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pplementary_Data_3" sheetId="1" r:id="rId4"/>
  </sheets>
  <definedNames/>
  <calcPr/>
</workbook>
</file>

<file path=xl/sharedStrings.xml><?xml version="1.0" encoding="utf-8"?>
<sst xmlns="http://schemas.openxmlformats.org/spreadsheetml/2006/main" count="37873" uniqueCount="19831">
  <si>
    <t>Authors</t>
  </si>
  <si>
    <t>Title</t>
  </si>
  <si>
    <t>Author Keywords</t>
  </si>
  <si>
    <t>Keywords Plus</t>
  </si>
  <si>
    <t>Abstract</t>
  </si>
  <si>
    <t>DOI</t>
  </si>
  <si>
    <t>Search Term</t>
  </si>
  <si>
    <t>Database</t>
  </si>
  <si>
    <t>Journal</t>
  </si>
  <si>
    <t>Country</t>
  </si>
  <si>
    <t>Year</t>
  </si>
  <si>
    <t>Full text</t>
  </si>
  <si>
    <t>Tait, RJ; George, A; Olesen, S</t>
  </si>
  <si>
    <t>'Ecstasy' and the use of sleep medications in a general community sample: a 4-year follow-up</t>
  </si>
  <si>
    <t>3, 4-Methylenedioxymethamphetamine (MDMA); cohort; ecstasy; general community sample; longitudinal; meth; amphetamine</t>
  </si>
  <si>
    <t>(ECSTASY)-INDUCED SEROTONIN NEUROTOXICITY; POLYDRUG USERS; DRUG-USE; MDMA; 3,4-METHYLENEDIOXYMETHAMPHETAMINE; DISORDERS; SYMPTOMATOLOGY; DISTURBANCE; VALIDATION; DEPRESSION</t>
  </si>
  <si>
    <t>Aims Animal models show that a single dose of 3,4-methylenedioxymethamhetamine (MDMA; 'ecstasy') can result in long-term disruption of sleep. We evaluated the relationship between ecstasy consumption and the use of sleep medications in humans after controlling for key factors. Design The Personality and Total Health Through Life project uses a longitudinal cohort with follow-up every 4 years. This study reports data from waves 2 and 3. Setting Participants were recruited from the electoral roll in the Australian Capital Territory and Queanbeyan, New South Wales, Australia. Participants Participants were aged 20-24 years at wave 1 (1999-2000). Measures The study collected self-reported data on ecstasy, meth/amphetamine, cannabis, alcohol, tobacco and use of sleeping medications (pharmaceutical or other substances). Depression was categorized using the Brief Patient Health Questionnaire (BPHQ). Other psychosocial measures included life-time traumas. We used generalized estimating equations to model outcomes. Findings Ecstasy data were available from 2128 people at wave 2 and 1977 at wave 3: sleeping medication use was reported by 227 (10.7%) respondents at wave 2 and 239 (12.1%) at wave 3. Increased odds ratios (OR) for sleeping medication use was found for those with depression [OR = 1.88, 95% confidence interval (CI): 1.39, 2.53], women (OR = 1.44, 95% CI: 1.13, 1.84), and increased by 19% for each life-time trauma. Ecstasy use was not a significant predictor, but &gt;= monthly versus never meth/amphetamine use increased the odds (OR = 3.03, 95% CI 1.30, 7.03). Conclusion The use of ecstasy appears to be associated with the use of sleeping medications but this association can be accounted for by other factors.</t>
  </si>
  <si>
    <t>Schankin, CJ; Maniyar, FH; Digre, KB; Goadsby, PJ</t>
  </si>
  <si>
    <t>'Visual snow' - a disorder distinct from persistent migraine aura</t>
  </si>
  <si>
    <t>visual snow; persistent migraine aura; flashback; migraine; positive persistent visual disturbance</t>
  </si>
  <si>
    <t>PALINOPSIA; TINNITUS; CONTRAST; CORTEX</t>
  </si>
  <si>
    <t>Patients with 'visual snow' experience dots in their visual field resembling analogue TV noise. By studying a large cohort of patients, Schankin et al. reveal that visual snow is a unique syndrome distinct from migraine aura, despite its frequent comorbidity with migraine. Existing therapies are largely ineffective against visual snow.Patients with 'visual snow' report continuous tiny dots in the entire visual field similar to the noise of an analogue television. As they frequently have migraine as a comorbidity with ophthalmological, neurological and radiological studies being normal, they are offered various diagnoses, including persistent migraine aura, post-hallucinogen flashback, or psychogenic disorder. Our aim was to study patients with 'visual snow' to characterize the phenotype. A three-step approach was followed: (i) a chart review of patients referred to us identified 22 patients with 'visual snow'. Fifteen had additional visual symptoms, and 20 patients had comorbid migraine, five with aura; (ii) to identify systematically additional visual symptoms, an internet survey (n = 275) of self-assessed 'visual snow' subjects done by Eye On Vision Foundation was analysed. In two random samples from 235 complete data sets, the same eight additional visual symptoms were present in &gt; 33% of patients: palinopsia (trailing and afterimages), entoptic phenomena (floaters, blue field entoptic phenomenon, spontaneous photopsia, self-light of the eye), photophobia, and nyctalopia (impaired night vision); and (iii) a prospective semi-structured telephone interview in a further 142 patients identified 78 (41 female) with confirmed 'visual snow' and normal ophthalmological exams. Of these, 72 had at least three of the additional visual symptoms from step (ii). One-quarter of patients had 'visual snow' as long as they could remember, whereas for the others the mean age of onset was 21 +/- 9 years. Thirty-two patients had constant visual symptoms, whereas the remainder experienced either progressive or stepwise worsening. Headache was the most frequent symptom associated with the beginning or a worsening of the visual disturbance (36%), whereas migraine aura (seven patients) and consumption of illicit drugs (five, no hallucinogens) were rare. Migraine (59%), migraine with aura (27%), anxiety and depression were common comorbidities over time. Eight patients had first degree relatives with visual snow. Clinical investigations were not contributory. Only a few treatment trials have been successful in individual patients. Our data suggest that 'visual snow' is a unique visual disturbance clinically distinct from migraine aura that can be disabling for patients. Migraine is a common concomitant although standard migraine treatments are often unhelpful. 'Visual snow' should be considered a distinct disorder and systematic studies of its clinical features, biology and treatment responses need to be commenced to begin to understand what has been an almost completely ignored problem.</t>
  </si>
  <si>
    <t>Downey A.E.
 Boyd M.
 Chaphekar A.V.
 Woolley J.
 Raymond-Flesch M.</t>
  </si>
  <si>
    <t>"But the reality is it's happening": A qualitative study of eating disorder providers about psilocybin-assisted psychotherapy.</t>
  </si>
  <si>
    <t>Objective: This study invited providers who care for patients with eating disorders to inform engagement, communication, and collaboration with psilocybin-assisted psychotherapy interventions. Method(s): Medical and mental health providers who treat patients with eating disorders were recruited via professional referral networks and participant driven sampling from across California to participate in one of five focus groups. Discussion topics included prior knowledge of psychedelic therapy, interest/concerns related to psilocybin therapy, and opportunities for collaboration. Study team members completed iterative rounds of coding with a grounded theory approach. Result(s): A total of 32 participants reported a range of familiarity with psychedelics. Some raised concerns about the risks of administering psilocybin to malnourished patients and to those with psychological comorbidities. Despite these concerns, participants were hopeful to see psilocybin therapy as a treatment for patients with eating disorders. In anticipating challenges, providers had concerns about equity in access to care among publicly insured and non-English speaking patients. They requested opportunities for continuing education about psilocybin therapy. Discussion(s): Our findings demonstrate provider interest in psilocybin therapy for the treatment of patients with eating disorders. As psilocybin therapy interventions are developed, providers caring for patients with eating disorders value collaboration to improve longitudinal patient outcomes. Public Significance: This study invited healthcare providers of patients with eating disorders to discuss their thoughts around the use of psilocybin-assisted psychotherapy in this population. Findings will help inform emerging psilocybin therapy clinical trials with the goal of successful translation and adoption in real world clinical settings.Copyright © 2023 The Authors. International Journal of Eating Disorders published by Wiley Periodicals LLC.</t>
  </si>
  <si>
    <t>https://dx.doi.org/10.1002/eat.24041</t>
  </si>
  <si>
    <t>Psychedelic</t>
  </si>
  <si>
    <t>Embase</t>
  </si>
  <si>
    <t>International Journal of Eating Disorders. 56(11) (pp 2142-2148), 2023. Date of Publication: November 2023.</t>
  </si>
  <si>
    <t>United States</t>
  </si>
  <si>
    <t>Click here for full text options</t>
  </si>
  <si>
    <t>Silverstein SM, Daniulaityte R, Martins SS, Miller SC, Carlson RG.</t>
  </si>
  <si>
    <t>"Everything is not right anymore": Buprenorphine experiences in an era of illicit fentanyl</t>
  </si>
  <si>
    <t>-</t>
  </si>
  <si>
    <t>Heroin/opiate</t>
  </si>
  <si>
    <t>Pubmed/Medline</t>
  </si>
  <si>
    <t>Int J Drug Policy. 2019 Dec;74:76-83. doi: 10.1016/j.drugpo.2019.09.003. Epub 2019 Sep 25.</t>
  </si>
  <si>
    <t>PMC6914257</t>
  </si>
  <si>
    <t>10.1016/j.drugpo.2019.09.003</t>
  </si>
  <si>
    <t>Nkansah-Amankra S, Minelli M.</t>
  </si>
  <si>
    <t>"Gateway hypothesis" and early drug use: Additional findings from tracking a population-based sample of adolescents to adulthood</t>
  </si>
  <si>
    <t>Cocaine</t>
  </si>
  <si>
    <t>Prev Med Rep</t>
  </si>
  <si>
    <t>10.1016/j.pmedr.2016.05.003</t>
  </si>
  <si>
    <t>Giri A.R.
 Kaur N.
 Yarrarapu S.N.S.
 Rottman Pietrzak K.A.
 Santos C.
 Lowman P.E.
 Niaz S.
 Franco P.M.
 Sanghavi D.K.</t>
  </si>
  <si>
    <t>"Novel Management of Depression Using Ketamine in the Intensive Care Unit".</t>
  </si>
  <si>
    <t>Background: Ketamine, a dissociative anesthetic, induces improvement in depressive symptoms by antagonizing glutaminergic NMDA receptors. Ketamine has been used previously in outpatient setting for treatment-resistant depression, but we showcase its utility in depression management at the Intensive Care Unit (ICU). Research Question: Can ketamine be used for depression treatment in ICU patients? Study Design and Methods: A retrospective chart review of ICU patients was done at a tertiary center from 2018 to 2021, to assess the ketamine usage. Among the patients reviewed, ketamine was used for depression in 12, and for analgesia &amp; sedation in 2322 patients. Ketamine was administered in doses of 0.5mg/kg &amp; 0.75mg/kg for depression. Each course consisted of 3 doses of ketamine administered over 3 days, and 7 in 12 patients received a single course of ketamine. The rest received 3-4 courses 1 week apart. Result(s): Ketamine was found to improve mood and affect in most of the patients with depression. 11 in 12 patients had a positive response with better sleep. It has a major advantage over conventional anti-depressants since it takes only a few hours to induce clinical improvement. Patients who were observably withdrawn from care team and family, were administered ketamine. Conclusion(s): A major drawback of ketamine is that the duration of clinical improvement is short, with the response lasting only up to seven days after a single dose. Hence, all the patients in our study were weaned off ketamine with a supporting antidepressant. Ketamine has been documented to cause cardio-neurotoxicity; however, only one patient had worsening lethargy in our study. To conclude, ketamine has a marked benefit in treating depression in the ICU. Although our study was associated with positive outcomes, there is a need for prospective studies with long-term follow-up assessments.Copyright © The Author(s) 2022.</t>
  </si>
  <si>
    <t>https://dx.doi.org/10.1177/08850666221088220</t>
  </si>
  <si>
    <t>Ketamine</t>
  </si>
  <si>
    <t>Journal of Intensive Care Medicine. 37(12) (pp 1654-1661), 2022. Date of Publication: December 2022.</t>
  </si>
  <si>
    <t>Pape H.
 Rossow I.</t>
  </si>
  <si>
    <t>"Ordinary" people with "normal" lives? A longitudinal study of ecstasy and other drug use among Norwegian youth.</t>
  </si>
  <si>
    <t>Ecstasy users have been described as "ordinary people" with "normal lives" in recent literature, but little empirical evidence exists to support this portrayal. One may assume, however, that such a rosy portrayal is more likely to fit individuals who consume drugs that are more commonly used (e.g., cannabis). With this in mind, we have explored characteristics of different categories of drug users by analyzing data from a general population study of young people in Norway (n = 2,761). Respondents were assessed three times over a period of seven years (mean age at time 3 = 21.6 years). Results showed that ecstasy users, cannabis users, and users of "traditional" hard drugs were all relatively unremarkable with respect to socio-economic characteristics. On the other hand, they all tended to have a less favorable family background than nonusers of drugs, and their rates of past and present legal substance use, mental health problems, and antisocial behavior were also much higher. Individuals who included ecstasy in their drug-taking repertoire had a somewhat more deviant profile than other drug users, indicating that their public image of being ordinary and well adjusted is highly overstated. This image did not fit "pure" cannabis users very well either.</t>
  </si>
  <si>
    <t>https://dx.doi.org/10.1177/002204260403400207</t>
  </si>
  <si>
    <t>Ecstasy</t>
  </si>
  <si>
    <t>Journal of Drug Issues. 34(2) (pp 389-418), 2004. Date of Publication: Spring 2004.</t>
  </si>
  <si>
    <t>Calhoun BH, Graupensperger S, Fairlie AM, Walukevich-Dienst K, Patrick ME, Lee CM.</t>
  </si>
  <si>
    <t>"Wake-and-bake" cannabis use: Predictors and cannabis-related outcomes of use shortly after waking</t>
  </si>
  <si>
    <t>Hallucinogen</t>
  </si>
  <si>
    <t>Drug Alcohol Depend. 2023 Jul 1;248:109937. doi: 10.1016/j.drugalcdep.2023.109937. Epub 2023 May 18.</t>
  </si>
  <si>
    <t>10.1016/j.drugalcdep.2023.109937</t>
  </si>
  <si>
    <t>NIHMS1904219</t>
  </si>
  <si>
    <t>Zanderigo F, D'Agostino AE, Joshi N, Schain M, Kumar D, Parsey RV, DeLorenzo C, Mann JJ.</t>
  </si>
  <si>
    <t>[(11)C]Harmine Binding to Brain Monoamine Oxidase A: Test-Retest Properties and Noninvasive Quantification</t>
  </si>
  <si>
    <t>Mol Imaging Biol. 2018 Aug;20(4):667-681. doi: 10.1007/s11307-018-1165-3.</t>
  </si>
  <si>
    <t>10.1007/s11307-018-1165-3</t>
  </si>
  <si>
    <t>Orth SR.</t>
  </si>
  <si>
    <t>[Adverse renal effects of legal and illicit drugs]</t>
  </si>
  <si>
    <t>Ther Umsch. 2002 Mar;59(3):122-30. doi: 10.1024/0040-5930.59.3.122.</t>
  </si>
  <si>
    <t>10.1024/0040-5930.59.3.122</t>
  </si>
  <si>
    <t>Sánchez L, Díaz-Morán S, Grau-López L, Moreno A, Eiroa-Orosa FJ, Roncero C, Gonzalvo B, Colom J, Casas M.</t>
  </si>
  <si>
    <t>[Ambulatory group treatment for cocaine dependent patients combining cognitive behavioral therapy and motivational interviewing]</t>
  </si>
  <si>
    <t>Psicothema</t>
  </si>
  <si>
    <t>Lipp M, Daubländer M, Sebastian M, Dick W.</t>
  </si>
  <si>
    <t>[Analgesia-sedation for maxillo-facial surgery with midazolam-pentazocine and miazolam-ketamine. Clinical double-blind study of anxiety, analgesia, sedation and amnesia]</t>
  </si>
  <si>
    <t>Anaesthesist. 1995 Aug;44(8):566-72. doi: 10.1007/s001010050190.</t>
  </si>
  <si>
    <t>10.1007/s001010050190</t>
  </si>
  <si>
    <t>Leduc D, Rougé PE, Rousset H, Maitre A, Champay-Hirsch AS, Massot C.</t>
  </si>
  <si>
    <t>[Clinical study of 105 cases of isolated weight loss in internal medicine]</t>
  </si>
  <si>
    <t>Rev Med Interne. 1988 Nov-Dec;9(5):480-6. doi: 10.1016/s0248-8663(88)80011-0.</t>
  </si>
  <si>
    <t>10.1016/s0248-8663(88)80011-0</t>
  </si>
  <si>
    <t>Lamy S, Laqueille X, Thibaut F.</t>
  </si>
  <si>
    <t>[Consequences of tobacco, cocaine and cannabis consumption during pregnancy on the pregnancy itself, on the newborn and on child development: A review]</t>
  </si>
  <si>
    <t>Illicit Drugs</t>
  </si>
  <si>
    <t>Encephale</t>
  </si>
  <si>
    <t>10.1016/j.encep.2014.08.012</t>
  </si>
  <si>
    <t>Michalon M.</t>
  </si>
  <si>
    <t>[Consultation-liaison psychiatry: a prospective study in a general hospital milieu]</t>
  </si>
  <si>
    <t>Can J Psychiatry</t>
  </si>
  <si>
    <t>10.1177/070674379303800303</t>
  </si>
  <si>
    <t>Heger JP, Brunner R, Parzer P, Fischer G, Resch F, Kaess M.</t>
  </si>
  <si>
    <t>[Depression and risk behavior in adolescence]</t>
  </si>
  <si>
    <t>Prax Kinderpsychol Kinderpsychiatr</t>
  </si>
  <si>
    <t>Lou QB, Nan K, Xiang FF, Chen XZ, Zhu WS, Zhang XT, Li J.</t>
  </si>
  <si>
    <t>[Effect of perioperative multi-day low dose ketamine infusion on prevention of postmastectomy pain syndrome]</t>
  </si>
  <si>
    <t>Zhonghua Yi Xue Za Zhi. 2017 Dec 12;97(46):3636-3641. doi: 10.3760/cma.j.issn.0376-2491.2017.46.008.</t>
  </si>
  <si>
    <t>10.3760/cma.j.issn.0376-2491.2017.46.008</t>
  </si>
  <si>
    <t>Deyama S.</t>
  </si>
  <si>
    <t>[Elucidation of the Mechanisms Underlying the Rapid Antidepressant Actions of Ketamine and Search for Possible Candidates for Novel Rapid-acting Antidepressants]</t>
  </si>
  <si>
    <t>Yakugaku Zasshi. 2023;143(9):713-720. doi: 10.1248/yakushi.23-00111.</t>
  </si>
  <si>
    <t>10.1248/yakushi.23-00111</t>
  </si>
  <si>
    <t>Lenzenhuber E, Müller C, Rommelspacher H, Spies C.</t>
  </si>
  <si>
    <t>[Gamma-hydroxybutyrate for treatment of alcohol withdrawal syndrome in intensive care patients. A comparison between with two symptom-oriented therapeutic concepts]</t>
  </si>
  <si>
    <t>Anaesthesist. 1999 Feb;48(2):89-96. doi: 10.1007/s001010050672.</t>
  </si>
  <si>
    <t>10.1007/s001010050672</t>
  </si>
  <si>
    <t>Bobes Garcia J.
 Bobes Bascaran M.T.</t>
  </si>
  <si>
    <t>[Long term effectiveness of methadone maintenance treatments in persons with addiction to opiates]. [Spanish]</t>
  </si>
  <si>
    <t>There is no large prospective cohort studies using different therapeutic doses and standardized distal outcomes, however there is a fair amount of evidence on the effectiveness of methadone as a long-term treatment for the addiction to opiates. Strengths include less illegal drug use, decreased criminal activity and better general functioning. Also physical and mental health seems to be more preserved and recovered. Since patients undergoing methadone treatment exhibit diminished likelihood of suffering from cardiovascular conditions, HIV, HCV, HBV and other infections, and lesser psychiatric comorbidity. This Editorial intends to define and guide the therapeutic statement to address the management of persons with opiate abuse or dependence. These proposals have been grounded in the main long-term studies, systematic analysis and meta-analytic approaches on the effectiveness of methadone. Thereby it is recommended, with the maximum level of evidence, methadone maintenance treatments in spite of its weaknesses (ie. Toxicity, cardiovascular risk, sedation problems and cognitive impairment), considering the clinical history, general health status, and willingness and preferences of the patient.</t>
  </si>
  <si>
    <t>Heroin or opiate</t>
  </si>
  <si>
    <t>Adicciones. 24(3) (pp 179-183), 2012. Date of Publication: 2012.</t>
  </si>
  <si>
    <t>Verthein U, Degkwitz P, Krausz M.</t>
  </si>
  <si>
    <t>[Mental disorders and the course of opiate dependence]</t>
  </si>
  <si>
    <t>Psychiatr Prax. 2000 Mar;27(2):77-85.</t>
  </si>
  <si>
    <t>Cailhol L, Thalamas C, Garrido C, Birmes P, Lapeyre-Mestre M.</t>
  </si>
  <si>
    <t>[Mental health service utilization among borderline personality disorder patients inpatient]</t>
  </si>
  <si>
    <t>Encephale. 2015 Apr;41(2):115-22. doi: 10.1016/j.encep.2014.10.008. Epub 2014 Dec 17.</t>
  </si>
  <si>
    <t>10.1016/j.encep.2014.10.008</t>
  </si>
  <si>
    <t>Laqueille X, Poirier MF, Jalfre V, Bourdel MC, Willard D, Olié JP.</t>
  </si>
  <si>
    <t>[Predictive factors of response to buprenorphine in the substitutive treatment of heroin addicts. Results of a multicenter study of 73 patients]</t>
  </si>
  <si>
    <t>Presse Med. 2001 Nov 3;30(32):1581-5.</t>
  </si>
  <si>
    <t>Høiseth G, Løvåsdal Ø, Titze TK, Bramness JG, Bachs L.</t>
  </si>
  <si>
    <t>[Psychiatric and cognitive long-term effects of ecstasy]</t>
  </si>
  <si>
    <t>Tidsskr Nor Laegeforen. 2006 Feb 23;126(5):596-8.</t>
  </si>
  <si>
    <t>Ladewig D, Labhardt F, Eberle F, Hobi V, Klär K, Miest P, Wyss P.</t>
  </si>
  <si>
    <t>[Schizophreniform conditions in adolescent drug users differentiation possibilities using objective personality inventories]</t>
  </si>
  <si>
    <t>Schweiz Arch Neurol Neurochir Psychiatr. 1975;117(2):283-98.</t>
  </si>
  <si>
    <t>Bobes J, Carreño JE, Gutiérrez CE, San Narciso GI, Antuña MJ, Díaz T, Fernández JJ, Cerceda A, Alvarez CE, Marina P, García-García M.</t>
  </si>
  <si>
    <t>[Study of effectiveness of craving control with topiramate in patients with substance dependence disorders]</t>
  </si>
  <si>
    <t>Actas Esp Psiquiatr</t>
  </si>
  <si>
    <t>Elsner F, Radbruch L, Sabatowski R.</t>
  </si>
  <si>
    <t>[Tetrahydrocannabinol for treatment of chronic pain]</t>
  </si>
  <si>
    <t>Schmerz. 2001 Jun;15(3):200-4. doi: 10.1007/s004820170024.</t>
  </si>
  <si>
    <t>10.1007/s004820170024</t>
  </si>
  <si>
    <t>Mayer M, Ochmann O, Doenicke A, Angster R, Suttmann H.</t>
  </si>
  <si>
    <t>[The effect of propofol-ketamine anesthesia on hemodynamics and analgesia in comparison with propofol-fentanyl]</t>
  </si>
  <si>
    <t>Anaesthesist. 1990 Dec;39(12):609-16.</t>
  </si>
  <si>
    <t>Kaneto H, Watanabe J.</t>
  </si>
  <si>
    <t>[Tolerance to and dependence on opioids in isolated longitudinal muscle of guinea pig ileum. Validity of the muscle preparation as a receptor model for opioids (author's transl)]</t>
  </si>
  <si>
    <t>Nihon Yakurigaku Zasshi. 1980 Sep;76(5):347-54.</t>
  </si>
  <si>
    <t>Genzlinger M.A.
 Salen P.
 Grossman M.
 Stehly C.
 Stoltzfus J.</t>
  </si>
  <si>
    <t>&lt;&lt;put me out doc&gt;&gt;: Ketamine versus etomidate for the reduction of orthopedic dislocations.</t>
  </si>
  <si>
    <t>Study Objectives: Ketamine and etomidate are used for procedural sedation to facilitate reduction of dislocated fractures and joints. We hypothesized that that ketamine produces adequate and equivalent conditions for reduction compared to etomidate and may result in fewer adverse effects. Method(s): The study protocol was institutional review board approved. This was a randomized prospective trial utilizing a convenience sample of patients requiring procedural sedation for urgent reduction of orthopedic dislocations conducted in a community-teaching emergency department (ED). Patients who provide informed consent received either etomidate (0.1mg/kg) or ketamine (1.0mg/kg) according to a random number generator. Procedural sedation was administered according to a written procedural sedation protocol present in the ED and administered by ED nursing staff. The primary endpoint was successful reduction. Secondary endpoints included change in vital signs, vomiting, emergence reactions, hyper-salivation, laryngospasm and myoclonus. The need for intubation or airway assistance with bag-valve mask, chin lift, or jaw thrust was recorded as well. Additional doses of sedative and/or anesthetic agent as well as recovery time from sedation were recorded by nursing staff. Exclusion criteria included pregnancy, age &lt;14, altered mental status, and patients with suspected cocaine abuse. Result(s): Results are displayed below. There were no significant differences in the primary endpoint of joint reduction. There was significant difference in the need for airway assistance as well an increased rate of myoclonus in the etomidate group, despite having a slightly shorter recovery time. All airway assists consisted of jaw thrust and chin lift or bag-valve mask; no intubations were required. (Table Presented) Conclusion(s): Ketamine produces procedural sedation conditions for successful joint dislocation reduction that are adequate and equivalent compared to etomidate. The significant reduction in myoclonus associated with ketamine use as well as increased requirement for airway assistance observed with etomidate suggest a potential advantage with the use of ketamine despite a slightly longer recovery time from procedural sedation.</t>
  </si>
  <si>
    <t>https://dx.doi.org/10.1016/j.annemergmed.2012.06.122</t>
  </si>
  <si>
    <t>Annals of Emergency Medicine. Conference: American College of Emergency Physicians, ACEP Research Forum 2012. Denver, CO United States. Conference Publication: (var.pagings). 60(4 SUPPL. 1) (pp S52-S53), 2012. Date of Publication: October 2012.</t>
  </si>
  <si>
    <t>Cassar A.
 Verrills P.
 Salmon J.
 Russo M.</t>
  </si>
  <si>
    <t>10 kHz spinal cord stimulation for upper limb and neck pain:Australian experience-quality of life outcomes.</t>
  </si>
  <si>
    <t>Introduction: Intractable upper limb and neck pain has traditionally been a challenge to treat, with conventional spinal cord stimulation (SCS) often inducing positional variation in paresthesia1 and/or inadequate coverage of axial neck pain. Here we present the quality of life results from the Australian multi-center, prospective, clinical trial, assessing the safety and effectiveness of paresthesia-independent high frequency SCS at 10 kHz (10 kHz SCS) for the treatment of upper limb and neck pain. Method(s): Subjects with chronic, intractable neck and/or upper limb pain of &gt;=5 cm (on a 0-10 cm visual analog scale [VAS]) were enrolled in a prospective, multi-center study (ACTRN12614000153617). Each subject was implanted with two epidural leads spanning C2-C6 vertebral bodies. Subjects with successful trial stimulation (&gt;=40% pain relief) were implanted with a Senza system (Nevro Corp., Redwood City, CA) and included in the evaluation of the primary safety and effectiveness endpoints (&gt;=50% pain relief) at 3 months post-implant. Results are presented as mean +/- standard error of the mean. Human research ethics committee approval was obtained. Treatment of neck pain is considered off-label in the United States. Result(s): Of the 38 subjects enrolled and trialled, 31 (82.6%) reported a successful trial and proceeded to an implant. Twenty-three out of 30 subjects (76.7%) met the effectiveness endpoint. Subjects reported a reduction in their neck pain from baseline at the 12-month follow up visit (8.1 +/- 1.2 vs. 2.2 +/- 2.0). Similar results were observed for upper limb pain (7.3 +/- 1.2 vs. 2.8 +/- 2.4). Quality of life outcomes measures included the Short Form-12 (SF-12) questionnaire, Beck Depression Inventory (BDI) and Pittsburgh Sleep Quality Index (PSQI). Table 1 shows subjects reported significant improvements in all quality of life assessments at 3 months and sustained improvements through to 12-months post-implantation. Compared to baseline, SF-12 physical component score (PCS) subscale scores improved by 10.8 +/- 9.1 points, SF-12 mental component scale (MCS) subscale improved by 5.8 +/- 11.1 points, BDI scores improved by 7.8 +/- 8.7 points, PSQI scores improved by 2.6 +/- 4.4 points and GAF scores improved by 23.8 +/- 12.0 points at the 12-month endpoint assessment. At 3, 6 and 12 months, 41.7% of patients (10/24), 45.8% (11/24) and 58.3% (14/24) were able to decrease or eliminate concomitant opioid medications, respectively. Conclusion(s): Stable, long-term results demonstrate that 10 kHz SCS is a promising therapy option for intractable chronic upper limb and neck pain. (Figure Presented).</t>
  </si>
  <si>
    <t>https://dx.doi.org/10.1111/ner.13133</t>
  </si>
  <si>
    <t>Neuromodulation. Conference: 23rd Annual Meeting of the North American Neuromodulation Society's. Las Vegas, NV United States. 23(3) (pp e248), 2020. Date of Publication: April 2020.</t>
  </si>
  <si>
    <t>Netherlands</t>
  </si>
  <si>
    <t>Martinez-Nieto J.M.
 Delgado-Romero A.
 Sancho-Salvatierra C.
 Leon-Grima M.D.M.
 Gomez-Plana M.J.
 Arias-Velarde L.
 Ardaiz-Flamarique B.
 Barberan-Montiano M.I.
 Diaz-Martinez L.
 Perez-Cabezas F.J.
 Rubio-Munoz J.A.
 Moreno-Castro F.
 Fernandez-Rodriguez J.
 Ramirez-Castillo M.A.
 Tello-Meneses C.
 Ruiz-Cayuso P.
 Caparros-Garcia J.M.
 Romero A.D.</t>
  </si>
  <si>
    <t>1455P Clinical factors influencing place of death of oncology patients in palliative care in a primary care district of Cadiz.</t>
  </si>
  <si>
    <t>Background: Death at home is an increasingly more common measure for improving the quality of palliative care services. The study analyzes the factors that may influence the place of death of oncology patients in palliative care (hospital/home), focusing on clinical characteristics. Method(s): Study design: longitudinal, prospective single-cohort, analytical. 427 people were studied in 2018 in the Bahia de Cadiz-La Janda District (Andalusia, Spain). Data were collected during initial evaluation, follow-up, Last Days and Hours of Life (LDHL) and after death. Among the data gathered: place of death, Palliative Performance Scale (PPS), Palliative Care Complexity Index (IDC-Pal), Charlson Comorbidity Index (CCI), hospital admissions, advanced treatments and symptoms during follow-up and LDHL. Result(s): 52.2% of patients died at home and 47.8% died in the hospital. Among the individuals who died at home, the results reveal: - A less complex situation (IDC-Pal) throughout the entire process (60.9%, 84.1% and 88.4%; p&lt;0.02 in all these cases). - Less prognosis of survival at initial evaluation (PPS) (57.2 vs 52.4; p=0.003). - Absence of hospital admissions (26.8% vs 78.6%; p&lt;0.001) or a lower number of admissions (0.32 vs 1.12; p&lt;0.001). - Absence of toxicity to opioids (p=0.05), as well as lower pain intensity during LDHL (3.45 vs 4.31; p=0.01), dyspnea (2.94 vs 3.89; p=0.009), nausea/vomiting (1.31 vs 1.72; p=0.031) and anxiety (4.31 vs 5.10; p=0.030). No significant differences were found in place of death (home/hospital) according to age, sex, advanced complementary treatment and other symptoms/complications studied. Conclusion(s): The main clinical characteristics that have been found to influence the place of death are: case complexity, survival prognosis, hospital admissions and number of admissions during the process, toxicity to opioids, and intensity of certain symptoms in LDHL, such as: pain, dyspnea, nausea/vomiting and anxiety. It is essential to conduct a thorough evaluation of this type of patient and process, but it may prove especially important to prioritize the aspects herein identified. Legal entity responsible for the study: The authors. Funding(s): Biomedical Research and Innovation Institute of Cadiz (INiBICA). Project subsidized within the framework of the Integrated Territorial Initiative (ITI) 2014-2020 for Cadiz by the Andalusian Consejeria de Salud and by the European Regional Development Fund (FEDER). Disclosure: All authors have declared no conflicts of interest.Copyright © 2021 European Society for Medical Oncology</t>
  </si>
  <si>
    <t>https://dx.doi.org/10.1016/j.annonc.2021.08.220</t>
  </si>
  <si>
    <t>Annals of Oncology. Conference: ESMO Congress 2021. Virtual, Online. 32(Supplement 5) (pp S1080), 2021. Date of Publication: September 2021.</t>
  </si>
  <si>
    <t>Conway C.
 Aaronson S.
 Sackeim H.A.
 Kriedt C.
 Bunker M.
 Olin B.
 Lee L.
 Way J.
 Gott B.
 Rush A.J.</t>
  </si>
  <si>
    <t>147. A Prospective, Multi-Center, Randomized, Controlled, Blinded Trial of Vagus Verve Stimulation for Difficult to Treat Depression: The Recover Trial Baseline Data.</t>
  </si>
  <si>
    <t>Background: Therapeutic Vagus Nerve Stimulation (VNS) is FDA-approved for treatment-resistant depression (TRD). In 2019, the US Centers for Medicare and Medicaid Services (CMS) requested a "coverage with evidence trial" to study VNS efficacy in Medicare TRD patients. This large, multi-center (71 US sites), randomized, sham-controlled trial, RECOVER, assesses VNS efficacy over 12 months. Method(s): Inclusion criteria include: &gt;=18 years old, Major Depressive Disorder (MDD) or Major Depressive Episode (MDE) current in uni/bipolar disorder, chronic (&gt;=2 years) or recurrent (&gt;=4 MDEs) failure of four antidepressant (AD) treatments in current MDE, score of &gt;= 22 on the Montgomery Asberg Depression Rating Scale. Exclusion criteria include: substance use, psychosis, acute suicidal ideation/intention, severe personality disorders. All subjects implanted and randomized to active treatment (device on) or sham (device off) for 12 months; blinded, offsite raters collect outcomes. Months in response (active -vs- sham) is the primary outcome. Result(s): 480 patients enrolled; mean age 54.0, mean MADRS 34.6, mean onset age is 20.9, and 20.4 years of lifetime MDE. Average failed lifetime ADs is 14.1, with many receiving aggressive AD treatments: ECT (41.9%), TMS (46.7%), and ketamine (21.3%). Many report psychiatric hospitalizations (64.0%); suicide attempts (43.8%). To date, 222 patients (including withdrawals) have completed the trial's first year. Conclusion(s): RECOVER is the largest prospective, randomized, device-based, sham-controlled MDD trial ever conducted; enrolling severe TRD patients not studied in most MDD clinical trials. It will provide clearer understanding of VNS responsivity (e.g., onset of response and baseline outcome predictors). Funding Source: LivaNova, PLC; Centers for Medicare and Medicaid Services Keywords: Treatment Resistant Depression, Vagus Nerve Stimulation, Major Depression, bipolar depressionCopyright © 2023</t>
  </si>
  <si>
    <t>https://dx.doi.org/10.1016/j.biopsych.2023.02.387</t>
  </si>
  <si>
    <t>Biological Psychiatry. Conference: SOBP 2023 Annual Meeting. Hilton Bayfront, San Diego United States. 93(9 Supplement) (pp S153-S154), 2023. Date of Publication: 01 May 2023.</t>
  </si>
  <si>
    <t>Chilakapati S.
 Eldridge C.
 Khalid S.I.
 Adogwa O.</t>
  </si>
  <si>
    <t>153. In opioid naive patients undergoing thoracolumbar spinal fusions, smoking increases odds for postoperative opioid use disorder.</t>
  </si>
  <si>
    <t>BACKGROUND CONTEXT: Opioids are commonly used for management of pain following thoracolumbar spinal fusions. Numerous studies have identified patient and surgical risk factors for opioid dependence including preoperative opioid use, affective disorders, and invasiveness of surgery. However, the association of smoking and opioid use disorder, specifically in preoperative opioid naive patients, has not been well characterized in spine literature. PURPOSE: The purpose of this study is to characterize the risk for opioid use disorder (per DSM-V) after thoracolumbar spinal fusions among active smokers who were opioid naive prior to surgery. STUDY DESIGN/SETTING: This was a retrospective analysis using the Mariner-53 database (administrative database containing 53 million participants). PATIENT SAMPLE: We sampled patients (age &gt; 18 years) who were opioid naive preoperatively and underwent thoracolumbar fusions with and without a history of smoking, based on ICD-9 and ICD-10 diagnostic codes. OUTCOME MEASURES: Opioid utilization and rates of opioid use disorder within 6 months of surgery were measured and compared. METHOD(S): A total of 30,856 patients were identified, and exact 1:1 matching based on baseline patient demographics, procedure type (single vs multi-level fusion), affective disorders (depression, anxiety), social determinants of health and comorbidities were used to create two groups with identical covariates: smoking group (n=2,960) and nonsmoking group (n=2,960). RESULT(S): Baseline characteristics were similar between both groups. Postoperatively, opioid utilization rates at 6 months were similar between both groups (56.8% vs 57.4%, p=0.65). However, opioid naive patients who were active smokers had higher odds of developing opioid use disorder postoperatively compared to nonsmokers (OR 4.18, 95% CI: 3.20 - 5.46). CONCLUSION(S): Active smokers who are opioid naive prior to thoracolumbar spinal fusion are 4 times more likely to develop opioid use disorder postoperatively compared to nonsmokers. Further multi-institutional prospective studies are needed to corroborate our findings. FDA DEVICE/DRUG STATUS: This abstract does not discuss or include any applicable devices or drugs.Copyright © 2022</t>
  </si>
  <si>
    <t>https://dx.doi.org/10.1016/j.spinee.2022.06.172</t>
  </si>
  <si>
    <t>Spine Journal. Conference: 37th Annual Meeting of the North American Spine Society. Chicago United States. 22(9 Supplement) (pp S82), 2022. Date of Publication: September 2022.</t>
  </si>
  <si>
    <t>Sheikh S.
 Brailsford J.
 James D.
 Holden D.
 Anton S.
 Hendry P.
 Fillingim R.
 Fernandez R.
 Cavallari L.</t>
  </si>
  <si>
    <t>156 Use of a Risk Index to Predict Falls and Opioid Adverse Events in Opioid Naive Older Adults.</t>
  </si>
  <si>
    <t>Study Objectives: Older adults initiated on opioids are at increased risk for falls and opioid adverse events. The Risk Index for Overdose or Serious Opioid-induced Respiratory Depression (CIP-RIOSORD) is a validated tool that calculates a patient's probability of an opioid OD within the next six months. Our objective was to gather preliminary data to determine if the CIP-RIOSORD tool could predict falls and or opioid adverse events within 30 days in opioid-naive older adults discharged with a prescription opioid from the emergency department (ED). Method(s): This was a pilot prospective observational study of opioid naive ED patients age &gt; 50 discharged to home from the ED with an opioid prescription for acute pain. Sociodemographic, clinical, and medication data were collected at enrollment. The Timed Up and Go (TUG) Test assessed fall risk at the time of enrollment. Health literacy was measured using Rapid Estimate of Adult Literacy in Medicine-Short Form. Patients completed telephone follow-ups at day 3 (+/- 1), 7 (+/- 1), 14 (+/- 2), and 30 (+/- 2) post ED visit to assess medication use and incidence of patient reported falls and opioid adverse events. Every third patient completed day 3 follow-up in-person to re-assess medication compliance and fall risk. Falls were defined using the Hopkins Falls Grading Scale. Opioid adverse events were defined as patient-reported low blood pressure, increased sleepiness/sedation, slow/decreased responsiveness, or decreased breathing. A CIP-RIOSORD risk class was calculated for each patient. Descriptive statistics were performed using Fisher's Exact and Wilcoxon's Rank Sum Tests. Pearson's chi-squared tests and logistic regression models were performed to assess for correlations and to identify preliminary predictive factors. Result(s): A total of 44 patients were enrolled. The average age was 60, 52% (22) were male, 60% (25) African American, 58% (25) had a health literacy level of &lt; 8th grade; and 40% (17) reported a fall history. Over half (53%) used &gt; 3 home medications and 33% reported often taking medications in a manner not prescribed/ uncertainty with how to take their medications. Most (59%) met fall risk criteria on the TUG Test. Thirteen patients reported 20 near-falls and 11 reported 12 opioid adverse events within the 30 days post-ED visit. Nearly 54% (7) of patients reporting a fall had a previous history of falling; 54% (7) were also a fall risk on the TUG test. Distribution of RIOSORD risk class was as follows: risk class 1 (1.9% average predicted probability of OD)- 5 patients; class 2 (4.8% probability)- 3 patients; class 3 (6.8% probability)- 3 patients; class 4 (15.1% probability)- 3 patients; class 5 (29.8% probability)- 4 patients; class 6 (55.1% probability)- 2 patients; class 7 (83.4% probability)- 2 patients. No significant correlations were identified between RIOSORD risk class, patient demographics, and incidences of falls and or opioid adverse events. Conclusion(s): Our preliminary data does not support significant correlations between RIOSORD risk class and incidence of falls or opioid adverse events within 30 days of ED discharge in opioid naive older adults. We found over-half of patients reporting a fall were a fall risk when discharged with a prescription opioid. A larger study population is needed to confirm our findings and to determine if improved ED screening is needed when discharging older adults with prescription opioids.Copyright © 2020</t>
  </si>
  <si>
    <t>https://dx.doi.org/10.1016/j.annemergmed.2020.09.168</t>
  </si>
  <si>
    <t>Annals of Emergency Medicine. Conference: American College of Emergency Physicians 2020 Research Forum. Virtual, Online. 76(4 Supplement) (pp S61), 2020. Date of Publication: October 2020.</t>
  </si>
  <si>
    <t>Sinha N.
 Roy A.
 Sakowicz A.
 Grobman W.A.</t>
  </si>
  <si>
    <t>161 Cerebrospinal fluid inflammatory cytokines and inpatient opioid use after cesarean delivery.</t>
  </si>
  <si>
    <t>Objective: Increased post-cesarean delivery (CD) opioid exposure is posited to increase the risk of future opioid use disorder (OUD). There is marked variability in inpatient opioid use after CD, however the mechanisms underlying variation in the use of opioid analgesia are poorly understood. Our objective was to examine the association between central nervous system inflammation and inpatient opioid use after CD. Study Design: This was a secondary analysis of a prospective observational study of women with a singleton gestation at term undergoing a scheduled CD. Maternal cerebrospinal fluid (CSF) was collected at the time of neuraxial analgesia and CSF inflammatory cytokines were measured via flow cytometry. Inpatient records were queried regarding the duration of hospitalization and quantity of opioid used after surgery. Opioid use was converted to morphine milligram equivalents (MME) used per day and divided into quartiles for bivariable and multivariable analyses. Result(s): Of the 117 women who met inclusion criteria and consented, median opioid use per day after CD was 24 MME (interquartile range: 15-40). When comparing the top quartile of opioid users (n = 29) with the remainder of the cohort (n = 88), there were no statistically significant differences in sociodemographic or clinical characteristics. In multivariable analyses, higher CSF IL-33 (aOR 1.4, 95% CI 1.1 - 1.7) and TNF-alpha concentrations (aOR 6.2, 95% CI 1.2 - 30.4) were significantly associated with the top quartile of inpatient opioid users (Table). These associations persisted after controlling for likely confounders determined a priori based on literature review (maternal BMI at delivery, tobacco use, and maternal diagnosis of a major depressive episode) (Table). Conclusion(s): Higher concentrations of the CSF inflammatory cytokines IL-33 and TNF-alpha were associated with increased inpatient opioid use after CD. Central neuroinflammation may play a role in the pathophysiology of postoperative pain and may be a target to reduce the potential for aberrant opioid use in the postpartum period. [Formula presented]Copyright © 2020</t>
  </si>
  <si>
    <t>https://dx.doi.org/10.1016/j.ajog.2020.12.183</t>
  </si>
  <si>
    <t>American Journal of Obstetrics and Gynecology. Conference: SMFM 41st Annual Meeting: The Pregnancy Meeting. Virtual, Online. 224(2 Supplement) (pp S110), 2021. Date of Publication: February 2021.</t>
  </si>
  <si>
    <t>Spirtos A.
 Werner B.
 Barth J.
 Parnell T.
 Street A.
 LoCoco S.
 Carlson M.
 Miller D.S.
 Lea J.</t>
  </si>
  <si>
    <t>17 Pre-operative patient characteristics predict outpatient opioid use.</t>
  </si>
  <si>
    <t>Objectives: Despite increasing evidence that postoperative opioid prescriptions contribute to the opioid epidemic, there are no guidelines for opioid prescribing after hysterectomy in gynecologic oncology. We investigated preoperative risk factors for opioid use following minimally invasive hysterectomy for oncologic indications in the setting of an Enhanced Recovery After Surgery (ERAS) pathway to better inform postoperative prescribing patterns. Method(s): This was a prospective cohort study of women who underwent minimally invasive hysterectomy for oncologic indications. Demographic, clinicopathologic, and treatment-related data were collected. Postoperative opioid use was assessed with a telephone survey and review of a state-sponsored prescription drug monitoring program. A Zero-Inflated Poisson model was used to evaluate risk factors for opioid use. Result(s): We identified 254 patients who underwent a minimally invasive hysterectomy for oncologic indications from July 2020 to November 2022. 72 eligible patients completed the telephone survey regarding opioid use and were included in the study. Two thirds of patients used opioids after discharge; of those who used opioids, an average of 50 morphine milligram equivalents (MME) were used, equivalent to 6.7 tabs of oxycodone 5 mg (7.5 MME = oxycodone 5 mg). Hypertension, diabetes, depression/anxiety, and endometriosis were associated with an increase in average opioids taken while inpatient. The use of any MME inpatient was associated with a 39% increase in amount of MME used after discharge. Average outpatient opioid use was inversely associated with age (2.5% fewer MME per year older), prior abdominal surgery (-11%), and migraines (-30%). Longer surgery times and diabetes were associated with an increase in average MME taken after discharge. Interestingly, compared to robotic surgery, laparoscopic hysterectomy was associated with a decrease in MME use after discharge. Conclusion(s): Patients use fewer morphine milligram equivalents (MME) after minimally invasive hysterectomy for oncologic indications than what is typically prescribed. Patient age, surgical history, and history of hypertension, migraines, or diabetes should be considered in personalizing outpatient prescriptions.Copyright © 2022 Elsevier Inc.</t>
  </si>
  <si>
    <t>https://dx.doi.org/10.1016/S2352-5789%2822%2900229-6</t>
  </si>
  <si>
    <t>Gynecologic Oncology Reports. Conference: 2022 Western Association of Gynecologic Oncology (WAGO) Annual Meeting. Coeur D'alene United States. 44(Supplement 2) (pp S8), 2022. Date of Publication: December 2022.</t>
  </si>
  <si>
    <t>Skolasky R.L.
 Cohen D.B.
 Lee S.-H.
 Jain A.
 Kebaish K.M.
 Neuman B.J.
 Riley L.H.</t>
  </si>
  <si>
    <t>175. Cognitive impairments prior to spine surgery: association with symptoms severity and impact on short-term outcome.</t>
  </si>
  <si>
    <t>BACKGROUND CONTEXT: Previous studies have shown that cognitive impairment within the surgical population is associated with prolonged hospital stays, increased postoperative complications, and even death. While studies have examined the role that cognitive impairment may have on the incidence of postoperative delirium, their role in disease activity and recovery following surgery are not well understood. PURPOSE: Our objectives were to determine the 1) prevalence of preoperative cognitive impairment (CI) among patients presenting for spine surgery at a large academic medical center; 2) effect of preoperative CI on symptom burden and health related quality of life (HRQOL); and 3) effect of preoperative CI on short-term HRQOL. We hypothesized that preoperative CI would mirror the observed age-adjusted rates in the general population; patients with preoperative CI would endorse more severe pain and pain-related disability and lower HRQOL; and patients with preoperative CI would experience less improvement in HRQOL following spine surgery. STUDY DESIGN/SETTING: The current study is a prospective cohort study of patients who presented for spine surgery at an academic medical center. PATIENT SAMPLE: Eligible patients were English-speaking and aged 18 years or older who were scheduled for elective surgery for degenerative lumbar or cervical spine disease or for correction of spinal deformity. We report on the experience of 436 patients. Participants' mean age was 57 years (standard deviation, 18 years) who were evenly split by gender (52% female) and most were non-Hispanic (95%), and white (81%). All participants were treated at the same center by 5 fellowship-trained, board-certified spine surgeons with 6-26 years in practice. OUTCOME MEASURES: Participants completed an assessment before surgery of sociodemographic and clinical information. Sociodemographic information comprised age, sex, race/ethnicity, highest educational attainment, annual household income and relationship status. Highest educational attainment was categorized as less than 4-year college degree; 4-year college degree; or post-graduate degree. Annual household income was categorized as &lt;$30,000; $30,000-$80,000; or &gt;$80,000. Relationship status was used to determine whether a participant lived alone or with a partner. Clinical information was presence of comorbid conditions and use of opioid medication within the past 30 days. Participants completed assessments of their health and wellness before and after surgery. After surgery, assessments were completed during the immediate postoperative period (6-12 weeks) and at 6, 12, and 24 months. These assessments were the Pain Numeric Rating Scale (NRS) for back/leg and neck/arm, the Oswestry Disability Index (ODI) or the Neck Disability Index (NDI) and the Patient-Reported Outcome Measurement Information System (PROMIS-29) health domains. Method(s): Using preoperative score on the PROMIS Cognitive Abilities Short Form, we grouped participants as having mild (score &lt; 40) and moderate (score &lt; 30) preoperative CI. These scores corresponded to 1 and 2 SD below the age- and gender-adjusted mean score. We compared the observed prevalence of preoperative CI to the age- and gender-adjusted population rate using a one-sample Z proportion test. We compared pain and pain-related disability and HRQOL between those with and without preoperative CI using t-test. General linear models were fit (adjusting for age, sex, comorbid condition, and opioid use within 30 days before surgery) to estimate the influence of pre-operative CI on recovery following surgery. Alpha = 0.05. Result(s): Preoperative CI was reported as mild by 83 participants (19%) and moderate by 19 (4%). This was not significantly greater than age- and gender-adjusted rates (p&gt;.05). Participants who reported mild preoperative CI experienced significantly more back pain (8.3 vs 7.3, p=.011) but no difference in leg, neck or arm pain; greater pain-related disability (ODI: 56 vs 41, p&lt;.001; NDI: 48 vs 36, p&lt;.001). In addition, these participants reported worse HRQOL (PROMIS pain interference: 68 vs 64, p&lt;.001; physical function: 34 vs 37, p&lt;.001; fatigue: 61 vs 52, p&lt;.001; anxiety: 58 vs 51, p&lt;.001; depression: 57 vs 49, p&lt;.001; sleep disturbance: 60 vs 54, p&lt;.001; and satisfaction with social roles: 38 vs 43, p&lt;.001). Participants who reported moderate preoperative CI experienced similar though more pronounced differences in pain and pain-related disability and HRQOL. Following surgery, mild preoperative CI was associated with less recovery of HRQOL when examine the linear slope of change in score on PROMIS pain interference: -0.4 vs -1.0, p=.001). Moderate CI was associated with less recovery in HRQOL (PROMIS pain interference: -0.1 vs -0.9, p=.045; fatigue: +0.58 vs -0.4, p=.03; and anxiety: +0.9 vs -0.2, p=.012). Conclusion(s): About one in five spine surgery patients reported preoperative CI. These individuals experience greater burden in terms of increased pain and pain-related disability and worse HRQOL. Pain interference on activities of daily living persist in these patients following surgery. These results highlight the importance of addressing patients' cognitive difficulties both before and after surgery. FDA DEVICE/DRUG STATUS: This abstract does not discuss or include any applicable devices or drugs.Copyright © 2021</t>
  </si>
  <si>
    <t>https://dx.doi.org/10.1016/j.spinee.2021.05.203</t>
  </si>
  <si>
    <t>Spine Journal. Conference: Proceedings of the 36th Annual Meeting of the North American Spine Society. Boston Convention and Exhibition Center, Boston United States. 21(9 Supplement) (pp S87-S88), 2021. Date of Publication: September 2021.</t>
  </si>
  <si>
    <t>Hebert J.
 Bigney E.
 Wedderkopp N.
 Richardson E.A.
 Darling M.A.
 Manson N.A.</t>
  </si>
  <si>
    <t>179. Predictors of clinical outcome following surgery for lumbar spinal stenosis: a study of postoperative pain and disability trajectories.</t>
  </si>
  <si>
    <t>BACKGROUND CONTEXT: On average, patients experience important reductions in pain and disability following surgery for degenerative lumbar spinal stenosis (LSS). However, variability in the postoperative course of symptoms suggests many patients do not fit the average symptom trajectory. PURPOSE: To identify patient subgroups defined by trajectories of pain and disability following surgery for LSS and investigate the construct validity of the subgroups by evaluating meaningful differences in clinical outcomes. Identify predictors of belonging to the poor outcomes subgroup for disability, leg pain and back pain. STUDY DESIGN/SETTING: Retrospective analysis of prospectively collected data. PATIENT SAMPLE: Patients with LSS were recruited from 13 surgical spine centers participating in the Canadian Spine Outcomes and Research Network registry. OUTCOME MEASURES: Leg and back pain numeric rating scales and the modified Oswestry disability index were measured before surgery and at 3, 12, and 24 months following surgery. METHOD(S): Patients were fit into pain and disability trajectory subgroups with group-based trajectory modeling. Differences in the proportion of patients achieving minimum clinically important change in pain and disability (30%) and clinical success (50% reduction in disability or Oswestry score &lt;=22) were examined. Generalized linear mixed models adjusted for age and sex, were used to identify associations between subgroup membership and preoperative demographic, clinical history, health status and surgical factors. The subgroup with excellent outcomes was used as the reference group; associations were reported with relative risk ratios (RR). RESULT(S): The group-based trajectory models identified 3 unique pain trajectories each (excellent, fair and poor) for leg pain, back pain and disability. Depending on outcome 29% to 42% of patients were classified as members of an outcome trajectory subgroup that experienced little to no benefit from surgery. The construct validity of the trajectory subgroups was supported by differences in the proportion of patients meeting thresholds for minimum clinically important change and clinical success (p&lt;0.001). Factors predicting membership in postoperative trajectories indicating poor outcomes for disability, leg and back pain were comorbid depression (RR[95%CI]=3.70[1.53-8.90]; RR[95%CI]=3.79[1.11-12.94]; RR[95%CI]=3.78[1.11-12.88], respectively), scoring moderate to severe on the Patient Health Questionnaire (RR[95%CI]=4.02[1.99-8.15]; RR[95%CI]= 2.40[1.09-5.63]; RR[95%CI]=2.60[1.04-6.98],respectively) and previous drug use. Preoperative opioid use was associated with 2.51 times the risk of belonging to the poor outcome subgroup for disability and 3.77 times the risk for poor back pain outcome. Preoperative neuroleptic use was associated with 3.78 times the risk of poor leg pain outcome. Patients with higher Mental Health Component Summary Scores had 48% less risk of belonging to the subgroup with poor disability and leg pain outcomes, and 32% less risk of poor back pain outcomes. CONCLUSION(S): The percentage of patients with poor outcomes highlights the need for better methods of treatment selection for patients with LSS. The predictors of having poor outcomes suggests it is time to look beyond pathology/surgical factors only and include mental health variables as an integral part of the surgical decision-making process in an effort to avoid patients at increased risk for surgical failure. FDA DEVICE/DRUG STATUS: This abstract does not discuss or include any applicable devices or drugs.Copyright © 2019</t>
  </si>
  <si>
    <t>https://dx.doi.org/10.1016/j.spinee.2019.05.196</t>
  </si>
  <si>
    <t>Spine Journal. Conference: Proceedings of the 34th Annual Meeting of the North American Spine Society. Chicago United States. 19(9 Supplement) (pp S86-S87), 2019. Date of Publication: September 2019.</t>
  </si>
  <si>
    <t>Duculan R.
 Cammisa F.
 Sama A.
 Hughes A.
 Lebl D.
 Fong A.
 Mancuso C.
 Girardi F.</t>
  </si>
  <si>
    <t>179. Psychosocial and nonsurgical medical variables impact occurrence of repeat lumbar surgery.</t>
  </si>
  <si>
    <t>BACKGROUND CONTEXT: In addition to surgical factors, repeat (ie, subsequent) lumbar surgery after a first (ie, index) surgery may be associated with comorbidity and psychosocial factors. PURPOSE: Among patients undergoing a first lumbar surgery, to ascertain the incidence of a subsequence surgery and to identify factors associated with repeat surgery; also, to compare characteristics of subsequent surgery according to whether it occurred earlier (&lt;18 months) vs later (&gt;=18 months) after the first surgery. STUDY DESIGN/SETTING: Prospective cohort studies with 2-year patient follow-up and additional monitoring of hospital records up to 13 years. PATIENT SAMPLE: A total of 992 patients undergoing a first lumbar surgery for diverse diagnosis. OUTCOME MEASURES: Incidence and time to subsequent surgery. METHOD(S): Pre- and postop data from 3 studies assessing patients' expectations of outcome were pooled to ascertain occurrence and characteristics of subsequent surgery. Data from the first surgery included diagnosis, number of abnormal vertebrae on imaging, number of levels operated on, complexity of surgery according to the Surgical Invasiveness Index (SII, measuring decompression, fusion, instrumentation), ODI scores, depressive symptoms, patients' expectations of surgery, opioid use, and comorbidity. Information about subsequent surgery was obtained from patient interviews 2-years postop and from hospital records up to 13-years postop. Data from the subsequent surgery included reason for repeat surgery, procedure performed, and vertebrae involved according to whether surgery occurred earlier (&lt;18 months) or later (&gt;=18 months). Fulfillment of expectations was measured at the 2-year follow-up with a validated survey. RESULT(S): Mean age was 60, first surgery diagnosis was 36% stenosis, 29% spondylolisthesis, 16% herniated disc, 7% degenerative disc, and 6% scoliosis. 153 patients (15%) had subsequent surgery a mean of 3.0 years later (range 1 week - 12.2 years). Variables present at the first surgery that were associated with subsequent surgery were more depressive symptoms, more medical comorbidity, taking opioids, surgery to more levels, and disease present at nonoperated levels on imaging (all p&lt;=.06, bivariate analyses). In multivariable analysis the following variables from the first surgery remained associated: depressive symptoms (OR 1.5, CI 1.0-2.2), comorbidity (OR 1.5, CI 1.0-2.1), surgery to &gt;=3 levels (OR 2.0, CI 1.3-3.2), and disease present at nonoperated levels on imaging (OR 1.9, CI 1.2-3.1) (all p&lt;=.05). Subsequent surgery may have been attributed to the first surgery in 31% (ie, pseudarthrosis 5%, adjacent segment 7%, junctional breakdown 7%, painful hardware 4%, fracture 3%, nonunion 5%, infection 3%). Compared to later subsequent surgery (&gt;=18 months, 62%) earlier subsequent surgery (&lt;18 months, 38%) was more likely to involve only the same index level(s) (19% vs 48%, p&lt;.0001) and to be associated with more complex index surgery (SII 7 vs 11, p=.0008). Based on patients' assessment of outcome, more patients with unfulfilled expectations underwent subsequent surgery earlier (45% vs 55%, p=.0008). CONCLUSION(S): In addition to surgical factors, psychosocial variables and medical comorbidity were associated with occurrence and timing of subsequent lumbar surgery. Surgeons should consider these variables when counselling patients about possible repeat lumbar surgery. FDA Device/Drug Status: This abstract does not discuss or include any applicable devices or drugs.Copyright © 2023</t>
  </si>
  <si>
    <t>https://dx.doi.org/10.1016/j.spinee.2023.06.201</t>
  </si>
  <si>
    <t>Spine Journal. Conference: NASS 38th Annual Meeting. Los Angeles Convention Center, Los Angeles United States. 23(9 Supplement) (pp S91-S92), 2023. Date of Publication: September 2023.</t>
  </si>
  <si>
    <t>Marrache M.
 Puvanesarajah V.
 Raad M.
 Cohen D.B.
 Riley L.H.
 Neuman B.J.
 Kebaish K.M.
 Jain A.
 Skolasky R.L.</t>
  </si>
  <si>
    <t>186. Persistent sleep disturbance after spine surgery is associated with failure to achieve meaningful improvements in pain and health related quality of life.</t>
  </si>
  <si>
    <t>BACKGROUND CONTEXT: The relationship between biopsychosocial factors (the interaction of biologic factors, behavioral factors, and social factors that affect overall health) and quality of life is well established in spine surgery patients. Sleep hygiene is an important component of wellbeing and is closely linked to mental health. Despite the importance of sleep hygiene and the strong association between poor sleep and mental health disorders, little is known about how sleep disturbance (SD) in patients with spine conditions correlates with validated health-related quality-of-life (HRQOL) measures or the degree to which SD changes after surgery. PURPOSE: Our objectives were to determine the (1) prevalence of SD among patients presenting for spine surgery at a large academic medical center; (2) correlation between SD and HRQOL scores; and (3) association between postoperative SD resolution and short-term HRQOL. We hypothesized that SD would be significantly correlated with HRQOL in patients undergoing elective spine surgery. In addition, we hypothesized that postoperative resolution of SD would be significantly associated with improved HRQOL. STUDY DESIGN/SETTING: The current study is a retrospective review of these prospectively collected data from patients who presented for spine surgery at an academic medical center. PATIENT SAMPLE: Eligible patients were English-speaking, were aged 18 years or older, had undergone elective surgery for degenerative lumbar or cervical spine disease or for correction of spinal deformity, and had completed preoperative and immediate postoperative assessments. Of 1,193 patients enrolled, we included the 508 (43%) who met our inclusion criteria. Of these, 226 (44%) had complete 1-year follow-up. Participants' mean age was 60 years (standard deviation, 13 years), and most were non-Hispanic (98%), and White (73%). All participants were treated at the same center by 5 fellowship-trained, board-certified spine surgeons with 6-26 years in practice. We found no significant differences in age (P = 0.98), sex (P = 0.73), or prevalence of SD (P = 0.17) between included and excluded patients. OUTCOME MEASURES: Participants completed an assessment before surgery of sociodemographic and clinical information. Sociodemographic information comprised age, sex, race/ethnicity, highest educational attainment, annual household income, and relationship status. Highest educational attainment was categorized as less than 4-year college degree; 4-year college degree; or post-graduate degree. Annual household income was categorized as &lt;$30,000; $30,000-$80,000; or &gt;$80,000. Relationship status was used to determine whether a participant lived alone or with a partner. Clinical information was presence of comorbid conditions, current use of opioid medication, and presence of intraoperative and/or postoperative complications. Participants completed assessments of their health and wellness before and after surgery. After surgery, assessments were completed during the immediate postoperative period (6-12 weeks) and at 6, 12, and 24 months. These assessments were the Oswestry Disability Index (ODI) or the Neck Disability Index (NDI) and the Patient-Reported Outcome Measurement Information System (PROMIS-29) health domains. METHOD(S): Using preoperative PROMIS SD scores, we grouped participants as having no sleep disturbance (score &lt;55), mild disturbance (score, 55-60), moderate disturbance (score 60-70), or severe disturbance (score, 70). For the final analysis, we collapsed these categories into no/mild and moderate/severe. Pearson correlation tests were used to assess correlations between SD and HRQOL measures. Regression analysis (adjusting for age, sex, comorbidities, current opioid use, and occurrence of complications) was used to estimate the effect of postoperative resolved or continuing SD on HRQOL scores and the likelihood of achieving clinically meaningful improvements in HRQOL. Alpha = 0.05. RESULT(S): Preoperative SD was reported by 127 participants (25%). SD was significantly correlated with worse ODI/NDI values and worse scores in all PROMIS health domains (all, P &lt; 0.001). At the immediate postoperative assessment, SD had resolved in 80 of 127 participants (63%). Compared with participants who reported no preoperative SD, those with ongoing SD were significantly less likely to achieve clinically meaningful improvements in Pain Interference (odds ratio [OR], 0.49; 95% confidence interval [CI], 0.28, 0.84), Physical Function (OR, 0.32; 95% CI, 0.13, 0.82), and Satisfaction with Participation in Social Roles (OR, 0.57; 95% CI, 0.37, 0.80). CONCLUSION(S): One-quarter of spine surgery patients reported preoperative SD of at least moderate severity. Poor preoperative sleep quality and ongoing postoperative sleep disturbance were significantly associated with worse scores on several HRQOL measures. These results highlight the importance of addressing patients' sleep disturbance both before and after surgery. FDA DEVICE/DRUG STATUS: This abstract does not discuss or include any applicable devices or drugs.Copyright © 2021</t>
  </si>
  <si>
    <t>https://dx.doi.org/10.1016/j.spinee.2021.05.393</t>
  </si>
  <si>
    <t>Spine Journal. Conference: Proceedings of the 36th Annual Meeting of the North American Spine Society. Boston Convention and Exhibition Center, Boston United States. 21(9 Supplement) (pp S94-S95), 2021. Date of Publication: September 2021.</t>
  </si>
  <si>
    <t>Cerpa M.
 Lenke L.G.
 Zuckerman S.L.
 Kelly M.P.
 Line B.
 Smith J.S.
 Shaffrey C.I.
 Kebaish K.M.
 Klineberg E.O.
 Kim H.J.
 Schwab F.J.
 Gupta M.C.
 Protopsaltis T.S.
 Passias P.G.
 Daniels A.H.
 Lafage V.
 Lafage R.
 Burton D.C.
 Bess S.
 International Spine Study Group</t>
  </si>
  <si>
    <t>188. Prospective analysis of adult spinal deformity patients demonstrates radically different preop demographic, radiographic and quality of life parameters for primary vs revision patients.</t>
  </si>
  <si>
    <t>BACKGROUND CONTEXT: ASD is a vague and heterogeneous label applied to adults afflicted with varying types, severities, and etiologies of spine deformities. We hypothesized that ASD patients with a history of spine fusion and associated spine deformity (revision=R) have distinct pathognomonic differences from ASD patients with no history of spine fusion (primary=P). PURPOSE: Evaluate baseline differences for revision vs primary ASD patients including demographics, radiographic spine deformity, functional measures, opiate consumption and patient-reported outcome measures (PROMs), prior to receiving reconstructive ASD surgery. STUDY DESIGN/SETTING: Preoperative analysis of ASD patients prospectively enrolled into a multicenter study. PATIENT SAMPLE: ASD patients prospectively enrolled into multicenter study. OUTCOME MEASURES: Numeric rating scale (NRS) back and leg pain, Scoliosis Research Society-22r questionnaire (SRS-22r), Edmonton Frailty Index (EFI score), grip strength, Veterans Rand Health Questionnaire (VR-12), Oswestry Disability Index (ODI), daily morphine milligram equivalent consumption (MME), PROMIS-Pain Interference (PROMIS-PI), PROMIS-Physical Function (PROMIS-PF), PROMIS-Depression (DEP), PROMIS-Anxiety (ANX), PROMIS-Satisfaction with Social Roles (SR) and PROMIS-Satisfaction with Discretionary Social Activities (SSA) computer adaptive tests (CATs). METHOD(S): From 2018-2020, patients age &gt;18 years were enrolled in a multicenter prospective study evaluating surgical treatment for ASD. Patients were dichotomized according to R vs P, and preop demographics, grip strength, frailty, daily MME consumption, physical examination, radiographic measures, and PROMs data were compared. RESULT(S): A total of 204/204 enrolled patients were evaluated; R (n=99), P (n= 105). R and P had similar age, Charleson Comorbidity Index (CCI) and gender distribution (p&gt;0.05). R had greater daily MME consumption (35mg vs 15mg), were more frail (EFI score 4 vs 2), and had greater incidence of motor deficits (54% vs 37%) than P, respectively (p&lt;0.05). R differed radiographically from P in 11/15 measurements, as nearly all sagittal parameters were worse for R (SVA=139mm vs 57mm; PI-LL=26degree vs 12degree; PT= 28.2degree vs 20.7degree), while P had greater scoliosis (50.6degree vs 20.3degree), respectively (p&lt;0.05). Nearly all PROM measures were worse for R vs P, including disability (ODI=48 vs 38), pain measures (PROMIS PI=66.9 vs 61.9; NRS-Back=7.0 vs 6.0), physical function (PROMIS-PF=32.8 vs 36.8, SRS-Activity=2.6 vs 3.2), social function (PROMIS-SSA= 40.4 vs 45.4), depression (PROMIS-DEP=51.1 vs 48.8), and self-image (SRS-Appearance=2.2 vs 2.6). CONCLUSION(S): Revision ASD patients are distinctly different from primary ASD patients. Despite having similar preop age, gender and CCI, R were more frail, consumed more opiates, and reported greater pain, disability, function, and worse mental health than P. R had greater sagittal deformities while P had worse coronal deformities. Future analysis of ASD patients should distinguish between revision and primary patients to avoid confounding analyses. FDA DEVICE/DRUG STATUS: This abstract does not discuss or include any applicable devices or drugs.Copyright © 2021</t>
  </si>
  <si>
    <t>https://dx.doi.org/10.1016/j.spinee.2021.05.395</t>
  </si>
  <si>
    <t>Spine Journal. Conference: Proceedings of the 36th Annual Meeting of the North American Spine Society. Boston Convention and Exhibition Center, Boston United States. 21(9 Supplement) (pp S95-S96), 2021. Date of Publication: September 2021.</t>
  </si>
  <si>
    <t>Brent D.A.</t>
  </si>
  <si>
    <t>2.3 WHY HAS THE UNITED STATES ADOLESCENT SUICIDE RATE BEEN INCREASING SINCE 2007?.</t>
  </si>
  <si>
    <t>Objectives: The adolescent suicide rate in the United States has increased dramatically from 2007 to 2020, with parallel changes in depression, suicidal ideation, and behavior. The suicide and suicide attempt rates have increased particularly sharply in girls aged 10 to 14 years and young adolescents of color. We explore 3 possible explanations for the increase in suicide: 1) deleterious effects of excessive use of social media and the internet; 2) changes in parental mental health morbidity and mortality; and 3) economic strain. We also consider specific explanations for the increase in suicidal behavior in younger female adolescents and in Black adolescents. Method(s): The literature for the past 5 years was searched for reviews and meta-analyses relevant to the above-noted topics, using Google Scholar and PubMed. Salient articles were reviewed and summarized. Result(s): There is evidence from cross-sectional and longitudinal studies, and experimental manipulation of exposure, to support an association between excessive social media use and negative mental health outcomes, and a decrease in behaviors that promote positive mental health. However, the way that social media is utilized, and the psychosocial context of the end-user, strongly influence whether social media use Results in deleterious or positive effects. There is evidence of an increase in parental "deaths of despair" and associated opiate misuse that is linked to an increase in adolescent suicidal behavior. Economic factors are more clearly linked to suicidal behavior in those who are actually in the workforce. We discuss some possible contributors to sex- and race-specific trends in suicide and suicidal behavior, including sex-specific responses to social media use, and disparities in access to health care and in the prevalence of risk and protective factors between Black and White youth. Conclusion(s): Social media use and the opiate epidemic could be contributing to secular trends in adolescent suicide and suicidal behavior. Sex differences in response to social media, racial disparities in access, and the distribution of risk and protective factors, may account for variability in suicide rates across demographic strata. PUP, S, ADMINCopyright © 2023</t>
  </si>
  <si>
    <t>https://dx.doi.org/10.1016/j.jaac.2023.07.572</t>
  </si>
  <si>
    <t>Journal of the American Academy of Child and Adolescent Psychiatry. Conference: The Scientific Proceedings of the 70th Annual Meeting of the American Academy of Child &amp; Adolescent Psychiatry. New York United States. 62(10 Supplement) (pp S137), 2023. Date of Publication: October 2023.</t>
  </si>
  <si>
    <t>Hall K.S.
 Riley H.E.M.
 Rentmeester S.T.
 Livingston M.D.</t>
  </si>
  <si>
    <t>206. Innovative, Biosocial Approaches for Studying Behavioral, Mental, Physical and Reproductive Dimensions of Adolescent Health: an Application to Substance Use and Unintended Pregnancy Risk.</t>
  </si>
  <si>
    <t>Purpose: The Young Women's Stress Study (YWSS), a longitudinal, community-based pilot study of young women in Georgia, takes a novel approach using biosocial theory and biodemographic methods to study interrelationships between behavioral, mental, physical and reproductive dimensions of adolescent health. Here, we take advantage of the comprehensive, integrated, repeated-measures design to explore the relationships between two timely public health priority indicators - substance use and unintended pregnancy risk, applying latent class modeling. Method(s): collected comprehensive biological, mental, reproductive, physical, and social measures via in-person, interviewer-administered surveys. Participants then completed monthly internet surveys for 12 months, followed by in-person interviews at one year to capture time-varying exposures and outcomes. We used measured 14 different baseline items of substance use history. Participants reported how many times in their lives they had ever used: alcohol, marijuana, prescription drugs not prescribed to them and 9 different illicit drugs (combined into single indicator). For alcohol, participants also reported past month use and past month binge drinking (&gt;5 drinks). For marijuana, participants also reported past month use. All items were dichotomized for analyses. Pregnancy risk was measured monthly using a three-level variable: no vaginal sex in past month, sex with consistent contraceptive use, and sex with &gt; 1 instance of contraceptive non-use. A repeated-measure latent class analysis (LCA) was conducted using the pregnancy risk variable to determine class membership. Result(s): At baseline, 84%f the sample had used alcohol, with 68% reporting past month use and 24% reporting past month binge drinking. Sixty-four percent had used marijuana, with 34% reporting past month use. Nineteen percent had used an illicit drug; 22% had used a prescription drug not prescribed to them. Each month, between 50- 57% of the sample reported sexual abstinence, 26- 31% reported consistent contraceptive use, and 14- 22% reported contraceptive non-use. We identified 5 latent classes of pregnancy risk-abstainers (42%), sexually active contraceptive users (24%), inconsistently sexually active contraceptive users (9%), inconsistently sexually active contraceptive non-users (15%), and sexually active contraceptive non-users (10%). In LCA analyses, all substance use variables were significantly associated with class membership at alpha=0.05. Frequency of lifetime and past month alcohol and marijuana use were lower among abstainers versus other classes. Past month binge drinking was lower among abstainers versus sexually active contraceptive users and among inconsistently sexually active non-users versus sexually active users. Illicit drug use was lower among abstainers versus all other pregnancy risk classes, except sexually active non-users. Prescription drug use was highest among inconsistently sexually active contraceptive users versus other classes. Conclusion(s): Results suggest an association of pregnancy risk and substance use, with more complicated behavioral pattern linkages than previously documented or conceptualized. While these findings are exploratory, our novel YWSS design and ongoing advanced analytic methods are better estimating the dynamic interplay of the complex biosocial pathways linking behavioral and mental health to unintended pregnancy during adolescence and young adulthood. Sources of Support: N/ACopyright © 2019</t>
  </si>
  <si>
    <t>https://dx.doi.org/10.1016/j.jadohealth.2019.11.209</t>
  </si>
  <si>
    <t>Illicit drugs</t>
  </si>
  <si>
    <t>Journal of Adolescent Health. Conference: Adolescent Health: Transforming Risk to Wellness. San Diego United States. 66(2 Supplement) (pp S104-S105), 2020. Date of Publication: February 2020.</t>
  </si>
  <si>
    <t>Shah N.V.
 Moattari C.R.
 Kaur H.
 Wolfert A.J.
 Khanal S.
 Scollan J.
 Caetta A.
 Baskar S.
 Suarez D.E.
 Kim N.S.
 Beyer G.A.
 Patel A.
 Passias P.G.
 Diebo B.G.
 Paulino C.B.</t>
  </si>
  <si>
    <t>227. Does baseline substance use predict subsequent development of mental health disorders in adolescent idiopathic scoliosis patients?.</t>
  </si>
  <si>
    <t>BACKGROUND CONTEXT: MHD prevalence in patients with substance abuse history has been well-described. However, the impact of current or historical substance abuse/dependence in adolescent idiopathic scoliosis (AIS) patients on risk of subsequent development of new-onset mental health disorders (MHDs) is unknown. PURPOSE: This study evaluated the: (1) demographics and (2) new-onset diagnosis of MHD among AIS patients with baseline substance abuse/dependence. The goal of this study was to determine whether substance abuse among AIS patients increases the odds of subsequent new-onset development of a MHD. STUDY DESIGN/SETTING: Retrospective review of prospectively collected data. PATIENT SAMPLE: Using the NYS Statewide Planning and Research Cooperative System (SPARCS), we identified age, gender, race, and Charlson/Deyo-index propensity-score matched cohorts of AIS patients with or without prior/current substance abuse. AIS patients with comorbid substance abuse were included from 2009-11, with minimum 2-year follow-up. A total of 386 AIS patients (n=193 in each group) were included. OUTCOME MEASURES: Demographic information, length of stay, hospital charges, new-onset MHD diagnosis at 2-year follow-up METHODS: The NYS Statewide Planning and Research Cooperative System was reviewed to identify all 10-25 year-old AIS patients with prior or concurrent substance abuse (AIS-Sub: alcohol, tobacco, cannabis, amphetamine, opioid or polysubstance) from 2009-11 to ensure two-year follow-up. Patients with prior or concurrent MHD(s) were excluded. AIS-Sub were 1:1 propensity score-matched by age, sex, race and Charlson/Deyo index to AIS patients without substance abuse (AIS-NoSub). Cohorts were compared for subsequent incidence/development of individual and overall MHDs (depressive, anxiety, stress, sleep and/or eating disorder). Binary stepwise logistic regressions were utilized to calculate odds ratios (OR) of developing individual or any MHDs based on baseline substance abuse. RESULT(S): A total of 386 AIS patients were included (n=193 each in AIS-Sub and AIS-NoSub). AIS-Sub and AIS-NoSub patients had comparable age (both 20.8 years), sex (62.2 vs 62.7% male), race (54.9 vs 52.8% white), insurance (55.4 v 45.6% Medicaid), and Charlson-Deyo (0.29 vs 0.37) respectively. AIS-Sub patients had higher rates of new-onset subsequent overall MHDs (16.1% vs 3.6%), with only depressive disorder higher among individual MHDs (10.9% vs 0.5%), both p&lt;0.001. Baseline substance abuse independently predicted subsequent diagnosis of overall MHD (OR=6.8). Among individual MHDs, baseline substance abuse predicted development of new-onset depressive disorder (OR=47.0), all p&lt;=0.002; it did not predict development of anxiety, stress, sleep, or eating disorders. CONCLUSION(S): AIS patients with prior or current substance abuse/dependence were at increased two-year risk of developing any new-onset MHD, specifically depressive disorders. This data may guide preoperative screening and optimization efforts for scoliosis surgeons, as MHDs have been associated with poor outcomes following spine surgery. FDA DEVICE/DRUG STATUS: This abstract does not discuss or include any applicable devices or drugs.Copyright © 2019</t>
  </si>
  <si>
    <t>https://dx.doi.org/10.1016/j.spinee.2019.05.242</t>
  </si>
  <si>
    <t>Spine Journal. Conference: Proceedings of the 34th Annual Meeting of the North American Spine Society. Chicago United States. 19(9 Supplement) (pp S111-S112), 2019. Date of Publication: September 2019.</t>
  </si>
  <si>
    <t>Bedner A.
 Gonzalez D.
 Hayward S.
 Ramirez J.</t>
  </si>
  <si>
    <t>232 A Randomized Controlled Trial on Virtual Reality Use as a Distraction Technique for Orthopedic Injuries Requiring Sedation.</t>
  </si>
  <si>
    <t>Study Objectives: Pain is a common medical complaint, and one that is exacerbated by several procedures in the emergency department (ED) including intravenous (IV) line placement and manipulative procedures (radiographic imaging, casting). Inadequate pain control during these procedures can intensify pediatric anxiety, potentially resulting in complications or need for escalation of care. Distraction techniques have been utilized to reduce pain and anxiety with varying success depending on the modality used. Recently, more immersive distraction techniques, namely virtual reality (VR), have shown a reduction in sedation needed in burn patients, as well as reduced anxiety around port access in pediatric cancer patients. The use of VR in the pediatric ED for sedation in orthopedic injuries requiring reduction and/or casting has not yet been fully explored. This study aims to assess anxiety, pain, and patient satisfaction while observing medication requirements during orthopedic fracture reduction procedures in the ED with and without the supplemental use of VR technology. The primary objective was to assess differences in anxiety levels between children that used a VR experience and those treated without VR during an orthopedic fracture reduction procedure. Secondary objectives included pain scores pre- and post-procedure, necessity of sedation redosing, and physician satisfaction with orthopedic procedure. Method(s): This was a randomized control trial at a Pediatric Emergency Department and Level 1 Trauma Center located in the Southern United States. All pediatric orthopedic patients over five years old who required sedation for casting and/or reduction of their injury were asked to enroll (N= 115). Of those, 104 consented to participate (90%). After enrollment, using an online random generator, patients were randomized to one of two groups: VR experience or non-VR experience. The FACES scale and mYPAS were completed by a child life specialist to assess pain and anxiety, respectively. All data was collected prospectively and medical records were accessed only to validate data. Result(s): A total of 104 pediatric patients were included in this study (n= 52 in each group). Average age of participants was 9.5 years old, and most were White or Hispanic, 55 (53%) and 22 (21%), respectively. There were no significant differences in age, race or ethnicity. Patients in the VR group (22.92 [IQR: 22.92 - 36.45]) were significantly less anxious than children in the non-VR group (35.42 [IQR: 22.92 - 50.00]), p =.001. Furthermore, because the use of midazolam as an anxiolytic is rather common during procedures, a sub-analysis of patients who did not need receive midazolam was conducted. Among children that did not receive midazolam, anxiety levels were also statistically significant, (p =.002). The number of sedative doses, pain scores, and the need for opioid use post procedure were similar between groups (ps &gt;.05). Similarly, there were no significant difference in physician satisfaction, reduction time, need for open reduction, or pre-procedure opioid use. Conclusion(s): The use of a virtual reality experience is a successful distraction technique which can decrease pediatric anxiety levels during procedural sedation in the emergency department. This is an easy tool to incorporate into daily clinical practice and can improve patient outcomes.Copyright © 2021</t>
  </si>
  <si>
    <t>https://dx.doi.org/10.1016/j.annemergmed.2021.09.244</t>
  </si>
  <si>
    <t>Annals of Emergency Medicine. Conference: American College of Emergency Physicians 2021 Research Forum. Boston United States. 78(4 Supplement) (pp S94), 2021. Date of Publication: October 2021.</t>
  </si>
  <si>
    <t>de Feijter M.
 Lysen T.S.
 Luik A.I.</t>
  </si>
  <si>
    <t>24-h Activity Rhythms and Health in Older Adults.</t>
  </si>
  <si>
    <t>Purpose of Review: Circadian rhythms, including 24-h activity rhythms, change with age. Disturbances in these 24-h activity rhythms at older age have also been implied in various diseases. This review evaluates recent findings on 24-h activity rhythms and disease in older adults. Recent Findings: Growing evidence supports that 24-h activity rhythm disturbances at older age are related to the presence and/or progression of disease. Longitudinal and genetic work even suggests a potential causal contribution of disturbed 24-h activity rhythms to disease development. Interventional studies targeting circadian and 24-h activity rhythms demonstrate that 24-h rhythmicity can be improved, but the effect of improving 24-h rhythmicity on disease risk or progression remains to be shown. Summary: Increasing evidence suggests that 24-h activity rhythms are involved in age-related diseases. Further studies are needed to assess causality, underlying mechanisms, and the effects of treating disturbed 24-h activity rhythms on age-related disease.Copyright © 2020, The Author(s).</t>
  </si>
  <si>
    <t>https://dx.doi.org/10.1016/j.sjpain.2017.04.072</t>
  </si>
  <si>
    <t>Current Sleep Medicine Reports. 6(2) (pp 76-83), 2020. Date of Publication: 01 Jun 2020.</t>
  </si>
  <si>
    <t>Switzerland</t>
  </si>
  <si>
    <t>Ruthirakuhan M, Herrmann N, Andreazza AC, Verhoeff NPLG, Gallagher D, Black SE, Kiss A, Lanctôt KL.</t>
  </si>
  <si>
    <t>24S-Hydroxycholesterol Is Associated with Agitation Severity in Patients with Moderate-to-Severe Alzheimer's Disease: Analyses from a Clinical Trial with Nabilone</t>
  </si>
  <si>
    <t>J Alzheimers Dis. 2019;71(1):21-31. doi: 10.3233/JAD-190202.</t>
  </si>
  <si>
    <t>10.3233/JAD-190202</t>
  </si>
  <si>
    <t>Lovett S.
 Reed T.
 Riggs R.
 Lew G.
 Koch E.
 Rech M.</t>
  </si>
  <si>
    <t>256 Intravenous Sub-Dissociative Dose Ketamine for Analgesia in the Emergency Department: A Dosing Comparison.</t>
  </si>
  <si>
    <t>Study Objectives: Sub-dissociative ketamine (SDK) is a safe and efficacious alternative and adjunctive agent to opioids in the treatment of acute pain in the emergency department (ED). While SDK via short intravenous (IV) infusion has shown decreased side effects compared to IV push, there is a wide range of acceptable analgesic dose. The purpose of this study is to compare the analgesic efficacy and safety of IV SDK at 0.15 mg/kg versus 0.3 mg/kg in ED patients with acute pain. Method(s): This was a randomized, prospective, double-blinded, non-inferiority trial. A convenience sample of patients age 18-59 years with acute abdominal, flank, back, musculoskeletal pain, or headache with visual analog scale (VAS) pain score of &gt;=5 were included. Subjects were randomized to either IV SDK 0.15mg/kg ("low" dose) or 0.3 mg/kg ("high" dose) over 15 minutes. The primary endpoint was change in 11-point VAS pain score from baseline to 30 minutes after administration. Secondary endpoints included change in VAS at 15 and 60 minutes, and rescue analgesia. Safety endpoints included patient-reported adverse effects according to the Side Effects Rating Scale of Dissociative Anesthetics (SERSDA), and Richmond Agitation Sedation Scale (RASS) at 15, 30 and 60 minutes post-administration. Result(s): Of the 93 patients screened, 65 (70%) were included (low dose group: n=33; high dose group: n=32). Most exclusions were due to patient refusal (n= 25; 68%). The most common type of pain was abdominal (45%) or musculoskeletal (32%) pain. Pain onset was &lt;24 hours of presentation for most (53%) patients. Baseline comorbidities were similar between groups, with the exception of diabetes (27% low dose group vs. 5.7% high dose group, p=0.03), depression (2.7% low dose group vs. 20% high dose group, p=0.03) and anxiety (0% low dose group vs. 11.4% high dose group, p=0.03) (Table 1). Median ketamine dose was 13.6 mg and 25.3 mg, respectively. Median baseline pain scores were similar between groups (10 [IQR 8-10] vs. 9 [IQR 7 -10], p =0.07). There was no difference in the primary endpoint of median change in VAS score from baseline to 30 minutes (- 4 [IQR [-2 to -6] low dose group vs. -3.5 high dose group [IQR -1 to -5], p=.43). Additionally, there were no differences in median pain scores or adverse effects at any time point (Table 1). Conclusion(s): IV SDK 0.15 mg/kg was non-inferior to SDK 0.3 mg/kg for treatment of acute pain in the ED with similar adverse effects between groups. Clinicians should consider using 0.15 mg/kg for treatment of acute pain as it is efficacious, and there is no apparent benefit to higher doses. [Figure presented]Copyright © 2019</t>
  </si>
  <si>
    <t>https://dx.doi.org/10.1111/pan.12775</t>
  </si>
  <si>
    <t>Annals of Emergency Medicine. Conference: 2019 ACEP Research Forum. Denver United States. 74(4 Supplement) (pp S100-S101), 2019. Date of Publication: October 2019.</t>
  </si>
  <si>
    <t>Gum J.L.
 Carreon L.Y.
 Yagi M.
 Hosogane N.
 Watanabe K.
 Smith J.S.
 Shaffrey C.I.
 Kim H.J.
 Klineberg E.O.
 Lafage V.
 Lafage R.
 Protopsaltis T.S.
 Passias P.G.
 Mundis G.M.
 Eastlack R.K.
 Kelly M.P.
 Daniels A.H.
 McNeely E.
 Soroceanu A.
 Hamilton D.K.
 Gupta M.C.
 Burton D.C.
 Hostin R.A.
 Kebaish K.M.
 Hart R.A.
 Schwab F.J.
 Bess S.
 Ames C.P.
 International Spine Study Group</t>
  </si>
  <si>
    <t>275. Opioid use after adult spinal deformity surgery: propensity-matched comparison of Japanese vs amAmerican cohorts.</t>
  </si>
  <si>
    <t>BACKGROUND CONTEXT: Amidst a current US opioid epidemic, it is important to understand factors that contribute to long-term or sustained opioid use after elective spine surgery. Recent reports have reported up to 25% of opioid-naive patients are taking opioids at 2-year follow-up after adult spinal deformity (ASD) surgery. This suggests ASD surgery, or at least the postoperative course, could be a significant factor contributing to long-term or sustained opioid use. ln Asian countries, opioids are rarely prescribed for postoperative pain. Potentially, there is a significant cultural difference that can play a role in patient expectations in the postoperative period leading to long-term opioid use. PURPOSE: To compare long-term or sustained (2-years) opioid use after ASD surgery between American and Japanese Cohorts STUDY DESIGN/SETTING: Propensity-matched comparison of American and Japanese ASD patients PATIENT SAMPLE: Patients from two (United States vs Japanese) prospective, multicenter ASD databases were compared OUTCOME MEASURES: Baseline and 2-year opioid use and SRS-22 domains were compared METHODS: We propensity matched 127 JPN to 619 US ASD patients based on age, sex, BMI, 3-column osteotomy, pelvic fixation, number of levels fused and preoperative SVA. Pre-op and 2-year postoperative opioid use was determined using responses to SRS22R Q11 and grouped into 3 categories (none, weekly, or daily). We have previously validated the use of SRS22R Q11 as an accurate measure for opioid use by comparing to a prospective study specifically designed to study opioid use and postoperative outcomes in ASD. RESULT(S): From each cohort, 34 cases were successfully matched, with no difference in baseline parameters, including baseline opioid use (p=0.095), between the cohorts. The relatively low numbers in each cohort arise from difficulty matching a lower BMI and lower baseline opioid use in the JPN cohort. At 2-years postop, 22 US (65%) vs 31 JPN (91%) reported no opioid use, 1 US (3%) vs 0 JPN (0%) reported weekly use, and 11 US (32%) vs 3 JPN (9%) reported daily use (p=0.009). There was no difference in 2-year SRS-22 Self-image and Mental Health between the two groups while US patients had better Satisfaction (4.29 vs 3.84, p=0.032) but lower Function scores (3.52 vs 3.90, p=0.029). CONCLUSION(S): In propensity-matched ASD cohorts, 35% of US patients were still using opioids 2 years after surgery compared to 9% of JPN patients, with the most taking opioids daily. Further studies are needed to identify sources of this variability. FDA DEVICE/DRUG STATUS: This abstract does not discuss or include any applicable devices or drugs.Copyright © 2020</t>
  </si>
  <si>
    <t>https://dx.doi.org/10.1016/j.spinee.2020.05.377</t>
  </si>
  <si>
    <t>Spine Journal. Conference: 35th Annual Meeting of the North American Spine Society. Virtual, Online. 20(9 Supplement) (pp S137), 2020. Date of Publication: September 2020.</t>
  </si>
  <si>
    <t>Andrew Herring
 Kaleekal J.</t>
  </si>
  <si>
    <t>29 Bridge for Meth: Multi-Center Prospective Evaluation of Emergency Department Initiation of Mirtazapine for Problematic Methamphetamine Use.</t>
  </si>
  <si>
    <t>Study Objectives: To describe the characteristics and clinical outcomes among ED patients treated with mirtazapine for problematic methamphetamine use at 6 EDs participating in the CA Bridge, Centers of Excellence Program (COE). Method(s): Six emergency departments including northern, central, and southern regions of California developed a learning collaborative with weekly meetings to explore potential interventions to improve outcomes for ED patients with problematic methamphetamine use. After review of the available evidence, oral mirtazapine was determined to be a promising treatment to target depressive symptoms and disrupted sleep thought to drive methamphetamine craving. A mirtazapine clinical guidance summary was developed and implemented at each of the 6 participating EDs. Treatment of racing thoughts, agitation or psychosis with an antipsychotic was encouraged before offering mirtazapine. The suggested ED dose was 30mg by mouth followed a 2 week prescription. All patients who received treatment were followed by a dedicated clinical team that included a substance use navigator and physician. Eligibility for mirtazapine treatment was determined by the treating clinical team. Clinicians were encouraged to prescribe an antipsychotic such as olanezpine to be used as needed to promote sleep and calm racing thoughhts and/or paranoia. Patient treatments and clinical outcomes were evaluated on an ongoing basis by the physician site lead and lessons learned shared at weekly COE meetings. For this retrospective analysis, clinical data was abstracted from the electronic medical record and care navigation documentation. Descriptive statistics were performed. Result(s): Between September 2021 and April 2022, 53 patients who were diagnosed with problematic methamphetamine use were administered mirtazapine in ED. Most (83%) were male. Age(yrs) was evenly distributed: 20-29 (19%), 30-39 (28%), 40-49 (32%), &gt;=50 (21%). Self-reported race ethnicity was 15% Black/African American, 15% White, 62% Hispanic/Latino, and 8% other. The most common ED chief complaint was evaluation of a psychiatric complaint (32%); 23% of visits mentioned methamphetamine use as a reason for visit. Mirtazapine was administered per protocol at the 30mg dose at 43 visits (81%) and at a lower 15mg dose at 10 (19%) visits; 51 patients (96%) were provided a mirtazapine prescription. The majority (62%) of patients were also administered an antipsychotic medication during the ED visit, 19 (36%) were also provided a discharge prescription for antipsychotic medications. There were no reported adverse events such as excessive sleepiness or agitation worsened by mirtazapine. Most (89%) of patients were discharged home. At 30 days, (43%) of ED patients initiated on mirtazapine in the ED were engaged in outpatient addiction treatment. Conclusion(s): A large diverse group of 6 EDs in California were able to develop and implement a clinical protocol that aimed to initiate medication treatment for problematic methamphetamine use. Co- treatment with an antipscyhotic was common. Among patients who accepted treatment with mirtazapine, engagement in treatment was comparable to that observed among ED patients with opioid use disorder who are treated with buprenorphine. These observations suggest prospective randomized study of ED initiated medications for the treatment of methamphetamine use disorder, such as mirtizapine, is warranted. No, authors do not have interests to discloseCopyright © 2022</t>
  </si>
  <si>
    <t>https://dx.doi.org/10.1016/j.annemergmed.2022.08.052</t>
  </si>
  <si>
    <t>Annals of Emergency Medicine. Conference: ACEP Research Forum. Moscone Convention Center, San Francisco United States. 80(4 Supplement) (pp S13), 2022. Date of Publication: October 2022.</t>
  </si>
  <si>
    <t>Molero-Chamizo, A</t>
  </si>
  <si>
    <t>3,4-methylenedioxymethamphetamine ('ecstasy'): Its long-term emotional and cognitive effects, and serotonin depletion</t>
  </si>
  <si>
    <t>degenerative axonal damage; depression; dopamine; ecstasy; MDMA; serotonin; uptake inhibition</t>
  </si>
  <si>
    <t>MDMA ECSTASY; IN-VITRO; METHYLENEDIOXYMETHAMPHETAMINE MDMA; RECREATIONAL ECSTASY/MDMA; HYPERTHERMIC RESPONSE; PROSPECTIVE MEMORY; EXECUTIVE FUNCTION; USERS; NEUROTOXICITY; HUMANS</t>
  </si>
  <si>
    <t>Aims. The main objective of this study is to describe the different neuropsychological deficits associated to the consumption of 3,4-methylenedioxymethamphetamine (MDMA or 'ecstasy'), as well as the growing evidence that attributes these deficits to the selective axonal damage to serotoninergic cells brought about by this substance. Development. MDMA is an amphetamine derivative that, like its precursor has properties as a stimulant. Part of its chemical structure is similar to that of the hallucinogen mescaline with which it shares the capacity to alter perception. Nevertheless, the primary pharmacological effect of this substance, which is what usually leads to its use and abuse, is chiefly linked to an intense positive emotional state. This effect on the individual's mood is also usually accompanied by numerous feelings of empathy, sociability and closeness, which turn this drug into a powerful entactogenic agent (a term used in psychotherapy to describe a state Of wellbeing, closeness and emotional self-awareness produced by certain compounds). The antidepressant and entactogenic effects induced by an acute dose of MDMA can be accounted for by the notable increase in serotonin bioavailability triggered by the drug. Repeated consumption of MDMA, however ends up affecting many functions that have been related to the serotoninergic systems, such as steep, appetite, attention and memory, or one's emotional state. Conclusions. Most of the neuropsychological disorders found in individuals who take ecstasy on a regular basis can be explained by the selective neurodegeneration processes that the drug appears to produce in the serotonin terminals of the brain in the long run.</t>
  </si>
  <si>
    <t>Grella, Christine E.;Lovinger, Katherine</t>
  </si>
  <si>
    <t>30-year trajectories of heroin and other drug use among men and women sampled from methadone treatment in California.</t>
  </si>
  <si>
    <t>Background: This study examines 30-year trajectories of heroin and other drug use among men and women who were in methadone maintenance treatment in California in the late1970s and interviewed in 1978â€“1981. Methods: Nearly half (N = 428; 46.8%) of the original study sample (N = 914) was deceased. Of the remaining 486 subjects, 343 (44.3% female) completed a follow-up interview in 2005â€“2009 (70.6% of those not deceased). Average age at follow-up was 58.3 (SD = 4.9) years for males and 55.0 (SD = 4.1) years for females. Longitudinal data was obtained on their drug use, treatment participation, and criminal justice status over the follow-up period. Trajectory group modeling was used to identify distinctive trajectory groups based on monthly averages of heroin and other drug use per year; group differences were examined. Results: Four heroin and five alcohol and other drug (AOD) trajectory groups were identified. A greater proportion of women (60%) were in the â€œrapid decreaseâ€_x009d_ heroin group (odds of use less than 10% by 10 years following initiation of use) as compared with the other groups. More rapid decrease of heroin use was associated with increases in AOD use, whereas a gradual decrease in heroin use was associated with a gradual decrease in AOD use. More school problems and earlier age at onset of heroin use and first arrest were associated with more persistent heroin use. Conclusion: Heroin-use trajectories were linked with changes in AOD use. Childhood antecedents of heroin-use trajectories were identified as well as gender differences. (PsycINFO Database Record (c) 2018 APA, all rights reserved)</t>
  </si>
  <si>
    <t>https://doi.org/10.1016/j.drugalcdep.2011.04.004</t>
  </si>
  <si>
    <t>Heroin/Opiate</t>
  </si>
  <si>
    <t>PsycINFO</t>
  </si>
  <si>
    <t>Drug and Alcohol Dependence</t>
  </si>
  <si>
    <t>Journal Article</t>
  </si>
  <si>
    <t>Elsevier Science</t>
  </si>
  <si>
    <t>Jefferson S.
 Gregg I.
 Dibbs M.
 Liao C.
 Wu H.
 Davoudian P.
 Kaye A.
 Pittenger C.
 Kwan A.</t>
  </si>
  <si>
    <t>332. 5-MeO-DMT Modifies Innate Behaviors and Promotes Structural Neural Plasticity in Mice.</t>
  </si>
  <si>
    <t>Background: Serotonergic psychedelics are gaining increasing interest as potential therapeutics for a range of mental illnesses. Compounds with short-lived subjective effects may be clinically useful because dosing time would be reduced, improving patient access. The short-acting psychedelic is 5-MeO-DMT has been associated with improvement in depression and anxiety symptoms in early clinical studies. However relatively little is known about the behavioral effects and neural mechanisms of 5-MeO-DMT in mice. Method(s): We characterized the effects of 5-MeO-DMT on innate behaviors using head-twitch response and social ultrasonic vocalization (USV). Head-twitch response, a behavioral measure that correlates with psychedelic potency in humans, was measured using an automated magnetic ear tag system. Social USVs were measured from male-female pairs of juvenile mice before and after 5-MeO-DMT, ketamine or psilocybin. We then measured the impact of 5-MeO-DMT on dendritic architecture using longitudinal in vivo two-photon microscopy. Result(s): We showed that 5-MeO-DMT induces a dose-dependent increase in head-twitch response that is shorter in duration than that induced by psilocybin at all doses tested (n=34, p=0.001). 5-MeO-DMT also substantially suppresses social ultrasonic vocalizations produced during mating behavior (n=15, p=6 x 10-5). 5-MeO-DMT produces long-lasting increases in dendritic spine density in the mouse medial frontal cortex (n=10, p=0.05) that are driven by an elevated rate of spine formation (p=0.04). However, unlike psilocybin, 5-MeO-DMT does not affect the size of dendritic spines. Conclusion(s): These data provide insights into the behavioral and neural consequences of 5-MeO-DMT and show that psychedelic drugs with short psychoactive effects can have long-lasting impacts on structural plasticity. Funding Source: NIMH R01MH121848; NIMH R01MH128217; Freedom Biosciences Keywords: psychedelics, 5-MeO-DMT, neural plasticityCopyright © 2023</t>
  </si>
  <si>
    <t>https://dx.doi.org/10.1016/j.biopsych.2023.02.572</t>
  </si>
  <si>
    <t>Biological Psychiatry. Conference: SOBP 2023 Annual Meeting. Hilton Bayfront, San Diego United States. 93(9 Supplement) (pp S228), 2023. Date of Publication: 01 May 2023.</t>
  </si>
  <si>
    <t>Anonymous</t>
  </si>
  <si>
    <t>33rd ECNP Congress.</t>
  </si>
  <si>
    <t>The proceedings contains 616 papers. The topics discussed include: P.001 Long-term consequences of alcohol consumption: sex-dependent endogenous opioid system genes regulation;P.002 Effects of long-term ethanol consumption: study the possible interaction between brain-derived neurotrophic factor and serotonin brain systems;P.004 Pharmacological activation of trace amine-associated receptor 1 decreases nicotine self-administration in rodents without development of tolerance;P.005 Traumatic-like fear memory recall causes persistent morphine seeking behaviour in mice;P.006 Prenatal alcohol exposure alters anxiety behaviour, serum corticosterone and brain CRF/CRFR1 mRNA level in sex-dependent manner;P.007 Frequency of anxious and depressive symptoms in a population of cannabidiol users;P.008 Computational modelling reveals significant impairments in learning from negative feedback in cocaine use disorder;P.009 MDK gene expression is correlated with human brain activity during acceptance of monetary rewards;P.010 The association between sCD14 and neurocognitive performance during early abstinence among HIV-positive patients in Russia;P.011 Prospective cohort analysis of dehydroepiandrosterone-sulfate and visuospatial memory during opioids abstinence in HIV-positive people with opioid dependence;P.012 During detoxification to patients diagnosed with cocaine use disorder, use of cannabis is associated with increased intensity of cocaine craving;P.013 The neural signature of confidence abnormalities in compulsive disorders: obsessive-compulsive disorder and gambling disorder;P.014 Chronic alcohol use disorder and externalising personality characteristics;P.015 PTSD and post-traumatic stress spectrum symptoms in patients with gambling disorder: relationship with clinical severity, impulsivity and suicidality;P.016 Unraveling the role of cigarette use in neural cannabis cue reactivity in heavy cannabis users;P.017 Context-dependent cognitive control: altered brain activity in heavy cannabis users during an adapted n-back task;P.020 Connecting the dots: a focus on reward anticipation network connectivity in stimulant use disorder</t>
  </si>
  <si>
    <t>https://dx.doi.org/10.1016/j.euroneuro.2020.09.008</t>
  </si>
  <si>
    <t>European Neuropsychopharmacology. Conference: 33rd ECNP Congress. Virtual, Online. 40(Supplement 1) (pp S1-S488), 2020. Date of Publication: November 2020.</t>
  </si>
  <si>
    <t>McDowell M.L.
 Tonismae T.R.
 James S.E.
 Quinney S.K.
 Shanks A.L.
 Benjamin T.D.</t>
  </si>
  <si>
    <t>346: The impact of breastfeeding on neonatal abstinence syndrome in buprenorhpine exposed neonates.</t>
  </si>
  <si>
    <t>Objective: Buprenorphine (BUP) is commonly used as the first line medication for opioid maintenance therapy in pregnancy. BUP has been detected at low concentrations in breast milk, which may be beneficial for babies at risk of neonatal abstinence syndrome (NAS). We sought to determine whether breastfeeding is associated with a decreased incidence and severity of NAS in neonates exposed to BUP. Study Design: This is a retrospective cohort study of 266 pregnancies with antenatal exposure to BUP from September 2015- June 2018 at a single center. No major congenital anomalies were noted. The cohorts were defined as neonatal feeding through breast milk versus formula. Student's t-tests were used when comparing continuous variables and Chi-Square tests for categorical variables. Wilcoxon non-parametric tests were used when appropriate. Result(s): In patients with antenatal exposure to BUP, the average age was 29 (18-42) and 99% were Caucasian. Tobacco use, depression, and anxiety were common. Baseline characteristics were similar between cohorts though birthweight and gestational age were lower in the formula group. There was no statistically significant difference in the incidence of NAS requiring treatment between the breast milk (52%) and formula (57%) groups (p=0.46). Maternal BUP dose at delivery was also not significantly different between the breast milk (16mg, 0- 24mg) and formula (20mg, 0-28mg) groups (p=0.13). Conclusion(s): Breastfeeding did not decrease NAS incidence or severity compared to formula fed neonates. A decrease in length of NICU stay was also noted, but was not statistically significant. However, this finding could be considered clinically significant. Larger, prospective studies are warranted to further delineate this relationship. [Figure presented]Copyright © 2018</t>
  </si>
  <si>
    <t>https://dx.doi.org/10.1016/j.ajog.2018.11.367</t>
  </si>
  <si>
    <t>American Journal of Obstetrics and Gynecology. Conference: SMFM 39th Annual Meeting-The Pregnancy Meeting. Las Vegas United States. 220(1 Supplement) (pp S241), 2019. Date of Publication: January 2019.</t>
  </si>
  <si>
    <t>Bateman RM, Sharpe MD, Jagger JE, Ellis CG, Solé-Violán J, López-Rodríguez M, Herrera-Ramos E, Ruíz-Hernández J, Borderías L, Horcajada J, González-Quevedo N, Rajas O, Briones M, Rodríguez de Castro F, Rodríguez Gallego C, Esen F, Orhun G, Ergin Ozcan P, Senturk E, Ugur Yilmaz C, Orhan N, Arican N, Kaya M, Kucukerden M, Giris M, Akcan U, Bilgic Gazioglu S, Tuzun E, Riff R, Naamani O, Douvdevani A, Takegawa R, Yoshida H, Hirose T, Yamamoto N, Hagiya H, Ojima M, Akeda Y, Tasaki O, Tomono K, Shimazu T, Ono S, Kubo T, Suda S, Ueno T, Ikeda T, Hirose T, Ogura H, Takahashi H, Ojima M, Kang J, Nakamura Y, Kojima T, Shimazu T, Ikeda T, Suda S, Izutani Y, Ueno T, Ono S, Taniguchi T, O M, Dinter C, Lotz J, Eilers B, Wissmann C, Lott R, Meili MM, Schuetz PS, Hawa H, Sharshir M, Aburageila M, Salahuddin N, Chantziara V, Georgiou S, Tsimogianni A, Alexandropoulos P, Vassi A, Lagiou F, Valta M, Micha G, Chinou E, Michaloudis G, Kodaira A, Ikeda T, Ono S, Ueno T, Suda S, Izutani Y, Imaizumi H, De la Torre-Prados MV, Garcia-De la Torre A, Enguix-Armada A, Puerto-Morlan A, Perez-Valero V, Garcia-Alcantara A, Bolton N, Dudziak J, Bonney S, Tridente A, Nee P, et al.</t>
  </si>
  <si>
    <t>36th International Symposium on Intensive Care and Emergency Medicine : Brussels, Belgium. 15-18 March 2016</t>
  </si>
  <si>
    <t>Crit Care. 2016 Apr 20;20(Suppl 2):94. doi: 10.1186/s13054-016-1208-6.</t>
  </si>
  <si>
    <t>10.1186/s13054-016-1208-6</t>
  </si>
  <si>
    <t>Line B.
 Bess S.
 Ames C.P.
 Eastlack R.K.
 Mundis G.M.
 Lafage V.
 Klineberg E.O.
 Gupta M.C.
 Hostin R.A.
 Burton D.C.
 Kelly M.P.
 Kebaish K.M.
 Schwab F.J.
 Shaffrey C.I.
 Smith J.S.
 International Spine Study Group</t>
  </si>
  <si>
    <t>38. Opioid use prior to adult spine deformity (ASD) surgery worsens postoperative outcomes and risks continued postoperative use, independent of spine deformity magnitude and type of surgery performed: a propensity matched cohort analysis.</t>
  </si>
  <si>
    <t>BACKGROUND CONTEXT: Opioid use prior to spine deformity surgery may compromise postoperative outcomes. However, patient comorbidities, deformity magnitude, and type of surgery performed are also associated with patient outcomes for ASD. An analysis to control for confounding variables including patient demographics and type of surgery performed may provide greater understanding of the impact that preoperative opioid use has on surgically treated ASD patients. PURPOSE: Isolate the impact of preoperative opioid use on baseline and postoperative outcomes for ASD by performing a propensity score matched (PSM) analysis to control for confounding patient demographic, spine deformity, and surgical variables. STUDY DESIGN/SETTING: Propensity score matched (PSM) analysis of operatively treated ASD patients from a prospective multicenter database. PATIENT SAMPLE: ASD patients, age &gt;18 years, no history of spine surgery prior to study enrollment, &gt;=4 levels fused at the time of surgery after study enrollment, and minimum 2 years of postoperative follow-up. OUTCOME MEASURES: Numeric rating scale (NRS) back and leg pain, Scoliosis Research Society-22r questionnaire (SRS-22r), Short Form-36v2 questionnaire (SF-36), Oswestry Disability Index (ODI), duration of hospital stay, duration of ICU stay. METHOD(S): ASD patients (age &gt;18 years) enrolled into a prospective multicenter ASD database were divided into preoperative opioid (OPIOID) vs nonopioid (NON) users. Propensity score matching (PSM) was used to control for patient age, medical comorbidities, deformity magnitude, and type of surgery performed. Pre- and postoperative patient-reported outcome measures, duration of ICU and hospital stay, perioperative complications, and continued opioid use at one and two years postoperative was evaluated. RESULT(S): Of 358 eligible patients, 262 were evaluated (mean follow-up=3.5 years). OPIOID (n=98) and NON (n=164) had similar preoperative age, deformity type and magnitude, BMI, smoking history, ASA grade, comorbidity burden, history of smoking and depression, levels fused at surgery, fusion to the pelvis, and 3 column osteotomy (p&gt;0.05). Preoperatively, OPIOID had greater NRS back pain (7.7 vs 6.8) and leg pain (2.5 vs 2.3), worse ODI (50.8 vs 36.9), worse SF-36 PCS (37.3 vs 47.0), and worse SRS-22r self-image (2.0 vs 2.8) than NON, respectively (p&lt;0.05). OPIOID had longer ICU (40.8 vs 21.4 hours) and hospital stay (10.5 vs 8.0 days) than NON, respectively (p&lt;0.05). Postoperatively, OPIOID had greater NRS back pain (4.2 vs 2.3) and leg pain (3.0 vs 1.7), worse ODI (32.7 vs 19.4), worse SF-36 PCS (37.3 vs 47.0), and worse SRS-22r self-image (3.5 vs 4.0) than NON, respectively (p&lt;0.05). Postoperative opioid use at one year (51.0% vs 18.0%) and two years (40.8% vs 12.9%) was greater for OPIOID vs NON, respectively (p&lt;0.05). Odds ratio for continued opioid use at two years postoperative was 4.5 (95% confidence interval=2.7-8.3) for OPIOID vs NON (p&lt;0.05). Complication incidence was similar between the groups (p&gt;0.05). CONCLUSION(S): Propensity score matched analysis of operatively treated ASD patients demonstrated patients using opioids preoperatively have greater baseline and 2-year postoperative disability compared to opioid nonusers, independent of patient demographics, deformity magnitude, and type of surgery performed. Over 50% of preoperative opioid users reported continued postoperative opioid use at one year postoperative, and over 40% had continued use at two years postoperative, compared to 18% and 12% usage at one and two years postoperatively for preoperative nonusers. Attempts should be made to eliminate opioid consumption prior to ASD surgery to improve patient outcomes. FDA DEVICE/DRUG STATUS: This abstract does not discuss or include any applicable devices or drugs.Copyright © 2020</t>
  </si>
  <si>
    <t>https://dx.doi.org/10.1016/j.spinee.2020.05.141</t>
  </si>
  <si>
    <t>Spine Journal. Conference: 35th Annual Meeting of the North American Spine Society. Virtual, Online. 20(9 Supplement) (pp S18-S19), 2020. Date of Publication: September 2020.</t>
  </si>
  <si>
    <t>Caudevilla-GÃ¡lligo, Fernando;Riba, Jordi;Ventura, Mireia;GonzÃ¡lez, DÃ©bora;FarrÃ©, MagÃ­;Barbanoj, Manel J.;Bouso, JosÃ© Carlos</t>
  </si>
  <si>
    <t>4-Bromo-2,5-dimethoxyphenethylamine (2C-B): Presence in the recreational drug market in Spain, pattern of use and subjective effects.</t>
  </si>
  <si>
    <t>4-Bromo-2,5-dimethoxyphenethylamine (2C-B) is a psychoactive analogue of mescaline that is becoming increasingly popular as a rave and club drug. We investigated its presence in the illicit drug market in Spain, its pattern of use and profile of subjective effects. Drug material was analysed for 2C-B and information on pattern of use and subjective effects was obtained from recreational users. Scores were statistically compared with previously collected data on psychostimulants (d-amphetamine), entactogens (MDMA) and psychedelics (ayahuasca and Salvia divinorum). The percentage of samples containing 2C-B doubled between 2006 and 2009, evolved from powder to tablet form and showed low falsification rates. Respondents reported taking 2C-B orally in doses of about 20 mg. Subjective effects involved perceptual modifications analogous to those observed after ayahuasca and salvia but absent after amphetamine and MDMA. Pleasure and sociability effects did not differ from those after MDMA and incapacitation was lower than for the psychedelics used as comparators. In conclusion, we found 2C-B is consistently present in the illicit drug market in Spain. While it elicits perceptual modifications that are analogous to other psychedelics, the lower impairment and higher pleasurable effects make it comparable with entactogens. (PsycINFO Database Record (c) 2016 APA, all rights reserved)</t>
  </si>
  <si>
    <t>https://doi.org/10.1177/0269881111431752</t>
  </si>
  <si>
    <t>PsychINFO</t>
  </si>
  <si>
    <t>Journal of Psychopharmacology</t>
  </si>
  <si>
    <t>US</t>
  </si>
  <si>
    <t>Sage Publications</t>
  </si>
  <si>
    <t>Johnson C.
 Nigh E.
 Stephan S.
 Uddin S.-A.
 Ross L.
 Vrahas M.
 Kim T.T.</t>
  </si>
  <si>
    <t>48. Depression severity and its impact on spine surgery outcomes.</t>
  </si>
  <si>
    <t>BACKGROUND CONTEXT: Patients with chronic back pain have an estimated two to three times greater prevalence of depression than the general population. Approximately one-third of patients with chronic back pain who undergo surgery suffer from symptoms of depression. Several studies have demonstrated preoperative depression to be a positive predictor of lower quality of life, greater pain, and morbidity in patients undergoing spine surgery. Depression is a disease with a wide spectrum of symptoms and severity. To our knowledge, there is a lack of information regarding what severity of depression leads to poorer outcomes following spine surgery. PURPOSE: The purpose of this study is to investigate the impact of depression severity on perioperative outcomes in spine surgery patients using prospectively collected PROMIS Depression Scores. STUDY DESIGN/SETTING: Retrospective analysis. PATIENT SAMPLE: All patients &gt;18 years of age who underwent spine surgery between January 1, 2010 and January 31, 2019. OUTCOME MEASURES: Measures examined include: PROMIS depression scores, PROMIS physical functional scores, PROMIS pain interference scores, opioid use, length of stay and complications. METHOD(S): A single center, retrospective review of patients &gt;18 years of age who underwent spine surgery was performed. Study subjects undergoing spine surgery between January 1, 2017 - January 31, 2019 were included. Spine surgery was defined as the ICD-9/10 codes for laminectomy, discectomy and spinal arthrodesis. To be included in the study, patients required completed pre and postoperative PROMIS depression scores, as well as minimum 1-year follow up. Patient charts were reviewed for demographic and surgical data, PROMIS physical functional scores, PROMIS pain interference scores, opioid use, length of stay and complications. Patients were then divided into 4 groups based on severity of depression, PROMIS depression T scores 0 - 49 (no depression, Group 1), 50 - 54 (mild depression, Group 2), 55- 64 (moderate depression, Group 3) and 65+ (severe depression, Group 4). RESULT(S): A total of 139 patients were included: 39 (28.1%) Group 1, 30 (21.6%) Group 2, 54 (38.8%) Group 3, and 16 (11.5%) Group 4. There were no differences in regards to age, sex, BMI, smoking, procedure and Frailty index scores (p&gt;0.05). Differences existed between preoperative diagnosis of depression (p=0.004) and preoperative depression medication use (p=0.013). Preoperative opioid use was highest in Group 4 at 35.7%, compared to 27.9% (Group 3), 4.2% (Group 2) and 9.4% (Group 1). Preoperative physical functional scores were worst in Group 4 and statistically significant as compared to Group 1 (p=0.015). Preoperative pain interference scores were worst in Group 4 and statistically significant as compared to Group 1 (p =0.004). Postoperative function and postoperative pain at 6 months were worst in Group 4 (p=0.008). CONCLUSION(S): Patients with the most severe depression have both the worst pre- and postoperative functional and pain scores when compared to mild and moderate depression. Preoperative depression PROMIS scores may be an accurate method to judge control of depression symptoms prior to operating and ultimately may help in improving outcomes in spine surgery patients. FDA DEVICE/DRUG STATUS: This abstract does not discuss or include any applicable devices or drugs.Copyright © 2021</t>
  </si>
  <si>
    <t>https://dx.doi.org/10.1016/j.spinee.2021.05.073</t>
  </si>
  <si>
    <t>Spine Journal. Conference: Proceedings of the 36th Annual Meeting of the North American Spine Society. Boston Convention and Exhibition Center, Boston United States. 21(9 Supplement) (pp S24), 2021. Date of Publication: September 2021.</t>
  </si>
  <si>
    <t>Theuerkauf N.
 Wrigge H.
 Boettcher M.F.
 Putensen C.
 Hoef t A.
 Guenther U.</t>
  </si>
  <si>
    <t>5-HT1A-receptor-agonist repinotan fails to counteract remifentanil-induced ventilatory depression in healthy volunteers-a double blind, randomized controlled trial.</t>
  </si>
  <si>
    <t>Background and Goal of Study: 5-HT1A-R-agonists increase spontaneous breathing and to counteract an opioid-induced ventilatory depression in rats. Small doses of 8-OH-DPAT and Repinotan, increased nociceptive responsiveness, but medium doses, sufficient to stimulate spontaneous breathing, did not have antinociceptive effects. The unselective 5-HT1A-R-agonist Buspirone was not confirmed to have respiratory and anti-nociceptive effects in men. This study was performed to verify, whether Repinotan (1) counteracts a remifentanil-induced ventilatory depression in men, and (2) to simultaneously measure nociceptive effects. Material(s) and Method(s): In this prospective, randomised, double-blind, threefold cross-over single-center trial, Repinotan was infused at doses of 75 mug/ h or 150 mug/ h or placebo for 5:33 hrs, respectively. Four hours after the start of the infusion, remifentanil was given in ascending steps until a profound ventilatory depression (apnea &gt; 60s, SpO2 &lt; 85%) was established. Ventilatory parameters were recorded with a Draeger EVITA ventilator. Nociception was assessed with the Thermal Sensory Analyzer (TSA-2001). Results and discussion: Repinotan failed to counteract remifentanil-induced ventilatory depression, while analgesia was not impaired. Repinotan caused hyperalgesia, after the first hour of application, but not thereaf ter. An initial hyperalgetic effect of repinotan confirmed animal data. Higher plasma levels, sufficient to stimulate spontaneous breathing were not reached due to unpleasant side-effects. Repinotan did not interfere with opioid-analgesia. Conclusion(s): Maybe, the expected effect could have been uncovered using a study design wih preliminary established opioid-induced respiratory depression and an additional loss of awareness.</t>
  </si>
  <si>
    <t>European Journal of Anaesthesiology. Conference: European Anaesthesiology Congress, EUROANAESTHESIA 2014. Stockholm Sweden. Conference Publication: (var.pagings). 31(SUPPL. 52) (pp 142-143), 2014. Date of Publication: June 2014.</t>
  </si>
  <si>
    <t>Pourtaheri S.
 Metz L.N.
 Menga E.N.</t>
  </si>
  <si>
    <t>55. Ending opioid addiction following spine surgery.</t>
  </si>
  <si>
    <t>BACKGROUND CONTEXT: Opioid addiction is the number one health care issue in the United States with spinal ailments the leading medical condition associated with opioid addiction. Patients with chronic pain syndrome and opioid addiction going for spine surgery are at high risk for several poor outcomes, including life-long use of opioids. Current evidence-based methods to optimize patients prior to spine surgery have been: (1) transition from opioids to nonopioid medications, (2) cardiovascular exercise program, (3) smoking cessation, (4) alcohol cessation, and (5) psychotherapy to treat mood and maladaptive pain behavior. PURPOSE: The authors hypothesized that an initiation of an interdisciplinary "prehab" protocol utilizing all five aforementioned modalities prior to spine surgery in patients with chronic pain syndrome and opioid addiction would optimize postoperative outcomes, including decreased pain and opioid consumption. STUDY DESIGN/SETTING: Prospective and retrospective review of patients with and without an interdisciplinary "prehab" program prior to spine surgery. PATIENT SAMPLE: Eighty-nine patients with prehab and 85 patients without prehab prior to spine surgery. OUTCOME MEASURES: Opioid usage, visual analog scale (VAS) for axial pain and radiculopathy, EQ-5D, QALY, PHQ-9, pain castrophizing scale (PCS), and chronic pain acceptance questionnaire (CPAQ). METHOD(S): A review from 2013 to 2017 at a single institution was performed on patients undergoing spine surgery. Inclusion criteria were patients undergoing spine surgery who had preoperative chronic pain syndrome and opioid addiction. Two cohorts were investigated which included patients going for spine surgery with and without a multidisciplinary "prehab" protocol. The protocol was the initiation of a multidisciplinary task team to preoperatively optimize patients with opioid addiction and chronic pain syndrome going for spine surgery. Collaboration was between the spine surgery division, pain management, pharmacy, psychiatry, psychology, primary care, physical therapy, and nutritionist. Patients in the "prehab" cohort underwent a preoperative optimization checklist: patients were transitioned off of opioids with utilization of nonopioid medications; patients who were smokers were enrolled in an smoking cessation program; patients who had alcohol dependence had a behavioral medicine consult with psychology; patients who were obese (BMI &gt;35) were enrolled in a multidisciplinary weight loss program through monitored cardiovascular exercising and nutritionist consultation; and all patients had a consultation with behavioral medicine for their chronic pain syndrome to forge healthy relationships with their pain. RESULT(S): Demographics and case breakdown (surgery type performed) were similar between cohorts. A significantly greater amount of patients receiving prehab were opioid-free following spine surgery compared to patients without prehab (8% vs 72%, respectively, p&lt;0.0001). Furthermore, pain relief was greater in those receiving prehab. Improvement in axial pain (VAS neck/back pain) and radiculopathy (VAS arm/leg pain) were both two-fold greater in patients with prehab compared to those without prehab (p&lt;0.001, p&lt;0.001, respectively). Patients receiving prehab also had significant improvements in quality of life, depression, and pain acceptance compared to those without prehab (p&lt;0.001, p&lt;0.001, p&lt;0.0001). CONCLUSION(S): A multidisciplinary "prehab" program for patients with opioid addiction and chronic pain syndrome going for spine surgery is efficacious at reducing opioid addiction and pain, improving quality of life and depression, and forging a healthier relationship with pain. FDA DEVICE/DRUG STATUS: This abstract does not discuss or include any applicable devices or drugs.Copyright © 2019</t>
  </si>
  <si>
    <t>https://dx.doi.org/10.1016/j.spinee.2019.05.068</t>
  </si>
  <si>
    <t>Spine Journal. Conference: Proceedings of the 34th Annual Meeting of the North American Spine Society. Chicago United States. 19(9 Supplement) (pp S27-S28), 2019. Date of Publication: September 2019.</t>
  </si>
  <si>
    <t>Sahra M.-H.
 Pirooznia M.
 Zandi P.
 Goes F.</t>
  </si>
  <si>
    <t>60 GENE EXPRESSION AND KETAMINE RESPONSE IN SUBJECTS WITH TREATMENT RESISTANT DEPRESSION.</t>
  </si>
  <si>
    <t>Background: Treatment resistant depression (TRD) occurs in approximately one-third of all subjects with Major Depressive Disorder, representing a substantial public health burden associated with long lasting morbidity and elevated risk of suicide. The recent discovery that Ketamine, an NMDA antagonist, leads to rapid antidepressant effects in subjects with TRD has emboldened novel drug discovery efforts and has led to an increasing focus on the role of glutamatergic transmission in severe Depressive Disorders. However, while Ketamine's mechanism of action has been extensively studied in animal models, there are far fewer studies in humans and a relative dearth of data on potential predictors of this rapid improvement in symptoms. Method(s): Using a repeated measures longitudinal design, we have performed whole blood RNA-sequencing of 20 subjects with TRD and 14 healthy controls. RNA was extracted from whole blood before and after each intravenous (IV) ketamine infusion. Whole blood RNA was globin depleted and sequenced using a strand specific protocol on an Illumina HiSeq2500 sequencer to an average depth of 60M Million Reads. Fragments were aligned to the human genome using STAR, followed by differential expression analysis using limma and network analyses with weighted co-expression network analyses (WCGNA). Result(s): After a single IV ketamine infusion, there was an average drop in the Montgomery-Asberg Depression Rating Score (MADRS) of 11 points, with approximately half of all treated subjects with TRD meeting traditional response criteria. Using change in MADRS score by treatment as a continuous outcome, we found significant evidence for association with expression to several genes, including PLIN1, ADORA3, and TRIM17 genes, among others (FDR &lt; 5%). Gene Ontology analysis reported catalytic activity and binding as the two most abundant molecular functions in the significant gene set. Additional ongoing analyses, including context specific eQTL analyses, will also be presented Discussion: This initial pilot study represents one of the first comprehensive genomic assays of ketamine treatment in humans using blood as a surrogate tissue. We will provide a context for these initial results by integrating the available evidence from other biomarker-based assessments of ketamine response in subjects with TRD as well as provide potential translational links to mechanistic studies being performed in animal models.Copyright © 2019</t>
  </si>
  <si>
    <t>https://dx.doi.org/10.1002/ddr.21335</t>
  </si>
  <si>
    <t>European Neuropsychopharmacology. Conference: XXVIIth World Congress of Psychiatric Genetics (WCPG). Los Angeles United States. 29(Supplement 5) (pp S93), 2019. Date of Publication: October 2019.</t>
  </si>
  <si>
    <t>Bess S.
 Line B.
 Kelly M.P.
 Baldus C.R.
 Ames C.P.
 Burton D.C.
 Yanik E.
 Eastlack R.K.
 Gupta M.C.
 Klineberg E.O.
 Kebaish K.M.
 Kim H.J.
 Gum J.L.
 Hostin R.A.
 Mundis G.M.
 Lafage V.
 Schwab F.J.
 Shaffrey C.I.
 Smith J.S.
 Bridwell K.H.
 International Spine Study Group</t>
  </si>
  <si>
    <t>66. Preop opioid use is associated with worse postop outcomes and chronic opioid use in nonrevision adult scoliosis patients: corroboration of two independent multicenter studies.</t>
  </si>
  <si>
    <t>BACKGROUND CONTEXT: Sagittal malalignment and failed surgery are established etiologies for pain in adult spinal deformity (ASD). However, pain in primary adult scoliosis with good sagittal alignment is poorly understood. Opioids may be administered to control pain in adult scoliosis but are controversial and may negatively impact patient outcome. Evaluation of two independent ASD datasets may reduce bias and help understand the impact of preop opioid therapy on postop outcomes. PURPOSE: Compare datasets from two independent ASD studies to evaluate the impact that the presence and frequency of opioid use has upon postop outcomes in adult scoliosis patients who have no prior history of spine surgery and no sagittal malalignment. STUDY DESIGN/SETTING: Comparative analysis of datasets from two prospective multicenter ASD studies. PATIENT SAMPLE: ASD patients with no history of prior spine surgery and no sagittal malalignment (as defined by the Scoliosis Research Society ASD Classification) enrolled into two independent multicenter databases and subsequently surgically treated for adult scoliosis OUTCOME MEASURES: Scoliosis Research Society-22r questionnaire (SRS-22r), SF-36 and SF-12 Physical Component Score (PCS) and Mental Component Score (MCS), numeric rating scale (NRS) back and leg pain METHODS: Adult scoliosis patients age &gt;18 years, no history of spine surgery, and presence of thoracic, lumbar or double scoliosis (as per SRS deformity type) were identified from 2 independent prospective databases and assessed for preop non-opioid (NON) vs opioid use and amount of use (DAILY vs WEEKLY). Mixed and sagittal deformities were eliminated to reduce confounding pain impact of sagittal malalignment. Patients were treated surgically and pre- and postop demographic, radiographic data, patient-reported outcome measures and postop opioid usage were evaluated, minimum 2-year follow-up. RESULT(S): Database 1 (D1; 102/102 patients; mean follow up 2.1+0.2yr) and Database 2 (D2; 116/168 patients, mean follow-up 3.3 years) demonstrated similar preop demographic, depression history, smoking history and radiographic parameters for NON, DAILY and WEEKLY (p&gt;0.05; Table). DAILY had greater preop NRS back and leg pain, and worse preop PCS and MCS than NON (p&lt;0.05). Spine levels fused and postop sagittal and coronal alignment were not different between groups (p&gt; 0.05). At last follow-up, DAILY had worse postop NRS back pain (D1=4.1, D2=4.9), worse PCS (D1=38.8, D2=41.9), and worse MCS (D1=49.7, D2=45.4) than NON and WEEKLY (p&lt;0.05, Table). Continued 2-year postop opioid usage for DAILY was approximately 50% in both databases (D1=50.0%, D2=47.8%) and was greater than NON which was approximately 13% in both databases (D1=13.8%, D2=13.1%; p&lt;0.05). CONCLUSION(S): Comparison of datasets from two independent, multicenter prospective ASD studies demonstrated dataset agreement that preop opioid use and increased frequency of preop opioid use in adult scoliosis patients with no history of prior surgery and no sagittal malalignment is associated with worse postop pain, outcomes and continued opioid use. Attempts should be made, including program development, to aid in the discontinuation of preop and postop opioid usage for adult scoliosis to help improve postop outcomes. FDA DEVICE/DRUG STATUS: This abstract does not discuss or include any applicable devices or drugs.Copyright © 2019</t>
  </si>
  <si>
    <t>https://dx.doi.org/10.1016/j.spinee.2019.05.079</t>
  </si>
  <si>
    <t>Spine Journal. Conference: Proceedings of the 34th Annual Meeting of the North American Spine Society. Chicago United States. 19(9 Supplement) (pp S33), 2019. Date of Publication: September 2019.</t>
  </si>
  <si>
    <t>Garel N.
 Greenway K.T.
 Dinh-Williams L.-A.
 Turecki G.
 Jutras-Aswad D.
 Rej S.
 Richard-Devantoy S.</t>
  </si>
  <si>
    <t>68. Ketamine as a Potential Intervention for Benzodiazepine Discontinuation in Treatment Resistant Depression.</t>
  </si>
  <si>
    <t>Background: Benzodiazepines (BZDs) are among the most prescribed drugs in the world, and are associated with negative health consequences when prescribed for long periods. BZDs are difficult to discontinue due to withdrawal symptoms, including rebound insomnia and anxiety, increased depressive symptoms and, in some cases, increased suicidality. There is currently no evidence-based treatment to discontinue these medications in patients actively suffering from depressive symptoms. This study aimed to evaluate the potential therapeutic role of ketamine in the discontinuation of BZDs in patients with treatment-resistant-depression. Method(s): This is an ambi-directional single-group cohort study with prospective longitudinal follow-up of patients with TRD, whose BZDs were systematically discontinued during a course of 6 intravenous ketamine treatment at the Douglas Mental Health University Institute, in Montreal, Canada. Descriptive statistics and Kaplan-Meier survival analysis were used to assess cessation outcomes. Latent growth curve modelling (LGM) was used to assess the clinical trajectory of the most common psychological withdrawal symptoms during the ketamine treatment. Result(s): A total of 22 patients were enrolled. At the end of the 4-week treatment, 20 patients (91%) successfully discontinued their BZD (confirmed by urinalysis). According to standardized scales, these patients experienced remarkably little increases in symptoms of anxiety, depression, sleep or suicidality during the acute withdrawal phase as per LGM. During follow-up (average length of 12 months), 64% of the patients remained abstinent. Conclusion(s): This study provides the first scientific evidence of a potential role of intravenous ketamine in facilitating BZDs deprescription, with a rate of long-term abstinence higher than any previous intervention in this population. Keywords: Ketamine, Treatment Resistant Depression, benzodiazepine, benzodiazepine withdrawal, discontinuationCopyright © 2023</t>
  </si>
  <si>
    <t>https://dx.doi.org/10.1016/j.biopsych.2023.02.308</t>
  </si>
  <si>
    <t>Biological Psychiatry. Conference: SOBP 2023 Annual Meeting. Hilton Bayfront, San Diego United States. 93(9 Supplement) (pp S121), 2023. Date of Publication: 01 May 2023.</t>
  </si>
  <si>
    <t>Carlile C.
 Hills J.M.
 Devin C.J.
 Archer K.R.
 Pennings J.S.</t>
  </si>
  <si>
    <t>83. Postoperative opioids and 1-year outcomes after spine surgery.</t>
  </si>
  <si>
    <t>BACKGROUND CONTEXT: Opioid use prior to spine surgery has been associated with worse patient-reported outcomes, complications, and sustained postoperative opioid use. However, studies thus far have not assessed the relationship between opioid use in the initial postoperative period with long-term clinical outcomes and chronic postoperative opioid use. PURPOSE: Determine if longer duration and higher opioid dosage in the months following spine surgery is associated with 1-year patient-reported outcomes and chronic opioid use at 1 year. STUDY DESIGN/SETTING: Using data from our prospective clinical spine registry linked with opioid prescription data from our state's prescription drug monitoring program, we conducted a longitudinal cohort study. PATIENT SAMPLE: Patients undergoing elective lumbar or cervical spine surgery at a single academic center from January 2011 to February 2017, and living in the surgical institution's state. OUTCOME MEASURES: Primary outcomes were meaningful improvements at 1 year (&gt;30% from baseline) in axial and extremity pain (Numeric Rating Scale [NRS]), disability (Oswestry Disability Index [ODI] &amp; Neck Disability Index [NDI]), quality of life (Euro-Qol 5D [EQ-5D]), satisfaction (North American Spine Society Satisfaction); and chronic opioid use at 1 year after surgery. METHOD(S): The state database was queried to record the dosage (morphine milligram equivalents [MME]) and duration of every opioid prescription filled in the year before and after surgery to calculate the daily MME. The main exposure variables for this study were postoperative opioid use duration (classified as brief [&lt;30 days], intermediate [active prescription until 30-59 days], or sustained [beyond 60 days]); and high- (&gt;60 MME/day) or low dosage. Multivariable logistic regression was used to identify associations between postoperative duration, and high-postoperative dosage with each outcome. Covariates were chosen a priori and included age, sex, race, smoking history, arthritis, anxiety, depression, insurance, symptom duration, ASA class, procedure, revision surgery, number of levels, preoperative pain and disability scores, and preoperative chronic opioid use. Adjusted odds ratios (aOR) with 95% confidence intervals (95% CI) were computed for the odds of a poor outcome associated with intermediate postoperative opioid use duration; and high-postoperative dosage. P-value &lt; 0.05 indicated significance. RESULT(S): A total 2128 patients were included, with an overall 1-year satisfaction rate of 82%. Compared to patients with &lt;30 days, patients with intermediate postoperative duration (30-59 days) were significantly less likely to be satisfied at 1 year (aOR:1.9 [1.4-2.6]), have meaningful improvements in extremity pain (aOR:1.8 [1.3-2.4]), axial pain (aOR:2.3 [1.7-2.9]), or disability (aOR:1.8 [1.4-2.3]); and significantly more likely to be on chronic opioids at 1 year (aOR:4.6 [2.9-7.3]). High postoperative dosage was not significantly associated with outcomes. A subgroup analysis of preoperative opioid naive patients showed intermediate duration (30-59 days) was associated with significant risk of chronic opioids at 1 year (aOR: 6.3 [3.3-12]). CONCLUSION(S): In a risk-adjusted analysis of patients undergoing elective spine surgery, an active opioid prescription beyond 30 days was associated with significantly worse 1-year clinical outcomes and chronic opioid use. When considered in conjunction with the known dangers of opioids, our results can be used to develop postoperative opioid protocols to improve outcomes and minimize opioid dependence after spine surgery. FDA DEVICE/DRUG STATUS: This abstract does not discuss or include any applicable devices or drugs.Copyright © 2019</t>
  </si>
  <si>
    <t>https://dx.doi.org/10.1016/j.spinee.2019.05.096</t>
  </si>
  <si>
    <t>Spine Journal. Conference: Proceedings of the 34th Annual Meeting of the North American Spine Society. Chicago United States. 19(9 Supplement) (pp S40-S41), 2019. Date of Publication: September 2019.</t>
  </si>
  <si>
    <t>Simpson G.M.
 Mahmoud R.A.
 Lasser R.A.
 Kujawa M.
 Bossie C.A.
 Turkoz I.
 Rodriguez S.
 Gharabawi G.M.</t>
  </si>
  <si>
    <t>A 1-year double-blind study of 2 doses of long-acting risperidone in stable patients with schizophrenia or schizoaffective disorder.</t>
  </si>
  <si>
    <t>Objective: This study examined the effects of 2 doses of long-acting risperidone injection in patients with schizophrenia or schizoaffective disorder. Method(s): This 52-week, prospective, randomized, double-blind, multicenter, international study included clinically stable outpatients with schizophrenia or schizoaffective disorder (DSM-IV criteria). Settings included physicians' offices and clinics. Patients received a fixed dose of long-acting risperidone (25 or 50 mg) every 2 weeks. Primary outcome was time to relapse, defined as either rehospitalization or other exacerbation criteria. Other assessments included the Positive and Negative Syndrome Scale, Clinical Global Impressions-Severity of Illness scale, and functional and quality-of-life measures. Safety was assessed via treatment-emergent adverse events, laboratory tests, and movement disorder rating scales. Data were collected from December 2002 to September 2004. Result(s): A total of 324 patients were randomized to 25 mg (N = 163) or 50 mg (N = 161) of long-acting risperidone. Time to relapse was comparable (p = .131) for both groups. Projected median time to relapse was 161.8 weeks (95% CI = 103.0 to 254.2) with 25 mg and 259.0 weeks (95% CI = 153.6 to 436.8) with 50 mg. One-year incidences of relapse were 21.6% (N = 35) and 14.9% (N = 24), respectively (p = .059). Psychiatric hospitalization was the reason for relapse for 16 (10%) in the 25-mg group and 10 (6%) in the 50-mg group. Patients experienced statistically significant but modest improvements at endpoint in most measures (i.e., psychotic symptoms, functioning, movement disorder severity) with both doses, with no significant between-group differences. Conclusion(s): In this 1-year study, long-acting risperidone was associated with low relapse and rehospitalization rates, indicating that doses of 25 to 50 mg are appropriate for long-term treatment in schizophrenia. Clinical Trials Registration: ClinicalTrials.gov identifier NCT00297388.</t>
  </si>
  <si>
    <t>http://dx.doi.org/10.4088/JCP.v67n0804</t>
  </si>
  <si>
    <t>Journal of Clinical Psychiatry. 67(8) (pp 1194-1203), 2006. Date of Publication: 2006.</t>
  </si>
  <si>
    <t>Persson P.
 Brynhildsen J.
 Kjolhede P.</t>
  </si>
  <si>
    <t>A 1-year follow up of psychological wellbeing after subtotal and total hysterectomy - A randomised study.</t>
  </si>
  <si>
    <t>Objective To compare subtotal abdominal hysterectomy (SH) and total abdominal hysterectomy (TH) regarding influence on postoperative psychological wellbeing and surgical outcome measurements. Design A prospective, open, randomised multicentre trial. Setting Seven hospitals and one private clinic in the south-east of Sweden. Population Two-hundred women scheduled for abdominal hysterectomy for benign conditions were enrolled in the study; 179 women completed the study (94 SH and 85 TH). Methods Four different psychometric tests were used to measure general wellbeing, depression and anxiety preoperatively, and at 6 and 12 months postoperatively. Statistical analysis of variance and covariance were used. Main outcome measures Effects of operating method on psychological wellbeing postoperatively. Analysis of demographic, clinical and surgical data, including peri- and postoperative complications and complaints at follow up. Results No significant differences were observed between the two groups in any of the psychometric tests. Both surgical methods were associated with a significantly higher degree of psychological wellbeing at 6 and 12 months postoperatively, compared with preoperatively. No significant differences were found in the clinical measures including complications. A substantial number of women experienced persistent cyclic vaginal bleedings after SH. Neither minor or major postoperative complications, nor serum concentration of sex hormones, were associated with general psychological wellbeing 12 months after the operation. Conclusions General psychological wellbeing is equally improved after both SH and TH within 12 months of the operation, and does not seem to be associated with the occurrence of peroperative complications or serum concentration of sex hormones. © RCOG 2010 BJOG An International Journal of Obstetrics and Gynaecology.</t>
  </si>
  <si>
    <t>https://dx.doi.org/10.1111/j.1471-0528.2009.02467.x</t>
  </si>
  <si>
    <t>BJOG: An International Journal of Obstetrics and Gynaecology. 117(4) (pp 479-487), 2010. Date of Publication: March 2010.</t>
  </si>
  <si>
    <t>United Kingdom</t>
  </si>
  <si>
    <t>Silver N.
 Allen R.P.
 Senerth J.
 Earley C.J.</t>
  </si>
  <si>
    <t>A 10-year, longitudinal assessment of dopamine agonists and methadone in the treatment of restless legs syndrome.</t>
  </si>
  <si>
    <t>Background: Restless legs syndrome (RLS) is a chronic disease, which is managed with palliative medications that are likely to be required for a patient's lifetime. It is, therefore, important to know the long-term consequences of these treatments. Currently, the most commonly prescribed treatment for RLS is one of the dopamine (DA) agonists. Most of what we understand about efficacy and side effects of the DA agonists are, however, derived from relatively short-term studies. This is particularly a problem since these medications produce in some patients a significant increase or augmentation of RLS symptoms known to occur during the first 2. years of treatment and perhaps even later in treatment. The primary aim of this study was to determine the long-term efficacy (10-year) for commonly used RLS medication types: dopaminergic agonists and opioids. Method(s): Records of all RLS patients treated in one tertiary care center with pramipexole, pergolide or methadone during the years 1997-2007 were reviewed. The duration and reason for any discontinuation of treatment and medication doses were recorded. Result(s): Annual rates for discontinuing treatment persisted for up to 10. years of treatment and were fairly constant after the first year at 9% for pramipexole, 8% for pergolide, and 0% for methadone. Similarly, annual augmentation rates were fairly constant after the first year and persisted for up to 10. years at 7% for pramipexole, 5% for pergolide, and 0% for methadone. The percentage continuing on the treatment medication for over 5. years was 58% for pramipexole and 35% for pergolide. Conclusion(s): The DA agonists appear to have a limited period of clinical utility for many patients. Severe augmentation, while not common in any 1. year, can develop even after years on the medication. Methadone, in contrast, shows neither augmentation nor major problems with continued efficacy after the first year of treatment. © 2010 Elsevier B.V.</t>
  </si>
  <si>
    <t>https://dx.doi.org/10.1016/j.sleep.2010.11.002</t>
  </si>
  <si>
    <t>Sleep Medicine. 12(5) (pp 440-444), 2011. Date of Publication: May 2011.</t>
  </si>
  <si>
    <t>Webster L.
 Tummala R.
 Diva U.
 Lappalainen J.</t>
  </si>
  <si>
    <t>A 12-week extension study to assess the safety and tolerability of naloxegol in patients with noncancer pain and opioid-induced constipation.</t>
  </si>
  <si>
    <t>Objective: To compare the long-Term safety and tolerability of naloxegol with placebo in patients with opioid-induced constipation (OIC) and noncancer pain. Design(s): Twelve-week, multicenter, randomized, double-blind, parallel-group phase 3 extension study (KODIAC-07, NCT01395524). Setting(s): Clinical investigation centers in the United States. Patient(s): Adult outpatients (N =302) with confirmed OIC who had completed a 12-week pivotal phase 3 study (KODIAC-04, NCT01309841). Intervention(s): Daily oral administration of naloxegol (12.5 and 25 mg) or placebo. Main Outcome Measure(s): Adverse events (AEs), including treatment-related AEs, serious AEs, and AEs of special interest; changes from baseline to week 12 in pain scores, daily opioid dose, and symptoms and quality-of-life measurements. Result(s): No important new AEs occurred during this extension study compared with KODIAC-04. AEs occurred more frequently with naloxegol 25 mg (41.2 percent) versus naloxegol 12.5 mg (34.0 percent) and placebo (33.0 percent). Treatment-emergent AEs occurring in &gt;5 percent of patients in either naloxegol group during the treatment period were arthralgia (25 mg; 5.2 percent) and diarrhea (12.5 mg; 5.3 percent); two reported AEs attributable to opioid withdrawal syndrome in naloxegol groups were deemed unrelated to study medication. None of the gastrointestinal serious AEs was adjudicated as bowel perforation; one patient (naloxegol 12.5 mg) had an event adjudicated as a major cardiovascular event and was unrelated to study medication. Pain scores and daily opioid dose were unchanged, and improvements in symptoms and quality-of-life observed in KODIAC-04 were maintained throughout the extension study. Conclusion(s): Naloxegol was generally safe and well tolerated in this 12-week extension study in patients with noncancer pain and OIC.Copyright © 2016 Journal of Opioid Management, All Rights Reserved.</t>
  </si>
  <si>
    <t>https://dx.doi.org/10.5055/jom.2016.0360</t>
  </si>
  <si>
    <t>Journal of Opioid Management. 12(6) (pp 405-419), 2016. Date of Publication: November-December 2016.</t>
  </si>
  <si>
    <t>Skadberg R.M.
 Moore T.M.
 Elledge L.C.</t>
  </si>
  <si>
    <t>A 20-year study of the bidirectional relationship between anxious and depressive symptomology and pain medication usage.</t>
  </si>
  <si>
    <t>Aim: To investigate the 20-year relationship between anxiety, depression and pain medication use. Patient(s): A total of 521 individuals reporting chronic pain from the National Survey of Midlife Development in the USA (MIDUS) study. Method(s): Structural equation modeling of 20-year longitudinal survey data. Result(s): Over 20 years, a bidirectional relationship between depression and anxiety in individuals with chronic pain was indicated. Pain medication utilization predicted later use at 10 years. Pain medication use was not strongly related to later anxiety; however, heightened anxiety was associated with later use. Conclusion(s): Depression and anxiety show an extensive long-term bidirectional relationship. While there was little indication of a relationship between pain medication use and later negative mood, anxiety was associated with subsequent pain medication use. Copyright © 2020 Future Medicine Ltd.</t>
  </si>
  <si>
    <t>https://dx.doi.org/10.2217/pmt-2019-0037</t>
  </si>
  <si>
    <t>Pain Management. 10(1) (pp 13-22), 2020. Date of Publication: 01 Jan 2020.</t>
  </si>
  <si>
    <t>Schuckit M.A.
 Smith T.L.
 Danko G.
 Kramer J.
 Bucholz K.K.
 McCutcheon V.
 Chan G.
 Kuperman S.
 Hesselbrock V.
 Dick D.M.
 Hesselbrock M.
 Porjesz B.
 Edenberg H.J.
 Nureberger J.I.
 Gregg M.
 Schoen L.
 Kawamura M.
 Mendoza L.A.</t>
  </si>
  <si>
    <t>A 22-Year Follow-Up (Range 16 to 23) of Original Subjects with Baseline Alcohol Use Disorders from the Collaborative Study on Genetics of Alcoholism.</t>
  </si>
  <si>
    <t>Background: Recent reports indicate higher-than-expected problematic drinking in older populations. However, few data describe how to predict which older individuals are most likely to demonstrate alcohol-related problems, including those with earlier alcohol use disorders (AUDs). These analyses evaluate predictors of alcohol outcomes in individuals with earlier AUDs in the Collaborative Study on Genetics of Alcoholism (COGA). Method(s): Original COGA participants with baseline AUDs at about age 40 were interviewed 13 to 26 years later and placed into clinically derived outcome categories. Chi-square and analysis of variance evaluated baseline differences across 4 outcome groups, with significant items entered into binary logistic regression backwards elimination analyses predicting outcomes. Result(s): Low-Risk Drinkers (N = 100) at follow-up were predicted by baseline higher levels of response to alcohol (high LRs), lower histories of alcohol treatment, experience with fewer types of illicit drugs, and were more likely to have been widowed. At follow-up, Problem Drinkers (N = 192) differed from High-Risk Drinkers (N = 93) who denied multiple alcohol problems by exhibiting baseline lower LRs, higher Sensation Seeking, and a higher proportion who were widowed. Abstinent (N = 278) outcomes were predicted by a history of higher baseline AUD treatments, higher alcohol problems, lower usual drinks, as well as older age and European American heritage. Thirty-four subjects (4.9%) could not be classified and were not included in these analyses. Conclusion(s): These results generated from AUD individuals from both treatment and nontreatment settings reinforce low probabilities of recent Low-Risk Drinking in individuals with AUDs, but also suggest many individuals with AUDs demonstrate good outcomes 2 decades later.Copyright © 2018 by the Research Society on Alcoholism</t>
  </si>
  <si>
    <t>https://dx.doi.org/10.1111/acer.13810</t>
  </si>
  <si>
    <t>Alcoholism: Clinical and Experimental Research. 42(9) (pp 1704-1714), 2018. Date of Publication: September 2018.</t>
  </si>
  <si>
    <t>Calabrese J.R.
 Kemp D.E.
 Ganocy S.J.
 Gao K.
 Elhaj O.
 Shelton M.D.
 Bilali S.</t>
  </si>
  <si>
    <t>A 6-month, pilot, double-blind, maintenance trial of lithium monotherapy versus the combination of lithium and divalproex for dual diagnosis rapid-cycling bipolar disorder.</t>
  </si>
  <si>
    <t>Introduction. The therapeutic implications of comorbidity in bipolar disorder are vast as the available evidence suggests that there is no other Axis I disorder that presents with higher degrees of lifetime Axis I comorbidity than the bipolar I disorders. In addition, the proportion of temporally primary presentations of bipolar disorder is very low (Kessler and Walters, 2002). The magnitude of this phenomenological heterogeneity presents significant methodological challenges in the design and conduct of randomized controlled trials in the acute and long-term treatment of bipolar disorder as it presents in the 'real world'. At the same time that the understanding of the phenomenology of bipolar disorder has increased, the NIMH has recommended that investigators target the improved individualized treatment of patients with mental illness. Accordingly, patients with bipolar disorder accompanied by different types of Axis I comorbidity must be individually studied in samples sufficiently powered to detect meaningful differences over clinically relevant periods of time. Since there is currently no FDA-approved maintenance therapy for bipolar disorder co-morbid with substance use disorders (SUDs), a prospective, maintenance trial comparing lithium (Li) monotherapy to the combination of Li plus divalproex (DVX) in patients with rapid-cycling bipolar I or II disorder (RCBD) and co-morbid SUDs was conducted. The objective of this trial was to provide an estimate of the difference in overall survival for use in the design of a future large-scale maintenance study. Methodology. Outpatients with RCBD who experienced an episode of mania, hypomania, or mixed state (M/H/M) within 3 months of study entry and who met DSM-IV criteria for substance abuse or dependence within 6 months prior to screening were eligible for enrollment. Participants were initially treated with the open-label combination of Li+DVX for up to 6 months, and those subjects who achieved stabilization, were subsequently randomized (stratified for type I or II) to double-blind Li vs. Li+DVX. The study randomized subjects who tolerated openlabel Li+DVX and achieved stabilization for &gt;4 consecutive weeks: (1) HAM-D17 &lt;=20; (2) YMRS &lt;=12.5; (3) GAS &gt;=51; 4) blood levels of Li &gt;=0.8 meq/l and DVX &gt;=50 mug/ml. Kaplan-Meier methodology was used to plot survival data, and a log-rank test at alpha=0.05 was used to evaluate differences between survival curves. Results. A total of 149 subjects received open-label treatment with Li+DVX; 42% were non-adherent to treatment and 10% experienced adverse events leading to premature discontinuation. Li+DVX was ineffective at improving mood symptoms in 25%; 19 had refractory depression and 18 refractory M/H/M. Stabilization was achieved in 21%, who were randomized to Li (N=16) or Li+DVX (N=15). Among completers randomized to the maintenance phase, the percentage of subjects abusing or dependent on alcohol, cannabis, and/or cocaine was 61%, 48%, and 29%, respectively. By conclusion of the open phase, the percentage of these subjects no longer meeting abuse criteria or who had entered into early full remission of their alcohol, cannabis, or cocaine use disorder was 58%, 53%, and 78%, respectively. Time to intervention until a mood episode and overall survival time until discontinuation for any reason was not different between Li and Li+DVX. The median time to discontinuation for any reason was 10.4 weeks for Li and 15.9 weeks for Li+DVX. Subjects were more likely to relapse into M/H/M (N=13) than into depression (N=4; P=0.029). Conclusions. The difference in overall survival between Li and the combination of Li+DVX over 6 months was small to moderate in the maintenance treatment of RCBD comorbid with SUDs, suggesting that a future study would require 77-151 patients per arm to have an 80% chance of detecting a significant advantage for combination therapy. Among randomized subjects (21%), more than half no longer met abuse criteria or had entered into early full remission of their respective substance use disorder, suggesting that mood stabilizer therapy can treat not only mood episodes, but the co-occurring substance use disorder as well. During the maintenance phase, relapse into a M/H/M episode was more common than relapse into depression, a finding that is inconsistent with a previously published study in presentations of RCBD uncomplicated by SUDs (Calabrese et al. 2005). © 2007 Taylor &amp; Francis.</t>
  </si>
  <si>
    <t>International Journal of Psychiatry in Clinical Practice. 11(SUPPL. 1) (pp 15-16), 2007. Date of Publication: May 2007.</t>
  </si>
  <si>
    <t>McMillan, Garnett P.;Bedrick, Edward;C'deBaca, Janet</t>
  </si>
  <si>
    <t>A Bayesian model for estimating the effects of drug use when drug use may be under-reported.</t>
  </si>
  <si>
    <t>Aims: We present a statistical model for evaluating the effects of substance use when substance use might be under-reported. The model is a special case of the Bayesian formulation of the classical measurement error model, requiring that the analyst quantify prior beliefs about rates of under-reporting and the true prevalence of substance use in the study population. Design: Prospective study. Setting: A diversion program for youths on probation for drug-related crimes. Participants A total of 257 youths at risk for re-incarceration. Measurements: The effects of true cocaine use on recidivism risks while accounting for possible under-reporting. Findings: The proposed model showed a 60% lower mean time to re-incarceration among actual cocaine users. This effect size is about 75% larger than that estimated in the analysis that relies only on self-reported cocaine use. Sensitivity analysis comparing different prior beliefs about prevalence of cocaine use and rates of under-reporting universally indicate larger effects than the analysis that assumes that everyone tells the truth about their drug use. Conclusion: The proposed Bayesian model allows one to estimate the effect of actual drug use on study outcome measures. (PsycINFO Database Record (c) 2016 APA, all rights reserved)</t>
  </si>
  <si>
    <t>https://doi.org/10.1111/j.1360-0443.2009.02644.x</t>
  </si>
  <si>
    <t>Addiction</t>
  </si>
  <si>
    <t>Wiley-Blackwell Publishing Ltd.</t>
  </si>
  <si>
    <t>Chai P.R.
 Schwartz E.
 Hasdianda M.A.
 Azizoddin D.R.
 Kikut A.
 Jambaulikar G.D.
 Edwards R.R.
 Boyer E.W.
 Schreiber K.L.</t>
  </si>
  <si>
    <t>A brief music app to address pain in the emergency department: Prospective study.</t>
  </si>
  <si>
    <t>Background: Emergency physicians face the challenge of relieving acute pain daily. While opioids are a potent treatment for pain, the opioid epidemic has ignited a search for nonopioid analgesic alternatives that may decrease the dose or duration of opioid exposure. While behavioral therapies and complementary medicine are effective, they are difficult to deploy in the emergency department. Music is a potential adjunctive therapy that has demonstrated effectiveness in managing pain. Objective(s): Our objective was to understand the feasibility and potential for an effect of a novel music app to address acute pain and anxiety in patients admitted to an emergency department observation unit. Method(s): This prospective cohort study enrolled patients admitted to an emergency department observation unit with pain who had received orders for opioids. We gathered baseline pain and psychosocial characteristics including anxiety, sleep disturbance, and pain catastrophizing using validated questionnaires. Participants received a smartphone-based music intervention and listened to the music in either a supervised (research assistant-delivered music session 3 times during their stay) or unsupervised manner (music used ad lib by participant). The app collected premusic and postmusic pain and anxiety scores, and participants provided qualitative feedback regarding acceptability of operating the music intervention. Result(s): We enrolled 81 participants and randomly assigned 38 to an unsupervised and 43 to a supervised group. Mean pain in both groups was 6.1 (1.8) out of a possible score of 10. A total of 43 (53%) reported previous use of music apps at home. We observed an overall modest but significant decrease in pain (mean difference -0.81, 95% CI -0.45 to -1.16) and anxiety (mean difference -0.72, 95% CI -0.33 to -1.12) after music sessions. Reduction of pain and anxiety varied substantially among participants. Individuals with higher baseline pain, catastrophizing (about pain), or anxiety reported greater relief. Changes in pain were correlated to changes in anxiety (Pearson rho=0.3, P=.02) but did not vary between supervised and unsupervised groups. Upon conclusion of the study, 46/62 (74%) reported they liked the music intervention, 57/62 (92%) reported the app was easy to use, and 49/62 (79%) reported they would be willing to use the music intervention at home. Conclusion(s): A smartphone-based music intervention decreased pain and anxiety among patients in an emergency department observation unit, with no difference between supervised and unsupervised use. Individuals reporting the greatest reduction in pain after music sessions included those scoring highest on baseline assessment of catastrophic thinking, suggesting there may be specific patient populations that may benefit more from using music as an analgesic adjunct in the emergency department. Qualitative feedback suggested that this intervention was feasible and acceptable by emergency department patients.Copyright © Peter R Chai, Emily Schwartz, Mohammad Adrian Hasdianda, Desiree R Azizoddin, Anna Kikut, Guruprasad D Jambaulikar, Robert R Edwards, Edward W Boyer, Kristin L Schreiber. Originally published in the Journal of Medical Internet Research (http://www.jmir.org), 20.05.2020.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http://www.jmir.org/, as well as this copyright and license information must be included.</t>
  </si>
  <si>
    <t>https://dx.doi.org/10.2196/18537</t>
  </si>
  <si>
    <t>Journal of Medical Internet Research. 22(5) (no pagination), 2020. Article Number: e18537. Date of Publication: 20 May 2020.</t>
  </si>
  <si>
    <t>Canada</t>
  </si>
  <si>
    <t>Uyar B.
 Yucel I.
 Uyar E.
 Ates Budak E.
 Kelle I.
 Bulbuloglu S.</t>
  </si>
  <si>
    <t>A case-control study on depression, anxiety, and belief in sexual myths in trans women.</t>
  </si>
  <si>
    <t>Objective: The purpose of our study was to investigate depression, anxiety, and belief in sexual myths in trans women. Method(s): This is a prospective case-control study. The case group included 60 trans women who were referred to the Medical Biology and Genetics Department from various clinics of the research and training hospital where this study was conducted. The control group consisted of 60 healthy male individuals who presented to the same hospital for routine health follow-ups and collecting documents showing their health. In data collection, we used a Personal Information Form, the Sexual Myths Scale, and the Beck Depression and Anxiety Inventories. The IBM Statistical Package for the Social Sciences 25.0 was used to analyze the data. Result(s): In the case group, 26.7% of the participants were sex workers, and all were single. While 46.7% of the participants in the case group were living with their families, 66.7% were smokers, and 13.3% were receiving hormone treatment. All 60 participants in the control group were also single. The participants in the control group had higher levels of believing sexual myths and lower levels of anxiety and depression than those in the case group (p = 0.000). The mean scores of the participants in the control group in the Sexual Orientation and Sexual Violence subscales of the Sexual Myths Scale were higher than the mean scores of those in the case group (p &lt; 0.05). Conclusion(s): The trans women who participated in this study had higher levels of anxiety and depression and lower levels of believing sexual myths than the control group. The mental health of trans women can be disrupted due to various treatments they are exposed to in society such as stigma, discrimination, and violence. Their higher anxiety and depression levels in this study could be explained by this exposure. This exposure could also have led to their lower total scores in the Sexual Myths Scale, as well as lower scores in the Sexual Violence and Sexual Orientation subscales.Copyright © 2023 Uyar, Yucel, Uyar, Ates Budak, Kelle and Bulbuloglu.</t>
  </si>
  <si>
    <t>https://dx.doi.org/10.3389/fpsyt.2022.955577</t>
  </si>
  <si>
    <t>Frontiers in Psychiatry. 13 (no pagination), 2023. Article Number: 955577. Date of Publication: 09 Jan 2023.</t>
  </si>
  <si>
    <t>Callaghan, Russell;Taylor, Lawren;Victor, J. Charles;Lentz, Tim</t>
  </si>
  <si>
    <t>A case-matched comparison of readmission patterns between primary methamphetamine-using and primary cocaine-using adolescents engaged in inpatient substance abuse treatment.</t>
  </si>
  <si>
    <t>Objective: In the United States and Canada, elevated patterns of methamphetamine-related treatment admissions among youth have triggered questions about appropriate substance-abuse treatment strategies for methamphetamine-using adolescents. This study aimed to provide a comparative examination of the readmission patterns of primary methamphetamine-using and primary cocaine-using adolescents to a cognitive behavioral therapy (CBT)-based alcohol-and-drug inpatient treatment program. Methods: The current study employed a 5-year medical-chart review of all consecutive admissions to an inpatient, hospital-based substance-abuse treatment program for adolescents in northern British Columbia, Canada. After using a propensity-score-matching approach to construct a case-matched sample (n=202) of primary methamphetamine-using and primary cocaine-using adolescents,we employed a Kaplan-Meier survival analysis technique to test group differences in time-to-readmission. Results: The findings demonstrated that the methamphetamine group did not have a more severe time-to-readmission profile. Conclusions: General CBT-based treatment-as-usual approaches appear to produce similar long-term readmission outcomes for these two groups of treatment-seeking adolescents. (PsycInfo Database Record (c) 2020 APA, all rights reserved)</t>
  </si>
  <si>
    <t>https://doi.org/10.1016/j.addbeh.2007.06.007</t>
  </si>
  <si>
    <t>Addictive Behaviors</t>
  </si>
  <si>
    <t>Max M.B.
 Wu T.
 Atlas S.J.
 Edwards R.R.
 Haythornthwaite J.A.
 Bollettino A.F.
 Hipp H.S.
 McKnight C.D.
 Osman I.A.
 Crawford E.N.
 Pao M.
 Nejim J.
 Kingman A.
 Aisen D.C.
 Scully M.A.
 Keller R.B.
 Goldman D.
 Belfer I.</t>
  </si>
  <si>
    <t>A clinical genetic method to identify mechanisms by which pain causes depression and anxiety.</t>
  </si>
  <si>
    <t>Background: Pain patients are often depressed and anxious, and benefit less from psychotropic drugs than pain-free patients. We hypothesize that this partial resistance is due to the unique neurochemical contribution to mood by afferent pain projections through the spino-parabrachial-hypothalamic-amygdalar systems and their projections to other mood-mediating systems. New psychotropic drugs for pain patients might target molecules in such brain systems. We propose a method to prioritize molecular targets by studying polymorphic genes in cohorts of patients undergoing surgical procedures associated with a variable pain relief response. We seek molecules that show a significant statistical interaction between (1) the amount of surgical pain relief, and (2) the alleles of the gene, on depression and anxiety during the first postoperative year. Result(s): We collected DNA from 280 patients with sciatica due to a lumbar disc herniation, 162 treated surgically and 118 non-surgically, who had been followed for 10 years in the Maine Lumbar Spine Study, a large, prospective, observational study. In patients whose pain was reduced &gt;25% by surgery, symptoms of depression and anxiety, assessed with the SF-36 Mental Health Scale, improved briskly at the first postoperative measurement. In patients with little or no surgical pain reduction, mood scores stayed about the same on average. There was large inter-individual variability at each level of residual pain. Polymorphisms in three pre-specified pain-mood candidate genes, catechol-O-methyl transferase (COMT), serotonin transporter, and brain-derived neurotrophic factor (BDNF) were not associated with late postoperative mood or with a pain-gene interaction on mood. Although the sample size did not provide enough power to persuasively search through a larger number of genes, an exploratory survey of 25 other genes provides illustrations of pain-gene interactions on postoperative mood - the mu opioid receptor for short-term effects of acute sciatica on mood, and the galanin-2 receptor for effects of unrelieved post-discectomy pain on mood one year after surgery. Conclusion(s): Genomic analysis of longitudinal studies of pain, depression, and anxiety in patients undergoing pain-relieving surgery may help to identify molecules through which pain alters mood. Detection of alleles with modest-sized effects will require larger cohorts. © 2006 Max et al; licensee BioMed Central Ltd.</t>
  </si>
  <si>
    <t>https://dx.doi.org/10.1186/1744-8069-2-14</t>
  </si>
  <si>
    <t>Molecular Pain. 2 (no pagination), 2006. Article Number: 14. Date of Publication: 19 Apr 2006.</t>
  </si>
  <si>
    <t>Kelly L.E.
 Chaudhry S.A.
 Rieder M.J.
 't Jong G.
 Moretti M.E.
 Lausman A.
 Ross C.
 Berger H.
 Carleton B.
 Hayden M.R.
 Madadi P.
 Koren G.</t>
  </si>
  <si>
    <t>A Clinical Tool for Reducing Central Nervous System Depression among Neonates Exposed to Codeine through Breast Milk.</t>
  </si>
  <si>
    <t>Background:Neonates are commonly exposed to maternal codeine through breast milk. Central Nervous System (CNS) depression has been reported in up to 24% of nurslings following codeine exposure. In 2009, we developed guidelines to improve the safety of codeine use during breastfeeding based on previously established pharmacogenetic and clinical risk factors. The primary objective of this study was to prospectively evaluate the effectiveness of these guidelines in ensuring neonatal safety.Methods and Findings:Women taking codeine for pain following caesarean section were given safety guidelines, including advice to use the lowest codeine dose for no longer than four days and to switch to a non-opioid when possible. Mothers provided a saliva sample for analysis of genes involved in opioid disposition, metabolism and response. A total of 238 consenting women participated. Neonatal sedation was reported in 2.1% (5/238) of breastfeeding women taking codeine according to our safety guidelines. This rate was eight fold lower than that reported in previous prospective studies. Women reporting sedated infants were taking codeine for a significantly longer period of time (4.80+/-2.59 days vs. 2.52+/-1.58 days, p = 0.0018). While following the codeine safety guidelines, mothers were less likely to supplement with formula, reported lower rates of sedation in themselves and breastfed more frequently throughout the day when compared to previously reported rates. Genotyping analysis of cytochrome p450 2D6 (CYP2D6), uridine-diphosphate glucuronosyltransferase (UGT) 2B7, p-glycoprotein (ABCB1), the mu-opioid receptor (OPRM1) and catechol-o-demethyltransferase (COMT) did not predict codeine response in breastfeeding mother/infant pairs when following the safety guidelines. Conclusion(s):The only cases of CNS depression occurred when the length of codeine use exceeded the guideline recommendations. Neonatal safety of codeine can be improved using evidence-based guidelines, even in those deemed by genetics to be at high risk for toxicity. © 2013 Kelly et al.</t>
  </si>
  <si>
    <t>https://dx.doi.org/10.1371/journal.pone.0070073</t>
  </si>
  <si>
    <t>PLoS ONE. 8(7) (no pagination), 2013. Article Number: e70073. Date of Publication: 29 Jul 2013.</t>
  </si>
  <si>
    <t>Norris C.
 Weatherbee J.
 Murphy S.
 Marquetti I.
 Maniakhina L.
 Boruch A.
 VandeVord P.</t>
  </si>
  <si>
    <t>A closed-body preclinical model to investigate blast-induced spinal cord injury.</t>
  </si>
  <si>
    <t>Blast-induced spinal cord injuries (bSCI) are common and account for 75% of all combat-related spinal trauma. It remains unclear how the rapid change in pressure contributes to pathological outcomes resulting from these complex injuries. Further research is necessary to aid in specialized treatments for those affected. The purpose of this study was to develop a preclinical injury model to investigate the behavior and pathophysiology of blast exposure to the spine, which will bring further insight into outcomes and treatment decisions for complex spinal cord injuries (SCI). An Advanced Blast Simulator was used to study how blast exposure affects the spinal cord in a non-invasive manner. A custom fixture was designed to support the animal in a position that protects the vital organs while exposing the thoracolumbar region of the spine to the blast wave. The Tarlov Scale and Open Field Test (OFT) were used to detect changes in locomotion or anxiety, respectively, 72 h following bSCI. Spinal cords were then harvested and histological staining was performed to investigate markers of traumatic axonal injury (beta-APP, NF-L) and neuroinflammation (GFAP, Iba1, S100beta). Analysis of the blast dynamics demonstrated that this closed-body model for bSCI was found to be highly repeatable, administering consistent pressure pulses following a Friedlander waveform. There were no significant changes in acute behavior; however, expression of beta-APP, Iba1, and GFAP significantly increased in the spinal cord following blast exposure (p &lt; 0.05). Additional measures of cell count and area of positive signal provided evidence of increased inflammation and gliosis in the spinal cord at 72 h after blast injury. These findings indicated that pathophysiological responses from the blast alone are detectable, likely contributing to the combined effects. This novel injury model also demonstrated applications as a closed-body SCI model for neuroinflammation enhancing relevance of the preclinical model. Further investigation is necessary to assess the longitudinal pathological outcomes, combined effects from complex injuries, and minimally invasive treatment approaches.Copyright © 2023 Norris, Weatherbee, Murphy, Marquetti, Maniakhina, Boruch and VandeVord.</t>
  </si>
  <si>
    <t>https://dx.doi.org/10.3389/fnmol.2023.1199732</t>
  </si>
  <si>
    <t>Frontiers in Molecular Neuroscience. 16 (no pagination), 2023. Article Number: 1199732. Date of Publication: 2023.</t>
  </si>
  <si>
    <t>Morin, Kristen A.;Eibl, Joseph K.;Gauthier, Graham;Rush, Brian;Mushquash, Christopher;Lightfoot, Nancy E.;Marsh, David C.</t>
  </si>
  <si>
    <t>A cohort study evaluating the association between concurrent mental disorders, mortality, morbidity, and continuous treatment retention for patients in opioid agonist treatment (OAT) across Ontario, Canada, using administrative health data.</t>
  </si>
  <si>
    <t>Background: Due to the high prevalence of mental disorders among people with opioid use disorder, the objective of this study was to determine the association between concurrent mental disorders, mortality, morbidity, and continuous treatment retention for patients in opioid agonist treatment in Ontario, Canada. Methods: We conducted a retrospective cohort study of patients enrolled in opioid agonist treatment between January 1, 2011, and December 31, 2015. Patients were stratified into two groups: those diagnosed with concurrent mental disorders and opioid use disorder and those with opioid use disorder only, using data from the Ontario Health Insurance Plan Database, Ontario Drug Benefit Plan Database. The primary outcome studied was all-cause mortality using data from the Registered Persons Database. Emergency department visits from the National Ambulatory Care Database, hospitalizations Discharge Abstract Database, and continuous retention in treatment, defined as 1 year of uninterrupted opioid agonist treatment using data from the Ontario Drug Benefit Plan Database were measured as secondary outcomes. Encrypted patient identifiers were used to link information across databases. Results: We identified 55,924 individuals enrolled in opioid agonist treatment, and 87% had a concurrent mental disorder diagnosis during this period. We observed that having a mental disorder was associated with an increased likelihood of all-cause mortality (odds ratio (OR) 1.4; 95% confidence interval (CI) 1.2â€“1.5). For patients diagnosed with mental disorders, the estimated rate of ED visits per year was 2.25 times higher and estimated rate of hospitalization per year was 1.67 times higher than for patients with no mental disorders. However, there was no association between having a diagnosis of a mental disorder and 1-year treatment retention in OAT-adjusted hazard ratio (HR) = 1.0; 95% CI 0.9 to 1.1. Conclusion: Our findings highlight the consequences of the high prevalence of mental disorders for individuals with opioid use disorder in Ontario, Canada. (PsycInfo Database Record (c) 2021 APA, all rights reserved)</t>
  </si>
  <si>
    <t>https://doi.org/10.1186/s12954-020-00396-x</t>
  </si>
  <si>
    <t>Harm Reduction Journal</t>
  </si>
  <si>
    <t>BioMed Central Limited</t>
  </si>
  <si>
    <t>Chudnofsky C.R.
 Weber J.E.
 Stoyanoff P.J.
 Colone P.D.
 Wilkerson M.D.
 Hallinen D.L.
 Jaggi F.M.
 Boczar M.E.
 Perry M.A.</t>
  </si>
  <si>
    <t>A combination of midazolam and ketamine for procedural sedation and analgesia in adult emergency department patients.</t>
  </si>
  <si>
    <t>Objective: To describe the clinical characteristics of a combination of midazolam and ketamine for procedural sedation and analgesia in adult emergency department (ED) patients. Method(s): This was a prospective, observational trial, conducted in the ED of an urban level II trauma center. Patients &gt;= 18 years of age requiring procedural sedation and analgesia were eligible, and enrolled patients received 0.07 mg/kg of intravenous midazolam followed by 2 mg/kg of intravenous ketamine. Vital signs were recorded at regular intervals. The adequacy of sedation, adverse effects, patient satisfaction, and time to reach discharge alertness were determined. Descriptive statistics were calculated using statistical analysis software. Result(s): Seventy-seven patients were enrolled. Three were excluded due to protocol violations, three due to lack of documentation, and one due to subcutaneous infiltration of ketamine, leaving 70 patients for analysis. The average age was 31 years, and 41 (59%) were female. Indications for procedural sedation and analgesia included abscess incision and drainage (66%), fracture/joint reduction (26%), and other (8%). The mean dose of midazolam was 5.6 +/- 1.4 mg and the mean dose of ketamine was 159 +/- 42 mg. The mean time to achieve discharge criteria was 64 +/- 24 minutes. Five patients experienced mild emergence reactions, but there were no episodes of hallucinations, delirium, or other serious emergence reactions. Eighteen (25%) patients recalled dreaming while sedated; twelve (17%) were described as pleasant, two (3%) unpleasant, three (4%) both pleasant and unpleasant, and one (1%) neither pleasant nor unpleasant. There were four (6%) cases of respiratory compromise, two (3%) episodes of emesis, and one (1%) case of myoclonia. All of these were transient and did not result in a change in the patient's disposition. Only one (1%) patient indicated that she was not satisfied with the sedation regimen. Conclusion(s): The combination of midazolam and ketamine provides effective procedural sedation and analgesia in adult ED patients, and appears to be safe.</t>
  </si>
  <si>
    <t>http://dx.doi.org/10.1111/j.1553-2712.2000.tb01064.x</t>
  </si>
  <si>
    <t>Academic Emergency Medicine. 7(3) (pp 228-235), 2000. Date of Publication: March 2000.</t>
  </si>
  <si>
    <t>Sivilotti ML, Messenger DW, van Vlymen J, Dungey PE, Murray HE.</t>
  </si>
  <si>
    <t>A comparative evaluation of capnometry versus pulse oximetry during procedural sedation and analgesia on room air</t>
  </si>
  <si>
    <t>CJEM. 2010 Sep;12(5):397-404. doi: 10.1017/s1481803500012549.</t>
  </si>
  <si>
    <t>10.1017/s1481803500012549</t>
  </si>
  <si>
    <t>Pandey, RK; Bahetwar, SK; Saksena, AK; Chandra, G</t>
  </si>
  <si>
    <t>A Comparative Evaluation of Drops versus Atomized Administration of Intranasal Ketamine for the Procedural Sedation of Young Uncooperative Pediatric Dental Patients: A Prospective Crossover Trial</t>
  </si>
  <si>
    <t>Moderate sedation; intranasal ketamine; intranasal drops and spray</t>
  </si>
  <si>
    <t>INTRAMUSCULAR KETAMINE; ORAL KETAMINE; CHILDREN; MIDAZOLAM; ANALGESIA; SPRAY; PREMEDICATION; ANESTHESIA; ANXIETY; CARE</t>
  </si>
  <si>
    <t>Objective: The objective of this study was to compare and evaluate the efficacy and safety of drops and atomized administration of intranasal ketamine (INK) in terms of behavioral response for agent acceptance during administration and for agent efficacy and safety for the sedation of young uncooperative pediatric dental patients. Study design: Thirty Four uncooperative ASA grade-1 children, requiring dental treatment were randomly assigned to receive INK as drops and atomized spray in one of the subsequent visit. This was a two stage cross-over trial and each child received INK by both modes of administration. The vital signs were monitored continuously during each visit. Results: A statistically significant difference in patients acceptance (P&lt;0.0001) was observed in the atomized administration when compared to drops administration for the procedural event of drug administration. Moreover, there were also significant differences (P&lt;0.05) between onset of sedation and recovery time between two groups. All the vital signs were within normal physiological limits and there were no significant adverse effects in either group. Conclusions: INK is safe and effective by either mode of intranasal (IN) drug administration for moderate sedation in facilitating dental care for anxious and uncooperative pediatric dental patients. Moreover, INK when administered with the mucosal atomization device, the acceptance of the drug was associated with less aversive reaction, rapid onset and recovery of sedation, as compared to the drop administration of the same agent. Keywords: Moderate sedation, intranasal ketamine, intranasal drops and spray.</t>
  </si>
  <si>
    <t>Zanaty, OM; El Metainy, SA</t>
  </si>
  <si>
    <t>A Comparative Evaluation of Nebulized Dexmedetomidine, Nebulized Ketamine, and Their Combination as Premedication for Outpatient Pediatric Dental Surgery</t>
  </si>
  <si>
    <t/>
  </si>
  <si>
    <t>INTRANASAL DEXMEDETOMIDINE; GENERAL-ANESTHESIA; TOOTH EXTRACTION; DOUBLE-BLIND; CHILDREN; INDUCTION; SEDATION; ANXIETY; MEDICATION; MORBIDITY</t>
  </si>
  <si>
    <t>BACKGROUND: This study was designed to evaluate and compare the efficacy and safety of nebulized dexmedetomidine, nebulized ketamine, and the combination of these drugs for premedication in pediatric outpatient dental surgeries. METHODS: A prospective, randomized, double-blinded study was conducted in the Alexandria Main University Hospital after approval of the Medical Ethics Committee. Informed written consent was obtained from the patient's parents. Sixty children classified as ASA physical status I and II and aged 3 to 6 years were enrolled in the study. Patients were randomly categorized into 3 equal groups. Group K was premedicated with nebulized ketamine (2 mg/kg), group D was premedicated with nebulized dexmedetomidine (2 g/kg), and group DK was premedicated with combined nebulized dexmedetomidine and ketamine (1 g/kg + 1 mg/kg). The primary end point was the level of sedation when the child was first seen in the operating room 30 minutes after sedation. The secondary end points were tolerance of mask induction, hemodynamic changes, analgesia, sedation at emergence, and wake-up behavior. RESULTS: Studied groups were comparable as regards demographic data (age, weight, sex, and ASA physical status, all P &gt; 0.226) and patients' acceptance of drugs (P = 0.968). Level of sedation at 30 minutes was significantly greater in group DK than in either group K (P = 0.003) or group D (P = 0.009). Group DK had the briefest recovery times, followed in order by group K and group D with progressively longer recovery times. Recovery times were significantly briefer in group DK than in either group K (P = 0.039) or group D (P &lt; 0.001). Group DK had significantly briefer discharge times than group D (P &lt; 0.001). Postoperative analgesia was significantly better in group DK compared with group K (P = 0.008). CONCLUSIONS: A nebulized combination of low-dose ketamine and dexmedetomidine produced more satisfactory sedation and provided a smoother induction of general anesthesia than nebulized ketamine or dexmedetomidine alone, with more rapid recovery and no significant side effects.</t>
  </si>
  <si>
    <t>Nafie M.M.H.
 Altaher W.A.
 Nassef G.N.
 Ahmed M.M.W.</t>
  </si>
  <si>
    <t>A comparative study between effects of ultrasound guided ilioinguinal /iliohypogastric nerve block versus caudal block on postoperative analgesia in children undergoing inguinal surgery.</t>
  </si>
  <si>
    <t>Background: The most commonly performed inguinal surgeries in children include inguinal hernia repair with or without orchidopexy and hydrocele repair. For postoperative pain with these surgeries, a regional analgesic modality such as caudal analgesia (CA), ilioinguinal and iliohypogastric nerve block (IL/ IH), or even local infiltration is combined with a general anaesthetic (GA). Regional analgesia techniques are commonly used to facilitate pain control during pediatric surgical practice, decrease parenteral opioids requirements and improve the quality of post-operative pain control and patient-parent satisfaction. When compared to intravenous (IV) opioids, regional techniques reduce the risk of side effects such as somnolence, respiratory depression, emesis, and ileus. Patients and Methods: After approval of Anesthesia,Intensive Care and pain management department, scientific and ethical committees, and after informed parental written consents, this prospective randomized clinical trial study was conducted in Ain Shams University Hospitals. This study is considered to be a pilot exploratory study. Forty five children patients were included in the study scheduled for elective inguinal surgeries (e.g.; unilateral inguinal hernia repair, hydrocele repair, or orchidopexy). Patients will be randomized using a random number table and the use of a closed envelopes technique to receive either combined general anesthesia with ultrasound guided caudal block (Group A), combined general anesthesia and ultrasound guided ilioinguinal /iliohypogastric block (Group B), or general anesthesia with intravenous morphine (group C). Result(s): Among 45 children of (27 boys and 18 girls), aged from one to six years old, ASA physical status I-II who were scheduled for elective unilateral inguinal surgeries, fifteen patients received general anesthesia with ultrasound guided caudal epidural anesthesia (1ml/kg bupivacaine 0.25%), fifteen patients received general anesthesia with ultrasound-guided ilioinguinal/ iliohypogastric nerve block (0.5ml/kg bupivacaine 0.25%) and fifteen patient received general anesthesia with intravenous morphine (0.1 mg/kg). Conclusion(s): The current study demonstrated that ultrasoundguided ilioinguinal /iliohypogastric nerve block was more effective than ultrasound guided caudal epidural block or intravenous morphine usage in children aged 1-6 years old undergoing unilateral inguinal surgeries as it carried the advantages of faster onset of action, longer duration of postoperative analgesia, the need of lower volumes of local anesthetic agents with no recorded complications.</t>
  </si>
  <si>
    <t>https://dx.doi.org/10.1093/qjmed/hcaa039.062</t>
  </si>
  <si>
    <t>QJM. Conference: 40th Annual Ain Shams Medical Conference. Online. 113(SUPPL 1) (pp i26), 2020. Date of Publication: March 2020.</t>
  </si>
  <si>
    <t>Trivedi S.
 Kumar R.
 Tripathi A.K.
 Mehta R.K.</t>
  </si>
  <si>
    <t>A comparative study of dexmedetomidine and midazolam in reducing delirium caused by ketamine.</t>
  </si>
  <si>
    <t>Introduction: Ketamine is a well known agent for sedation for short surgical procedures due to its very good analgesic action. But it has cardio stimulatory response and recovery from anaesthesia after Ketamine use is complicated by delirium and hallucination. In studies it is proved that these side effects can be reduced by premedication with benzodiazepines. The alpha2 adrenoceptor agonists are becoming popular for their properties like haemodynamic stability and reducing anaesthetic requirement. Aim(s): This study was planned to see the effects of Dexmedetomidine on emergent reaction of Ketamine, when used as premedication agent with Ketamine for conducting short surgeries in adult patients. Material(s) and Method(s): Study was conducted in 90 ASA class I and II male and female patients of age between 18-40 undergoing short procedures like laparoscopic ligation, skin grafting, dilatation and curettage, endoscopic procedures, excision of small swelling, etc. Patients were randomly divided into three groups of 30 each as follows: Group K: after premedication with inj. glycopyrrolate 0. 01mg/kg, inj. Ketamine 2mg/kg, Group M: after premedication with inj. glycopyrrolate 0. 01mg/kg and inj midazolam 0. 05mg/kg, inj. Ketamine 2mg/kg, Group D: after premedication with inj glycopyrrolate 0. 01 mg/kg and inj. Dexmedetomidine 0. 5mug/kg, Ketamine 2mg/kg was given. Observations were made for cardiovascular response to invasive procedure, post anaesthetic anxiety and delirium with help of Memorial Delirium Assessment scale (MDAS). Result(s): Midazolam reduced delirium to a greater level, but in comparison to control group and midazolam group, dexmedetomidine reduced delirium to a much great level (p-value&lt;0. 001). Postoperative pain was less in Dexmedetomidine group (p-value&lt; 0. 001). Conclusion(s): Dexmedetomidine reduced delirium caused by Ketamine when used as a premedication agent. It produced more haemodynamic stable patients. Postoperative analgesia was also better.Copyright © 2016, Journal of Clinical and Diagnostic Research. All rights reserved.</t>
  </si>
  <si>
    <t>https://dx.doi.org/10.7860/JCDR/2016/18397.8225</t>
  </si>
  <si>
    <t>Journal of Clinical and Diagnostic Research. 10(8) (pp UC01-UC04), 2016. Date of Publication: 01 Aug 2016.</t>
  </si>
  <si>
    <t>India</t>
  </si>
  <si>
    <t>Katz G.
 Durst R.
 Shufman E.
 Bar-Hamburger R.
 Grunhaus L.</t>
  </si>
  <si>
    <t>A comparative study of psychiatric inpatients in a general hospital and a psychiatric hospital in Israel: Demographics, psychopathological aspects and drug abuse patterns.</t>
  </si>
  <si>
    <t>Some specialists and policy makers advocate progression of the mental health reform in Israel by transferring beds from psychiatric to general hospitals. To compare the demographic, diagnostic and psychopathological profiles of psychiatric inpatients hospitalized in psychiatric and general hospitals, as well as their patterns of drug abuse, and to estimate the preparedness of general hospitals for the possible expansion of their psychiatric services. Between 2002 and 2006 a total of 250 patients were consecutively admitted to the Jerusalem Mental Health Center-Kfar Shaul Hospital and 220 to the psychiatric department of Sheba Medical Center, a general hospital in central Israel; the patients' ages ranged from 18 to 65. The two groups were compared for demographic features, psychiatric diagnoses and severity of psychopathology (utilizing PANSS, HAD-21, YMRS rating scales). Drug abuse was diagnosed by urine analyses and self-report. The patients in the psychiatric hospital were significantly younger, predominantly male, and more dependent on social security payments. In the general hospital, diagnoses of affective and anxiety disorders prevailed, while in the psychiatric hospital schizophrenic and other psychotic patients constituted the majority. The patients in the general hospital were decidedly more depressed; in the psychiatric hospital, notably higher rates of manic symptoms as well as positive, negative and general schizophrenic symptoms were reported. For the most abused substances (opiates, cannabis and methamphetamines) the rates in the psychiatric hospital were significantly higher. The differences between the two groups of inpatients were very pronounced, and therefore, the transferring of psychiatric beds to general hospitals could not be done without serious and profound organizational, educational and financial changes in the psychiatric services of general hospitals. Since each of the two inpatient systems has particular specializations and experience with the different subgroups of patients, they could coexist for a long time.</t>
  </si>
  <si>
    <t>Israel Medical Association Journal. 13(6) (pp 329-333), 2011. Date of Publication: June 2011.</t>
  </si>
  <si>
    <t>Israel</t>
  </si>
  <si>
    <t>Gul D.
 Sidhu G.S.
 Chaudhry R.</t>
  </si>
  <si>
    <t>A comparative study of the nature and extent of coverage of mental health issues in newspapers.</t>
  </si>
  <si>
    <t>Introduction: Psychiatric illnesses are shrouded in the clouds of stigma and misconceptions in our country. Even in the era of the internet, printed media are still among the most frequently identifed sources of mental health information. Many studies have shown that this information is frequently negative and contributes to stigmatization of people with mental illness. This stigma and lack of awareness among people owes to great extent to the nature and extent of coverage of issues related to mental health in the print media. Is the picture any different in developed nations like the US or the UK, where there is greater awareness of psychiatric problems in the society? This is the question we set out to answer in our study. Objective(s): We Aimed at fnding out the extent and nature of coverage of issues related to mental health in newspapers over a one year period in a prospective study. We Aimed to compare the coverage in a leading national newspaper of our country (THE TIMES OF INDIA) and a leading newspaper of the United States (THE NEW YORK TIMES). Method(s): All items related to mental health were identifed by searching for) from the online editions of a leading newspaper of our country(the times of india) and a leading newspaper of the united states(the new york times) over a one year period ending november 30, 2015.The process of identifcation and analysis was carried out by a team of two psychiatrists. Result(s): The Results of the study will be discussed at the conference as the study is currently underway.</t>
  </si>
  <si>
    <t>Indian Journal of Psychiatry. Conference: 68th Annual National Conference of the Indian Psychiatric Society, ANCIPS 2016. Bhopal India. 58(5 Supplement 1) (pp S52), 2016. Date of Publication: January 2016.</t>
  </si>
  <si>
    <t>Neufeld, Karin;King, Van;Peirce, Jessica;Kolodner, Ken;Brooner, Robert;Kidorf, Michael</t>
  </si>
  <si>
    <t>A comparison of 1-year substance abuse treatment outcomes in community syringe exchange participants versus other referrals.</t>
  </si>
  <si>
    <t>This longitudinal cohort study of 324 consecutive admissions to methadone maintenance treatment between 08/1994 and 09/1997 compared 1-year outcomes of opioid-dependent patients referred from a syringe exchange program (SEP; n = 81) versus other sources (n = 243). All participants received stepped-based counseling. The Addiction Severity Index was completed upon admission. Treatment outcomes were assessed using weekly urine testing and days in treatment. GEE regression models were used to evaluate the association between baseline variables and treatment outcomes. SEP referrals were older, included more males and African Americans, reported greater unemployment and heavier heroin, cocaine, and injection drug use at admission. During treatment, SEP referrals used more opioids (OR 2.57; 95% CI 1.86-3.56) and cocaine (OR 2.77; 95% CI 1.93-3.95), and were less likely to complete 1 year (35%) compared to other referrals (56%; hazard ratio 1.88; 95% CI 1.35-2.62). Nevertheless, referral source was not significantly associated with outcome when adjusted for baseline characteristics. Greater baseline frequency of substance and injection drug use, and younger age were positively associated with ongoing opioid and cocaine use. African American race and baseline unemployment were also associated with ongoing cocaine use. Younger age and greater baseline cocaine use were associated with poorer retention at 1 year. The poorer treatment response of SEP referrals is likely due to higher baseline problem severity. Specialized interventions may be required to reduce drug use and improve retention in this population. (PsycINFO Database Record (c) 2018 APA, all rights reserved)</t>
  </si>
  <si>
    <t>https://doi.org/10.1016/j.drugalcdep.2008.03.026</t>
  </si>
  <si>
    <t>Kovacevic M.
 Adilovic A.S.
 Rizvanovic N.
 Adilovic H.
 Ejubovic M.
 Campara A.J.</t>
  </si>
  <si>
    <t>A comparison of different doses of fentanyl for patients undergoing elective colonoscopy: a randomized double-blind clinical trial.</t>
  </si>
  <si>
    <t>Aim To investigate analgesic and side effects of different doses of fentanyl in combination with propofol for colonoscopy. Methods This prospective randomized double-blind study conducted between 2019 and 2020 included 64 patients. Patients were randomized: Group 1 (fentanyl 0.5 mug/kg) and Group 2 (fentanyl 1.0 mug/kg) both in combination with propofol. Ramsay sedation score (RSS) was obtained at 5 with an additional dose of propofol. The primary outcome was the patient's postprocedural pain and adverse events during and after the procedure. Results The RSS means were statistically lower for Group 2 at the beginning and every 5 minutes of the procedure. Mean arterial pressure (MAP) for Group 2 (first, 5, 25 and 30 min) was significantly lower (p=0.000, and heart rate (HR) was significantly higher for Group 1 (during the entire procedure) (p=0.000) than in another group; peripheral oxygen saturation (SpO2) was significantly lower for measurements within both groups (Group 1, 5, 10, 15 min; Group 2, 5, 10,15 min) (p=0.000 and p=0.000, respectively). Anxiety (p=0.010), weakness (p=0.000) and confusion (p=0.023) proved to be significantly higher for Group 1, and hypotension (p=0.001) for Group 2 than in another group. No statistical significance of Visual Analogue Pain Scale (VAS) (p=0.501) and Aldrete recovery score (ARS) (p=0.845) was found. Conclusion There was no significance in postprocedural abdominal pain between the group of patients administered fentanyl at a dose of 0.5 mug/kg and the group of patients administered fentanyl at a dose of 1.0 mug/kg; however, prevalence of complications was more significant in the group with a fentanyl at a dose of 0.5 mug/kg.Copyright © 2022, Medical Association of Zenica-Doboj Canton. All rights reserved.</t>
  </si>
  <si>
    <t>https://dx.doi.org/10.17392/1468-22</t>
  </si>
  <si>
    <t>Medicinski Glasnik. 19(2) (pp 106-112), 2022. Date of Publication: August 2022.</t>
  </si>
  <si>
    <t>Zitek T, Gates M, Pitotti C, Bartlett A, Patel J, Rahbar A, Forred W, Sontgerath JS, Clark JM.</t>
  </si>
  <si>
    <t>A Comparison of Headache Treatment in the Emergency Department: Prochlorperazine Versus Ketamine</t>
  </si>
  <si>
    <t>Ann Emerg Med. 2018 Mar;71(3):369-377.e1. doi: 10.1016/j.annemergmed.2017.08.063. Epub 2017 Oct 14.</t>
  </si>
  <si>
    <t>10.1016/j.annemergmed.2017.08.063</t>
  </si>
  <si>
    <t>Alho H.</t>
  </si>
  <si>
    <t>A comparison of intramuscular diamorphine and intramuscular pethidine for labour analgesia: A two-centre randomised blinded controlled trial.</t>
  </si>
  <si>
    <t>Objective: Intramuscular (i.m.) pethidine is used worldwide for labour analgesia and i.m. diamorphine usage has increased in the UK in the last 15 years. This trial aims to ascertain the relative efficacy and adverse effects of diamorphine and pethidine for labour pain. Design(s): Prospective, parallel-arm randomised controlled trial with blinding of participants, care-givers and outcome assessors. Setting(s): Maternity units in two District General Hospitals in the UK. Population: After written informed consent, 484 women were randomised and recruited (244 diamorphine, 240 pethidine). Inclusion criteria included women 16 years or older, established labour, singleton pregnancy, 37-42 weeks of gestation and weight 60-120 kg. Method(s): On request of i.m. analgesia, participants received either 150 mg pethidine or 7.5 mg diamorphine based on computer-generated block randomisation. Main Outcome Measure(s): Maternal - reduction in pain intensity from baseline (10-cm visual analogue scale) at 60 minutes and over the 3-hour period after drug administration. Neonatal - requirement for resuscitation and Apgar score at 1 minute. Result(s): Diamorphine provided modestly improved pain relief at 60 minutes, mean difference 1 cm (95% confidence interval [CI] 0.5-1.5), and over the 3 hours, mean difference 0.7 cm (95% CI 0.3-1.1). However, average length of labour in women receiving diamorphine was 82 minutes longer (95% CI 39-124) and therefore they experienced more pain overall. There were no statistically significant differences in primary neonatal outcomes. Conclusion(s): There is a modest difference between the analgesia provided by diamorphine or pethidine for labour analgesia but diamorphine is associated with significantly longer labours. © 2013 Royal College of Obstetricians and Gynaecologists.</t>
  </si>
  <si>
    <t>https://dx.doi.org/10.1111/1471-0528.12532</t>
  </si>
  <si>
    <t>BJOG: An International Journal of Obstetrics and Gynaecology. 121(4) (pp 447-456), 2014. Date of Publication: March 2014.</t>
  </si>
  <si>
    <t>Yuen, VM; Hui, TW; Irwin, MG; Yuen, MK</t>
  </si>
  <si>
    <t>A comparison of intranasal dexmedetomidine and oral midazolam for premedication in pediatric anesthesia: A double-blinded randomized controlled trial</t>
  </si>
  <si>
    <t>CLONIDINE PREMEDICATION; SEDATIVE PREMEDICATION; PREOPERATIVE ANXIETY; PARENTAL PRESENCE; UNITED-STATES; CHILDREN; INDUCTION; KETAMINE; PHARMACODYNAMICS; BENZODIAZEPINES</t>
  </si>
  <si>
    <t>BACKGROUND: Midazolam is the most commonly used premedication in children. It has been shown to be more effective than parental presence or placebo in reducing anxiety and improving compliance at induction of anesthesia. Clonidine, an alpha(2) agonist, has been suggested as an alternative. Dexmedetomidine is a more alpha(2) selective drug with more favorable pharmacokinetic properties than clonidine. We designed this prospective, randomized, double-blind, controlled trial to evaluate whether intranasal dexmedetomidine is as effective as oral midazolam for pre-medication in children. METHODS: Ninety-six children of ASA physical status I or II scheduled for elective minor surgery were randomly assigned to one of three groups. Group M received midazolam 0.5 mg/kg in acetaminophen syrup and intranasal placebo. Group D0.5 and Group D1 received intranasal dexmedetomidine 0.5 or 1 mu g/kg, respectively, and acetaminophen syrup. Patients' sedation status, behavior scores, blood pressure, heart rate, and oxygen saturation were recorded by an observer until induction of anesthesia. Recovery characteristics were also recorded. RESULTS: There were no significant differences in parental separation acceptance, behavior score at induction and wake-up behavior score. When compared with group M, patients in group D0.5 and D1 were significantly more sedated when they were separated from their parents (P &lt; 0.001). Patients from group D1 were significantly more sedated at induction of anesthesia when compared with group M (P = 0.016). CONCLUSIONS: Intranasal dexmedetomidine produces more sedation than oral midazolam, but with similar and acceptable cooperation.</t>
  </si>
  <si>
    <t>Milazzo A.
 Villaneuve R.
 Salen P.
 Stoltzfus J.
 Grossman M.</t>
  </si>
  <si>
    <t>A comparison of ketamine versus etomidate for procedural sedation for the reduction of joint dislocations.</t>
  </si>
  <si>
    <t>Study Objectives: Ketamine and etomidate are used for procedural sedation (PS) to facilitate reduction of dislocated joints. We hypothesized that ketamine produces adequate and comparable conditions for joint reduction compared to etomidate and may result in fewer adverse effects. Method(s): This IRB-approved prospective trial randomized a convenience sample of subjects requiring PS for urgent reduction of joint dislocations to either ketamine or etomidate. After informed consent was obtained, subjects were randomly assigned via computer-generated algorithm to receive either etomidate (0.1 mg/kg) or ketamine (0.5 mg/kg) intravenously; if PS was not sufficient, subjects received repeat doses of etomidate or ketamine till PS was achieved. The protocol's primary endpoint was successful reduction. Secondary endpoints included: change in vital signs, respiratory depression, vomiting, emergence reactions, hypersalivation, laryngospasm and myoclonus, need for airway assistance with chin lift/ jaw thrust, bag-valve-mask (BVM) ventilation, or intubation, and utilization of additional doses of non-study sedative and/or anesthetic agents. Recovery time from sedation, as measured by the Aldrete Score, was assessed by nursing staff. Exclusion criteria included pregnancy, age &lt;14 years, altered mental status, and patients with suspected cocaine abuse. Result(s): Total enrollment was 78 subjects, 46 in the ketamine cohort and 32 in the etomidate cohort. There was no significant difference in the primary endpoint of joint reduction between the ketamine and etomidate cohorts (46/46, 100%; 32/34, 94.1%; P=.01). Among secondary outcome variables (Table), myoclonus (1/46, 2.2%, 14/33, 45.5%; P&lt;.0001) and chin lift/jaw thrust airway manipulation (3/45, 6.7%; 9/33, 27.3%; P=.01) were the only variables resulting in a significant between-group difference. All airway assists consisted of chin lift/jaw thrust or BVM ventilation; no intubations were required. There was no significant difference in recovery time from procedural sedation between the ketamine and etomidate cohorts (11 minutes v. 10 minutes; P=.69) Conclusion(s): Ketamine produces PS conditions for successful joint dislocation reduction that are adequate and comparable compared to etomidate. The significant reduction in myoclonus associated with ketamine use as well as the increased requirement for airway assistance observed with etomidate suggest a potential advantage with the use of ketamine for PS.</t>
  </si>
  <si>
    <t>https://dx.doi.org/10.1016/j.annemergmed.2014.07.392</t>
  </si>
  <si>
    <t>Annals of Emergency Medicine. Conference: American College of Emergency Physicians, ACEP 2014 Research Forum. Chicago, IL United States. Conference Publication: (var.pagings). 64(4 SUPPL. 1) (pp S130), 2014. Date of Publication: October 2014.</t>
  </si>
  <si>
    <t>Illingworth BJ, Lewis DJ, Lambarth AT, Stocking K, Duffy JM, Jelen LA, Rucker JJ.</t>
  </si>
  <si>
    <t>A comparison of MDMA-assisted psychotherapy to non-assisted psychotherapy in treatment-resistant PTSD: A systematic review and meta-analysis</t>
  </si>
  <si>
    <t>J Psychopharmacol. 2021 May;35(5):501-511. doi: 10.1177/0269881120965915. Epub 2020 Dec 20.</t>
  </si>
  <si>
    <t>10.1177/0269881120965915</t>
  </si>
  <si>
    <t>Pingili K.R.
 Chinnapaka R.
 Dubbaka N.
 Sindhura M.</t>
  </si>
  <si>
    <t>A COMPARISON OF PROPOFOL VERSUS KETOFOL PLUS FENTANYL AS INDUCTION AGENTS ON HEMODYNAMIC PARAMETERS IN PATIENTS UNDERGOING ELECTIVE SURGICAL PROCEDURES UNDER GENERAL ANESTHESIA.</t>
  </si>
  <si>
    <t>Background: Propofol has gained a lot of popularity and is very commonly used in elective surgeries due to its solubility, rapid induction, quick recovery time along with its amnestic and antiepileptic properties make a potent anesthetic agent. Exclusive uses of propofol to provide LMA might be associated with some undesirable effects which are dose-dependent are like hypotension, respiratory depression, coughing, hiccups, laryngospasm, and movements. Forgoing studies reveled that a combination of ketamine and propofol decreased patients' use of propofol and opioids and improved hemodynamic and respiratory stability. The prime objective of our study is to substantiate the earlier results regarding whether the efficacy of the ketamine-Propofol-Fentanyl combination has more favorable hemodynamics than the gold standard prototypic induction drug (Propofol) in a cohort of healthy patients and to compare the additional post-operative analgesia requirements between the two groups. Material(s) and Method(s): The clinical prospective observational study was done on 240 individuals which were divided in to 2 equal groups (120 each group), the, Group A (Propofol) received 2.5 mg/kg Propofol for induction and the Group B (Ketamine-Fentanyl-Propofol) of 120 subjects, provided with 0.8mg/kg of ketamine + 0.2mg/kg fentanyl + 1mg/kg of Propofol. Patients in both - groups were maintained with O2, N2O, Sevoflurane and measurement of systolic blood pressure (SBP), diastolic blood pressure (DBP), mean arterial pressure (MAP), and heart rate (HR) was done before induction and 10 minutes after induction before the surgical stimulus. Additional analgesia (0.2 mg/kg ketamine, 0.1mg/kg fentanyl and 0.3 mg/kg propofol, for a total of 1mg/kg ketamine, 0.3 mg/kg fentanyl and 1.3 mg/kg propofol) was supplied to all patients with a VAS &gt; 3 who reported pain. Independent samples t-test and paired t-test were employed for analysis of the collected data. Result(s): In Group B (KP), the systolic, diastolic, mean arterial blood pressure, and heart rate changes following LMA implantation were considerably greater than in Group A (P). Group B had longer recovery durations, lower VAS scores immediately following surgery, and less analgesic needs. There was no incidence of apnea, hypoventilation, or emerging responses. Conclusion(s): Ketofol (0.8mg/kg ketamine and 1 mg/kg propofol) + 0.2mg/kg fentanyl has multiple advantages than relaying propofol (2.5mg/kg) alone Hemodynamic stability, absence of respiratory depression, rapid recovery, and potent postoperative analgesia. We thus advocate intravenous ketofol as an induction drug, particularly for patients undergoing short surgical operations.Copyright © 2022 Ubiquity Press. All rights reserved.</t>
  </si>
  <si>
    <t>European Journal of Molecular and Clinical Medicine. 9(4) (pp 2407-2417), 2022. Date of Publication: June 2022.</t>
  </si>
  <si>
    <t>Alexander, Peter D.;Gicas, Kristina M.;Cheng, Alex;Lang, Donna J.;Procyshyn, Ric M.;Vertinsky, Alexandra T.;Panenka, William J.;Thornton, Allen E.;Rauscher, Alexander;Wong, Jamie Y. X.;Chan, Tasha;Jones, Andrea A.;Vila-Rodriguez, F.;Honer, William G.;Barr, Alasdair M.</t>
  </si>
  <si>
    <t>A comparison of regional brain volumes and white matter connectivity in subjects with stimulant induced psychosis versus schizophrenia.</t>
  </si>
  <si>
    <t>Rationale: Schizophrenia and stimulant-induced psychosis (SIP) represent two different forms of psychotic disorder, with different etiologies. While many of the symptoms of psychosis are common to both disorders, there have been few direct comparisons between these conditions, especially when controlling for stimulant use in individuals with schizophrenia. Objectives: We directly compared both psychotic disorders with a comprehensive battery of clinical, neurocognitive and neuroanatomical measures. This included one group with SIP (and concurrent stimulant dependence) and two groups with schizophrenia (either with or without concurrent stimulant dependence). Methods: Ninety-six participants were recruited from a marginalized urban population, which included 39 with SIP (and concurrent stimulant dependence), 18 with schizophrenia (without stimulant dependence), and 39 with schizophrenia (with concurrent stimulant dependence). All subjects had extensive clinical and neurocognitive evaluations, complemented with structural MRI including diffusion tensor imaging (DTI) sequences to determine regional brain volumes and white matter connectivity. Results: Both positive and negative symptoms were greater in the SZ-dependent group than the other two. Neurocognitive function was broadly similar. The structural brain imaging revealed lateralized changes to the left parietal/temporal lobe, in which regional volumes were smaller in the SZ-dependent than the SZ-non-dependent group. DTI analysis indicated extensive decreases in fractional anisotropy, with parallel increases in radial diffusivity, in the SIP group compared to the SZ-dependent group. Conclusions: These findings reveal both similarities and differences between SIP and schizophrenia. Furthermore, schizophrenia with concurrent stimulant dependence may be associated with a different clinical and neuroanatomical profile as compared to schizophrenia alone. (PsycINFO Database Record (c) 2019 APA, all rights reserved)</t>
  </si>
  <si>
    <t>https://doi.org/10.1007/s00213-019-05298-w</t>
  </si>
  <si>
    <t>Psychopharmacology</t>
  </si>
  <si>
    <t>Germany</t>
  </si>
  <si>
    <t>Springer</t>
  </si>
  <si>
    <t>Ulmer C.S.
 Van Voorhees E.
 Germain A.E.
 Voils C.I.
 Beckham J.C.</t>
  </si>
  <si>
    <t>A comparison of sleep diffi culties among Iraq/Afghanistan theater veterans with and without mental health diagnoses.</t>
  </si>
  <si>
    <t>Study Objectives: Sleep disturbance is among the most common complaints of veterans and military personnel who deployed to the confl icts in Iraq and Afghanistan. A growing body of research has examined cross-sectional and longitudinal relationships between sleep disturbance and mental health symptoms and specifi c diagnoses in this population. However, prior research has not examined these relationships in terms of the presence or absence of any mental health diagnosis. The objective of the current study is to characterize the sleep complaints (sleep characteristics, sleep quality, insomnia symptoms, and distressing dreams and nightmares) of previously deployed military personnel in terms of the presence or absence of a mental health disorder, diagnosed using structured clinical diagnostic interviews. Method(s): Participants (n = 1,238) were veterans and active duty military personnel serving in the military since September 11, 2001, and deployed at least once. Scale scores and itemlevel data from the Pittsburgh Sleep Quality Index (PSQI), the PSQI-Addendum, the Davidson Trauma Scale, and the Symptom Checklist-90 were used to compare sleep across mental health status (with/without mental health disorder). Result(s): As expected, self-reported sleep impairments were worse among those meeting criteria for a mental health disorder. However, fi ndings also revealed very poor sleep among those without a mental health diagnosis as well. Mean values for both groups were suggestive of short sleep duration, low sleep effi ciency, long sleep onset latencies, poor sleep quality, frequent insomnia symptoms, and nightmare frequencies that are well above norms for the general population. Conclusion(s): Given the evidence for adverse mental and physical health sequelae of untreated sleep disturbance, increased attention to sleep in this population may serve as a primary prevention strategy.</t>
  </si>
  <si>
    <t>https://dx.doi.org/10.5664/jcsm.5012</t>
  </si>
  <si>
    <t>Journal of Clinical Sleep Medicine. 11(9) (pp 995-1005), 2015. Date of Publication: 2015.</t>
  </si>
  <si>
    <t>O'Malley S.S.
 Cooney J.L.
 Krishnan-Sarin S.
 Dubin J.A.
 McKee S.A.
 Cooney N.L.
 Blakeslee A.
 Meandzija B.
 Romano-Dahlgard D.
 Wu R.
 Makuch R.
 Jatlow P.</t>
  </si>
  <si>
    <t>A controlled trial of naltrexone augmentation of nicotine replacement therapy for smoking cessation.</t>
  </si>
  <si>
    <t>Background: Many smokers remain refractory to current therapies, which only partially address weight gain after smoking cessation. Thus, this study evaluated whether naltrexone hydrochloride augmentation of nicotine patch therapy improves smoking abstinence and reduces postcessation weight gain more than nicotine patch therapy alone and at what dose. Method(s): Six-week double-blind placebo-controlled trial with follow-up in an outpatient research center. Four hundred individuals who smoked 20 or more cigarettes daily were randomly assigned to treatment for 6 weeks with a 21-mg nicotine patch and oral naltrexone hydrochloride (0, 25, 50, or 100 mg/d) after equal random treatment assignment and followed up for 1 year after randomization. The a priori specified primary end points were prolonged 4-week cigarette abstinence after a 2-week grace period in the intent-to-treat sample and weight gain in these abstainers. Result(s): We found no significant differences in prolonged 4-week abstinence (P = .49) or 6-week continuous abstinence after the quit date (P = .12) during treatment in the intent-to-treat analysis. Among 295 treatment completers, the 100-mg dose was associated with higher continuous abstinence rates (71.6%) compared with placebo (48%) (odds ratio, 2.73; 95% confidence interval, 1.39-5.39; P&lt;.01). Among continuous abstainers, the 25-mg naltrexone hydrochloride group gained significantly less weight (mean+/-SEM, 0.7+/-0.31 kg) than the placebo group (mean+/-SEM, 1.9+/-0.33 kg; P&lt;.01). Similar naltrexone dose effects on weight were found for those with prolonged abstinence and treatment completers, irrespective of abstinence. Conclusion(s): The 100-mg dose of naltrexone hydrochloride appears the most promising for augmenting the efficacy of the nicotine patch on smoking cessation outcomes but requires further study. The significant weight reduction with low-dose naltrexone therapy suggests that it may be useful as a second-line treatment for weight-concerned smokers. ©2006 American Medical Association. All rights reserved.</t>
  </si>
  <si>
    <t>https://dx.doi.org/10.1001/archinte.166.6.667</t>
  </si>
  <si>
    <t>Archives of Internal Medicine. 166(6) (pp 667-674), 2006. Date of Publication: 27 Mar 2006.</t>
  </si>
  <si>
    <t>Chidambaram A.</t>
  </si>
  <si>
    <t>A CROSS SECTIONAL STUDY OF KETAMINE AS A SOLE ANAESTHETIC AGENT IN SHORT SURGICAL PROCEDURES.</t>
  </si>
  <si>
    <t>Introduction: Ketamine, an anaesthetic drug, is commonly used intravenously or intramuscularly for general anaesthesia induction and maintenance. It is frequently used as a first-line agent in the emergency department or outside of the operating room for short, unpleasant operations. Ketamine is well-known for its unique qualities, which make it effective in circumstances when hypotension is a problem, such as emergency surgery, when the patient's fluid content is unknown, and in those with co-existing bronchospasm, such as some paediatric procedures. Material(s) and Method(s): The present study was done on hundred patients, at ******from January 2022 to December 2022. 200 patients of either sex and various age groups ranging from 10 to 40 years were selected for the study. Patients of ASA grade I and grade II, either sex between 10-40years were included. Patients with history or clinical evidence of Ischemic heart disease, Hypertension, Diabetes mellitus, Raised intraocular pressure, Epilepsy, Cerebrovascular disorders, Personality disorders, Old age, Surgery on head and neck, Psychiatric disorders were excluded from the study. Result(s): Of the 200 selected patients of either sex, 84 patients were male and 116 were female. The age range was 10-40 yrs and the mean age was 24 +/- 8.7. The majority of the patients belonged to the age group 21-30. The distribution of weight of the patients ranged from 20-75kgs with the mean weight of 46 +/- 12kgs. Conclusion(s): It can be concluded by evaluation and clinical trail that Ketamine can be used as a sole anaesthetic agent with minimum adverse effects and maximum safety. It has the advantage of rapid and smooth onset of action, minimal depression of respiratory system and intense analgesia during intra-operative and post-operative period. However the undesirable side effect of Ketamine can be effectively countered by the use of benzodiazepines. Hence Ketamine can be used as a sole anaesthetic agent with considerable amount of success in most of the short surgical procedures.Copyright © 2023 EManuscript Technologies. All rights reserved.</t>
  </si>
  <si>
    <t>https://dx.doi.org/10.31838/jcdr.2023.14.03.254</t>
  </si>
  <si>
    <t>Journal of Cardiovascular Disease Research. 14(3) (pp 1889-1894), 2023. Date of Publication: 2023.</t>
  </si>
  <si>
    <t>Rowlands Snyder EC, Boucher LM, Bayoumi AM, Martin A, Marshall Z, Boyd R, LeBlanc S, Tyndall M, Kendall CE.</t>
  </si>
  <si>
    <t>A cross-sectional study of factors associated with unstable housing among marginalized people who use drugs in Ottawa, Canada</t>
  </si>
  <si>
    <t>PLoS One</t>
  </si>
  <si>
    <t>10.1371/journal.pone.0253923</t>
  </si>
  <si>
    <t>Phan V.-A.H.
 Van Langenberg D.R.
 Grafton R.
 Andrews J.M.</t>
  </si>
  <si>
    <t>A dedicated inflammatory bowel disease service quantitatively and qualitatively improves outcomes in less than 18 months: A prospective cohort study in a large metropolitan centre.</t>
  </si>
  <si>
    <t>Introduction: Maintaining high efficacy and quality of care in inflammatory bowel disease (IBD) management is a priority. The authors examined whether the introduction of a formal IBD Service (IBDS) positively influenced outcomes for their patients. Method(s): In 2007-2008, all IBD patients attending the Royal Adelaide Hospital were surveyed regarding clinical/demographic data, IBD knowledge, quality of life, mental health and satisfaction. Survey responders were re-surveyed &gt;=15 months later. Result(s): 162 responded to survey 1 and 81 again responded to survey 2. Within the responders, 61% had Crohn's disease and 48% were men. Compared with survey 1, the proportions of patients with improved knowledge, adherence, satisfaction with care, QoL (&gt;=5 points), anxiety and depression scores were 63% (95% CI 51 to 73), 62% (95% CI 50 to 72), 65% (95% CI 54 to 76), 42% (95% CI 31 to 54), 52% (95% CI 40 to 63) and 43% (95% CI 32 to 55), respectively. When comparing survey 2 with survey 1, reductions in hospitalisation (48% vs 30%, p=0.02), courses of corticosteroids and opiates (mean 1.63 vs 0.91 and 1.00 vs 0.61, both p&lt;0.05) and overall medications (5.63 vs 4.65, p&lt;0.05), were seen. Fewer 2009 non-responders required hospitalisation (53% vs 21%, p&lt;0.001), suggesting a 'cohort'rather than 'responder-specific' effect. Conclusion(s): The introduction of an IBDS resulted in improved patient outcomes with significant reductions in negative markers for IBD morbidity including: hospitalisations, polypharmacy, steroid and opiate use. Despite increased costs in additional staff, these measures are likely to be cost effective.</t>
  </si>
  <si>
    <t>https://dx.doi.org/10.1136/flgastro-2011-100086</t>
  </si>
  <si>
    <t>Frontline Gastroenterology. 3(3) (pp 137-142), 2012. Date of Publication: July 2012.</t>
  </si>
  <si>
    <t>Blevins S.R.
 Stivers T.
 Sabitus K.
 Weeks R.
 Porterfield J.Z.
 Thornton A.</t>
  </si>
  <si>
    <t>A descriptive analysis of a multi-disciplinary approach to opioid use disorder treatment within an infectious diseases clinic.</t>
  </si>
  <si>
    <t>Background: Opioid overdose is the leading cause of injury-related death in the US. Kentucky ranks in the top 5 states for opioid overdose deaths. The rate of injection drug use-associated infections (IDU-AI) has risen; the University of Kentucky Infectious Diseases division (UKID) treated 401 endocarditis cases in 2018, of which 73% were IDU-AI. To curb overdose deaths, ease financial burden on healthcare, and improve patient outcomes, patients need tools for recovery from opioid use disorder (OUD). Access to OUD treatment in Kentucky and much of the US is limited. Poverty, unemployment, and legal issues are barriers. Method(s): UKID implemented a multi-disciplinary approach to expand access to medication assisted treatment (MAT). This is an ongoing study. Any patient &gt;=18 years old with IDU-AI and OUD is eligible for enrollment unless pregnant or incarcerated. At enrollment and at three additional time points, patients complete both a study specific and Government Performance and Results Act (GPRA) survey. Patients may start MAT and mental health counseling with UKID or be referred elsewhere and are eligible for transportation assistance and medical case management. Result(s): To date, there have been 127 referrals. Of these, 87 (69%) were eligible and 54 enrolled (62% of eligible). Primary IVDU-AI includes HIV (n=4; 7%), HCV (n=5; 9%), HIV/HCV (n=3; 6%), endocarditis (n=32; 59%), and other (n=10; 19%). Patients are 48% male (n=26) and 91% white (n=91) with a median age of 34 years (IQR: 16); 35% are receiving MAT (n=19) with 14.8% (n=8) managed by UKID. Other service data are available for 51 patients. Naloxone was dispensed to 45 (88%) patients, 24 (47%) received relapse prevention services, 13 (25%) engaged in peer support, 9 (18%) participated in self-help groups, and 10 (20%) received transportation aid. Conclusion(s): Increasing engagement in MAT and wrap-around services is an important touchpoint for OUD. We present a comprehensive program to achieve this for patients who would otherwise be discharged without follow-up for OUD. This program shows proof of concept that patients can be engaged in MAT by ID providers. Ongoing analysis will include longitudinal review of patient progress and outcomes, including hospital readmission, and a study to determine patients' perceived impact on their quality of life.</t>
  </si>
  <si>
    <t>https://dx.doi.org/10.1093/ofid/ofaa417.393</t>
  </si>
  <si>
    <t>Open Forum Infectious Diseases. Conference: Infectious Diseases Week, IDWeek 2020. Virtual. 7(SUPPL 1) (pp S173), 2020. Date of Publication: October 2020.</t>
  </si>
  <si>
    <t>Weathers, J; Brotman, MA; Deveney, CM; Kim, P; Zarate, C; Fromm, S; Pine, D; Leibenluft, E</t>
  </si>
  <si>
    <t>A developmental study on the neural circuitry mediating response flexibility in bipolar disorder</t>
  </si>
  <si>
    <t>Bipolar disorder; Neuroimaging; Response flexibility; Cross-sectional; Stop-change task</t>
  </si>
  <si>
    <t>ANTERIOR CINGULATE; INHIBITION; RELIABILITY; MEDICATION; VALIDITY; DEFICITS; TASK; ADOLESCENTS; IMPULSIVITY; ACTIVATION</t>
  </si>
  <si>
    <t>Cross-sectional neuroimaging studies are an important first step in examining developmental differences in brain function between adults and youth with bipolar disorder (BD). Impaired response flexibility may contribute to reduced ability to modify goal-directed behavior in BD appropriately. We compared neural circuitry mediating this process in child (CBD) vs. adult BD (ABD) and age-matched healthy subjects. fMRI data from 15 CBD, 23 ABD, 20 healthy children, and 27 healthy adults were acquired during a response flexibility paradigm, a task where subjects inhibit a prepotent response and execute an alternative response. When successfully executing an alternate response, CBD showed frontal, parietal, and temporal hyperactivation relative to healthy children and ABD, while ABD hypoactivated these regions relative to healthy adults. Previous studies of response flexibility in healthy volunteers revealed frontal, temporal, and parietal cortex hyperactivation in children and hypoactivation in adults. Relative to age-matched healthy subjects, we found hyperactivation in these regions in CBD and hypoactivation in ABD. This suggests that our findings in patients may represent the extreme extension of the age-related response flexibility activation differences found in healthy subjects. Future studies should use longitudinal fMRI to examine the developmental trajectory of the neural circuitry mediating response flexibility in BD. Published by Elsevier Ireland Ltd.</t>
  </si>
  <si>
    <t>Chan W.
 Zhang Y.
 Traynor J.</t>
  </si>
  <si>
    <t>A Docking-Based Virtual Screen for Bifunctional mu-Opioid Agonist/delta-Opioid Antagonist Compounds.</t>
  </si>
  <si>
    <t>The opioid receptors are family of G protein-coupled receptors responsible for the modulation of pain, motor control, and mood. Opioid drugs, such as morphine, typically target the mu opioid receptor to elicit analgesia. However, a plethora of side effects, such as respiratory depression and addiction, manifest alongside their use, limiting their effectiveness in the long term. With the opioid crisis in our midst, the need for the development of a safer opioid with fewer or no side effects for pain management is of utmost importance. Recently, "mixed-efficacy" bifunctional compounds acting as mu opioid receptor (MOR) agonists and delta opioid receptor (DOR) antagonists have been developed and shown in animal studies to produce analgesia with less potential for the development of tolerance and dependence. Consequently, the discovery of novel scaffolds for such compounds could lead to the development of safer opioid analgesics. Here, we report the development and validation of a sequential ligand- and structure-based virtual screening pipeline. A ligand-based virtual screen was used to establish an opioid-enriched, targeted database for subsequent docking with AutoDock Vina. Retrospective virtual screening against a docking-based benchmark dataset resulted in enrichment factor values from 7.8- fold to over 10-fold over random for both MOR and DOR, respectively, validating the efficacy of the model. In a prospective virtual screen, over 13 million compounds from the drug-like subset of compounds in the ZINC database were screened, after which 360 unique compounds chemically dissimilar to currently-known opioids were selected by manual inspection or clustering. Experimental validation of high-scoring candidate compounds is underway to determine affinity and efficacy at MOR and DOR, and selectivity over other receptors.</t>
  </si>
  <si>
    <t>https://dx.doi.org/10.1096/fasebj.2019.33.1_supplement.670.4</t>
  </si>
  <si>
    <t>FASEB Journal. Conference: Experimental Biology, EB 2019. Orlando, FL United States. 33(SUPPL 1) (pp 670.4), 2019. Date of Publication: April 2019.</t>
  </si>
  <si>
    <t>Unlugenc H.
 Ozalevli M.
 Gunes Y.
 Olguner S.
 Evruke C.
 Ozcengiz D.
 Akman H.</t>
  </si>
  <si>
    <t>A double-blind comparison of intrathecal S(+) ketamine and fentanyl combined with bupivacaine 0.5% for Caesarean delivery.</t>
  </si>
  <si>
    <t>Background: In this prospective, randomized, double-blind, controlled study, we investigated the sensory, motor and analgesic block characteristics of S(+) ketamine, fentanyl and saline given intrathecally (IT) in addition to 0.5% plain bupivacaine (10 mg) for spinal analgesia. Method(s): Ninety ASA I or II adult patients undergoing Caesarean section were randomly allocated to receive 1.0 mL of 0.9% saline in Group S (n = 30), 0.05 mg kg-1 of S(+) ketamine (1.0 mL) in Group K (n =30) or 25 mug (1.0 mL) of fentanyl in Group F (n =30) following 10 mg of plain bupivacaine 0.5% IT. We recorded onset and duration of sensory and motor block, time to reach the maximal dermatomal level of sensory block and duration of spinal analgesia. Result(s): The onset time of sensory and motor block was significantly shorter in Groups K and F than in Group S (P &lt; 0.014). Their duration was significantly longer in Group F than in Groups K and S (P &lt; 0.009). The time to reach the maximal dermatomal level of sensory block was significantly shorter in Groups K and F than in Group S (P &lt; 0.001). The duration of spinal analgesia was significantly longer in Group F than in Groups K and S (P &lt; 0.001). Conclusion(s): In patients undergoing Caesarean section with spinal analgesia, the addition of S(+) ketamine (0.05 mg kg-1) IT to 10 mg of spinal plain bupivacaine (0.5%) led to rapid onset of both sensory and motor blockade and enhanced the segmental spread of spinal block without prolonging the duration of spinal analgesia, whereas fentanyl provided prolonged analgesia. © 2006 Copyright European Society of Anaesthesiology.</t>
  </si>
  <si>
    <t>https://dx.doi.org/10.1017/S0265021506000950</t>
  </si>
  <si>
    <t>European Journal of Anaesthesiology. 23(12) (pp 1018-1024), 2006. Date of Publication: December 2006.</t>
  </si>
  <si>
    <t>Keaney, Francis;Strang, John;Gossop, Michael;Marshall, E. Jane;Farrell, Michael;Welch, Sarah;Hahn, Britta;Gonzalez, Alejandro</t>
  </si>
  <si>
    <t>A double-blind randomized placebo-controlled trial of lofexidine in alcohol withdrawal: Lofexidine is not a useful adjunct to chlordiazepoxide.</t>
  </si>
  <si>
    <t>Lofexidine is an alpha-adrenoceptor agonist which has proved useful in opiate withdrawal and which, through its attenuation of noradrenergic activity, might be a valuable adjunct in the management of alcohol withdrawal. The objective of this study was to compare the clinical effectiveness and patient retention with adjunctive lofexidine versus placebo in the treatment of alcohol withdrawal under chlordiazepoxide cover. This was done in a prospective double-blind randomized placebo-controlled trial with 72 alcohol-dependent adults referred and admitted for inpatient alcohol detoxification. The adjunctive lofexidine group experienced significantly more severe withdrawal symptoms, greater hypotensive problems, more adverse effects, and no better rates of retention in treatment. Lofexidine provides no discernible benefit as an adjunctive medication (to chlordiazepoxide) in alcohol detoxification and, on the basis of our study, appears to be contraindicated. (PsycINFO Database Record (c) 2019 APA, all rights reserved)</t>
  </si>
  <si>
    <t>https://doi.org/10.1093/alcalc/36.5.426</t>
  </si>
  <si>
    <t>Alcohol and Alcoholism</t>
  </si>
  <si>
    <t>Oxford University Press</t>
  </si>
  <si>
    <t>Oreskovich M.R.
 Saxon A.J.
 Ellis M.L.K.
 Malte C.A.
 Reoux J.P.
 Knox P.C.</t>
  </si>
  <si>
    <t>A double-blind, double-dummy, randomized, prospective pilot study of the partial Mu opiate agonist, buprenorphine, for acute detoxification from heroin.</t>
  </si>
  <si>
    <t>The optimum dose of buprenorphine for acute inpatient heroin detoxification has not been determined. This randomized, double-blind, double-dummy, pilot study compares two buprenorphine sublingual tablet dosing schedules to oral clonidine. Heroin users (N = 30) who met DSM-IV criteria for opioid dependence and achieved a Clinical Opiate Withdrawal Scale (COWS) score of 13 (moderate withdrawal), were randomized to receive higher dose buprenorphine (HD, 8-8-8-4-2 mg/day on days 1-5), lower dose buprenorphine (LD, 2-4-8-4-2 mg/day on days 1-5), or clonidine (C, 0.2-0.3-0.3-0.2-0.1 mg QID on days 1-5). COWS scores were obtained QID. Twenty-four hours after randomization, the percentages of subjects who achieved suppression of withdrawal, as defined by four consecutive COWS scores &lt;12, were: C = 11%, LD = 40%, and HD = 60%. Generalized estimating equation regression models, controlling for baseline COWS and time, indicated that COWS scores over the course of 5 days were lower in both LD and HD compared to C (chi2(2) = 13.28, P = 0.001). Similar analyses examining scores over time on the Adjective Rating Scale for Withdrawal (ARSW) and on a Visual Analog Scale of Opiate Craving (VAS) indicated an overall treatment effect on the VAS accounted for by a significant difference between HD and C, but no overall treatment effect on the ARSW. There were no discontinuations due to treatment-related adverse events. Both HD and LD regimens are safe and efficacious treatment for opioid detoxification, but HD demonstrated superiority to C on a greater number of measures. © 2004 Elsevier Ireland Ltd. All rights reserved.</t>
  </si>
  <si>
    <t>https://dx.doi.org/10.1016/j.drugalcdep.2004.07.008</t>
  </si>
  <si>
    <t>Drug and Alcohol Dependence. 77(1) (pp 71-79), 2005. Date of Publication: 07 Jan 2005.</t>
  </si>
  <si>
    <t>Ireland</t>
  </si>
  <si>
    <t>Malcolm, Robert;Kajdasz, Daniel K.;Herron, Janice;Anton, Raymond F.;Brady, Kathleen T.</t>
  </si>
  <si>
    <t>A double-blind, placebo-controlled outpatient trial of pergolide for cocaine dependence.</t>
  </si>
  <si>
    <t>Examined the efficacy of the mixed Dâ‚_x0081_/Dâ‚‚ dopamine receptor agonist pergolide in treating cocaine-dependent adults with vs without alcohol dependence. In the 12-wk trial 2 differing dose regimens of pergolide or placebo were administered to 273 Ss (aged 18â€“52 yrs) with cocaine dependence and 191 Ss with cocaine and alcohol dependence. 94 Ss in total completed treatment course and follow-ups at approximately 20 and 25â€“40 wks. Results show that there were no significant effects of high or low dose pergolide in decreasing cocaine use. Outcome was not affected by baseline psychological variables such as depression, anxiety, or cocaine craving. Pergolide exerted no significant effect on self-reported alcohol use. Pergolide significantly increased side effects in a dose-related fashion, including nausea, nasal congestion, dizziness, abdominal pain, and constipation. It is concluded that pergolide is not effective for treatment of cocaine dependence. (PsycINFO Database Record (c) 2019 APA, all rights reserved)</t>
  </si>
  <si>
    <t>https://doi.org/10.1016/S0376-8716(99)00151-9</t>
  </si>
  <si>
    <t>Moallef, S; Choi, J; Milloy, MJ; DeBeck, K; Kerr, T; Hayashi, K</t>
  </si>
  <si>
    <t>A drug-related Good Samaritan Law and calling emergency medical services for drug overdoses in a Canadian setting</t>
  </si>
  <si>
    <t>911-calling; Good Samaritan Law; Emergency medical services; Drug overdose</t>
  </si>
  <si>
    <t>INTERRUPTED TIME-SERIES; OPIOID OVERDOSE; HEROIN OVERDOSE; PREVENTION; NALOXONE; USERS; PEOPLE; RELIABILITY; INVOLVEMENT; REGRESSION</t>
  </si>
  <si>
    <t>Background People who use drugs (PWUD) are known to fear calling emergency medical services (EMS) for drug overdoses. In response, drug-related Good Samaritan Laws (GSLs) have been widely adopted in the USA and Canada to encourage bystanders to call emergency medical services (EMS) in the event of a drug overdose. However, the effect of GSLs on EMS-calling behaviours has been understudied. We sought to identify factors associated with EMS-calling, including the enactment of the Canadian GSL in May 2017, among PWUD in Vancouver, Canada, a setting with an ongoing overdose crisis. Methods Data were derived from three prospective cohort studies of PWUD in Vancouver in 2014-2018. Multivariable logistic regression was used to determine factors associated with EMS-calling among PWUD who witnessed an overdose event. An interrupted time series (ITS) analysis was employed to assess the impact of GSL on monthly prevalence of EMS-calling. Results Among 540 eligible participants, 321 (59%) were males and 284 (53%) reported calling EMS. In multivariable analysis, ever having administered naloxone three or more times (adjusted odds ratio [AOR] 2.00; 95% confidence interval [CI] 1.08-3.74) and residence in the Downtown Eastside (DTES) neighbourhood of Vancouver (AOR 1.96; 95% CI 1.23-3.13) were positively associated with EMS-calling, while living in a single occupancy hotel (SRO) was negatively associated with EMS-calling (AOR 0.51; 95% CI 0.30-0.86). The post-GSL enactment period was not associated with EMS-calling (AOR 0.81; 95% CI 0.52-1.25). The ITS found no significant difference in the monthly prevalence of EMS-calling between pre- and post-GSL enactment periods. Conclusion We observed EMS being called about half the time and the GSL did not appear to encourage EMS-calling. We also found that individuals living in SROs were less likely to call EMS, which raises concern given that fatal overdose cases are concentrated in SROs in our setting. The link between many naloxone administrations and EMS-calling could indicate that those with prior experience in responding to overdose events were more willing to call EMS. Increased efforts are warranted to ensure effective emergency responses for drug overdoses among PWUD.</t>
  </si>
  <si>
    <t>Basurte-Villamor, Ignacio;Vega, Pablo;Roncero, Carlos;MartÃ­nez-Raga, JosÃ©;Grau-LÃ³pez, Lara;Aguilar, Lourdes;Torrens, Marta;Szerman, Nestor</t>
  </si>
  <si>
    <t>A feasibility study of patients with major depression and substance use disorders: Vortioxetine as maintenance treatment.</t>
  </si>
  <si>
    <t>Background: Limited studies have evaluated the effectiveness of vortioxetine in real-world settings, and none of them has involved patients with dual depression (major depressive disorder [MDD] and substance use disorder [SUD]). The objective of the study was to describe the effectiveness of vortioxetine in clinical practice and determine its effect on affective symptoms, cognitive function, quality of life, and substance use in patients with MDD and SUD. Methods: Post-authorization, retrospective, multicenter, descriptive, and observational study in 80 patients with MDD and SUD receiving a maintenance treatment with vortioxetine for six months between January 2017 and April 2021. Results: Compared with baseline, scores significantly decreased after 3 and 6 months of treatment in the Montgomery-Ã…sberg Depression Rating Scale total (from 28.9 to 17.7 and 12.0), and global functional impairment of the Sheehan Disability Inventory (from 26.3 to 19.1 and 16.7). The number of correct answers in the symbol digit modalities test significantly improved during vortioxetine treatment (from 40.4 to 43.8 and 48.4). Regarding the clinical global impression scale, the score for disease severity significantly decreased from 3.8 to 3.0 and 2.4. Compared with baseline, there was a significant reduction in consumption of practically all substances, especially of alcohol, cannabis, and cocaine. Conclusion: Vortioxetine was effective in clinical practice for alleviating depressive symptoms and functional impairment, and in improving cognitive and executive functions and disease severity in patients with MDD and SUD. Moreover, the treatment with vortioxetine favored a reduction in substance use and the severity of the SUDs. (PsycInfo Database Record (c) 2022 APA, all rights reserved)</t>
  </si>
  <si>
    <t>https://doi.org/10.2147/NDT.S358782</t>
  </si>
  <si>
    <t>Neuropsychiatric Disease and Treatment</t>
  </si>
  <si>
    <t>New Zealand</t>
  </si>
  <si>
    <t>Dove Medical Press Ltd.</t>
  </si>
  <si>
    <t>Cheng T, Nosova E, Small W, Hogg RS, Hayashi K, DeBeck K.</t>
  </si>
  <si>
    <t>A gender-based analysis of nonmedical prescription opioid use among people who use illicit drugs</t>
  </si>
  <si>
    <t>Addict Behav. 2019 Oct;97:42-48. doi: 10.1016/j.addbeh.2019.05.022. Epub 2019 May 21.</t>
  </si>
  <si>
    <t>PMC6586247</t>
  </si>
  <si>
    <t>10.1016/j.addbeh.2019.05.022</t>
  </si>
  <si>
    <t>James, W.;Preston, N. J.;Koh, G.;Spencer, C.;Kisely, S. R.;Castle, D. J.</t>
  </si>
  <si>
    <t>A group intervention which assists patients with dual diagnosis reduce their drug use: A randomized controlled trial.</t>
  </si>
  <si>
    <t>Background: There is a well-recognized association between substance use and psychotic disorders, sometimes described as 'dual diagnosis'. The use of substances by people with psychosis has a negative impact in terms of symptoms, longitudinal course of illness and psychosocial adjustment. There are few validated treatments for such individuals, and those that do exist are usually impracticable in routine clinical settings. The present study employs a randomized controlled experimental design to examine the effectiveness of a manualized group-based intervention in helping patients with dual diagnosis reduce their substance use. Method: The active intervention consisted of weekly 90-min sessions over 6 weeks. The manualized intervention was tailored to participants' stage of change and motivations for drug use. The control condition was a single educational session. Results: Sixty-three subjects participated, of whom 58 (92%) completed a 3-month follow-up assessment of psychopathology, medication and substance use. Significant reductions in favour of the treatment condition were observed for psychopathology, chlorpromazine equivalent dose of antipsychotics, alcohol and illicit substance use, severity of dependence and hospitalization. Conclusions: It is possible to reduce substance use in individuals with psychotic disorders, using a targeted group-based approach. This has important implications for clinicians who wish to improve the long-term outcome of their patients. (PsycINFO Database Record (c) 2016 APA, all rights reserved)</t>
  </si>
  <si>
    <t>https://doi.org/10.1017/S0033291703001648</t>
  </si>
  <si>
    <t>Psychological Medicine</t>
  </si>
  <si>
    <t>Cambridge University Press</t>
  </si>
  <si>
    <t>Agrawal, Arpana;Lynskey, Michael T.;Madden, Pamela A. F.;Bucholz, Kathleen K.;Heath, Andrew C.</t>
  </si>
  <si>
    <t>A latent class analysis of illicit drug abuse/dependence: Results from the National Epidemiological Survey on Alcohol and Related Conditions.</t>
  </si>
  <si>
    <t>Aims: We examine the co-occurrence of abuse/dependence across different illicit drugs and test associations between these classes and major psychiatric disorders. Method: Latent class analyses were used to characterize polysubstance abuse/dependence (AB/D) in 43,093 individuals who participated in the National Epidemiological Survey on Alcohol and Related Conditions. Multinomial logistic regression was performed to examine the association between the classes of life-time illicit drug AB/D and gender, age and race, as well as life-time Diagnostic and Statistical Manual version IV (DSM-IV) alcohol abuse/dependence, nicotine dependence, major depressive disorder, generalized anxiety disorder, panic disorder, social phobia and antisocial personality disorder. Results: Five latent classes were identified: no AB/D (class 1: 92.5%), cannabis AB/D only (class 2: 5.8%), stimulants + hallucinogen AB/D (class 3: 0.6%), prescription drug AB/D (class 4: 0.6%) and polysubstance AB/D (class 5: 0.5%). Major depressive disorder and nicotine dependence were associated most strongly with class 5. Anxiety disorders were associated strongly with the prescription drug AB/D class while alcohol AB/D and ASPD were associated with classes 2, 3, 4 and 5 when compared to the reference class (class 1). Conclusions: Significant heterogeneity exists in this US population for polysubstance AB/D patterns with evidence for a subgroup with high rates of sedative, tranquilizer and opiate AB/D and a history of anxiety disorders, a stimulant/hallucinogens group, a high-risk group with elevated rates of all psychiatric disorders and a milder cannabis AB/D only group. Replication of such classes across other samples has significant implications, such as characterizing risk groups that may be etiologically diverse. (PsycINFO Database Record (c) 2019 APA, all rights reserved)</t>
  </si>
  <si>
    <t>https://doi.org/10.1111/j.1360-0443.2006.01630.x</t>
  </si>
  <si>
    <t>Blackwell Publishing</t>
  </si>
  <si>
    <t>Harrell, Paul Truman;Trenz, R. C.;Scherer, M.;Martins, S. S.;Latimer, W. W.</t>
  </si>
  <si>
    <t>A latent class approach to treatment readiness corresponds to a transtheoretical (â€œStages of Changeâ€_x009d_) model.</t>
  </si>
  <si>
    <t>Motivation for treatment among people with substance use problems is an important aspect of treatment success. Models for treatment motivation are widely debated. Latent Class Analysis can help to demonstrate the appropriateness of available models. The current study utilizes Latent Class Analysis to analyze treatment readiness statements as they relate to the reduction or cessation of marijuana, cocaine, and opioid use among 539 cocaine and opioid users recruited from the community of Baltimore, MD, USA. Participants completed an in-person structured interview including demographic questions, a treatment readiness questionnaire with items on Intention to Stop Use (ISU) and Problem Recognition (PR), current substance abuse treatment utilization, and urinalysis testing for marijuana, cocaine, and heroin. Latent class models were fit to the treatment readiness questionnaire. A four-class model provided the best fit with one class low on both ISU and PR (â€œPre-contemplativeâ€_x009d_), a second class low on ISU but high on PR (â€œContemplativeâ€_x009d_), a third class high on both (â€œPreparation/Actionâ€_x009d_), and a final class high on ISU but low on PR (â€œPost-Actionâ€_x009d_). Compared to the â€œContemplativeâ€_x009d_ class, the â€œPre-contemplativeâ€_x009d_ class was significantly more likely to be positive for marijuana, and the â€œPost-Actionâ€_x009d_ class was significantly less likely to be positive for opioids. The â€œPreparation/Actionâ€_x009d_ class was significantly more likely to be in treatment. With the exception of the â€œPost-Actionâ€_x009d_ class, the analysis appears similar to the â€œStages of Changeâ€_x009d_ model and suggests that problem recognition and intention to stop use are important domains in the model. However, further longitudinal research is needed to assess predictive validity of model. (PsycINFO Database Record (c) 2017 APA, all rights reserved)</t>
  </si>
  <si>
    <t>https://doi.org/10.1016/j.jsat.2013.04.004</t>
  </si>
  <si>
    <t>Journal of Substance Abuse Treatment</t>
  </si>
  <si>
    <t>Dang, Huy Dinh</t>
  </si>
  <si>
    <t>A latent transition analysis of self-efficacy among men treated for cocaine dependance.</t>
  </si>
  <si>
    <t>Background: In the context of substance abuse research, self-efficacy refers to one's confidence to abstain or resist from drug use in high risk situations. Self-efficacy has been found to be an important determinant of behavior change and highly correlated with substance use. Although there is a relatively large body of research on self-efficacy in alcohol dependence, there is a dearth of research in cocaine dependence. Objectives: The current study was conducted to provide a better understanding of the role of self-efficacy in cocaine addiction and recovery. The specific aims of the study were as follows: 1) evaluate whether self-efficacy is heterogeneous across different high risk situations, 2) understand how self-efficacy changes over time following treatment, and 3) determine whether self-efficacy following treatment can predict long-term abstinence from cocaine use. Methods: The sample consisted of 216 male veteran's seeking treatment for cocaine dependence and admitted to the West Los Angles Veterans Affairs Medical Center. Self-efficacy data were prospectively collected at the time of admission, 1-year, and 2-years following treatment. Furthermore, long-term abstinence from cocaine use (defined as 5 or more years since last use) was collected at approximately 12-years following treatment. Results: Cross-sectional data analysis at each time point was evaluated using the latent class analysis (LCA) and revealed there to be three distinct subpopulations; those with low, medium and high self-efficacy. Longitudinal data analysis across the three time points was evaluated using latent transition analysis (LTA) and suggested that self-efficacy was relatively stable over time. An LTA with time varying covariates, time invariant covariates, and distal outcome, suggested that self-efficacy at intake, 1-year, and 2-years did not significantly predict long-term abstinence after controlling for other variables in the model. Finally, a latent transition mixture modeling (LTMM) was utilized to examine the long-term predictive validity of self-efficacy but convergence of the model was not achieved and resulted in an inappropriate solution. Discussion: The current study found that: 1) self-efficacy was not appreciably heterogeneous across different high risk situations, 2) self-efficacy was stable over time, and 3) self-efficacy was not a robust predictor of long-term abstinence. The findings can be used to: 1) establish cut-off scores for self-efficacy measures in substance abuse research, 2) aid in the development of custom tailored interventions, 3) understand the temporal stability of self-efficacy, 4) provide prevalence rates for low, medium, and high self-efficacy groups prior to and following treatment, 5) understand the relevance of self-efficacy in long-term recovery, and 6) further demonstrate how advanced latent variable models can contribute to substance abuse research. (PsycINFO Database Record (c) 2016 APA, all rights reserved)</t>
  </si>
  <si>
    <t>Dissertation</t>
  </si>
  <si>
    <t>Dissertation Abstract</t>
  </si>
  <si>
    <t>ProQuest Information &amp; Learning</t>
  </si>
  <si>
    <t>Chou F.Y.
 Armstrong H.L.
 Wang L.
 Bacani N.
 Lachowsky N.J.
 Patterson T.L.
 Walsh Z.
 Olarewaju G.
 Card K.G.
 Roth E.A.
 Hogg R.S.
 Moore D.M.</t>
  </si>
  <si>
    <t>A longitudinal analysis of cannabis use and mental health symptoms among gay, bisexual, and other men who have sex with men in Vancouver, Canada.</t>
  </si>
  <si>
    <t>Background: Cannabis use, anxiety, and depression are common among gay, bisexual, and other men who have sex with men (gbMSM) and some report using cannabis to manage mental health symptoms. Method(s): Sexually-active gbMSM aged &gt;=16 years were recruited into a longitudinal cohort through respondent-driven sampling and completed study visits every six months. Data on demographics, drug use, and anxiety and depression symptoms were collected via a self-administered computer-based survey. A study nurse determined previous mental health diagnoses and treatment. Using multivariable generalized linear mixed models, we examined factors associated with regular cannabis use (&gt;=weekly in the previous 3 months) and, among individuals who reported anxiety or depression/bipolar diagnoses, factors associated with moderate/severe anxiety or depression symptoms. Result(s): Of 774 participants (551 HIV-negative, 223 HIV-seropositive), 250 (32.3%) reported regular cannabis use, 200 (26.4%) reported ever being diagnosed with anxiety, and 299 (39.3%) reported ever being diagnosed with depression or bipolar disorder at baseline. Regular cannabis use was positively associated with HIV-seropositivity (aOR = 2.23, 95%CI:1.40-3.54) and previous mental health diagnosis (aOR = 1.52, 95%CI: 1.00-2.31, p = 0.05). Among those previously diagnosed with anxiety or depression/bipolar disorder, regular cannabis use was not associated with moderate/severe anxiety (aOR = 1.16, 95%CI:0.69-1.94) or depression symptoms (aOR = 0.96, 95%CI:0.59-1.58), respectively. Limitation(s): Because of observational study design, we are unable to determine absolute effect. Conclusion(s): Regular cannabis use was more likely among HIV-positive gbMSM and those previously diagnosed with a mental health disorder. No association was found between regular cannabis use and severity of anxious or depressive symptoms among those diagnosed with these conditions.Copyright © 2019 Elsevier B.V.</t>
  </si>
  <si>
    <t>https://dx.doi.org/10.1016/j.jad.2019.01.015</t>
  </si>
  <si>
    <t>Journal of Affective Disorders. 247 (pp 125-133), 2019. Date of Publication: 15 March 2019.</t>
  </si>
  <si>
    <t>Stanislav SW, Sommi RW, Watson WA.</t>
  </si>
  <si>
    <t>A longitudinal analysis of factors associated with morbidity in cocaine abusers with psychiatric illness</t>
  </si>
  <si>
    <t>Pharmacotherapy</t>
  </si>
  <si>
    <t>Du Bois S.N.
 McKirnan D.J.</t>
  </si>
  <si>
    <t>A longitudinal analysis of HIV treatment adherence among men who have sex with men: A cognitive escape perspective.</t>
  </si>
  <si>
    <t>HIV is best managed by adhering to both medication and HIV care appointment schedules. Nonetheless, many HIV-positive men who have sex with men (MSM) report low levels of adherence to both. To explain this, we tested a cognitive escape model whereby drug and alcohol use mediate the effects of depression on HIV medication and appointment adherence. We used longitudinal data (n=856) from a behavioral intervention promoting increased treatment adherence among HIV-positive MSM. All model variables predicted appointment adherence, and our mediation hypotheses were supported. Conversely, although depression related to medication adherence, substance use did not mediate this relationship, as predicted. Self-reported appointment, but not medication, adherence related to changes in viral load over time. Therefore, cognitive escape characterizes appointment, but not medication, adherence within this sample. Future behavioral interventions for this population should target HIV appointment adherence, given its relationship to important clinical, psychological, and behavioral outcomes. © 2012 Copyright Taylor and Francis Group, LLC.</t>
  </si>
  <si>
    <t>https://dx.doi.org/10.1080/09540121.2011.650676</t>
  </si>
  <si>
    <t>AIDS Care - Psychological and Socio-Medical Aspects of AIDS/HIV. 24(11) (pp 1425-1431), 2012. Date of Publication: 01 Nov 2012.</t>
  </si>
  <si>
    <t>Turner B.J.
 Ehler B.R.
 Liang Y.</t>
  </si>
  <si>
    <t>A longitudinal analysis of the effect of total opioid analgesic dose on subsequent use and duration of hospitalization.</t>
  </si>
  <si>
    <t>BACKGROUND: High opioid analgesic (OA) doses for chronic non-cancer pain (CNCP) increase the risk of adverse events such as drug overdose and car accidents but it is not known whether these drugs are associated with an increased risk of future all cause hospitalization. Objective(s): To conduct a population-based study of the association of total dose of filled OA prescriptions (Rxes) in a baseline 6 month interval and patient age with any hospitalization and duration of hospitalization in the next 6 months. METHOD(S): For persons enrolled &gt;1 year from 1/2009 to 7/2012 in Aetna's national HMO (2.1 million), 278,975 persons aged 18 to 64 years were selected if they filled &gt;=2 Rxes for non-injectable Schedule II or III OAs. From claims and enrollment files for these subjects, a database was developed including demographics, encounters, ICD-9-CM codes, and filled Rxes. For this analysis, we selected persons aged 45-64, no cancer diagnosis (except basal cell) within 6 months of an OA Rx, and no OAs for opioid dependence. Follow-up after the first OA Rx was divided into 6-month intervals until 1/2012 (excluding incomplete intervals). The total morphine equivalent dose (TMED) was calculated from all filled OAs Rxes for each 6-month interval and categorized for analysis as none and approximate quartiles: NO risk (0 days); LOW risk (1-190 TMED); MEDIUM risk (191-450 TMED); HIGH risk (451-1830 TMED); and VERY HIGH risk (&gt;1830 TMED). Days covered by filled Rxes for other drugs used for CNCP-benzodiazepines, zolpidem, and antidepressants-were analyzed per 6-month interval. From ICD-9 codes, we created indicators for five categories of CNCP, mental health conditions, and substance abuse. Repeated measures logistic regression was used for hospitalization (Y/N) and repeated measures Poisson regression was used for inpatient days. All analyses adjust for patient demographic, clinical, and treatment factors. No significant interaction was observed for OA risk and age; therefore, we only report results for OA risk. RESULT(S): The cohort totaled 109,292 persons with a mean age of 53.7 years (SD=5.5), 54.7 % female, and residence in South (46.9 %), West (16.8 %), Midwest (6 %) and Northeast (30.3 %). In the cohort's 253,531 six-month follow-up intervals, the proportion hospitalized was 6 % and median hospital days was 4 (IQR=3-6). For hospitalization, the adjusted odds ratio [95 % CI] for OA risk categories vs. NO risk were: VERY HIGH: 1.45 [1.38, 1.54]; HIGH: 1.15 [1.08, 1.21]; MEDIUM: 0.98 [0.93, 1.04]; LOW: 1.04 [0.98, 1.10]. For inpatient days, the incident rate ratio [95 % CI] for OA risk vs. NO risk were: VERY HIGH: 1.47 [1.34, 1.62]; HIGH: 1.10 [1.01, 1.20]; MEDIUM: 0.87 [0.80, 0.95]; and LOW: 0.95 [0.87, 1.03]. CONCLUSION(S): High or very high total dose of filled OA Rxes in a baseline 6-month interval is associated with an increased risk of subsequent hospitalization and more inpatient days independently of age, pain-related comorbidities, and other prescribed medications commonly used for pain. Reasons for these hospitalizations need to be examined to inform interventions to address this high use of costly inpatient care.</t>
  </si>
  <si>
    <t>Journal of General Internal Medicine. Conference: 37th Annual Meeting of the Society of General Internal Medicine, SGIM 2014. San Diego, CA United States. Conference Publication: (var.pagings). 29(SUPPL. 1) (pp S9), 2014. Date of Publication: April 2014.</t>
  </si>
  <si>
    <t>Jones, Abenaa Acheampong;Gerke, Travis;Striley, Catherine W.;Osborne, Vicki;Whitehead, Nicole;Cottler, Linda B.</t>
  </si>
  <si>
    <t>A longitudinal analysis of the substance abuse, violence, and HIV/AIDS (SAVA) syndemic among women in the criminal justice system.</t>
  </si>
  <si>
    <t>Using data from a randomized controlled trial of 319 women mainly recruited from a Municipal Drug Court System in St. Louis, MO, this study evaluates substance use, victimization, and HIV/AIDS risk behaviors over time. The results indicated that, for all participants, the likelihood of victimization, using drugs, and meeting the criteria for HIV/AIDS risk decreased by 46% by the eight-month follow-up; however, results did not differ significantly by intervention group. Women who were sexually abused as a child, had 4 + arrests, or believed they had sexual and drug-using behaviors that need changing at baseline were more likely to experience these issues over time. (PsycInfo Database Record (c) 2020 APA, all rights reserved)</t>
  </si>
  <si>
    <t>https://doi.org/10.1080/02791072.2018.1562132</t>
  </si>
  <si>
    <t>Journal of Psychoactive Drugs</t>
  </si>
  <si>
    <t>Taylor &amp; Francis</t>
  </si>
  <si>
    <t>Khue, Pham Minh;Tham, Nguyen Thi;Thanh Mai, Dinh Thi;Van Thuc, Pham;Thuc, Vu Minh;Van Han, Pham;Lindan, Christina</t>
  </si>
  <si>
    <t>A longitudinal and case-control study of dropout among drug users in methadone maintenance treatment in Haiphong, Vietnam.</t>
  </si>
  <si>
    <t>Background: Vietnam began providing methadone maintenance therapy (MMT) in 2008; as of June 2016, 44,479 persons who inject drugs (PWID) were in treatment in 57 provinces. However, 10â€“23% of patients were estimated to have dropped out of treatment during the first 2 years. We evaluated dropout and factors associated with quitting treatment. Methods: We followed clients â‰¥ 18 years old enrolled in five MMT clinics in Haiphong for 3 years. Persons who missed a consecutive month of methadone treatment were considered to have dropped out and were not allowed to return; those who missed greater than five consecutive doses were considered to be non-compliant but were allowed to restart treatment at their initial dose. Clients who dropped out or who were non-compliant during their third year of MMT (cases) were traced and matched with two clients who remained in treatment (controls) by gender, age, and length of time in the program. Cases and controls were interviewed. Additional data on levels of yearly retention were abstracted from clinic records. esults: Among the 1055 patients initially enrolled in MMT, dropout and non-compliance combined was 13.6% during the first year, 16.5% during the second year, and 22.3% during the third year. By 36 months, 33.3% of clients had dropped out, of whom 10.6% had died and 24% had been arrested. We traced and interviewed 81 clients who dropped out or who were non-compliant during year 3 as well as 161 controls. The primary reasons for dropping out included claiming no dependence on heroin (22.2%), conflict with work (21.0%), health problems (16.0%), and inability to afford the methadone co-payment of approximately 0.5 USD/day (14.8%). Independent factors associated with non-compliance included continuing to use heroin (aOR = 12.4, 95% CI 4.2â€“36.8) and missing greater than three doses during the previous 3 months (aOR = 18.5, 95% CI 7.4â€“47.1); receiving a daily dose of &gt; 120 mg of methadone was associated with a lower odds ratio of dropping out (aOR = 0.3, 95% CI 0.1â€“0.9). Conclusion: By 3 years, one third of all patients in treatment had permanently dropped out. Ensuring that methadone dosing is adequate and reducing or eliminating the co-payment fee for those who cannot afford it could improve retention. (PsycINFO Database Record (c) 2017 APA, all rights reserved)</t>
  </si>
  <si>
    <t>https://doi.org/10.1186/s12954-017-0185-7</t>
  </si>
  <si>
    <t>Hedtke, KA; Ruggiero, KJ; Fitzgerald, MM; Zinzow, HM; Saunders, BE; Resnick, HS; Kilpatrick, DG</t>
  </si>
  <si>
    <t>A longitudinal investigation of interpersonal violence in relation to mental health and substance use</t>
  </si>
  <si>
    <t>interpersonal violence; posttraumatic stress; major depression; substance abuse; longitudinal</t>
  </si>
  <si>
    <t>CHILD SEXUAL-ABUSE; POSTTRAUMATIC-STRESS-DISORDER; COCAINE-DEPENDENT INDIVIDUALS; PHYSICAL ABUSE; RISK-FACTORS; SOCIOECONOMIC-STATUS; EXPOSURE THERAPY; SOCIAL CAUSATION; NATIONAL SAMPLE; PTSD</t>
  </si>
  <si>
    <t>The authors examined longitudinally the mental health status of women as a function of different types and combinations of exposure to interpersonal violence. A structured telephone interview was administered to a household probability sample of 4,008 women (18-89 years of age), who were then recontacted for 1- and 2-year follow-up interviews. Interviews assessed lifetime violence history (i.e., sexual assault, physical assault, witnessed serious injury or violent death), past-year mental health functioning (i.e., posttraumatic stress disorder [PTSD], depression, and substance use problems), and new instances of violence occurring after the baseline interview. Results indicate that (a) lifetime violence exposure was associated with increased risk of PTSD, depression, and substance use problems; (b) odds of PTSD, depression, and substance use problems increased incrementally with the number of different types of violence experienced; (c) relations were fairly stable over a 2-year period; and (d) new incidents of violence between the baseline and follow-tip interviews were associated with heightened risk of PTSD and substance use problems. Greater understanding of the cumulative impact of violence exposure will inform service provision for individuals at high risk.</t>
  </si>
  <si>
    <t>Davydow D.S.
 Zatzick D.
 Hough C.L.
 Katon W.J.</t>
  </si>
  <si>
    <t>A longitudinal investigation of posttraumatic stress and depressive symptoms over the course of the year following medical-surgical intensive care unit admission.</t>
  </si>
  <si>
    <t>Objective: The objective was to identify risk factors for posttraumatic stress disorder (PTSD) and depressive symptoms after medical-surgical intensive care unit (ICU) admission. Method(s): This longitudinal investigation included 150 medical-surgical ICU patients. We assessed acute stress and post-ICU PTSD symptoms with the PTSD Checklist-Civilian Version and post-ICU depressive symptoms with the Patient Health Questionnaire-9. Mixed-model linear regression ascertained associations between patient and clinical characteristics and repeated measures of post-ICU PTSD and depressive symptoms. Result(s): The prevalences of substantial PTSD and depressive symptoms were 16% and 31% at 3 months post-ICU and 15% and 17% at 12 months post-ICU, respectively. In-hospital substantial acute stress symptoms [beta: 16.9, 95% confidence Interval (CI): 11.4, 22.4] were independently associated with increased post-ICU PTSD symptoms. Lifetime history of major depression (beta: 2.2, 95% CI: 0.1, 4.2), greater prior trauma exposure (beta: 0.5, 95% CI: 0.2, 0.9) and in-hospital substantial acute stress symptoms (beta: 3.5, 95% CI: 0.8, 6.2) were independently associated with increased post-ICU depressive symptoms. Conclusion(s): In-hospital acute stress symptoms may represent a modifiable risk factor for psychiatric morbidity in ICU survivors. Early interventions for at-risk ICU survivors may improve longer-term psychiatric outcomes. © 2013 Elsevier Inc.</t>
  </si>
  <si>
    <t>https://dx.doi.org/10.1016/j.genhosppsych.2012.12.005</t>
  </si>
  <si>
    <t>General Hospital Psychiatry. 35(3) (pp 226-232), 2013. Date of Publication: May 2013.</t>
  </si>
  <si>
    <t>Kraguljac, NV; Morgan, CJ; Reid, MA; White, DM; Jindal, RD; Sivaraman, S; Martinak, BK; Lahti, AC</t>
  </si>
  <si>
    <t>A longitudinal magnetic resonance spectroscopy study investigating effects of risperidone in the anterior cingulate cortex and hippocampus in schizophrenia</t>
  </si>
  <si>
    <t>Magnetic resonance spectroscopy (MRS); Glutamate; Hippocampus; Anterior cingulate cortex; Treatment response; Schizophrenia</t>
  </si>
  <si>
    <t>N-ACETYL-ASPARTATE; UNMEDICATED PATIENTS; PREFRONTAL CORTEX; ANTIPSYCHOTIC MEDICATION; 1ST-EPISODE PATIENTS; GLUTAMATE; ABNORMALITIES; KETAMINE; ACETYLASPARTATE; CONNECTIVITY</t>
  </si>
  <si>
    <t>Magnetic Resonance Spectroscopy is a popular approach to probe brain chemistry in schizophrenia (SZ), but no consensus exists as to the extent of alterations. Thismay be attributable to differential effects of populations studied, brain regions examined, or antipsychotic medication effects. Here, wemeasured neurometabolites in the anterior cingulate cortex (ACC) and hippocampus, two structurally dissimilar brain regions implicated in the SZ pathophysiology. We enrolled 61 SZwith the goal to scan thembefore and after sixweeks of treatment with risperidone. We also scanned 31matched healthy controls twice, sixweeks apart. Using mixed effect repeatedmeasures linear models to examine the effect of group and time on metabolite levels in each voxel, we report an increase in hippocampal glutamate + glutamine (Glx) in SZ compared to controls (p=0.043), but no effect of antipsychotic medication (p=0.330). In the ACC, we did not find metabolite alterations or antipsychotic medication related changes after six weeks of treatment with risperidone. The coefficients for the discriminant function (differentiating SZ from HC) in the ACC were greatest for NAA (-0.83), and in the hippocampus for Glx (0.76), the same metabolites were associated with greater treatment response in patients at trend level. Taken together, our data extends the existing literature by demonstrating regionally distinct metabolite alterations in the same patient group and suggests that antipsychotic medications may have limited effects on metabolite levels in these regions. (C) 2019 Elsevier B.V. All rights reserved.</t>
  </si>
  <si>
    <t>Ivers J.H.
 Larkan F.
 Barry J.</t>
  </si>
  <si>
    <t>A Longitudinal Qualitative Analysis of the Lived Experience of the Recovery Process in Opioid-Dependent Patients Post-Detoxification.</t>
  </si>
  <si>
    <t>The aim of the study was to gain an in-depth understanding of opioid-dependent patients' lived experiences post-detoxification. Method(s): The study employed a naturalistic, observational longitudinal design, involving baseline screening and tracking of patients post-detoxification, with follow-up interviews at three, six, and nine months to observe specific processes of interest. This in-depth investigation of patients at four points was new within an Irish context and novel throughout the literature. Finding(s): Recovery was seen as a process that was not always linear, and lapse and relapse were viewed as part of this process. Patients had great insight into "risk factors for relapse," information and knowledge gained over several years and many treatment episodes. Furthermore, the findings illustrate the role insight plays in any learning and growth experience and the emphasis that is placed upon it within the treatment journey; insight is a fundamental underpinning to any real growth and development. The current article argues that insight merits a more explicit role in the model of recovery capital.Copyright © 2018, © 2018 Taylor &amp; Francis Group, LLC.</t>
  </si>
  <si>
    <t>https://dx.doi.org/10.1080/02791072.2018.1435928</t>
  </si>
  <si>
    <t>Journal of Psychoactive Drugs. 50(3) (pp 231-239), 2018. Date of Publication: 27 May 2018.</t>
  </si>
  <si>
    <t>Von Korff M.
 Shortreed S.M.
 LeResche L.
 Saunders K.
 Thielke S.
 Thakral M.
 Rosenberg D.
 Turner J.A.</t>
  </si>
  <si>
    <t>A longitudinal study of depression among middle-aged and senior patients initiating chronic opioid therapy.</t>
  </si>
  <si>
    <t>Background Improved understanding how depressive symptoms change with sustained opioid use is needed. Methods We prospectively assessed patients 45 years or older initiating chronic opioid therapy (COT) at baseline and at 4 and 12 months, differentiating recent COT initiators (n=748) and continuing users (n=468). Level of opioid use before 12-month follow-up was classified as regular/higher-dose, intermittent/lower-dose, or minimal/no use. Depressive symptoms were assessed using the Patient Health Questionnaire-8 (PHQ-8). Results Depressive symptoms decreased, on average, from baseline to 12 months regardless of level of opioid use. COT patients with regular/higher-dose compared to those with intermittent/lower-dose opioid use (who had similar pain outcomes) did not differ in PHQ-8 scores at 12 months (adjusted mean difference -0.14, 95% CI, -1.07, 0.78 for COT initiators). At 12 months, COT patients with intermittent/lower-dose use had higher adjusted PHQ-8 scores than did those with minimal/no opioid use (adjusted mean difference 0.77, 95% CI, 0.03-1.52 for COT initiators). However, 77% of patients who discontinued opioids cited improved pain as a reason for discontinuation, while 21% cited negative emotional effects of opioids as a reason for discontinuation. Discontinuation was more common among persons who, at baseline, attributed 3 or more depressive symptoms to opioid use. Limitations Results are relevant to older COT patients receiving low to moderate opioid doses. Conclusions Depressive symptoms did not increase with sustained opioid use. Depressive symptoms were not higher with regular/higher-dose compared to intermittent/lower-dose use. Persons who perceived negative effects of opioids on emotions more often discontinued their use.Copyright © 2017</t>
  </si>
  <si>
    <t>https://dx.doi.org/10.1016/j.jad.2016.12.052</t>
  </si>
  <si>
    <t>Journal of Affective Disorders. 211 (pp 136-143), 2017. Date of Publication: 15 Mar 2017.</t>
  </si>
  <si>
    <t>Nickerson, AB; Shisler, S; Eiden, RD; Ostrov, JM; Schuetze, P; Godleski, SA; Delmerico, AM</t>
  </si>
  <si>
    <t>A Longitudinal Study of Gun Violence Attitudes: Role of Childhood Aggression and Exposure to Violence, and Early Adolescent Bullying Perpetration and Victimization</t>
  </si>
  <si>
    <t>Aggression; gun violence; bullying; prenatal substance abuse; longitudinal</t>
  </si>
  <si>
    <t>COGNITIVE-BEHAVIORAL THERAPY; PRENATAL COCAINE EXPOSURE; RELATIONAL AGGRESSION; PEER VICTIMIZATION; INCREDIBLE YEARS; YOUTH ATTITUDES; SELF-REGULATION; MENTAL-HEALTH; STRAIN THEORY; CHILDREN</t>
  </si>
  <si>
    <t>This prospective study examined the effects of early childhood physical aggression and violence exposure on bullying victimization/perpetration and attitudes toward guns and violence in early adolescence (EA) in a high-risk sample. Participants included 216 mother-child dyads from an ongoing longitudinal study using multi-method assessments (e.g., classroom observations; laboratory assessment; parent, teacher, and child self-reports). Results supported a developmental pathway from early adversity (i.e., prenatal substance use) to aggression at kindergarten age to bullying perpetration and gun violence attitudes (aggressive responses to shame) in EA. Higher peer victimization was also associated with aggressive responses to shame in EA. Results are discussed in light of the complexity of the motives for aggression and the need for prevention and early intervention.</t>
  </si>
  <si>
    <t>Epperson, Matthew W.;Khan, Maria R.;El-Bassel, Nabila;Wu, Elwin;Gilbert, Louisa</t>
  </si>
  <si>
    <t>A longitudinal study of incarceration and HIV risk among methadone maintained men and their primary female partners.</t>
  </si>
  <si>
    <t>This study examines the longitudinal relationship between personal and sexual partner incarceration and subsequent HIV risk behaviors among drug-involved men and their primary female sexual partners. A random sample of 356 men in methadone treatment in New York City were interviewed at baseline, 6 and 12 months; these men also reported information on their primary female sexual partners. Female partner recent incarceration was associated with subsequent increase in multiple partnerships for the male participants (AOR: 3.31; 95% C.I.: 1.26â€“8.72, P P &lt; .01); this finding is somewhat unique and warrants further investigation. Findings support the notion of mutual influence in the case of female partner incarceration, which is associated with both female partner and male partner risk behaviors. HIV prevention implications are discussed, including the need for couple-based HIV prevention interventions targeting couples affected by incarceration. (PsycInfo Database Record (c) 2023 APA, all rights reserved)</t>
  </si>
  <si>
    <t>https://doi.org/10.1007/s10461-009-9660-9</t>
  </si>
  <si>
    <t>AIDS and Behavior</t>
  </si>
  <si>
    <t>Rhoads, Deborah L.</t>
  </si>
  <si>
    <t>A longitudinal study of life stress and social support among drug abusers.</t>
  </si>
  <si>
    <t>Interviews were conducted with 21 female and 28 male clients (aged 20â€“49 yrs) recently discharged from heroin detoxification programs at monthly intervals for 3 mo, and information was gathered on drug use, stressful life events experienced, the availability of social support, and the presence of psychiatric symptomatology. Instruments included the Symptom Checklist-90 and Life Experiences Survey. Ss who reentered treatment (i.e., methadone maintenance) reported increased social support, decreased use of heroin and several other drugs, and decreased depression and anxiety. Ss not in treatment evidenced no significant changes over time. Results of a cross-correlational analysis suggest that women addicts were especially sensitive to the effects of life stressors and tended to lack the support systems that were available to males. As a means of coping with stressors in the absence of support, female addicts appeared to 'self-medicate' with illegal drugs. (32 ref) (PsycInfo Database Record (c) 2022 APA, all rights reserved)</t>
  </si>
  <si>
    <t>https://doi.org/10.3109/10826088309027352</t>
  </si>
  <si>
    <t>International Journal of the Addictions</t>
  </si>
  <si>
    <t>Harrington M.
 Robinson J.
 Bolton S.-L.
 Sareen J.
 Bolton J.M.</t>
  </si>
  <si>
    <t>A longitudinal study of risk factors for incident drug use in adults: Findings from a representative sample of the US population.</t>
  </si>
  <si>
    <t>Objective: To examine baseline mental disorders and other correlates among people who have not previously used drugs as potential risk factors for incident drug use at 3-years' follow-up. Method(s): Data came from the National Epidemiologic Survey on Alcohol and Related Conditions (commonly referred to as the NESARC) Wave 2 (2004 to 2005; n = 34 653), a longitudinal nationally representative survey of mental illness in community-dwelling adults. The study group consisted of people who reported no history of any illicit drug use or prescription drug misuse at Wave 1 (2001 to 2002). Logistic regression analyses were used to compare people with first-episode drug use at Wave 2 (n = 1145) to those who remained abstinent (n = 25 790) across various Wave 1 correlates, including sociodemographic factors, mental disorders (including alcohol use disorders and nicotine dependence), childhood adversity, and family history of substance use disorders. Result(s): All measures of childhood adversity were associated with an increased risk of incident drug use, as were alcohol or drug problems in first-degree relatives. In models adjusted for childhood adversity and a family history of addiction, a pre-existing mood disorder (AOR 1.31; 95% CI 1.04 to 1.64), personality disorder (AOR 1.82; 95% CI 1.50 to 2.20), previous nicotine dependence (AOR 1.41; 95% CI 1.09 to 1.83), and alcohol abuse or dependence (AOR 1.96; 95% CI 1.48 to 2.60) were independently associated with new-onset drug use at follow-up. Conclusion(s): Specific mental disorders independently increase the risk of progression to incident drug use among people who were previously abstinent. Early-life adversities and addiction in family members accounts for some, but not all, of this observed relation.</t>
  </si>
  <si>
    <t>http://dx.doi.org/10.1177/070674371105601107</t>
  </si>
  <si>
    <t>Canadian Journal of Psychiatry. 56(11) (pp 686-695), 2011. Date of Publication: November 2011.</t>
  </si>
  <si>
    <t>Rieckmann T, Abraham A, Zwick J, Rasplica C, McCarty D.</t>
  </si>
  <si>
    <t>A Longitudinal Study of State Strategies and Policies to Accelerate Evidence-Based Practices in the Context of Systems Transformation</t>
  </si>
  <si>
    <t>Health Serv Res. 2015 Aug;50(4):1125-45. doi: 10.1111/1475-6773.12273. Epub 2014 Dec 23.</t>
  </si>
  <si>
    <t>PMC4545350</t>
  </si>
  <si>
    <t>10.1111/1475-6773.12273</t>
  </si>
  <si>
    <t>Townsend C.O.
 Bruce B.
 Darchuk K.
 Hooten W.M.
 Cunningham J.</t>
  </si>
  <si>
    <t>A longitudinal study of the efficacy of an interdisciplinary pain rehabilitation program with opioid withdrawal for patients with fibromyalgia: Comparison of treatment outcomes based on opioid use status at admission.</t>
  </si>
  <si>
    <t>Introduction: Use of opioids for chronic noncancer pain is controversial and the longitudinal efficacy of interdisciplinary pain rehabilitation programs (IPRPs) that incorporate opioid withdrawal requires further investigation [1, 2].We test the hypothesis that patients with fibromyalgia and longstanding opioid use who undergo opioid withdrawal in the course of rehabilitative treatment will experience significant and sustained improvement in pain and functioning similar to patients who were not taking opioids. Method(s): A longitudinal design study compared 80 consecutive patients with fibromyalgia admitted to the Mayo Clinic Pain Rehabilitation Center at admission, discharge and 6-months posttreatment by opioid status at admission. Measures of pain severity, depression, psychosocial functioning, health status, and pain catastrophizing were used to assess between- and within- group differences. Treatment involved a 3-week interdisciplinary pain rehabilitation program focused on functional restoration. This study was approved by the Mayo Foundation Institutional Review Board. Result(s): Of the patients with fibromyalgia, 41.3% were taking opioids daily at admission. The mean daily morphine equivalence was 100.0 mg/day (SD = 134 mg). Mean years of opioid therapy was 5.1 years (SD = 4.9). The majority of patients (90%) completed rehabilitation and 71% of patients who completed the program returned questionnaires six months posttreatment. On admission, fibromyalgia patients taking opioids reported significantly greater pain catastrophizing (P = .008) than the non-opioid group but both groups reported significant pain, poor functioning and high depression. Significant improvement was found on all outcome variables following treatment (P &lt; .001) and 6-months posttreatment (P &lt; .001) regardless of opioid status at admission. There were no differences between the opioid and non-opioid groups upon discharge from the program or at 6-months following treatment. Conclusion(s): Patients with fibromyalgia, including those with long history of opioid use, can experience significant and sustained improvement in pain severity and functioning following interdisciplinary rehabilitative treatment that incorporates opioid withdrawal.</t>
  </si>
  <si>
    <t>https://dx.doi.org/10.1111/j.1526-4637.2008.00537.x</t>
  </si>
  <si>
    <t>Pain Medicine. Conference: 25th Annual Meeting of the American Academy of Pain Medicine, AAPM. Honolulu, HI United States. Conference Publication: (var.pagings). 10(1) (pp 235-236), 2009. Date of Publication: January-February 2009.</t>
  </si>
  <si>
    <t>Romero, EG; Teplin, LA; McClelland, GM; Abram, KM; Welty, LJ; Washburn, JJ</t>
  </si>
  <si>
    <t>A longitudinal study of the prevalence, development, and persistence of HIV/sexually transmitted infection risk behaviors in delinquent youth: Implications for health care in the community</t>
  </si>
  <si>
    <t>adolescent sexual behavior; HIV/AIDS; juvenile delinquents; longitudinal study; incarceration; corrections; drug use</t>
  </si>
  <si>
    <t>HUMAN-IMMUNODEFICIENCY-VIRUS; INJECTION-DRUG USERS; CRACK COCAINE USE; HIV-RISK; PSYCHIATRIC-DISORDERS; AFRICAN-AMERICAN; SEXUAL-BEHAVIORS; UNITED-STATES; SUBSTANCE USE; CONDOM USE</t>
  </si>
  <si>
    <t>OBJECTIVES. Our goal was to examine the prevalence, development, and persistence of drug and sex risk behaviors that place delinquent youth at risk for HIV and other sexually transmitted infections. METHODS. At the baseline interview, HIV/sexually transmitted infection drug and sex risk behaviors were assessed in a stratified random sample of 800 juvenile detainees aged 10 to 18 years. Participants were reinterviewed approximately 3 years later. The final sample in these analyses (n = 724) included 316 females and 408 males; there were 393 African American participants, 198 Hispanic participants, 131 non-Hispanic white participants, and 2 participants who self-identified their race as other. RESULTS. More than 60% of youth had engaged in &gt;= 10 risk behaviors at their baseline interview, and nearly two thirds of them persisted in &gt;= 10 risk behaviors at follow-up. Among youth living in the community, many behaviors were more prevalent at follow-up than at baseline. Among incarcerated youth, the opposite pattern prevailed. Compared with females, males had higher prevalence rates of many HIV/sexually transmitted infection risk behaviors and were more likely to persist in some behaviors and develop new ones. Yet, injection risk behaviors were more prevalent among females than males and were also more likely to develop and persist. Overall, there were few racial and ethnic differences in patterns of HIV/sexually transmitted infection risk behaviors; most involved the initiation and persistence of substance use among non-Hispanic whites and Hispanics. CONCLUSIONS. Because detained youth have a median stay of only 2 weeks, HIV/sexually transmitted infection risk behaviors in delinquent youth are a community public health problem, not just a problem for the juvenile justice system. Improving the coordination among systems that provide HIV/sexually transmitted infection interventions to youth primary care, education, mental health, and juvenile justice-can reduce the prevalence of risk behaviors and substantially reduce the spread of HIV/sexually transmitted infection in young people.</t>
  </si>
  <si>
    <t>Dembo, Richard;Williams, Linda;la Voie, Lawrence;Getreu, Alan;Berry, E.;Genung, L.;Schmeidler, J.;Wish, E. D.;Kern, J.</t>
  </si>
  <si>
    <t>A longitudinal study of the relationships among alcohol use, marijuana/hashish use, cocaine use, and emotional/psychological functioning problems in a cohort of high-risk youths.</t>
  </si>
  <si>
    <t>Tested a model of the relationships of childhood physical and sexual maltreatment and previous alcohol/other drug use on emotional/psychological functioning problems and alcohol/other drug use, using data collected in a longitudinal study of detained juveniles. 298 youths participated in an initial (at detention admission) and 4-mo paid follow-up interview. Analyses showed that for the approximately 229 males in the study, correlations among all variables were positive. In general, the findings support the model, which specifies direct influences of childhood abuse experiences and previous alcohol/other drug use on emotional/psychological functioning problems over time and subsequent alcohol/other drug use. (PsycINFO Database Record (c) 2016 APA, all rights reserved)</t>
  </si>
  <si>
    <t>https://doi.org/10.3109/10826089009056224</t>
  </si>
  <si>
    <t>Hirten RP, Suprun M, Danieletto M, Zweig M, Golden E, Pyzik R, Kaur S, Helmus D, Biello A, Landell K, Rodrigues J, Bottinger EP, Keefer L, Charney D, Nadkarni GN, Suarez-Farinas M, Fayad ZA.</t>
  </si>
  <si>
    <t>A machine learning approach to determine resilience utilizing wearable device data: analysis of an observational cohort</t>
  </si>
  <si>
    <t>JAMIA Open. 2023 May 2;6(2):ooad029. doi: 10.1093/jamiaopen/ooad029. eCollection 2023 Jul.</t>
  </si>
  <si>
    <t>10.1093/jamiaopen/ooad029</t>
  </si>
  <si>
    <t>Malone, Patrick S.;Van Eck, Kathryn;Flory, Kate;Lamis, Dorian A.</t>
  </si>
  <si>
    <t>A mixture-model approach to linking ADHD to adolescent onset of illicit drug use.</t>
  </si>
  <si>
    <t>Prior research findings have been mixed as to whether attention-deficit/hyperactivity disorder (ADHD) is related to illicit drug use independent of conduct problems (CP). With the current study, the authors add to this literature by investigating the association between trajectories of ADHD symptoms across childhood and adolescence and onset of illicit drug use, with and without controlling for CP. In a longitudinal panel study of a community sample of 754 girls and boys recruited in kindergarten, this research question was examined with a combination of growth mixture modeling (to model parent-reported ADHD symptom trajectories) and survival analysis (to model youth-reported initiation of illicit drug use). Results revealed a 3-class model of ADHD trajectories, with 1 class exhibiting no or minimal symptoms throughout childhood and adolescence, another class showing a convex shape (an increase, then a decrease in symptoms) across time, and a third class showing a concave shape (a decrease, then a slight increase in symptoms) over time. The concave-trajectory class demonstrated significantly earlier onset of illicit drug use than the minimal-problem class, with the convex-trajectory class falling between (but not significantly different from either of the other two classes). These results did not change when the authors added CP to the model as a covariate. Implications of findings for theory and practice are discussed. (PsycINFO Database Record (c) 2019 APA, all rights reserved)</t>
  </si>
  <si>
    <t>https://doi.org/10.1037/a0020549</t>
  </si>
  <si>
    <t>Developmental Psychology</t>
  </si>
  <si>
    <t>American Psychological Association</t>
  </si>
  <si>
    <t>Trenz, Rebecca C.;Harrell, Paul;Scherer, Michael;Mancha, Brent E.;Latimer, William W.</t>
  </si>
  <si>
    <t>A model of school problems, academic failure, alcohol initiation, and the relationship to adult heroin injection.</t>
  </si>
  <si>
    <t>The current study uses structural equation modeling to investigate factors associated with alcohol initiation and injection heroin use. Baseline data from the NEURO-HIV Epidemiologic Study in Baltimore, Maryland, were used. Participants were 404 injection heroin users (Mage = 32.72) with a history of regular injection in their lifetime. Latent variables were created for self-reported school problems and academic failure. The final model indicated that greater school problems were associated with earlier alcohol initiation (Î² = âˆ’0.22, p Î² = âˆ’0.12, p Î² = 0.15, p &lt; .01). The results expand research investigating the relationship between adolescent behavior and illicit drug use in adulthood. (PsycInfo Database Record (c) 2023 APA, all rights reserved)</t>
  </si>
  <si>
    <t>https://doi.org/10.3109/10826084.2012.686142</t>
  </si>
  <si>
    <t>Substance Use &amp; Misuse</t>
  </si>
  <si>
    <t>Informa Healthcare</t>
  </si>
  <si>
    <t>Lin D.-Y.
 Samson A.J.
 D'Mello F.
 Brown B.
 Cehic M.G.
 Wilson C.
 Kroon H.M.
 Jaarsma R.L.</t>
  </si>
  <si>
    <t>A multi-disciplinary program for opioid sparse arthroplasty results in reduced long-term opioid consumption: a four year prospective study.</t>
  </si>
  <si>
    <t>Introduction: The current opioid epidemic poses patient safety and economic burdens to healthcare systems worldwide. Postoperative prescriptions of opioids contribute, with reported opioid prescription rates following arthroplasty as high as 89%. In this multi-centre prospective study, an opioid sparing protocol was implemented for patients undergoing knee or hip arthroplasty. The primary outcome is to report our patient outcomes in the context of this protocol, and to examine the rate of opioid prescription on discharge from our hospitals following joint arthroplasty surgery. This is possibly associated with the efficacy of the newly implemented Arthroplasty Patient Care Protocol. Method(s): Over three years, patients underwent perioperative education with the expectation to be opioid-free after surgery. Intraoperative regional analgesia, early postoperative mobilisation and multimodal analgesia were mandatory. Long-term opioid medication use was monitored and PROMs (Oxford Knee/Hip Score (OKS/OHS), EQ-5D-5 L) were evaluated pre-operatively, and at 6 weeks, 6 months and 1 year postoperatively. Primary and secondary outcomes were opiate use and PROMs at different time points. Result(s): A total of 1,444 patients participated. Two (0.2%) knee patients used opioids to one year. Zero hip patients used opioids postoperatively at any time point after six weeks (p &lt; 0.0001). The OKS and EQ-5D-5 L both improved for knee patients from 16 (12-22) pre-operatively to 35 (27-43) at 1 year postoperatively, and 70 (60-80) preoperatively to 80 (70-90) at 1 year postoperatively (p &lt; 0.0001). The OHS and EQ-5D-5 L both improved for hip patients from 12 (8-19) preoperatively to 44 (36-47) at 1 year postoperatively, and 65 (50-75) preoperatively to 85 (75-90) at 1 year postoperatively (p &lt; 0.0001). Satisfaction improved between all pre- and postoperative time points for both knee and hip patients (p &lt; 0.0001). Conclusion(s): Knee and hip arthroplasty patients receiving a peri-operative education program can effectively and satisfactorily be managed without long-term opioids when coupled with multimodal perioperative management, making this a valuable approach to reduce chronic opioid use.Copyright © 2023, The Author(s).</t>
  </si>
  <si>
    <t>https://dx.doi.org/10.1186/s12871-023-02062-8</t>
  </si>
  <si>
    <t>BMC Anesthesiology. 23(1) (no pagination), 2023. Article Number: 97. Date of Publication: December 2023.</t>
  </si>
  <si>
    <t>Salottolo K.
 Meinig R.
 Fine L.
 Kelly M.
 Madayag R.
 Ekengren F.
 Tanner A.
 Roman P.
 Bar-Or D.</t>
  </si>
  <si>
    <t>A multi-institutional prospective observational study to evaluate fascia iliaca compartment block (FICB) for preventing delirium in adults with hip fracture.</t>
  </si>
  <si>
    <t>Objectives Until recently, systemic opioids have been standard care for acute pain management of geriatric hip fracture; however, opioids increase risk for delirium. Fascia Iliaca compartment blocks (FICB) may be favored to systemic analgesia for reducing delirium, but this has not been well demonstrated. We evaluated the efficacy of adjunctive FICB versus systemic analgesia on delirium incidence, opioid consumption, and pain scores. Methods This prospective, observational cohort study was performed in patients (55-90 years) with traumatic hip fracture admitted to five trauma centers within 12 hours of injury, enrolled between January 2019 and November 2020. The primary end point was development of delirium, defined by the Confusion Assessment Method tool, from arrival through 48 hours postoperatively, and analyzed with multivariate Firth logistic regression. Secondary end points were analyzed with analysis of covariance models and included preoperative and postoperative oral morphine equivalents and pain numeric rating scale scores. Results There were 517 patients enrolled, 381 (74%) received FICB and 136 (26%) did not. Delirium incidence was 5.4% (n=28) and was similar for patients receiving FICB versus no FICB (FICB, 5.8% and no FICB, 4.4%; adjusted OR: 1.2 (95% CI 0.5 to 3.0), p=0.65). Opioid requirements were similar for patients receiving FICB and no FICB, preoperatively (p=0.75) and postoperatively (p=0.51). Pain scores were significantly lower with FICB than no FICB, preoperatively (4.2 vs 5.1, p=0.002) and postoperatively (2.9 vs 3.5, p=0.04). Conclusions FICB demonstrated significant benefit on self-reported pain but without a concomitant reduction in opioid consumption. Regarding delirium incidence, these findings suggest clinical equipoise and the need for a randomized trial. Level of evidence II - prospective, therapeutic.Copyright © 2022 BMJ Publishing Group. All rights reserved.</t>
  </si>
  <si>
    <t>https://dx.doi.org/10.1136/tsaco-2022-000904</t>
  </si>
  <si>
    <t>Trauma Surgery and Acute Care Open. 7(1) (no pagination), 2022. Article Number: e000904. Date of Publication: 15 Apr 2022.</t>
  </si>
  <si>
    <t>Bellin M.D.
 Abu-El-Haija M.
 Morgan K.
 Adams D.
 Beilman G.J.
 Chinnakotla S.
 Conwell D.L.
 Dunn T.B.
 Freeman M.L.
 Gardner T.
 Kirchner V.A.
 Lara L.F.
 Long-Simpson L.
 Nathan J.D.
 Naziruddin B.
 Nyman J.A.
 Pruett T.L.
 Schwarzenberg S.J.
 Singh V.K.
 Smith K.
 Steel J.L.
 Wijkstrom M.
 Witkowski P.
 Hodges J.S.</t>
  </si>
  <si>
    <t>A multicenter study of total pancreatectomy with islet autotransplantation (TPIAT): POST (Prospective Observational Study of TPIAT).</t>
  </si>
  <si>
    <t>Background/objectives: Total pancreatectomy with islet autotransplantation (TPIAT) is considered for managing chronic pancreatitis in selected patients when medical and endoscopic interventions have not provided adequate relief from debilitating pain. Although more centers are performing TPIAT, we lack large, multi-center studies to guide decisions about selecting candidates for and timing of TPIAT. Method(s): Multiple centers across the United States (9 to date) performing TPIAT are prospectively enrolling patients undergoing TPIAT for chronic pancreatitis into the Prospective Observational Study of TPIAT (POST), a NIDDK funded study with a goal of accruing 450 TPIAT recipients. Baseline data include participant phenotype, pancreatitis history, and medical/psychological comorbidities from medical records, participant interview, and participant self-report (Medical Outcomes Survey Short Form-12, EQ-5D, andPROMIS inventories for pain interference, depression, and anxiety). Outcome measures are collected to at least 1 year after TPIAT, including the same participant questionnaires, visual analog pain scale, pain interference scores, opioid requirements, insulin requirements, islet graft function, and hemoglobin A1c. Health resource utilization data are collected for a cost-effectiveness analysis. Biorepository specimens including urine, serum/plasma, genetic material (saliva and blood), and pancreas tissue are collected for future study. Conclusion(s): This ongoing multicenter research study will enroll and follow TPIAT recipients, aiming to evaluate patient selection and timing for TPIAT to optimize pain relief, quality of life, and diabetes outcomes, and to measure the procedure's cost-effectiveness. A biorepository is also established for future ancillary studies.Copyright © 2018 IAP and EPC</t>
  </si>
  <si>
    <t>https://dx.doi.org/10.1016/j.pan.2018.02.001</t>
  </si>
  <si>
    <t>Pancreatology. 18(3) (pp 286-290), 2018. Date of Publication: April 2018.</t>
  </si>
  <si>
    <t>Margolin, A; Kosten, TR; Avants, SK; Wilkins, J; Ling, W; Beckson, M; Arndt, IO; Cornish, J; Ascher, JA; Li, SH; Bridge, P</t>
  </si>
  <si>
    <t>A multicenter trial of bupropion for cocaine dependence in methadone-maintained patients</t>
  </si>
  <si>
    <t>cocaine; methadone; pharmacotherapy; addiction; bupropion</t>
  </si>
  <si>
    <t>LONGITUDINAL DATA-ANALYSIS; SUBSTANCE-ABUSE TREATMENT; OPIOID ADDICTS; DESIPRAMINE; ABSTINENCE; DISORDER; DRUGS</t>
  </si>
  <si>
    <t>We conducted a multi-site, placebo-controlled, randomized double-blind clinical trial comparing bupropion HCL (300 mg/day) to placebo for the treatment of cocaine dependence in methadone-maintained subjects. A total of 149 subjects at three sites participated in a 12-week study, Outcome measures included cocaine use, level of depression, and psychosocial functioning, Results showed no significant differences between placebo and bupropion. Exploratory analyses suggested a medication effect for the subset of subjects depressed at study entry, The need to target subgroups of cocaine abusers in future pharmacotherapy trials and the possible role of treatment readiness are discussed.</t>
  </si>
  <si>
    <t>Featherall J.
 Anderson J.T.
 Anderson L.A.
 Bayless K.
 Anderson Z.
 Brooke B.S.
 Gililland J.M.
 Buys M.J.</t>
  </si>
  <si>
    <t>A Multidisciplinary Transitional Pain Management Program Is Associated With Reduced Opioid Dependence After Primary Total Joint Arthroplasty.</t>
  </si>
  <si>
    <t>Background: Overprescription of opioids after total joint arthroplasty (TJA) increases risks of opioid dependence, overdose, and death. The authors hypothesized that a multidisciplinary, perioperative pain management program (the Transitional Pain Service or TPS) for TJA would lead to fewer patients becoming opioid dependent. Method(s): A TPS was implemented at a Veterans Affairs Medical Center focused on nonopioid pain management, cessation support, and prospective data tracking. A historical control, interventional study design was used to assess opioid use at 90 days post-discharge. Secondary analysis of the implementation group included post-operative outcome scores, time to opioid cessation, and median opioid tablets consumed at 90 days. Result(s): Fewer patients in the TPS group demonstrated persistent opioid use at 90 days post-discharge (0.7% vs 9.9%; P = .004). Independent predictors of total opioid tablet prescriptions included TPS (beta = -19.41; 95% confidence interval [CI] -35.37 to -3.47), number of tablets prescribed at discharge (beta = 1.08; 95% CI 0.86-1.31), and TKA surgery (beta = 16.84; 95% CI 4.58-29.10). Under the TPS, median tablets consumed was 20.5 for THA and 36.5 for TKA; median time to cessation was shorter in THA (7 days; 95% CI 2-10) when compared to TKA (13 days; 95% CI 11-16). Conclusion(s): In opioid-naive veterans undergoing TJA, the TPS was associated with a 93% reduction in opioid dependence and a 60% reduction in opioid tablet prescriptions at 90 days post-discharge. Under the TPS, median 90-day opioid consumption was 20.5 and 36.5 tablets for THA and TKA, respectively. Widespread adoption of similar programs may greatly reduce opioid use and dependence in orthopedic patients nationally. Level of Evidence: III.Copyright © 2022 Elsevier Inc.</t>
  </si>
  <si>
    <t>https://dx.doi.org/10.1016/j.arth.2022.02.032</t>
  </si>
  <si>
    <t>Journal of Arthroplasty. 37(6) (pp 1048-1053), 2022. Date of Publication: June 2022.</t>
  </si>
  <si>
    <t>Flynn H.K.
 Manoharan D.
 Hsu Y.-J.
 Xie A.
 Shechter R.
 Hanna M.
 Speed T.J.</t>
  </si>
  <si>
    <t>A multidisciplinary transitional pain service to improve pain outcomes following trauma surgery: A preliminary report.</t>
  </si>
  <si>
    <t>Objectives: Trauma (i.e., musculoskeletal injury from a blunt or penetrating force) can change the trajectory of a person's life. Patients often experience chronic pain, reduced quality of life, long-term opioid therapy, and psychiatric comorbidities after trauma surgery. This case report presents clinical outcomes of four patients who received postsurgical pain care in a transitional pain service (TPS) that provides long-term coordinated multimodal pain care, opioid tapering plans, and psychiatric care. Method(s): The Personalized Pain Program (PPP) measures prescription opioid use and patient-reported outcomes: pain severity and pain interference (Brief Pain Inventory), pain catastrophizing (Pain Catastrophizing Scale), insomnia severity (Insomnia Severity Index), physical and mental health functioning (SF-12 pre-COVID-19; SF-36 during COVID-19 pandemic) at initial and subsequent clinic visits. Result(s): All four patients reduced their postsurgical opioid use with concurrent reductions in pain and improved functioning while receiving postoperative care in the PPP (average length of treatment: 2.8 years). Psychiatric co-treatment addressed the onset or exacerbation of mental health comorbidities following trauma. Conclusion(s): Long-term multidisciplinary pain care may improve post-trauma recovery and reduce risks of long-term opioid therapy and disability. Prospective studies are needed to evaluate the effectiveness of TPSs for patients undergoing trauma surgery.Copyright © 2022 Walter de Gruyter GmbH, Berlin/Boston.</t>
  </si>
  <si>
    <t>https://dx.doi.org/10.1515/sjpain-2022-0083</t>
  </si>
  <si>
    <t>Scandinavian Journal of Pain. 23(3) (pp 613-619), 2023. Date of Publication: 01 Jul 2023.</t>
  </si>
  <si>
    <t>Ehrhardt K.P.
 Kaye A.D.
 Eskander J.P.
 Sharma B.
 Sharma S.
 Jones M.</t>
  </si>
  <si>
    <t>A multimodal approach to pain management for patients with chronic back pain.</t>
  </si>
  <si>
    <t>Background: Chronic non-cancer related back pain is often a frustrating and difficult problem to manage for many patients. In addition to the ubiquitous nature of pain in healthcare, total pain costs the United States are estimated to cost over $200 billion yearly. Due to the complex nature of pain and a shortage of specialists, pharmacologic treatment has been a controversial but mainstay treatment for many years. As a result chronic non-cancer related back pain poses a significant public health issue worsened by the widespread use of narcotics. Interdisciplinary or multimodal pain management strategies are becoming increasingly more common with some data suggesting a positive impact. The interdisciplinary pain management program at the VA hospital is a multimodal, coordinated approach to treating severe chronic back pain. The program accepts patients who have had pharmacological and nonpharmacological therapies and have experienced minimal relief. The intractable painful conditions are further complicated by coexisting mental health problems like depression, post-traumatic stress disorder (PTSD), traumatic brain injury, addiction, and opioid tolerance. This program has treatment regimen benefits from a multidisciplinary approach to chronic pain, based on a biopsychosocial model. This model implements a three-pronged tactic wherein the biological problems are treated using the conventional medical therapies along with psychological therapies as well as a look into the social factors that may be contributing to chronic non-cancer back pain. Method(s): This prospective comparison study addressed the efficacy of a multimodal approach by an interdisciplinary pain management team at a VA hospital in the southeastern United States. The team consisted of a primary care provider, interventional pain management specialist, clinical psychologist, physical therapist, and a yoga instructor. A total of 32 adult patients (20 men, 12 women) between the ages of 28 to 69 years, taking opiates for chronic back pain for more than three-months in duration and after failed interventional pain management modalities were enrolled for the study. All patients agreed to enter an eight-week interdisciplinary pain program primarily consisting of interventional pain management, cognitive behavioral therapy, physical therapy, and yoga. All patients were evaluated before and after the eighth-week program and again approximately one year later. It should be noted that those who required continued interventional pain management continued visiting the pain clinic every 3-6 months. POQ-VA (Pain Outcomes Questionnaire for Veterans) score and a patient satisfaction survey (5 questions assessing overall satisfaction, staff kindness, staff skills, appointment ease, and if the patient would recommend program to others) were used to evaluate patient outcomes. Result(s): The results of this investigation suggest that enrolled patients benefitted from lower and sustained pain scores as well as generally high satisfaction with the interdisciplinary program. All POQ pain scores and satisfaction survey scores ranged from 0-10. The mean pain score prior to the eight-week program was 7.31 +/-1.47, immediately after the eight-week program mean pain score was 4.7 +/-2.33, and finally after one year mean pain score was 6.16 +/-1.93. Using R-statistical software package, a student's t-test reveals a p-value of 0.008 for POQ pain score reduction immediately after the eight-week program. One year later, the mean POQ pain scores decreased from the baseline mean with a calculated p-value of 0.01. This data suggests at one year after the interdisciplinary program intervention, veterans with chronic pain experience sustained reduction in the perception of pain. A larger patient size may be needed to comment further on improved functionality per the POQ criteria. The mean overall satisfaction score given to the eight-week program was 7.28 out of 10. All 32 patients enrolled stated they would recommend the interdisciplinary program to a friend. Of note, the only component of the POQ survey to demonstrate statistical significance was the pain score. Furthermore, resource utilization was drastically reduced from 19 unscheduled visits prior the start of the eight-week program to only one unscheduled visit for chronic pain within one year after completion of the program. Conclusion(s): Although at our institution, accredited by the Commission on Accreditation of Rehabilitation Facilities (CARF), patients with chronic pain who failed pharmacologic and interventional pain management are candidates for the interdisciplinary pain program. Initially a nurse administers the VA's POQ. These are a set of questions that translate to a score and a percentile. The percentile compares to the patient with the rest of the nation's VA population. The higher the score or the percentile, the higher the impairment. A downward trend is desirable and certain areas of impairment that are not improving are identified and approached. Goals are set at the beginning of the therapy and the patient is educated about realistic expectations. The POQ questionnaire demonstrated a significantly significant reduction in pain scores and a reduction in emergency room and urgent care clinic visits. Additionally patients demonstrated a high level of satisfaction with the interdisciplinary pain program versus traditional methods of pain management.</t>
  </si>
  <si>
    <t>Pain Physician. Conference: 21st Annual Meeting of the American Society of Interventional Pain Physicians, ASIPP 2019. Las Vegas, NV United States. 22(4) (pp E384), 2019. Date of Publication: 2019.</t>
  </si>
  <si>
    <t>Martin D.M.
 Katalinic N.
 Ingram A.
 Schweitzer I.
 Smith D.J.
 Hadzi-Pavlovic D.
 Loo C.K.</t>
  </si>
  <si>
    <t>A new early cognitive screening measure to detect cognitive side-effects of electroconvulsive therapy?.</t>
  </si>
  <si>
    <t>Cognitive side-effects from electroconvulsive therapy (ECT) can be distressing for patients and early detection may have an important role in guiding treatment decisions over the ECT course. This prospective study examined the utility of an early cognitive screening battery for predicting cognitive side-effects which develop later in the ECT course. The screening battery, together with the Mini Mental Status Examination (MMSE), was administered to 123 patients at baseline and after 3 ECT treatments. A more detailed cognitive battery was administered at baseline, after six treatments (post ECT 6) and after the last ECT treatment (post treatment) to assess cognitive side-effects across several domains: global cognition, anterograde memory, executive function, speed and concentration, and retrograde memory. Multivariate analyses examined the predictive utility of change on items from the screening battery for later cognitive changes at post ECT 6 and post treatment. Results showed that changes on a combination of items from the screening battery were predictive of later cognitive changes at post treatment, particularly for anterograde memory ( p&lt;0.01), after controlling for patient and treatment factors. Change on the MMSE predicted cognitive changes at post ECT 6 but not at post treatment. A scoring method for the new screening battery was tested for discriminative ability in a sub-sample of patients. This study provides preliminary evidence that a simple and easy-to-administer measure may potentially be used to help guide clinical treatment decisions to optimise efficacy and cognitive outcomes. Further development of this measure and validation in a more representative ECT clinical population is required. © 2013 Elsevier Ltd.</t>
  </si>
  <si>
    <t>https://dx.doi.org/10.1016/j.jpsychires.2013.08.021</t>
  </si>
  <si>
    <t>Journal of Psychiatric Research. 47(12) (pp 1967-1974), 2013. Date of Publication: December 2013.</t>
  </si>
  <si>
    <t>Bhattacharya I.
 Johnson B.A.
 Artman W.J.
 Wilson A.
 Lynch K.G.
 McKay J.R.
 Ertefaie A.</t>
  </si>
  <si>
    <t>A non-parametric Bayesian approach for adjusting partial compliance in sequential decision making.</t>
  </si>
  <si>
    <t>Existing methods for estimating the mean outcome under a given sequential treatment rule often rely on intention-to-treat analyses, which estimate the effect of following a certain treatment rule regardless of compliance behavior of patients. There are two major concerns with intention-to-treat analyses: (1) the estimated effects are often biased toward the null effect; (2) the results are not generalizable and reproducible due to the potentially differential compliance behavior. These are particularly problematic in settings with a high level of non-compliance, such as substance use disorder studies. Our work is motivated by the Adaptive Treatment for Alcohol and Cocaine Dependence study (ENGAGE), which is a multi-stage trial that aimed to construct optimal treatment strategies to engage patients in therapy. Due to the relatively low level of compliance in this trial, intention-to-treat analyses essentially estimate the effect of being randomized to a certain treatment, instead of the actual effect of the treatment. We obviate this challenge by defining the target parameter as the mean outcome under a dynamic treatment regime conditional on a potential compliance stratum. We propose a flexible non-parametric Bayesian approach based on principal stratification, which consists of a Gaussian copula model for the joint distribution of the potential compliances, and a Dirichlet process mixture model for the treatment sequence specific outcomes. We conduct extensive simulation studies which highlight the utility of our approach in the context of multi-stage randomized trials. We show robustness of our estimator to non-linear and non-Gaussian settings as well.Copyright © 2023 John Wiley &amp; Sons Ltd.</t>
  </si>
  <si>
    <t>https://dx.doi.org/10.1002/sim.9742</t>
  </si>
  <si>
    <t>Statistics in Medicine. 42(15) (pp 2661-2691), 2023. Date of Publication: 10 Jul 2023.</t>
  </si>
  <si>
    <t>Weintraub E.
 Anane J.</t>
  </si>
  <si>
    <t>A Novel Approach to Increase Accessibility to Medication-Based Treatment for OUD.</t>
  </si>
  <si>
    <t>Introduction: In 2018, 46,802 Americans suffered fatal opioid overdoses, and 1,985 of the overdose deaths were in Maryland, ranking in the top five states for opioid-related overdose death rates1,2. Individuals living in rural areas have significantly less access to medication-based treatment (MBT) than in urban areas, resulting in higher mortality rates3.We present data from an ongoing project designed to test feasibility of a novel approach in reaching underserved rural populations, with the overarching goal of reducing opioid use in the population and create an evidence-based knowledgebase to further our understanding of management and treatment of OUD. Method(s): Based upon our existing office-based telemedicine capabilities, we conceptualized utilizing a mobile treatment unit (MTU) for providing MBT services to individuals with an OUD, in rural Caroline County, in the Eastern Shore of Maryland. The MTU is a recreational vehicle (RV) equipped with medical supplies and telecommunication devices where patients can teleconference via a monitor screen that links the patient with a physician specialized in addiction medicine/psychiatry at UMSOM in Baltimore, who will provide point-of-care diagnosis at the initial visit and consultations during subsequent follow-up visits. Patients are enrolled into the treatment program by various efforts including local advertisements, scheduling through appointments, referrals from Emergency Departments and local jails, and walk-ins to the MTU. Patients coming on the MTU for their first appointment are greeted by the Addictions Counselor who will administer questionnaires, urine drug screens and vital signs before being ''seen'' by a Physician. The Program Coordinator then enrolls consenting patients into an optional research study gathering prospective data on global improvement of mental and physical health and demographic characteristics to be added to the OUD knowledgebase. Result(s): Since the onset of study in January 2019 until February 2020, we have enrolled 115 patients to receive MBT in the MTU. A 38.9% of patients seen on MTU reported that they would not have sought treatment for OUD, had the MTU was not available. Another 13.9% and 22.2% reported some or moderate likelihood of seeking treatment at the nearest available treatment center, respectively. Thirty-five of the 115 patients also consented to the optional research study (2:1 male: female). Their baseline characteristics included (mean+95% CI), 9.46+1.56 total score on PHQ-9 depression severity, 9.96+1.23 on GAD-7 anxiety severity, and 9.46+1.56 on DUDIT (Drug Use Disorders Identification Test) scales. Furthermore, on average, patients have saved 9.93 travel miles (St.Dev.=6.21miles) by receiving MBT on the MTU rather than in their nearest clinic. Conclusion(s): Via the MTU, MBT services are now brought to areas that did not have any prior treatment clinics. This project is ongoing and will continue to expand to surrounding counties to meet the growing demand. By project's end, in collaboration with Health Resources and Services Administration (HRSA), the collected data will be made available to addiction researchers, health care providers, patients, and other interested parties.</t>
  </si>
  <si>
    <t>https://dx.doi.org/10.1097/adm.0000000000000742</t>
  </si>
  <si>
    <t>Journal of Addiction Medicine. Conference: 51st Annual Conference of the American Society of Addiction Medicine, ASAM. Virtual. 14(6) (pp e382), 2020. Date of Publication: November-December 2020.</t>
  </si>
  <si>
    <t>Amada, Nicole M.</t>
  </si>
  <si>
    <t>A novel measure of narrative self-functioning and its role in the transformative potential of psychedelic experience across clinical and non-clinical participants.</t>
  </si>
  <si>
    <t>The eudaimonic field of well-being is founded on the idea that self-knowledge and the realization of one's potential is at the heart of what it means to strive for well-being. While the 'self' is at the core of this perspective, theories derived from this field have yet to incorporate neurocognitive conceptualizations of the self, and account for the collection of self-referential cognitions that influence striving for well-being. Such a theory and measure could fill this theoretical gap and be applied in person centered interventions to capture change in these processes over time. One such intervention utilizes psychedelic experience as a window of opportunity for integration (continued processing and meaning making) to generate lasting change in self-related beliefs. Therefore, the first part of the dissertation developed the 30-item Narrative Self-Functioning Scale (NSFS) with dimensions of Self-Insight, Self-Regulation, Self-Attitudes, Connected Self, and Existential Self, which was filled out by undergraduate students (N=347) in an online self-report survey. Scale refinement led to a final 15-item version that evidenced good reliability, as well as good convergent, discriminant, and criterion validity. The second part of the dissertation then applied this measure as a mediator between psychedelic integration and optimal well-being (Characteristics of Self-Actualization); a structural model that was tested on a sample of psychedelic users from 46 different countries (N=748) and did not differ based on mental health status. And finally, part three incorporated Set and Setting as well as Ego-Dissolution as variables in a holistic model of psychedelic transformation evaluated with follow-up participants from part two. The present dissertation offers a novel measure of Narrative Self-Functioning, as well as a promising unified and holistic model of psychedelic transformation. Given the methodological limitations of the dissertation, future research should aspire for a longitudinal design with novice psychedelic users to establish greater predictive validity. Future research should also investigate different forms of self-transcendent experiences as well as include a measure that can better account for the variations in the phenomenology of acute psychedelic states. (PsycInfo Database Record (c) 2023 APA, all rights reserved)</t>
  </si>
  <si>
    <t>Gomeni, R; Goyal, N; Bressolle, F; Fava, M</t>
  </si>
  <si>
    <t>A Novel Methodology to Estimate the Treatment Effect in Presence of Highly Variable Placebo Response</t>
  </si>
  <si>
    <t>SIGNAL-DETECTION-THEORY; CLINICAL-TRIALS; ENRICHMENT STRATEGY; IMPROVE EFFICIENCY; MAJOR DEPRESSION; DISORDERS; PERFORMANCE; SEVERITY; EVALUATE; ERROR</t>
  </si>
  <si>
    <t>One of the main reasons for the inefficiency of multicenter randomized clinical trials (RCTs) in depression is the excessively high level of placebo response. The aim of this work was to propose a novel methodology to analyze RCTs based on the assumption that centers with high placebo response are less informative than the other centers for estimating the 'true' treatment effect (TE). A linear mixed-effect modeling approach for repeated measures (MMRM) was used as a reference approach. The new method for estimating TE was based on a nonlinear longitudinal modeling of clinical scores (NLMMRM). NLMMRM estimates TE by associating a weighting factor to the data collected in each center. The weight was defined by the posterior probability of detecting a clinically relevant difference between active treatment and placebo at that center. Data from five RCTs in depression were used to compare the performance of MMRM with NLMMRM. The results of the analyses showed an average improvement of similar to 15% in the TE estimated with NLMMRM when the center effect was included in the analyses. Opposite results were observed with MMRM: TE estimate was reduced by similar to 4% when the center effect was considered as covariate in the analysis. The novel NLMMRM approach provides a tool for controlling the confounding effect of high placebo response, to increase signal detection and to provide a more reliable estimate of the 'true' TE by controlling false negative results associated with excessively high placebo response.</t>
  </si>
  <si>
    <t>Canuso C.
 Singh J.
 Fedgchin M.
 Alphs L.
 Lane R.
 Pinter C.
 Drevets W.</t>
  </si>
  <si>
    <t>A novel study design to evaluate the rapid reduction of the symptoms of major depressive disorder, including suicidal ideation, in subjects assessed to be at imminent risk for suicide.</t>
  </si>
  <si>
    <t>Background: Major depressive disorder (MDD) is associated with an elevated rate of mortality, primarily due to suicide. The risk of suicide in those with MDD is about 20 times that of the general population, with approximately half of all suicides occurring in depressed individuals. While conventional antidepressants are often effective in treating depressive symptoms including suicidal ideation (SI), their delayed onset of action significantly limits their utility in the treatment of patients with MDD who are at imminent risk of for suicide. Recently, several studies of ketamine and esketamine have demonstrated that these agents can improve symptoms of depression in individuals with MDD within hours of administration. Additionally, preliminary studies of ketamine suggest it may have a similarly rapid effect in significantly reducing SI in subjects with MDD. As such, Janssen R&amp;D is developing intranasal esketamine for the rapid reduction of the symptoms of MDD, including SI, in patients who are assessed to be at imminent risk for suicide. The pursuit of this novel indication has required the development of an innovative study design that allows for the detection of rapid symptom change, and addresses the safety and ethical concerns of studying an acutely suicidal patient population. This poster will discuss the design and implementation of PeRSEVERe (ESKETINSUI2001), an ongoing proof-of-concept study to evaluate the efficacy and safety of intranasal esketamine in subjects with MDD who are assessed to be at imminent risk for suicide. Method(s): PeRSEVERe is an ongoing 12-week, randomized, double-blind, placebo-controlled, multicenter Phase 2 study of intranasal esketamine in 70 adult subjects with MDD who are assessed to be at imminent risk for suicide. Eligible subjects must have active suicidal ideation and intent, and be in need of psychiatric hospitalization. The primary objective is to evaluate the efficacy of intranasal esketamine 84 mg compared with intranasal placebo in reducing the symptoms of MDD, including SI, in subjects who are assessed to be at imminent risk for suicide, as measured by the change from baseline on the MADRS total score at 4 hours post-dose on Day 1. Secondary efficacy objectives include the assessment of single and repeated doses of intranasal esketamine compared with intranasal placebo on the clinician's assessment of suicide risk as measured by the Clinical Global Judgment of Suicide Risk from the Suicide Ideation and Behavior Assessment Tool, and the subject's report of the severity in suicidal ideation as measured by the Beck Scale for Suicide Ideation, through the end of the double-blind treatment and follow-up phases. Additionally, the study evaluates response rates (&gt;= 50% reduction in MADRS total score from baseline, with onset by Day 1 sustained through the end of the double-blind treatment phase) across treatment groups. Safety objectives include the assessment of dissociative and psychosis-like symptoms, sedation, nasal tolerability, vital signs and suicidal thinking and behavior. The study consists of a 24-48 hour screening evaluation performed prior to the Day 1 intranasal dose, immediately followed by a 25-day double blind treatment phase, and a 56-day follow up phase. Given the vulnerability of the patient population, the study is being conducted in the context of standard clinical care, with all subjects receiving standard antidepressant medication and initial in-patient hospitalization. Result(s): PeRSEVERe is the first large-scale, prospective, placebo-controlled trial of a rapidly acting antidepressant in subjects with MDD who are assessed to be at imminent risk for suicide. The study is being conducted in the United States and is currently ongoing, with over 70% of subjects enrolled. Details and rationale for the study design, outcome measures, and key efficacy times points will be discussed. Additionally, key operational insights and challenges unique to the study of a rapidly acting antidepressant in a suicidal patient population will be highlighted. Conclusion(s): PeRSERVERe employs innovative clinical trial methodology in a Phase 2 study for a novel indication, in a vulnerable patient population-i.e. the rapid reduction of symptoms of MDD, including SI, in subjects assessed to be at imminent risk for suicide. Should this approach prove successful in Phase 2, similar methods will be considered in the design of subsequent pivotal trials of esketamine, and possibly other rapidly acting antidepressants. Results of PeRSERVERe are expected to be available in 2016.</t>
  </si>
  <si>
    <t>https://dx.doi.org/10.1038/npp.2015.327</t>
  </si>
  <si>
    <t>Neuropsychopharmacology. Conference: 54th Annual Meeting of the American College of Neuropsychopharmacology, ACNP 2015. Hollywood, FL United States. Conference Publication: (var.pagings). 40(SUPPL. 1) (pp S480), 2015. Date of Publication: December 2015.</t>
  </si>
  <si>
    <t>Fudin J.
 Raouf M.
 Shahzad N.
 Jarrett N.
 Wegrzyn E.</t>
  </si>
  <si>
    <t>A novel, validated smart phone application to quantify opioid overdose probability for justification of in-home naloxone.</t>
  </si>
  <si>
    <t>SERVICE OR PROGRAM: We developed a smart phone application to quantify risk for opioid overdose and qualify patients for naloxone. The software is based on the risk index for overdose or opioid-induced respiratory depression (RIOSORD) developed by Zedler, et al in 2015. The RIOSORD questionnaire includes 16 weighed variables attributable to overdose or serious opioid-induced respiratory depression (OSORD): substance abuse, psychiatric disorder, pulmonary disease, renal impairment, heart failure, cerebrovascular disease, chronic headache, pancreatitis, fentanyl use, methadone use, hydromorphone use, extended-release or long-acting opioid use, benzodiazepine use, antidepressant use, morphine equivalent &gt;= 100 mg/day, and recent hospitalization or emergency department visit. The scores are added to calculate the RIOSORD, which correlates with an OSORD probability ranging from 3% to 86%. The phone application is designed to allow the user to navigate through a 16-item questionnaire of unique variables. Upon completion, the software calculates the percent probability of opioid-induced respiratory depression. JUSTIFICATION/DOCUMENTATION: Recent fast-tracked approval of in-home naloxone and rapid shifts in state legislation has authorized pharmacists to dispense or prescribe naloxone. However, there remains a need for strategies to identify patients at-risk for overdose and guide naloxone distribution. ADAPTABILITY: The mobile software provides healthcare professionals with a convenient evidence-based screening instrument to calculate a numerical risk score for overdose or opioid-induced respiratory depression. The tool enables prospective drug evaluation for opioids to employ risk mitigation strategies including education, monitoring, and naloxone distribution with adaptability to encrypted, computer-generated mobile phone text or printed report. SIGNIFICANCE: Opioid induced respiratory depression is often unpredictable for chronic pain patients requiring opioids and also those with opioid use disorder. Pharmacists are well positioned to encourage overdose risk reduction by assessing risk and providing in home-naloxone to the community through proper medication management including patient and caregiver counseling.</t>
  </si>
  <si>
    <t>https://dx.doi.org/10.1002/phar.1877</t>
  </si>
  <si>
    <t>Pharmacotherapy. Conference: 2016 Annual Meeting of the American College of Clinical Pharmacy, ACCP 2016. Hollywood, FL United States. 36(12) (pp e291-e292), 2016. Date of Publication: December 2016.</t>
  </si>
  <si>
    <t>Demesmaeker A.
 Chazard E.
 Vaiva G.
 Amad A.</t>
  </si>
  <si>
    <t>A pharmacoepidemiological study of the association of suicide reattempt risk with psychotropic drug exposure.</t>
  </si>
  <si>
    <t>Introduction: Recent pharmacoepidemiological studies have suggested that consumption of certain classes of psychotropic drugs could be considered protective or risk factors for suicidal behaviour. The aim of the study was to evaluate the association between the risk of suicide reattempt within 6 and 14 months after a suicide attempt (SA) with the use of different classes of psychotropic drugs, combination pairs and treatment adequacy from inclusion through 6 and 14 months post-SA. Method(s): A prospective observational cohort of 972 subjects from the ALGOS study from January 2010 to February 2013 was used to evaluate the association of risk of suicide reattempt within 6 and 14 months with the use of different classes of psychotropic drugs (antidepressants, anxiolytics, antipsychotics, lithium, anticonvulsants, analgesics, opioid maintenance therapy and maintenance treatment for alcohol dependence). A multivariable Cox model was performed after imputation of missing data using the multiple imputation method. Result(s): Our main results did not show an association between psychotropic drug use and suicide reattempt after 6 months of follow-up. We demonstrated that the use of benzodiazepines (HR = 1.87 [1.25; 2.81], p &lt; 0.01) and hypnotics (HR = 1.49 [1.03; 2.17], p = 0.04) or a combination of both (HR = 1.80 [1.17; 2.72], p = 0.01) were associated with suicide reattempt within 14 months after a previous SA. Conclusion(s): The early identification of a positive association between psychotropic drugs and the risk of suicidal behaviour is extremely important for prevention of suicide reattempts. Special precautions should be considered when prescribing psychotropic drugs for these subjects, particularly those at risk of suicide reattempt.Copyright © 2021 Elsevier Ltd</t>
  </si>
  <si>
    <t>https://dx.doi.org/10.1016/j.jpsychires.2021.04.006</t>
  </si>
  <si>
    <t>Journal of Psychiatric Research. 138 (pp 256-263), 2021. Date of Publication: June 2021.</t>
  </si>
  <si>
    <t>Carroll I.
 Barelka P.
 Wang C.K.M.
 Wang B.M.
 Gillespie M.J.
 McCue R.
 Younger J.W.
 Trafton J.
 Humphreys K.
 Goodman S.B.
 Dirbas F.
 Whyte R.I.
 Donington J.S.
 Cannon W.B.
 MacKey S.C.</t>
  </si>
  <si>
    <t>A pilot cohort study of the determinants of longitudinal opioid use after surgery.</t>
  </si>
  <si>
    <t>Background: Determinants of the duration of opioid use after surgery have not been reported. We hypothesized that both preoperative psychological distress and substance abuse would predict more prolonged opioid use after surgery. Method(s): Between January 2007 and April 2009, a prospective, longitudinal inception cohort study enrolled 109 of 134 consecutively approached patients undergoing mastectomy, lumpectomy, thoracotomy, total knee replacement, or total hip replacement. We measured preoperative psychological distress and substance use, and then measured the daily use of opioids until patients reported the cessation of both opioid consumption and pain. The primary end point was time to opioid cessation. All analyses were controlled for the type of surgery done. Result(s): Overall, 6% of patients continued on new opioids 150 days after surgery. Preoperative prescribed opioid use, depressive symptoms, and increased self-perceived risk of addiction were each independently associated with more prolonged opioid use. Preoperative prescribed opioid use was associated with a 73% (95% confidence interval [CI] 0.51%-87%) reduction in the rate of opioid cessation after surgery (P = 0.0009). Additionally, each 1-point increase (on a 4-point scale) of self-perceived risk of addiction was associated with a 53% (95% CI 23%-71%) reduction in the rate of opioid cessation (P = 0.003). Independent of preoperative opioid use and self-perceived risk of addiction, each 10-point increase on a preoperative Beck Depression Inventory II was associated with a 42% (95% CI 18%-58%) reduction in the rate of opioid cessation (P = 0.002). The variance in the duration of postoperative opioid use was better predicted by preoperative prescribed opioid use, self-perceived risk of addiction, and depressive symptoms than postoperative pain duration or severity. Conclusion(s): Preoperative factors, including legitimate prescribed opioid use, self-perceived risk of addiction, and depressive symptoms each independently predicted more prolonged opioid use after surgery. Each of these factors was a better predictor of prolonged opioid use than postoperative pain duration or severity. © 2012 International Anesthesia Research Society.</t>
  </si>
  <si>
    <t>https://dx.doi.org/10.1213/ANE.0b013e31825c049f</t>
  </si>
  <si>
    <t>Anesthesia and Analgesia. 115(3) (pp 694-702), 2012. Date of Publication: September 2012.</t>
  </si>
  <si>
    <t>Farren, Conor K.;O'Malley, Stephanie</t>
  </si>
  <si>
    <t>A pilot double blind placebo controlled trial of sertraline with naltrexone in the treatment of opiate dependence.</t>
  </si>
  <si>
    <t>Conducted a 10-wk pilot double-blind trial of naltrexone 50 mg in combination with the selective serotonin reuptake inhibitor sertraline 50 mg vs naltrexone 50 mg with placebo in a group of 13 recently nondepressed abstinent opiate addicts to assess the safety and tolerance of this combination, treatment retention, and to make preliminary estimates of effect size. Subjects completed a baseline structured psychiatric interview, the Beck Depression Inventory (BDI), an Obsessive-Compulsive Opiate-Craving Scale, and a baseline urine toxicology screen. Results show that both groups had a similar side effect profile and while there was an initial trend in increased retention in the combination therapy group, there was no difference in retention by the end of the study. There was a fall in BDI scores in both groups over time, and there was a significant negative correlation between BDI scores and duration in treatment in the combination therapy group. There was a fall in opiate craving, as measured by an opiate craving questionnaire, over time in both groups. The authors conclude that combination pharmacotherapy appeared to be well tolerated and was initially successful in increasing treatment retention relative to naltrexone alone, but this effect tended to diminish over time. (PsycINFO Database Record (c) 2019 APA, all rights reserved)</t>
  </si>
  <si>
    <t>https://doi.org/10.1080/10550490290088009</t>
  </si>
  <si>
    <t>The American Journal on Addictions</t>
  </si>
  <si>
    <t>Editorial</t>
  </si>
  <si>
    <t>Ingersoll, Karen S.;Farrell-Carnahan, Leah;Cohen-Filipic, Jessye;Heckman, Carolyn J.;Ceperich, Sherry D.;Hettema, Jennifer;Marzani-Nissen, Gabrielle</t>
  </si>
  <si>
    <t>A pilot randomized clinical trial of two medication adherence and drug use interventions for HIV+ crack cocaine users.</t>
  </si>
  <si>
    <t>Background: Crack cocaine use undermines adherence to highly active antiretroviral therapy (HAART). This pilot randomized clinical trial tested the feasibility and efficacy of 2 interventions based on the Informationâ€“Motivationâ€“Behavioral Skill model to improve HAART adherence and reduce crack cocaine problems. Methods: Participants were 54 adults with crack cocaine use and HIV with MI+), or Video information plus debriefing (Video+) over 8 weeks. Primary outcomes were adherence by 14-day timeline follow-back and Addiction Severity Index (ASI) Drug Composite Scores at 3 and 6 months. Repeated measure ANOVA assessed main effects of the interventions and interactions by condition. Results: Significant increases in adherence and reductions in ASI Drug Composite Scores occurred in both conditions by 3 months and were maintained at 6 months, representing medium effect sizes. No between group differences were observed. No VL changes were observed in either group. Treatment credibility, retention, and satisfaction were high and not different by condition. Conclusions: A counseling and a video intervention both improved adherence and drug problems durably among people with crack cocaine use and poor adherence in this pilot study. The interventions should be tested further among drug users with poor adherence. Video interventions may be feasible and scalable for people with HIV and drug use. (PsycInfo Database Record (c) 2021 APA, all rights reserved)</t>
  </si>
  <si>
    <t>https://doi.org/10.1016/j.drugalcdep.2010.12.016</t>
  </si>
  <si>
    <t>Uebelacker L.A.
 Van Noppen D.
 Tremont G.
 Bailey G.
 Abrantes A.
 Stein M.</t>
  </si>
  <si>
    <t>A pilot study assessing acceptability and feasibility of hatha yoga for chronic pain in people receiving opioid agonist therapy for opioid use disorder.</t>
  </si>
  <si>
    <t>The purpose of this project was to assess the feasibility and acceptability of a hatha yoga program designed to target chronic pain in people receiving opioid agonist therapy for opioid use disorder. We conducted a pilot randomized trial in which people with chronic pain who were receiving either methadone maintenance therapy (n = 20) or buprenorphine (n = 20) were randomly assigned to weekly hatha yoga or health education (HE) classes for 3 months. We demonstrated feasibility in many domains, including recruitment of participants (58% female, mean age 43), retention for follow-up assessments, and ability of teachers to provide interventions with high fidelity to the manuals. Fifty percent of participants in yoga (95% CI: 0.28-0.72) and 65% of participants in HE (95% CI: 0.44-0.87) attended at least 6 of 12 possible classes (p = 0.62). Sixty-one percent in the yoga group reported practicing yoga at home, with a mean number of times practicing per week of 2.67 (SD = 2.37). Participant mood improved pre-class to post-class, with greater decreases in anxiety and pain for those in the yoga group (p &lt; 0.05). In conclusion, yoga can be delivered on-site at opioid agonist treatment programs with home practice taken up by the majority of participants. Future research may explore ways of increasing the yoga "dosage" received. This may involve testing strategies for increasing either class attendance or the amount of home practice or both.Copyright © 2019 Elsevier Inc.</t>
  </si>
  <si>
    <t>https://dx.doi.org/10.1016/j.jsat.2019.07.015</t>
  </si>
  <si>
    <t>Journal of Substance Abuse Treatment. 105 (pp 19-27), 2019. Date of Publication: October 2019.</t>
  </si>
  <si>
    <t>Tsang, Vivian W. L.;Razagan, Dragos C.;Kryskow, Pamela;Walsh, Zach;Dames, Shannon</t>
  </si>
  <si>
    <t>A pilot study comparing a community of practice program with and without concurrent ketamine-assisted therapy.</t>
  </si>
  <si>
    <t>The prevalence of depression, anxiety, and post-traumatic stress disorder (PTSD) has increased among healthcare providers, while the effectiveness of conventional treatments remains limited. Ketamine-assisted therapy offers a promising alternative; however, few have integrated ketamine with a group-based therapeutic modality. We report a retrospective, secondary analysis of a 12-week pilot of a Community of Practice (CoP) oriented group therapy program with optional, adjunct ketamine for depression, anxiety, and PTSD in a sample of 57 healthcare providers. All participants moved through the treatment as one group, with 38 electing to also receive three adjunct ketamine sessions in addition to the weekly CoP. Symptoms were assessed at baseline and pilot completion with the PHQ-9 for depression, GAD-7 for anxiety, and PCL-5 for PTSD. We observed significant reductions in the mean change among all participants, suggesting that benefit was derived from the CoP component, with or without ketamine as an adjunct. PHQ-9 scores decreased by 6.79 (95% CI: 5.09â€“8.49, p &lt; .001), GAD-7 scores decreased by 5.57 (CI: 4.12â€“7.00, p &lt; .001), and PCL-5 scores decreased by 14.83 (CI: 10.27â€“19.38, p &lt; .001). Reductions were larger, but statistically nonsignificant, among those receiving ketamine. Further research is required to assess the impact of ketamine as an adjunct in group-based therapies. (PsycInfo Database Record (c) 2023 APA, all rights reserved)</t>
  </si>
  <si>
    <t>https://doi.org/10.1080/02791072.2023.2253798</t>
  </si>
  <si>
    <t>Shuler M.
 Suzuki S.
 Podesta A.
 Qualls-Hampton R.
 Wallington S.F.</t>
  </si>
  <si>
    <t>A Post-Hurricane Katrina Examination of Substance Abuse Treatment Discharges With Co-Occurring Psychiatric and Substance Use Disorders.</t>
  </si>
  <si>
    <t>Objectives: There is increasing literature supporting the adverse effects of disasters on substance use and psychiatric disorders. The co-occurrence of psychiatric disorders with substance use intensifies the challenge of treatment delivery. Thus the aim of this study was to examine the prevalence of substance use, treatment characteristics, and demographics of discharges from substance abuse treatment in New Orleans, post-Hurricane Katrina. Trends associated with discharges that have a co-occurring psychiatric and substance use disorder (COD) were also assessed. The secondary aim of this study was to examine the association of successful substance abuse treatment completion among those with a COD post-Hurricane Katrina. Method(s): Substance abuse treatment discharge data (N = 16,507) from New Orleans, Louisiana, for years 2006 through 2011 were obtained from the Treatment Episode Data Set-Discharge. Multiple logistic regression analysis was employed to examine the association of discharges with a COD and completion of substance abuse treatment. Demographic, psychiatric, and treatment characteristics of discharges in 2006 were compared to characteristics in 2011. Trends of characteristics were also assessed through the study period. Result(s): Roughly a third (35.2%) of all discharges in New Orleans from 2006 to 2011 had a COD. After controlling for race, employment, treatment service setting at discharge, primary substance problem, and the discharge's principal source of referral, discharges with a COD were 29% less likely to complete treatment as compared to those with no COD (AOR = 0.71, 95% CI [0.56, 0.90], p =.004). Treatment completion among discharges with a COD has significantly declined from 36.8% in 2006 to 18.7% in 2011 (p &lt;.0001). Notable significant trends in homelessness, criminality, and heroin use were identified among discharges with a COD. Conclusion(s): Substance abuse treatment undergoes various changes in the event of a natural disaster. These changes may increase challenges for successful treatment completion for vulnerable populations such as those with a COD. Results of this study demonstrate that discharges with a COD are less likely to complete treatment as compared to those with no COD disorder. Unmet treatment needs may also increase odds of criminalization and homelessness.Copyright © 2017 Taylor &amp; Francis Group, LLC.</t>
  </si>
  <si>
    <t>https://dx.doi.org/10.1080/15504263.2016.1277816</t>
  </si>
  <si>
    <t>Journal of Dual Diagnosis. 13(2) (pp 144-156), 2017. Date of Publication: 03 Apr 2017.</t>
  </si>
  <si>
    <t>A potential new treatment for alcohol dependence.</t>
  </si>
  <si>
    <t>In longitudinal studies on general health a clear correlation between the amount of alcohol consumed and mental and physical consequences such as depression, anxiety, some cancers, fatty liver and liver cirrhosis has been established. In recent years the strategy of " harm reduction " proved very successful in patients addicted to alcohol, both in psychotherapy as well as in pharmacotherapy showed a significant proportion of patients with a considerable reduction in alcohol consumption. These findings indicate that it is timely to open a new discussion on reduced drinking as a treatment goal and ways to achieve this goal. Recent studies have shown that nalmefene is effective to achieve this goal. The consumption of alcohol stimulates the production and release of endogenous opioid peptides, which mediate the rewarding and reinforcing effects of alcohol. Opioid antagonists (e.g., nalmefene, naloxone, naltrexone) block endogenous opioid activity, thereby, blocking alcohol-induced reinforcement. Evidence from animal studies has shown that the reinforcing actions of ethanol are attenuated by the opioid antagonist. Clinical evidence to further substantiate the use of opioid antagonists in the treatment of alcohol dependence comes from several clinical studies of nalmefene and naltrexone. For example, new clinical data show that the targeted use of nalmefene (preliminary data, nature reviews Drug Discovery, 10,566, 2011) reduces heavy drinking in alcohol-dependent patients without prior detoxification.</t>
  </si>
  <si>
    <t>https://dx.doi.org/10.3109/13651501.2011.626556</t>
  </si>
  <si>
    <t>International Journal of Psychiatry in Clinical Practice. Conference: 11th International Forum on Mood and Anxiety Disorders. Budapest Hungary. Conference Publication: (var.pagings). 15(SUPPL. 2) (pp 1-2), 2011. Date of Publication: November 2011.</t>
  </si>
  <si>
    <t>Chang HY, Krawczyk N, Schneider KE, Ferris L, Eisenberg M, Richards TM, Lyons BC, Jackson K, Weiner JP, Saloner B.</t>
  </si>
  <si>
    <t>A predictive risk model for nonfatal opioid overdose in a statewide population of buprenorphine patients</t>
  </si>
  <si>
    <t>Drug Alcohol Depend. 2019 Aug 1;201:127-133. doi: 10.1016/j.drugalcdep.2019.04.016. Epub 2019 Jun 7.</t>
  </si>
  <si>
    <t>PMC6713520</t>
  </si>
  <si>
    <t>10.1016/j.drugalcdep.2019.04.016</t>
  </si>
  <si>
    <t>Leppink, E; Derbyshire, K; Chamberlain, SR; Grant, JE</t>
  </si>
  <si>
    <t>A Preliminary Comparison of Cannabis Use in Subsyndromal Gamblers: Select Neurocognitive and Behavioral Differences Based on Use</t>
  </si>
  <si>
    <t>addiction; cannabis; gambling; neurocognition</t>
  </si>
  <si>
    <t>PATHOLOGICAL GAMBLERS; COCAINE DEPENDENCE; ALCOHOL DEPENDENCE; GENDER-DIFFERENCES; DECISION-MAKING; YOUNG ADULTHOOD; MARIJUANA USERS; USE DISORDERS; SUBSTANCE USE; IMPULSIVITY</t>
  </si>
  <si>
    <t>Objectives: Cannabis and gambling are 2 common forms of impulsive behavior among young adults. Although both cannabis use and gambling have been associated with specific cognitive deficits on tasks related to decision making, no studies to date have examined the possible effects on neurocognition in those who simultaneously gamble and use cannabis. Methods: To address this question, the present study analyzed 214 subsyndromal gamblers from a larger study on impulsivity. Of these subjects, 64 (29.9%) were current cannabis users (last use within the last 3 months) and 150 (70.1%) had no history of cannabis use in the last 3 months, along with 163 healthy controls. Participants were assessed on various cognitive and clinical measures, including measures for gambling severity and impulsivity. Results: Subjects using cannabis had higher rates of current alcohol use disorders and more frequent gambling behavior per week. Gamblers who used cannabis also exhibited significantly greater scores on one measure of attentional impulsivity. Both gambling groups differed from healthy controls on all clinical and select neurocognitive variables, consistent with previous research. Conclusions: These results indicate that cannabis use in young adults who gamble is associated with nuanced behavioral differences, although causality could not be determined. Longitudinal research should examine cannabis use in subsyndromal gamblers over time to characterize whether these findings are causative.</t>
  </si>
  <si>
    <t>Mullins C.F.
 Walsh S.
 Rooney A.
 McCrory C.
 Das B.</t>
  </si>
  <si>
    <t>A preliminary prospective observational study of the effectiveness of high-concentration capsaicin cutaneous patch in the management of chronic post-surgical neuropathic pain.</t>
  </si>
  <si>
    <t>Introduction: Chronic post-surgical neuropathic pain is difficult to treat. Topically applied analgesics provide an alternative to systemic therapy in localised neuropathic pain syndromes. The aim of this study was to prospectively assess whether 8% capsaicin is effective in surgically induced neuropathic pain. Methodology: Patients were screened for neuropathic pain using DN4 questionnaire. Validated questionnaires were completed at baseline and at 6 and 12 weeks (BPI, HADS, PGIC), and the affected area was mapped. The study received ethical approval from the local research ethics committee. Result(s): There were 12 participants. The most common operation was open thoracotomy (n = 8). There was a significant improvement in pain-interference from baseline to 12 weeks (p =.018). There were no significant changes in pain intensity or in the HADS. Repeat patches were performed for 4 participants on a second occasion (33%) and for 3 participants a third time (25%). There was a significant reduction in the surface area of the painful region on second (p =.04) and third applications (p =.023). At 12 weeks, 17% rated their symptoms very much better, 8% were much better, and 33% were minimally better, while 42% rated their symptoms no better. Conclusion(s): This prospective study provides preliminary evidence for an improvement in patient outcomes with 8% capsaicin in surgically induced neuropathic pain. Improvements were noted in pain interference, and significant reductions in the painful surface area were noted for those who underwent subsequent treatments. Findings should be replicated in a randomised control trial to establish causation.Copyright © 2021, Royal Academy of Medicine in Ireland.</t>
  </si>
  <si>
    <t>https://dx.doi.org/10.1007/s11845-021-02632-0</t>
  </si>
  <si>
    <t>Irish Journal of Medical Science. 191(2) (pp 859-864), 2022. Date of Publication: April 2022.</t>
  </si>
  <si>
    <t>Drake R.E.
 Caton C.L.M.
 Xie H.
 Hsu E.
 Gorroochurn P.
 Samet S.
 Hasin D.S.</t>
  </si>
  <si>
    <t>A prospective 2-year study of emergency department patients with early-phase primary psychosis or substance-induced psychosis.</t>
  </si>
  <si>
    <t>Objective: The authors examined treatment utilization and outcomes over 2 years among patients admitted to emergency departments with early-phase primary or substance-induced psychosis. The main hypothesis was that patients with substance-induced psychosis would have a more benign course of illness than those with primary psychosis. Method(s): Using a prospective naturalistic cohort study design, the authors compared 217 patients with early-phase primary psychosis plus substance use and 134 patients with early-phase substance-induced psychosis who presented to psychiatric emergency departments at hospitals in Upper Manhattan. Assessments at baseline and at 6, 12, 18, and 24 months included psychiatric diagnoses, service use, and institutional outcomes using the Psychiatric Research Interview for Substance and Mental Disorders; psychiatric symptoms using the Positive and Negative Syndrome Scale; social, vocational, and family functioning using the World Health Organization Psychiatric Disability Assessment Schedule; and life satisfaction using the Quality of Life Interview. Longitudinal analyses were conducted using generalized estimating equations. Result(s): Participants with primary psychosis were more likely to receive antipsychotic and mood-stabilizing medications, undergo hospitalizations, and have outpatient psychiatric visits; those with substance-induced psychosis were more likely to receive addiction treatments. Only a minority of each group received minimally adequate treatments. Both groups improved significantly over time on substance dependence, psychotic symptoms, homelessness, and psychosocial outcomes, and few group-by-time interactions emerged. Conclusion(s): Patients presenting to Upper Manhattan emergency departments with either early-phase primary psychosis or substance-induced psychosis improved steadily over 2 years despite minimal use of mental health and substance abuse services.</t>
  </si>
  <si>
    <t>https://dx.doi.org/10.1176/appi.ajp.2011.10071051</t>
  </si>
  <si>
    <t>American Journal of Psychiatry. 168(7) (pp 742-748), 2011. Date of Publication: July 2011.</t>
  </si>
  <si>
    <t>Carvalho B.
 Zheng M.
 Harter S.
 Sultan P.</t>
  </si>
  <si>
    <t>A Prospective Cohort Study Evaluating the Ability of Anticipated Pain, Perceived Analgesic Needs, and Psychological Traits to Predict Pain and Analgesic Usage following Cesarean Delivery.</t>
  </si>
  <si>
    <t>Introduction. This study aimed to determine if preoperative psychological tests combined with simple pain prediction ratings could predict pain intensity and analgesic usage following cesarean delivery (CD). Methods. 50 healthy women undergoing scheduled CD with spinal anesthesia comprised the prospective study cohort. Preoperative predictors included 4 validated psychological questionnaires (Anxiety Sensitivity Index (ASI), Fear of Pain (FPQ), Pain Catastrophizing Scale, and Eysenck Personality Questionnaire) and 3 simple ratings: expected postoperative pain (0-10), anticipated analgesic threshold (0-10), and perceived analgesic needs (0-10). Postoperative outcome measures included post-CD pain (combined rest and movement) and opioid used for the 48-hour study period. Results. Bivariate correlations were significant with expected pain and opioid usage (r = 0.349), anticipated analgesic threshold and post-CD pain (r = - 0.349), and perceived analgesic needs and post-CD pain (r = 0.313). Multiple linear regression analysis found that expected postoperative pain and anticipated analgesic needs contributed to post-CD pain prediction modeling (R 2 = 0.443, p &lt; 0.0001); expected postoperative pain, ASI, and FPQ were associated with opioid usage (R 2 = 0.421, p &lt; 0.0001). Conclusion. Preoperative psychological tests combined with simple pain prediction ratings accounted for 44% and 42% of pain and analgesic use variance, respectively. Preoperatively determined expected postoperative pain and perceived analgesic needs appear to be useful predictors for post-CD pain and analgesic requirements.Copyright © 2016 Brendan Carvalho et al.</t>
  </si>
  <si>
    <t>https://dx.doi.org/10.1155/2016/7948412</t>
  </si>
  <si>
    <t>Anesthesiology Research and Practice. 2016 (no pagination), 2016. Article Number: 7948412. Date of Publication: 2016.</t>
  </si>
  <si>
    <t>McCoy J.
 Nielsen S.
 Bruno R.</t>
  </si>
  <si>
    <t>A prospective cohort study evaluating the impact of upscheduling codeine in Australia among frequent users of codeine.</t>
  </si>
  <si>
    <t>AIM: To evaluate and document the impacts of re-scheduling codeine to a prescription-only medication in Australia in February 2018. DESIGN: Prospective cohort study. Participants completed an on-line survey with a range of outcome measures at four time-points, once before codeine was re-scheduled (November 2017) and three times after the event: 1month after (February 2018), 4months after (June 2018) and 12months after (February 2019). SETTING: Australia. PARTICIPANTS: Participants were 260 Australians aged 18years and above who reported regular over-the-counter (OTC) codeine use and, at the time of the study, were not engaged in treatment for codeine dependence. MEASUREMENTS: Survey measures included estimates of daily average codeine use (mg) and overall daily average opioid use [calculated using an oral morphine equivalent daily dose (OMEDD, mg)], opioid use disorder with regard to codeine use (using a modified Alcohol Use Disorder and Associated Disabilities Interview Schedule-IV), pain and pain self-efficacy, anxiety and depression and health service use. FINDINGS: A reduction in total daily codeine use (mg) from 64.3mg [95% confidence interval (CI)=46.7-81.9] in November 2017 (baseline) to 27.6mg (95% CI=19.2-36.0) in February 2019 (final time-point) was observed. A decline in the proportion of participants who met criteria for an opioid use disorder was also evident, with 51.2% (n=133) at baseline relative to 33.3% (n=58) at the 12-month follow-up. This study had an overall participant retention rate of 67% at the final time-point. CONCLUSION(S): Re-scheduling codeine in Australia has been accompanied by significant reductions in codeine use and prevalence rates of opioid use disorder in a cohort of individuals who regularly use the medication, without apparent adverse impacts on pain or measures of anxiety and depression.Copyright © 2021 Society for the Study of Addiction.</t>
  </si>
  <si>
    <t>https://dx.doi.org/10.1111/add.15683</t>
  </si>
  <si>
    <t>Addiction (Abingdon, England). 117(3) (pp 677-686), 2022. Date of Publication: 01 Mar 2022.</t>
  </si>
  <si>
    <t>Sen S, Kranzler HR, Krystal JH, Speller H, Chan G, Gelernter J, Guille C.</t>
  </si>
  <si>
    <t>A prospective cohort study investigating factors associated with depression during medical internship</t>
  </si>
  <si>
    <t>Arch Gen Psychiatry. 2010 Jun;67(6):557-65. doi: 10.1001/archgenpsychiatry.2010.41. Epub 2010 Apr 5.</t>
  </si>
  <si>
    <t>10.1001/archgenpsychiatry.2010.41</t>
  </si>
  <si>
    <t>Nambiar, D; Stoove, M; Hickman, M; Dietzel, P</t>
  </si>
  <si>
    <t>A prospective cohort study of hospital separations among people who inject drugs in Australia: 2008-2013</t>
  </si>
  <si>
    <t>HEALTH-CARE UTILIZATION; EMERGENCY-DEPARTMENT; SERVICE UTILIZATION; HEROIN USERS; LONG-TERM; ADMISSIONS; MANAGEMENT; PATTERNS; DISEASES; REASONS</t>
  </si>
  <si>
    <t>Objectives Injecting drug use is a persistent behaviour that increases the risk of morbidities and mortality. We assessed the burden of hospital separations among people who inject drugs (PWID), the excess compared to the general population and characteristics of separations associated with frequent use. Design Prospective cohort study. Setting All public and private hospitals in Victoria. Participants 757 community-based PWID with hospital separations between January 2008 and June 2013 identified through record linkage, who contributed over 3729 person-years. Primary and secondary outcome measures Counts, proportions and rates of hospital separations, descriptive administrative data including all diagnoses, comparison of separation rates to the general population, trend in separations and factors associated with frequent separations. Results There were 2106 separations in the cohort. The most common principal diagnoses were related to mental and behavioural disorders (31%), but social circumstances influencing health was the most common group of diagnoses (61%) when all contributing diagnoses for each patient were considered. Separation rates were up to three times higher than in the age-matched population, and there was a 12% increase in separations every 6 months. Over a quarter (29%) of the cohort had frequent separations (defined as two or more separations in a calendar year), which were associated with mental health-related diagnoses, being discharged to locations other than a patient's residence, having a medical as opposed to surgical intervention, seasonal patterns, relationship status and gender. Conclusions Mental health conditions and other characteristics associated with separations and frequent separations in particular, emphasise the importance of providing referrals to harm reduction, social services and mental health services at discharge in order to reduce excess hospital separations among PWID.</t>
  </si>
  <si>
    <t>Cojocaru L.
 Pahlavan A.
 Alton S.
 Coghlan M.
 Seung H.
 Trilling A.
 Kodali B.S.
 Crimmins S.
 Goetzinger K.</t>
  </si>
  <si>
    <t>A prospective cohort study towards improving Enhanced Recovery after Cesarean (ERAC) pathways.</t>
  </si>
  <si>
    <t>Objective: To evaluate whether Enhanced Recovery After Cesarean (ERAC) pathways reduces inpatient and outpatient opioid use, pain scores and improves the indicators of postoperative recovery. Study design: This is a prospective cohort study of all patients older than 18 undergoing an uncomplicated cesarean delivery (CD) at an academic medical center. We excluded complicated CD, patients with chronic pain disorders, chronic opioid use, acute postpartum depression, or mothers whose neonate demised before their discharge. Lastly, we excluded non-English and non-Spanish speaking patients. Our study compared the outcomes in patients before (pre-ERAC) and after (post-ERAC) implementation of an ERAC pathways. Primary outcomes were inpatient morphine milligram equivalent (MME) use and the patient's delta pain scores. Secondary outcomes were outpatient MME prescriptions as well as indicators of postoperative recovery. Result(s): Of 308 patients undergoing CD from October 2019 to September 2020, 196 were enrolled in the pre-ERAC cohort and 112 in the post-ERAC cohort. Patients in the post-ERAC cohort were less likely to require opioids in the postoperative period compared to the pre-ERAC cohort (35.7% vs. 18.4%, p&lt;0.001). In addition, there was a significant reduction in the MME per stay in this cohort [16.8 MME (11.2-33.9) vs. 30 MME (20-49), p&lt;0.001]. In the post-ERAC cohort, there was also a reduction in the number of patients who required prescribed opioids at the time of discharge (86.6 vs. 98%, p&lt;0.001) as well as in the amount of MMEs prescribed [150 MME (112-150) vs. 150 MME (150-225), p&lt;0.001; different shape of distribution]. Patients in the post-ERAC cohort had lower delta pain scores [2.2 (1.3-3.7) vs. 3.3 (2.3-4.7), p&lt;0.001]. Conclusion(s): Our study has illustrated that our ERAC pathways reduced inpatient and outpatient opioid use as well as patient-reported pain scores while improving indicators of postoperative recovery.Copyright The copyright holder for this preprint is the author/funder, who has granted medRxiv a license to display the preprint in perpetuity. All rights reserved. No reuse allowed without permission.</t>
  </si>
  <si>
    <t>https://dx.doi.org/10.1101/2021.11.07.21265950</t>
  </si>
  <si>
    <t>medRxiv. (no pagination), 2021. Date of Publication: 11 Nov 2021.</t>
  </si>
  <si>
    <t>Preuss U.W.
 Hesselbrock M.N.
 Hesselbrock V.M.</t>
  </si>
  <si>
    <t>A Prospective Comparison of Bipolar I and II Subjects with and without Comorbid Cannabis Use Disorders from the COGA Dataset.</t>
  </si>
  <si>
    <t>Objective: The comorbidity of alcohol and substance use disorders among persons with bipolar disorder is elevated, as indicated by epidemiological and clinical studies. Following alcohol use, cannabis is the most frequently used and abused illicit substance among bipolar individuals, and such use may lead to comorbid cannabis use disorders (CUD). Previous research indicated that CUDs were related to a more severe course of bipolar disorder and higher rates of other comorbid alcohol and substance use disorders. Few studies, however, have conducted longitudinal research on this comorbidity. The aim of this study is to investigate the influence of CUD on the course of bipolar I and II individuals during a 5-year follow-up. Method(s): The characteristics of bipolar disorder, cannabis use disorders, and other alcohol and substance use disorders, as well as comorbid mental disorders, were assessed using a standardized semi-structured interview (SSAGA) at both baseline and the 5-year follow-up. N = 180 bipolar I and II patients were subdivided into groups of with and without comorbid cannabis use disorders (CUD). Result(s): Of the 77 bipolar I and 103 bipolar II patients, n = 65 (36.1%) had a comorbid diagnosis of any CUD (DSM-IV cannabis abuse or dependence). Comorbid bipolar patients with CUD had higher rates of other substance use disorders and posttraumatic stress disorders, more affective symptoms, and less psychosocial functioning at baseline and at 5-year follow-up. In contrast to previously reported findings, higher rates of anxiety disorders and bipolar disorder complications (e.g., mixed episodes, rapid cycling, and manic or hypomanic episodes) were not found. The effect of CUD on other substance use disorders was confirmed using moderation analyses. Conclusion(s): A 5-year prospective evaluation of bipolar patients with and without CUD confirmed previous investigations, suggesting that the risk of other substance use disorders is significantly increased in comorbid individuals. CUD has a moderation effect, while no effect was found for other mental disorders. Findings from this study and previous research may be due to the examination of different phenotypes (Cannabis use vs. CUD) and sample variation (family study vs. clinical and epidemiological populations).Copyright © 2023 by the authors.</t>
  </si>
  <si>
    <t>https://dx.doi.org/10.3390/brainsci13081130</t>
  </si>
  <si>
    <t>Brain Sciences. 13(8) (no pagination), 2023. Article Number: 1130. Date of Publication: August 2023.</t>
  </si>
  <si>
    <t>Lydiatt W.M.
 Huerter J.V.
 Nance P.N.
 Yonkers A.J.
 Moore G.F.</t>
  </si>
  <si>
    <t>A prospective double-blind evaluation of cocaine, phenylephrine with xylocaine and oxymetazoline with xylocaine for topical intranasal use.</t>
  </si>
  <si>
    <t>http://dx.doi.org/10.2500/105065889782009741</t>
  </si>
  <si>
    <t>American Journal of Rhinology. 3(2) (pp 105-112), 1989. Date of Publication: 1989.</t>
  </si>
  <si>
    <t>Sheth D.S.
 Namba R.S.
 Zill P.D.
 Pio J.R.
 Ho N.J.
 Tovar S.</t>
  </si>
  <si>
    <t>A prospective evaluation of clinical and psychologic factors on extended postoperative opioid use after primary total joint arthroplasty.</t>
  </si>
  <si>
    <t>Purpose Anxiety, depression and pain catastrophizing have been implicated for increase in postoperative opioid use. The purpose of the study was to identify clinical and psychological risk factors associated with extended postoperative opioid use following primary joint replacement (TJR). Methods During preoperative visit patients were asked to fill out PHQ9, PCS (pain catastrophizing scale), opioid risk tool (ORT) and either KOOS-JR or HOOS-JR. Patient with opioid prescription dispensed after 90 days were considered as extended users. Enrollment was limited to primary TJR patients and data was collected in prospective fashion Logistic regressions were used for univariate and multivariable modelings and create receiver operating characteristic (ROC) curves.A backward stepwise regression analysis was used to select significant factors in the multivariable model. Results The study included 258 patients (163 TKR, 95 THR) with average age of 68.2 years (range 23-91), 58% (151) were females, average BMI of 30.21 (range 19.26-43.13), 49.22% were obese (BMI &gt;30) and 19% had total PHQ-9 score &gt; 10. The average length of stay was 1.41 days. 23.6% patients had associated back pain. 29.84% were on pre-operative opioids and the majority of which (81.78%) were taking opioids for reasons other than index primary joint pain. 14% (37 out of 258) of patients had opioids dispensed after 90 days (extended users). In univariate analysis, age &lt; 65, associated back pain, chronic pain or fibromyalgia, previous use of opioids, drug potency of more than 10 morphine equivalent and total score on ORT of more than 7, were associated with extended use. In multivariable analysis, age &lt; 65, associated back pain, chronic pain and preoperative use of opioids were significant risk factors for extended use (combine AUC = 0.83). Pre-op Opioid Use had the highest AUC = 0.72 (p = 0.0005). None of the psychological profile tests either as continuous variable of total score or accepted cut off predicted extended use. Conclusions In our prospective study, preoperative opioid use was the strongest predictor of extended opioid use after primary THR and TKR. Neither total nor accepted cut off scores of the psychological profile tests assessing depression, pain catastrophizing or opioid addiction risk corelated with extended use of opioids.</t>
  </si>
  <si>
    <t>https://dx.doi.org/10.1080/00325481.2020.1824967</t>
  </si>
  <si>
    <t>Postgraduate Medicine. Conference: 2020 Pain Week Conference. Virtual. 132(SUPPL 1) (pp 56), 2020. Date of Publication: 2020.</t>
  </si>
  <si>
    <t>Saini S.
 McDonald E.
 Nicholson K.
 Rogero R.
 Chapter M.
 Winters B.
 Pedowitz D.
 Raikin S.
 Daniel J.</t>
  </si>
  <si>
    <t>A prospective evaluation of opioid consumption following orthopaedic foot and ankle surgery: Utilization patterns and prescribing guidelines.</t>
  </si>
  <si>
    <t>Introduction/Purpose: The purpose of our study was to assess opioid consumption patterns following outpatient orthopaedic foot and ankle procedures in order to develop a pragmatic approach to narcotic drug prescription. Method(s): Patients undergoing outpatient orthopaedic foot and ankle procedures who met inclusion criteria had the following prospective information collected: Patient demographics, preoperative health history and Visual Analog Scale (VAS), anesthesia type, procedural details, and opioid prescription and consumption details. Utilization rates were compared using the Man-Whitney Test or the Kruskall-Wallis analysis of variance test with post-hoc Dunn's multiple comparison test. Result(s): A total of 1,009 of 1,027 patients were included in this study (mean age: 49 years). Overall, patients consumed a median of 20 pills whereas the median number of pills prescribed was 40. This resulted in a utilization rate of 51% and nearly 21,196 pills left unused. Patients who received forefoot surgery used 6 pills less than those receiving hindfoot/ankle surgery (p=0.002). Patients between the ages of 60-79 consumed significantly less than those between 18-59 years old (p&lt;0.012). Patients with preoperative VAS score =77 (p=0.002) or self-reported anxiety (p=0.070) a had an increase in opioid consumption compared to those who did not. Conclusion(s): Our study demonstrates that patients who undergo orthopaedic foot and ankle procedures are overprescribed narcotic medication by nearly twice the amount that is actually consumed. This leads to a significant surplus of narcotics available for potential diversion. We recommend that surgeons judiciously administer opioid prescriptions based on their patients' consumption patterns and anatomic location of surgery.</t>
  </si>
  <si>
    <t>https://dx.doi.org/10.1177/1071100718S00036</t>
  </si>
  <si>
    <t>Foot and Ankle International. Conference: Annual Meeting of the American Orthopaedic Foot and Ankle Society, AOFAS 2018. Boston, MA United States. 39(2 SUPPL) (pp 110S-111S), 2018. Date of Publication: 2018.</t>
  </si>
  <si>
    <t>Nubukpo P.
 Girard M.
 Sengelen J.-M.
 Bonnefond S.
 Varnoux A.
 Marin B.
 Malauzat D.</t>
  </si>
  <si>
    <t>A prospective hospital study of alcohol use disorders, comorbid psychiatric conditions and withdrawal prognosis.</t>
  </si>
  <si>
    <t>Background: The objective of this study was to describe the profile and alcoholic status of a population with alcohol use disorders (AUD) requesting help from a psychiatric hospital to stop drinking, as well as their clinical outcome and care consumption over the 2 years following the request. Method(s): The visits were conducted at baseline (M0) and at 6, 12, 18 and 24 months (M6, M12, M18, M24). Demographic, clinical and psychometric data [Beck Depression Inventory (BDI), AUDIT questionnaire, Global Assessment of Functioning (GAF) scale], and information regarding the use of psychiatric care and therapeutics were collected. Result(s): The 330 subjects included were mostly male, aged 45.2 +/- 10.2 years with an employment rate of 55.4 %, living alone (69.1 %), with a psychiatric comorbidity (60.9 %), especially depressive, and with few somatic complications. Their global functioning was poor (GAF score 49.14 +/- 15.6), and less than 10 % were addicted to another substance. The abstinence rate at 24 months was 41.4 %, but only 23 % (20) abstained continuously between M0 and M24, and 66.7 % (58) intermittently. The likelihood of abstinence at M24 was greater for females aged over 60 years. The BDI score decreased significantly between M0 and M24. In all, 56.2 % of the participants were re-hospitalized after weaning, but were not integrated in long-term medical care. Conclusion(s): Abstinence after alcohol withdrawal fluctuated over time indicating the need for long-term support. The treatment of AUD should not target total, continuous abstinence. Prognostic profiles combining socio-demographic, clinical and biological indicators must be established.Copyright © 2016 The Author(s).</t>
  </si>
  <si>
    <t>https://dx.doi.org/10.1186/s12991-016-0111-5</t>
  </si>
  <si>
    <t>Annals of General Psychiatry. 15(1) (no pagination), 2016. Article Number: 22. Date of Publication: 31 Aug 2016.</t>
  </si>
  <si>
    <t>Johnson M.I.
 Ashton C.H.
 Thompson J.W.</t>
  </si>
  <si>
    <t>A prospective investigation into factors related to patient response to transcutaneous electrical nerve stimulation (TENS) - The importance of cortical responsivity.</t>
  </si>
  <si>
    <t>European Journal of Pain. 14(1) (pp 1-9), 1993. Date of Publication: 1993.</t>
  </si>
  <si>
    <t>Tull, MT; Bardeen, JR; DiLillo, D; Messman-Moore, T; Gratz, KL</t>
  </si>
  <si>
    <t>A prospective investigation of emotion dysregulation as a moderator of the relation between posttraumatic stress symptoms and substance use severity</t>
  </si>
  <si>
    <t>Emotion regulation; Longitudinal; Moderation; posttraumatic stress disorder; Self-medication; Trauma</t>
  </si>
  <si>
    <t>BORDERLINE PERSONALITY-DISORDER; RISKY SEXUAL-BEHAVIOR; COCAINE-DEPENDENT INPATIENTS; TRAUMA CUE EXPOSURE; DISTRESS TOLERANCE; REGULATION DIFFICULTIES; NEGATIVE AFFECT; ALCOHOL-USE; PSYCHOMETRIC PROPERTIES; PTSD SYMPTOMS</t>
  </si>
  <si>
    <t>Despite strong evidence for an association between the experience of posttraumatic stress (PTS) symptoms and substance use, little is known about the particular individuals most at-risk for problematic substance use in response to PTS symptoms. Consequently, the goal of this study was to conduct a prospective investigation of the moderating role of emotion dysregulation (assessed through self-report and behavioral measures) in the relation between PTS symptoms and substance use 8-months later within a sample of 106 young adult women. No main effect of PTS symptoms on substance use was found. Instead, PTS symptoms were only associated with later substance use in the context of heightened emotion dysregulation, Results provide support for emotion dysregulation as a key factor that may increase risk for substance use among women experiencing PTS symptoms and highlight a target for future interventions aimed at reducing risk for the development of maladaptive behaviors stemming from PTS symptoms. (C) 2014 Elsevier Ltd. All rights reserved.</t>
  </si>
  <si>
    <t>Kareem H.
 Ulbricht C.</t>
  </si>
  <si>
    <t>A Prospective Long-term Follow-up Study of the Posterior Dynamic Stabilizing System to Treat Back Pain Associated With Degenerative Disc Disease.</t>
  </si>
  <si>
    <t>Study Design: Prospective cohort study. Objective(s): To evaluate the long-term effectiveness of a posterior dynamic spine stabilization (PDS) System called PercuDyn system as a treatment for low back pain (LBP) in patients with degenerative disc disease who have failed conservative treatment. Method(s): Thirty-five patients (21 males, 14 females, mean age 36 years) with chronic LBP due to degenerative disc disease underwent percutaneous facet augmentation with the PercuDyn system. Indications for implanting the PercuDyn device were chronic LBP without sciatica, significant disc degeneration, and who failed conservative treatment. Follow-up after surgery ranged from 4 to 8 years. Patients were clinically evaluated using visual analogue scale (VAS), Oswestry Disability Index (ODI) questionnaire, and the EQ-5D3L. Result(s): The VAS scale and ODI scores improved at 6 months, 1 year, 2 years, and 4 to 8 years in comparison with the baseline values (P &lt;.001 and P &lt;.01, respectively). Equally, data from the EQ-5D-3L questionnaire suggested improvements in all domains, including pain and discomfort, over the follow-up period. However, during follow-up, 16 patients (46%) have had unsatisfactory outcome including failure of implant to resolve symptoms (n = 8), developed symptomatic disc protrusion (n = 4), and loosening of the screws (n = 4). Conclusion(s): Our clinical experience highlights the rather high overall failure rate of this system. Although, some patients show significant improvement in their symptoms, we believe that patients with LBP related to degenerative disc disease are a poor indication for this PDS device.However, large scale studies, with optimised selection criteria are needed to demonstrate the exact role of this device in spinal patients.Copyright © The Author(s) 2019.</t>
  </si>
  <si>
    <t>https://dx.doi.org/10.1177/2192568219844236</t>
  </si>
  <si>
    <t>Global Spine Journal. 10(1) (pp 30-38), 2020. Date of Publication: 01 Feb 2020.</t>
  </si>
  <si>
    <t>Cojocaru L.
 Alton S.
 Pahlavan A.
 Coghlan M.
 Seung H.
 Trilling A.
 Kodali B.S.
 Crimmins S.
 Goetzinger K.R.</t>
  </si>
  <si>
    <t>A Prospective Longitudinal Quality Initiative toward Improved Enhanced Recovery after Cesarean Pathways.</t>
  </si>
  <si>
    <t>Objective This study aimed to evaluate whether enhanced recovery after cesarean (ERAC) pathways reduces inpatient and outpatient opioid use, pain scores and improves the indicators of postoperative recovery. Study Design This is a prospective, longitudinal, quality improvement study of all patients older than 18 undergoing an uncomplicated cesarean delivery (CD) at an academic medical center. We excluded complicated CD, patients with chronic pain disorders, chronic opioid use, acute postpartum depression, or mothers whose neonate demised before their discharge. Lastly, we excluded non-English- and non-Spanish-speaking patients. Our study compared patient outcomes before (pre-ERAC) and after (post-ERAC) implementation of ERAC pathways. Primary outcomes were inpatient morphine milligram equivalent (MME) use and the patient's delta pain scores. Secondary outcomes were outpatient MME prescriptions and indicators of postoperative recovery (time to feeding, ambulation, and hospital discharge). Results Of 308 patients undergoing CD from October 2019 to September 2020, 196 were enrolled in the pre-ERAC cohort and 112 in the post-ERAC cohort. Patients in the pre-ERAC cohort were more likely to require opioids in the postoperative period compared with the post-ERAC cohort (81.6 vs. 64.3%, p &lt; 0.001). Likewise, there was a higher use of MME per stay in the pre-ERAC cohort (30 [20-49] vs. 16.8 MME [11.2-33.9], p &lt; 0.001). There was also a higher number of patients who required prescribed opioids at the time of discharge (98 vs. 86.6%, p &lt; 0.001) as well as in the amount of MMEs prescribed (150 [150-225] vs. 150 MME [112-150], p &lt; 0.001; different shape of distribution). Furthermore, the patients in the pre-ERAC cohort had higher delta pain scores (3.3 [2.3-4.7] vs. 2.2 [1.3-3.7], p &lt; 0.001). Conclusion Our study has illustrated that our ERAC pathways were associated with reduced inpatient opioid use, outpatient opioid use, patient-reported pain scores, and improved indicators of postoperative recovery. Key Points Implementation of ERAC pathways is associated with a higher percentage of no postpartum opioid use. Implementation of ERAC pathways is associated with lower delta (reported - expected) pain scores. The results of ERAC pathways implementation are increased by adopting a patient-centered approach.Copyright © 2021 Thieme Medical Publishers, Inc.. All rights reserved.</t>
  </si>
  <si>
    <t>https://dx.doi.org/10.1055/s-0043-1775560</t>
  </si>
  <si>
    <t>American Journal of Perinatology. (no pagination), 2023. Date of Publication: 2023.</t>
  </si>
  <si>
    <t>Hansoti E.
 Pollio D.E.
 North C.S.</t>
  </si>
  <si>
    <t>A prospective longitudinal study of tobacco use and tobacco use disorder in a homeless population.</t>
  </si>
  <si>
    <t>BACKGROUND: Little is known about smoking habits and disorders among homeless populations. Previous research has not generally differentiated tobacco use from tobacco use disorders in this population. Known associations of tobacco use and morbidity and mortality in general populations may also apply to homeless populations. METHOD(S): A 2-year longitudinal prospective study of 255 homeless individuals examined tobacco use and tobacco use disorders in association with other psychiatric disorders and service use and homeless outcomes. RESULT(S): The majority of the sample used tobacco daily and had a tobacco use disorder, characteristics that changed little over the 2-year follow-up period. Tobacco use disorder was associated with greater substance, medical, and psychiatric service use during the 2 follow-up years. However, tobacco use was not associated with change in housing status over the 2-year follow-up period. Cessation of tobacco use was associated with cessation of alcohol use. CONCLUSION(S): Smoking is a major health issue for homeless populations. This study found that smoking status was unassociated with the achievement of stable housing. In addition, homeless people who smoke were found to be more likely to use health care services, indicating a potential source of intervention for smoking cessation.Copyright © 2022 Quadrant Healthcom Inc.. All rights reserved.</t>
  </si>
  <si>
    <t>https://dx.doi.org/10.12788/acp.0061</t>
  </si>
  <si>
    <t>Annals of Clinical Psychiatry. 34(3) (pp 167-175), 2022. Date of Publication: August 2022.</t>
  </si>
  <si>
    <t>Kaur U.
 Ojha B.
 Pathak B.K.
 Giri K.R.
 Singh A.
 Das A.
 Misra A.
 Yadav A.K.
 Kansal S.
 Chakrabarti S.S.</t>
  </si>
  <si>
    <t>A prospective observational safety study on ChAdOx1 nCoV-19 corona virus vaccine (recombinant) use in healthcare workers- first results from India.</t>
  </si>
  <si>
    <t>Background: We provide the first post-approval safety analysis of COVISHIELD in health care workers (HCWs) in northern India. Method(s): This continuing prospective observational study (February 2021 to May 2022) enrolled participants &gt;=18 years receiving COVISHIELD vaccination. Primary outcome was safety and reactogenicity. Categories (FDA toxicity grading) and outcomes of adverse events following immunization (AEFIs) were recorded, causality assessment performed, and risk factors analysed. Finding(s): We present the results of an interim analysis of 804 participants. AEFIs following first dose were reported in 321 (40%; systemic involvement in 248). Among 730 participants who completed a 7-day follow-up post second dose, AEFIs occurred in 115 (15.7%; systemic in 99). Majority of AEFIs were mild-moderate and resolved spontaneously. Serious AEFIs, leading to hospitalization was noticed in 1 (0.1%) participant with suspicion of immunization stress related response (ISRR). AEFIs of grade 3 severity (FDA) were recorded in 4 participants (0.5%). No deaths were recorded. Regression analysis showed increased risk of AEFIs in younger individuals, a two times higher odds in females, those with hypertension or with history of allergy; and three times higher odds in individuals with hypothyroidism. Interpretation(s): COVISHIELD carries an overall favourable safety profile with AEFI rates much less than reported for other adenoviral vaccines. Females, those with hypertension, individuals with history of allergy and hypothyroidism may need watchful vaccine administration. This being an interim analysis and based on healthcare workers who may not reflect the general population demographics, larger inclusive studies are warranted for confirming the findings. Funding(s): No funding support.Copyright © 2021 The Author(s)</t>
  </si>
  <si>
    <t>https://dx.doi.org/10.1016/j.eclinm.2021.101038</t>
  </si>
  <si>
    <t>eClinicalMedicine. 38 (no pagination), 2021. Article Number: 101038. Date of Publication: August 2021.</t>
  </si>
  <si>
    <t>Lemos R, Areias-Marques S, Ferreira P, O'Brien P, Beltrán-Jaunsarás ME, Ribeiro G, Martín M, Del Monte-Millán M, López-Tarruella S, Massarrah T, Luís-Ferreira F, Frau G, Venios S, McManus G, Oliveira-Maia AJ.</t>
  </si>
  <si>
    <t>A prospective observational study for a Federated Artificial Intelligence solution for moniToring mental Health status after cancer treatment (FAITH): study protocol</t>
  </si>
  <si>
    <t>BMC Psychiatry. 2022 Dec 21;22(1):817. doi: 10.1186/s12888-022-04446-5.</t>
  </si>
  <si>
    <t>10.1186/s12888-022-04446-5</t>
  </si>
  <si>
    <t>Riddell J.
 Armenian P.
 Tran A.
 Bengiamin R.
 Hendey G.</t>
  </si>
  <si>
    <t>A prospective observational study of ketamine for sedation of acutely agitated emergency department patients.</t>
  </si>
  <si>
    <t>Background: Benzodiazepines and typical antipsychotics have long been used to sedate agitated ED patients. Slow onset of action, need for dose titration, respiratory depression, and long recovery time are significant limitations that necessitate the study of other agents such as ketamine. Objective(s): To determine whether ketamine is faster than benzodiazepines and typical antipsychotics in sedating agitated ED patients. Secondary objectives were to determine the adverse events and necessity for re-dosing of sedative medications. Method(s): This prospective observational study took place in an urban academic ED. Subjects were between age 18-65 requiring chemical sedation for acute agitation. Medication, dose, and route were chosen by the treating physician. Each provider documented a subjective time that agitation was controlled and sedation levels at 0, 5, 10, and 15 minutes using a previously validated 6-pt sedation scale. Information was entered into a spreadsheet and descriptive statistics were calculated. Result(s): Eighty-three patients were included. Adequate sedation was achieved most quickly with ketamine alone, with a median time to sedation more than twice as fast as the next fastest medication (Table 734). 75% (95%CI 60-86%) of those receiving benzodiazepines alone, 55% (95%CI 32-72%) of those given ketamine alone, and 33% (95%CI 12-65%) of those given haloperidol alone required subsequent medication doses. 11 patients (13.4%, 95%CI 8-23%) had adverse events, 4 had hypotension (2 benzodiazepine, 1 ketamine, 1 haloperidol) and 4 required intubation (2 haloperidol, 1 benzodiazepine, 1 ketamine). Adverse events occurred in 4 (17%, 95%CI 7-37%) patients receiving haloperidol, 3 (14%, 95%CI 5-35%) receiving ketamine, and 4 (10%, 95%CI 4-24%) receiving benzodiazepines. Conclusion(s): Ketamine provided rapid sedation for violent and agitated ED patients with an adverse event rate similar to other agents. A large randomized trial is warranted to compare the safety and efficacy of different sedation agents. (Table presented) .</t>
  </si>
  <si>
    <t>https://dx.doi.org/10.1111/acem.12644</t>
  </si>
  <si>
    <t>Academic Emergency Medicine. Conference: 2015 Annual Meeting of the Society for Academic Emergency Medicine, SAEM 2015. San Diego, CA United States. Conference Publication: (var.pagings). 22(5 SUPPL. 1) (pp S320), 2015. Date of Publication: May 2015.</t>
  </si>
  <si>
    <t>Messmer A.A.
 Potts J.M.
 Orlikowski C.E.</t>
  </si>
  <si>
    <t>A prospective observational study of maternal oxygenation during remifentanil patient-controlled analgesia use in labour.</t>
  </si>
  <si>
    <t>Numerous studies of remifentanil patient-controlled analgesia during labour have shown high levels of maternal satisfaction, but concerns remain, especially over the side-effects of sedation and respiratory depression. We conducted a prospective observational study of maternal oxygen desaturation during remifentanil patient-controlled analgesia. Pulse oximetry values were recorded every eight s and later downloaded for analysis. A desaturation episode was defined as oxygen saturation &lt; 90%. We collected 148 h of data in 61 women, during which we observed 176 desaturation episodes. These episodes occurred in 43 (70%) women. The median (IQR [range]) of the lowest saturation during each episode was 87 (85-89 [68-89])% with duration 16 (8-24 [8-104]) s. Supplementary oxygen reduced the time per hour spent with saturation &lt; 90%, but not the depth or duration of individual episodes. Desaturation episodes were twice as common during the second stage of labour as compared with the first stage. Prior opioid administration, bolus size and use of nitrous oxide during patient-controlled analgesia use were not found to influence frequency, depth or duration of desaturation episodes. Although these findings suggest desaturation occurs more frequently during remifentanil patient-controlled analgesia than previously reported, the results are comparable with earlier oximetry studies of women who received nitrous oxide and pethidine during labour.Copyright © 2015 The Association of Anaesthetists of Great Britain and Ireland.</t>
  </si>
  <si>
    <t>https://dx.doi.org/10.1111/anae.13329</t>
  </si>
  <si>
    <t>Anaesthesia. 71(2) (pp 171-176), 2016. Date of Publication: 01 Feb 2016.</t>
  </si>
  <si>
    <t>Cole J.B.
 Moore J.C.
 Dolan B.J.
 O'Brien-Lambert A.
 Fryza B.J.
 Miner J.R.
 Martel M.L.</t>
  </si>
  <si>
    <t>A Prospective Observational Study of Patients Receiving Intravenous and Intramuscular Olanzapine in the Emergency Department.</t>
  </si>
  <si>
    <t>Study objective Parenteral olanzapine is an emerging therapy for a variety of conditions in the emergency department (ED). Intramuscular administration is standard; however, intravenous administration has been proposed as a safe alternative route. We investigate the safety and efficacy of both intramuscular and intravenous olanzapine in the ED when used for a variety of indications. Methods This was a prospective observational study of patients presenting to an urban Level I trauma center ED. Trained research associates screened the ED for patients receiving parenteral olanzapine. The primary outcome of the study was incidence of respiratory depression measured with standard markers. Secondary outcomes included use of additional doses or sedatives, corrected QT interval (QTc) data, time to nadir sedation, adverse events, and physician assessment of efficacy. Results There were 784 patients included in the final analysis. Intravenous olanzapine was administered to 295 patients; 489 received intramuscular olanzapine. Respiratory depression occurred in 11 of 295 patients (3.7%; 95% confidence interval [CI] 1.6% to 5.9%) receiving intravenous olanzapine and 10 of 489 (2.0%; 95% CI 0.8% to 3.3%) receiving intramuscular olanzapine. Seven patients required intubation, 2 in the intravenous group and 5 in the intramuscular group. Nonrespiratory complications occurred in 8 patients, 6 of 295 (2.0%; 95% CI 0.4% to 3.6%) in the intravenous group and 2 of 489 (0.4%; 95% CI 0% to 0.96%) in the intramuscular group. Dysrhythmias were isolated to 2 episodes of bradycardia requiring only supportive care. Conclusion These data suggest that, with proper monitoring, administration of olanzapine, both intramuscular and intravenous, is safe for several indications in the ED.Copyright © 2016 American College of Emergency Physicians</t>
  </si>
  <si>
    <t>https://dx.doi.org/10.1016/j.annemergmed.2016.08.008</t>
  </si>
  <si>
    <t>Annals of Emergency Medicine. 69(3) (pp 327-336.e2), 2017. Date of Publication: 01 Mar 2017.</t>
  </si>
  <si>
    <t>AKSHAY T.L.
 PRAKASH A.
 ASHIQ MOHAMED ANAS M.
 DIWAHAR S.
 RAMA P.</t>
  </si>
  <si>
    <t>A prospective observational study on the incidence of drug-related hospital admissions in a tertiary care hospital.</t>
  </si>
  <si>
    <t>Objectives: The objective of the study is to identify the incidence of drug-related problems coming to the EMD, classify, and identify the risk factor for DRP. Method(s): This was a prospective observational study conducted in the emergency department for a period of 6 months. The patients admitted through EMD with DRP were identified and then were classified according to Hepler and Strand, 1990 and Classen et al., 1997. Result(s): A total of 109 patients were identified with DRP in our study. Among them, major part was contributed by ADRs (69.7%), non-adherence (27.5%) followed by sub-therapeutic dosage, and untreated indication and overdosage (0.91%). The major organ system involved in DRPs was found to be neurological system (26.60%) and gastrointestinal system (23.85%). The major causative drug class for DRP was found to be anti-thrombotic agents (27%), and the major risk factor for the development of DRP was found to be polypharmacy. Conclusion(s): Drug-related problems are becoming one of the major reasons for the EMD admissions in the hospitals. It can cause significant burden to the society and to the health of the people.Copyright © 2021 Innovare Academics Sciences Pvt. Ltd. All rights reserved.</t>
  </si>
  <si>
    <t>https://dx.doi.org/10.22159/ajpcr.2021v14i4.40444</t>
  </si>
  <si>
    <t>Asian Journal of Pharmaceutical and Clinical Research. 14(4) (pp 56-59), 2021. Date of Publication: April 2021.</t>
  </si>
  <si>
    <t>Lundin E.S.
 Wodlin N.B.
 Nilsson L.
 Kjolhede P.</t>
  </si>
  <si>
    <t>A prospective randomized assessment of quality of life between open and robotic hysterectomy in early endometrial cancer.</t>
  </si>
  <si>
    <t>Objective There are limited prospective data on the evaluation of quality of life in patients undergoing robotic hysterectomy for endometrial cancer. Our objective was to determine whether post-operative recovery differs between robotic and abdominal hysterectomy. Methods At a Swedish tertiary referral university hospital, 50 women with low-risk endometrial cancer scheduled for surgery between February 2012 and May 2016 were included in a randomized trial. Surgery was performed according to principles for minimal invasive surgery. Anesthesia and peri-operative care followed a standardized enhanced recovery after surgery program in both groups. The EuroQol Group form EQ-5D and the Short Form-36 were used to evaluate patients' health-related quality of life. The Swedish Postoperative Symptoms Questionnaire assessed symptoms pre-operatively, daily for 7 days from the day of surgery, and then weekly until 6 weeks post-operatively. Data were analyzed by means of non-parametric tests and repeated measures ANOVA. To evaluate the time-dependent occurrence of complications, Kaplan-Meier survival and Cox proportional-hazard models were used. Results A total of 50 women were enrolled in the study (25 robotic and 25 abdominal hysterectomy). Median age (68 years vs 67 years), estimated blood loss (50 mL vs 50 mL), length of hospital stay de facto (53 hours vs 51 hours), and time to meet discharge criteria (36 hours vs 36 hours) in the robotic and abdominal groups, respectively, did not differ significantly (p&gt;0.05) Women in the robotic hysterectomy group recovered significantly faster (p=0.01) in the EQ-5D health index, and reached their pre-operative level after approximately 3 weeks, nearly 2 weeks earlier than the abdominal group. Differences regarding improvement in health-related quality of life (Short Form-36) were statistically significant in general health and social functioning only, and were in favor of robotic hysterectomy. Consumption of analgesics, pain intensity, and symptom sum score post-operatively were equal. Occurrence of complications was an independent risk factor and influenced significantly the EQ-5D health index, length of hospital stay, pain intensity, opioid consumption, and symptom sum score adversely. Conclusion Robotic hysterectomy in the setting of an enhanced recovery after surgery program led to faster recovery in health-related quality of life compared with abdominal hysterectomy.Copyright © 2019 IGCS and ESGO.</t>
  </si>
  <si>
    <t>https://dx.doi.org/10.1136/ijgc-2019-000285</t>
  </si>
  <si>
    <t>International Journal of Gynecological Cancer. 29(4) (pp 721-727), 2019. Date of Publication: 01 May 2019.</t>
  </si>
  <si>
    <t>Tiong J.
 Connelly C.
 Greenhalgh B.
 Roach B.
 Rijsdijk J.
 Maytom N.
 Cameron J.
 Habaragamuwa B.
 Cook S.
 Selak T.</t>
  </si>
  <si>
    <t>A prospective single centre study on the efficacy and safety of erector spinae plane blocks for the management of rib fractures.</t>
  </si>
  <si>
    <t>Rib fractures are present in 10% of all trauma patients. They typically cause severe pain that can lead to an increased risk of atelectasis, pneumonia and ultimately respiratory failure requiring mechanical ventilation. Despite regular oral and intravenous analgesics, rib fracture pain is often poorly controlled and high doses of opioids can lead to adverse effects such as sedation and respiratory depression in addition to nausea, reduced bowel mobility and bowel obstruction. The erector spinae plane (ESP) block is an ultrasound guided interfascial plane block first described in 2016.1 It provides rapid onset analgesia as well as ongoing pain relief via a catheter infusion. Currently there is limited published efficacy and safety data however our study supports this simple and safe technique for thoracic analgesia in the management of rib fractures. Method(s): From August 2018 to January 2019, the pain team assessed patients who presented to Wollongong Hospital with rib fractures prospectively and an erector spinae block was offered if pain control was inadequate. A total of 20 patients were recruited over a period of 6 months. Pain scores on deep inspiration (NRS-11) were recorded prior to and 30 minutes after the block. Total oral morphine equivalent daily dose (oMEDD) were calculated and compared between 24 hours before and 24 hours after block insertion. A reduction &gt;20 mg of oMEDD was considered a clinically significant improvement in pain control. Result(s): The median age of patients in the study was 72 years old (ranging from 44 to 94 years old). All 20 patients had multiple rib fractures. There was a 75% reduction in the median pain score (pre block 8 out of 10, post block 2 out of 10). Every patient had a reduction in pain score of more than 30%, which is considered a clinically significant improvement.2 Sixteen (80%) patients had a substantial reduction in pain of more than 50%. Improvements in pain scores occurred within 30 minutes after block placement in all patients. Ten patients (50%) had a decrease of &gt;20mg of oMEDD 24 hours post block placement (clinically significant). Eight patients showed no significant change in oMEDD. No complications (pneumothorax, lung injury, bleeding, infection, or nerve injury) occurred during or after the block. Discussion(s): This study demonstrated good efficacy and safety of the ESP block in patients with multiple rib fractures. We identified several plausible reasons for no significant change in oMEDD for 8 patients. A reluctance of some patients to use systemic opioids prior to block placement for fear of adverse effects possibly reduced the 24 hour prior oMEDD, and a reduction in rib fracture pain after block insertion may have increased awareness of pain from other injuries resulting in an increased 24 hour post block oMEDD. We also believe that the absence of a known standardised local anaesthetic regimen led to some patients receiving inadequate dosing therefore further contributing to an increased 24 hour post oMEDD. A notable limitation of the study was the small sample size. Overall, the results of this audit support the existing evidence that ESP block is a safe and effective regional technique for analgesic management of ribs fractures and could be considered as first line intervention for patients with multiple rib fractures.</t>
  </si>
  <si>
    <t>https://dx.doi.org/10.1177/0310057X19866345</t>
  </si>
  <si>
    <t>Anaesthesia and Intensive Care. Conference: Annual Scientific Meeting of the Australian and New Zealand College of Anaesthetists, ANZCA 2019. Kuala Lumpur Malaysia. 47(2 Supplement) (pp 15), 2019. Date of Publication: July 2019.</t>
  </si>
  <si>
    <t>Cole J.B.
 Scharber S.K.
 Simpson N.S.
 Klein L.R.
 Olives T.D.
 Nystrom P.C.
 Moore J.C.
 Arens A.M.
 Driver B.E.
 Ho J.D.</t>
  </si>
  <si>
    <t>A prospective study of a tiered dosing strategy of intramuscular ketamine for prehospital agitation.</t>
  </si>
  <si>
    <t>Background: Ketamine is an emerging therapy for prehospital agitation, however the optimal dose is not yet known. The purpose of this study is to investigate the effectiveness of a tiered dosing strategy of intramuscular (IM) ketamine for prehospital agitation, with time to adequate sedation as the primary outcome. Method(s): This was a prospective observational study of all non-pregnant adult agitated patients in our EMS system needing chemical restraint transported to our ED from August to December of 2017. All paramedics in our EMS system were trained on the Altered Mental Status Scale (AMSS), a validated ordinal scale of agitation from -4 (comatose) to +4 (most agitated). Patients scoring +2 or +3 received 3 mg/kg of IM ketamine; patients scoring +4 received 5 mg/kg IM ketamine. Paramedics used stopwatches to measure time to adequate sedation (AMSS a&amp;+1) after injection. Secondary outcomes included need for rescue sedation, complications, and intubation frequency. Result(s): We enrolled 172 patients. Median age was 31 years, 65% were male. There were 82 patients (48%) with a positive breath/serum alcohol level, and 40 (45%) were suspected to be agitated due to illicit drug use. There were 123 patients classified by paramedics as an AMSS +2/+3; 49 were an AMSS +4. Median ketamine dose for AMSS +2/+3 was 250 mg (range 100-400), or 3 mg/kg (range 1-5). Median ketamine dose for AMSS +4 was 480 mg (range 170-500), or 4.5 mg/kg (range 2.2-6.5). Median time to adequate sedation for AMSS +2/+3 was 4 min (range, 1-73.6), and 4.5 min (range 1.2-27.3) for AMSS +4. Adequate sedation was achieved prehospital for 163 (95%) patients overall (94% in the AMSS +2/+3 group, 96% in the +4 group). Twenty three AMSS +2/+3 patients (19%) required additional sedation prehospital, 8 (16%) for AMSS +4. Complications observed were as follows: apnea (n=8 AMSS +2/+3; n=5 AMSS +4), hypersalivation (n=11 AMSS +2/ +3; n=6 AMSS +4), vomiting (n=5 AMSS +2/+3; n=0 AMSS +4), laryngospasm (n=1 AMSS +2/+3; n=0 AMSS +4), emergence reaction (n=4 AMSS +2/+3; n=2 AMSS +4). Forty five total patients (26%) were intubated in the ED; 27 (22%) AMSS +2/+3 and 18 (37%) AMSS +4. Conclusion(s): A tiered dosing strategy of ketamine for prehospital agitation was feasible and resulted in rapid sedation regardless of severity of agitation. Comparative studies are needed to better define ketamine's role for treatment of prehospital agitation.</t>
  </si>
  <si>
    <t>https://dx.doi.org/10.1111/acem.13424</t>
  </si>
  <si>
    <t>Academic Emergency Medicine. Conference: 2018 Annual Meeting of the Society for Academic Emergency Medicine, SAEM 2018. Indianapolis, IN United States. 25(Supplement 1) (pp S164), 2018. Date of Publication: May 2018.</t>
  </si>
  <si>
    <t>Zhao, Min;Hao, Wei;Yang, Desen;Zhang, Yalin;Li, Lingjiang</t>
  </si>
  <si>
    <t>A prospective study of factors related to relapse in heroin addicts.</t>
  </si>
  <si>
    <t>Analyzed factors related to relapse in heroin addicts after abstinence. 149 heroin addicts (mean age: 29.7 yrs) (mean yrs of education: 8.9 yrs) (age at 1st time drug use: 15â€“44 yrs) (length of addiction: 48.5Â±25.4 mo) (134 intravenous heroin users) (157 with detoxification history) discharged from a correction camp in Hunan province, China, were followed up for 6 mo. Ss were assessed with an addictive behavior case scale, the Addiction Severity Index (A. T. Mclellan, et al, 1980), and a self-designed follow-up scale. Demographic characteristics, clinical features, addiction severity, and psychiatric comorbidity were compared between relapsed Ss (115) and remaining abstinent Ss (34). The influences of abstinence intention, antisocial personality disorder, presence of addiction of family members, rehabilitation therapy, intravenous heroin use, and composite family/social and legal factors on relapse were studied with logistic regression analysis. The results show that 22.8% (34) of Ss were abstinent; 77.2% (115) relapsed; 29.5% (44) in probation or treatment; and 1.3% (2) died; and that relapse was related to family environment, abstinence intention, addiction severity, and antisocial personality disorder. (PsycInfo Database Record (c) 2022 APA, all rights reserved)</t>
  </si>
  <si>
    <t>Chinese Journal of Clinical Psychology</t>
  </si>
  <si>
    <t>China</t>
  </si>
  <si>
    <t>Clinical Psychological Research Ctr</t>
  </si>
  <si>
    <t>Hellerstein, David J.;Rosenthal, Richard N.;Miner, Christian R.</t>
  </si>
  <si>
    <t>A prospective study of integrated outpatient treatment for substance-abusing schizophrenic patients.</t>
  </si>
  <si>
    <t>47 psychiatric inpatients with schizophrenia and psychoactive substance use disorders were randomly assigned to 1 of 2 outpatient treatment programs: integrated psychiatric and substance abuse treatment or nonintegrated treatment. Ss abused cocaine, alcohol, and marijuana, and over two-thirds of Ss used all 3 drugs. At 4 mo, 16 of 23 Ss in integrated treatment remained in treatment vs 9 of 24 in the nonintegrated treatment. Rehospitalization did not differ between groups, but treatment nonstarters had significantly more days in the hospital than those who began treatment. At 8 mo, addiction and psychiatric severity decreased significantly for patients remaining in treatment. Engagement in integrated outpatient treatment may decrease rehospitalization and lessen psychiatric and substance abuse severity. (PsycINFO Database Record (c) 2019 APA, all rights reserved)</t>
  </si>
  <si>
    <t>https://doi.org/10.3109/10550499508997421</t>
  </si>
  <si>
    <t>Cole J.B.
 Moore J.C.
 Nystrom P.C.
 Orozco B.S.
 Stellpflug S.J.
 Kornas R.L.
 Fryza B.J.
 Steinberg L.W.
 O'Brien-Lambert A.
 Bache-Wiig P.
 Engebretsen K.M.
 Ho J.D.</t>
  </si>
  <si>
    <t>A prospective study of ketamine versus haloperidol for severe prehospital agitation.</t>
  </si>
  <si>
    <t>Abstract: Context: Ketamine is an emerging drug for the treatment of acute undifferentiated agitation in the prehospital environment, however no prospective comparative studies have evaluated its effectiveness or safety in this clinical setting. Objective(s): We hypothesized 5 mg/kg of intramuscular ketamine would be superior to 10 mg of intramuscular haloperidol for severe prehospital agitation, with time to adequate sedation as the primary outcome measure. Method(s): This was a prospective open label study of all patients in an urban EMS system requiring chemical sedation for severe acute undifferentiated agitation that were subsequently transported to the EMS system's primary Emergency Department. All paramedics were trained in the Altered Mental Status Scale and prospectively recorded agitation scores on all patients. Two 6-month periods where either ketamine or haloperidol was the first-line therapy for severe agitation were prospectively compared primarily for time to adequate sedation. Secondary outcomes included laboratory data and adverse medication events. Result(s): 146 subjects were enrolled; 64 received ketamine, 82 received haloperidol. Median time to adequate sedation for the ketamine group was 5 minutes (range 0.4-23) vs. 17 minutes (range 2-84) in the haloperidol group (difference 12 minutes, 95% CI 9-15). Complications occurred in 49% (27/55) of patients receiving ketamine vs. 5% (4/82) in the haloperidol group. Complications specific to the ketamine group included hypersalivation (21/56, 38%), emergence reaction (5/52, 10%), vomiting (5/57, 9%), and laryngospasm (3/55, 5%). Intubation was also significantly higher in the ketamine group; 39% of patients receiving ketamine were intubated vs. 4% of patients receiving haloperidol. Conclusion(s): Ketamine is superior to haloperidol in terms of time to adequate sedation for severe prehospital acute undifferentiated agitation, but is associated with more complications and a higher intubation rate.Copyright © 2016 Informa UK Limited, trading as Taylor &amp; Francis Group.</t>
  </si>
  <si>
    <t>https://dx.doi.org/10.1080/15563650.2016.1177652</t>
  </si>
  <si>
    <t>Clinical Toxicology. 54(7) (pp 556-562), 2016. Date of Publication: 08 Aug 2016.</t>
  </si>
  <si>
    <t>Limbach K.E.
 Pommier S.J.
 Pommier R.F.
 Naik A.M.</t>
  </si>
  <si>
    <t>A prospective study of opioid use for postoperative pain management after breast surgery.</t>
  </si>
  <si>
    <t>The opioid epidemic has led to increased attention to prescribing practices across surgical specialties, but many studies are limited by their retrospective nature and exclusion of patients with chronic pain. This study seeks to quantify the postoperative opioid use of patients undergoing breast operations prospectively. Method(s): Consecutive patients undergoing breast operation at a single institution prospectively tracked each dose of postoperative pain medication. Logs were collected at follow up or via telephone, and a survey was conducted of patient perceptions regarding their opioid prescription. Result(s): Of 100 patients included, 88 completed the medication log, survey, or both. Those lost to follow up were more likely to have depression or anxiety (p=0.05) but were not more likely to require a refill (p=0.367). The median number and interquartile range (IQR) of tabs taken were: Partial mastectomy (PM) 0 (IQR 0-4), PM with sentinel lymph node biopsy (SNLB) 3 (IQR 0-6), PM with bilateral reduction (R) 6.5 (IQR 3-13), total mastectomy (TM) 16 (IQR 2-31.25), and bilateral total mastectomy (BM) 27 (IQR 25.25-73). The number of tabs required to lulfdl the needs of 80% of patients was: PM 3, PM+SLNB 6, PM+R 8, TM 34, and BM 47. For patients who had undergone PM, there was no significant difference in the number of tabs taken for surgical pain between those with chronic pain and those without (p=0.956) or those with history of mental illness and those without (p=0.902). There was no decrease for those who used ice (p=0.596), regular dosing of acetaminophen (p=0.877), or marijuana products (p=1.00). Of survey respondents, 50.6% felt they had been prescribed too much pain medication. Most (81.9%) had leftover tabs, and 67.9% indicated they kept them in their home. If initial prescriptions had been written to fulfill the needs of 80% of patients, an estimated 954 fewer tabs (43.3%, p&lt;0.001) would have been prescribed. Conclusion(s): The majority of patients were over-prescribed opioids after breast operation, but a reduction in opioid prescription could be achieved by targeting the needs of 80% of the population.</t>
  </si>
  <si>
    <t>https://dx.doi.org/10.1245/s10434-019-07174-5</t>
  </si>
  <si>
    <t>Annals of Surgical Oncology. Conference: 72nd Annual Cancer Symposium of the Society of Surgical Oncology, SSO 2019. San Diego, CA United States. 26(Supplement 1) (pp S98), 2019. Date of Publication: February 2019.</t>
  </si>
  <si>
    <t>Sheikhmoonesi F.
 Kabirzadeh A.
 Yahyavi S.T.
 Mohseni B.</t>
  </si>
  <si>
    <t>A prospective study of patients absconding from a psychiatric hospital in Iran.</t>
  </si>
  <si>
    <t>Aim: To investigate the motivation and characteristics of patients absconding from a psychiatric ward in Iran. Method(s): A prospective study was conducted for patients who absconded from psychiatric ward in the period between July 2010 and July 2011. The variables were patients' age, gender, hospital stay, substance abuse, psychiatric diagnosis and site of absconding. All patients were interviewed to assess their motivation for absconding. Result(s): Over a one-year period of data collection 56 absconding events were recorded, with the incidence rate of 4.24%. The mean age of absconders was 31+/-8.4 years, 47 (83.9%) absconders were males, 28 (50.9%) absconds happened through the park fence. Bipolar mood disorder or schizophrenia was the diagnosis of 23 (41%) absconders. The mean number of days of hospitalization in patients who left the wards was 11 days. The main motivation to abscond was boredom from the ward environment and missing the family. Conclusion(s): The risk of absconding is highest in the early days of admission especially in male, young patients with diagnosis of bipolar mood disorder or schizophrenia.</t>
  </si>
  <si>
    <t>Medicinski Glasnik. 9(2) (pp 345-349), 2012. Date of Publication: 2012.</t>
  </si>
  <si>
    <t>Bosnia and Herzegovina</t>
  </si>
  <si>
    <t>Cole J.B.
 Moore J.C.
 Nystrom P.C.
 Klein L.R.
 Fryza B.J.
 Harrington J.
 Ho J.D.</t>
  </si>
  <si>
    <t>A prospective study of patients receiving prehospital ketamine for profound agitation.</t>
  </si>
  <si>
    <t>Background: Profound agitation (PA) in the prehospital environment is commonly encountered and represents a safety issue for both patients and their caregivers. Ketamine (K) is an emerging drug for PA, however data is limited mostly to retrospective case series. Objective(s): We sought to establish the time to adequate sedation for patients receiving K for PA in the prehospital environment, and to characterize these patients prospectively. Method(s): This was a prospective Waiver of Consent study (45 CFR 46.116) of all adult patients in our EMS system needing chemical restraint for PA that were transported to our ED from October 2014 to November 2015. All patients received 5 mg/kg of intramuscular K. All paramedics in our EMS system were trained in the Altered Mental Status Scale (AMSS), a validated ordinal scale of agitation. Patients were enrolled if their AMSS score was +4. Paramedics carried stopwatches and measured time to adequate sedation (AMSS &lt;= +1) after injection. Secondary outcomes included need for additional sedatives, ethanol concentration, urine drug screen results, serum lactate and pH, intubation frequency, complications, and length of ED and/or hospital stay. Result(s): 51 subjects were enrolled. Median age was 29 years (range 18 - 66), 77% were male, 48% were Caucasian, 37% were Black American, and 9% were Native American. A documented history of mental illness was present in 57% (29/51). Median time to adequate sedation was 4.2 min (range 1-25 min). 92% (45/51) had adequate sedation prehospital. 16% (8/51) required an additional drug prehospital. Median ethanol concentration was 90 mg/dL (0 - 363). Urine drug screens (n = 17/30 positive) were positive for opioids (n = 7), cocaine (n = 6), amphetamines (n = 4), benzodiazepines (n = 2), THC (n = 2), &amp; LSD (n = 1). Median serum lactate was 3.2 mmol/L (1.2 - &gt;14.8). Median pH was 7.34 (6.91-7.49). Intubation occurred in 53% (27/51) of patients. Complications included hypersalivation (n = 9), vomiting (n = 3), and emergence reaction (n = 2). No laryngospasm or deaths occurred. Median ED stay was 88 min (25 - 995). Median hospital stay (n = 30) was 1.7 days (0.25 - 29). Conclusion(s): In patients with profound agitation (AMSS = +4) in the prehospital environment, ketamine typically provides effective sedation.</t>
  </si>
  <si>
    <t>https://dx.doi.org/10.1111/acem.12974</t>
  </si>
  <si>
    <t>Academic Emergency Medicine. Conference: 2016 Annual Meeting of the Society for Academic Emergency Medicine, SAEM 2016. New Orleans, LA United States. Conference Publication: (var.pagings). 23(SUPPL. 1) (pp S34), 2016. Date of Publication: May 2016.</t>
  </si>
  <si>
    <t>Thielke S.M.
 Shortreed S.M.
 Saunders K.
 Turner J.A.
 Leresche L.
 Von Korff M.</t>
  </si>
  <si>
    <t>A Prospective Study of Predictors of Long-term Opioid Use among Patients with Chronic Noncancer Pain.</t>
  </si>
  <si>
    <t>Background: Chronic pain patients at increased risk of unfavorable pain and opioid misuse outcomes may be those most likely to use opioids long-term, but this has not been evaluated prospectively. Objective(s): To ascertain whether pain prognostic risk, problem opioid use risk, and depression predict opioid use 1 year later among patients recently initiating opioid therapy with a moderate likelihood of long-term opioid use. Material(s) and Method(s): Self-report and electronic health record data were collected from patients aged 45+ years who recently initiated opioid therapy (N=762), in an integrated health care system. Logistic regression models tested whether baseline patient chronic pain prognostic risk, problem opioid use risk, depression, and expectations concerning continued opioid use independently predicted continuing use at 1 year (&gt;=30 d supply in the prior 4 mo). Result(s): At 1 year, 46% of participants continued to use opioids. Baseline problem opioid use risk score (adjusted odds ratio, 1.15; 95% confidence interval, 1.04-1.26) and expectations about continuing opioid use, but not pain prognostic risk score or depression, were significant predictors of 1-year opioid use. Compared with patients who thought continued opioid use unlikely, those who thought it was extremely or very likely had 4 times the odds of opioid use at 1 year (adjusted odds ratio, 4.05; 95% confidence interval, 2.59-6.31). Discussion(s): The strongest predictors of long-term opioid use were not patient-related or medication-related factors, but expectations about using opioids in the future. Asking about such expectations may be the easiest way to identify patients likely to continue opioid use long-term.© Copyright 2016 Wolters Kluwer Health, Inc. All rights reserved.</t>
  </si>
  <si>
    <t>https://dx.doi.org/10.1097/AJP.0000000000000409</t>
  </si>
  <si>
    <t>Clinical Journal of Pain. 33(3) (pp 198-204), 2017. Date of Publication: 2017.</t>
  </si>
  <si>
    <t>Tucker J.S.
 D'Amico E.J.
 Wenzel S.L.
 Golinelli D.
 Elliott M.N.
 Williamson S.</t>
  </si>
  <si>
    <t>A prospective study of risk and protective factors for substance use among impoverished women living in temporary shelter settings in Los Angeles County.</t>
  </si>
  <si>
    <t>Alcohol and drug use are significant public health problems facing homeless women, but few prospective studies have examined risk and protective factors for substance use in this population. This 6-month prospective study identified psychosocial, behavioral, and economic predictors of drinking to intoxication, crack use, and marijuana use in a probability sample of 402 women living in temporary shelter settings in Los Angeles County with a simple majority of homeless residents (92% of these women had a history of homelessness). Engaging in sexual risk behavior and having depressive symptoms were risk factors for more frequent intoxication, marijuana use, and crack use. Drinking to intoxication was additionally predicted by perceived HIV susceptibility, lower social support, more avoidant and less active coping, and lower self-esteem. Additional predictors of marijuana use included partner alcohol misuse and less social support, whereas more frequent crack use was additionally predicted by partner alcohol misuse, lack of economic resources, and more avoidant and less active coping. These findings suggest that effective substance use programs may need an integrative approach that addresses other types of risk behaviors, assists women in strengthening their support networks and learning effective coping skills, and provides access to basic services (e.g., housing, health care). For women in relationships, there may be a further need to address issues of partner substance use. © 2005 Elsevier Ireland Ltd. All rights reserved.</t>
  </si>
  <si>
    <t>https://dx.doi.org/10.1016/j.drugalcdep.2005.03.008</t>
  </si>
  <si>
    <t>Drug and Alcohol Dependence. 80(1) (pp 35-43), 2005. Date of Publication: 01 Oct 2005.</t>
  </si>
  <si>
    <t>Dawson DA, Li TK, Grant BF.</t>
  </si>
  <si>
    <t>A prospective study of risk drinking: at risk for what?</t>
  </si>
  <si>
    <t>Drug Alcohol Depend</t>
  </si>
  <si>
    <t>10.1016/j.drugalcdep.2007.12.007</t>
  </si>
  <si>
    <t>Tartter M.A.
 Ray L.A.</t>
  </si>
  <si>
    <t>A prospective study of stress and alcohol craving in heavy drinkers.</t>
  </si>
  <si>
    <t>Recent work has examined the relationship between stress and relapse to alcohol use in clinical populations. Few prospective studies, however, have examined stress as a precipitant of alcohol problems. The present study is a longitudinal examination of the role of stress reactivity and alcohol craving in the etiology of alcohol problems in a sample of 41 (mean age = 20.8), heavy-drinking, young adults. Participants completed a guided imagery exposure to stressful life events, followed by exposure to a neutral imagery control. Following the exposure, participants completed an alcohol cue exposure paradigm. Measures of negative mood (Profile of Mood States (POMS) depression/dejection scale), tension (POMS tension/anxiety scale) and alcohol craving (measured by the Alcohol Urge Questionnaire (AUQ)) were used as indicators of reactivity to stress and to alcohol cues. Polymorphisms of the corticotropin-releasing hormone binding protein (CRH-BP) gene and of the mu-opioid receptor (OPRM1) gene were examined as moderators of this relationship. Results revealed that stress-induced negative mood predicted negative consequences of drinking (scores on the Drinker's Inventory of Consequences (DrInC-2R)), whereas stress and cue-induced alcohol craving did not predict alcohol use or problems. Additionally, the CRH-BP genotype was found to moderate the relationship between stress-induced negative affect and the negative consequences of drinking. The current study supports and extends laboratory research describing phenotypes of stress-induced alcohol craving. © 2012 Elsevier Inc.</t>
  </si>
  <si>
    <t>https://dx.doi.org/10.1016/j.pbb.2012.03.007</t>
  </si>
  <si>
    <t>Pharmacology Biochemistry and Behavior. 101(4) (pp 625-631), 2012. Date of Publication: June 2012.</t>
  </si>
  <si>
    <t>North, Carol S.;Eyrich-Garg, Karin M.;Pollio, David E.;Thirthalli, Jagadisha</t>
  </si>
  <si>
    <t>A prospective study of substance use and housing stability in a homeless population.</t>
  </si>
  <si>
    <t>Objectives: This study examined self-report and urine test data about homeless substance use over time, prospectively comparing substance use with attainment of stable housing. Methods: 400 homeless people systematically sampled from shelters and streets in St. Louis, Missouri were assessed with structured diagnostic interviews and urine substance testing annually over 2 years. Nearly two-thirds (n = 255) completed all three assessments, constituting the sample for this prospective study. Results: More than half (55%) of this homeless sample had detectable cocaine use during the study. Most cocaine users continued using during the next 2 years and failed to achieve and maintain stable housing. Cocaine use in the first follow-up year predicted housing patterns over the next 2 years, independent of lifetime diagnosis of cocaine use disorder. Alcohol abuse/dependence in the 2-year follow-up period did not predict housing outcomes. Conclusions: The course of cocaine use and abuse/dependence, but not continuing alcohol addiction, was associated with subsequent attainment of stable housing, especially cocaine use in the first prospective year. Replication of these findings in other locations to determine generalizability may have implications for designing housing service models. (PsycINFO Database Record (c) 2019 APA, all rights reserved)</t>
  </si>
  <si>
    <t>https://doi.org/10.1007/s00127-009-0144-z</t>
  </si>
  <si>
    <t>Social Psychiatry and Psychiatric Epidemiology: The International Journal for Research in Social and Genetic Epidemiology and Mental Health Services</t>
  </si>
  <si>
    <t>Page, CB; Parker, LE; Rashford, SJ; Isoardi, KZ; Isbister, GK</t>
  </si>
  <si>
    <t>A Prospective Study of the Safety and Effectiveness of Droperidol in Children for Prehospital Acute Behavioral Disturbance</t>
  </si>
  <si>
    <t>prehospital; pediatrics; acute behavioral disturbance; chemical sedation</t>
  </si>
  <si>
    <t>PHARMACOLOGICAL MANAGEMENT; AGITATED PATIENT; KETAMINE; SEDATION; MIDAZOLAM; PROLONGATION; INTUBATION; TRIAL</t>
  </si>
  <si>
    <t>Study objective: Although uncommon, children (&lt;16 years) with acute behavioral disturbance are a significant issue for emergency medical service providers. In this study, we aimed to investigate the safety and effectiveness of droperidol in children with prehospital acute behavioral disturbance. Methods: This was a prospective observational study over 1 year investigating the use of droperidol (0.1-0.2 mg/kg) for children (&lt; 16 years) with acute behavioral disturbance. Inclusion criteria for acute behavioral disturbance were defined by a sedation assessment tool score of &gt;= 2 determined by the attending paramedic. The primary outcome was the proportion of adverse effects (need for airway intervention, oxygen saturation &lt;90% and/or respiratory rate &lt;12, systolic blood pressure &lt;90 mmHg, sedation assessment tool score of -3 and dystonic reactions). Secondary outcomes included time to sedation (sedation assessment tool score decreased by 2 or more, or a score of zero), requirement for additional sedation, failure to sedate and proportion of sedation success defined as the number of patients successfully sedated who did not suffer any adverse events or receive additional sedation. Results: There were 96 patients (males 51 [53%], median age 14 years [range 7-15 years]) who presented on 102 occasions over the one year study period. Self-harm and/or harm to others was the commonest (74/105 [70%]) cause of acute behavioral disturbance followed by alcohol (16/105 [15%]). There were 9 adverse events in 8 patients (8/102 [8%]; 95% confidence intervals [CI]: 3-13%) Five patients had hypotension, all asymptomatic and only one required treatment; 2 dystonic reactions managed with benztropine and one patient with respiratory depression. Median time to sedation was 14 min (interquartile range (IQR): 10-20 min; range: 3-85 min). There was no requirement for prehospital additional sedation (0/102 [0%]; 95% CI: 0-4%) and additional sedation in the first hour of arrival to hospital was required by 4 patients (4/102 [4%]; 95% CI: 1-10%). Overall successful sedation was achieved in 89 (87%) patients. Conclusions: The use of droperidol in children for acute behavioral disturbance in the prehospital setting is both safe and effective.</t>
  </si>
  <si>
    <t>Larsson S, Lundberg D.</t>
  </si>
  <si>
    <t>A prospective survey of postoperative nausea and vomiting with special regard to incidence and relations to patient characteristics, anesthetic routines and surgical procedures</t>
  </si>
  <si>
    <t>Acta Anaesthesiol Scand. 1995 May;39(4):539-45. doi: 10.1111/j.1399-6576.1995.tb04115.x.</t>
  </si>
  <si>
    <t>10.1111/j.1399-6576.1995.tb04115.x</t>
  </si>
  <si>
    <t>Conway C.
 Aaronson S.
 Sackeim H.
 Kriedt C.
 Bunker M.
 Olin B.
 Lee L.
 Way J.
 Rush A.J.</t>
  </si>
  <si>
    <t>A Prospective, Multi-center Randomized, Controlled, Blinded Trial of Vagus Verve Stimulation for Difficult to Treat Depression: the RECOVER Trial.</t>
  </si>
  <si>
    <t>Abstract Introduction: Therapeutic Vagus Nerve Stimulation (VNS) has been FDA-approved for treatment-resistant depression (TRD). In 2007, the US Centers for Medicare and Medicaid Services (CMS) issued a non-coverage decision, making access difficult for patients. In 2019, CMS requested a "coverage with evidence development trial" to determine potential VNS efficacy in the US Medicare TRD population. This trial, RECOVER, is co-sponsored by CMS and the device maker (LivaNova) to assess VNS efficacy over 12 months is large, multi-centered (N=71, US sites), randomized, and placebo-controlled. Method(s): Inclusion criteria include: &gt;=18 years old, diagnosis of Major Depressive Disorder (MDD) or Major Depressive Episode (MDE) in bipolar disorder, chronic (2 years) or recurrent (&gt;= 4 MDEs), failure of four medical record-verified AD treatments in the current MDE, a score of &gt;= 22 on the Montgomery Asberg Depression Rating Scale (MADRS). Exclusion criteria include: substance use and psychotic disorders, acute suicidal ideation/intention, severe personality disorder. All subjects undergo VNS implantation then randomized to active treatment (device on) or sham (implanted, not activated) for 12 months. Depression ratings are performed by blinded, offsite raters. The trial's primary measure is number of months in response (active -vs- placebo). Result(s): 480 patients enrolled; subject mean age is 54.0, 34.6 mean MADRS, mean age of onset is 20.9, and 20.4 years of lifetime MDE. Average failed lifetime ADs is 14.1, with many receiving aggressive treatments: ECT (41.9%), TMS (46.7%), and ketamine (21.3%). Many report psychiatric hospitalizations (64.0%); attempted suicide (43.8%). To date, 222 patients (including 40 early terminated) have completed the trial's first year. Conclusion(s): RECOVER is the largest prospective, randomized, device-based, placebo-controlled MDD trial ever undertaken; enrolling severe TRD patients not studied in most MDD clinical trials. It will provide a thorough understanding of the nature of VNS response (e.g., onset of response and potential baseline outcome predictors). Research Category and Technology and Methods Clinical Research: 12. Vagus Nerve Stimulation (VNS) Keywords: Treatment-Resistant Depression, Vagus Nerve Stimulation, Difficult to Treat Depression, Major Depressive DisorderCopyright © 2023</t>
  </si>
  <si>
    <t>https://dx.doi.org/10.1016/j.brs.2023.03.014</t>
  </si>
  <si>
    <t>Brain Stimulation. Conference: 5th International Brain Stimulation Meeting. Lisbon Portugal. 16(2) (pp 1), 2023. Date of Publication: 01 Mar 2023.</t>
  </si>
  <si>
    <t>Wolf J.
 Janssen F.
 Lublin H.
 Salokangas R.K.R.
 Allain H.
 Smeraldi E.
 Bernardo M.
 Millar H.
 Pans M.
 Adelbrecht C.
 Laughton J.
 Werner C.
 Maier W.</t>
  </si>
  <si>
    <t>A prospective, multicentre, open-label study of aripiprazole in the management of patients with schizophrenia in psychiatric practice in Europe: Broad Effectiveness Trial with Aripiprazole in Europe (EU-BETA).</t>
  </si>
  <si>
    <t>Objective: To examine the effectiveness of aripiprazole in schizophrenia in a naturalistic setting in 14 European countries. Method(s): This multicentre, open-label study of aripiprazole evaluated outpatients with schizophrenia for whom a medication switch was clinically reasonable or antipsychotic initiation was required. Patients (n = 833) were randomized in a 4:1 ratio to aripiprazole (recommended starting dose 15 mg/day, permitted adjustment 10-30 mg/day) (n = 680) or another antipsychotic (safety control [SC] group) (n = 153) for 8 weeks. The control group received an antipsychotic different to their recent pre-study medication. The primary effectiveness measure was the Clinical Global Impression - Improvement (CGI - I) score of aripiprazole-treated patients at Week 8 (last observation carried forward [LOCF]). Patients' and caregivers' medication preference was assessed using the Preference of Medication (POM) questionnaire. The Investigator Assessment Questionnaire (IAQ) was used to record investigators' assessments of their patients' responses to the study antipsychotic. Adverse events (AEs) were recorded. Result(s): At endpoint (Week 8, LOCF), the mean CGI - I score of 3.16 (95% confidence interval, [CI]: 3.04, 3.28) demonstrated the effectiveness of aripiprazole. At endpoint, 43% of aripiprazole-treated patients showed a response (CGI - I score = 1/2). Aripiprazole was rated as slightly or much better than previous antipsychotic at endpoint by 68% of patients and 65% of caregivers. The mean CGI - I score (Week 8, LOCF) for the SC group was 3.37 (95% CI: 3.14, 3.60). No major differences in the occurrence of AEs were noted between aripiprazole- and SC-treated patients. Limitation(s): As this is an open-label design, there may have been a bias. Secondly, the study was not powered to show differences between treatment groups and no statistical comparisons were planned. Thirdly, 8 weeks is too short to evaluate long-term effectiveness. Conclusion(s): Aripiprazole was effective, well tolerated and well accepted by patients and caregivers in this naturalistic study. © 2007 Librapharm Limited.</t>
  </si>
  <si>
    <t>https://dx.doi.org/10.1185/030079907X225448</t>
  </si>
  <si>
    <t>Current Medical Research and Opinion. 23(10) (pp 2313-2323), 2007. Date of Publication: October 2007.</t>
  </si>
  <si>
    <t>Shum C.
 Mukherjee A.
 Teo C.
 Ong C.
 Lim T.</t>
  </si>
  <si>
    <t>A prospective, randomised study on comparing etoricoxib plus diclofenac versus pethidine as analgesia in extracorporeal shockwave lithotripsy.</t>
  </si>
  <si>
    <t>Introduction and Objective: Intravenous (IV) pethidine provides effective analgesia during ESWL, but its opioid nature is associated with adverse effects like nausea, giddiness, sedation, respiratory depression and hypotension. It has a half-life of 3-5 hours, and its metabolite, norpethidine, is neurotoxic, so prolonged monitoring is required after its usage. Using intramuscular (IM) diclofenac as an alternative spares these opioid adverse effects, but does not provide the same level of analgesia. We investigate if the combination of oral etoricoxib and IM diclofenac can substitute IV pethidine during ESWL. Material(s) and Method(s): Between April 2010 and March 2012, a total of 224 patients underwent ESWL using the same lithotriptor by a single surgeon in our institution. These patients were randomized into 2 equal groups. Group A received oral etoricoxib 120mg at 2 hours and IM diclofenac 75mg immediately before ESWL. Group B received IV pethidine 50mg immediately before ESWL. All patients underwent ESWL as per a standard protocol. Variables like patients' age, gender, race, BMI; stones' size, number, location, radio-opacity; treatment duration, number of shocks, maximum energy level, average energy level, and whether treatment was a first or repeat session, were included in data analysis. At the end of treatment, the patients rated pain severity using a visual analogue scale from 0 to 10. Any unexpected events leading to premature termination of ESWL, such as intolerable pain during treatment, were recorded. Any analgesic adverse effects were recorded. Chi-square test and independent-samples T test were used to analyse non-parametric and parametric variables respectively. Result(s): Both groups were similar in patients' age, gender, race; stones' size, number, location, radio-opacity; treatment duration, number of shocks, maximum energy level, average energy level, and whether treatment was a first or repeat session. The mean BMI for Group A and Group B was 27.0 and 25.5 respectively (p=0.007). The mean pain score for Group A and Group B was 5.0 and 4.5 respectively, without statistical significance. Six patients from each group could not complete treatment due to intolerable pain. No patient suffered from analgesic adverse effects. Conclusion(s): The combination of oral etoricoxib plus IM diclofenac can provide the same level of analgesia as IV pethidine during ESWL, and is not associated with any adverse effects. It avoids the potential neurotoxicity of pethidine and its metabolite, and reduces the need for prolonged monitoring after ESWL.</t>
  </si>
  <si>
    <t>https://dx.doi.org/10.1016/S0090-4295%2812%2900882-5</t>
  </si>
  <si>
    <t>Urology. Conference: 32nd Congress of the Societe Internationale d'Urologie. Fukuoka Japan. Conference Publication: (var.pagings). 80(3 SUPPL. 1) (pp S321), 2012. Date of Publication: September 2012.</t>
  </si>
  <si>
    <t>Honderick T, Williams D, Seaberg D, Wears R.</t>
  </si>
  <si>
    <t>A prospective, randomized, controlled trial of benzodiazepines and nitroglycerine or nitroglycerine alone in the treatment of cocaine-associated acute coronary syndromes</t>
  </si>
  <si>
    <t>Am J Emerg Med</t>
  </si>
  <si>
    <t>10.1053/ajem.2003.50010</t>
  </si>
  <si>
    <t>Ibrahim M.</t>
  </si>
  <si>
    <t>A prospective, randomized, double blinded comparison of intranasal dexmedetomodine vs intranasal ketamine in combination with intravenous midazolam for procedural sedation in school aged children undergoing MRI</t>
  </si>
  <si>
    <t>Anesth Essays Res. 2014 May-Aug;8(2):179-86. doi: 10.4103/0259-1162.134495.</t>
  </si>
  <si>
    <t>10.4103/0259-1162.134495</t>
  </si>
  <si>
    <t>A prospective, randomized, multi-center, open-label clinical trial comparing intradiscal biacuplasty to conservative therapy for discogenic lumbar back pain.</t>
  </si>
  <si>
    <t>Objective: Current therapeutic options for chronic low back pain (LBP) of discogenic origin are limited. The potential for complications associated with both surgery and more conservative therapy, such as opioid use, make it an important clinical goal to avoid such treatments. Emerging data are necessary to support alternative treatments for discogenic LBP. This prospective, randomized crossover study was conducted to compare the safety and effectiveness of physician-prescribed conventional medical management (CMM, n = 34), including pharmacological management, physical therapy, interventional options, and/or lifestyle changes, to CMM + intradiscal biacuplasty (CMM+IDB, n = 29), a minimally invasive technique that utilizes cooled radiofrequency to ablate nociceptive ingrowth, the hallmark of internal disc disruption leading to discogenic LBP. Design(s): Prospective randomized crossover. Setting(s): Academic and private practice. Participant(s): 63 subjects Interventions: Intradiscal Biacuplasty + Conventional Medical Management versus Conventional Medical Management Alone. Main Outcome Measure(s): The visual analog scale (VAS), SF36-physical functioning (SF36-PF), Oswestry Disability Index (ODI), Beck's Depression Inventory (BDI), patients' global impression of change (PGIC), and health-related quality of life (EQ-5D VAS). Results or Clinical Course: Study cohort demographics were wellmatched, and body mass indices were equivalent (26). Baseline scores for each study outcome were similar between study groups. In the CMM+IDB group, no major complications occurred, the mean VAS score reduction exceeded that in the CMM group (-2.4 vs. -0.56; p = .02), and the proportion of treatment responders (2-point or 30% decrease in the VAS) was substantially bigger (50% vs. 18%). Large differences in mean SF36-PF, ODI, and PGIC score changes (p &lt; .05/ outcome) favored CMM+IDB, and changes in the BDI and EQ-5D VAS scores showed greater trends of improved health in the CMM+IDB group. Differences in opioid use between groups were not statistically significant. Conclusion(s): The comparatively superior outcomes in the CMM+IDB group suggest that IDB is a more effective treatment for discogenic LBP than CMM.</t>
  </si>
  <si>
    <t>PM and R. Conference: 2015 Annual Assembly of the American Academy of Physical Medicine and Rehabilitation. Boston, MA United States. Conference Publication: (var.pagings). 7(9 SUPPL. 1) (pp S148-S149), 2015. Date of Publication: September 2015.</t>
  </si>
  <si>
    <t>Desai M.J.
 Kapural L.
 Petersohn J.D.
 Vallejo R.
 Menzies R.
 Creamer M.
 Gofeld M.</t>
  </si>
  <si>
    <t>A prospective, randomized, multicenter, open-label clinical trial comparing intradiscal biacuplasty to conventional medical management for discogenic lumbar back pain.</t>
  </si>
  <si>
    <t>Study Design: This study was a prospective, randomized, crossover, multicenter trial for the evaluation of comparative effectiveness of intradiscal biacuplasty (IDB) versus conventional medical management (CMM) in the treatment of lumbar discogenic pain. Objective(s): The objective was to demonstrate the superiority of IDB over CMM in the treatment of discogenic pain with respect to the primary outcome measure. Summary of Background Data: Current therapeutic options for the treatment of chronic low back pain of discogenic origin are limited. CMM is often unsatisfactory with regard to the treatment of discogenic pain. IDB offers a minimally invasive treatment that has been demonstrated to be superior to placebo in the past. Method(s): A total of 63 subjects with lumbar discogenic pain diagnosed via provocation discography were randomized to IDB+CMM (n = 29) or CMM-alone (n = 34). At 6 months, patients in the CMM-alone group were eligible for crossover if desired. The primary outcome measure was the change in visual analog scale (VAS) from baseline to 6 months. Secondary outcome measures included treatment "responders," defined as the proportion of subjects with a 2-point or 30% decrease in VAS scores. Other secondary measures included changes from baseline to 6 months in (1) short form (SF) 36-physical functioning, (2) Oswestry Disability Index, (3) Beck Depression Inventory, (4) Patient Global Impression of Change, (5) EQ-5D VAS, and (6) back pain-related medication usage. Result(s): In the IDB cohort, the mean VAS score reduction exceeded that in the CMM cohort (-2.4 vs. -0.56; P-0.02), and the proportion of treatment responders was substantially greater (50% vs. 18%). Differences in secondary measures favored IDB. No differences in opioid utilization were noted between groups. Conclusion(s): Superior performance of IDB with respect to all study outcomes suggests that it is a more effective treatment for discogenic pain than CMM-alone.Copyright © 2016 Wolters Kluwer Health, Inc. All rights reserved.</t>
  </si>
  <si>
    <t>https://dx.doi.org/10.1097/BRS.0000000000001412</t>
  </si>
  <si>
    <t>Spine. 41(13) (pp 1065-1074), 2016. Date of Publication: 01 Jul 2016.</t>
  </si>
  <si>
    <t>Krasowski J.</t>
  </si>
  <si>
    <t>A psycho-social theory of solvent abusers.</t>
  </si>
  <si>
    <t>Sniffing, the deliberate inhalation of volatile solvents, is an increasing form of drug abuse occurring primarily among adolescents. Goldberg reported that this behavior is increasing markedly and it is considered by some as the early foundation for later alcoholism, and/or heroin addiction. Unfortunately, conflicting viewpoints, varying reporting styles, limited statistics, and differences of emphasis make analysis of what appears to be a new form of anti-social and self-destructive behavior difficult. A coherent theory of the dynamics of this particular drug abuse is noteably lacking in the psychological literature. Approximately fifty articles about solvent abuse were comprehensively reviewed in an attempt to integrate the existing professional literature. Based on this integrated review, it is the intent of this article to present a theory which will enhance a better understanding of the sniffer and facilitate future treatment interventions. The sniffer's family situation is a constant source of frustration and anxiety. The initial lack of response by his parents toward him as an individual and later toward his sniffing behavior, coupled with the eventual punitive responses of authority figures from the home, school, and the courts, develops and helps to maintain a negative self concept and sense of inferiority within the individual. His life is usually devoid of a sense of accomplishment, sharing and oneness. The sensations and attention the individual receives from sniffing serve as a means of temporarily alleviating the anxieties associated with his home environment and social interactions. Additionally, intoxication often enables a release of inhibitions 'helping' the individual to temporarily overcome basic feelings of inadequacy, but becoming compulsively habituated to this behavior and the sensations of intoxication. Braucht, Brakarsh, Follingstad and Berry have reported psychosocial research on alcoholic and narcotic-addicted adolescents. A consolidation of their research and this thesis strongly implies that the young sniffer will eventually become tomorrow's alcoholic and/or heroin addict. It then becomes apparent that the successful treatment of the sniffer will not only inhibit the possible destruction of a vital segment of our population - the very young, but also be a preventive measure for future drug abuse, especially alcohol and heroin abuse. More basic research is needed before we can scientifically cross the gap of theoretical implications to solid statements of what inhibits and/or reinforces solvent abuse. Comparative, longitudinal, and/or control group studies concerning the etiology of, effects of, and in particular treatment approaches toward this behavior are needed. Hypotheses should be proposed and tested concerning the real and/or perceived needs of solvent abusers. Do these needs differ from other drug abusers? What events elicit (precede) and/or reward (reinforce) this behavior? What are the long term psychological and/or behavioral effects of deliberate inhalation? What are the most successful treatment interventions? What treatment interventions are needed?</t>
  </si>
  <si>
    <t>Drug Forum. 7(3-4) (pp 371-382), 1979. Date of Publication: 1978.</t>
  </si>
  <si>
    <t>Smith, RV; Boland, EM; Young, AM; Lofwall, MR; Quiroz, A; Staton, M; Havens, JR</t>
  </si>
  <si>
    <t>A Qualitative Analysis of Gabapentin Misuse and Diversion Among People Who Use Drugs in Appalachian Kentucky</t>
  </si>
  <si>
    <t>gabapentin; off-label prescribing; opioids; drug abuse; qualitative analysis</t>
  </si>
  <si>
    <t>DEPENDENCE; ABUSE; WITHDRAWAL; DETOXIFICATION; PREGABALIN; PAIN</t>
  </si>
  <si>
    <t>Gabapentin, an anticonvulsant and analgesic for postherpetic neuralgia, has been thought to have no abuse potential despite numerous published reports to the contrary. Gabapentin has been linked with impaired driving and opioid use, highlighting the need to more fully understand its risk profile. Thirty-three individuals reporting recent nonmedical use of gabapentin were recruited from two ongoing longitudinal studies of drug users in Appalachian Kentucky to participate in focus groups. Four sessions were held (two in the community and two in jail settings), during which participants responded to questions regarding their personal experiences with gabapentin misuse. Focus group participants were similar to other gabapentin users in the larger cohort studies with respect to demographics and drug use behaviors. Overall, the sample reported having initiated gabapentin more than 10 years earlier after having it prescribed for a legitimate, though generally off-label, medical indication (e.g., pain, anxiety, opioid detoxification). Participants reported use of gabapentin in combination with buprenorphine, other opioids, cocaine, and caffeine to produce sought-after central nervous system effects (e.g., muscle relaxation, pain reduction, sleep induction, feeling drunk, and feeling high). Focus group responses highlighted the low cost of gabapentin for the purpose of getting high and noted increasing popularity in the community, particularly over the last 2 years. Gabapentin was a prominent drug of abuse in two cohorts of the primarily opioid-using individuals. Providers should be aware of gabapentin's abuse potential, and a reexamination of the need for scheduling is warranted.</t>
  </si>
  <si>
    <t>Vickers Smith R.
 Boland E.M.
 Young A.M.
 Lofwall M.R.
 Quiroz A.
 Staton M.
 Havens J.R.</t>
  </si>
  <si>
    <t>A qualitative analysis of gabapentin misuse and diversion among people who use drugs in Appalachian Kentucky.</t>
  </si>
  <si>
    <t>Gabapentin, an anticonvulsant and analgesic for postherpetic neuralgia, has been thought to have no abuse potential despite numerous published reports to the contrary. Gabapentin has been linked with impaired driving and opioid use, highlighting the need to more fully understand its risk profile. Thirty-three individuals reporting recent nonmedical use of gabapentin were recruited from two ongoing longitudinal studies of drug users in Appalachian Kentucky to participate in focus groups. Four sessions were held (two in the community and two in jail settings), during which participants responded to questions regarding their personal experiences with gabapentin misuse. Focus group participants were similar to other gabapentin users in the larger cohort studies with respect to demographics and drug use behaviors. Overall, the sample reported having initiated gabapentin more than 10 years earlier after having it prescribed for a legitimate, though generally off-label, medical indication (e.g., pain, anxiety, opioid detoxification). Participants reported use of gabapentin in combination with buprenorphine, other opioids, cocaine, and caffeine to produce sought-after central nervous system effects (e.g., muscle relaxation, pain reduction, sleep induction, feeling drunk, and feeling "high"). Focus group responses highlighted the low cost of gabapentin for the purpose of getting high and noted increasing popularity in the community, particularly over the last 2 years. Gabapentin was a prominent drug of abuse in two cohorts of the primarily opioid-using individuals. Providers should be aware of gabapentin's abuse potential, and a reexamination of the need for scheduling is warranted.Copyright © 2018 APA, all rights reserved).</t>
  </si>
  <si>
    <t>https://dx.doi.org/10.1037/adb0000337</t>
  </si>
  <si>
    <t>Psychology of Addictive Behaviors. 32(1) (pp 115-121), 2018. Date of Publication: February 2018.</t>
  </si>
  <si>
    <t>Oberleitner L.M.S.
 Madden L.M.
 Muthulingam D.
 Marcus R.
 Oberleitner D.E.
 Beitel M.
 Gaeta M.
 Tamberelli J.F.
 Barry D.T.</t>
  </si>
  <si>
    <t>A qualitative investigation of addiction counselors' perceptions and experiences implementing an open-access model for treating opioid use disorder.</t>
  </si>
  <si>
    <t>Objective: To examine addiction counselors' perceptions and experiences of implementing an open-access model for methadone maintenance treatment (MMT), in which the program rapidly enrolled prospective patients, irrespective of ability to pay, and provided real-time access to multiple voluntary treatment options. Between 2006, when the treatment program initially implemented this model, and 2020, the census of clients receiving methadone maintenance at the study site grew from 1431 to 4500. Method(s): Participants were 31 addiction counselors employed at a treatment organization that implemented an open-access model to scale up MMT. We examined counselors' perceptions and experiences of working in programs that employed this model, using individual semi-structured interviews, which an interdisciplinary team audiotaped, transcribed, and systematically coded using grounded theory. The team reviewed themes and reconciled disagreements (rater agreement was 98%). We describe themes that more than 10% of participants reported. Result(s): Counselors described perceived advantages of the open-access model for clients (e.g., "individualized to client needs"), clinicians (e.g., "fewer demands"), and the community (e.g., "crime reduced"). Counselors also described perceived disadvantages of the open-access model for clinicians (e.g., "uneven workload") and clients (e.g., "need for more intensive services for some clients"), as well as program-level concerns (e.g., "perceived lack of structure"). Conclusion(s): Counselors who work in opioid treatment programs that use an open-access framework described multiple benefits to themselves, their clients, and the public; they also outlined disadvantages for themselves and clients, which research should further explore and address to facilitate MMT scale up.Copyright © 2020 Elsevier Inc.</t>
  </si>
  <si>
    <t>https://dx.doi.org/10.1016/j.jsat.2020.108191</t>
  </si>
  <si>
    <t>Journal of Substance Abuse Treatment. 121 (no pagination), 2021. Article Number: 108191. Date of Publication: February 2021.</t>
  </si>
  <si>
    <t>Ojeda V.D.
 Robertson A.M.
 Hiller S.P.
 Lozada R.
 Cornelius W.
 Palinkas L.A.
 Magis-Rodriguez C.
 Strathdee S.A.</t>
  </si>
  <si>
    <t>A qualitative view of drug use behaviors of Mexican male injection drug users deported from the United States.</t>
  </si>
  <si>
    <t>Deportees are a hidden yet highly vulnerable and numerous population. Significantly, little data exists about the substance use and deportation experiences of Mexicans deported from the United States. This pilot qualitative study describes illicit drug use behaviors among 24 Mexico-born male injection drug users (IDUs), &gt;= 18 years old, residing in Tijuana, Mexico who self-identified as deportees from the United States. In-person interviews were conducted in Tijuana, Mexico in 2008. Content analysis of interview transcripts identified major themes in participants' experiences. Few participants had personal or family exposures to illicit drugs prior to their first U.S. migration. Participants reported numerous deportations. Social (i.e., friends/family, post-migration stressors) and environmental factors (e.g., drug availability) were perceived to contribute to substance use initiation in the U.S. Drugs consumed in the United States included marijuana, heroin, cocaine, methamphetamine, and crack. More than half of men were IDUs prior to deportation. Addiction and justice system experiences reportedly contributed to deportation. After deportation, several men injected new drugs, primarily heroin or methamphetamine, or a combination of both drugs. Many men perceived an increase in their substance use after deportation and reported shame and loss of familial social and economic support. Early intervention is needed to stem illicit drug use in Mexican migrant youths. Binational cooperation around migrant health issues is warranted. Migrant-oriented programs may expand components that address mental health and drug use behaviors in an effort to reduce transmission of blood-borne infections. Special considerations are merited for substance users in correctional systems in the United States and Mexico, as well as substance users in United States immigration detention centers. The health status and health behaviors of deportees are likely to impact receiving Mexican communities. Programs that address health, social, and economic issues may aid deportees in resettling in Mexico.</t>
  </si>
  <si>
    <t>https://dx.doi.org/10.1007/s11524-010-9508-7</t>
  </si>
  <si>
    <t>Journal of urban health : bulletin of the New York Academy of Medicine. 88(1) (pp 104-117), 2011. Date of Publication: Feb 2011.</t>
  </si>
  <si>
    <t>Jang C.Q.
 Chen C.-R.
 Gotesman M.
 Chumpia M.</t>
  </si>
  <si>
    <t>A Quality Improvement Initiative to Improve Inpatient Pain Management for Pediatric Patients with Sickle Cell Disease.</t>
  </si>
  <si>
    <t>Purpose/Objectives: Vaso-occlusive crisis (VOC) is the leading cause of hospitalizations and emergency department visits among patients with Sickle Cell Disease (SCD). Early and aggressive pain management is the cornerstone of VOC management in the emergency room and has been linked to decreased admission rates. However, once patients are admitted, VOCs are often undertreated, leading to poor quality of life and excessive health care utilization. Aim Statement: By June 30,2021, we aim to increase basal acetaminophen and non-steroidal anti-inflammatory drugs (NSAIDs) to &gt;=90% of patients with SCD admitted for VOC who otherwise do not have contraindications, and basal opioids to &gt;=90% of patients who have a home prescription for opioids and otherwise do not have contraindications. Our secondary aims include evaluating as needed (PRN) opiate use and length of hospitalization. Design/Methods: A prospective single-center quality improvement project was conducted to evaluate and improve timely and appropriate pain management for pediatric patients with SCD in a 26-bed pediatric ward within a public teaching hospital. Interventions targeted towards residents were implemented using Plan-Do-Study-Act cycles beginning in September 2020. These included inpatient pain management didactics and handouts, VOC inpatient pain control order sets, and individualized home pain plans. Pre- and post-intervention data were collected from the electronic medical record from January 2017 to June 2021. Result(s): Prior to interventions, 15 patients accounted for 88 hospitalizations with a median length of stay of 4 days. Basal acetaminophen and NSAIDs were scheduled for 18% and 95% of hospitalizations, respectively. Patients received a median of 0 MME of basal opioid and 29.5 MME of PRN opioid within 24 hours of admission. Post-intervention, 8 patients accounted for 17 hospitalizations with a median length of stay of 4 days. Acetaminophen and NSAIDs were both ordered for 100% of hospitalizations. Patients received a median of 2.5 MME of basal opioid and 37.5 MME of PRN opioid within 24 hours of admission. A basal opioid regimen was started in 30% of hospitalizations prior to intervention and 53% of hospitalizations post-intervention. Conclusion/Discussion: QI efforts targeted at physician education and establishing hospital standards for pain management can improve pain control in pediatric patients with SCD. However, data that these interventions ultimately affect outcome measures such as length of stay is lacking. This may be in part due to the low number of patients and presence of patients who disproportionately utilize resources. In our data set, post-intervention length of stay was inflated by two complex patients who accounted for 74 of 105 hospitalization days. For these patients, additional interventions such as mental health support, non-pharmacologic therapy, and case management may be beneficial. Continued research and follow-up are needed to improve VOC treatment and understand the impact of these interventions on hospitalizations and quality of life. (Table Presented).</t>
  </si>
  <si>
    <t>Pediatrics. Conference: National Conference and Exhibition Meeting of the American Academy of Pediatrics, AAP 2021. Virtual. 149 (no pagination), 2022. Date of Publication: February 2022.</t>
  </si>
  <si>
    <t>Robertson C.
 Artis G.
 Lowe G.</t>
  </si>
  <si>
    <t>A quality improvement project of the interscalene block service offered to elective orthopaedic patients.</t>
  </si>
  <si>
    <t>Although interscalene blocks can provide optimal analgesia for upper limb surgery, they are associated with significant risks due to the proximity of important anatomical structures (1). We have little awareness of the patient perspective of these blocks and how they perceive these risks. We aimed to audit our own practice to illustrate patient retention of risks, satisfaction and block effectiveness to highlight potential interventions to improve our service. Methods We completed a prospective survey of non-consecutive patients receiving interscalene blocks and operated on between August 2018 and January 2019. Data were collected utilising electronic records and telephone interview of consenting patients. We compared block constituents, pain transition, length of block and overall patient satisfaction with the experience. Results In total 60 patients consented to the telephone interview. Of these, 29 had arthroscopic procedures not requiring decompression, 21 had shoulder decompression and 10 had total shoulder replacements. According to patients, 18 h was the average time for the block to wear off. Local anaesthetic was primarily at a concentration of 0.25% levobupivacaine (36 patients), with 20 receiving 0.375% and four receiving 0.5%. Most anaesthetists (n = 40) injected 40 ml of local anaesthetic. There were no significant differences in patient perspective regardless of block concentration or volume used. Half (n = 5) of the shoulder replacement patients were not happy with the transition to oral tablets. Nearly all patients (59/60) were discharged with the same discharge medication, a weak opiate and non-steroidal anti-inflammatory drug (NSAID). Discussion Patients do not appear to retain information regarding these high-risk blocks, and many are unaware of any formalised consent process. In addition, almost half that remember a consent process felt significant anxiety after being informed about risks. There appears to be a place for written information early. We are currently developing a patient information leaflet related to upper-limb blocks. We hope to re-audit in September 2019 to assess its impact and identify what information patients find most beneficial. The number of patients unhappy with pain transition suggests that a 'one size fits all' approach may not be best for these patients, particularly those receiving more complex operations, such as shoulder replacements, who may have different analgesia requirements than a short arthroscopy for example. To address this, we hope to complete a larger study to assess analgesia in the 48 h following upper-limb block to optimise discharge medications and maximise patient experience.</t>
  </si>
  <si>
    <t>https://dx.doi.org/10.1111/anae.14812</t>
  </si>
  <si>
    <t>Anaesthesia. Conference: Annual Congress of the Association of Anaesthetists, 2019. Glasgow United Kingdom. 74(Supplement 4) (pp 68), 2019. Date of Publication: September 2019.</t>
  </si>
  <si>
    <t>Morgan-Lopez A.A.
 Elek E.
 Graham P.W.
 Saavedra L.M.
 Bradshaw M.
 Clarke T.</t>
  </si>
  <si>
    <t>A quasi-experimental evaluation of partnerships for success's impact on community-level ethanol and prescription drug poisoning rates.</t>
  </si>
  <si>
    <t>The emerging dual threats of underaged drinking (UAD) and prescription drug misuse (PDM) require sustained prevention efforts across multiple levels of interventions. In response to the continuing proliferation of UAD and PDM among youth and young adults, the Substance Abuse and Mental Health Services Administration (SAMHSA) developed the Partnerships for Success (PFS) program. Across five cohorts funded from 2012 to 2016, PFS created linkages between health care providers, treatment and prevention services providers, government agencies, and nonprofit organizations for the delivery of multiple sets of services (e.g., prevention education, community activities, screening) targeted toward UAD and PDM. This paper reports on the impact of the PFS program on reductions in ethanol and prescription drug poisoning exposures as reported from data in the National Poisoning Data System (NPDS). Across 35 States, communities targeted by PFS interventions were compared to non-targeted communities using a non-equivalent comparison groups design and propensity score weighting. Using propensity-weighted, multilevel latent growth modeling, steeper reductions in ethanol and prescription drug poisoning exposure call rates were observed in States which had a higher proportion of communities participating in PFS. Grantee-level longitudinal analogs to Cohen's d effect sizes ranged from -0.24 to -0.97, whereas PFS' effects on individual communities (net of Statewide effects) were negligible. The study serves as a unique exemplar of using the NPDS to extract community-level intervention effects that might otherwise be "hidden" within epidemiological data while underscoring the cumulative effects of PFS' community-level efforts in stemming the tide on underaged drinking and prescription drug misuse.Copyright © 2019</t>
  </si>
  <si>
    <t>https://dx.doi.org/10.1016/j.addbeh.2019.04.006</t>
  </si>
  <si>
    <t>Addictive Behaviors. 95 (pp 220-225), 2019. Date of Publication: August 2019.</t>
  </si>
  <si>
    <t>Abdallah I.
 Shawky H.</t>
  </si>
  <si>
    <t>A randomised controlled trial comparing milrinone and epinephrine as inotropes in paediatric patients undergoing total correction of Tetralogy of Fallot.</t>
  </si>
  <si>
    <t>Background: Milrinone and epinephrine are used during cardiac surgery to reverse myocardial depression after cardiopulmonary bypass. However, these drugs have not been compared in patients undergoing total correction of Tetralogy of Fallot. Method(s): Twenty-nine paediatric patients scheduled for total correction of Tetralogy of Fallot. Patients received balanced anaesthesia consisting of halothane in 100% oxygen and a total fentanyl dose of 10-20 mug/kg. Patients were prospectively randomized to receive either milrinone 50 mug/kg loading dose over 10 minutes then an infusion of 0.5 mug/kg/min, or standard vasoactive support protocol consisting of epinephrine 0.03-0.06 mug/kg/min plus nitroglycerine 1-2 mug/kg/min. Heart rate (HR), mean arterial pressure (MAP), and central venous pressure (CVP) were recorded as base line (R1), immediately before sternal closure (R2), after one hour of intensive care admission (R3), and 24 hours after ICU admission (R4). Mean pulmonary artery pressure (MPAP) and mean left atrial pressure (LAP) were recorded at R2, R3 and R4. Right ventricular systolic and diastolic pressures (RVSP, RVDP) were recorded at R2 and R4. Rate pressure index and durations of mechanical ventilation, inotropic support and ICU stay were also recorded. Result(s): In the milrinone group, the MAP, filling pressure (CVP, LAP), MPAP, RVSP and RVDP were significantly lower compared to the epinephrine group. Duration of inotropic support and of ICU stay, were significantly lower in the milrinone group compared to the epinephrine group (P = 0.02 and P = 0.01, respectively). Conclusion(s): Milrinone is a useful inodilator in the management of patients with Tetralogy of Fallot with known stiff right ventricle. We found that its use was associated with significantly better haemodynamic parameters, a shorter period of inotropic support and a shorter duration of ICU stay than combined epinephrine and nitroglycerine.</t>
  </si>
  <si>
    <t>Egyptian Journal of Anaesthesia. 19(4) (pp 323-329), 2003. Date of Publication: October 2003.</t>
  </si>
  <si>
    <t>Wiles M.D.
 Mamdani J.
 Pullman M.
 Andrzejowski J.C.</t>
  </si>
  <si>
    <t>A randomised controlled trial examining the effect of acupuncture at the EX-HN3 (Yintang) point on pre-operative anxiety levels in neurosurgical patients.</t>
  </si>
  <si>
    <t>Pre-operative anxiety is an unpleasant state of psychological distress that occurs in up to 87% of patients awaiting neurosurgical procedures. Sedative medication is undesirable in this population due to the need for early postoperative neurological assessment. Acupuncture has previously been shown to reduce pre-operative anxiety, but studies involving neurosurgical patients are lacking. This single-centre, prospective, randomised controlled trial was designed to determine the effect of acupuncture at the EX-HN3 (Yintang point) on pre-operative anxiety levels in neurosurgical patients. The study was prospectively registered before participant recruitment. After measuring baseline anxiety levels, 128 patients were randomly allocated in a 1:1 ratio by a web-based computer program to receive either acupuncture at the EX-HN3 (Yintang) point (acupuncture group) or no intervention (control group). Participants were not blinded, but all analyses were performed by a member of the research team who was unaware of the group allocation. The primary outcome measure was anxiety level after 30 min, as measured by the six-item short form of the State-Trait Anxiety Inventory (possible score range 20-80). Sixty-two patients in each group were subsequently analysed. Median (IQR [range]) anxiety State-Trait Anxiety Inventory score reduced significantly in the acupuncture group (46.7 (36.7-53.3 [23.3-70.0]) to 40.0 (30.0-46.7) [20.0-53.3]), p &lt; 0.001), with no change seen in the control group (41.7 (33.3-53.3 [20.0-76.7]) to 43.3 (36.7-50.0 [20.0-76.7]), p = 0.829). There were no adverse events in either group. Acupuncture at the EX-HN3 point reduces pre-operative anxiety levels in patients awaiting neurosurgery.Copyright © 2017 The Association of Anaesthetists of Great Britain and Ireland</t>
  </si>
  <si>
    <t>https://dx.doi.org/10.1111/anae.13785</t>
  </si>
  <si>
    <t>Anaesthesia. 72(3) (pp 335-342), 2017. Date of Publication: 01 Mar 2017.</t>
  </si>
  <si>
    <t>Vergne-Salle P.
 Dufauret-Lombard C.
 Bonnet C.
 Simon A.
 Treves R.
 Bonnabau H.
 Bertin P.</t>
  </si>
  <si>
    <t>A randomised, double-blind, placebo-controlled trial of dolasetron, a 5-hydroxytryptamine 3 receptor antagonist, in patients with fibromyalgia.</t>
  </si>
  <si>
    <t>Objective: The purpose of the study was to evaluate the efficacy and safety of dolasetron for symptomatic relief of pain associated with fibromyalgia (FM). Method(s): This prospective, double-blind, placebo-controlled trial randomly assigned 60 patients with FM to receive placebo (n = 31) or dolasetron (n = 29) 12.5 mg/d via the intravenous route on 4 days at baseline (M0), 1 month (M1), 2 months (M2) and 3 months (M3) with follow-up to month 12. The primary outcome variable was the reduction in pain intensity measured by visual analogue scale (VAS) between M0 and M3. The secondary outcome variables were patient global impression of change (PGIC), the FM impact questionnaire, assessment of quality of life (SF-36), the hospital anxiety and depression scale, the manual tender point count, and functional symptoms associated with FM. Result(s): Reduction in pain intensity at M3 was significantly greater in dolasetron-treated patients (p = 0.04, -21.3 on a 0-100 scale) compared with placebo controls (-5.9). More patients in the dolasetron group had &gt;=30% and &gt;=50% improvement in pain (42.5% and 28% respectively in the dolasetron group versus 25% and 16% in the placebo group). The PGIC was significantly greater in the dolasetron group at M3 (p = 0.02). The other secondary outcomes failed to reach statistical significance. The most common adverse events were constipation, nausea, dizziness and headache, with no significant differences between the two groups. Conclusion(s): Intermittent IV dolasetron was safe and efficacious for the reduction of pain intensity associated with FM at 3 months. © 2010 European Federation of International Association for the Study of Pain Chapters. Published by Elsevier Ltd. All rights reserved.</t>
  </si>
  <si>
    <t>https://dx.doi.org/10.1016/j.ejpain.2010.09.013</t>
  </si>
  <si>
    <t>European Journal of Pain. 15(5) (pp 509-514), 2011. Date of Publication: May 2011.</t>
  </si>
  <si>
    <t>Diazgranados, Nancy;Ibrahim, Lobna;Brutsche, Nancy E.;Newberg, Andrew;Kronstein, Phillip;Khalife, Sami;Kammerer, William A.;Quezado, Zenaide;Luckenbaugh, David A.;Salvadore, Giacomo;Machado-Vieira, Rodrigo;Manji, Husseini K.;Zarate Jr., Carlos A.</t>
  </si>
  <si>
    <t>A randomized add-on trial of an N-methyl-d-aspartate antagonist in treatment-resistant bipolar depression.</t>
  </si>
  <si>
    <t>Context: Existing therapies for bipolar depression have a considerable lag of onset of action. Pharmacological strategies that produce rapid antidepressant effectsâ€”for instance, within a few hours or daysâ€”would have an enormous impact on patient care and public health. Objective: To determine whether an N-methyl-D-aspartateâ€“receptor antagonist produces rapid antidepressant effects in subjects with bipolar depression. Design: A randomized, placebo-controlled, double-blind, crossover, add-on study conducted from October 2006 to June 2009. Setting: Mood Disorders Research Unit at the National Institute of Mental Health, Bethesda, Maryland. Patients: Eighteen subjects with DSM-IV bipolar depression (treatment-resistant). Interventions: Subjects maintained at therapeutic levels of lithium or valproate received an intravenous infusion of either ketamine hydrochloride (0.5 mg/kg) or placebo on 2 test days 2 weeks apart. The Montgomery-Asberg Depression Rating Scale was used to rate subjects at baseline and at 40, 80, 110, and 230 minutes and on days 1, 2, 3, 7, 10, and 14 postinfusion. Main Outcome Measures: Change in Montgomery-Asberg Depression Rating Scale primary efficacy measure scores. Results: Within 40 minutes, depressive symptoms significantly improved in subjects receiving ketamine compared with placebo (d = 0.52, 95% confidence interval [CI], 0.28-0.76); this improvement remained significant through day 3. The drug difference effect size was largest at day 2 (d = 0.80, 95% CI, 0.55-1.04). Seventy-one percent of subjects responded to ketamine and 6% responded to placebo at some point during the trial. One subject receiving ketamine and 1 receiving placebo developed manic symptoms. Ketamine was generally well tolerated; the most common adverse effect was dissociative symptoms, only at the 40-minute point. Conclusion: In patients with treatment-resistant bipolar depression, robust and rapid antidepressant effects resulted from a single intravenous dose of an N-methyl-D-aspartate antagonist. (PsycINFO Database Record (c) 2019 APA, all rights reserved)</t>
  </si>
  <si>
    <t>https://doi.org/10.1001/archgenpsychiatry.2010.90</t>
  </si>
  <si>
    <t>Archives of General Psychiatry</t>
  </si>
  <si>
    <t>American Medical Association</t>
  </si>
  <si>
    <t>Fontana G.
 Lanata L.
 De Blasio F.
 Saibene F.
 Monguzzi A.
 Zanasi A.</t>
  </si>
  <si>
    <t>A randomized clinical study of levodropropizine effect on respiratory center output in healthy volunteers and patients with chronic cough.</t>
  </si>
  <si>
    <t>PURPOSE: Levodropropizine is an effective and well tolerated orally-administered non-opioid antitussive drug, exerting its action mainly through inhibition of the cough reflex at the peripheral airway sensory nerves (C-fibres), with modulation of sensory neuropeptide release within the respiratory tract. Peripheral action of levodropropizine is well ascertained but the effects of its therapeutic doses at the central level have been poorly studied. The aim of this study is to evaluate the effect of levodropropizine (60 mg) on respiratory center motor output, as compared to placebo and dihydrocodeine (15 mg), a respiratory depressant centrally acting drug METHODS: This is a single-center prospective randomized cross-over study carried on 24 patients of both sexes, aged 20-70 years (12 healthy volunteers and 12 patients with chronic cough, lasting for longer than 8 weeks and without any significant improvement). Ventilatory responses to standard CO2 rebreathing challenge test are assessed in study subjects by spirometry and electromyography of respiratory muscles, under baseline conditions and following administration of a single dose of each study medication, according to a cross-over design in a randomized sequence with a 1-week interval between treatments. Sample size was statistically calculated for significance level of 0.05 and study power of 80% RESULTS: The study is just starting, but due to its short duration of few months, results on hypercapnic ventilatory response will be available shortly for primary and secondary outcome variables. Results on changes in mean inspiratory drive, mean inspiratory flow, inspiratory pressure at airway occlusion, minute ventilation and inspiratory muscle activity during CO2 challenge after the administration of levodropropizine, dihydrocodeine and placebo will be presented, with multiple comparisons between study treatments, in both study population CONCLUSION(S): Results of this study will provide new evidence on the effects of therapeutic doses of levodropropizine on respiratory center output in order to ascertain whether this peripheral antitussive agent is devoid of any significant action at the central level CLINICAL IMPLICATIONS: Our findings will help clarify definitively the peripheral action of this widely used antitussive drug, supporting its favorable benefit/risk profile in management of cough in adults and especially in childrens.</t>
  </si>
  <si>
    <t>https://dx.doi.org/10.1378/chest.1991395</t>
  </si>
  <si>
    <t>Chest. Conference: CHEST 2014. Austin, TX United States. Conference Publication: (var.pagings). 146(4 MEETING ABSTRACT) (no pagination), 2014. Date of Publication: October 2014.</t>
  </si>
  <si>
    <t>Luhmann, JD; Kennedy, RM; Porter, FL; Miller, JP; Jaffe, DM</t>
  </si>
  <si>
    <t>A randomized clinical trial of continuous-flow nitrous oxide and midazolam for sedation of young children during laceration repair</t>
  </si>
  <si>
    <t>ORAL MIDAZOLAM; VENOUS CANNULATION; PEDIATRIC-PATIENTS; ANALGESIA; LIDOCAINE; EMERGENCY; KETAMINE; CONSCIOUSNESS; EPINEPHRINE; MEPERIDINE</t>
  </si>
  <si>
    <t>Study objective: To compare the efficacy and complication profile of oral midazolam therapy and continuous-flow 50% nitrous oxide in alleviating anxiety during laceration repair in children 2 to 6 years old. Methods: We conducted a prospective, randomized clinical trial using 4 study groups who required laceration repair: (1) children who received standard care alone, which included comforting and topical anesthesia augmented with injected lidocaine if needed; (2) children who received standard care and oral midazolam; (3) children who received standard care and nitrous oxide; and (4) children who received standard care, oral midazolam, and nitrous oxide. Videotapes were blindly scored using the Observational Scale of Behavioral Distress-Revised (OSBD-R) to assess distress during baseline, wound cleaning, lidocaine injecting, suturing, and recovery. Adverse effects were noted during suturing and by parent questionnaires completed 24 hours after suturing and at suture removal. OSBD-R data were analyzed using repeated-measures analysis of variance. Adverse effect data were analyzed using categorical models. Results: Two hundred four subjects were enrolled (midazolam plus nitrous oxide 52, midazolam 51, nitrous oxide 51, standard care 50; mean patient age was 4.1 years; 66% were boys). Mean OSBD-R scores were lower for groups that received nitrous oxide during wound cleaning by 2.2 points (95% confidence interval [CI] 1.1 to 3.2), lidocaine injecting by 2.5 points (95% CI 1.4 to 3.5), and suturing by 2.9 (95% Ci 1.8 to 3.9). Adverse effects occurred more frequently, and recovery times were longer for groups that received midazolam. Conclusion: For facial suturing in 2- to 6-year-old children, regimens including continuous-flow nitrous oxide were more effective in reducing distress, and had fewer adverse effects and shorter recovery times than midazolam.</t>
  </si>
  <si>
    <t>Lanata L.
 Fontana G.
 Lavorini F.
 Saibene F.
 De Blasio F.
 Monguzzi A.
 Grillo E.
 Dicpinigaitis P.
 Zanasi A.</t>
  </si>
  <si>
    <t>A randomized clinical trial of levodropropizine effect on respiratory center output in healthy volunteers and patients with intractable chronic cough.</t>
  </si>
  <si>
    <t>RATIONALE Levodropropizine is an effective and very well tolerated orally-administered non-opioid cough suppressant, exerting its peripheral antitussive action mainly through inhibition of the cough reflex at the peripheral airway nerves level (sensory C-fibres), with modulation of sensory neuropeptide release within the respiratory tract. Although the peripheral action of levodropropizine appears to be well ascertained, the effects of therapeutic doses of levodropropizine at the central level on neural structures involved in respiratory rhythm generation have been poorly investigated. METHODS This is a single-center, prospective, randomized, cross-over study carried out in 24 subjects (12 healthy volunteers and 12 patients with intractable chronic cough lasting for longer than 8 weeks without any significant improvement following treatment), of both sexes, aged 20-70 years. The aim of this study is to evaluate the effect of levodropropizine (60 mg) on respiratory center motor output, as compared to dihydrocodeine (15 mg), a respiratory depressant centrally acting antitussive, and placebo. Ventilatory responses to standard CO2 rebreathing challenge test are assessed in study subjects by spirometry and electromyography of respiratory muscles using surface electrodes, under baseline conditions and following administration of a single dose of each study medication, according to a cross-over design in a randomized sequence with a 1-week interval between treatments. Sample size was statistically calculated for significance level of 0.05 and study power of 80%. Changes in outcome variables will be analyzed by ANOVA, using the Bonferroni correction method for multiple comparisons. RESULTS The study is just starting, but due to its short duration of few months results on hypercapnic ventilatory response will be available shortly for primary and secondary outcome variables. Main results on changes in mean inspiratory drive, mean inspiratory flow, inspiratory pressure at airway occlusion, minute ventilation (VE) and inspiratory muscle activity during CO2 challenge after the admistration of levoropropizine, dihydrocodeine and placebo will be presented, with multiple comparisons between study treatments, both for healthy volunteers and patients with intractable chronic cough. In patients with cough, changes in subjective perception of cough frequency and severity, as assessed by a visual analog scale, will also be presented. CONCLUSIONS The results of this study provide new data on the effects of therapeutic doses of levodropropizine on respiratory center output, as compared to dihydrocodeine and placebo, in order to ascertain whether this peripheral antitussive agent is devoid of any significant action at the central level.</t>
  </si>
  <si>
    <t>American Journal of Respiratory and Critical Care Medicine. Conference: American Thoracic Society International Conference, ATS 2014. San Diego, CA United States. Conference Publication: (var.pagings). 189(MeetingAbstracts) (no pagination), 2014. Date of Publication: 2014.</t>
  </si>
  <si>
    <t>McCormick Z.
 Choi H.
 Reddy R.
 Syed R.
 Bhave M.
 Kendall M.C.
 Khan D.
 Nagpal G.
 Teramoto M.
 Walega D.R.</t>
  </si>
  <si>
    <t>A randomized comparative trial of medial branch nerve cooled versus traditional radiofrequency ablation for the treatment of Zygaphophyseal joint pain; 6-month outcomes.</t>
  </si>
  <si>
    <t>Evaluate pain, functional, psychometric, and medication usage outcomes at 6 months following cooled versus traditional medial branch nerve (MBN) radiofrequency ablation (RFA) for chronic lumbar zygapophyseal joint (Z-joint) pain. Design(s): Prospective, randomized comparative trial. Setting(s): Urban, tertiary, academic pain medicine center. Participant(s): Individuals with Z-joint pain diagnosed by corroborating history, physical examination, imaging, and positive diagnostic MBN blocks (&gt;50% relief). Intervention(s): Cooled RFA (C-RFA) or traditional RFA (T-RFA). Main Outcome Measure(s): Numerical rating scale for pain (NRS), Oswestry disability index (ODI), Patient Anxiety Symptom Scale (PASS-20), McGill Pain Inventory (MPI), Center for Epidemiologic Studies Depression scale (CESD-10), daily opioid usage in morphine equivalents (DME), and Patient Global Impression of Change (PGIC). The primary outcome was the proportion of "responders" at 6-months, defined by &gt;50% NRS reduction. Result(s): Forty participants (mean age=55.9 years, 24 females, mean BMI 30.2 kg/m2) underwent MBN C-RFA (n=21) or T-RFA (n=19). There were no significant differences in demographic variables between the two groups (P &gt;.05). A &gt;50% NRS reduction was observed in 52% (95%CI 31-74%) and 47% (95%CI 26-71%) of participants in the C-RFA and T-RFA groups, respectively, at 6 months (P =.75). A &gt;15-point or &gt;30% reduction in ODI score was observed in 62% (95%CI 39-80%) and 42% (95% CI 22-66%) of participants in the C-RFA and T-RFA groups, respectively (P =.21). Significant reductions in NRS and ODI scores at 6 months compared with baseline were observed in the C-RFA (NRS 7.4 to 3.6; ODI 29 to 18) and T-RFA groups (NRS 7.1 to 4.2; ODI 26 to 19) (NRSP&lt;.01; ODI P =.05). There were no significant intergroup differences in the mean change in PASS-20, CESD-10, MPI, DME, or PGIC scores (P 's&gt;.05). Conclusion(s): Both MBN C-RFA and T-RFA resulted in clinically important improvements in pain and function in approximately half of participants at 6 months, however, no intergroup differences were observed.</t>
  </si>
  <si>
    <t>PM and R. Conference: 2018 Annual Assembly of the American Academy of Physical Medicine and Rehabilitation, AAPM and R. Orlando, FL United States. 10(9 Supplement) (pp S5-S6), 2018. Date of Publication: September 2018.</t>
  </si>
  <si>
    <t>Glover C.D.
 Patel N.
 Nguyen K.
 Watcha M.
 Liu Y.
 Shaw T.
 Huang H.</t>
  </si>
  <si>
    <t>A randomized comparison of general anesthesia supplemented with ultrasound guided regional anesthesia or intravenous opioids for postoperative pain control in children with supracondylar fractures.</t>
  </si>
  <si>
    <t>Background &amp; Objectives: Pediatric supracondylar fractures of the humerus are managed by closed reduction with percutaneous pinning (CRPP) under general anesthesia. Opioids are given for analgesia, but associated side effects are concerns. Ultrasound visualization of local anesthetic spread has increased success rates in pediatric regional anesthesia. There are no prospective comparisons of the two analgesic techniques. This IRB approved prospective, patient and observer blinded, randomized controlled trial compared outcomes in children with fractures undergoing CRPP, who received an intraoperative supraclavicular block with ultrasound (UGRA) or intravenous opioids during general anesthetia. Material(s) and Method(s): 115 ASA I or II children were enrolled excluding those with compromised neurovascular status, obstructive sleep apnea or anesthetic allergies. Randomized 1:1 to UGRA or IV Opioids Pain scores, opioid consumption and side effects were recorded during hospital stay and parents asked to complete a postdischarge diary. Primary outcome was peak pain scores over 48 hours. Secondary outcomes included 48 hour opioid consumption in morphine equivalents, time to first analgesia request, incidence of nausea and vomiting, itching, respiratory depression, time in PACU. Result(s): Data from 4 subjects excluded for change in operative procedure and protocol violations During the intraoperative period the UGRA group had: - Lower intraoperative opioid requirements - Higher oxygen saturation values - Longer OR times (median difference 5 minutes) - No difference in surgical times or time from end of surgery to PACU arrival - No difference in time from end of surgery to eye opening / response to command / first oral intake During the PACU stay, UGRA group had: - Lower pain scores and opioid consumption - Lower peak emergence delirium scores on the PAED scale - Fewer patients requiring opioid rescue - Longer time to first opioid rescue - Shorter time to discharge readiness in the PACU stay (median difference 12 minutes) - 64 parents returned diaries with recorded pain scores at 12, 24 and 48 hours - During the 48 hour postoperative period the UGRA group had: - Lower peak and mean pain scores on the FLACC and verbal pain scales - Lower opioid consumption in morphine equivalent mg /kg - Higher pain scores by child and parent at the 12 hour point but no difference at other times Conclusion(s): - UGRA provides superior analgesia for CRPP when compared to IV opioids - Parents and children should be warned to expect pain when the block wears off and to provide rescue analgesia early.</t>
  </si>
  <si>
    <t>https://dx.doi.org/10.1213/01.ane.0000492689.83260.2b</t>
  </si>
  <si>
    <t>Anesthesia and Analgesia. Conference: 16th World Congress of Anaesthesiologists, WCA 2016. Hong Kong Hong Kong. 123(3 Supplement 2) (pp 378-379), 2016. Date of Publication: September 2016.</t>
  </si>
  <si>
    <t>Luhmann JD, Schootman M, Luhmann SJ, Kennedy RM.</t>
  </si>
  <si>
    <t>A randomized comparison of nitrous oxide plus hematoma block versus ketamine plus midazolam for emergency department forearm fracture reduction in children</t>
  </si>
  <si>
    <t>Pediatrics. 2006 Oct;118(4):e1078-86. doi: 10.1542/peds.2005-1694. Epub 2006 Sep 11.</t>
  </si>
  <si>
    <t>10.1542/peds.2005-1694</t>
  </si>
  <si>
    <t>Lee J.H.
 Kim K.
 Kim T.Y.
 Jo Y.H.
 Kim S.H.
 Rhee J.E.
 Heo C.Y.
 Eun S.-C.</t>
  </si>
  <si>
    <t>A randomized comparison of nitrous oxide versus intravenous ketamine for laceration repair in children.</t>
  </si>
  <si>
    <t>OBJECTIVE: Ketamine is used intramuscularly or intravenously as a sedative when repairing the skin lacerations of children in many emergency departments (EDs). Nitrous oxide (N2O) has the advantages of being a sedative agent that does not require a painful injection and that offers shallower levels of sedation and a rapid recovery of mental state. We evaluated the clinical usefulness of N2O compared with intravenous ketamine when used for the repair of lacerations in children in the ED. METHOD(S): From January to December 2009, we performed a prospective, randomized study at a single academic ED enrolling pediatric patients aged 3 to 10 years who needed primary repair of a laceration wound. The primary outcome was recovery time, which was defined as the time from completion of procedure to recovery of mental state. Other outcomes were sedation depth, pain scale, adverse effects, and satisfaction with sedation. RESULT(S): There were 32 children who were randomly assigned. Recovery times were shorter in the N2O group compared with those in the ketamine group (median [interquartile range (IQR)], 0.0 minutes, [0.0-4.0 minutes] vs 21.5 minutes [12.5-37.5 minutes], P &lt; 0.05). Sedation levels were deeper in the ketamine group than in the N2O group, but pain scales were comparable between groups. No difference was observed in the satisfaction scores by physicians, parents, or nurses. CONCLUSION(S): Nitrous oxide inhalation was preferable to injectable ketamine for pediatric patients because it is safe, allows for a faster recovery, maintains sufficient sedation time, and does not induce unnecessarily deep sedation. Copyright © 2012 by Lippincott Williams &amp; Wilkins.</t>
  </si>
  <si>
    <t>https://dx.doi.org/10.1097/PEC.0b013e3182768a86</t>
  </si>
  <si>
    <t>Pediatric Emergency Care. 28(12) (pp 1297-1301), 2012. Date of Publication: December 2012.</t>
  </si>
  <si>
    <t>Pal G.
 Rath G.
 Padhi S.
 Chaturvedi A.</t>
  </si>
  <si>
    <t>A Randomized Control Trial to Evaluate the Effects of Ketofol Versus Propofol on Cerebral Oxygenation in Patients Undergoing Trans-sphenoidal Pituitary Surgery Under Total Intravenous Anesthesia.</t>
  </si>
  <si>
    <t>Background: Propofol causes dose-dependent hypotension and respiratory depression while Ketamine preserves muscle tone maintaining protective airway reflexes and spontaneous respiration, as well as prevents hypotension by its sympathomimetic effect. Ketofol (combination of Propofol and Ketamine) has been shown to have cumulative effects on amnesia, analgesia, and hypnosis thereby requiring lower dose of each drug and thus minimizing adverse effect of each and maintain hemodynamic stability. Effect of various intravenous anaesthetic agents on maintenance of intraoperative hemodynamics has been evaluated in neurosurgical patients, but not many studies have compared their role on maintenance of cerebral oxygenation. We hypothesize that Ketofol by virtue of better hemodynamic stability will translate into better cerebral hemodynamic and cerebral oxygenation. We thus compared the effects of Ketofol and Propofol on cerebral oxygenation in patients undergoing Trans-nasal Trans-sphenoidal (TNTS) pituitary surgery. Method(s): A prospective, randomized, double blind-trial was conducted on 50 patients, age 18-65 years, undergoing elective endoscopic TNTS pituitary surgery. Patients were randomly divided into Ketofol and Propofol groups with 25 patients in each group. Intra-operative cerebral oxygenation (rSO2), and hemodynamic parameters i.e. mean arterial pressure (MAP), heart rate (HR), and tissue oxygen saturation (SpO2), were recorded. In addition, intraoperative analgesic requirements, time to emergence from anesthesia and time to first post-operative rescue analgesia (VAS score &gt; 5) were recorded and analyzed. Result(s): In both the groups, all values of rSO2 recorded at various time points were within the normal limits of 60% - 80%. However, rSO2 values were higher in Ketofol-group compared to Propofol-group at all-time points, on both Right (R) and Left (L) sides, which were statistically significant (P-value &lt; 0.05). The rSO2 values recorded over time during the surgery were higher than baseline values in the Ketofol-group while these were lower than baseline in Propofol-group on both sides and were statistically significant (P value &lt; 0.05), Table 1. The rSO2 values recorded at specific stages of surgery/ anaesthesia were also higher than baseline in Ketofol-group and lower than baseline in Propofol-group on both side, all of which were statistically significant (P-value &lt; 0.05), Table 2. Intraoperative hemodynamic parameters, HR and MAP during the course of surgery was similar in the two groups, but significant increase in HR and MAP in Propofol group was observed during various stimuli (anaesthesia/ surgical) compared to Ketofol (P &lt; 0.05). Moreover, number of episodes of hypotension (fall in MAP more than 20% of the baseline) were significantly higher in Propofol compared to Ketofol group (60% vs 12%; P &lt; 0.001). Intraoperative requirement of opioid and propofol was significantly reduced in Ketofol-group (293.20 +/- 118.80 vs 466 +/- 160.52; P &lt; 0.001 and 482.96 +/- 205.31 vs 752.8 +/- 438.73; P = 0.045 respectively). In the post-operative period, time to first rescue analgesia requirement (assessed using VAS score) was longer in Ketofol than Propofol-group (415.68 +/- 12.01 vs 329.6 +/- 38.27; P &lt; 0.001), emergence from anaesthesia as well as total duration of anaesthesia (P &lt; 0.031) was significantly longer in Propofol group. Conclusion(s): In patients undergoing TNTS pituitary surgery, induction and maintenance of general anaesthesia with Ketofol provides better cerebral oxygenation, hemodynamic stability as well as rapid emergence from anaesthesia compared to Propofol. Ketofol also decreases intraoperative analgesic and Propofol requirements and prolong the duration for postoperative rescue analgesia. Hence, within the limits of this study, Ketofol appears to be a promising anaesthetic agent in TNTS pituitary surgery. (Table Presented).</t>
  </si>
  <si>
    <t>https://dx.doi.org/10.1097/ANA.0000000000000935</t>
  </si>
  <si>
    <t>Journal of Neurosurgical Anesthesiology. Conference: 51st Annual Meeting of the Society for Neuroscience in Anesthesiology and Critical Care, SNACC 2023. Alexandria, VA United States. 35(4) (pp e31), 2023. Date of Publication: October 2023.</t>
  </si>
  <si>
    <t>Ranganathan P.
 Ritchie M.K.
 Ellison M.B.
 Petrone A.
 Heiraty P.
 Tabone L.E.</t>
  </si>
  <si>
    <t>A randomized control trial using intraoperative dexmedetomidine during Roux-en-Y gastric bypass surgery to reduce postoperative pain and narcotic use.</t>
  </si>
  <si>
    <t>Background: Dexmedetomidine (DMET), a selective a2-adrenergic agonist, is an opioid-sparing adjuvant sedative that avoids respiratory depression and has been shown to be beneficial in bariatric surgery patients. Although benefit has been shown, prior studies have not evaluated the pain control effects of a single intraoperative bolus. Objective(s): To evaluate the postoperative effects of a single intraoperative dose of DMET. Setting(s): University Hospital, United States. Method(s): This is a prospective, randomized, double-blinded study registered with clinicaltrials.gov (#NCT02604940). Patients undergoing laparoscopic Roux-en-Y gastric bypass surgery were randomized and given either a placebo or an intraoperative DMET bolus, where 1 mg/kg was delivered over 10 minutes at the time of surgical closure. Measured outcomes included the following: postoperative pain scores, patient-controlled analgesia (PCA)opioid consumption, PCA demand bolus attempts, duration of postanesthesia care unit (PACU)stay, and vital signs. Descriptive statistics were recorded as frequencies and compared using X2 analysis, and a Welch's 2-sample t test was used to compare continuous variables. Result(s): Forty-six participants undergoing laparoscopic Roux-en-Y gastric bypass surgery were randomized into placebo (n = 20)or DMET (n = 26)groups. There were no statistical differences in age (45.1 versus 43.2 yr, P =.522), sex (80% versus 81% female, P =.948), and body mass index (46.1 versus 45.6 kg/m2, P =.818)between the 2 groups. There were no statistically significant differences in vital signs (heart rate, blood pressure, oxygen saturation, and respiration rate)between DMET and placebo groups in the preoperative and intraoperative period. During the initial 4 hours in the PACU postoperatively, mean heart rate (70 +/- 12 versus 86 +/- 14, P &lt;.001), systolic blood pressure (107 +/- 17 versus 148 +/- 16, P &lt;.001), and diastolic blood pressure (56 +/- 15 versus 79 +/- 13, P &lt;.001)were significantly lower in the DMET-treated group compared with placebo. During the initial 4 hours in the PACU, mean self-reported pain scores were significantly lower in the DMET-treated group (3.6 +/- 2.8)compared with the placebo group (6.7 +/- 3; P =.005). The lower pain scores occurred with no significant difference in the mean opioid dosage received in the PACU between DMET-treated (2.66 +/- 2.02 mg)and placebo (3.7 +/- 2.3 mg; P =.09)groups. Also, there was no statistically significant difference in the total number of PCA attempts for opioids between the DMET-treated and placebo groups (P =.49). Conclusion(s): A single bolus of DMET (1 mg/kg delivered over 10 min)administered at the time of surgical closure did not reduce immediate PACU usage of opioids but significantly reduced reported pain scores and caused a significant decrease in the number of attempts made by patients; this is a trend of decreased attempts over time (P =.04)in the DMET group. The trend of the mean total medication used over time indicates that there is neither an increasing nor decreasing trend for the DMET group, but there is an increasing trend in the total used over time for the placebo group. There was no statistically or clinically significant bradycardia, hypotension, hypoxia, respiratory depression intraoperative duration, or PACU stay. Reduced single bolus dosing of DMET required for analgesia in bariatric surgery patients is optimal from physiologic, level of care, and cost perspectives.Copyright © 2019 American Society for Bariatric Surgery</t>
  </si>
  <si>
    <t>https://dx.doi.org/10.1016/j.soard.2019.01.021</t>
  </si>
  <si>
    <t>Surgery for Obesity and Related Diseases. 15(4) (pp 588-594), 2019. Date of Publication: April 2019.</t>
  </si>
  <si>
    <t>Tian L, Luan H, Zhu P, Zhang Z, Bao H.</t>
  </si>
  <si>
    <t>A randomized controlled trial for measuring effects on cognitive functions of adding ketamine to propofol during sedation for colonoscopy</t>
  </si>
  <si>
    <t>Medicine (Baltimore). 2020 Sep 4;99(36):e21859. doi: 10.1097/MD.0000000000021859.</t>
  </si>
  <si>
    <t>10.1097/MD.0000000000021859</t>
  </si>
  <si>
    <t>Santana-Pineda M.M.
 Vanlinthout L.E.
 Santana-Ramirez S.
 Vanneste T.
 Van Zundert J.
 Novalbos-Ruiz J.P.</t>
  </si>
  <si>
    <t>A Randomized Controlled Trial to Compare Analgesia and Functional Improvement After Continuous Neuroablative and Pulsed Neuromodulative Radiofrequency Treatment of the Genicular Nerves in Patients with Knee Osteoarthritis up to One Year After the Intervention.</t>
  </si>
  <si>
    <t>Objectives: To compare the analgesic and functional outcomes of continuous neuroablative radiofrequency (CNARF) and pulsed neuromodulative radiofrequency (PNMRF) treatment of genicular nerves up to 1 year after the intervention and to identify predictors associated with a successful outcome (defined as an at least 50% reduction in the pre-interventional visual analog scale [VAS] rating) after genicular radiofrequency treatment. Design(s): A prospective randomized controlled trial. Setting(s): The Pain Department of the Jerez de la Frontera University Hospital, Cadiz, Spain, from January 2018 until May 2019. Subjects: Patients with grade 3-4 gonarthritis suffering from knee pain, with a VAS score &gt;=5 for &gt;6 months. Method(s): Eligible participants were randomly assigned to receive either CNARF or PNMRF of the superior medial, superior lateral, and inferior medial genicular nerves. The VAS and Western Ontario and McMaster Universities Osteoarthritis (WOMAC) scores were assessed before and at 1, 6, and 12 months after treatment. Medication use was quantified before and at 6 months after the intervention. Potential characteristics associated with the efficacy of radiofrequency intervention were explored by using multivariable statistical models. Result(s): A total of 188 participants were included. The magnitude and duration of beneficial effect and reduction in analgesic use were significantly greater in the CNARF group. Success at 6 months after radiofrequency treatment decreased with grade 4 gonarthritis; higher pre-interventional VAS score; and concomitant depression, anxiety disorder, and diabetes mellitus. Conclusion(s): Therapeutic efficacy and reduction in analgesic consumption were superior after CNARF. Treatment success at 6 months after radiofrequency intervention decreased with more severe gonarthritis; higher pre-interventional pain intensity; and concomitant depression, anxiety disorder, and diabetes mellitus.Copyright © 2020 The Author(s). Published by Oxford University Press on behalf of the American Academy of Pain Medicine. All rights reserved.</t>
  </si>
  <si>
    <t>https://dx.doi.org/10.1093/pm/pnaa309</t>
  </si>
  <si>
    <t>Pain Medicine (United States). 22(3) (pp 637-652), 2021. Date of Publication: 01 Mar 2021.</t>
  </si>
  <si>
    <t>Singh R.
 Ghazanwy M.
 Vajifdar H.</t>
  </si>
  <si>
    <t>A randomized controlled trial to compare fentanyl-propofol and ketamine-propofol combination for procedural sedation and analgesia in laparoscopic tubal ligation.</t>
  </si>
  <si>
    <t>Background: Procedural sedation and analgesia is widely being used for female laparoscopic sterilization using combinations of different drugs at varying doses. This study compared the combination of fentanyl and propofol, and ketamine and propofol in patients undergoing outpatient laparoscopic tubal ligation, with respect to their hemodynamic effects, postoperative recovery characteristics, duration of hospital stay, adverse effects, and patient comfort and acceptability. Settings and Design: Randomized, double blind. Method(s): Patients were assigned to receive premixed injection of either fentanyl 1.5 mug/kg + propofol 2 mg/kg (Group PF, n0=50) or ketamine 0.5 mg/kg + propofol 2 mg/kg (Group PK, n=50). Hemodynamic data, peripheral oxygen saturation, and respiratory rate were recorded perioperatively. Recovery time, time to discharge, and comfort score were noted. Statistical Analysis: Chi-square (chi2 ) test was used for categorical data. Student's t-test was used for quantitative variables for comparison between the two groups. For intragroup comparison, paired t-test was used. SPSS 14.0 was used for analysis. Result(s): Although the heart rate was comparable, blood pressures were consistently higher in group PK. Postoperative nausea and vomiting and delay in voiding were more frequent in group PK ( P&lt;0.05). The time to reach Aldrete score &gt;=8 was significantly longer in group PK (11.14+/-3.29 min in group PF vs. 17.3+/-6.32 min in group PK, P&lt;0.01). The time to discharge was significantly longer in group PK (105.8+/-13.07 min in group PF vs.138.18+/-13.20 min in group PK, P&lt;0.01). Patient comfort and acceptability was better in group PF, P&lt;0.01). Conclusion(s): As compared to ketamine-propofol, fentanyl-propofol combination is associated with faster recovery, earlier discharge, and better patient acceptability.</t>
  </si>
  <si>
    <t>https://dx.doi.org/10.4103/1658-354X.109801</t>
  </si>
  <si>
    <t>Saudi Journal of Anaesthesia. 7(1) (pp 24-28), 2013. Date of Publication: January-March 2013.</t>
  </si>
  <si>
    <t>Klein L.R.
 Cole J.B.
 Driver B.E.
 Fagerstrom E.
 Martel M.L.</t>
  </si>
  <si>
    <t>A randomized trial of intramuscular olanzapine vs oral clonidine for symptomatic treatment of opioid withdrawal in the emergency department.</t>
  </si>
  <si>
    <t>Background: Patients with opioid withdrawal often present to the ED, but many EDs are unable to initiate treatment with methadone or buprenorphine. Therefore, ED management generally entails symptomatic control. The purpose of this study was to compare olanzapine to clonidine for symptomatic treatment of opiate withdrawal. Method(s): This was a prospective, randomized clinical trial comparing 10 mg of IM olanzapine to 0.3 mg of oral clonidine for the symptomatic treatment of acute opioid withdrawal. All adult ED patients reporting a history of ongoing opioid use with symptoms consistent with withdrawal necessitating medical treatment were screened for eligibility. Patients were excluded if they had already received any treatment during the ED encounter. Patients were randomized 1:1 to receive olanzapine or clonidine for their initial treatment. A baseline Clinical Opiate Withdrawal Scale (COWS) score was calculated. After 30 minutes, the patient could receive any additional treatment at the ED physician's discretion (including crossover medication). The primary efficacy outcome was need for any rescue medication within 1 hour of study medication administration. Secondary outcomes included change in COWS score from baseline and adverse reactions. Result(s): We enrolled 63 patients (33 olanzapine, 30 clonidine). Demographic characteristics were similar for both groups (median age 45, 54% male) as well as baseline COWS score (median score 11). The most commonly used opiate within the previous 7 days was heroin (29, 44%). The median time since last opiate use was 48 hours (same for both groups). Regarding the primary outcome, rescue was given within 1 hour for olanzapine in 9 (27%) and for clonidine in 19 (63%) (difference 36%, 95% 13-59%). Change in COWS score at 1 hour was 8.3 for olanzapine and 5.1 for clonidine (difference 3.2, 95% CI 0.3-6). Adverse events were uncommon: akathisia (1, olanzapine), dystonia (0), hypotension (2, clonidine), respiratory depression (0). Conclusion(s): Treatment of opioid withdrawal symptoms with 10 mg of IM olanzapine results in a lower incidence of rescue medication administration and improved symptoms (utilizing the COWS scale) compared to 0.3 mg of oral clonidine. Adverse events were uncommon.</t>
  </si>
  <si>
    <t>Academic Emergency Medicine. Conference: 2018 Annual Meeting of the Society for Academic Emergency Medicine, SAEM 2018. Indianapolis, IN United States. 25(Supplement 1) (pp S145), 2018. Date of Publication: May 2018.</t>
  </si>
  <si>
    <t>Carter K, Faberowski LK, Sherwood MB, Berman LS, McGorray S.</t>
  </si>
  <si>
    <t>A randomized trial of the effect of midazolam on intraocular pressure</t>
  </si>
  <si>
    <t>J Glaucoma. 1999 Jun;8(3):204-7.</t>
  </si>
  <si>
    <t>Petitjean, Sylvie A.;DÃ¼rsteler-MacFarland, Kenneth M.;Krokar, Marina Croquette;Strasser, Johannes;Mueller, Sandra E.;Degen, Bigna;Trombini, Mauro V.;Vogel, Marc;Walter, Marc;Wiesbeck, Gerhard A.;Farronato, Nadine S.</t>
  </si>
  <si>
    <t>A randomized, controlled trial of combined cognitive-behavioral therapy plus prize-based contingency management for cocaine dependence.</t>
  </si>
  <si>
    <t>Background: Cocaine has become one of the drugs of most concern in Switzerland, being associated with a wide range of medical, psychiatric and social problems. Available treatment options for cocaine dependence are rare. The study sought to compare combined prize-based contingency management (prizeCM) plus cognitive-behavioral therapy (CBT) to CBT alone in cocaine-dependent patients. Methods: Sixty cocaine-dependent patients participated in a randomized, controlled trial with two treatment conditions. The participants were randomly assigned to the experimental group (EG; n = 29), who received CBT combined with prizeCM, or to the control group (CG; n = 31), who received CBT only during 24 weeks. The primary outcome measures were retention, at least 3 consecutive weeks of cocaine abstinence, the maximum number of consecutive weeks of abstinence and proportions of cocaine-free urine samples during the entire 24-week and at 6-month follow-up. Results: Sixty-three percent of the participants completed the study protocol. Participants in both groups significantly reduced cocaine use over time. Overall, no difference in cocaine-free urine screens was found across the two treatment groups, except at weeks 8, 9, 10, 17 and 21 in favor of the EG. Conclusions: The addition of prizeCM to CBT seems to enhance treatment effects, especially in the early treatment period, supporting results from previous studies. Both the combined intervention and CBT alone, led to significant reductions in cocaine use during treatment and these effects were sustained at 6-month follow-up. These findings underline the importance in implementing CM and CBT interventions as treatment options for cocaine dependence in the European context. (PsycINFO Database Record (c) 2019 APA, all rights reserved)</t>
  </si>
  <si>
    <t>https://doi.org/10.1016/j.drugalcdep.2014.09.785</t>
  </si>
  <si>
    <t>Mathew, SJ; Gueorguieva, R; Brandt, C; Fava, M; Sanacora, G</t>
  </si>
  <si>
    <t>A Randomized, Double-Blind, Placebo-Controlled, Sequential Parallel Comparison Design Trial of Adjunctive Riluzole for Treatment-Resistant Major Depressive Disorder</t>
  </si>
  <si>
    <t>OPEN-LABEL TRIAL; TREATED PATIENTS; COMBINATION; KETAMINE; EFFICACY; VALIDITY; MOOD</t>
  </si>
  <si>
    <t>Riluzole is a glutamate-modulating agent with neuroprotective properties approved for use in amyotrophic lateral sclerosis. The efficacy and safety of riluzole vs placebo as an adjunct to antidepressant medication in outpatients with major depressive disorder (MDD) was examined in a 3-site, 8-week, randomized, double-blind, placebo-controlled, fixed-dose trial using a sequential parallel comparison design comprised of two phases of 4 weeks. Patients with MDD in a current major depressive episode (N = 104) with an inadequate response to either a prospective or a historical trial of an antidepressant medication were randomized in a 2 : 3 : 3 ratio to the treatment sequences of riluzole/riluzole, placebo/placebo, and placebo/riluzole, respectively. The primary outcome was change in depression severity, as assessed by the Montgomery-Asberg Depression Rating Scale (MADRS). Secondary efficacy outcomes included the response rate, defined as at least a 50% improvement in MADRS, Clinical Global Impressions severity and improvement subscales, and patient-reported measures of depression and cognitive function. Eighty-five patients completed the randomized treatment phases. Treatment groups did not differ in mean change in MADRS scores, response rate, or in any secondary efficacy outcomes. Riluzole was generally well tolerated, with a side effect profile consistent with its clinical use. In conclusion, a fixed dose of riluzole (100 mg/day) did not show adjunctive antidepressant efficacy compared to placebo. The trial was adequately powered to detect a moderate riluzole effect, and the risk for exaggerated placebo responses was mitigated. The lack of efficacy suggests that mechanisms underlying riluzole's neuroprotective effects are insufficient for clinical response in treatment-resistant depression.</t>
  </si>
  <si>
    <t>Raby, Wilfrid Noel;Rubin, Eric A.;Garawi, Fatima;Cheng, Wendy;Mason, Ella;Sanfilippo, Lisa;Lord, Stephanie;Bisaga, Adam;Aharonovich, Efrat;Levin, Frances;McDowell, David;Nunes, Edward V.</t>
  </si>
  <si>
    <t>A randomized, doubleâ€_x0090_blind, placeboâ€_x0090_controlled trial of venlafaxine for the treatment of depressed cocaineâ€_x0090_dependent patients.</t>
  </si>
  <si>
    <t>Objective: This study tested the hypothesis that the antidepressant venlafaxine would be an effective treatment for cocaine abusers with concurrent depressive disorders. Methods: This was a randomized, 12â€_x0090_week, doubleâ€_x0090_blind, placeboâ€_x0090_controlled trial of outpatients (N = 130) meeting DSMâ€_x0090_IIIR criteria for cocaine dependence and major depression or dysthymia (by SCID interview). Participants were treated with venlafaxine, up to 300 mg/day versus placebo. All patients received weekly individual manualâ€_x0090_guided relapse prevention therapy. Weekly outcome measures included Clinical Global Impression Scale (CGI), selfâ€_x0090_reported cocaine use, urine toxicology and the Hamilton Depression Scale (Hamâ€_x0090_D). Results: Mood response, defined as a 50% reduction in the Hamâ€_x0090_D between randomization and end of study, was 41% (26/64) on venlafaxine, and 33% (22/66) on placebo (p = .39). Measures of depression (Hamâ€_x0090_D and CGI) improved more rapidly on venlafaxine than placebo, but these differences disappeared by weeks 6â€“8. Cocaine outcomes did not differ between treatment groups, and the proportion of patients achieving three or more consecutive weeks of urineâ€_x0090_confirmed abstinence was low (venlafaxine: 16%; placebo: 15%). Reduction in cocaine use was associated with mood response. Conclusions: Overall, venlafaxine was not superior to placebo on either mood or cocaine use outcomes. Mood improvement was associated with improvement in cocaine use. However, placebo mood response was only moderate, and the proportion of patients achieving sustained abstinence was low. This suggests that the subgroup of cocaineâ€_x0090_dependent patients with depressive disorders is relatively treatment resistant, and that further research is needed to improve outcomes for these patients. (PsycINFO Database Record (c) 2016 APA, all rights reserved)</t>
  </si>
  <si>
    <t>https://doi.org/10.1111/j.1521-0391.2013.12065.x</t>
  </si>
  <si>
    <t>Fernald D.H.
 Nease D.E.
 Westfall J.M.
 Kwan B.M.
 Dickinson L.M.
 Sofie B.
 Lutgen C.
 Carroll J.K.
 Wolff D.
 Heeren L.
 Felzien M.
 Zittleman L.</t>
  </si>
  <si>
    <t>A randomized, parallel group, pragmatic comparative-effectiveness trial comparing medication-assisted treatment induction methods in primary care practices: The HOMER study protocol.</t>
  </si>
  <si>
    <t>Opioid use disorder (OUD) represents a public health crisis in the United States. Medication for opioid use disorder (MOUD) with buprenorphine in primary care is a proven OUD treatment strategy. MOUD induction is when patients begin withdrawal and receive the first doses of buprenorphine. Differences between induction methods might influence short-term stabilization, long-term maintenance, and quality of life. This paper describes the protocol for a study designed to: (1) compare short-term stabilization and long-term maintenance treatment engagement in MOUD in patients receiving office, home, or telehealth induction and (2) identify clinically-relevant practice and patient characteristics associated with successful long-term treatment. The study design is a randomized, parallel group, pragmatic comparative effectiveness trial of three care models of MOUD induction in 100 primary care practices in the United States. Eligible patients are at least 16 years old, have been identified by their clinician as having opioid dependence and would benefit from MOUD. Patients will be randomized to one of three induction comparators: office, home, or telehealth induction. Primary outcomes are buprenorphine medication-taking and illicit opioid use at 30, 90, and 270 days post-induction. Secondary outcomes include quality of life and potential mediators of treatment maintenance (intentions, planning, automaticity). Potential moderators include social determinants of health, substance use history and appeal, and executive function. An intent to treat analysis will assess effects of the interventions on long-term treatment, using general/generalized linear mixed models, adjusted for covariates, for the outcomes analysis. Analysis includes practice- and patient-level random effects for hierarchical/longitudinal data. No large-scale, randomized comparative effectiveness research has compared home induction to office or telehealth MOUD induction on long-term outcomes for patients with OUD seen in primary care settings. The results of this study will offer primary care providers evidence and guidance in selecting the most beneficial induction method(s) for specific patients.Copyright © 2023 Fernald et al. This is an open access article distributed under the terms of the Creative Commons Attribution License, which permits unrestricted use, distribution, and reproduction in any medium, provided the original author and source are credited.</t>
  </si>
  <si>
    <t>https://dx.doi.org/10.1371/journal.pone.0290388</t>
  </si>
  <si>
    <t>PLoS ONE. 18(9 September) (no pagination), 2023. Article Number: e0290388. Date of Publication: September 2023.</t>
  </si>
  <si>
    <t>Erickson BR, Ehrie J, Murray S, Dougherty RJ, Wainberg ML, Dixon LB, Goldman ML.</t>
  </si>
  <si>
    <t>A Rapid Review of "Low-Threshold" Psychiatric Medication Prescribing: Considerations for Street Medicine and Beyond</t>
  </si>
  <si>
    <t>Psychiatr Serv</t>
  </si>
  <si>
    <t>10.1176/appi.ps.20220196</t>
  </si>
  <si>
    <t>Aguilar, Lourdes;Vicente-HernÃ¡ndez, BegoÃ±a;RemÃ³n-Gallo, Diego;GarcÃ­a-UllÃ¡n, Llanyra;Valriberas-Herrero, Isabel;MaciÃ¡-Casas, Ana;PÃ©rez-Madruga, Ana;GarzÃ³n, Maria Ã_x0081_ngeles;Ã_x0081_lvarez-Navares, Ana;Roncero, Carlos</t>
  </si>
  <si>
    <t>A real-world ten-week follow-up of the COVID outbreak in an outpatient drug clinic in Salamanca (Spain).</t>
  </si>
  <si>
    <t>Objective: To compare over ten weeks the number of relapses, hospital admissions, calls made, admissions to therapeutic communities, face-to-face visits, treatment adjustment, number of injectables administered, and number of emergencies attended due to emotional and behavioral alterations and/or substance use disorder, and to describe and quantify social emergencies in an outpatient drug clinic (ODC) in Salamanca (Spain) from March 16, 2020, to May 22, 2020. Methods: This is an ecological study of the COVID pandemic over ten weeks. The study examines the set of alcohol or other drug-dependent or dual disorder patients in the population of Salamanca, Spain. The measurements were: professionals; calls made; percentage of successful calls; face-to-face visits; first visits made; reviews made; techniques; injectable treatments; other treatments; evolution; relapses. The ODC includes about 375 new patients each year and another 650 other patients annually. Results: The study found the number of relapses to be greater in the last five weeks of the 10-week study period. Patients' psychopathological instability also increased, and face-to-face visits were necessary. The most frequent psychopathology that required face-to-face intervention was depressive disorder. The number of interventions with patients increased. In parallel, social workers' efforts were greater after the seventh week. There was a decrease in response to calls. Throughout this time, the ODC attended to patients who needed to be treated for the first time. Conclusions: Confinement due to the coronavirus pandemic generated maladaptive emotional responses and other behaviors, such as excessive alcohol consumption. The number of face-to-face consultations, admissions, and referrals to therapeutic communities increased. Patients under stress and in social isolation resorted more often to substance use. The ODC had to adopt a flexible approach to evaluate patients with more serious problems, by using face-to-face assessments. (PsycInfo Database Record (c) 2023 APA, all rights reserved)</t>
  </si>
  <si>
    <t>https://doi.org/10.1016/j.jsat.2021.108303</t>
  </si>
  <si>
    <t>Endres K.
 Razavi N.
 Tian Z.
 Zhou S.
 Krawiec C.
 Jasani S.</t>
  </si>
  <si>
    <t>A retrospective analysis of complications associated with postpartum hemorrhage up to 1 year postpartum in mothers with and without a pre-existing mental health diagnosis.</t>
  </si>
  <si>
    <t>Background/objectives: There is limited research on the associated immediate and long-term outcomes of postpartum hemorrhage. Mothers with a pre-existing psychiatric disease prior to delivery may be especially vulnerable to postpartum hemorrhage outcomes but little is known on this topic. Barriers to studying this population exist and add to knowledge gaps. The goal of this study is to determine the clinical characteristics and frequency of complications within 1 year of a postpartum hemorrhage diagnosis and the psychiatric sequelae within 7 days of a postpartum hemorrhage diagnosis in mothers with a pre-existing mental health diagnosis prior to delivery versus those without. Methods/design: This is a multicenter retrospective observational cohort study using TriNetX, a de-identified electronic health record database. The following electronic health record data were collected and evaluated in postpartum females who were billed for either a vaginal or cesarean delivery: age, race, ethnicity, diagnostic codes, medication codes, and number of deaths. Result(s): We included 10,649 subjects (6994 (65.7%) no mental health diagnosis and 3655 (34.3%) pre-existing mental health diagnosis). Haloperidol administration (118 (3.2%) versus 129 (1.8%), p &lt; 0.001) was more prevalent in subjects with a pre-existing mental health diagnosis. Adjusting for demographics, pre-existing mental health diagnoses were associated with complications within 1 year after postpartum hemorrhage diagnosis (OR = 1.39, 95% CI: 1.26-1.52, p &lt; 0.001). Conclusion(s): Having a mental health disorder history is associated with a higher odds of developing subsequent complications within 1 year of postpartum hemorrhage diagnosis. Mothers with a pre-existing mental health disorder have a significantly higher frequency of certain severe postpartum hemorrhage sequelae, including acute respiratory distress syndrome, retained placenta, sickle cell crisis, and need for mechanical ventilation/tracheostomy up to 1 year after delivery. Medications such as haloperidol were ordered more frequently within 7 days of a postpartum hemorrhage diagnosis in these mothers as well. Further research is needed to understand and manage the unique consequences of postpartum hemorrhage in this vulnerable maternal population.Copyright © The Author(s) 2023.</t>
  </si>
  <si>
    <t>https://dx.doi.org/10.1177/17455057231211094</t>
  </si>
  <si>
    <t>Women's Health. 19 (no pagination), 2023. Date of Publication: January-December 2023.</t>
  </si>
  <si>
    <t>Morrison K.
 Irwin S.
 Nelesen R.
 Ligon K.
 Koo D.
 Fairman N.
 Aiglewicz A.</t>
  </si>
  <si>
    <t>A retrospective chart review of the efficacy of ketamine for depression in patients receiving hospice care (FR416-A).</t>
  </si>
  <si>
    <t>Objectives 1. Understand the importance of treating depression in patients receiving hospice care. 2. Understand why standard antidepressants are not adequate for this patient population. 3. Understand the efficacy and tolerability of ketamine for the treatment of depression in inpatients receiving hospice care. Background. Depression is highly prevalent in patients receiving hospice care and untreated depression is associated with poor outcomes. Standard antidepressant medications often do not work rapidly enough for patients receiving hospice care. A growing body of literature suggests ketamine may rapidly treat "treatment refractory depression" in the general population. However, ketamine's role in treating depression in the hospice population is not well understood. Research Objectives. A retrospective chart review of inpatients receiving hospice care who received ketamine for treatment of their depression was conducted to examine efficacy, time to efficacy, and tolerability of ketamine for treatment of depression. Method. 31 patients' charts were reviewed and evaluated for severity of depression, global improvement, therapeutic effect, side effects, and efficacy of treatment based on the Clinical Global Impression Scale (CGI). Time to onset of therapeutic effect, maximal effect and side effects were also documented. CGI scores from days 1, 3, 7, and 14-21 days post-ketamine dosing were compared by Chi-squared analyses. Chisquared analyses were also utilized to compare both time to first therapeutic effect and maximum effect between different time points postketamine dosing. Result. Significantly more patients experienced their first therapeutic response (Iz2 = 25.5, df = 4, p &lt; 0.001) and maximal response (Iz2 = 14.5, df = 7, p = 0.043) to ketamine day 1 post-ketamine dosing. Additionally, significantly more patients had a marked therapeutic response (p &lt; .011), rather than unchanged, minimal, or moderate therapeutic response, to ketamine days 1 and 3 post-ketamine dosing. Significantly more patients were rated as having no side effects (p &lt; .002) compared to those having minimal, moderate, marked, or severe side effects. Conclusion. This data suggests that for depressed patients receiving inpatient hospice care, ketamine is well tolerated and has a rapid onset of action and is safe and efficacious. Implications for Research, Policy, or Practice. Blinded, prospective, randomized, and controlled trials are required to substantiate these findings.</t>
  </si>
  <si>
    <t>https://dx.doi.org/10.1016/j.jpainsymman.2012.10.097</t>
  </si>
  <si>
    <t>Journal of Pain and Symptom Management. Conference: Annual Assembly of the American Academy of Hospice and Palliative Medicine and the Hospice and Palliative Nurses Association, AAHPN/NPNA 2013. New Orleans, LA United States. Conference Publication: (var.pagings). 45(2) (pp 373), 2013. Date of Publication: February 2013.</t>
  </si>
  <si>
    <t>Schepman P.B.
 Thakkar S.
 Robinson R.L.
 Beck C.G.
 Malhotra D.
 Emir B.
 Hansen R.N.</t>
  </si>
  <si>
    <t>A Retrospective Claims-Based Study Evaluating Clinical and Economic Burden Among Patients With Moderate to Severe Osteoarthritis Pain in the United States.</t>
  </si>
  <si>
    <t>Background: There has been limited evaluation of medication adherence, healthcare resource utilization (HCRU), and healthcare costs over time in patients with osteoarthritis (OA), and stratification by pain severity level has not been reported. Assessing such longitudinal changes may be useful to patients and healthcare providers for tracking disease progression, informing treatment options, and employing strategies to optimize patient outcomes. Objective(s): To characterize treatment patterns, HCRU, and costs over time in patients with moderate to severe (MTS) OA pain in the United States. Method(s): We conducted a retrospective claims analysis, using IBMR MarketScanR databases, from 2013-2018. Eligible patients were aged &gt;=45 years with &gt;=12 months pre-index (baseline) and &gt;=24 months (follow-up) of continuous enrollment; index date was defined as a physician diagnosis of hip or knee OA. An algorithm was employed to identify MTS OA pain patients, who were propensity score-matched with patients having non-MTS OA pain. Data were summarized using descriptive statistics and univariate analyses. Result(s): After propensity score matching, the overall OA pain cohorts consisted of 186 374 patients each: 61% were female, mean age was 63 years, and two-thirds (65.6%) were of working age (45-65 years). Sleep-related conditions, anxiety, and depression were significantly higher in the MTS OA pain cohort vs non-MTS (P&lt;0.001). At baseline and 12- and 24-month follow-ups, receipt of prescription pain medications, HCRU, and direct medical costs were significantly higher in the MTS OA pain cohort (all P&lt;0.01). Medication adherence was significantly higher in the MTS OA pain cohort for all medication classes except analgesics/antipyretics, which were significantly lower vs the non-MTS OA pain cohort (all P&lt;0.0001). Conclusion(s): The burden of MTS OA pain is substantial, with patterns that show increasing medication use, HCRU, and costs vs non-MTS OA pain patients over time. Understanding the heterogeneity within the OA population may allow us to further appreciate the true burden of illness for patients in pain.Copyright © 2022 Columbia Data Analytics. All Rights Reserved.</t>
  </si>
  <si>
    <t>https://dx.doi.org/10.36469/jheor.2022.31895</t>
  </si>
  <si>
    <t>Journal of Health Economics and Outcomes Research. 9(1) (pp 58-67), 2022. Date of Publication: 2022.</t>
  </si>
  <si>
    <t>Thibault C.
 Naim M.Y.
 Abend N.S.
 Licht D.J.
 Gaynor J.W.
 Xiao R.
 Massey S.L.</t>
  </si>
  <si>
    <t>A retrospective comparison of phenobarbital and levetiracetam for the treatment of seizures following cardiac surgery in neonates.</t>
  </si>
  <si>
    <t>Objective: To compare the safety and efficacy of phenobarbital and levetiracetam in a cohort of neonates with seizures following cardiac surgery. Method(s): We performed a retrospective single-center study of consecutive neonates with electrographically confirmed seizures managed with antiseizure medication after cardiac surgery from June 15, 2012 to December 31, 2018. We compared the safety and efficacy of phenobarbital and levetiracetam as first-line therapy. Result(s): First-line therapy was phenobarbital in 31 neonates and levetiracetam in 22 neonates. Phenobarbital was associated with more adverse events (P =.006). Eight neonates (14%) experienced an adverse event related to phenobarbital use, including seven with hypotension and one with respiratory depression. No adverse events were reported with levetiracetam use. The cessation of electrographic seizures was similar in both groups, including 18 neonates (58%) with seizure cessation after phenobarbital and 12 neonates (55%) with seizure cessation after levetiracetam (P = 1.0). The combined cessation rates of phenobarbital and levetiracetam when used as first- or second-line therapy were 58% and 47%, respectively (P =.47). Significance: Phenobarbital was associated with more adverse events than levetiracetam, and the two drugs were equally but incompletely effective in treating electrographically confirmed seizures in neonates following cardiac surgery. Given its more acceptable safety profile and potential noninferiority, levetiracetam may be a reasonable option for first-line therapy for treatment of seizures in this population. Further prospective studies are needed to confirm these results.Copyright Wiley Periodicals, Inc. © 2020 International League Against Epilepsy</t>
  </si>
  <si>
    <t>https://dx.doi.org/10.1007/s12630-017-1003-0</t>
  </si>
  <si>
    <t>Epilepsia. 61(4) (pp 627-635), 2020. Date of Publication: 01 Apr 2020.</t>
  </si>
  <si>
    <t>Mikellides, Georgios;Michael, Panayiota;Psalta, Lilia;Schuhmann, Teresa;Sack, Alexander T.</t>
  </si>
  <si>
    <t>A retrospective naturalistic study comparing the efficacy of ketamine and repetitive transcranial magnetic stimulation for treatment-resistant depression.</t>
  </si>
  <si>
    <t>Depression is a common mental disorder that affects many people worldwide, while a significant proportion of patients remain non-responsive to antidepressant medications. Alternative treatment options such as ketamine therapy and repetitive transcranial magnetic stimulation (rTMS) therapy are offered nowadays. This study aims to describe and compare the acute antidepressive efficacy of both, intramuscular ketamine and rTMS in depression patients seeking help in a naturalistic clinical mental health setting. The clinical records of 24 patients with treatment resistant depression were collected from the clinical base of a real life clinic. Twelve patients were treated with intramuscular ketamine, twice weekly for 8 sessions, and twelve patients were treated with 30 sessions of left dorsolateral prefrontal cortexâ€”intermittent theta-burst stimulation (DLPFC-iTBS). Using three clinical assessments (HDRS, HAM-A, BDI-II), our data reveal that both therapies led to significant improvement in symptoms from pre- to post-treatment, as well as that the two experimental groups did not differ significantly with respect to pre- to post-depressive and anxiety symptoms, indicating that the effect of both experimental groups in our sample was equally effective. Furthermore, our results showed high remission and response rates in both groups, with no statistical differences between the patients of ketamine group and rTMS group in remission and response rates. We show a significant pre- to post-treatment reduction in depressive and anxiety symptoms, with no significant differences between the two experimental groups, indicating that the effect of both therapies was equally effective in our limited sample. (PsycInfo Database Record (c) 2023 APA, all rights reserved)</t>
  </si>
  <si>
    <t>https://doi.org/10.3389/fpsyt.2021.784830</t>
  </si>
  <si>
    <t>Frontiers in Psychiatry</t>
  </si>
  <si>
    <t>Frontiers Media S.A.</t>
  </si>
  <si>
    <t>Apelt S.M.
 Dematteis M.
 Benyamina A.
 Farah M.
 Mankabady B.</t>
  </si>
  <si>
    <t>A retrospective observational survey of buprenoprhine/naloxone use in France.</t>
  </si>
  <si>
    <t>Objectives: This study was conducted to characterize real-world usage of buprenorphine/naloxone sublingual tablets (BUP/NLX) in France. Method(s): This retrospective observational study was conducted using the French IMS Health Cegedim Longitudinal Patient Database (LPD). LPD records were searched for patients with opioid dependence in general practice settings who received a prescription for BUP/NLX, buprenorphine, or methadone between 2-January-2012 and 31-December-2014. Outcomes included: (1) characteristics of patients started on BUP/NLX; (2) switches from BUP/NLX to low-dose buprenorphine (0.4 mg) or methadone; and (3) AEs of general and specific concern in France. Result(s): 10,152 patients received a prescription during the inclusion period: buprenorphine, n= 7,987 (78.7%); methadone, n= 2,120 (20.9%); BUP/NLX, n= 495 (4.9%). Prescription cohorts were not mutually exclusive. Mean age in the BUP/NLX cohort was 37.9 years, with 73.2% of patients between 30-49 years; 81.6% were male. The most common comorbidities (&gt; 10%) were pain (34.1%), depression (20.8%), and hepatitis C (10.9%). Most patients (96.4%) had a history of mental disorders due to psychoactive substance use or drug dependence. BUP/NLX was first prescribed for a drug addiction diagnosis in 73.4% of patients, documented either as "addiction unspecified" (35.4%) or "opioids addiction" (38.0%); opioid withdrawal treatment accounted for 13.5% of first prescriptions. Mean daily dose for BUP/NLX was 9.2 mg (individual dose range, 1-32 mg). Mean treatment durations for BUP/NLX, buprenorphine (any dose), and methadone were 52.0, 107.7, and 93.1 days, respectively. Only 9 (1.8%) patients switched from BUP/NLX to buprenorphine 0.4 mg during the study period; 4 (0.8%) switched to methadone. Common AEs (&gt; 1% in any cohort) were as follows (for BUP/NLX, buprenorphine, and methadone, respectively): abscess (1.4%, 2.6%, 4.3%); depression (2.8%, 2.8%, 4.6%); drug withdrawal syndrome (1.6%, 1.8%, 2.4%). Conclusion(s): Few patients were switched from BUP/NLX to low-dose buprenorphine or methadone, and no safety concerns were detected for BUP/NLX compared to buprenorphine and methadone.</t>
  </si>
  <si>
    <t>https://dx.doi.org/10.1016/j.jval.2017.08.1908</t>
  </si>
  <si>
    <t>Value in Health. Conference: ISPOR 20th Annual European Congress. Glasgow United Kingdom. 20(9) (pp A716), 2017. Date of Publication: OctoberNovember 2017.</t>
  </si>
  <si>
    <t>Rosengarten, Helen;Friedhoff, Arnold J.</t>
  </si>
  <si>
    <t>A review of recent studies of the biosynthesis and excretion of hallucinogens formed by methylation of neurotransmitters or related substances.</t>
  </si>
  <si>
    <t>Reviews recent evidence on the transmethylation hypothesis of schizophrenia: that a metabolic aberration in a methylating system could lead to the formation of hallucinogenic substances resembling mescaline in structure or that hallucinogens might also be formed from serotonin or tryptamine, compounds that could be transformed to bufotenine or dimethyltryptamine (DMT), which are present in some psychotomimetic agents. Five specific conclusions about enzymes involved in the biosynthesis of hallucinogenic substances are presented. It is noted that the main problem in current research on the transmethylation hypothesis is adequate compound identification. The need for both definitive assessments of the relationship of endogenous hallucinogens to the various psychotic states conducted with drug-free Ss and longitudinal studies of symptoms and chemical parameters is stressed. (4 p ref) (PsycInfo Database Record (c) 2022 APA, all rights reserved)</t>
  </si>
  <si>
    <t>https://doi.org/10.1093/schbul/2.1.90</t>
  </si>
  <si>
    <t>Schizophrenia Bulletin</t>
  </si>
  <si>
    <t>National Institute of Mental Health</t>
  </si>
  <si>
    <t>Dakwar, Elias;Levin, Frances;Hart, Carl L.;Basaraba, Cale;Choi, Jean;Pavlicova, Martina;Nunes, Edward V.</t>
  </si>
  <si>
    <t>A single ketamine infusion combined with motivational enhancement therapy for alcohol use disorder: A randomized midazolam-controlled pilot trial.</t>
  </si>
  <si>
    <t>Objective: Pharmacotherapy and behavioral treatments for alcohol use disorder are limited in their effectiveness, and new treatments with innovative mechanisms would be valuable. In this pilot study, the authors tested whether a single subanesthetic infusion of ketamine administered to adults with alcohol dependence and engaged in motivational enhancement therapy affects drinking outcomes. Methods: Participants were randomly assigned to a 52- minute intravenous administration of ketamine (0.71 mg/kg, N = 17) or the active control midazolam (0.025 mg/kg, N = 23), provided during the second week of a 5-week outpatient regimen of motivational enhancement therapy. Alcohol use following the infusion was assessed with timeline followback method, with abstinence confirmed by urine ethyl glucuronide testing. A longitudinal logistic mixed-effects model was used to model daily abstinence from alcohol over the 21 days after ketamine infusion. Results: Participants (N = 40) were mostly middle-aged (mean age = 53 years [SD = 9.8]), predominantly white (70.3%), and largely employed (71.8%) and consumed an average of five drinks per day prior to entering the study. Ketamine significantly increased the likelihood of abstinence, delayed the time to relapse, and reduced the likelihood of heavy drinking days compared with midazolam. Infusions were well tolerated, with no participants removed from the study as a result of adverse events. Conclusions: A single ketamine infusion was found to improve measures of drinking in persons with alcohol dependence engaged in motivational enhancement therapy. These preliminary data suggest new directions in integrated pharmacotherapy-behavioral treatments for alcohol use disorder. Further research is needed to replicate these promising results in a larger sample. (PsycINFO Database Record (c) 2020 APA, all rights reserved)</t>
  </si>
  <si>
    <t>https://doi.org/10.1176/appi.ajp.2019.19070684</t>
  </si>
  <si>
    <t>The American Journal of Psychiatry</t>
  </si>
  <si>
    <t>American Psychiatric Assn</t>
  </si>
  <si>
    <t>Zhou R.
 Zhang Y.
 Tang S.
 Zhang X.
 Wang Y.
 Liu Y.
 Gu X.
 Hou B.
 Jiao Y.
 Ma Z.</t>
  </si>
  <si>
    <t>A Single Preoperative Dose of S-Ketamine Has No Beneficial Effect on Chronic Postsurgical Pain in Patients Undergoing Video-Assisted Thoracoscopic Surgical Lung Lesion Resection: A Prospective Randomized Controlled Study.</t>
  </si>
  <si>
    <t>Objectives: To evaluate the efficacy of a single preoperative dose of S-ketamine for chronic postsurgical pain (CPSP) in patients undergoing video-assisted thoracoscopic surgical lung lesion resection (VATS). Design(s): A prospective randomized, double-blind controlled study. Setting(s): Patients were enrolled from March 17, 2021, to November 18, 2021, at a single tertiary academic hospital. Participant(s): Patients were 18-to-65 years of age and undergoing VATS. Intervention(s): The experiment was divided into an S-ketamine group (0.5 mg/kg intravenous injection before anesthesia induction) or a placebo group (the same volume of normal saline). Measurements and Main Results: The primary endpoint was the incidence of CPSP and its neuropathic component. The secondary endpoints included acute postoperative pain, the use of postoperative analgesics, anxiety and sleep quality scores, and the occurrence of adverse effects. There were no significant differences between the 2 groups in the incidences of CPSP, neuropathic pain, acute postoperative pain, and postoperative use of analgesics. The sleep quality scores on the first postoperative day differed significantly between the groups (47.45 +/- 27.58 v . 52.97 +/- 27.57, p = 0.049), but not the anxiety scores. In addition, adverse effects were similar between the 2 groups. Conclusion(s): A single preoperative dose of S-ketamine in patients who underwent VATS had no significant effect on acute and chronic postoperative pain or the consumption of analgesics after surgery. A single preoperative dose of S-ketamine could improve sleep on the first day after surgery, whereas it had no significant effect on anxiety levels.Copyright © 2023</t>
  </si>
  <si>
    <t>https://dx.doi.org/10.1053/j.jvca.2023.02.046</t>
  </si>
  <si>
    <t>Journal of Cardiothoracic and Vascular Anesthesia. 37(8) (pp 1433-1441), 2023. Date of Publication: August 2023.</t>
  </si>
  <si>
    <t>Hermann G.M.
 Iovoli A.J.
 Platek A.J.
 Wang C.
 Miller A.
 Attwood K.
 Bourgeois D.J.
 Singh A.K.</t>
  </si>
  <si>
    <t>A single-institution, randomized, pilot study evaluating the efficacy of gabapentin and methadone for patients undergoing chemoradiation for head and neck squamous cell cancer.</t>
  </si>
  <si>
    <t>Background: The objective of the current study was to compare the safety and efficacy between 2 analgesic regimens for patients with head and neck cancer (HNC) undergoing definitive chemoradiation (CRT). Method(s): The current study was a prospective, single-institution, 2-arm, randomized pilot study. Patients with American Joint Committee on Cancer seventh edition stage II to stage IV squamous cell carcinoma of the head and neck who were undergoing CRT were randomized to either arm 1, which entailed high-dose gabapentin (2700 mg daily) with the institutional standard of care (hydrocodone and/or acetaminophen progressing to fentanyl as needed), or arm 2, which comprised low-dose gabapentin (900 mg daily) with methadone. The primary endpoints were safety and toxicity. Secondary endpoints were pain, opioid requirement, and quality of life (QOL). Differences between the treatment arms at multiple time points were compared using a generalized linear mixed regression model with Sidak correction. Result(s): A total of 60 patients (31 in arm 1 and 29 in arm 2) were enrolled from April 2015 to August 2017. There was no difference between the treatment arms with regard to adverse events or serious adverse events. Pain was not found to be different between the treatment arms. More patients in arm 1 did not require an opioid during treatment (42% vs 7%; P =.002). Patients in arm 2 experienced significantly better QOL outcomes across multiple domains, including overall health (P =.05), physical functioning (P =.04), role functioning (P =.01), and social functioning (P =.01). Conclusion(s): High-dose prophylactic gabapentin increased the percentage of patients who required no opioid during treatment. Methadone may improve QOL compared with a regimen of short-acting opioids and fentanyl. However, pain was found to significantly worsen throughout treatment regardless of treatment arm, necessitating further studies to identify a more optimal regimen.Copyright © 2019 American Cancer Society</t>
  </si>
  <si>
    <t>https://dx.doi.org/10.1002/cncr.32676</t>
  </si>
  <si>
    <t>Cancer. 126(7) (pp 1480-1491), 2020. Date of Publication: 01 Apr 2020.</t>
  </si>
  <si>
    <t>Barbosa PC, Cazorla IM, Giglio JS, Strassman R.</t>
  </si>
  <si>
    <t>A six-month prospective evaluation of personality traits, psychiatric symptoms and quality of life in ayahuasca-naïve subjects</t>
  </si>
  <si>
    <t>J Psychoactive Drugs. 2009 Sep;41(3):205-12. doi: 10.1080/02791072.2009.10400530.</t>
  </si>
  <si>
    <t>10.1080/02791072.2009.10400530</t>
  </si>
  <si>
    <t>Bentley, Olivia Victoria Michelle</t>
  </si>
  <si>
    <t>A social ecological approach to predicting alcohol, cocaine, and marijuana use in mothers experiencing poverty.</t>
  </si>
  <si>
    <t>Substance use among women has increased in recent years (SAMHSA, 2019). SAMHSA (2009) recommends that substance use be treated differently in women due to the biopsychosocial differences from men, such as progression of substance use disorders, comorbid and co-occurring psychological issues, and caregiving responsibilities. Their caregiving roles as mothers can impact substance use and subsequent treatment. 39% of female-headed households are experiencing poverty, putting mothers at additional risk for comorbid conditions associated with economic hardship (U.S. Census Bureau, 2017; Walker &amp; Druss, 2017). Despite this growing public health concern among women, there is a need for research that will further clarify the factors that contribute to substance use in this population. This study examined a sample of 360 participants from the existing dataset collected as part of the longitudinal Maternal Lifestyle Study during 1993-2011. The Social Ecological Model (SEM) served as the underlying framework for this study, with the guiding research question: Does the SEM-composed of Individual-Level, Relational-Level, Community-Level, and Societal-Level factors- predict alcohol, cocaine, and marijuana use in mothers with a history of substance use who are experiencing poverty? Using multiple hierarchical regression analyses, this study examined the contribution of the Individual-Level (i.e., abuse, psychological issues, socioeconomic status), Relational-Level (i.e., peer drug use, family support), Community-Level (i.e., neighborhood disorder, adequacy of family resources), and Societal-Level (i.e., legal system involvement, government assistance programs) in predicting alcohol, cocaine, and marijuana use. All full regression models were statistically significant. Further, the Individual- and Relational-Levels made statistically significant contributions to overall substance use and marijuana use. The contribution to mothers' substance use by factors such as psychological distress, trauma, and peer relationships, warrants ongoing assessment and treatment of these when counseling mothers with current or past substance use disorders. (PsycInfo Database Record (c) 2022 APA, all rights reserved)</t>
  </si>
  <si>
    <t>Bohnert, Amy S. B.;Bradshaw, Catherine P.;Latkin, Carl A.</t>
  </si>
  <si>
    <t>A social network perspective on heroin and cocaine use among adults: Evidence of bidirectional influences.</t>
  </si>
  <si>
    <t>Aims: While several studies have documented a relationship between initiation of drug use and social network drug use in youth, the direction of this association is not well understood, particularly among adults or for stages of drug involvement beyond initiation. The present study sought to examine two competing theories (social selection and social influence) in the longitudinal relationship between drug use (heroin and/or cocaine) and social network drug use among drug-experienced adults. Design: Three waves of data came from a cohort of 1108 adults reporting a life-time history of heroin and/or cocaine use. Setting: Low-income neighborhoods with high rates of drug use in Baltimore, Maryland. Participants: Participants had weekly contact with drug users and were 18 years of age or older. Measurements: Drug use data were self-report. Network drug use was assessed through a social network inventory. Close friends were individuals whom the participant reported seeing daily or rated as having the highest level of trust. Findings: Structural equation modeling indicated significant bidirectional influences. The majority of change in network drug use over time was due to change in the composition of the network rather than change in friends' behavior. Drug use by close peers did not influence participant drug use beyond the total network. Conclusions: There is evidence of both social selection and social influence processes in the association between drug use and network drug use among drug-experienced adults. (PsycInfo Database Record (c) 2022 APA, all rights reserved)</t>
  </si>
  <si>
    <t>https://doi.org/10.1111/j.1360-0443.2009.02615.x</t>
  </si>
  <si>
    <t>Millard J.L.
 Hahn E.A.
 Schumann E.
 Register L.
 Blackhurst D.
 Carbonell A.M.
 Cobb W.S.
 Warren J.A.</t>
  </si>
  <si>
    <t>A Standardized Protocol for Opioid Prescribing After Surgery Decreases Total Morphine Equivalents Prescribed.</t>
  </si>
  <si>
    <t>Introduction: Perioperative opioid analgesia has been extensively reexamined during the opioid epidemic. Multiple studies have demonstrated over prescription of opioids, demonstrating the need for change in prescribing practices. A standard opioid prescribing protocol was implemented to evaluate opioid prescribing trends and practices. Objective(s): To evaluate opioid use after primary ventral, inguinal, and incisional hernia repair and to assess clinical factors that may impact opioid prescribing and consumption. Secondary outcomes include the number of refills, patients without opioid requirement, difference in opioid use based on patient characteristics and adherence to prescribing protocol. Method(s): This is a prospective observational study examining patients undergoing inguinal, primary ventral and incisional hernias between February and November 2019. A standardized prescribing protocol was implemented and utilized for postoperative prescribing. All data was captured in the abdominal core health quality collaborative (ACHQC) and opioid use was standardized via morphine milligram equivalents (MME). Result(s): 389 patients underwent primary ventral, incisional, and inguinal hernia repair, with a total of 285 included in the final analysis. 170 (59.6%) of patients reported zero opioid use postoperatively. Total opioid MME prescribed and high MME consumption were significantly higher after incisional hernia repair with a greater number of refills were required. Compliance with prescribing protocol resulted in lower MME prescription, but not actual lower MME consumption. Conclusion(s): Implementation of a standardized protocol for opioid prescribing after surgery decreases the total MME prescribed. Compliance with our protocol significantly reduced this disparity, which has the potential for decreasing abuse, misuse, and diversion of opioids by better estimating actual postoperative analgesic requirements.Copyright © The Author(s) 2023.</t>
  </si>
  <si>
    <t>https://dx.doi.org/10.1177/00031348231175494</t>
  </si>
  <si>
    <t>American Surgeon. 89(9) (pp 3771-3777), 2023. Date of Publication: September 2023.</t>
  </si>
  <si>
    <t>Hohmann L.
 Phillippe H.
 Marlowe K.
 Jeminiwa R.
 Hohmann N.
 Westrick S.
 Fowler A.
 Fox B.</t>
  </si>
  <si>
    <t>A state-wide education program on opioid use disorder: influential community members' knowledge, beliefs, and opportunities for coalition development.</t>
  </si>
  <si>
    <t>BACKGROUND: Deep South states, particularly Alabama, experience disproportionately higher opioid prescribing rates versus national rates. Considering limited opioid use disorder (OUD) providers in this region, collaborative efforts between non-healthcare professionals is critical in mitigating overdose mortality. The Alabama Opioid Training Institute (OTI) was created in 2019 to empower community members to take action in combatting OUD in local regions. The OTI included: 1) eight full-day in-person conferences; and 2) an interactive mobile-enabled website ( https://alabamaoti.org ). This study assessed the impact of the OTI on influential community members' knowledge, abilities, concerns, readiness, and intended actions regarding OUD and opioid overdose mitigation. METHOD(S): A one-group prospective cohort design was utilized. Alabama community leaders were purposively recruited via email, billboards, television, and social media advertisements. Outcome measures were assessed via online survey at baseline and post-conference, including: OUD knowledge (percent correct); abilities, concerns, and readiness regarding overdose management (7-point Likert-type scale, 1=strongly disagree to 7=strongly agree); and actions/intended actions over the past/next 6months (8-item index from 0 to 100% of the time). Conference satisfaction was also assessed. Changes were analyzed using McNemar or Marginal Homogeneity tests for categorical variables and two-sided paired t-tests for continuous variables (alpha=0.05). RESULT(S): Overall, 413 influential community members participated, most of whom were social workers (25.7%), female (86.4%), and White (65.7%). Community members' OUD knowledge increased from mean [SD] 71.00% [13.32] pre-conference to 83.75% [9.91] post-conference (p &lt;0.001). Compared to pre-conference, mean [SD] ability scale scores increased (3.72 [1.55] to 5.15 [1.11], p &lt;0.001) and concerns decreased (3.19 [1.30] to 2.64 [1.17], p &lt;0.001) post-conference. Readiness was unchanged post-conference. Attendees' intended OUD-mitigating actions in the next 6months exceeded their self-reported actions in the past 6months, and 92% recommended the OTI to others. CONCLUSION(S): The Alabama OTI improved community leaders' knowledge, abilities, and concerns regarding OUD management. Similar programs combining live education and interactive web-based platforms can be replicated in other states.Copyright © 2022. The Author(s).</t>
  </si>
  <si>
    <t>https://dx.doi.org/10.1186/s12889-022-13248-z</t>
  </si>
  <si>
    <t>BMC public health. 22(1) (pp 886), 2022. Date of Publication: 04 May 2022.</t>
  </si>
  <si>
    <t>Preston NJ, Stirling ML, Perera K, Bell RJ, Harrison TJ, Whitworth L, Castle DJ.</t>
  </si>
  <si>
    <t>A statewide evaluation system for early psychosis</t>
  </si>
  <si>
    <t>PubMed/Medline</t>
  </si>
  <si>
    <t>Aust N Z J Psychiatry. 2003 Aug;37(4):421-8. doi: 10.1046/j.1440-1614.2003.01195.x.</t>
  </si>
  <si>
    <t>10.1046/j.1440-1614.2003.01195.x</t>
  </si>
  <si>
    <t>Swarna Priya B.
 Yuga Priya M.
 Ranjeeth Kumar K.
 Madhumitha V.
 Subalakshmi S.
 Alice Cholan R.
 Pavithra Devi S.
 Thamizh Selvan S.
 Naveen Kumar S.</t>
  </si>
  <si>
    <t>A statistical data on sales of drugs - A pharmacoeconomical survey.</t>
  </si>
  <si>
    <t>Pull factors such as health services, educational services, employment and better economic possibilities attract the inflow of people to urban localities. The urban environment determines the quality of life, but in the current scenario the urban environment is very much affected by lack of pure water and sanitation, rubbish disposal and industrial pollution affects the urban people in terms of health. In today's fast-moving life, the lifestyles of people have undergone drastic changes which have brought about a major impact on their dietary patterns. Food consumption patterns have completely changed and people are now more inclined towards preserved and packed food which is high in calorie content. Taking people's health into consideration, the pharmaceutical product has increased over the past years not only in terms of expenditure but also in terms of the volume of drugs consumed. Despite this the patients themselves still constitute an important stakeholder in the healthcare supply chain, as they are the final customers who are benefited from the pharmaceutical products. Community pharmacists who work in pharmacies and drug stores must ensure that the consumers are well aware of the medicine they buy and consume. Physicians and Pharmacists have failed to do that in the past. Keeping all this in mind, the present study is aimed at providing the current status of the drugs and qualification of the pharmacist behind every sale and dispensing of the drugs designed at providing better patient counseling for the proper use of drugs through a prospective cross-sectional survey. The study includes the data collection in Chennai city, conducted on monsoon season, on a sample size of 131, with a self-designed questionnaire. Data analysis was done using descriptive statistics.Copyright © 2020, Global Research Online. All rights reserved.</t>
  </si>
  <si>
    <t>International Journal of Pharmaceutical Sciences Review and Research. 62(1) (pp 102-105), 2020. Article Number: 18. Date of Publication: May-June 2020.</t>
  </si>
  <si>
    <t>Zhang, Chen;Li, Zezhi;Wu, Zhiguo;Chen, Jun;Wang, Zuowei;Peng, Daihui;Hong, Wu;Yuan, Chengmei;Wang, Zhen;Yu, Shunying;Xu, Yifeng;Xu, Lin;Xiao, Zeping;Fang, Yiru</t>
  </si>
  <si>
    <t>A study of N-methyl-D-aspartate receptor gene (GRIN2B) variants as predictors of treatment-resistant major depression.</t>
  </si>
  <si>
    <t>Rationale: In clinical practice, ketamine, an antagonist of the N-methyl-D-aspartate receptor (NMDAR), is used to alleviate depressive symptoms in patients with major depressive disorder (MDD), especially in those with treatment-resistant depression (TRD). Accordingly, the human gene coding for the 2B subunit of the NMDAR (GRIN2B) is considered a promising candidate gene for MDD susceptibility. Objectives: The primary aimof this study is to examine whether potentially functional polymorphisms of GRIN2B confer risk for MDD, and second to investigate whether GRIN2B acts as a genetic predictor for TRD in MDD patients. Methods: We enrolled 178 TRD and 612 non-TRD patients as well as 779 healthy controls. Results: Four potentially functional polymorphisms (rs1805502, rs890, rs1806201, and rs7301328) within GRIN2B were genotyped in all participants. The haplotype analysis found significant differences in the distribution of the Gâ€“T haplotype between the TRD and control groups (corrected P=0.007), and the frequency of the Gâ€“T haplotype in TRD group was significantly higher than that in the controls (TRD/control ratio 0.31:0.21). Statistically significant differences in allele and genotype frequencieswere detected between TRD and non-TRDgroups for the rs1805502 polymorphism within GRIN2B. There was a significant allelic association between rs1805502 and TRD with an excess of the G allele in the TRD group, compared to non-TRD group (OR=1.55, 95 % CI=1.18â€“2.05, corrected P =0.008). Conclusions: These initial findings strengthen the hypothesis that GRIN2B not only confers susceptibility to TRD, but also plays a genetic predictor for TRD in MDD patients. (PsycINFO Database Record (c) 2016 APA, all rights reserved)</t>
  </si>
  <si>
    <t>https://doi.org/10.1007/s00213-013-3297-0</t>
  </si>
  <si>
    <t>Metrebian N, Carter B, Eide D, McDonald R, Neale J, Parkin S, Dascal T, Mackie C, Day E, Guterstam J, Horsburgh K, Kåberg M, Kelleher M, Smith J, Thiesen H, Strang J.</t>
  </si>
  <si>
    <t>A study protocol for a European, mixed methods, prospective, cohort study of the effectiveness of naloxone administration by community members, in reversing opioid overdose: NalPORS</t>
  </si>
  <si>
    <t>BMC Public Health. 2023 Aug 24;23(1):1608. doi: 10.1186/s12889-023-16445-6.</t>
  </si>
  <si>
    <t>PMC10463843</t>
  </si>
  <si>
    <t>10.1186/s12889-023-16445-6</t>
  </si>
  <si>
    <t>Campos D.A.
 Mendivil E.J.
 Romano M.
 Garcia M.
 Martinez M.E.</t>
  </si>
  <si>
    <t>A Systematic Review of Medical Cannabinoids Dosing in Human.</t>
  </si>
  <si>
    <t>Purpose: This systematic review assesses currently available clinical information on which cannabinoids and what range of doses have been used to achieve positive effects in a diversity of medical context. Method(s): The data were collected according to the Preferred Reporting Items for Systematic Reviews and Meta-Analyses protocol guidelines. Inclusion criteria were articles that assessed administration of any cannabinoid to any clinical population, reported in the ClinicalTrials.gov or PubMed databases, that involved a comparison with other treatment or placebo and a result measurement to assess the effectiveness or ineffectiveness of the cannabinoid. Exclusion criteria were review or letter; articles not in the English language; not full-text articles; not a clinical trial, case report, case series, open-label trial, or pilot study; administration in animals, in vitro, or in healthy participants; cannabinoids administered in combination with other cannabinoids (except for cannabidiol [CBD] or tetrahydrocannabinol [THC]) or as whole cannabis extracts; no stated concentration; inhalation or smoke as a route of administration; and no results described. The articles were assessed by the risk of bias. Finding(s): In total, 1668 articles were recovered, of which 55 studies met the inclusion criteria for 21 diseases. Positive effects were reported in clinical studies: 52% with THC (range, 0.01-0.5 mg/kg/d [0.62-31 mg/d]), 74% with CBD (range, 1-50 mg/kg/d [62-3100 mg/d]), 64% with THC-CBD (mean, 1:1.3 mg/kg/d [ratio, 1:1]), and 100% with tetrahydrocannabivarin (THCV) (0.2 mg/kg/d). Implications: THC, CBD, and THCV can regulate activity in several pathologies. New studies of cannabinoids are highly encouraged because each patient is unique and requires a unique cannabinoid medication.Copyright © 2022 Elsevier Inc.</t>
  </si>
  <si>
    <t>https://dx.doi.org/10.1016/j.clinthera.2022.10.003</t>
  </si>
  <si>
    <t>Clinical Therapeutics. 44(12) (pp e39-e58), 2022. Date of Publication: December 2022.</t>
  </si>
  <si>
    <t>McWilliams K.
 Simmons C.
 Laird B.J.
 Fallon M.T.</t>
  </si>
  <si>
    <t>A systematic review of opioid effects on the hypogonadal axis of cancer patients.</t>
  </si>
  <si>
    <t>Purpose: Opioids are the mainstay of analgesic therapy in patients with cancer-related pain. While many of the side effects of opioids are well documented, the effect on the hypogonadal axis is less well understood. The aim of this systematic review is to examine the relationship between opioid therapy and hypogonadism in patients with cancer. Method(s): An electronic search of the following databases was undertaken: MEDLINE, Embase and CINAHL from 1974 to August 2013. To be eligible for inclusion, studies had to meet the following criteria: adult patients (&gt;18 years) with cancer taking any opioid by any route for any duration, gonadal function measured and the relationship between opioid use and gonadal function examined. All potentially eligible papers were reviewed independently and data extracted using a pro forma. Result(s): Four studies met the inclusion criteria. Due to the heterogeneous nature of the studies, it was not possible to amalgamate the results. Three studies suggested a relationship between opioid use and hypogonadism in patients with cancer. These studies also suggested this relationship to be dose dependent. There was evidence to suggest that hypogonadism was symptomatic and associated with reduced survival. One study showed no link between opioids and hypogonadism. Conclusion(s): Studies conducted have suggested an association between opioids and hypogonadism in patients with cancer. This warrants further investigation. A longitudinal study examining the impact of opioids on the hypogonadal axis would be of interest. © 2014 Springer-Verlag.</t>
  </si>
  <si>
    <t>https://dx.doi.org/10.1007/s00520-014-2195-2</t>
  </si>
  <si>
    <t>Supportive Care in Cancer. 22(6) (pp 1699-1704), 2014. Date of Publication: June 2014.</t>
  </si>
  <si>
    <t>Teasell R.W.
 Mehta S.
 Aubut J.-A.L.
 Foulon B.
 Wolfe D.L.
 Hsieh J.T.C.
 Townson A.F.
 Short C.</t>
  </si>
  <si>
    <t>A Systematic Review of Pharmacologic Treatments of Pain After Spinal Cord Injury.</t>
  </si>
  <si>
    <t>Teasell RW, Mehta S, Aubut JL, Foulon B, Wolfe DL, Hsieh JTC, Townson AF, Short C, the Spinal Cord Injury Rehabilitation Evidence Research Team. A systematic review of pharmacologic treatments of pain after spinal cord injury. Objective(s): To conduct a systematic review of published research on the pharmacologic treatment of pain after spinal cord injury (SCI). Data Sources: MEDLINE, CINAHL, EMBASE, and PsycINFO databases were searched for articles published 1980 to June 2009 addressing the treatment of pain post SCI. Randomized controlled trials (RCTs) were assessed for methodologic quality using the Physiotherapy Evidence Database (PEDro) assessment scale, whereas non-RCTs were assessed by using the Downs and Black (D&amp;B) evaluation tool. A level of evidence was assigned to each intervention by using a modified Sackett scale. Study Selection: The review included RCTs and non-RCTs, which included prospective controlled trials, cohort, case series, case-control, pre-post studies, and post studies. Case studies were included only when there were no other studies found. Data Extraction: Data extracted included the PEDro or D&amp;B score, the type of study, a brief summary of intervention outcomes, the type of pain, the type of pain scale, and the study findings. Data Synthesis: Articles selected for this particular review evaluated different interventions in the pharmacologic management of pain after SCI. Twenty-eight studies met inclusion criteria; there were 21 randomized controlled trials; of these, 19 had level 1 evidence. Treatments were divided into 5 categories: anticonvulsants, antidepressants, analgesics, cannabinoids, and antispasticity medications. Conclusion(s): Most studies did not specify participants' types of pain, making it difficult to identify the type of pain being targeted by the treatment. Anticonvulsant and analgesic drugs had the highest levels of evidence and were the drugs most often studied. Gabapentin and pregabalin had strong evidence (5 level 1 RCTs) for effectiveness in treating post-SCI neuropathic pain as did intravenous analgesics (lidocaine, ketamine, and morphine), but the latter only had short-term benefits. Tricyclic antidepressants only showed benefit for neuropathic pain in depressed persons. Intrathecal baclofen reduced musculoskeletal pain associated with spasticity; however, there was conflicting evidence for the reduction in neuropathic pain. Studies assessing the effectiveness of opioids were limited and revealed only small benefits. Cannabinoids showed conflicting evidence in improving spasticity-related pain. Clonidine and morphine when given together had a significant synergistic neuropathic pain-relieving effect. © 2010 American Congress of Rehabilitation Medicine.</t>
  </si>
  <si>
    <t>https://dx.doi.org/10.1016/j.apmr.2010.01.022</t>
  </si>
  <si>
    <t>Archives of Physical Medicine and Rehabilitation. 91(5) (pp 816-831), 2010. Date of Publication: May 2010.</t>
  </si>
  <si>
    <t>Townsend L, Flisher AJ, King G.</t>
  </si>
  <si>
    <t>A systematic review of the relationship between high school dropout and substance use</t>
  </si>
  <si>
    <t>Clin Child Fam Psychol Rev</t>
  </si>
  <si>
    <t>10.1007/s10567-007-0023-7</t>
  </si>
  <si>
    <t>Carrigan, Nicole;Barkus, Emma</t>
  </si>
  <si>
    <t>A systematic review of the relationship between psychological disorders or substance use and self-reported cognitive failures.</t>
  </si>
  <si>
    <t>Introduction: Cognitive failures are errors in normal everyday functioning. Individuals with psychological disorders may possess heightened vulnerability. We sought to review the literature on cognitive failures in psychological disorders to determine the nature of this association, and whether failures relate to neuropsychological performance. We also examine the relationship between cognitive failures and substance use since it is relevant to everyday cognition and co-occurs in many psychological disorders. Methods: We conducted a systematic review of self-reported cognitive failures in psychological disorders and substance use, identifying 21 papers in total. Results: Papers identified studied trauma, mood, and anxiety disorders, and schizophrenia. Substance use papers included nicotine, alcohol, cannabis, and ecstasy use. Cognitive failures were increased in some but not all papers; the most consistent findings were for depression, PTSD, and daily smokers of nicotine. Subjective failures did not correlate closely with neuropsychological outcomes in any disorders. We were unable to discern distinct profiles of failures for each disorder; rather they may reflect emotional dysregulation more broadly. Conclusions: The real world cognitive experiences of people with psychological disorders may differ to their performance in the clinic or lab. It is important that self-reports of minor cognitive issues are considered as both a potential risk and a maintaining factor of illness. Substance use also needs to be considered in assessing cognitive failures. (PsycINFO Database Record (c) 2017 APA, all rights reserved)</t>
  </si>
  <si>
    <t>https://doi.org/10.1080/13546805.2016.1250620</t>
  </si>
  <si>
    <t>Cognitive Neuropsychiatry</t>
  </si>
  <si>
    <t>King S.
 Forbes K.
 Hanks G.W.
 Ferro C.J.
 Chambers E.J.</t>
  </si>
  <si>
    <t>A systematic review of the use of opioid medication for those with moderate to severe cancer pain and renal impairment: A European Palliative Care Research Collaborative opioid guidelines project.</t>
  </si>
  <si>
    <t>Background: Opioid use in patients with renal impairment can lead to increased adverse effects. Opioids differ in their effect in renal impairment in both efficacy and tolerability. This systematic literature review forms the basis of guidelines for opioid use in renal impairment and cancer pain as part of the European Palliative Care Research Collaborative's opioid guidelines project. Objective(s): The objective of this study was to identify and assess the quality of evidence for the safe and effective use of opioids for the relief of cancer pain in patients with renal impairment and to produce guidelines.Search strategy: The Cochrane Database of Systematic Reviews, Cochrane Central Register of Controlled Trials, MedLine, EMBASE and CINAHL were systematically searched in addition to hand searching of relevant journals. Selection Criteria: Studies were included if they reported a clinical outcome relevant to the use of selected opioids in cancer-related pain and renal impairment. The selected opioids were morphine, diamorphine, codeine, dextropropoxyphene, dihydrocodeine, oxycodone, hydromorphone, buprenorphine, tramadol, alfentanil, fentanyl, sufentanil, remifentanil, pethidine and methadone. No direct comparator was required for inclusion. Studies assessing the long-term efficacy of opioids during dialysis were excluded. Data Collection and Analysis: This is a narrative systematic review and no meta-analysis was performed. The Grading of Recommendations Assessment, Development and Evaluation (GRADE) approach was used to assess the quality of the studies and to formulate guidelines. Main Result(s): Fifteen original articles were identified. Eight prospective and seven retrospective clinical studies were identified but no randomized controlled trials. No results were found for diamorphine, codeine, dihydrocodeine, buprenorphine, tramadol, dextropropoxyphene, methadone or remifentanil. Conclusion(s): All of the studies identified have a significant risk of bias inherent in the study methodology and there is additional significant risk of publication bias. Overall evidence is of very low quality. The direct clinical evidence in cancer-related pain and renal impairment is insufficient to allow formulation of guidelines but is suggestive of significant differences in risk between opioids.Recommendations: Recommendations regarding opioid use in renal impairment and cancer pain are made on the basis of pharmacokinetic data, extrapolation from non-cancer pain studies and from clinical experience. The risk of opioid use in renal impairment is stratified according to the activity of opioid metabolites, potential for accumulation and reports of successful or harmful use. Fentanyl, alfentanil and methadone are identified, with caveats, as the least likely to cause harm when used appropriately. Morphine may be associated with toxicity in patients with renal impairment. Unwanted side effects with morphine may be satisfactorily dealt with by either increasing the dosing interval or reducing the 24 hour dose or by switching to an alternative opioid. © 2011 The Author(s).</t>
  </si>
  <si>
    <t>https://dx.doi.org/10.1177/0269216311406313</t>
  </si>
  <si>
    <t>Palliative Medicine. 25(5) (pp 525-552), 2011. Date of Publication: July 2011.</t>
  </si>
  <si>
    <t>Rabipour, S; Mahmood, EA; Ebadi, AG; Bozorgian, A; Vessally, E; Asadi, Z; Afsharkhas, M</t>
  </si>
  <si>
    <t>A Systematic Review of Therapeutic Potential of Illicit Drugs: A Narrative Overview of How Cannabinoids and Psychedelics Can be used in Medicine</t>
  </si>
  <si>
    <t>Drug Therapy; Psychedelic Therapy; Psychedelic; Psychedelic associated therapy; Psychedelic drugs; Cannabis-based drugs; Cannabinoid therapy; Cannabidiol</t>
  </si>
  <si>
    <t>NATIONAL EPIDEMIOLOGIC SURVEY; SUBSTANCE-USE DISORDERS; MARIJUANA USE; MENTAL-DISORDERS; LONGITUDINAL ASSOCIATIONS; MEDICATION ADHERENCE; THEORETICAL APPROACH; SELECTIVE OXIDATION; CRYSTAL-STRUCTURE; MAJOR DEPRESSION</t>
  </si>
  <si>
    <t>To aid the therapeutic process, illicit chemical substances and drugs are used in drug therapy. Various cultures have used illegal substances for thousands of years in medicine and various practices. The present study is a general approach to pharmaceutical science and attempts to contextualize drug-assisted therapy through an integrative literature review. All related articles were found through the electronic databases Medical Publications (Pubmed) and Scopus. The research question was related to articles written in English within the last 20 years. The database research found 77 articles on psychedelics between Jan 2000 and Oct 2021. Twenty-two articles were selected for analysis according to the inclusion criteria. In analyzing the texts, we have been able to correlate several aspects. We conclude that psychedelic therapy has great potential and that its rebirth occurs in the context of social transformations and demands in psychotherapy that are unmissable. Database searches between Jan. 2000 and Oct. 2021 found 1164 articles about cannabinoids. According to the inclusion criteria, only 235 articles were selected for analysis. The United States produced the most publications, followed by Canada and Australia; evidence has steadily increased between 2000 and 2021. The contents of the publications deal with beneficial and adverse health effects, the consequences of cannabis legislation, and its association with various variables. There is a lack of research on cannabis' medicinal use regarding treatments and diseases, its standardization, routes of administration, and doses, recognizing the need for more research.</t>
  </si>
  <si>
    <t>Li X.
 Fu Q.
 Scherrer J.F.
 Humphrey D.
 Leigh I.</t>
  </si>
  <si>
    <t>A temporal relationship between nonmedical opioid Use and major depression in the U.S.: A Prospective study from the National Epidemiological Survey on Alcohol and Related Conditions.</t>
  </si>
  <si>
    <t>Background: Given the existing strong cross-sectional relationship between nonmedical opioid use (NMOU) and major depressive disorder (MDD), this study focused on the temporal relationship between NMOU and major depression. Method(s): Data sources were derived from Wave 1 and Wave 2 of the National Epidemiological Survey on Alcohol and Related Conditions. Logistic regression was applied to predicted NMOU at the follow-up survey based on baseline MDD diagnosis and symptoms of MDD among the sample without lifetime NMOU at baseline (N=32,982). In parallel, we examined the relationship between past year NMOU at baseline and new onset of MDD diagnosis (N=28,649) and between past year NMOU at baseline and new onset of symptoms of MDD (N=23,214) among people without major depression diagnosis or symptoms at baseline. Result(s): MDD diagnosis (aOR=1.68, 95% CI=1.43, 1.98) and symptoms of major depression (aOR=1.25, 95% CI=1.14, 1.38) at baseline were associated with higher odds of incident NMOU. The baseline NMOU was associated with lower odds incident MDD diagnosis (aOR=0.79, 95%CI=0.66, 0.94) in the adjusted model. However, the baseline NMOU was associated with higher odds of new onset of major depressive symptoms at wave 2 in the sample without baseline symptoms of MDD (aOR=1.42, 95%CI=1.23, 1.63). Conclusion(s): Symptoms of MDD and MDD diagnosis increased the new onset of NMOU, while NMOU only increased the risks of new onset of symptoms of MDD.Copyright © 2020 Elsevier B.V.</t>
  </si>
  <si>
    <t>https://dx.doi.org/10.1016/j.jad.2020.04.047</t>
  </si>
  <si>
    <t>Journal of Affective Disorders. 273 (pp 298-303), 2020. Date of Publication: 1 August 2020.</t>
  </si>
  <si>
    <t>Faraj M.M.
 Lipanski N.M.
 Morales A.
 Goldberg E.
 Bluth M.H.
 Marusak H.A.
 Greenwald M.K.</t>
  </si>
  <si>
    <t>A Virtual Reality Meditative Intervention Modulates Pain and the Pain Neuromatrix in Patients with Opioid Use Disorder.</t>
  </si>
  <si>
    <t>Objective: Standard of care for opioid use disorder (OUD) includes medication and counseling. However, there is an unmet need for complementary approaches to treat OUD patients coping with pain; furthermore, few studies have probed neurobiological features of pain or its management during OUD treatment. This preliminary study examines neurobiological and behavioral effects of a virtual reality-based meditative intervention in patients undergoing methadone maintenance treatment (MMT). Design(s): Prospective, non-blinded, single-arm, 12-week intervention with standardized assessments. Setting(s): Academic research laboratory affiliated with an on-site MMT clinic. Method(s): Fifteen (11 female) MMT patients completed a virtual reality, therapist-guided meditative intervention that included breathing and relaxation exercisessessions were scheduled twice weekly. Assessments included functional magnetic resonance imaging (fMRI) of pain neuromatrix activation and connectivity (pre- A nd post-intervention), saliva cortisol and C-reactive protein (CRP) at baseline and weeks 4, 8 and 12; and self-reported pain and affective symptoms before and after each intervention session. Result(s): After each intervention session (relative to pre-session), ratings of pain, opioid craving, anxiety and depression (but not anger) decreased. Saliva cortisol (but not CRP) levels decreased from pre-to post-session. From pre-to post-intervention fMRI assessments, pain task-related left postcentral gyrus (PCG) activation decreased. At baseline, PCG showed positive connectivity with other regions of the pain neuromatrix, but this pattern changed post-intervention. Conclusion(s): These preliminary findings demonstrate feasibility, therapeutic promise, and brain basis of a meditative intervention for OUD patients undergoing MMT.Copyright © 2021 The Author(s). Published by Oxford University Press on behalf of the American Academy of Pain Medicine.All rights reserved.</t>
  </si>
  <si>
    <t>https://dx.doi.org/10.1093/pm/pnab162</t>
  </si>
  <si>
    <t>Pain Medicine (United States). 22(11) (pp 2739-2753), 2021. Date of Publication: 01 Nov 2021.</t>
  </si>
  <si>
    <t>Muruganandam, Partheeban;Shukla, Lekhansh;Sharma, Priyamvada;Kandasamy, Arun;Chand, Prabhat;Murthy, Pratima</t>
  </si>
  <si>
    <t>â€˜Too little doseâ€”Too early discontinuation?â€™â€”Effect of buprenorphine dose on short term treatment adherence in opioid dependence.</t>
  </si>
  <si>
    <t>Background: Opioid substitution therapy is an evidence-based treatment for opioid dependence syndrome. Retention in treatment is a crucial mediator of treatment success. Our study aims to examine factors associated with early treatment non-compliance among patients who are initiated on office-based Buprenorphine Maintenance Treatment (BMT). Method: This is a prospective observational study conducted among 89 subjects who were initiated on BMT and were followed up to 6 weeks. At baseline, we evaluated subjects using: Mini International Neuropsychiatric Interview Plus, Addiction Severity Index-Lite, Multi-Dimensional Scale of Perceived Social Support, Heroin Craving Questionnaire, and urine toxicological analysis. Treatment adherence for six weeks was noted. Results: Among Eighty-nine subjects, 57 per cent of the sample reported addiction to pharmaceutical opioids. The mean dose of Buprenorphine was 6.7 mg (SD = 4.1). During follow up 67 per cent (n = 62) patients were adherent to treatment while 33 per cent (n = 27) non-adherent to treatment. The mean dose of buprenorphine in the non-adherent group was significantly lower than the adherent group (4.3 mg and 7.7 mg, respectively, t [87] = 3.8, p &lt; 0.001). A comparison of groups based on the dose of Buprenorphine (6 mg or higher vs lower than 6 mg) revealed that odds of treatment non-adherence were three times higher in patients receiving 6 mg or lesser dose (Odds Ratio = 3.15 [95% CI = 2.0â€“8.6], Ï‡Â² [1] = 4.75, p = 0.035). Conclusion: Dose of Buprenorphine prescribed by the treating clinician influences early treatment compliance significantly. (PsycINFO Database Record (c) 2020 APA, all rights reserved)</t>
  </si>
  <si>
    <t>https://doi.org/10.1016/j.ajp.2019.07.030</t>
  </si>
  <si>
    <t>Asian Journal of Psychiatry</t>
  </si>
  <si>
    <t>Downey, Amanda E.;Boyd, Maxine;Chaphekar, Anita V.;Woolley, Joshua;Raymondâ€_x0090_Flesch, Marissa</t>
  </si>
  <si>
    <t>â€œbut the reality is it's happeningâ€_x009d_: A qualitative study of eating disorder providers about psilocybinâ€_x0090_assisted psychotherapy.</t>
  </si>
  <si>
    <t>Objective This study invited providers who care for patients with eating disorders to inform engagement, communication, and collaboration with psilocybinâ€_x0090_assisted psychotherapy interventions. Method Medical and mental health providers who treat patients with eating disorders were recruited via professional referral networks and participant driven sampling from across California to participate in one of five focus groups. Discussion topics included prior knowledge of psychedelic therapy, interest/concerns related to psilocybin therapy, and opportunities for collaboration. Study team members completed iterative rounds of coding with a grounded theory approach. Results A total of 32 participants reported a range of familiarity with psychedelics. Some raised concerns about the risks of administering psilocybin to malnourished patients and to those with psychological comorbidities. Despite these concerns, participants were hopeful to see psilocybin therapy as a treatment for patients with eating disorders. In anticipating challenges, providers had concerns about equity in access to care among publicly insured and nonâ€_x0090_English speaking patients. They requested opportunities for continuing education about psilocybin therapy. Discussion Our findings demonstrate provider interest in psilocybin therapy for the treatment of patients with eating disorders. As psilocybin therapy interventions are developed, providers caring for patients with eating disorders value collaboration to improve longitudinal patient outcomes. Public Significance This study invited healthcare providers of patients with eating disorders to discuss their thoughts around the use of psilocybinâ€_x0090_assisted psychotherapy in this population. Findings will help inform emerging psilocybin therapy clinical trials with the goal of successful translation and adoption in real world clinical settings. (PsycInfo Database Record (c) 2023 APA, all rights reserved)</t>
  </si>
  <si>
    <t>https://doi.org/10.1002/eat.24041</t>
  </si>
  <si>
    <t>International Journal of Eating Disorders</t>
  </si>
  <si>
    <t>John Wiley &amp; Sons</t>
  </si>
  <si>
    <t>Silverstein, Sydney M.;Daniulaityte, Raminta;Martins, Silvia S.;Miller, Shannon C.;Carlson, Robert G.</t>
  </si>
  <si>
    <t>â€œEverything is not right anymoreâ€_x009d_: Buprenorphine experiences in an era of illicit fentanyl.</t>
  </si>
  <si>
    <t>Background: Conducted in the Dayton Metropolitan area of Southwestern Ohio, this qualitative study explores the self-treatment practices of people who use illicit opioids (PWUIO) amidst the new risk environment produced by illicit, non-pharmaceutical fentanyl (NPF). We explore local perceptions of the presence of NPF in the Dayton area, and how this has both positively and negatively impacted practices of non-prescribed buprenorphine use among PWUIO. Methods: This study analyzes qualitative data from 63 interviews conducted between October 2018 and June 2019. Participants were selected from a larger longitudinal study on non-prescribed buprenorphine use among individuals with opioid use disorder. Qualitative interviews were transcribed in their entirety, and their transcriptions were analyzed using NVivo software, drawing on a mix of thematic and inductive coding. Results: Interview respondents ranged from 19 to 70 years old, with a mean age of 38.9 years. 54% of them were male, and 85.7% identified as non-Hispanic White. 98.4% of the sample had used heroin, and 93.7% of the sample reported use of NPF. Participants agreed NPF dominated the illicit opioids market in the area, and was perceived as both dangerous and desirable. The domination of NPF and associated overdose experiences prompted some to seek positive change and initiate self-treatment with non-prescribed buprenorphine. For others, NPF sabotaged established practices of harm reduction, as unanticipated experiences of precipitated withdrawals prompted some participants to give up non-prescribed buprenorphine use as a tactic of self-treatment. Discussion: The changing nature of heroin/NPF necessarily gives rise to new beliefs surrounding self-treatment attempts, treatment seeking behaviors, and harm reduction practices. While buprenorphine treatment continues to offer promising results for treating opioid use disorders, it is urgent to reconsider how the unpredictable biochemical mixture of NPFs circulating on the streets today may impact the initiation and success of treatment. (PsycInfo Database Record (c) 2020 APA, all rights reserved)</t>
  </si>
  <si>
    <t>https://doi.org/10.1016/j.drugpo.2019.09.003</t>
  </si>
  <si>
    <t>International Journal of Drug Policy</t>
  </si>
  <si>
    <t>Logan, Alexander A.;Jack, Helen E.;Darnton, James;Klein, Jared W.</t>
  </si>
  <si>
    <t>â€œItâ€™s that longitudinal relationship that pays offâ€_x009d_: A qualitative study of internal medicine residentsâ€™ perspectives on learning to prescribe buprenorphine.</t>
  </si>
  <si>
    <t>Background: The opioid use disorder (OUD) epidemic is a national public health crisis. Access to effective treatment with buprenorphine is limited, in part because few physicians are trained to prescribe it. Little is known about how post-graduate trainees learn to prescribe buprenorphine or how to optimally train them to prescribe. We therefore aimed to explore the experiences and attitudes of residents learning to prescribe buprenorphine within two primary care-based opioid treatment models. Methods: We performed semi-structured interviews with second- and third-year internal medicine residents at an urban academic residency program. Participating residents practiced in clinics providing buprenorphine care using either a nurse care manager model or a provider-centric model. Subjects were sampled purposively to ensure that a diversity of perspectives were included. Interviews were conducted until theoretical saturation was reached and were analyzed using principles of thematic analysis. The research team developed a consensus code list. Each transcript was then independently coded by two researchers. The team then summarized each code and generated a set of themes that captured the main ideas emerging from the data. Results: We completed 14 interviews. Participants reported learning to prescribe buprenorphine through didactics, longitudinal outpatient prescribing, mentorship, and inpatient experiences. We characterized their attitudes toward patients with OUD, medication treatment of OUD, their own role in buprenorphine care, and future prescribing. Participants practicing in both clinical models viewed learning to prescribe buprenorphine as a normal part of their training and demonstrated positive attitudes toward buprenorphine prescribing. Conclusions: Longitudinal outpatient experiences with buprenorphine prescribing can prepare residents to prescribe buprenorphine and stimulate interest in prescribing after residency. Both nurse care manager and provider-centric clinical models can provide meaningful experiences for medical residents. Educators should attend to the volume of patients and inductions managed by each trainee, patient-provider continuity, and supporting trainees in the clinical encounter. (PsycInfo Database Record (c) 2023 APA, all rights reserved)</t>
  </si>
  <si>
    <t>https://doi.org/10.1080/08897077.2021.1900990</t>
  </si>
  <si>
    <t>Substance Abuse</t>
  </si>
  <si>
    <t>Oostinga D.
 Steverink J.
 Van Dijk J.
 Wijck A.V.
 Verlaan J.-J.</t>
  </si>
  <si>
    <t>A182: Balancing postoperative pain relief with the risk of developing ORADEs in patients undergoing major spine surgery.</t>
  </si>
  <si>
    <t>Introduction: Pain experienced by patients undergoing major spine surgery is often severe and difficult to control. This pain negatively affects postoperative recovery. Although opioids are effective in reducing postoperative pain, opioid-related adverse drug events (ORADEs) are common and have been associated with worse patient outcomes. In addition, the expanded prescription of opioids has led to a concurrent increase in the number of opioid overdose hospital admissions, addictions, and overdose deaths. Therefore, postoperative hospital-based opioid use remains a growing medical and societal concern. This ambispective study aimed to evaluate postoperative pain severity, utilized opioids, and the incidence of potential ORADEs in patients who underwent surgical stabilization of the spine. Material(s) and Method(s): A single tertiary center observational cohort study was performed. Adult patients who suffered from spinal trauma, metastatic spinal disease or degenerative spinal disease requiring surgical stabilization of the spine were included. Patients were part of the Pain Out study; a European study aiming to improve postoperative pain management (clinicaltrials.gov; NCT02083835). Demographic data, surgical details, and preoperative analgesics use were prospectively collected as Pain Out study data. Pain scores, postoperative analgesics utilization, the incidence of potential ORADEs and patient outcomes were retrospectively collected from electronic medical records. Opioid dosages were converted into oral morphine milligram equivalents (MME). ORADEs were classified as mild, moderate, or severe based on potential harm for patients. Result(s): A total of 64 patients were included for analysis. All patients required opioids during hospitalization, and the median postoperative opioid use was 63.8 oral MME per 24 hours (IQR, 37.5-94.9). On the first postoperative day patients reported pain scores of NRS 5 in rest (IQR, 3-6) and NRS 6.5 with movement (IQR, 5-8). The median pain scores during admission were NRS 4 in rest (IQR, 3-6) and NRS 6 with movement (IQR, 5-7). For 13 patients (20.3%), pain control was insufficient resulting in readmission to the recovery room to receive a new loading dose of IV opioids. During hospitalization, 60 patients (93.8%) developed adverse events most likely caused by opioid utilization. Thirty-six patients (56.3%) developed mild ORADEs (e.g. constipation), 50 patients (78.1%) developed moderate ORADEs (e.g. confusion), and 17 patients (28.3%) developed severe ORADEs (e.g. acute respiratory depression). The median time needed before independent mobilization was 48 hours (IQR, 24-72), and the median length of hospital stay was 7 days (IQR, 4-9). Conclusion(s): Patients who undergo major spine surgery experience moderate to severe postoperative pain despite the use of high doses of opioids and various other analgesics. Almost all patients suffered from ORADEs illustrating the delicate balance between adequate pain relief and risk of developing these events. The results of this study stress the necessity for more research on implementation of opioid-sparing strategies and opioid replacement techniques as integral parts of multimodal pain treatment regimens following major spine surgery.</t>
  </si>
  <si>
    <t>https://dx.doi.org/10.1177/21925682221096074</t>
  </si>
  <si>
    <t>Global Spine Journal. Conference: Global Spine Congress 2022. Las Vegas, NV United States. 12(3 Supplement) (pp 105S), 2022. Date of Publication: June 2022.</t>
  </si>
  <si>
    <t>Lofwall M.R.
 Havens J.R.</t>
  </si>
  <si>
    <t>Abdominal adhesions and pain six months after elective abdominal surgery; a prospective analysis.</t>
  </si>
  <si>
    <t>Background The incidence of chronic postoperative abdominal pain (CPAP) after surgery is estimated at 11%. Intra-abdominal adhesions are the cause of CPAP in 57% of the patients. Diagnosing adhesions as the cause of CPAP is usually done per exclusionem. Due to the mixed results of laparoscopic adhesiolysis as treatment for CPAP their causative relationship has been debated. Studies assessing CPAP after abdominal surgery showed an increased risk for female gender, age, and preoperative anxiety and depression. However, these studies lack data on preoperative health and pain status, or are limited by small patient samples. Additionally, the impact of the presence and severity of adhesions at abdominal surgery on CPAP has never been investigated. Aim To assess the impact of adhesions and to elucidate risk factors for the prevalence of chronic postoperative abdominal pain. Methods Design Prospective cohort study, before surgery and 6 months after discharge patients were asked to complete a pain questionnaire. CPAP was defined as pain impacting social functioning or worse. Univariable and multivariable analyses were used to assess risk factors for CPAP. Settings A single institution Participants Patients participating in the LAPAD study, undergoing elective abdominal surgery Results 518 (78%) out of 662 patients completed pre- and postoperative questionnaires. 330 (64%) patients showed to have adhesions at the time of surgery. 127 (39%) patients with adhesions had intra-abdominal pain before undergoing surgery compared to 51 (27%) patients without adhesions (p = 0.01). 6 months after discharge, 120 (36%) patients with adhesions had abdominal pain versus 64 (34%) patients without adhesions (p = 0.60). In the multivariable analysis, factors independently decreasing the risk for having CPAP were higher age (OR 0.97; p 0.001) and BMI (OR 0.93; p 0.006), lower preoperative anxiety and depression symptom score (OR 0.32; p 0.045), and usage of a median incision (OR 0.52; p 0.006) (table 1). The presence of pain longer than three months (OR 3.99; p 0.000), preoperative usage of opioid analgesia (OR 3.54; p 0.001), a higher minimal NRS value on postoperative day 2 (OR 1.23; p 0.004) and severe adhesions underneath the incision (OR 1.63; p 0.040) showed to independently increase the risk for having abdominal pain 6 months after surgery. Conclusion 1 in 3 patients will have CPAP 6 months after elective abdominal surgery. The duration of preoperative pain, preoperative usage of opioid analgesia and the severity of acute postoperative pain and severe adhesions underneath the incision increase the risk for having CPAP 6 months after surgery. Older age and lower preoperative anxiety and depression symptom score showed to be protective for CPAP. These results can be used for improving patient counseling (Table Presented).</t>
  </si>
  <si>
    <t>Gastroenterology. Conference: Digestive Disease Week 2015, DDW 2015. Washington, DC United States. Conference Publication: (var.pagings). 148(4 SUPPL. 1) (pp S1155-S1156), 2015. Date of Publication: April 2015.</t>
  </si>
  <si>
    <t>Parkman HP, Wilson LA, Hasler WL, McCallum RW, Sarosiek I, Koch KL, Abell TL, Schey R, Kuo B, Snape WJ, Nguyen L, Farrugia G, Grover M, Clarke J, Miriel L, Tonascia J, Hamilton F, Pasricha PJ.</t>
  </si>
  <si>
    <t>Abdominal Pain in Patients with Gastroparesis: Associations with Gastroparesis Symptoms, Etiology of Gastroparesis, Gastric Emptying, Somatization, and Quality of Life</t>
  </si>
  <si>
    <t>Dig Dis Sci. 2019 Aug;64(8):2242-2255. doi: 10.1007/s10620-019-05522-9. Epub 2019 Mar 9.</t>
  </si>
  <si>
    <t>PMC6656584</t>
  </si>
  <si>
    <t>10.1007/s10620-019-05522-9</t>
  </si>
  <si>
    <t>Bogale K.
 Zubrzycka I.
 Stuart A.
 Cesaire M.
 Walter V.
 Bernasko N.
 Tinsley A.
 Williams E.
 Clarke K.
 Coates M.</t>
  </si>
  <si>
    <t>ABDOMINAL PAIN IS ASSOCIATED WITH AN INCREASED RISK OF FUTURE HEALTHCARE RESOURCE UTILIZATION IN INFLAMMATORY BOWEL DISEASE.</t>
  </si>
  <si>
    <t>BACKGROUND: Numerous factors influence healthcare resource utilization (HRU) in inflammatory bowel disease (IBD). We previously demonstrated an association between the presence of IBD-associated symptoms (abdominal pain and fatigue) and HRU. We conducted a prospective study of IBD patients to evaluate whether symptoms or other clinical variables were predictive of HRU. METHOD(S): We performed a prospective analysis using clinical encounters undertaken at an IBD center within a single tertiary care referral center between 10/29/2015-12/31/2019. Participants were assessed over two time points (index and followup office visits) separated by a minimum of 6 months. Demographics, endoscopic severity (using Mayo endoscopy sub-score for UC and Simple Endoscopic Score for CD), totals and sub-scores of surveys (Harvey-Bradshaw Index, Simple Clinical Colitis Activity Index, Hospital Anxiety and Depression Scale, Short IBD Questionnaire) assessing for symptoms (abdominal pain, fatigue, anxiety/depression, gas, diarrhea, tenesmus, rectal bleeding, and fecal urgency), substance use (tobacco, alcohol, marijuana, cocaine, methamphetamine, heroin, opioid, or benzodiazepine), and antidepressant or anxiolytic medication use were abstracted. HRU was defined as any IBD-related emergency room visit, hospitalization, or surgery over the prior 6 months. We identified patients exhibiting HRU and computed descriptive statistics and contingency table analyses of index appointment clinical data to identify predictors of HRU. Multivariable logistic regression models were fit incorporating significant demographic and clinical factors. RESULT(S): 162 consecutively enrolled IBD patients (mean age 44.0 years; 99f:63m; 115 Crohn's disease [CD], 45 ulcerative colitis [UC], 2 indeterminate colitis) were included. 121 patients (74.7%) exhibited HRU (mean age 43.6 years; 73f:48m; 84 CD, 36 UC, 1 IC) preceding follow-up appointment. Abdominal pain (OR=2.18) at the index appointment was the only study variable significantly associated with HRU on bivariate analysis (Table 1). However, none of the clinical factors evaluated in this study were independently associated with future HRU in our multivariable logistic regression model. CONCLUSION(S): In this longitudinal study, abdominal pain was the only clinical variable that demonstrated an association with future HRU (even when considering other symptoms and key variables such as disease activity, medication use and psychiatric comorbidity (i.e., anxious and/or depressed state). These findings reinforce the importance of regularly screening for and effectively treating abdominal pain in IBD.(Table Presented) (Table Presented)Copyright © 2022, AGA Institute.</t>
  </si>
  <si>
    <t>https://dx.doi.org/10.1016/S0016-5085%2822%2961027-8</t>
  </si>
  <si>
    <t>Gastroenterology. Conference: DDW 2022. San Diego United States. 162(7 Supplement) (pp S-434), 2022. Date of Publication: May 2022.</t>
  </si>
  <si>
    <t>Passik S.D.
 Narayana A.K.
 Janka L.</t>
  </si>
  <si>
    <t>Aberrant drug-related behavior observed during a long-term clinical study involving patients taking chronic opioid therapy for persistent pain and fentanyl buccal tablet for breakthrough pain.</t>
  </si>
  <si>
    <t>Additional information on aberrant drugrelated behavior during long-term opioid therapy is needed (1). Data from an 18-month, open-label study was retrospectively examined to identify events of drug abuse and aberrant drug-related behaviors, as well as patient characteristics associated with such events. Material(s) and Method(s): This analysis included 728 patients with chronic non-cancer pain taking &gt;=60 mg/day of oral morphine or equivalent for persistent pain and fentanyl buccal tablet (FBT) for breakthrough pain who were enrolled in an 18-month, open-label study. Patients with a recent history (&lt;=5 years) of substance abuse were excluded from the contributing study. Data from case report forms were reviewed retrospectively and coded events of abuse, overdose, and aberrant behaviors were identified. Baseline characteristics, including demographics and medical history (anxiety, depression, psychotic symptoms/mania, substance abuse), were evaluated for potential association with aberrant behaviors using logistic regression models. Result(s): The median (range) duration of FBT exposure was 329 (1638) days. 157 (22%) patients had an aberrant behavior, 13 (2%) had a positive urine drug screening, 9 (1%) had an opioid overdose (all recovered), and 8 (1%) had an abuse-related event. Abuse-related events and aberrant behaviors were more frequent among patients in the age quartiles &lt;=42 years (OR, 2.6; 95% CI, 1.64.6; P&lt;0.01) and &gt;42 to &lt;=49 years (OR, 2.0; 95% CI, 1.13.5; P&lt;0.05) compared with those aged &gt;55 ears. Conclusion(s): The incidence of drug abuse events and aberrant drug-related behaviors was low compared with historical observations (2, 3), probably because of the selected population and controlled study setting. References: 1) Chou R, Ballantyne JC, et al. Research gaps on use of opioids for chronic noncancer pain: findings from a review of the evidence for an American Pain Society and American Academy of Pain Medicine clinical practice guideline. J Pain 2009;10(2):14759. 2) Ives TJ, Chelminski PR, Hammett-Stabler CA, Malone RM, Perhac JS, Potisek NM, et al. Predictors of opioid misuse in patients with chronic pain: A prospective cohort study. BMC Health Serv Res 2006;6: 46. 3) Webster LR, Webster RM. Predicting aberrant behaviors in opioid-treated patients: Preliminary validation of the Opioid Risk Tool.</t>
  </si>
  <si>
    <t>https://dx.doi.org/10.1111/j1526-4637.2009.00781.x</t>
  </si>
  <si>
    <t>Pain Medicine. Conference: 26th Annual Meeting of the American Academy of Pain Medicine, AAPM. San Antonio, TX United States. Conference Publication: (var.pagings). 11(2) (pp 320), 2010. Date of Publication: February 2010.</t>
  </si>
  <si>
    <t>Mercadante S.
 Adile C.
 Tirelli W.
 Ferrera P.
 Penco I.
 Casuccio A.</t>
  </si>
  <si>
    <t>Aberrant opioid use behaviour in advanced cancer.</t>
  </si>
  <si>
    <t>OBJECTIVES: To evaluate the presence of aberrant behaviour in a consecutive sample of patients with advanced cancer treated with opioids in a country like Italy, with its peculiar attitudes towards the use opioids. The second objective was to detect the real misuse of opioids in clinical practice. METHOD(S): Prospective observational study in two palliative care units in Italy in a period of 6months. At admission the Edmonton Symptom Assessment Scale, the Memorial Delirium Assessment Scale, Brief Pain Inventory (BPI) and the Hospital Anxiety Depression Scale were measured. For detecting the risk of aberrant opioid use, the Screener and Opioid Assessment for Patients With Pain (SOAAP), the Opioid Risk Tool (ORT), the Cut Down-Annoyed-Guilty-Eye Opener (CAGE) questionnaire adapted to include drug use (CAGE-AID) were used. Aberrant behaviours displayed at follow-up within 1month were recorded. RESULT(S): One-hundred and thirteen patients with advanced cancer were examined. About 35% of patients were SOAPP positive. There was correlation between SOAPP, CAGE-AID and ORT. SOAPP was independently associated with a lower Karnofsky level, pain intensity, poor well-being, BPI pain at the moment. No patient displayed aberrant behaviours, despite having a moderate-high risk. CONCLUSION(S): Despite a high percentage of patients showed a high risk of aberrant behaviours, no patient displayed clinical aberrant behaviours after 1 month-follow-up. This does not exempt from continuous monitoring for patients who are at risk.Copyright © Author(s) (or their employer(s)) 2022. No commercial re-use. See rights and permissions. Published by BMJ.</t>
  </si>
  <si>
    <t>https://dx.doi.org/10.1136/bmjspcare-2020-002606</t>
  </si>
  <si>
    <t>BMJ supportive &amp; palliative care. 12(1) (pp 107-113), 2022. Date of Publication: 01 Mar 2022.</t>
  </si>
  <si>
    <t>Noppers, Ingeborg;Niesters, Marieke;Swartjes, Maarten;Bauer, Martin;Aarts, Leon;Geleijnse, Natasja;Mooren, RenÃ©;Dahan, Albert;Sarton, Elise</t>
  </si>
  <si>
    <t>Absence of long-term analgesic effect from a short-term S-ketamine infusion on fibromyalgia pain: A randomized, prospective, double blind, active placebo-controlled trial.</t>
  </si>
  <si>
    <t>To assess the analgesic efficacy of the N-methyl-D-aspartate receptor antagonist S(+)-ketamine on fibromyalgia pain, the authors performed a randomized double blind, active placebo-controlled trial. Twenty-four fibromyalgia patients were randomized to receive a 30-min intravenous infusion with S(+)-ketamine (total dose 0.5mg/kg, n =12) or the active placebo, midazolam (5mg, n =12). Visual Analogue Pain Scores (VAS) and ketamine plasma samples were obtained for 2.5-h following termination of treatment; pain scores derived from the fibromyalgia impact questionnaire (FIQ) were collected weekly during an 8-week follow-up. Fifteen min after termination of infusion the number of patients showing a reduction in pain scores &gt;50% was 8 vs. 3 (P t =180min 6 vs. 2 (ns), at the end of week-1 2 vs. 0 (ns) and at end of week-8 2 vs. 2 in the ketamine and midazolam groups, respectively. Ketamine effect on VAS closely followed ketamine plasma concentrations. For VAS and FIQ scores no significant differences in treatment effects were observed in the 2.5-h following infusion or during the 8-week follow-up. Side effects as measured by the Bowdle questionnaire (which scores for 13 separate psychedelic symptoms) were mild to moderate in both study groups and declined rapidly, indicating adequate blinding of treatments. Efficacy of ketamine was limited and restricted in duration to its pharmacokinetics. The authors argue that a short-term infusion of ketamine is insufficient to induce long-term analgesic effects in fibromyalgia patients. (PsycInfo Database Record (c) 2022 APA, all rights reserved)</t>
  </si>
  <si>
    <t>https://doi.org/10.1016/j.ejpain.2011.03.008</t>
  </si>
  <si>
    <t>European Journal of Pain</t>
  </si>
  <si>
    <t>Bonnet U, Borda T, Scherbaum N, Specka M.</t>
  </si>
  <si>
    <t>Abstinence phenomena of chronic cannabis-addicts prospectively monitored during controlled inpatient detoxification (Part II): Psychiatric complaints and their relation to delta-9-tetrahydrocannabinol and its metabolites in serum</t>
  </si>
  <si>
    <t>Drug Alcohol Depend. 2015 Oct 1;155:302-6. doi: 10.1016/j.drugalcdep.2015.08.003. Epub 2015 Aug 13.</t>
  </si>
  <si>
    <t>10.1016/j.drugalcdep.2015.08.003</t>
  </si>
  <si>
    <t>Abstract Book - 2nd World Congress of World Association on Dual Disorder, WADD.</t>
  </si>
  <si>
    <t>The proceedings contain 114 papers. The topics discussed include: the alteration of the sensory consciousness of the self as a trigger mechanism determining a craving in gambling and eating disorders. a pilot study; clinical and functional outcomes of cannabis use among individuals with depression and anxiety: a three-year population-based longitudinal study; comparing substance misuse, anxiety and depression among individuals with chronic pain receiving prescription opioids and medical marijuana; personality traits, psychiatric comorbidity and methadone maintenance treatment outcome; homeless and hopeless - marginalized urban with complex concurrent disorders and the North American overdose crisis; cocaine addiction: a self-medication hypothesis. a systematic review; clinical foundation for the use of agonist opioid medications in bipolar disorder and psychosis; aetiopathogenetic and therapeutic complexity of bipolar disorders; opioid system and depression: a long relationship; disentangling dual diagnosis: focus on stimulants and psychotic disorders; behavioural addictions and dual disorders; causality or casuality. ADHD and substance use disorders; and 1- south eastern European addiction treatment network (SeeaNet) symposium differences and similarities in opioid use and bipolar disorders.</t>
  </si>
  <si>
    <t>Heroin Addiction and Related Clinical Problems. Conference: 2nd World Congress of World Association on Dual Disorder, WADD 2018. Florence Italy. 20(Supplement 2) (no pagination), 2018. Date of Publication: October 2018.</t>
  </si>
  <si>
    <t>Leopold I.
 Denson K.
 Cutler E.
 Schaake R.
 Zenk B.
 Shafer L.
 Maresky H.
 Cohen G.</t>
  </si>
  <si>
    <t>Abstract No. 14 Virtual reality and its effect on reduction of pain during interventional radiology procedures.</t>
  </si>
  <si>
    <t>Purpose: The rise of minimally invasive interventional procedures has increased the exposure of patients to procedural sedation, particularly opioid medications. Reduction of the use of these medications is of paramount importance, especially for patients who already have opioid use disorder. Therefore, identifying an effective non-pharmacologic method for pain reduction is necessary. The effect of virtual reality (VR) on pain reduction in hospitalized adult and pediatric patient populations is well documented. This study analyzes the analgesic and anxiolytic effects of virtual reality augmentation during interventional radiology procedures. Material(s) and Method(s): The study is prospective, single-center trial with 43 patients enrolled. Patients 18 years and older undergoing thyroid biopsy and minor venous access procedures were recruited and randomly assigned to standard of care (SOC) and standard of care plus virtual reality (SOC+VR) groups. The primary endpoints of the study are differences in pain and anxiety scores measured by Visual Analog Scale (VAS), pre and post procedurally. Secondary endpoints included patients' impression of the VR experience, and preprocedural and intraprocedural heart rate, systolic blood pressure, and diastolic blood pressure. Result(s): Compared with preprocedural values, there were significant differences in anxiety VAS score (SOC= 4.6 mm, SOC+VR= -24.8 mm, P=0.014), heart rate (SOC=+9.5 bpm, SOC+VR=-0.6 bpm, P=0.001), and systolic blood pressure (SOC= +8.3 mmHg, SOC+VR= -4.5 mmHg, P=0.010). No significant difference was found for diastolic blood pressure or pain score by VAS. Conclusion(s): The data demonstrate statistically significant reductions in objective and subjective measures of pain and anxiety in patients who underwent the virtual reality experience during their procedure. Patients did not however, report statistically significant reductions in pain scoring using the VAS. This finding may reflect the study power, as the more objective measures of pain did demonstrate significant improvement. Further applications of this research may be directed toward patients with Opioid Use Disorder who are undergoing interventional procedures by reducing the quantity of opioid medications needed for adequate procedural sedation.Copyright © 2022</t>
  </si>
  <si>
    <t>https://dx.doi.org/10.1016/j.jvir.2022.03.087</t>
  </si>
  <si>
    <t>Journal of Vascular and Interventional Radiology. Conference: SIR 2022 Annual Scientific Meeting Program. Boston United States. 33(6 Supplement) (pp S8), 2022. Date of Publication: June 2022.</t>
  </si>
  <si>
    <t>Abstracts from the International Neuromodulation Society's 14th World Congress.</t>
  </si>
  <si>
    <t>The proceedings contain 460 papers. The topics discussed include: noninvasive deep brain stimulation via temporally interfering electric fields; individualized and novel approaches in brain stimulation for posttraumatic stress disorder; can oscillatory synchrony be used to guide rtms treatment?; preclinical studies of brain stimulation: can we learn from animal models?; targeting learning networks with transcranial magnetic stimulation; advancing noninvasive brain stimulation for depression with personalized treatment approaches; circuit therapeutics for the treatment of dementia: a randomized controlled trial of theta burst stimulation for mild to moderate Alzhheimer's disease; neuromodulation is proven, cost-effective and reversible: the therapy's history and development, and the use of spinal cord stimulation in medical practice; opioid crisis and neuromodulation; patient testimony on efficacy and quality of life changes after deep brain stimulation for Parkinson's disease, deep brain stimulation for movement disorder: indication, effectiveness and cost efficacy, discussion and questions; non-surgical deep brain stimulation; closed-loop spinal cord stimulation: evoke study results; blinded randomized controlled trial on waveforms: the surf study; multifidis peripheral nerve stimulation randomized controlled trial; anatomical lead placement is a viable alternative to targeted lead placement for spinal cord stimulation: results from a prospective, randomized, single-blinded, multicenter, international, study; and systematic troubleshooting intrathecal delivery systems: emerging tools.</t>
  </si>
  <si>
    <t>Neuromodulation. Conference: 14th World Congress of the International Neuromodulation Society, INS 2019. Sydney, NSW Australia. 22(7) (no pagination), 2019. Date of Publication: October 2019.</t>
  </si>
  <si>
    <t>Smith, Rachel V.;Lofwall, Michelle R.;Havens, Jennifer R.</t>
  </si>
  <si>
    <t>Abuse and diversion of gabapentin among nonmedical prescription opioid users in Appalachian Kentucky.</t>
  </si>
  <si>
    <t>To the authors' knowledge, this is the first prospective report of gabapentin abuse in an epidemiologic study of drug users. In a cohort of 503 adults reporting current, nonmedical use of diverted prescription opioids in Appalachian Kentucky (and not presently in substance abuse treatment), 15% of participants identified using gabapentin specifically â€œto get highâ€_x009d_ in the past 6 months. This represents a 165% increase in use compared with reports from 1 year prior and a 2,950% increase since 2008 within this cohort. Participants reported using gabapentin an average of 25 of the past 30 days and were more likely than nonusers to be abusing immediate-release oxycodone, buprenorphine, and benzodiazepines in the prior 30 days â€œto get high.â€_x009d_ There were no differences in past 30-day use of heroin, cocaine, and methamphetamine. Females and participants reporting chronic medical conditions were also significantly more likely to report gabapentin use. The two major sources of gabapentin were physicians (52%) and drug dealers (36%), and street costs were reported to be less than $1.00 per pill. Several volunteers reported use of dosages outside the range of standard medical care. While gabapentin may be an appropriate treatment for some individuals (e.g., those with alcohol withdrawal, chronic pain), use for these reasons was not queried. Further systematic research (e.g., amount used, route of and motivations for use) is necessary to more fully understand the patient, provider, and public health implications of this new trend. Psychiatrists prescribing gabapentin should be aware of its abuse potential. (PsycINFO Database Record (c) 2016 APA, all rights reserved)</t>
  </si>
  <si>
    <t>https://doi.org/10.1176/appi.ajp.2014.14101272</t>
  </si>
  <si>
    <t>Letter</t>
  </si>
  <si>
    <t>Diego MA, Field TM, Sanders CE.</t>
  </si>
  <si>
    <t>Academic performance, popularity, and depression predict adolescent substance use</t>
  </si>
  <si>
    <t>Adolescence</t>
  </si>
  <si>
    <t>Watt C.L.
 Lapenskie J.
 Kabir M.
 Lalumiere G.
 Dionne M.
 Rice J.
 Noel C.
 Downar J.</t>
  </si>
  <si>
    <t>Accelerated rTMS for existential distress in palliative care: A report of two cases.</t>
  </si>
  <si>
    <t>https://dx.doi.org/10.1016/j.brs.2021.12.006</t>
  </si>
  <si>
    <t>Brain Stimulation. 15(1) (pp 197-200), 2022. Date of Publication: 01 Jan 2022.</t>
  </si>
  <si>
    <t>Herbert M.S.
 Malaktaris A.L.
 Dochat C.
 Thomas M.L.
 Wetherell J.L.
 Afari N.</t>
  </si>
  <si>
    <t>Acceptance and Commitment Therapy for Chronic Pain: Does Post-traumatic Stress Disorder Influence Treatment Outcomes?.</t>
  </si>
  <si>
    <t>Objective: The aim of this study was to determine whether post-traumatic stress disorder (PTSD) moderates treatment outcomes in Acceptance and Commitment Therapy for chronic pain. Design(s): Longitudinal. Setting(s): Veterans Affairs San Diego Healthcare System. Subjects: A total of 126 veterans with chronic pain participating in an Acceptance and Commitment Therapy intervention for chronic pain. A structured clinical interview was used at baseline to designate PTSD-positive (N = 43) and -negative groups (N = 83). Method(s): Linear mixed-effects models to determine whether PTSD moderated change in pain interference, pain severity, pain acceptance, depressive symptoms, or pain-related anxiety at post-treatment and six-month follow-up. Result(s): Participants with co-occurring PTSD reported greater pain interference, pain severity, depressive symptoms, and pain-related anxiety at baseline. PTSD status did not moderate treatment effects post-treatment. Rather, there were significant improvements on all study measures across groups (P &lt; 0.001). PTSD status moderated change in depressive symptoms at six-month follow-up (P &lt; 0.05). Specifically, participants with chronic pain alone demonstrated improvement in depressive symptoms compared with pretreatment levels, whereas participants with PTSD regressed to pretreatment levels. Conclusion(s): PTSD status did not significantly affect treatment outcomes, with the exception of depressive symptoms at six-month follow-up. Overall, Acceptance and Commitment Therapy for chronic pain appears helpful for improving outcomes among veterans with co-occurring PTSD; however, veterans with co-occurring PTSD may experience fewer long-term gains compared with those with chronic pain alone.Copyright © 2019 American Academy of Pain Medicine. All rights reserved. For permissions, please e-mail: journals.permissions@oup.com.</t>
  </si>
  <si>
    <t>https://dx.doi.org/10.1093/pm/pny272</t>
  </si>
  <si>
    <t>Pain Medicine (United States). 20(9) (pp 1728-1736), 2019. Date of Publication: 01 Sep 2019.</t>
  </si>
  <si>
    <t>Chase HW, Fournier JC, Greenberg T, Almeida JR, Stiffler R, Zevallos CR, Aslam H, Cooper C, Deckersbach T, Weyandt S, Adams P, Toups M, Carmody T, Oquendo MA, Peltier S, Fava M, McGrath PJ, Weissman M, Parsey R, McInnis MG, Kurian B, Trivedi MH, Phillips ML.</t>
  </si>
  <si>
    <t>Accounting for Dynamic Fluctuations across Time when Examining fMRI Test-Retest Reliability: Analysis of a Reward Paradigm in the EMBARC Study</t>
  </si>
  <si>
    <t>PLoS One. 2015 May 11;10(5):e0126326. doi: 10.1371/journal.pone.0126326. eCollection 2015.</t>
  </si>
  <si>
    <t>10.1371/journal.pone.0126326</t>
  </si>
  <si>
    <t>Castellanos S.
 Cooke A.
 Koenders S.
 Joshi N.
 Miaskowski C.
 Kushel M.
 Knight K.R.</t>
  </si>
  <si>
    <t>Accounting for the interplay of interpersonal and structural trauma in the treatment of chronic non-cancer pain, opioid use disorder, and mental health in urban safety-net primary care clinics.</t>
  </si>
  <si>
    <t>While the epidemiological literature recognizes associations between chronic non-cancer pain (CNCP), opioid use disorder (OUD), and interpersonal trauma stemming from physical, emotional, sexual abuse or neglect, the complex etiologies and interplay between interpersonal and structural traumas in CNCP populations are under-examined. Research has documented the relationship between experiencing multiple adverse childhood experiences (ACEs) and the likelihood of developing an OUD as an adult. However, the ACEs framework is criticized for failing to name the social and structural contexts that shape ACE vulnerabilities in families. Social scientific theory and ethnographic methods offer useful approaches to explore how interpersonally- and structurally-produced traumas inform the experiences of co-occurring CNCP, substance use, and mental health. We report findings from a qualitative and ethnographic longitudinal cohort study of patients with CNCP (n = 48) who received care in safety-net settings and their primary care providers (n = 23). We conducted semi-structured interviews and clinical and home-based participant observation from 2018 to 2020. Here we focus our analyses on how patients and providers explained and situated the role of patient trauma in the larger clinical context of reductions in opioid prescribing to highlight the political landscape of the United States opioid overdose crisis and its impact on clinical interactions. Findings reveal the disproportionate burden structurally-produced, racialized trauma places on CNCP, substance use and mental health symptoms that shapes patients' embodied experiences of pain and substance use, as well as their emotional experiences with their providers. Experiences of trauma impacted clinical care trajectories, yet providers and patients expressed limited options for redress. We argue for an adaptation of trauma-informed care approaches that contextualize the structural determinants of trauma and their interplay with interpersonal experiences to improve clinical care outcomes.Copyright © 2023</t>
  </si>
  <si>
    <t>https://dx.doi.org/10.1016/j.ssmmh.2023.100243</t>
  </si>
  <si>
    <t>SSM - Mental Health. 4 (no pagination), 2023. Article Number: 100243. Date of Publication: 15 Dec 2023.</t>
  </si>
  <si>
    <t>Pitts E.G.
 Barfield E.T.
 Woon E.P.
 Gourley S.L.</t>
  </si>
  <si>
    <t>Action-Outcome Expectancies Require Orbitofrontal Neurotrophin Systems in Naive and Cocaine-Exposed Mice.</t>
  </si>
  <si>
    <t>Abstract: Cocaine use during adolescence decreases the likelihood that individuals will seek treatment for recurrent drug use. In rodents, developmental cocaine exposure weakens action-consequence decision-making, causing a deferral to familiar, habit-like behavioral response strategies. Here, we aimed to improve action-outcome decision-making. We found that acute pharmacological stimulation of the tyrosine/tropomyosin receptor kinase B (trkB) via 7,8-dihydroxyflavone (7,8-DHF) or 3,4-methylenedioxymethamphetamine (MDMA) blocked cocaine-induced habit biases by strengthening memory for action-outcome associations. We believe that MDMA acts by stimulating neurotrophin/trkB systems in the orbitofrontal cortex (OFC), a region involved in prospectively evaluating the consequences of one's action, because 1) MDMA also increased brain-derived neurotrophic factor (BDNF) in the OFC, 2) MDMA corrected habit biases due to Bdnf loss in the OFC, and 3) overexpression of a truncated isoform of trkB occluded the memory-enhancing effects of MDMA. Thus, selecting actions based on their consequences requires BDNF-trkB in the OFC, the stimulation of which may improve goal attainment in both drug-naive and cocaine-exposed individuals. Significance Statement: Cocaine use during adolescence decreases the likelihood that individuals will seek treatment for recurrent drug use, even as adults. Understanding how early-life cocaine exposure impacts goal-oriented action and prospective decision-making in adulthood is thus important. One key aspect of goal-directed decision-making is anticipating the consequences of one's actions, a process that likely involves the orbitofrontal cortex (OFC). In rodents, developmental cocaine exposure weakens action-consequence decision-making, causing a deferral to familiar, habit-like behavioral response strategies. Here, we report that we can improve memory for action-consequence relationships by stimulating neurotrophic factors, which support cell survival, development, and plasticity in the brain. With strengthened action-consequence associations, cocaine-exposed mice regain the ability to optimally select actions based on their likely outcomes. Brain region-selective manipulations reveal that neurotrophin systems in the OFC are necessary for stable memory of action-consequence relationships.Copyright © 2019, The American Society for Experimental NeuroTherapeutics, Inc.</t>
  </si>
  <si>
    <t>https://dx.doi.org/10.1007/s13311-019-00752-1</t>
  </si>
  <si>
    <t>Neurotherapeutics. 17(1) (pp 165-177), 2020. Date of Publication: 01 Jan 2020.</t>
  </si>
  <si>
    <t>Karst M.
 Passie T.
 Friedrich S.
 Wiese B.
 Schneider U.</t>
  </si>
  <si>
    <t>Acupuncture in the treatment of alcohol withdrawal symptoms: A randomized, placebo-controlled inpatient study.</t>
  </si>
  <si>
    <t>Thirty-four alcoholics were treated with acupuncture to the ear and the body in a randomized single-blind placebo-controlled design over 14 days. Orthodox points and placebo needles to orthodox points were used daily for a total of 10 treatments starting on the first day of admission as add-on therapy to standard medication with carbamazepine. The primary outcome was the Clinical Institute Withdrawal Assessment (CIWA-Ar-scale) assessed on days 1-6, 9 and 14. No initial differences were found regarding sociodemographic data, drinking history and alcohol-related data, indicating successful randomization. Longitudinal analysis of the Clinical Institute Withdrawal Assessment (CIWA-Ar-scale) data showed that patients assigned to acupuncture had a general tendency towards better outcome results and significantly fewer withdrawal symptoms on day 14 (Wilcoxon-W=177.500, Z=-2.009, p=0.045). No significant differences were found in the Beck Depression Inventory (BDI), State-Trait Anxiety Inventory (STAI X1 and X2) and Eigenschaftswoerterliste (EWL S60). We conclude that acupuncture as an adjunctive treatment to carbamazepine medication shows promise for the treatment of alcohol withdrawal symptoms. Further investigation of this treatment modality appears to be warranted.</t>
  </si>
  <si>
    <t>http://dx.doi.org/10.1080/1355621021000006017</t>
  </si>
  <si>
    <t>Addiction Biology. 7(4) (pp 415-419), 2002. Date of Publication: October 2002.</t>
  </si>
  <si>
    <t>Ogunbiyi MO, Hindocha C, Freeman TP, Bloomfield MAP.</t>
  </si>
  <si>
    <t>Acute and chronic effects of Δ(9)-tetrahydrocannabinol (THC) on cerebral blood flow: A systematic review</t>
  </si>
  <si>
    <t>Prog Neuropsychopharmacol Biol Psychiatry. 2020 Jul 13;101:109900. doi: 10.1016/j.pnpbp.2020.109900. Epub 2020 Feb 25.</t>
  </si>
  <si>
    <t>10.1016/j.pnpbp.2020.109900</t>
  </si>
  <si>
    <t>Ecoffey C.</t>
  </si>
  <si>
    <t>Acute and chronic pain management in pediatrics: Can regional anesthesia be helpful?.</t>
  </si>
  <si>
    <t>Regional anesthesia is widely employed for acute postoperative pain control in children; regional anesthesia is also an efficient technique to treat chronic pain particularly complex regional pain syndrome. Central or perineural approaches can be performed as a bolus injection or as a continuous infusion of local anesthetics. However, bolus injections, even with the addition of adjuvants, are inadequate for prolonged surgery and longterm pain control. Continuous infusion remains the technique of choice when there is a prolonged operation or severe postoperative pain. Indeed, effective pain management is a critical component of postoperative care and contributes to fewer postoperative complications, shortened hospital stays, better quality of life, and a decreased incidence of chronic pain postoperatively. In addition, the literature confirms the very low rate of complications and adverse effects of regional anesthesia in children. However, clinicians need to be aware of the key points for performing a block and placing a catheter in children: good knowledge of anatomic and physiologic differences between adults and children is necessary; the use of newer local anesthetics, such as ropivacaine and levobupivacaine, increases the therapeutic window; and that it is mandatory to work with dedicated pediatric equipment. Through the use of ultrasound the success of blocks can be improved and the risks reduced. Epidural continuous block infusion: Continuous epidural analgesia for children was described in 1954 (1) and, since the mid-1980s, has enjoyed considerable popularity. The continuous epidural analgesia is associated with improved postoperative outcomes, such as less incisional pain, decreased muscle spasms (2, 3), and decreased atelectasis and respiratory complications (4) and may increase gastrointestinal motility (5). Newborn infants who have been managed with continuous epidural analgesia may be intubated for shorter periods, recover more quickly, and experience less pain (6, 7). The combination of a local anesthetic such as long acting LAs and an opioid such as fentanyl or sufentanil can optimize pain relief while minimizing side effects (8). However, despite the plethora of published literature on pediatric epidural analgesia, prospective outcome studies demonstrating the clinical benefits and cost effectiveness of continuous epidural analgesia over the simple intravenous opioid infusion in children are lacking. Continuous infusions have also been used to allow physical therapy in chronic regional pain syndromes. Many pediatric anesthesiologists who were strong and early advocates of the technique, are more reticent in their support today. Indeed, audits of epidural infusions in children have shown that 17-22% of infusions are terminated prematurely (9, 10) and that indesirable effects or complications occur in 67% of patients (9). Adverse effects of epidurally administered narcotics include respiratory depression, pruritus, urinary retention, nausea and vomiting, and sedation. Adverse effects of epidurally administered local anesthetics include urinary retention, hypotension, numbness, motor weakness and, rarely, systemic toxicity. Epidural analgesia exposes also patients to rare additional risks, at the time of insertion and during the course of the postoperative infusion, as recently reported in a large 5-yr prospective audit of 10 000 paediatric epidural catheter techniques currently taking place in the UK to try to establish the relative risk of these problems in modern practice (11). Complications may be venous air embolism, postdural puncture headache, inadvertent intravascular administration of local anesthetic, nerve trauma, back pain, epidural hematoma or infection (including osteomyelitis, epidural space infection). In addition, the commonest problems with pediatric regional anesthesia are technical: either failure to establish a block or failure of maintenance of the block. Epidural analgesia is reliant upon optimal positioning of the catheter tip within the epidural space at the appropriate level for the surgery performed (12). Even with optimal positioning, analgesia may be inadequate (because of pain or discomfort remote to the surgical site from intravenous cannula, wound or chest drains, urethral or suprapubic catheters, bladder or skeletal muscle spasm), unilateral (e.g. epidural septa) or patchy (e.g. air in epidural space). Futhermore, the epidural catheter tip may be misplaced, in which case the likelihood of achieving satisfactory analgesia is diminished. The tip may be located distant to the nerves supplying the dermatomes that need to be blocked, or the catheter may have been inserted into the subdural space. Finally, epidural infusions are more costly to maintain than intravenous opioid infusions postoperatively. Drugs for epidural infusion are often prepared in a sterile pharmacy environment, increasing the base cost of agents usually higher than intravenous opioids. In addition, routine pain service consultations take longer in patients receiving epidural analgesia because, in addition to checking for adequate analgesia, attention must also be paid to pressure care, the state of the epidural insertion site and dressing, degree of motor blockade and dermatome cover. In conclusion, the risks of epidural catheter insertion and continuous infusion postoperatively are justified in some groups: those with cognitive impairment (especially self-mutilating behaviour), patients with cerebral palsy predisposed to painful muscle spasms postoperatively, neonates undergoing major laparotomy or tracheo-oesophageal fistula repair where epidural analgesia may reduce the likelihood of postoperative mechanical ventilation (in both) and the potential for barotrauma jeopardizing surgical repair (in the latter), in older children and adolescents where chest physiotherapy is critical (e.g. cystic fibrosis or chest trauma) and in those undergoing extensive laparotomy, painful thoracic surgical procedures such as pectus excavatum repair. Peripheral continuous block infusion: Single shot peripheral blocks are nowadays widely used in children but they can provide analgesia only for few hours. Continuous peripheral nerve blocks have gained a new place in the therapeutic arsenal of paediatric analgesia, following the principle of benefits/risks analysis. Due to fewest complications compared with continuous epidural blocks (13), continuous peripheral catheter techniques are becoming popular in children for femoral (14), brachial plexus (15), fascia iliaca (16), lumbar plexus (17), and sciatic blockade (18, 19). Paravertebral block is also an alternative technique, but this technique is close an epidural technique (20). Ultrasonography improved the catheter placement (21). Otherwise painful rehabilitation and physiotherapy are probably the main indication, because only if pain is under control, good rehabilitation can be performed. Catheters can be maintained in position for several days and even at home (22). A recent study reported the efficacy of continuous peripheral nerve blocks with elastomeric disposable pumps (23) associated with initial Bier blocks for the treatment of recurrent complex regional pain syndrome in children (24). All the studies published so far underline the efficacy and safety of analgesia via a peripheral catheter and no complications or side effects linked to the long-term infusions have been described with only a few accidental removals and some drug leakage (25). They are at least as efficient as epidural analgesia, but produce fewer side effects (18). As the continuous regional analgesia is considered a safe and efficacious technique for postoperative pain relief in children after lower limb surgery, the feasibility of patient-controlled regional analgesia in a similar acute pain situation was also evaluated. Both techniques are efficacious and satisfactory. However, patientcontrolled regional analgesia with ropivacaine 0.2% can provide adequate postoperative analgesia for pediatric orthopedic procedures with smaller doses of ropivacaine and lower total plasma concentrations of ropivacaine than with continuous regional analgesia (26). In conclusion, continuous regional anesthesia should be the first choice of the anaesthesiologist involved in the treatment of pediatric acute or chronic pain. Indeed, undermanaged acute pain causes a major health care problem: chronic postoperative pain develops in 1 of 10 surgical patients. Finally, in few patients regional anesthesia can be also performed for palliative care service (27).</t>
  </si>
  <si>
    <t>https://dx.doi.org/10.1097/AAP.0b013e31826a8366</t>
  </si>
  <si>
    <t>Regional Anesthesia and Pain Medicine. Conference: 31st Annual European Society of Regional Anaesthesia, ESRA Congress 2012. Bordeaux France. Conference Publication: (var.pagings). 37(5 SUPPL. 1) (pp E8-E10), 2012. Date of Publication: September-October 2012.</t>
  </si>
  <si>
    <t>Izmi N.
 Kettner H.
 Carhart-Harris R.L.</t>
  </si>
  <si>
    <t>Acute and long-term psychological effects of psychedelics in adolescents: A preliminary prospective study.</t>
  </si>
  <si>
    <t>Introduction - Adolescents (10-24 years old) have exhibited a relatively clear increase in mental illness in recent years. Psychedelics could hold potential as early interventions, shown to induce long-term improvements in psychological outcomes known to be protective of mental illness. However, existing research has not differentiated between younger and older individuals, raising the question of whether adolescents respond differently to acute subjective psychedelic experiences. Methods - The study sample consisted of adolescents (N=435; average age 20.4 +/- 2.2 years) and adults (N=654; average age 36.5 +/- 9.7). Self-reported data including measures on well-being, acute psychedelic experiences and contextual factors were collected via a large-scale prospective online cohort study. Statistical analysis approach - Descriptive and inferential statistics including correlations, t-tests, analysis of variances, and multiple linear regression models were employed to analyse data, with statistical significance set at p &lt; 0.05. Results - Psychological well-being significantly increased in adolescents two and four weeks following psychedelic use, congruent with observed changes in adults. Acute subjective effects differed between the age groups; adolescents reported significantly higher challenging experiences and ego-dissolution, mediated by self-reported drug dose. The extent of ego-dissolution was a significant positive predictor of well-being increases in adults but showed no predictive significance in adolescents. No specific increases in persisting perceptual changes were observed and aggregate decreases in both suicidal ideation and delusional thinking were seen in the adolescents, with the latter surviving correction for multiple comparisons. Conclusions - The study provides first known evidence of the potential of psychedelics to be early interventions in adolescent mental health, but also suggests that certain types of experiences known to be beneficial in adults may not be beneficial for younger people. This possible age-related mechanistic disparity may be reflective of a need for ego-stability during adolescent identity formation and should be taken into serious consideration in future trials using psychedelics in adolescent samples.</t>
  </si>
  <si>
    <t>https://dx.doi.org/10.1177/23982128211035062</t>
  </si>
  <si>
    <t>Brain and Neuroscience Advances. Conference: British Neuroscience Association Festival of Neuroscience, BNA 2021. Online. 5 (pp 157-158), 2021. Date of Publication: January - December 2021.</t>
  </si>
  <si>
    <t>Ruedy J.</t>
  </si>
  <si>
    <t>Acute drug poisoning in the adult</t>
  </si>
  <si>
    <t>Can Med Assoc J. 1973 Oct 6;109(7):603-5 passim.</t>
  </si>
  <si>
    <t>PMC1946936</t>
  </si>
  <si>
    <t>Lowry N, Marsden J, Clydesdale B, Eastwood B, Havelka EM, Goetz C.</t>
  </si>
  <si>
    <t>Acute impact of self-guided mental imagery on craving in cocaine use disorder: a mixed-methods analysis of a randomized controlled trial</t>
  </si>
  <si>
    <t>10.1111/add.15405</t>
  </si>
  <si>
    <t>Deighton A.
 Johnston K.M.
 Dabirvaziri P.
 Harris L.
 L'Italien G.J.</t>
  </si>
  <si>
    <t>Acute migraine medication and medication overuse headache: A systematic literature review.</t>
  </si>
  <si>
    <t>Background: Frequent use of acute migraine medications is associated with a secondary disorder called medication overuse headache (MOH) affecting 4% of migraineurs overall and 30% of patients requiring treatment at specialty clinics. Literature to characterize the burden among patients with MOH is limited. The objective was to characterize the burden of MOH. Method(s): A systematic literature review, conducted using MEDLINE and EMBASE under the PICOS criteria, identified articles that characterize burden associated with acute treatments for migraine. Outcomes among MOH populations were then summarized. Withdrawal was defined as treating MOH by discontinuation of the overused medication. Unsuccessful withdrawal was relapsing to previously overused acute medication. Result(s): From 5770 records identified, 743 full-text articles were screened; 15 studies reported on outcomes among patients with MOH: seven prospective, five retrospective, and three cross-sectional. In most studies patients were identified through medical records using International Classification of Headache Disorders criteria. Mean age (41-48) and monthly headache days (22-27) were similar; the percentage of females varied from 30.3% to 90.8%. Data were identified from the United States, Canada, Europe, Asia, and Brazil; thus, acute medication use varied greatly. Among North American patients with MOH who attended an inpatient program, overuse of opioids (48%) was most common, followed by triptans (16%). Across all studies, the percentage of patients with unsuccessful withdrawal at one year was 36%-40%. Increased disability (P = .045) and headache frequency (P = .008) were associated with unsuccessful withdrawal. Compared to migraineurs, MOH patients were more likely to experience mood disorders (OR = 4.5, 95% CI 1.5, 13.5) and anxiety (OR = 5, 95% CI 1.2, 10.7)], which were negative prognostic indicators (P &lt; .0015) of withdrawal. Conclusion(s): Unsuccessful withdrawal among patients with MOH was associated with the presence of mood disorders/anxiety and greater migraine-related disability and frequency. For North American patients, data were available from inpatient programs only, which may reflect a more severe patient population. This evidence synthesizes the complexity of withdrawal and demonstrates an unmet need for acute migraine treatments without the risk of MOH.</t>
  </si>
  <si>
    <t>https://dx.doi.org/10.1111/head.13854</t>
  </si>
  <si>
    <t>Headache. Conference: 62nd Annual Scientific Meeting American Headache Society. San Diego, CA United States. 60(Supplement 1) (pp 59-60), 2020. Date of Publication: June 2020.</t>
  </si>
  <si>
    <t>Murphy R.J.
 Sumner R.
 Evans W.
 Ponton R.
 Ram S.
 Godfrey K.
 Forsyth A.
 Cavadino A.
 Krishnamurthy Naga V.
 Smith T.
 Hoeh N.R.
 Menkes D.B.
 Muthukumaraswamy S.</t>
  </si>
  <si>
    <t>Acute Mood-Elevating Properties of Microdosed Lysergic Acid Diethylamide in Healthy Volunteers: A Home-Administered Randomized Controlled Trial.</t>
  </si>
  <si>
    <t>Background: Microdosing psychedelic drugs is a widespread social phenomenon with diverse benefits claimed for mood and cognition. Randomized controlled trials have failed to support these claims, but the laboratory-based dosing in trials conducted to date may have limited ecological validity. Method(s): Healthy male volunteers were randomized into lysergic acid diethylamide (LSD) (n = 40) and placebo (n = 40) groups and received 14 doses of either 10 mug LSD or an inactive placebo every 3 days for 6 weeks. First doses were given in a supervised laboratory setting, with other doses self-administered in a naturalistic setting. Results of safety data, blinding, daily questionnaires, expectancy, and pre-/postintervention psychometrics and cognitive tasks are presented here. Result(s): The most notable reported adverse event was treatment-related anxiety, which prompted the withdrawal of 4 participants from the LSD group. Daily questionnaires showed credible evidence (&gt;99% posterior probability) of improved ratings of creativity, connectedness, energy, happiness, irritability, and wellness on dose days compared with nondose days, and these effects remained when controlling for preintervention expectancy. No questionnaire or cognitive task showed a credible change between baseline and 6-week assessment time points. Conclusion(s): Microdosing LSD appears to be relatively safe in healthy adult men, notwithstanding a risk of anxiety. While microdosing elicited transient increases in scales associated with mood-elevating effects, it was not sufficient to promote enduring changes to overall mood or cognition in healthy adults. Future microdosing trials in clinical populations will require the use of active placebos to control for placebo effects and dose titration to adjust for interindividual variability in drug response.Copyright © 2023 Society of Biological Psychiatry</t>
  </si>
  <si>
    <t>https://dx.doi.org/10.1016/j.biopsych.2023.03.013</t>
  </si>
  <si>
    <t>Biological Psychiatry. 94(6) (pp 511-521), 2023. Date of Publication: 15 Sep 2023.</t>
  </si>
  <si>
    <t>Thomazeau J.
 Rouquette A.
 Martinez V.
 Rabuel C.
 Prince N.
 Laplanche J.L.
 Nizard R.
 Bergmann J.F.
 Perrot S.
 Lloret-Linares C.</t>
  </si>
  <si>
    <t>Acute pain Factors predictive of post-operative pain and opioid requirement in multimodal analgesia following knee replacement.</t>
  </si>
  <si>
    <t>Background Despite the development of multimodal analgesia for postoperative pain management, opioids are still required for effective pain relief after knee arthroplasty. We aimed to identify the determinants of post-operative pain intensity and post-operative opioid requirement in this context. Methods In this observational prospective study, we recorded patient characteristics, pre-operative pain intensity, anxiety and depression levels, sensitivity and pain thresholds in response to an electrical stimulus, and mu-opioid receptor (OPRM1) and catechol-O-methyltransferase (COMT) single-nucleotide polymorphisms. Multivariate linear regression models were used to identify predictors of post-operative pain at rest and opioid requirement. Results We included 109 patients. Pre-operative pain at rest (p = 0.047), anxiety level (p = 0.001) and neuropathic pain symptoms (p = 0.030) were independently and positively associated with mean post-operative pain intensity adjusted for mean post-operative morphine equivalent dose (MED). Mean post-operative pain intensity at rest was lower (p = 0.006) in patients receiving celecoxib and pregabalin in the post-operative period, with all other variables constant. Mean post-operative MED over 5 days was low, but highly variable (78.2 +/- 32.1 mg, from 9.9 to 170 mg). Following adjustment for mean post-operative pain intensity, it was independently negatively correlated with age (p = 0.004), and positively correlated with associated paracetamol treatment (p = 0.031). No genetic effect was detected in our sample. Conclusions Our findings suggest that clinicians could use the pre-operative pain profile, in terms of anxiety levels, neuropathic pain symptoms, and chronic pre-operative pain intensity, to improve the efficacy of pain management after knee surgery.Copyright © 2015 European Pain Federation - EFIC.</t>
  </si>
  <si>
    <t>https://dx.doi.org/10.1002/ejp.808</t>
  </si>
  <si>
    <t>European Journal of Pain (United Kingdom). 20(5) (pp 822-832), 2016. Date of Publication: 01 May 2016.</t>
  </si>
  <si>
    <t>Zeitoun A.A.
 Dimassi H.I.
 Chami B.A.
 Chamoun N.R.</t>
  </si>
  <si>
    <t>Acute pain management and assessment: Are guidelines being implemented in developing countries (Lebanon).</t>
  </si>
  <si>
    <t>Rationale Pain assessment and treatment is influenced by subjective perception of pain. Despite the international efforts to implement guidelines and protocols for pain management, pain continues to be regarded as a complication rather than a primary problem. The literature pertaining to the adequacy of pain management in the Middle East is frail. This study focuses on revealing the implemented practices of initial pain assessment, follow-up and re-evaluation of pain treatment in Lebanese hospitals. Aim and objectives The objective of this study is to evaluate the presence and effectiveness of acute pain management and its impact on the quality of life in hospitals throughout Lebanon, in both cancer and non-cancer populations. Methods A Lebanese multi-centre, prospective, chart review study was conducted over a period of 3 months. Data on demographics, pain medication, dose, route, duration and adjunct pain management were collected. Appropriateness of pain management was determined as per World Health Organization guidelines. Institutional Review Board approvals were obtained from each hospital. Results Results from 582 participants revealed that 50% of initial pain assessment intensity scores were based on the assumptions of health care professionals. Furthermore, as pain severity scores increased, the adequacy of pain management decreased. Only 22% of the patients had a daily follow-up, and the majority of those continued to receive inappropriate therapy. Conclusion This study reflects the lack of a well-structured system for pain management in Lebanese hospitals. It underlines the need for pain research in the region. It also highlights the need for implementing the recommendations discussed to minimize risk and optimize pain management. © 2012 John Wiley &amp; Sons Ltd.</t>
  </si>
  <si>
    <t>https://dx.doi.org/10.1111/j.1365-2753.2012.01860.x</t>
  </si>
  <si>
    <t>Journal of Evaluation in Clinical Practice. 19(5) (pp 833-839), 2013. Date of Publication: October 2013.</t>
  </si>
  <si>
    <t>Lloyd A.R.
 Post J.J.
 Clegg J.
 Pekin F.
 Monkley D.</t>
  </si>
  <si>
    <t>Acute pain service: The journey in a developing country setting.</t>
  </si>
  <si>
    <t>Background: In India, acute pain service (APS) is in nascent stage because of lesser importance given to pain management. After establishing an APS in our hospital, we conducted a prospective audit (2008-2011) with an aim to regularly assess the efficacy of techniques on pain scores, muscle power, and adverse effects.
 Methods: The audit was undertaken in three phases. An assessment of the existing system and recommendation to modify the APS was undertaken in phase I. In phase II, an APS team was constituted and audits were conducted at six monthly intervals for formation of the protocol. Subsequently in phase III, yearly audits were undertaken that led to the development of a final APS.
 Results: There was a steady increase in the number of patients availing APS in intravenous patient-controlled analgesia (IVPCA), epidural analgesia (EA), and continuous peripheral nerve block (CPNB). At the same time, the average visual analogue score (VAS) decreased significantly as the year progressed. While the VAS score did not differ significantly between EA and CPNB, it was less compared with IVPCA. Introduction of regional analgesic techniques played a major role in improving the pain scores.
 Conclusion:: Implementation of APS resulted in reduced pain scores in our surgical patients. Proper planning, role allocation, formation, and adherence to protocols as well as undertaking regular audit resulted in improving the quality of APS.Copyright © 2014 The Acta Anaesthesiologica Scandinavica Foundation. Published by John Wiley &amp; Sons Ltd.</t>
  </si>
  <si>
    <t>https://dx.doi.org/10.1111/aas.12434</t>
  </si>
  <si>
    <t>Acta Anaesthesiologica Scandinavica. 59(1) (pp 98-106), 2015. Date of Publication: 01 Jan 2015.</t>
  </si>
  <si>
    <t>Denmark</t>
  </si>
  <si>
    <t>Baldacchino A.
 Tolomeo S.
 Khan F.
 Humphris G.
 Carra G.</t>
  </si>
  <si>
    <t>Acute risk factors in fatal opioid overdoses as a result of hypoxia and cardiotoxicity. A systematic review and critical appraisal.</t>
  </si>
  <si>
    <t>Background: The rates of fatal opioid overdoses (FOO) have increased rapidly over the last 10 years. The actual phenomenon occurs as a result of a toxic opioid effect on the cardiorespiratory system. Aim(s): The systematic review aimed to identify the acute risk factors in fatal opioid overdose (FOO) as a result of hypoxia and cardiotoxicity. Method(s): A systematic review was undertaken. The selection of papers has utilised rigorous criteria of inclusion/exclusion, controlled for heterogeneity. Result(s): A total of thirteen articles met the inclusion criteria. Ten of the thirteen studies included were retrospective and the other three studies employed different designs namely longitudinal cohort, case control and case cohort. Factors that were modestly described with increased acute risk of FOO due to hypoxia and cardiotoxicity include multiple sedative use (opioids and alcohol), reduced tolerance and presence of an acute painful condition. Conclusion(s): This systematic review has highlighted the lack of information on acute risk factors of FOO due to hypoxia and cardiotoxicity. Future studies need to explore possible mechanisms underlying cardiotoxicity such as reported changes in arterial stiffness in opioid dependent populations and the unexplored potential effects on endothelial function.Copyright © 2016, Pacini Editore S.p.A. All rights reserved.</t>
  </si>
  <si>
    <t>Heroin Addiction and Related Clinical Problems. 18(4) (pp 33-42), 2016. Date of Publication: 2016.</t>
  </si>
  <si>
    <t>Italy</t>
  </si>
  <si>
    <t>Wilde M.
 Sommer M.J.
 Auwarter V.
 Hermanns-Clausen M.</t>
  </si>
  <si>
    <t>Acute severe intoxication with cyclopropylfentanyl, a novel synthetic opioid.</t>
  </si>
  <si>
    <t>Background: Since 2016 an increase has been observed in the availability of new synthetic opioids (NSO) in Europe. Cyclopropylfentanyl is a very potent and selective mu-opioid agonist, which was reported for the first time in August 2017 in Europe. Method(s): The case was included in a prospective observational study of patients treated in emergency departments after the intake of novel psychoactive substances (NPS). Clinical features were acquired using a structured questionnaire for physicians. Serum and/or urine samples of ED patients were analyzed using liquid chromatography-electrospray ionization-tandem mass spectrometry (LC-ESI-MS/MS) screening methods for NPS. Case report: Within 10 min after intranasal intake of fentanyl, a 25-year-old male developed nausea, profuse sweating and dyspnoe. Because soon afterwards coma and respiratory insufficiency was noticed, the patient was admitted to hospital. After administration of naloxone (0.8 mg) breathing stabilized. However, the patient displayed recurrent decreases of oxygen saturation for 12 h. The intake of cyclopropylfentanyl was analytically confirmed. Conclusion(s): The constantly growing diversity of NSO still poses a high risk for drug users and can be a challenging task for clinicians and forensic toxicologists. Clinicians treating opioid overdoses should be aware of the potentially long lasting respiratory depression induced by fentanyl analogs.Copyright © 2019 Elsevier B.V.</t>
  </si>
  <si>
    <t>https://dx.doi.org/10.1016/j.toxlet.2019.11.025</t>
  </si>
  <si>
    <t>Toxicology Letters. 320 (pp 109-112), 2020. Date of Publication: 1 March 2020.</t>
  </si>
  <si>
    <t>Hermanns-Clausen M, Müller D, Kithinji J, Angerer V, Franz F, Eyer F, Neurath H, Liebetrau G, Auwärter V.</t>
  </si>
  <si>
    <t>Acute side effects after consumption of the new synthetic cannabinoids AB-CHMINACA and MDMB-CHMICA</t>
  </si>
  <si>
    <t>Clin Toxicol (Phila)</t>
  </si>
  <si>
    <t>10.1080/15563650.2017.1393082</t>
  </si>
  <si>
    <t>Camara-Lemarroy CR, Rodríguez-Gutiérrez R, Monreal-Robles R, González-González JG.</t>
  </si>
  <si>
    <t>Acute toluene intoxication--clinical presentation, management and prognosis: a prospective observational study</t>
  </si>
  <si>
    <t>BMC Emerg Med</t>
  </si>
  <si>
    <t>10.1186/s12873-015-0039-0</t>
  </si>
  <si>
    <t>Grant A.C.
 Abdul-Baki S.
 Arnedo V.
 Chari G.
 Koziorynska E.
 Maus D.
 Mcsween T.
 Mortati K.A.
 Reznikov A.
 Valsamis H.
 Cracco R.
 Malhotra S.
 Omurtag A.
 Fenton A.
 Zehtabchi S.</t>
  </si>
  <si>
    <t>Add-On Treatment with Pregabalin for Patients with Uncontrolled Neuropathic Pain Who Have Been Referred to Pain Clinics.</t>
  </si>
  <si>
    <t>Objective: The aim of this study was to investigate the impact of pregabalin on pain, other symptoms, and patient-reported outcomes for patients with uncontrolled pain who have been referred to pain clinics.
 Patients and Methods: Adult patients with uncontrolled pain who had a score of &gt;=4 in the DN4 questionnaire were evaluated at baseline, month 3, and month 6. Evaluations included pain levels using a visual analog (VAS) scale as well as anxiety, depression, sleep, disability, and treatment satisfaction employing validated tools.
 Results: Our sample comprised 413 patients who met the selection criteria, had not received pregabalin previously, and were prescribed pregabalin at the study initiation, mainly (97 %) as add-on therapy. Overall, patients had a statistically significant reduction in VAS pain score of 41 points (54 % reduction, p &lt; 0.001), varying from 64 % reduction (oncological pain) to 31 % reduction (central neuropathic pain). Effect sizes for anxiety, depression, sleep, and treatment satisfaction improvement were moderate to large depending on the dimension and clinical entity.
 Conclusion: Our results suggest that in patients with uncontrolled neuropathic pain of various origins who were treated at pain clinics, the addition of pregabalin to a wider pharmacological treatment regimen was associated with a clinically relevant improvement of pain and psychological well-being and a reduction in the impact of neuropathic pain on daily activities. Add-on treatment with pregabalin was well tolerated.Copyright © 2014, The Author(s).</t>
  </si>
  <si>
    <t>https://dx.doi.org/10.1007/s40261-014-0239-5</t>
  </si>
  <si>
    <t>Clinical Drug Investigation. 34(12) (pp 833-844), 2014. Date of Publication: 25 Nov 2014.</t>
  </si>
  <si>
    <t>Maremmani I.
 Pacini M.
 Perugi G.
 Akiskal H.S.</t>
  </si>
  <si>
    <t>Addiction and the bipolar spectrum. Dual diagnosis with a common substrate?. [Italian]</t>
  </si>
  <si>
    <t>Objective: The aim of this paper is to define and test the hypothesis that emotional instability, in its various expressions within the bipolar spectrum, shares with drug addiction a common substrate. This type of dual diagnosis would come to costitute the most probable association under an epidemiological standpoint, due to the presence of a converging risk, i.e., the clinical form where impulsive and dysphoric symptomatology are most prominent. Method(s): This view was adopted with a series of logical observations supported by data in literature. Drug addiction is a mental disorder acquired through the repeated exposure to specific substances and expressed with an uncontrolled desire for the same drugs. Addictive psychopathology refers to elements which were already defined in general psychiatry and which pertain to instinctuality and impulsiveness. Dual diagnosis reflects the probability of a combined course of two psychiatric disorders, hence a longitudinal association which suggests a common structure. The syndromes belonging to the bipolar spectrum present psychopathological features consistent with the drive to use substances and with vulnerability to continuous abuse. Clinical attention to the attenuated forms of the disorder, with particular reference to hypomania, to temperament and to psychopathy assimilated to cyclothymia, is crucial for assessing the impact and prevalence of the combination between bipolarity and substance use. Regarding the two poles of affectivity, it is the expansive-exploratory setting rather than the inhibited-depressive one to found an input risk on the pathogenic course leading from recreational use to drug addiction. The good response to anti-addiction treatment correlates with emotional improvement, whereas persistent dysphoria is a relapse predictor. Surprisingly, but consistently with our hypothesis, drugs which provide for addiction control (opiate agonists) appear also to be independently efficacious on emotional instability. Hence, dual diagnosis bipolar individuals may draw an amplified benefit from methadone monotherapy, which is specular with respect to the amplified damage that the association between the two disorders entails in the absence of treatment. Result(s): The results of the present analysis indicate that bipolar disorder and the set of bipolar spectrum syndromes, including also a series of physiologically normal states, represent an aspecific risk factor for high risk behaviour. In the case of drug addiction, the risk shows-off in engendering a disorder that develops its independent course thereafter. Beyond the effect of the various substances on mood symptoms, the main drive for substance use appears to be the hedonic one, and the facilitating substrate appears to be the impulsive one, i.e., the characteristics of mania, hypomania and hyperthymia, in the frankly euphoric or in the dysphoric-irritable forms. On the therapeutic side, opioidergic drugs show independent psychotropic properties on bipolarity and constitute an economic and specific solution in the combined treatment of this type of dual diagnosis. Conclusion(s): Concluding, the predisposition to develop emotional instability and the sensitivity to the additive effects of some substances ensue in convergent dysfunctions impinging upon the same brain metabolic system.</t>
  </si>
  <si>
    <t>Italian Journal of Psychopathology. 11(2) (pp 207-214), 2005. Date of Publication: June 2005.</t>
  </si>
  <si>
    <t>Michelet, P; Guervilly, C; Helaine, A; Avaro, JP; Blayac, D; Gaillat, F; Dantin, T; Thomas, P; Kerbaul, F</t>
  </si>
  <si>
    <t>Adding ketamine to morphine for patient-controlled analgesia after thoracic surgery: influence on morphine consumption, respiratory function, and nocturnal desaturation</t>
  </si>
  <si>
    <t>analgesia, patient-controlled; analgesics, postoperative; anaesthetics i.v., ketamine; lung, respiratory function; surgery, thoracic</t>
  </si>
  <si>
    <t>MAJOR ABDOMINAL-SURGERY; PAIN MANAGEMENT; POSTOPERATIVE ANALGESIA; OXYGEN DESATURATION; ANTAGONIST KETAMINE; DOSE KETAMINE; HYPOXEMIA; SLEEP; MECHANISMS; DEPRESSION</t>
  </si>
  <si>
    <t>Background. I.V. patient-controlled analgesia (PCA) with morphine is often used for postoperative analgesia after thoracic surgery, but the required doses may increase postoperative respiratory disorders. Adjunction of ketamine could reduce both doses and related respiratory side-effects. Methods. The main objective of this prospective, randomized double-blinded study was to evaluate the influence of adding ketamine to PCA on morphine consumption and postoperative respiratory disorders. Consecutive patients undergoing lobectomy (n=50) were randomly assigned to receive, during the postoperative period, either i.v. morphine 1 mg ml(-1) or morphine with ketamine 1mg ml(-1) for each. Morphine consumption was evaluated by cumulative doses every 12 h for the three postoperative days. Postoperative respiratory disorders were assessed by spirometric evaluation and recording of nocturnal desaturation. Results. The adjunction of ketamine resulted in a significant reduction in cumulative morphine consumption as early as the 36th postoperative hour [43 (SD 18) vs 32 (14) mg, P=0.03] with a similar visual analogue scale. In the morphine group, the percentage of time with desaturation &lt; 90% was higher during the three nights [ 1.80 (0.21 -6.37) vs 0.02 (0-0.13), P &lt; 0.00 1; 2.15 (0.35-8.65) vs 0.50 (0.01 - 1.30), P=0.02; 2.46 (0.57-5.5 1) vs 0.55 (0.21 - 1.00), P=0.02]. The decrease in forced expiratory volume in I s was less marked in the ketamine group at the first postoperative day [ 1.04 (0.68- 1.22) litre vs 1.21 (1.10-0.70) litre, P=0.039]. Conclusions. Adding small doses of ketamine to morphine in PCA devices decreases the morphine consumption and may improve respiratory disorders after thoracic surgery.</t>
  </si>
  <si>
    <t>Basuni A.S.</t>
  </si>
  <si>
    <t>Addition of low-dose ketamine to midazolam and low-dose bupivacaine improves hemodynamics and postoperative analgesia during spinal anesthesia for cesarean section.</t>
  </si>
  <si>
    <t>Background and Aims: Spinal anesthesia for cesarean section (CS) is associated with an incidence of hypotension of 60-94%. This study hypothesizes that intrathecal combination of low-dose ketamine, midazolam, and low-dose bupivacaine improves hemodynamics and postoperative analgesia compared with fentanyl and low-dose bupivacaine during CS. Material(s) and Method(s): Fifty parturients undergoing elective CS were randomized equally to receive ketamine (10 mg), midazolam (2 mg) and 0.5% hyperbaric bupivacaine (8 mg) in group ketamine-midazolam-bupivacaine (KMB) or fentanyl (25 mug) and 0.5% hyperbaric bupivacaine (8 mg) in group fentanyl-bupivacaine (FB). Heart rate (HR), mean arterial blood pressure (MAP), oxygen saturation, sensorimotor block characteristics, pain-free period, side-effects including: hypotension, bradycardia, nausea, vomiting, sedation, pruritus, respiratory depression and dissociative manifestations, Apgar score at 1 and 5 min, and patients' satisfaction visual analog scores (VAS) were recorded. Patients in group KMB were followed for 6 months in order to assess any neurological disorder. Result(s): Group KMB showed higher sensory level (P = 0.006), rapid sensory (P = 0.001) and motor (P = 0.005) onsets, prolonged sensory (P = 0.008) and motor (P = 0.002) blocks, and prolonged pain free period (P = 0.002). Ketamine-midazolam stabilized HR and MAP, and significantly reduced incidence of hypotension (P = 0.002), bradycardia (P = 0.013) and vomiting (P = 0.019). Apgar scores at 1 and 5 min were comparable in both groups (P = 0.699 and 0.646 respectively). Patients' satisfaction VAS scores were significantly higher in group KMB (P = 0.001). No patients in KMB group showed dissociative or neurotoxic manifestations. Conclusion(s): Intrathecal low-dose ketamine combined with midazolam and low-dose bupivacaine stabilizes hemodynamics and prolongs postoperative analgesia without significant side-effects in parturients undergoing CS.Copyright © 2016 Journal of Anaesthesiology Clinical Pharmacology Published by Wolters Kluwer - Medknow.</t>
  </si>
  <si>
    <t>https://dx.doi.org/10.4103/0970-9185.173322</t>
  </si>
  <si>
    <t>Journal of Anaesthesiology Clinical Pharmacology. 32(1) (pp 44-48), 2016. Date of Publication: January-March 2016.</t>
  </si>
  <si>
    <t>Worley, Matthew;Gallop, Robert;Gibbons, Mary Beth Connolly;Ring-Kurtz, Sarah;Present, Julie;Weiss, Roger D.;Crits-Christoph, Paul</t>
  </si>
  <si>
    <t>Additional treatment services in a cocaine treatment study: Level of services obtained and impact on outcome.</t>
  </si>
  <si>
    <t>The objective of this study was to examine the level of additional treatment services obtained by patients enrolled in the NIDA Cocaine Collaborative Study, a multi-center efficacy trial of four treatments for cocaine dependence, and to determine whether these services impact treatment outcome. Cocaine-dependent patients (N = 487) were recruited at five sites and randomly assigned to six months of one of four psychosocial treatments. Assessments were made at baseline, monthly during treatment, and at follow-ups at 9, 12, 15, and 18 months post-randomization. On average, patients received little or no additional treatment services during active treatment (first six months), but the rate of obtaining most services increased during the follow-up phase (month 7 to 18). In general, the treatment groups did not differ in the rates of obtaining non-protocol services. For all treatment groups, patients with greater psychiatric severity received more medical and psychiatric services during active treatment and follow-up. Use of treatment services was unrelated to drug use outcomes during active treatment. However, during the follow-up period, increased use of psychiatric medication, twelve-step attendance, and twelve-step participation was related to less drug use. The results suggest that during uncontrolled follow-up phases, additional non-protocol services may potentially confound the interpretation of treatment group comparisons in drug use outcomes. (PsycINFO Database Record (c) 2019 APA, all rights reserved)</t>
  </si>
  <si>
    <t>https://doi.org/10.1080/10550490802021994</t>
  </si>
  <si>
    <t>Bukstein O.G.</t>
  </si>
  <si>
    <t>ADHD and comorbid substance use disorder.</t>
  </si>
  <si>
    <t>Prospective studies report that attention deficit hyperactivity disorder (ADHD) persists from childhood in approximately 75% of adolescents and 50% of adults. Both researchers and clinicians have observed the frequent comorbidity of ADHD with adolescents and adults having substance use disorders (SUDs). This paper summarizes the literature on ADHD-SUD comorbidity, including prevalence, course, and treatment. ADHD appears to affect the risk for the development of SUDs and the use of stimulant medication does not appear to influence the development of SUDs in adolescents or adults. The few well-controlled studies of psychopharamcology suggests that while medications for ADHD may reduced ADHD symptoms, they have little effect on SUDs, necessitating psychosocial treatment for SUDs in this comrobid population. ADHD-SUD comorbidity should be identified and can be treated with many of the modalities and medications used for adults with ADHD alone. However, clinicians need to consider the timing of ADHD treatment as well as possible diversion or abuse.</t>
  </si>
  <si>
    <t>Minerva Psichiatrica. 50(3) (pp 197-207), 2009. Date of Publication: September 2009.</t>
  </si>
  <si>
    <t>Wyse J.J.
 Morasco B.J.
 Dougherty J.
 Edwards B.
 Kansagara D.
 Gordon A.J.
 Korthuis P.T.
 Tuepker A.
 Lindner S.
 Mackey K.
 Williams B.
 Herreid-O'Neill A.
 Paynter R.
 Lovejoy T.I.</t>
  </si>
  <si>
    <t>Adjunct interventions to standard medical management of buprenorphine in outpatient settings: A systematic review of the evidence.</t>
  </si>
  <si>
    <t>Background: A growing body of research has examined adjunctive interventions supportive of engagement and retention in treatment among patients receiving buprenorphine for opioid use disorder (OUD). We conducted a systematic review of the literature addressing the effect on key outcomes of adjunctive interventions provided alongside standard medical management of buprenorphine in outpatient settings. Method(s): We included prospective studies examining adults receiving buprenorphine paired with an adjunctive intervention for the treatment of OUD in an outpatient setting. Data sources included Medline, Cochrane Central Register of Controlled Trials, CINAHL and PsycINFO from inception through January 2020. Two raters independently reviewed full-text articles, abstracted data and appraised risk of bias. Outcomes examined included abstinence, retention in treatment and non-addiction-related health outcomes. Result(s): The final review includes 20 manuscripts, 11 randomized control trials (RCTs), three secondary analyses of RCTs and six observational studies. Most studies examined psychosocial interventions (n = 14). Few examined complementary therapies (e.g., yoga; n = 2) or technological interventions (e.g., electronic pill dispensation; n = 3); one study examined an intervention addressing structural barriers to care (patient navigators; n = 1). Low risk of bias RCTs found no evidence that adding psychosocial interventions to buprenorphine treatment improves substance use outcomes. Conclusion(s): Research is needed to identify adjunctive interventions with potential to support medication adherence and addiction-related outcomes for patients engaged in buprenorphine treatment. Data from clinical trials suggest that lack of ready access to psychosocial treatments should not discourage clinicians from prescribing buprenorphine.Copyright © 2021</t>
  </si>
  <si>
    <t>https://dx.doi.org/10.1016/j.drugalcdep.2021.108923</t>
  </si>
  <si>
    <t>Drug and Alcohol Dependence. 228 (no pagination), 2021. Article Number: 108923. Date of Publication: 01 Nov 2021.</t>
  </si>
  <si>
    <t>Kudrich C.
 Hurd Y.L.
 Salsitz E.
 Wang A.-L.</t>
  </si>
  <si>
    <t>Adjunctive Management of Opioid Withdrawal with the Nonopioid Medication Cannabidiol.</t>
  </si>
  <si>
    <t>Introduction: Opioid use disorder (OUD) is a major public health crisis worldwide. Patients with OUD inevitably experience withdrawal symptoms when they attempt to taper down on their current opioid use, abstain completely from opioids, or attempt to transition to certain medications for opioid use disorder. Acute opioid withdrawal can be debilitating and include a range of symptoms such as anxiety, pain, insomnia, and gastrointestinal symptoms. Whereas acute opioid withdrawal only lasts for 1-2 weeks, protracted withdrawal symptoms can persist for months after the cessation of opioids. Insufficient management of opioid withdrawal often leads to devastating results including treatment failure, relapse, and overdose. Thus, there is a critical need for cost-effective, nonopioid medications, with minimal side effects to help in the medical management of opioid withdrawal syndrome. We discuss the potential consideration of cannabidiol (CBD), a nonintoxicating component of the cannabis plant, as an adjunctive treatment in managing the opioid withdrawal syndrome. Material(s) and Method(s): A review of the literature was performed using keywords related to CBD and opioid withdrawal syndrome in PubMed and Google Scholar. A total of 144 abstracts were identified, and 41 articles were selected where CBD had been evaluated in clinical studies relevant to opioid withdrawal. Result(s): CBD has been reported to have several therapeutic properties including anxiolytic, antidepressant, anti-inflammatory, anti-emetic, analgesic, as well as reduction of cue-induced craving for opioids, all of which are highly relevant to opioid withdrawal syndrome. In addition, CBD has been shown in several clinical trials to be a well-tolerated with no significant adverse effects, even when co-administered with a potent opioid agonist. Conclusion(s): Growing evidence suggests that CBD could potentially be added to the standard opioid detoxification regimen to mitigate acute or protracted opioid withdrawal-related symptoms. However, most existing findings are either based on preclinical studies and/or small clinical trials. Well-designed, prospective, randomized-controlled studies evaluating the effect of CBD on managing opioid withdrawal symptoms are warranted.Copyright © 2022 Mary Ann Liebert, Inc., publishers.</t>
  </si>
  <si>
    <t>https://dx.doi.org/10.1089/can.2021.0089</t>
  </si>
  <si>
    <t>Cannabis and Cannabinoid Research. 7(5) (pp 569-581), 2022. Date of Publication: 01 Oct 2022.</t>
  </si>
  <si>
    <t>Maida V, Ennis M, Irani S, Corbo M, Dolzhykov M.</t>
  </si>
  <si>
    <t>Adjunctive nabilone in cancer pain and symptom management: a prospective observational study using propensity scoring</t>
  </si>
  <si>
    <t>J Support Oncol. 2008 Mar;6(3):119-24.</t>
  </si>
  <si>
    <t>Takigawa C.
 Suzuki T.</t>
  </si>
  <si>
    <t>Adjuvant switch from gabapentin to ketamine for neuropathic cancer pain in terminal patients.</t>
  </si>
  <si>
    <t>Aims: Intractable pain is a management problem for cancer patients. Gabapentin is used widely for treating neuropathic pain. Terminal patients easily lose their oral intake ability. Ketamine, an NMDA receptor antagonist, has been available in subcutaneously and intravenously forms. Its usefulness in intractable pain as an adjuvant to opiods is well-known. The aim of this study was to evaluate the efficacy and safety of switching from gabapentin to ketamine for neuropathic pain in terminal patients who were unable to orally take medications. Method(s): In this retrospective study from January 2010 to June 2011, 14 neuropathic cancer patients were switched form gabapentin to ketamine due to disability of oral intake in the palliative care ward in KKR Sapporo Medical Center. Patients charts were checked 1) gender 2) age 3) the dose of gabapentin before switch 4) the dose and the duration of ketamine administration after switch. The effectiveness for symptoms (pain, numbness, sleepiness,depression) were evaluated by a Japanese version of the Support Team Assessment Schedule (STAS-J) and Pain was scored by Numerical Rating Scale (NRS). Adverse events were also evaluated. Result(s): Mean duration of ketamine administration was 28 days, initial dose of ketamine was 42mg, the maximum dose of ketamine was 95mg. Pain score by NRS were 2.8( before switch) to 2.2( after swich), numbeness by STAS-J was 1.8 to 1.4.Sleepiness was improved by STAS-J 3.0 to 1.8 significantly. Depression scored by STAS-J was changed 2.1 to 1.6. As for adverse effect, a short term headache and dizziness (STAS 1) was observed for one patient. Conclusion(s): Ketamine is a useful adjuvant for neuropathic pain when switching from gabapentin in terminal patients. We need to verificate ketamine's clinical usage in prospective study.</t>
  </si>
  <si>
    <t>https://dx.doi.org/10.1177/0269216312446391</t>
  </si>
  <si>
    <t>Palliative Medicine. Conference: 7th World Research Congress of the European Association for Palliative Care, EAPC 2012. Trondheim Norway. Conference Publication: (var.pagings). 26(4) (pp 454), 2012. Date of Publication: June 2012.</t>
  </si>
  <si>
    <t>Wasiak J.
 Spinks A.
 Costello V.
 Ferraro F.
 Paul E.
 Konstantatos A.
 Cleland H.</t>
  </si>
  <si>
    <t>Adjuvant use of intravenous lidocaine for procedural burn pain relief: A randomized double-blind, placebo-controlled, cross-over trial.</t>
  </si>
  <si>
    <t>Background: Pain is a major issue for patients with severe burn. High dose intravenous opioids form the mainstay of procedural burns pain management; however it was suggested that intravenous lidocaine assists with minimising the pain experience. This study aimed to evaluate whether intravenous lidocaine improved analgesic efficacy and decreased opioid consumption during a burn wound care procedure. Method(s): A prospective double-blind randomized crossover study compared intravenous lidocaine versus placebo alongside patient controlled analgesia (PCA) in 45 patients with severe burn undergoing wound care procedures (i.e. dressing change +/- debridement) on two consecutive days. Subjects were randomised to either the intervention or control condition on the first dressing day, and received the alternate condition on the second dressing day. During the intervention condition, subjects received lidocaine of 1.5 mg/kg/body weight followed by two boluses of 0.5 mg/kg at 5-min intervals followed by a continuous infusion. During the control condition, 0.9% sodium chloride was administered at an equivalent volume, dose and rate to that of lidocaine. Primary end points included pain intensity as measured by verbal rating scale (VRS), time to rescue analgesia, opioid requests and consumption and overall anxiety and level of satisfaction. Result(s): Changes in the VRS score was significantly lower for lidocaine [difference (95% CI) = 0.36 (0.17 - 0.55)] as compared to placebo. However, there were no significant clinical or statistical differences regarding the effects of lidocaine and placebo on opioid requests and consumption, anxiety or level of satisfaction during the first and second dressing procedures. Conclusion(s): In this study, the clinical benefit of intravenous lidocaine for pain relief during burn wound dressing changes in terms of overall pain scores and opioid consumption was unremarkable. Further investigations using different lidocaine regimes for the management of procedural burn pain are warranted. © 2011 Elsevier Ltd and ISBI. All rights reserved.</t>
  </si>
  <si>
    <t>https://dx.doi.org/10.1016/j.burns.2011.03.004</t>
  </si>
  <si>
    <t>Burns. 37(6) (pp 951-957), 2011. Date of Publication: September 2011.</t>
  </si>
  <si>
    <t>Austin A.E.
 Naumann R.B.
 Figgatt M.C.
 Aiello A.E.</t>
  </si>
  <si>
    <t>Adolescent and Adult Correlates of Prescription Opioid Use and Misuse in Adulthood: Associations Across Domains of Despair.</t>
  </si>
  <si>
    <t>Objective: Given continued increases in "deaths of despair", there is a need to examine associations of factors across multiple domains of despair (i.e. cognitive, emotional, behavioral, biological) with opioid-related behaviors. An understanding of current and early life correlates of prescription opioid behaviors can help inform clinical care, public health interventions, and future life course research. Method(s): Using data from Waves I (1994-1995; participants ages 12-18years) and V (2016-2018; participants ages 34-42years) of the National Longitudinal Study of Adolescent to Adult Health (N=10,685), we examined adolescent and adult demographic, mental and physical health, substance use, and behavioral characteristics associated with past 30-day prescription opioid use only, misuse only, and both use and misuse to no recent use or misuse in adulthood. Result(s): Overall, 2.3% of adult participants reported past 30-day prescription opioid use only, 6.3% reported past 30-day misuse only, and 1.3% reported both prescribed use and misuse in the past 30days. Physical health conditions in adolescence and adulthood were most common among those reporting use only and both use and misuse. Mental health conditions, other substance use, and delinquent behaviors in adolescence and adulthood were most common among those reporting misuse only and both use and misuse. Conclusion(s): Results from this nationally representative sample highlight the prevalence of specific prescription opioid behaviors and underscore the importance of targeting underlying drivers of prescription opioid use and misuse early in the life course. Continued implementation individual- and population-level approaches will be critical to addressing continued demand for opioids.</t>
  </si>
  <si>
    <t>https://dx.doi.org/10.1080/10826084.2020.1868521</t>
  </si>
  <si>
    <t>Substance use &amp; misuse. 56(3) (pp 404-415), 2021. Date of Publication: 2021.</t>
  </si>
  <si>
    <t>Lisdahl K.M.
 Sher K.J.
 Conway K.P.
 Gonzalez R.
 Feldstein Ewing S.W.
 Nixon S.J.
 Tapert S.
 Bartsch H.
 Goldstein R.Z.
 Heitzeg M.</t>
  </si>
  <si>
    <t>Adolescent brain cognitive development (ABCD) study: Overview of substance use assessment methods.</t>
  </si>
  <si>
    <t>One of the objectives of the Adolescent Brain Cognitive Development (ABCD) Study (https://abcdstudy.org/) is to establish a national longitudinal cohort of 9 and 10 year olds that will be followed for 10 years in order to prospectively study the risk and protective factors influencing substance use and its consequences, examine the impact of substance use on neurocognitive, health and psychosocial outcomes, and to understand the relationship between substance use and psychopathology. This article provides an overview of the ABCD Study Substance Use Workgroup, provides the goals for the workgroup, rationale for the substance use battery, and includes details on the substance use module methods and measurement tools used during baseline, 6-month and 1-year follow-up assessment time-points. Prospective, longitudinal assessment of these substance use domains over a period of ten years in a nationwide sample of youth presents an unprecedented opportunity to further understand the timing and interactive relationships between substance use and neurocognitive, health, and psychopathology outcomes in youth living in the United States.Copyright © 2018 The Authors</t>
  </si>
  <si>
    <t>https://dx.doi.org/10.1016/j.dcn.2018.02.007</t>
  </si>
  <si>
    <t>Developmental Cognitive Neuroscience. 32 (pp 80-96), 2018. Date of Publication: August 2018.</t>
  </si>
  <si>
    <t>HANSELL, S; WHITE, HR</t>
  </si>
  <si>
    <t>ADOLESCENT DRUG-USE, PSYCHOLOGICAL DISTRESS, AND PHYSICAL SYMPTOMS</t>
  </si>
  <si>
    <t>YOUNG ADULTHOOD; LONGITUDINAL ANALYSIS; HEALTH COMPLAINTS; MARIJUANA USE; SUBSTANCE USE; CAUSAL MODEL; COCAINE USE; DEPRESSION; DRINKING; BEHAVIOR</t>
  </si>
  <si>
    <t>Micali N.
 Solmi F.
 Horton N.J.
 Crosby R.D.
 Eddy K.T.
 Calzo J.P.
 Sonneville K.R.
 Swanson S.A.
 Field A.E.</t>
  </si>
  <si>
    <t>Adolescent Eating Disorders Predict Psychiatric, High-Risk Behaviors and Weight Outcomes in Young Adulthood.</t>
  </si>
  <si>
    <t>Objective To investigate whether anorexia nervosa (AN), bulimia nervosa (BN), binge eating disorder (BED), and other specified feeding and eating disorders (OSFED), including purging disorder (PD), subthreshold BN, and BED at ages 14 and 16 years, are prospectively associated with later depression, anxiety disorders, alcohol and substance use, and self-harm. Method Eating disorders were ascertained at ages 14 and 16 years in 6,140 youth at age 14 (58% of those eligible) and 5,069 at age 16 (52% of those eligible) as part of the prospective Avon Longitudinal Study of Parents and Children (ALSPAC). Outcomes (depression, anxiety disorders, binge drinking, drug use, deliberate self-harm, weight status) were measured using interviews and questionnaires about 2 years after predictors. Generalized estimating equation models adjusting for gender, socio-demographic variables, and prior outcome were used to examine prospective associations between eating disorders and each outcome. Results All eating disorders were predictive of later anxiety disorders. AN, BN, BED, PD, and OSFED were prospectively associated with depression (respectively AN: odds ratio [OR] = 1.39, 95% CI = 1.00-1.94; BN: OR = 3.39, 95% CI = 1.25-9.20; BED: OR = 2.00, 95% CI = 1.06-3.75; and PD: OR = 2.56, 95% CI = 1.38-4.74). All eating disorders but AN predicted drug use and deliberate self-harm (BN: OR = 5.72, 95% CI = 2.22-14.72; PD: OR = 4.88, 95% CI = 2.78-8.57; subthreshold BN: OR = 3.97, 95% CI = 1.44-10.98; and subthreshold BED: OR = 2.32, 95% CI = 1.43-3.75). Although BED and BN predicted obesity (respectively OR = 3.58, 95% CI = 1.06-12.14 and OR = 6.42, 95% CI = 1.69-24.30), AN was prospectively associated with underweight. Conclusions Adolescent eating disorders, including subthreshold presentations, predict negative outcomes, including mental health disorders, substance use, deliberate self-harm, and weight outcomes. This study highlights the high public health and clinical burden of eating disorders among adolescents.Copyright © 2015 American Academy of Child and Adolescent Psychiatry.</t>
  </si>
  <si>
    <t>https://dx.doi.org/10.1016/j.jaac.2015.05.009</t>
  </si>
  <si>
    <t>Journal of the American Academy of Child and Adolescent Psychiatry. 54(8) (pp 652-659), 2015. Article Number: 1223. Date of Publication: 01 Aug 2015.</t>
  </si>
  <si>
    <t>Richardson, Gale A.;Larkby, Cynthia;Goldschmidt, Lidush;Day, Nancy L.</t>
  </si>
  <si>
    <t>Adolescent initiation of drug use: Effects of prenatal cocaine exposure.</t>
  </si>
  <si>
    <t>Objective: To investigate the direct effects of prenatal cocaine exposure (PCE) on adolescent drug use, while controlling for other predictors of adolescent use. Method: Data are from a longitudinal study of PCE in which women and their offspring were assessed throughout childhood. Adolescents were interviewed at 15 years about their age at initiation of alcohol, marijuana, and tobacco. The sample consisted of 214 adolescents and their caregivers: 50% was of white ethnicity, and 50% African American. Results: First trimester cocaine exposure significantly predicted earlier adolescent marijuana and alcohol initiation. The hazard of marijuana and alcohol initiation among exposed adolescents was almost two times greater than among nonexposed adolescents, adjusting for other significant factors. There were no differences in tobacco initiation. Other significant predictors of adolescent drug use were family history of alcohol problems, exposure to violence, and childhood maltreatment. Conclusions: Cocaine exposure during early pregnancy was associated with initiation of marijuana and alcohol use. Exposure to violence, childhood maltreatment, and familial factors also predicted adolescent initiation, but did not mitigate the effects of PCE. The combination of these risk factors has significant implications for the development of later substance use, social, and psychiatric problems. (PsycInfo Database Record (c) 2022 APA, all rights reserved)</t>
  </si>
  <si>
    <t>https://doi.org/10.1016/j.jaac.2012.10.011</t>
  </si>
  <si>
    <t>Journal of the American Academy of Child &amp; Adolescent Psychiatry</t>
  </si>
  <si>
    <t>Toumbourou JW, Evans-Whipp TJ, Smith R, Hemphill SA, Herrenkohl TI, Catalano RF.</t>
  </si>
  <si>
    <t>Adolescent predictors and environmental correlates of young adult alcohol use problems</t>
  </si>
  <si>
    <t>10.1111/add.12401</t>
  </si>
  <si>
    <t>Quinlivan, Julie A.;Petersen, Rodney W.;Gurrin, Lyle C.</t>
  </si>
  <si>
    <t>Adolescent pregnancy: Psychopathology missed.</t>
  </si>
  <si>
    <t>100 consecutive patients (aged 17 yrs or less) from the King Edward Memorial Hospital Adolescent Antenatal Clinic were interviewed during the antenatal period to determine if any major psychosocial issues or a history of nonprescription drug abuse was present. The control group consisted of 60 adolescent patients who delivered in general antenatal clinics at three Perth metropolitan hospitals. 60% of the Ss were identified as having a major psychosocial problem that interfered with their ability to carry out acts of daily living. Consumption of cigarettes, alcohol, marijuana, heroin and solvents were higher than that reported for the general Australian adolescent population. Of note, in the control group, many patients did not have a social, psychological, or drug use history taken by their caregivers. Failure to identify psychosocial problems and drug abuse during the antenatal period will result in missed opportunities for positive intervention. These problems are common in this population and interventions are required to offer these women alternative foundations upon which to base their mothering skills. (PsycINFO Database Record (c) 2016 APA, all rights reserved)</t>
  </si>
  <si>
    <t>https://doi.org/10.1046/j.1440-1614.1999.00592.x</t>
  </si>
  <si>
    <t>Australian and New Zealand Journal of Psychiatry</t>
  </si>
  <si>
    <t>Hayatbakhsh M.R.
 Najman J.M.
 Jamrozik K.
 Al Mamun A.
 Bor W.
 Alati R.</t>
  </si>
  <si>
    <t>Adolescent problem behaviours predicting DSM-IV diagnoses of multiple substance use disorder.</t>
  </si>
  <si>
    <t>Background: Whether there is an independent association between problem behaviours and substance use disorders (SUD) needs further investigation. This study examined prospective associations of adolescent psychopathology and problem behaviours with SUD in early adulthood, and whether these associations are confounded by other factors. Method(s): Data were from a prospective study of 2,429 young Australian adults from birth to the age of 21 when data on SUD were collected. Adolescent psychopathology and behaviour were assessed at 14 years via the Youth Self Report instrument on eight sub-scales of emotional and behavioural problems. Result(s): In multivariate analyses, attention problems, delinquency, and aggression were associated with both single and multiple SUD in early adulthood, with delinquent behaviour being the strongest predictor (OR = 2.0, 95% CI 1.4-2.9 for one SUD and OR = 3.6, 95% CI 2.4-5.0 for multiple SUDs). Conclusion(s): Problem behaviours, in particular delinquency and aggression in early adolescence predict long-term SUD. The results suggest that substance use prevention programs should target adolescents with early symptoms of psychopathology and problem behaviour. © Springer-Verlag 2008.</t>
  </si>
  <si>
    <t>https://dx.doi.org/10.1007/s00127-008-0325-1</t>
  </si>
  <si>
    <t>Social Psychiatry and Psychiatric Epidemiology. 43(5) (pp 356-363), 2008. Date of Publication: May 2008.</t>
  </si>
  <si>
    <t>Hamidullah S.
 Thorpe H.H.A.
 Frie J.A.
 Mccurdy R.D.
 Khokhar J.Y.</t>
  </si>
  <si>
    <t>Adolescent Substance Use and the Brain: Behavioral, Cognitive and Neuroimaging Correlates.</t>
  </si>
  <si>
    <t>Adolescence is an important ontogenetic period that is characterized by behaviors such as enhanced novelty-seeking, impulsivity, and reward preference, which can give rise to an increased risk for substance use. While substance use rates in adolescence are generally on a decline, the current rates combined with emerging trends, such as increases in e-cigarette use, remain a significant public health concern. In this review, we focus on the neurobiological divergences associated with adolescent substance use, derived from a cross-sectional, retrospective, and longitudinal studies, and highlight how the use of these substances during adolescence may relate to behavioral and neuroimaging-based outcomes. Identifying and understanding the associations between adolescent substance use and changes in cognition, mental health, and future substance use risk may assist our understanding of the consequences of drug exposure during this critical window.© Copyright © 2020 Hamidullah, Thorpe, Frie, Mccurdy and Khokhar.</t>
  </si>
  <si>
    <t>https://dx.doi.org/10.3389/fnhum.2020.00298</t>
  </si>
  <si>
    <t>Frontiers in Human Neuroscience. 14 (no pagination), 2020. Article Number: 298. Date of Publication: 04 Aug 2020.</t>
  </si>
  <si>
    <t>Pedersen W, Lavik NJ.</t>
  </si>
  <si>
    <t>Adolescents and benzodiazepines: prescribed use, self-medication and intoxication</t>
  </si>
  <si>
    <t>Acta Psychiatr Scand</t>
  </si>
  <si>
    <t>10.1111/j.1600-0447.1991.tb01427.x</t>
  </si>
  <si>
    <t>Isbister G.K.
 Heppell S.P.
 Page C.B.
 Ryan N.M.</t>
  </si>
  <si>
    <t>Adult clonidine overdose: Prolonged bradycardia and central nervous system depression, but not severe toxicity.</t>
  </si>
  <si>
    <t>Objective: Clonidine was originally used as an antihypertensive, but is now used in patients with substance abuse and in attention deficit hypersensitivity disorder. Most studies have been in children and there are limited reports of adult clonidine overdose. The study aimed to describe the clinical effects of clonidine overdose in adults. Method(s): A review of a prospective cohort of poisoned patients who took a clonidine overdose (&gt;200 mcg). Demographic information, clinical effects, treatment, complications (central nervous system effects, cardiovascular effects), and length of stay were extracted from a clinical database. Result(s): There were 133 admissions for clonidine overdose from January 1988 to September 2015. In 37 patients clonidine was ingested alone and in the remainder there were 1 to 8 coingestants. The commonest coingestants were benzodiazepines, alcohol, antipsychotics, opiates and antidepressants. Of 133 patients 78 (59%) were female, and the median age of participants was 27 years (range 14-65 years). The median dose taken was 2000 mcg (400-15,000mcg). There was a decreased level of consciousness (Glasgow Coma Scale [GCS]&lt;15) in 75 of 133 (56%) admissions, and coma (GCS &lt;9) in 12 (9%). Miosis occurred in 34 (26%) patients. Bradycardia (heart rate &lt;60 bpm) occurred in 78 (59%) patients and persisted for a median of 20 hours (3 to 58 hours; n=57). Two patients had early severe hypertension (systolic blood pressure [BP]&gt;180mmHg). Hypotension (BP&lt;90mmHg) occurred in 23 of 133 (17%). Hypothermia (temperature &lt;35 degreeC) was present in 10 patients. There were no deaths. The median length of stay was 21 hours (interquartile range 14-35 hours). Thirty one patients were admitted to the intensive care unit. Thirteen of these were intubated and ventilated, but none ingested clonidine alone. Treatments included activated charcoal in 14, atropine in 11 and naloxone in 13. None of the 13 patients given naloxone responded (no change in GCS and no change in heart rate). The use of naloxone was associated with a longer length of stay. Conclusion(s): Clonidine commonly causes central nervous system depression and bradycardia, while severe effects such as hypotension and coma were uncommon. Clonidine alone appears to rarely cause significant respiratory depression; none required ventilatory support. Naloxone was not associated with improved outcome.</t>
  </si>
  <si>
    <t>https://dx.doi.org/10.3109/15563650.2016.1165952</t>
  </si>
  <si>
    <t>Clinical Toxicology. Conference: 36th International Congress of the European Association of Poisons Centres and Clinical Toxicologists, EAPCCT 2016. Madrid Spain. Conference Publication: (var.pagings). 54(4) (pp 450), 2016. Date of Publication: 2016.</t>
  </si>
  <si>
    <t>Kennedy, TM; Howard, AL; Mitchell, JT; Hoza, B; Arnold, LE; Hechtman, LT; Swanson, JM; Stehli, A; Molina, BSG</t>
  </si>
  <si>
    <t>Adult substance use as a function of growth in peer use across adolescence and young adulthood in the context of ADHD: Findings from the MTA</t>
  </si>
  <si>
    <t>ADHD; Substance use; Adolescence; Young adulthood; Peers; Longitudinal</t>
  </si>
  <si>
    <t>ATTENTION-DEFICIT/HYPERACTIVITY DISORDER; ALCOHOL-USE; MULTIMODAL TREATMENT; FOLLOW-UP; DIFFERENTIAL ASSOCIATIONS; EMERGING ADULTHOOD; CHILDHOOD ADHD; HEAVY-DRINKING; BINGE DRINKING; MARIJUANA USE</t>
  </si>
  <si>
    <t>Peer substance use strongly predicts adolescent and young adult substance use, but its role in ADHD-related risk for substance use, especially in adulthood, is unclear. In a sample with (n = 516) and without (n = 249) childhood ADHD from the Multimodal Treatment Study of ADHD, we compared associations between change over time in peer substance use and personal substance use (alcohol, cigarettes, marijuana, illicit drugs) from age 14-26 by ADHD status. Developmentally typical peer substance use trajectories across adolescence and young adulthood coincided with similar changes in personal use - but less so for those with ADHD histories. Concurrent associations between peer and personal use in adolescence and young adulthood were weaker for those with ADHD histories than without for commonly used substances (alcohol, marijuana). Prospectively, escalating peer use during adolescence forecasted adulthood declines for commonly used substances, yet persistently high substance use at age 25, regardless of ADHD history. In the reverse direction, growth in adolescent substance use predicted developmentally normative young adult declines in peer use - but for the ADHD group, adolescent heavy drinking predicted increases in young adult peer use. Findings suggest that individuals with ADHD may have difficulty emulating their peers' developmentally normative declines in substance use, highlighting the importance of social factors when treating young adults affected by ADHD and substance abuse.</t>
  </si>
  <si>
    <t>Brandow A.M.
 Liem R.I.</t>
  </si>
  <si>
    <t>Advances in the diagnosis and treatment of sickle cell disease.</t>
  </si>
  <si>
    <t>Sickle cell disease (SCD), which affects approximately 100,000 individuals in the USA and more than 3 million worldwide, is caused by mutations in the betab globin gene that result in sickle hemoglobin production. Sickle hemoglobin polymerization leads to red blood cell sickling, chronic hemolysis and vaso-occlusion. Acute and chronic pain as well as end-organ damage occur throughout the lifespan of individuals living with SCD resulting in significant disease morbidity and a median life expectancy of 43 years in the USA. In this review, we discuss advances in the diagnosis and management of four major complications: acute and chronic pain, cardiopulmonary disease, central nervous system disease and kidney disease. We also discuss advances in disease-modifying and curative therapeutic options for SCD. The recent availability of l-glutamine, crizanlizumab and voxelotor provides an alternative or supplement to hydroxyurea, which remains the mainstay for disease-modifying therapy. Five-year event-free and overall survival rates remain high for individuals with SCD undergoing allogeneic hematopoietic stem cell transplant using matched sibling donors. However, newer approaches to graft-versus-host (GVHD) prophylaxis and the incorporation of post-transplant cyclophosphamide have improved engraftment rates, reduced GVHD and have allowed for alternative donors for individuals without an HLA-matched sibling. Despite progress in the field, additional longitudinal studies, clinical trials as well as dissemination and implementation studies are needed to optimize outcomes in SCD.Copyright © 2022, The Author(s).</t>
  </si>
  <si>
    <t>https://dx.doi.org/10.1186/s13045-022-01237-z</t>
  </si>
  <si>
    <t>Journal of Hematology and Oncology. 15(1) (no pagination), 2022. Article Number: 20. Date of Publication: December 2022.</t>
  </si>
  <si>
    <t>Wartchow, KM; Cordeiro, RC; Scaini, G</t>
  </si>
  <si>
    <t>Advances in the pathophysiology of bipolar disorder</t>
  </si>
  <si>
    <t>bipolar disorder; circadian rhythm; epigenetics; inflammation; mitochondrial dysfunction</t>
  </si>
  <si>
    <t>GENOME-WIDE ASSOCIATION; DEPRESSION; KETAMINE; BIOMARKERS</t>
  </si>
  <si>
    <t>Purpose of reviewDue to bipolar disorder clinical heterogeneity, a plethora of studies have provided new genetic, epigenetic, molecular, and cellular findings associated with its pathophysiology.Recent findingsGenome-wide association studies and epigenetic evidence points to genotype-phenotype interactions associated with inflammation, oxidative stress, abnormalities in signaling pathways, hypothalamic-pituitary-adrenal axis, and circadian rhythm linked to mitochondrial dysfunction in bipolar disorder. Although the literature is constantly increasing, most of the genetic variants proposed as biomarkers remain to be validated by independent groups and use bigger samples and longitudinal approaches to enhance their power and predictive ability.Regardless of which of the mechanisms described here plays a primary or secondary role in the pathophysiology of bipolar disorder, all of these interact to worsen clinical outcomes for patients. Identifying new biomarkers for early detection, prognosis, and response to treatment might provide novel targets to prevent progression and promote general well being.</t>
  </si>
  <si>
    <t>Li, X; Tian, MJ; Deng, YL; She, TZ; Li, K</t>
  </si>
  <si>
    <t>Advantages of Sedation With Remimazolam Compared to Midazolam for the Removal of Impacted Tooth in Patients With Dental Anxiety</t>
  </si>
  <si>
    <t>KETAMINE SEDATION; CNS 7056; ANESTHESIA; EFFICACY; SAFETY; PROPOFOL</t>
  </si>
  <si>
    <t>Purpose: Although midazolam is commonly used to sedate patients with dental anxiety, it has shortcom-ings that reduce the satisfaction of patients and doctors. The aim of this study was therefore to explore the advantages of remimazolam as a sedative. Methods: The study design was a prospective randomized controlled trial. Patients with dental anxiety and who were to undergo impacted tooth removal were randomized into remimazolam and midazolam groups. They were sedated with remimazolam or midazolam prior to receiving nerve blocker. The predic -tor variable was the type of sedative, while the primary outcome variables were the onset time, awakening time, recovery time, and postoperative side effects. Secondary outcome variables were the Modified Dental Anxiety Scale score before and after surgery, patient satisfaction and comfort levels scores, and doc -tor satisfaction level scores. Other variables included the patient demographics and the operation time. Data were analyzed using the Student's t-test, Mann-Whitney test, c2 test, and two-way repeated measure-ment ANOVA test (SPSS Version 25.0). Results: A total of 83 patients were included in this study, with 42 randomized to the remimazolam group and 41 to the midazolam group. There were no significant differences between the two groups in terms of demographic features and operation time. Patients in the remimazolam group had significantly shorter onset time, awakening time, and recovery time compared to those in the midazolam group (each P &lt; .001). Postoperative side effects were more frequent in the midazolam group (P &lt; .001). Following surgery, the Modified Dental Anxiety Scale scores in both groups were significantly lower than prior to surgery (P &lt; .001). Satisfaction levels scores for the patients and doctor were higher in the remimazolam group than in the midazolam group (P &lt; .001). Conclusions: The use of remimazolam results in faster onset, more rapid recovery, and lower incidence of postoperative side effects compared to midazolam, leading to improved satisfaction for patients and doctors. Remimazolam therefore appears to have several advantages over midazolam for the sedation of patients with dental anxiety associated with the removal of impacted teeth. (c) 2023 The Authors. Published by Elsevier Inc. on behalf of the American Association of Oral and Maxillofacial Surgeons. This is an open access article under the CC BY-NC-ND license (http:// creativecommons.org/licenses/by-nc-nd/4.0/).</t>
  </si>
  <si>
    <t>Koponen, AM; Nissinen, NM; Gissler, M; Autti-Ramo, I; Kahila, H; Sarkola, T</t>
  </si>
  <si>
    <t>Adverse childhood experiences and neurodevelopmental disorders among youth with and without prenatal substance exposure: A longitudinal matched register-based cohort study</t>
  </si>
  <si>
    <t>adverse childhood experiences; FASD; neurodevelopmental disorders; prenatal substance exposure; youth</t>
  </si>
  <si>
    <t>ALCOHOL SPECTRUM DISORDERS; COCAINE EXPOSURE; DEVELOPMENTAL CONSEQUENCES; SOCIOECONOMIC-STATUS; RISK-FACTORS; FOLLOW-UP; ABUSE; NEUROBIOLOGY; CHILDREN; OUTCOMES</t>
  </si>
  <si>
    <t>Background: Previous research has shown an association between adverse childhood experiences (ACEs) and secondary mental health problems in youth with prenatal substance exposure (PSE), but the association between ACEs and neurodevelopmental disorders is less clear. Methods: This longitudinal register-based cohort study investigated relationships between health at birth, ACEs (out-of-home care (OHC) and maternal adversities), and neurodevelopmental disorders among youth with PSE (alcohol/drugs, n = 615) and matched unexposed controls (n = 1787). Hospital medical records and register data were merged and analysed using Cox regression models. Results: Conduct and emotional disorders (International Statistical Classification of Diseases and Related Health Problems ICD-10, F90-F94) were more common among the exposed than the controls but only when the exposed and controls with no OHC were compared. The difference appeared in hyperkinetic disorders (ADHD, F90), mixed disorders of conduct and emotions (F92) and emotional disorders with onset specific to childhood (F93). Among the exposed and controls with OHC, over 40% had received an F90-F94 diagnosis. Regarding specific developmental disorders (F80-F83, e.g., impairments in speech and language and scholastic skills) the moderate difference between the exposed and controls attenuated after adjustment for OHC. Again, the rates were highest among the exposed with OHC and the controls with OHC. OHC and maternal risks were interrelated and, together with male sex and low birth weight, were associated with neurodevelopmental disorders both among the exposed and controls and decreased the difference between them. Conclusions: A strong association between ACEs and neurodevelopmental disorders was found. Brain research is needed to examine whether ACEs worsen neurodevelopmental outcomes caused by PSE.</t>
  </si>
  <si>
    <t>Broekhof R, Nordahl HM, Tanum L, Selvik SG.</t>
  </si>
  <si>
    <t>Adverse childhood experiences and their association with substance use disorders in adulthood: A general population study (Young-HUNT)</t>
  </si>
  <si>
    <t>Addict Behav Rep</t>
  </si>
  <si>
    <t>10.1016/j.abrep.2023.100488</t>
  </si>
  <si>
    <t>Wroblewski H.A.
 Tisdale J.E.
 Overhaolser B.R.
 Kingery J.R.
 Kovacs R.J.</t>
  </si>
  <si>
    <t>Adverse drug events resulting in admissions to a cardiac care unit.</t>
  </si>
  <si>
    <t>Background: Patients with cardiovascular disease take multiple drugs, increasing the risk for adverse drug events (ADE). The objectives were to 1) estimate the proportion of admissions to a cardiac care unit (CCU) directly caused by an ADE, and 2) characterize specific drugs and ADEs responsible for CCU admissions Methods: Prospective, observational study conducted in 900 consecutive patients admitted to a CCU in a large urban teaching hospital. ADEs were defined as adverse drug reactions (ADRs) or patient-reported medication nonadherence leading to admission. Result(s): ADEs led to admission in 97 of 900 (10.8%) patients. ADRs associated with prescription or nonprescription drugs caused 63 (7.0%) hospitalizations. Medication nonadherence led to admission in 34 (3.8%) patients. Of the 63 admissions caused by ADRs, 42 (66.7%) were associated with prescription drugs, 15 (23.8%) with drugs of abuse, and 6 (9.5%) with both. ADRs were a secondary diagnosis in 22 (2.4%) patients on admission. Drugs prescribed for cardiovascular disease were most commonly associated with ADRs (27/42, 64.3%), and drug interactions contributed to 19 of 42 (40.0%) admissions. The most common prescription drug ADRs leading to admission were bradycardia (9/42, 21.4%), respiratory distress (7/42, 16.7%), mental status change (7/42, 16.7%) and bleeding (6/42, 14.3%). Cardiac care unit admissions due to drugs of abuse predominantly involved cocaine or alcohol (15/21, 71.4%), leading to hypertensive crisis, tachycardia or heart failure (14/21, 66.7%). ADEs as a secondary diagnosis included acute kidney failure (8/22, 36.4%) and elevated International Normalized Ratio or bleeding (4/22, 18.2%). Patients reporting medication nonadherence were most frequently admitted with a cardiovascular-related diagnoses including heart failure, angina or hypertensive crisis (30/34, 88.2%). The most common reasons cited for nonadherence were adverse effects (10/34, 29.4%) and cost of medications (7/34, 20.6degree%). Conclusion(s): ADEs are common and potentially preventable causes of CCU admissions. Patients should be evaluated for potential ADEs upon admission to a CCU.</t>
  </si>
  <si>
    <t>https://dx.doi.org/10.1016/S0735-1097%2810%2960477-9</t>
  </si>
  <si>
    <t>Journal of the American College of Cardiology. Conference: American College of Cardiology's 59th Annual Scientific Session and i2 Summit: Innovation in Intervention. Atlanta, GA United States. Conference Publication: (var.pagings). 55(10 SUPPL 1) (pp A50.E476), 2010. Date of Publication: 09 Mar 2010.</t>
  </si>
  <si>
    <t>Davies E.C.
 Green C.F.
 Taylor S.
 Williamson P.R.
 Mottram D.R.
 Pirmohamed M.</t>
  </si>
  <si>
    <t>Adverse drug reactions in hospital in-patients: A prospective analysis of 3695 patient-episodes.</t>
  </si>
  <si>
    <t>Adverse drug reactions (ADRs) are a major cause of hospital admissions, but recent data on the incidence and clinical characteristics of ADRs which occur following hospital admission, are lacking. Patients admitted to twelve wards over a six-month period in 2005 were assessed for ADRs throughout their admission. Suspected ADRs were recorded and analysed for causality, severity and avoidability and whether they increased the length of stay. Multivariable analysis was undertaken to identify the risk factors for ADRs. The 5% significance level was used when assessing factors for inclusion in multivariable models. Out of the 3695 patient episodes assessed for ADRs, 545 (14.7%, 95% CI 13.6-15.9%) experienced one or more ADRs. Half of ADRs were definitely or possibly avoidable. The patients experiencing ADRs were more likely to be older, female, taking a larger number of medicines, and had a longer length of stay than those without ADRs. However, the only significant predictor of ADRs, from the multivariable analysis of a representative sample of patients, was the number of medicines taken by the patient with each additional medication multiplying the hazard of an ADR episode by 1.14 (95% CI 1.09, 1.20). ADRs directly increased length of stay in 147 (26.8%) patients. The drugs most frequently associated with ADRs were diuretics, opioid analgesics, and anticoagulants. In conclusion, approximately one in seven hospital in-patients experience an ADR, which is a significant cause of morbidity, increasing the length of stay of patients by an average of 0.25 days/patient admission episode. The overall burden of ADRs on hospitals is high, and effective intervention strategies are urgently needed to reduce this burden. © 2009 Davies et al.</t>
  </si>
  <si>
    <t>https://dx.doi.org/10.1371/journal.pone.0004439</t>
  </si>
  <si>
    <t>PLoS ONE. 4(2) (no pagination), 2009. Article Number: e4439. Date of Publication: 11 Feb 2009.</t>
  </si>
  <si>
    <t>McKenzie M.W.
 Marchall G.L.
 Netzloff M.L.
 Cluff L.E.</t>
  </si>
  <si>
    <t>Adverse drug reactions leading to hospitalization in children.</t>
  </si>
  <si>
    <t>During a three year period of prospective epidemiologic surveillance for adverse drug reactions in a pediatric population, 72 (2.0%) of 3,556 medical admissions were the result of adverse drug reactions. Antineoplastic drugs were most frequently cited as causing a reaction leading to admission. Approximately 40% of the reactions were severe, and four reactions contributed to death.</t>
  </si>
  <si>
    <t>Journal of Pediatrics. 89(3) (pp 487-490), 1976. Date of Publication: 1976.</t>
  </si>
  <si>
    <t>Osanlou R.
 Walker L.
 Hughes D.A.
 Burnside G.
 Pirmohamed M.</t>
  </si>
  <si>
    <t>Adverse drug reactions, multimorbidity and polypharmacy: a prospective analysis of 1 month of medical admissions.</t>
  </si>
  <si>
    <t>Objective To ascertain the burden and associated cost of adverse drug reactions (ADRs), polypharmacy and multimorbidity through a prospective analysis of all medical admissions to a large university teaching hospital over a 1-month period. Design Prospective observational study. Setting Liverpool University Hospital Foundation National Health Service (NHS) Trust, England. Participants All medical admissions with greater than 24-hour stay over a 1-month period. Main outcome measures Prevalence of admissions due to an ADR and associated mortality, prevalence and association of multimorbidity and polypharmacy with ADRs, and estimated local financial cost of admissions where an ADR was a contributing or main reason for admission with projected costs for NHS in England. Results There were 218 identified patient admissions with an ADR giving a prevalence of 18.4%. The majority of these (90.4%) were ADRs that directly resulted in or contributed to admission. ADRs thus accounted for 16.5% of total admissions. Those with an ADR were on average taking more medicines (10.5 vs 7.8, p&lt;0.01) and had more comorbidities than those without an ADR (6.1 vs 5.2, p&lt;0.01). Drugs most commonly implicated were diuretics, steroid inhalers, anticoagulants and antiplatelets, proton pump inhibitors, chemotherapeutic agents and antihypertensives. 40.4% of ADRs were classified avoidable or possibly avoidable. The mortality rate due to an ADR was 0.34%. The average length of stay for those with an ADR was 6 days. Direct 1-month cost to the Trust from ADR admissions was 490 716. Extrapolated nationally, the projected annual cost to the NHS in England is 2.21 billion. Conclusion The local prevalence of admission and mortality from ADRs is higher than previously reported. Important factors that could be contributing to this include polypharmacy and multimorbidity. ADRs place a significant burden on patients and healthcare services with associated financial implications. Reducing inappropriate polypharmacy should be a major aim for preventing ADRs.Copyright © Author(s) (or their employer(s)) 2022.</t>
  </si>
  <si>
    <t>https://dx.doi.org/10.1136/bmjopen-2021-055551</t>
  </si>
  <si>
    <t>BMJ Open. 12(7) (no pagination), 2022. Article Number: e055551. Date of Publication: 01 Jul 2022.</t>
  </si>
  <si>
    <t>Mitcheva M.
 Vitcheva V.
 Kondeva-Burdina M.
 Simeonova-Vitanska R.</t>
  </si>
  <si>
    <t>Adverse drug reactions: Experimental studies on metabolic-mediated toxicity.</t>
  </si>
  <si>
    <t>The used terminology of this area contains many different terms, which described an Undesired Reaction, Adverse Drug Reaction, Adverse Event, Adverse Effects and Side Effects. The common definition of Adverse Drug Reaction is: a response to a drug, which is noxious and unintended and which occurs at doses normally used in man for prophylaxis, diagnosis, or therapy of diseases or the modification of physiological function. The importance of adverse drug reaction (ADR) is often underestimated. It is very important to understand the role of metabolism of drug toxicity and ADR. Different authors classify these effects in various ways. Along WHO, ADR are classified into 6 types: dose-related (Augmented); non-dose related (Bizarre); dose- and time-related (Chronic); time-related (Delayed); withdraw (End of use); failure of therapy (Failure). It is very convenient to resolve all drug adverse effects as either reversible (Type A) or irreversible (Type B). Type A ADR is reversible but not related with toxicity. These effects can be caused by intensification of pharmacodynamic effect. These effects, also known generally as 'side effects', are mostly an augmentation of the 'main effects' and are to be cause of more than 80% of patients, problems with drug therapy. If the drug is interacting reversible, it cannot 'damage' a tissue, it has not changed its structure or its functions irreversibly. Reversible ADR can be received during the metabolism of any given drug. It is possible that one or other of metabolites may disrupt cellular function in a way that is unrelated to the pharmacological effect of the drug, but the disruption is reversible and predictable. Type B ADR are irreversible effects. The drug must somehow change cellular structure. This can happen if the drug can form and unstable and reactive toxic metabolite, which can react covalently with the cellular structures. A variety of therapeutic drugs can undergo biotransformation via Phase I and Phase II enzymes to reactive metabolites, which have reactivity toward to proteins and cause potential toxicity. Factors, predisposing to ADR include: dose, pharmaceutical variation in drug formulation, kinetic and dynamics abnormalities and drug-drug interactions (DDI). DDI occurs when therapeutic agent either alters the concentration (pharmacokinetics interactions) or the biological effect of another agent (pharmacodynamic interactions). Pharmacokinetics DDI can occur at the level of absorption, distribution or clearance of the affected agent. Many drugs are eliminated by metabolism. The microsomal reactions involved cytochrome P450 family of enzymes (CYPs), of which a few are responsible of the majority of metabolic reactions, involving drugs. This includes the isoforms: CYP1A2, 2C9, 2C19 (15%), 2D6 (20%), 3A4 (50%) Venkatakrishnan K et al., 2001). The cytochrome P450 family of hememonooxygenases comprises the most important group of Phase I enzymes. Many drug interactions are result of inhibition or induction of CYP's enzymes. For that in particular at the level on the liver metabolizing system, DDI can result both in toxicity or loss of efficacy. Drug metabolism can be a key determinant of drug toxicity. A non-toxic parent drug may be transformed by drug metabolizing enzymes to toxic metabolites (metabolic activation, bioactivation). Conversely a toxic drug may be transformed to non-toxic metabolites (detoxication). A clear understanding of the role of drug metabolism in toxicity can add the identification of risk factors that may potentiate drug toxicity and may provide key information for the evelopment of safe drugs. Our scientific studies included a group of medicines and prospective bioactive substances (BAS), from natural and synthetic origin, with a certain pharmacological activity and proved or supposed hepatic biotransformation. The compounds have been investigated for cytotoxicity and in some cases for antioxidant and protective effect. These studies were performed in cellular and sub cellular models of toxicity, both in vitro and in vivo. The effects of the examined compounds have been compared to the effects of referent compounds. Elucidating of these effects might contribute to enrichment of their characteristics, linked to their metabolism and to prevent possible metabolic interactions. These experiments are part of the pre-clinical studies of novel compounds. In many cases they could explain some of the future serious clinical problems, as well as to elucidate the main causes for the failure of certain molecules, as candidate-drug. The experimental systems, mostly used for investigating drug metabolism, cytotoxicity and DDI, are liver microsomes and isolated hepatocytes. Isolated hepatocytes have been widely employed for studying the biotransformation of chemicals, their cytotoxicity and hepatotoxicity, including their mechanisms. The most important parameters that assessed the functional-metabolic status of the hepatocytes, recommended and implemented by ECVAM are: cell viability; activity of lactate dehydrogenase (LDH) - in cases, when the membrane integrity is affected; level of cell glutathione (GSH) and quantity of malondialdehyde (MDA). The alteration in the cells at different level, as a result of biotransformation and/ or bioactivation of the examined compounds, is evaluated by the changes in the level of reduced glutathione - the most important factor of the cell's defence. At the same time, malondialdehyde is determined as a biomarker of the process of lipid peroxidation. This compound is a reactive ldehyde and is one of the many reactive electrophile species that cause toxic stress in cells and form covalent protein adducts. Along with these parameters, in our studies, the quantity of cytochrome P 450, the activity of some drug metabolising enzymes, as well as changes in mitochondrial potential, levels of Ca2+ and ROS, were measured, under the influence of the some perspective compounds. In view of the expected protective properties of some of the tested BAS by natural origin, their effects were studied on appropriate experimental models of toxicity, provoked by different agents - CCl4, chlorpromazine, metoprolol, paracetamol, t-BuOOH, which possess different toxic properties. On the basis of a part of our results, we could formulate the following conclusions (Mitcheva, 2008): 14 derivatives of benzimidasole, with a putative hepatic metabolism, have been screened for hepatotoxicity. Four of them, with antihelmint activity, similar with those of Albendazole and less toxicity, have been selected (Mavrova et al. 2005; Mavrova et al. 2006). 5 benzophenones and Gentisein, isolated from Hypericum annulatum, have been characterized in vitro. For three of the compunds, a cytoprotective and antioxidant effects, studied in models of cytochrome P 450 mediated toxicity - CCl4, chlorpromazine, metoprolol - were observed (Mitcheva et al., 2006). These effects were similar to the effects of silymarin, a well known hepatoprotector and antioxidant. The selected compounds have been tested in Chang Liver cells, where they changed parameters linked to the mitochondrial function. These results correlate with the studies of Prabhakar et al. (2006) that discuss proapoptotic activity of some synthetic analogues of benzophenones. Studies of BAS, with known pharmacological activity Diosgenin, isolated from Asparagus officinalis Diosgenin is a steroidal saponin, with an established pharmacological activity, mainly antihypercholesterolemic.Using a model of lipid peroxidation (LPO) - enzyme-induced and non-enzyme-induced, our studies proved an antioxidant effect of Diosgenin, similar to the effect of the scavenger promethazine. We discussed a possible membrane stabilizing effect of the compound. On a cellular level, in isolated rat hepatocytes, in a model of cytochrome P 450-mediated toxicity - CCl4, chlorpromazine, metoprolol, and in a model of oxidative stress - t-BuOOH, diosgenin exerted cytoprotective effects, similar to those of silymarin. In Chang liver cells, diosgenin showed pro-apoptotic effect, however ROS levels remained unchanged. In vivo, after multiple administrations, diosgenin acted as a CYP inducer, similar to phenobarbital. The results from the Western blot analysis, showed that diosgenin caused an expression of CYP 3A, similar to those, caused by henobarbital. On the basis of our results, we suggest that the antihypercholesterolemic activity of diosgenin might be due to its influence on cholesterol metabolism and kinetics in the hepatocyte. - Studies on some psychoactive compounds, undergo hepatic biotransformation Besides the potential risk of tolerance and dependence developing, multiple administrations of psychoactive compounds are associated with neurotoxicity and hepatocellular damage. The majority of the psychoactive substances undergo extensive hepatic biotransformation, mediated by cytochrome P450, to active and reactive metabolites. The metabolism of morphine, cocaine and amphetamine is mediated mainly by CYP3A and CYP2D6 (Sun L&amp;Lau CE, 2001; Projean D et al. 2003; Carvalho F et al., 1996). Preincubation of the hepatocytes with inhibitor of CYP3A - amiodaron, and inhibitor of CYP 2B - chloramphenicol, resulted in reduction of cocaine epatotoxicity in vitro. These data suggest an involvement of cocaine's metabolism in its toxicity. In vitro, amphetamine was cytotoxic, which was diminished after preincubation with inhibitors of its biotransformation - quinidine, inhibitor of CYP2D and amiodarone, inhibitor of CYP3A. On the basis of this study we suggested the involvement of CYP3A in amphetamine hepatotoxicity (Vitcheva et al., 2009). The involvement of CYP3A in metabolism of morphine, cocaine and amphetamine, implies possible metabolic interactions with other substrates, inducers or inhibitors of this isoform that might lead to changes in their metabolism and toxicity. Ca-channel blockers, such as nifedipine, have been reported to modulate tolerance and dependence development. At the same time, Nifedipine is known to be a substrate and an inducer of some isoforms of cytochrome P450, including CYP3A (Drocourt et al. 2001). After multiple administrations, Cocaine in vivo changed some parameters of drug metabolism and toxicity. In combination with nifedipine, cocaine could not exert its own effect on the drug-metabolizing enzymes. Since both cocaine and nifedipine are substrates of one and the same isoform CYP3A, these results are probably due to a metabolic interaction between the compounds (Vitcheva &amp;Mitcheva, 2007). Multiple co-administrations of nifedipine and amphetamine resulted in changes in some parameters of drug metabolism that differed from those observed after their administration alone. Regarding the metabolic pathways of amphetamine and nifedipine, we suggest a metabolic interaction, involving several cytochrome P450 isoforms. Our results show that morphine and nifedipine, per se, increased the activity of drug metabolizing enzyme systems, while their co-administration resulted in reduction of values of the examined parameters (Vitcheva &amp;Mitcheva, 2004). Regarding the metabolic pathways, namely N-demethylation, of both compounds, these results might be due to a possible metabolic interaction of the two drugs. At the same time it is important to note that among the rats, which morphine and Nifedipine were co-administered, an increased toxicity, manifested by respiratory depression, cyanosis and even death (4/7), was observed. In vivo interaction on the metabolic level Interactions of paracetamol The hepatotoxic agent naphthalene undergoes metabolic activation to diol-epoxides - reactive intermediate metabolites responsible for a toxic stress in the cell. As a result of our study, based on the investigation of Paracetamol and naphthalene interaction, we found out that co-administration of Paracetamol and naphthalene, resulted in decreased naphthalene toxicity. This effect is probably due to a competition for one isoform of cytochrome P 450. Multiple co-administration of grapefruit juice and paracetamol, led to changes in some parameters, connected with drug metabolism, compared to their application alone. These changes correlate with the observed increased plasma level of paracetamol. Conclusions The results obtained, confirmed that it is necessary to know of the possible interactions between different compounds that are substrates and/or inhibitors of one particular cytochrome P450 isoform, with a view to prevent adverse drug-drug interactions, which can have serious clinical consequences, as well as to avoid the discontinuation of needed pharmacotherapy. In vitro based experimental systems used in combination with in vivo animal system, represent the best approach to assess this important drug properties before clinical rials. Acknowledgements This work was supported in part by Grants from The Medical Science Committee (Medical University, Sofia). The natural biological active substances were kindly provided by Prof. St. Nikolov, Assoc. Prof. G. Kitanov, Assoc. Prof. I. Krasteva, and Assist. Prof. P. Nedialkov, Department of Pharmacognosy and Botany, Faculty of Pharmacy, Medical University, Sofia.</t>
  </si>
  <si>
    <t>https://dx.doi.org/10.1111/j.1474-8673.2010.00454.x</t>
  </si>
  <si>
    <t>Autonomic and Autacoid Pharmacology. Conference: 6th National Congress of Pharmacology. Varna Bulgaria. Conference Publication: (var.pagings). 30(2) (pp 117-120), 2010. Date of Publication: April 2010.</t>
  </si>
  <si>
    <t>Adverse effects of cannabis</t>
  </si>
  <si>
    <t>Prescrire Int. 2011 Jan;20(112):18-23.</t>
  </si>
  <si>
    <t>Kalant H.</t>
  </si>
  <si>
    <t>Adverse effects of cannabis on health: an update of the literature since 1996</t>
  </si>
  <si>
    <t>Prog Neuropsychopharmacol Biol Psychiatry. 2004 Aug;28(5):849-63. doi: 10.1016/j.pnpbp.2004.05.027.</t>
  </si>
  <si>
    <t>10.1016/j.pnpbp.2004.05.027</t>
  </si>
  <si>
    <t>Waterman G.D.
 Leder M.S.
 Cohen D.M.</t>
  </si>
  <si>
    <t>Adverse events in pediatric ketamine sedations with or without morphine pretreatment.</t>
  </si>
  <si>
    <t>OBJECTIVE: To assess outcomes between 2 groups of patients receiving ketamine for procedural sedations in our pediatric emergency department. Our hypothesis is that there is no difference in the number of adverse events in ketamine sedations with and without morphine pretreatment. METHOD(S): This was a retrospective cohort study of all ketamine sedation records over 15 months. The number and types of adverse events between patients with and without morphine pretreatment were examined. The numbers of adverse events in each group were compared using a z test. We also examined the possible influence of midazolam coadministration. P values were calculated using Pearson chi or Fisher exact tests. RESULT(S): A set of 858 sedations were reviewed. Age, weight, and medication dosages were similar in each group. Twenty-one adverse events were recorded in the group of patients without morphine pretreatment. There were 13 adverse events in the group with morphine pretreatment. No significant differences were found for the number or types of events.There was no difference in the frequency of midazolam coadministration, Pearson chi, P = 0.994, nor for the number of adverse events in each group, Fisher exact test, P = 0.465. The mean time from morphine administration to procedural sedation was 114.7 minutes. One adverse event occurred in the 15-minute or less time interval. CONCLUSION(S): We found no increase in the number of adverse events with morphine pretreatment in ketamine sedations for children. Prospective studies to validate these findings, including an effect of timing of analgesia administration, are warranted. Copyright © 2006 by Lippincott Williams &amp; Wilkins.</t>
  </si>
  <si>
    <t>Pediatric Emergency Care. 22(6) (pp 408-411), 2006. Date of Publication: June 2006.</t>
  </si>
  <si>
    <t>Katz J.
 Feldman M.A.
 Bass E.B.
 Lubomski L.H.
 Tielsch J.M.
 Petty B.G.
 Fleisher L.A.
 Schein O.D.</t>
  </si>
  <si>
    <t>Adverse intraoperative medical events and their association with anesthesia management strategies in cataract surgery.</t>
  </si>
  <si>
    <t>Objective: To compare adverse medical events by different anesthesia strategies for cataract surgery. Design(s): Prospective cohort study. Participant(s): Patients 50 years of age and older undergoing 19,250 cataract surgeries at nine centers in the United States and Canada between June 1995 and June 1997. Intervention(s): Local anesthesia applied topically or by injection, with or without oral and intravenous sedatives, opioid analgesia, hypnotics, and diphenhydramine (Benadryl). Main Outcome Measure(s): Intraoperative and postoperative adverse medical events. Result(s): Twenty-six percent of surgeries were performed with topical anesthesia and the remainder with injection anesthesia. There was no increase in deaths and hospitalizations associated with any specific anesthesia strategy. No statistically significant difference was observed in the prevalence of intraoperative events between topical and injection anesthesia without intravenous sedatives (0.13% and 0.78%, respectively). The use of intravenous sedatives was associated with a significant increase in adverse events for topical (1.20%) and injection anesthesia (1.18%), relative to topical anesthesia without intravenous sedation. The use of short-acting hypnotic agents with injection anesthesia was also associated with a significant increase in adverse events when used alone (1.40%) or in combination with opiates (1.75%), sedatives (2.65%), and with the combination of opiates and sedatives (4.04%). These differences remained after adjusting for age, gender, duration of surgery, and American Society of Anesthesiologists risk class. Conclusion(s): Adjuvant intravenous anesthetic agents used to decrease pain and alleviate anxiety are associated with increases in medical events. However, cataract surgery is a safe procedure with a low absolute risk of medical complications with either topical or injection anesthesia. Clinicians should weigh the risks and benefits of their use for individual patients. © 2001 by the American Academy of Ophthalmology.</t>
  </si>
  <si>
    <t>https://dx.doi.org/10.1016/S0161-6420%2801%2900704-7</t>
  </si>
  <si>
    <t>Ophthalmology. 108(10) (pp 1721-1726), 2001. Date of Publication: 2001.</t>
  </si>
  <si>
    <t>Martinez-Guadarrama E.
 Guevara-Lopez U.
 Serratos-Vazquez M.C.
 Mejia-Espinosa R.
 Roa-Aguirre L.</t>
  </si>
  <si>
    <t>Adverse reactions to the administration of opiates in Hospitalized patients.</t>
  </si>
  <si>
    <t>Opioids can cause various side effects so lets meet timely prevention and treatment. Objective(s): Identify adverse reactions in patients treated with opioids at the Interdisciplinary Center for the Study and Treatment of Pain and Palliative Care. Material(s) and Method(s): A descriptive, retrospective and longitudinal study analyzed the medical records of hospitalized patients were demographic variables, algological diagnosis, pain intensity, analgesics employed and presence of adverse effects: constipation, nausea, vomiting, blurred vision, depression, anorexia, urinary retention, dysuria, headache and neuropsychological disturbances. The results are recorded in electronic database and descriptive statistics was applied. Result(s): A total of 189 cases, 146 patients had nociceptive somatic pain syndrome, nine neuropathic pain syndrome, 34 combined pain syndrome. It was observed that constipation was the most obvious effect, followed by nausea, dizziness, blurred vision, depression and anorexia. In smaller proportion had cardiovascular symptoms such as palpitations, tachycardia, hypotension and neuropsychological alterations. Conclusion(s): The results are consistent with reports on the frequency of digestive symptoms, in this study highlights the increased prevalence of depressive symptoms not described by other authors.</t>
  </si>
  <si>
    <t>Revista Mexicana de Anestesiologia. 36(2) (pp 98-104), 2013. Date of Publication: 2013.</t>
  </si>
  <si>
    <t>Mexico</t>
  </si>
  <si>
    <t>Whiteley, Laura B.;Brown, Larry K.;Swenson, Rebecca R.;Valois, Robert F.;Vanable, Peter A.;Carey, Michael P.;DiClemente, Ralph;Salazar, Laura F.;Romer, Daniel</t>
  </si>
  <si>
    <t>African American adolescents meeting sex partners online: Closing the digital research divide in STI/HIV prevention.</t>
  </si>
  <si>
    <t>Minority adolescents are affected disproportionately by HIV and STIs, and the Internet is a popular venue to meet sex partners. Little is known about the risks of this behavior for minority adolescents. The majority of studies that have examined sexual risk behavior online or STI/HIV prevention programs online have been among adult MSM. In this study, data from 1,045 African American youth found that 6% met sex partners online and in chat rooms. Odds ratios, adjusting for gender, found this behavior was associated with alcohol (AOR = 2.33, 95% CI [1.1, 4.7]) and drug use (AOR = 3.45, 95% CI [1.9, 6.1]), unprotected vaginal (AOR = 4.71, 95% CI [1.9, 8.4]) and anal sex (AOR = 4.77, 95% CI [1.3,17.1]) in the last 90 days, more lifetime vaginal (AOR = 3.65, 95% CI [2.0, 6.8]) and anal sex (AOR = 2.74, 95% CI [1.5, 4.8]), greater sexual sensation seeking (AOR = 2.92, 95% CI [1.5, 5.7]) and greater depression (AOR = 2.06, 95% CI [1.2, 3.6]. A final multiple logistic regression analyses found that male gender (AOR = 3.13, 95% CI [1.7, 5.8]), drug use at last sex (AOR = 2.41, 95% CI [1.3, 4.5]), lifetime history of vaginal (AOR = 2.90, 95% CI [1.5, 5.5]) and anal sex (AOR = 2.09, 95% CI [1.2, 3.6]), and cocaine use (AOR = 8.53, 95% CI [2.7, 27.3]) were independently associated with having sex with a partner met online. Meeting sex partners online is associated with a variety of risks among African American youth; however, the Internet may be an opportunity for intervention. (PsycInfo Database Record (c) 2022 APA, all rights reserved)</t>
  </si>
  <si>
    <t>https://doi.org/10.1007/s10935-012-0262-3</t>
  </si>
  <si>
    <t>The Journal of Primary Prevention</t>
  </si>
  <si>
    <t>Conner, Kenneth R.;Duberstein, Paul R.;Conwell, Yeates;Herrmann Jr., John H.;Cox, Christopher;Barrington, Dorrie-Susan;Caine, Eric D.</t>
  </si>
  <si>
    <t>After the drinking stops: Completed suicide in individuals with remitted alcohol use disorders.</t>
  </si>
  <si>
    <t>Attempted to identify psychiatric characteristics of suicide victims with remitted alcohol use disorders to improve methods of identifying those for whom risk for suicide is great even within the context of stable remission. The study compared suicide victims with active alcohol use disorders and those with remitted alcohol use disorders. Using data on a community sample of 141 suicide victims, the study determined that 39% or 55 Ss had a history of alcohol misuse. These subjects were categorized by alcohol use disorder status (remitted versus active) and by age (50), creating four cells: 8 younger remitted, 9 older remitted, 22 younger active, and 16 older active alcohol misusers. Results comparing proportions of Diagnostic and Statistical Manual of Mental Disorders-III-Revised (DSM-III-R) Axis I disorders in the four groups indicated that suicide victims with remitted alcohol use disorders were predominantly younger victims with psychotic disorders or older victims with major depression. Case examples of suicide victims with remitted alcohol use disorders (a younger woman victim with a psychotic disorder and an older man with major depression) are presented. (PsycINFO Database Record (c) 2016 APA, all rights reserved)</t>
  </si>
  <si>
    <t>https://doi.org/10.1080/02791072.2000.10400457</t>
  </si>
  <si>
    <t>Haight-Ashbury Publications</t>
  </si>
  <si>
    <t>Pennybaker, Steven;Roach, Brian J.;Fryer, Susanna L.;Badathala, Anusha;Wallace, Art W.;Mathalon, Daniel H.;Marton, Tobias F.</t>
  </si>
  <si>
    <t>Age affects temporal response, but not durability, to serial ketamine infusions for treatment refractory depression.</t>
  </si>
  <si>
    <t>Rationale: Ketamine is a novel, rapid-acting antidepressant for treatment refractory depression (TRD); however, clinical durability is poor and treatment response trajectories vary. Little is known about which patient characteristics predict faster or more durable ketamine responses. Ketamineâ€™s antidepressant mechanism may involve modulation of glutamatergic signaling and long-term potentiation (LTP); these neuroplasticity pathways are also attenuated with older age. Objective: A retrospective analysis examining the impact of patient age on the speed and durability of ketamineâ€™s antidepressant effects in 49 veterans receiving serial intravenous ketamine infusions for TRD. Method: The relationship between age and percent change in Beck Depression Inventory (BDI-II) scores was compared across six serial ketamine infusions (twice-weekly for 3 weeks) using a linear-mixed model. Results: A significant Age-X-Infusion number interaction (F = 3.01, p = .0274) indicated that the relationship between age and treatment response depended on infusion number. Follow-up tests showed that younger age significantly predicted greater clinical improvement at infusion #4 (t = 3.02, p = .004); this relationship was attenuated at infusion #5 (t = 1.95, p = .057) and was absent at infusion #6. Age was not a significant predictor of treatment durability, defined as percent change in BDI-II 3 weeks following infusion #6. Conclusions: These data preliminarily suggest that younger age is associated with a faster response over six serial ketamine infusions; by infusion #6 and subsequent weeks of clinical follow-up, age no longer predicts ketamineâ€™s antidepressant activity. Age may mediate the speed but not the durability or total efficacy of ketamine treatment, suggesting that dissociable mechanisms may underlie differing aspects of ketamineâ€™s antidepressant activity. (PsycInfo Database Record (c) 2021 APA, all rights reserved)</t>
  </si>
  <si>
    <t>https://doi.org/10.1007/s00213-021-05939-z</t>
  </si>
  <si>
    <t>Sarma P.
 Cassidy R.
 Corlett S.
 Katusiime B.</t>
  </si>
  <si>
    <t>Ageing with HIV: Medicine Optimisation Challenges and Support Needs for Older People Living with HIV: A Systematic Review.</t>
  </si>
  <si>
    <t>Background: Older people living with HIV (PLWH) are at increased risks of co-morbidities and polypharmacy. However, little is known about factors affecting their needs and concerns about medicines. This systematic review aims to describe these and to identify interventions to improve medicine optimisation outcomes in older PLWH. Methods and Data Sources: Multiple databases and grey literature were searched from inception to February 2022 including MEDLINE, CINAHL, PsycInfo, PsychArticles, the Cochrane Database of Systematic Reviews and the Cochrane Controlled Register of Trials, Abstracts in Social Gerontology, and Academic Search Complete. Eligibility Criteria: Studies reporting interventions/issues affecting older PLWH (sample populations with mean/median age &gt;= 50 years; any aspect of medicine optimisation, or concerns). Quality assessments were completed by means of critical appraisal checklists for each study design. Title and abstract screening was led by one reviewer and a sample reviewed independently by two reviewers. Full-paper reviews were completed by one author and a 20% sample was reviewed independently by two reviewers. Synthesis: Data were extracted by three independent reviewers using standardised data extraction forms and synthesised according to outcomes or interventions reported. Data were summarised to include key themes, outcomes or concerns, and summary of intervention. Result(s): Seventy-nine (n = 79) studies met the eligibility criteria, most of which originated from the USA (n = 36). A few studies originated from Australia (n = 5), Canada (n = 5), Spain (n = 9), and the UK (n = 5). Ten studies originated from Sub-Saharan Africa (Kenya n = 1, South Africa n = 6, Tanzania n = 1, Uganda n = 1, Zimbabwe n = 1). The rest of the studies were from China (n = 1), France (n = 1), Germany (n = 1), Italy (n = 1), the Netherlands (n = 1), Pakistan (n = 1), Switzerland (n = 1), Saudi Arabia (n = 1) and Ukraine (n = 1). Publication dates ranged from 2002 to 2022. Sample sizes ranged from 10 to 15,602 across studies. The factors affecting older PLWH's experience of and issues with medicines were co-morbidities, health-related quality of life, polypharmacy, drug interactions, adverse drug reactions, adherence, medicine burden, treatment burden, stigma, social support, and patient-healthcare provider relationships. Nine interventions were identified to target older persons, five aimed at improving medication adherence, two to reduce drug interactions, and two for medicine self-management initiatives. Conclusion(s): Further in-depth research is needed to understand older PLWH's experiences of medicines and their priority issues. Adherence-focused interventions are predominant, but there is a scarcity of interventions aimed at improving medicine experiences for this population. Multi-faceted interventions are needed to achieve medicine optimisation outcomes for PLWH. Trial Registration: This study is registered with PROSPERO registration number: CRD42020188448.Copyright © 2023, The Author(s).</t>
  </si>
  <si>
    <t>https://dx.doi.org/10.1007/s40266-022-01003-3</t>
  </si>
  <si>
    <t>Drugs and Aging. 40(3) (pp 179-240), 2023. Date of Publication: March 2023.</t>
  </si>
  <si>
    <t>Scott, Teresa J. Linares</t>
  </si>
  <si>
    <t>Aggressive behaviors in cocaine-exposed and non-cocaine exposed children at school age.</t>
  </si>
  <si>
    <t>The purpose of the current study is to investigate aggressive behaviors in a sample of prenatally drug exposed, school aged children. The participants (n=323, 163 cocaine-exposed (CE), 160 non-cocaine exposed (NCE)) were recruited at birth for a longitudinal study. At 9 years of age, each child was assessed on a number of outcome measures, including two parent report measures of the child's aggressive behaviors. Corresponding reports were obtained from the child's classroom teacher. Level of agreement between parents and teachers was poor based on kappa coefficients. Prenatal cocaine exposure was not a significant predictor of a number of aggression subtypes, including reactive aggression, verbal aggression, and physical aggression. Caregiver type (adoptive or foster vs. biologic or relative) was also unrelated to the odds of being rated as aggressive. Several environmental factors were significant predictors in the final models, including caregiver psychological distress and caregiver receptive language; however, caregiver psychological distress was more often significant when the parent was the rater as opposed to the teacher. Ratings of the child's hyperactivity significantly predicted group membership in both the parent and teacher rated aggressive groups. These results indicate that current environmental and individual factors are important for understanding current aggressive behaviors. (PsycINFO Database Record (c) 2016 APA, all rights reserved)</t>
  </si>
  <si>
    <t>Zanardi, Raffaella;Attanasio, Francesco;Manfredi, Elena;Colombo, Cristina</t>
  </si>
  <si>
    <t>Aggressiveness in bipolar illness: From stigma to reality.</t>
  </si>
  <si>
    <t>Objectives: Many studies over the years have searched for an association between violence and psychiatric diagnoses, though not providing a unanimous and confirmative result. We have sought to extend and deepen the evidence on this topic, focusing on a specific diagnosis and its particular phases of illness and looking for correlation between psychiatric co-diagnoses and outpatientsâ€™ visits adherence. Considering the clinical importance of violent acts and the social stigma related to them, we analysed different aspects of aggressivity: those undoubtedly violent acts and aspects like irritability or agitation that are frequently alarming and contribute to maintaining the social stigma towards psychiatric patients. Methods: Over a 12-month period we recruited 151 consecutively admitted bipolar type I inpatients. We studied their presenting complaint, past medical and family history; we collected information about lifetime hetero- or self-aggressive behaviours, irritability, agitation, suicide attempts, alcohol, or substance abuse. Every patient was evaluated for personality disorders through SCID-5 for Personality Disorders (SCID-5-PD). Results: The overall aggressivity in our sample resulted in 11.92% of cases, while the number of aggressive episodes during euthymia decreased to 2.64%, a level that is nearly close to that of the population without a lifetime psychiatric disorder. Personality disorders and alcohol abuse appeared to be the main risk factors for irritability (Fig. 1); substance abuse, above all cannabis and cocaine, for both irritability and hetero-aggressive behaviour (Fig. 2). We observed how subjects who displayed more compliance to psychiatric and psychological visits exhibited a significant lower aggressive behaviour than less adherent subjects. Our data disconfirms the common conception that links psychotic features to violence and shows how the great majority of patients displaying symptoms like irritability or agitation (often alarming as aggressiveness) do not display any violent action. Conclusions: Studying aggressive behaviours in a population with a diagnosis of bipolar disorder we observed how the rare episodes of aggressiveness were mainly condensed in the active phases of the illness and mainly related to alcohol or substance abuse, while violent acts during long periods of wellbeing appear in line with those of the general population. We are confident our data might be helpful in deconstructing stigma that a psychiatric diagnosis equals violence, and that violence could somehow be justified by a disease. (PsycInfo Database Record (c) 2021 APA, all rights reserved)</t>
  </si>
  <si>
    <t>Journal of Psychopathology</t>
  </si>
  <si>
    <t>Pacini Editore SpA</t>
  </si>
  <si>
    <t>Guha, Rahul;Boehme, Amelia;Demel, Stacie L.;Li, Janet J.;Cai, Xuemei;James, Michael L.;Koch, Sebastian;Langefeld, Carl D.;Moomaw, Charles J.;Osborne, Jennifer;Sekar, Padmini;Sheth, Kevin N.;Woodrich, E.;Worrall, Bradford B.;Woo, Daniel;Chaturvedi, Seemant</t>
  </si>
  <si>
    <t>Aggressiveness of care following intracerebral hemorrhage in women and men.</t>
  </si>
  <si>
    <t>Objective: To compare comorbidities and use of surgery and palliative care between men and women with intracerebral hemorrhage (ICH). Methods: The Ethnic/Racial Variations of Intracerebral Hemorrhage (ERICH) study is a prospective, multicenter, case-control study of ICH risk factors and outcomes. We compared comorbidities, treatments, and use of do-not-resuscitate (DNR) orders in men vs women. Multivariate analysis was used to assess the likelihood of ICH surgery and palliative care after adjustment for variables that were p p p p = 0.002), had dementia (6.1% vs 3.4%, p = 0.0007), lived alone (23.1% vs 18.0%, p = 0.0005), and took anticoagulants (12.8% vs 10.1% p = 0.02), compared with men. Men had higher rates of alcohol and cocaine use. After adjusting for age, hematoma volume, and ICH location, there was no difference in rates of surgical treatment by sex (odds ratio [OR] 0.93 for men vs women, 95% confidence interval [CI] 0.68â€“1.28, p = 0.67), and there was no difference in DNR/comfort care decisions after adjustment for ICH score, prior stroke, and dementia (OR 0.96, CI 0.77â€“1.22, p = 0.76). Conclusions: After ICH, women do not receive less aggressive care than men after controlling for the substantial comorbidity differences. Future studies on sex bias should include the presence of comorbidities, prestroke disability, and other factors that may influence management. (PsycINFO Database Record (c) 2017 APA, all rights reserved)</t>
  </si>
  <si>
    <t>https://doi.org/10.1212/WNL.0000000000004143</t>
  </si>
  <si>
    <t>Neurology</t>
  </si>
  <si>
    <t>Lippincott Williams &amp; Wilkins</t>
  </si>
  <si>
    <t>Fu CHY, Erus G, Fan Y, Antoniades M, Arnone D, Arnott SR, Chen T, Choi KS, Fatt CC, Frey BN, Frokjaer VG, Ganz M, Garcia J, Godlewska BR, Hassel S, Ho K, McIntosh AM, Qin K, Rotzinger S, Sacchet MD, Savitz J, Shou H, Singh A, Stolicyn A, Strigo I, Strother SC, Tosun D, Victor TA, Wei D, Wise T, Woodham RD, Zahn R, Anderson IM, Deakin JFW, Dunlop BW, Elliott R, Gong Q, Gotlib IH, Harmer CJ, Kennedy SH, Knudsen GM, Mayberg HS, Paulus MP, Qiu J, Trivedi MH, Whalley HC, Yan CG, Young AH, Davatzikos C.</t>
  </si>
  <si>
    <t>AI-based dimensional neuroimaging system for characterizing heterogeneity in brain structure and function in major depressive disorder: COORDINATE-MDD consortium design and rationale</t>
  </si>
  <si>
    <t>BMC Psychiatry. 2023 Jan 23;23(1):59. doi: 10.1186/s12888-022-04509-7.</t>
  </si>
  <si>
    <t>10.1186/s12888-022-04509-7</t>
  </si>
  <si>
    <t>Jishnu M.
 Bhoi S.
 Sahu A.K.
 Suresh S.
 Aggarwal P.</t>
  </si>
  <si>
    <t>Airway management practices among emergency physicians: An observational study.</t>
  </si>
  <si>
    <t>OBJECTIVES: Emergency airway management is an integral part of patient stabilization. It is an essential skill for an emergency physician to master. There is a paucity of literature on airway management from low-to-middle-income countries like India where emergency medicine (EM) specialty is still in its infancy. We conducted this study to identify the existing airway management practices among emergency physicians in our tertiary care center. This study could pave the way for national airway registries. METHOD(S): This prospective, observational study was conducted in the emergency department (ED) of a tertiary care center in India for 16 months. We included 166 patients who underwent emergency endotracheal intubation in the ED, irrespective of their age or underlying condition. The patients were observed for 15 min after intubation to identify any associated adverse events. We collected data about patients' demographic profile, indication for intubation, techniques of airway management, medications used, specialty of the physician performing intubation, use of preintubation and postintubation checklists, vitals before and after intubation, and any adverse events following intubation. RESULT(S): A total of 166 patients who required definite airway management in the ED were recruited for the study. The mean age of patients was 45.5 +/- 20.1 years. Males comprised 61.4% of the patients. One hundred and forty-four patients were nontrauma cases and the remaining 22 cases were related to trauma. The most common indication for emergency airway management was altered mental status among nontrauma encounters and traumatic brain injury among trauma patients. Rapid sequence intubation (RSI) was the most common method employed (72.9% of cases). The most common agents used for induction and paralysis were etomidate and rocuronium, respectively. Direct laryngoscope was used in about 95% of cases. The first pass success rate in our study was 78.3%. EM residents were able to perform orotracheal intubation for all patients and none required a surgical airway. The incidence of adverse events within 15 min of intubation was 58.4%. Common complications observed were desaturation, right mainstem bronchus intubation, and equipment failure. Postintubation cardiac arrest occurred in around 5% of cases. CONCLUSION(S): RSI remains the most common method employed for emergency airway management. There exists heterogeneity in the practice and its associated complications. Hence, regular surveillance, quality improvement, and training are imperative to provide good patient care.Copyright © 2022 Emergency Medicine Association of Turkey. All rights reserved.</t>
  </si>
  <si>
    <t>https://dx.doi.org/10.4103/2452-2473.357351</t>
  </si>
  <si>
    <t>Turkish Journal of Emergency Medicine. 22(4) (pp 186-191), 2022. Date of Publication: October 2022.</t>
  </si>
  <si>
    <t>Turkey</t>
  </si>
  <si>
    <t>Fisher, Dennis G.;Fenaughty, Andrea M.;Paschane, David M.;Cagle, Henry H.</t>
  </si>
  <si>
    <t>Alaska Native drug users and sexually transmitted disease: Results of a five-year study.</t>
  </si>
  <si>
    <t>Although Alaska has one of the highest rates of alcohol consumption In the US, there are very few reports of other drug use in Alaska. This 5-yr study sampled out-of-treatment injection drug users (IDUs) and crack cocaine smokers (aged 18+ yrs) in Anchorage, Alaska. This paper is a summary of results comparing risk behavior for HIV and sexually transmitted disease infection among Alaska Natives (nâ€‚=â€‚216) to non-Natives (primarily Blacks [nâ€‚=â€‚394] and Whites [nâ€‚=â€‚479]) from this study. IDUs and crack cocaine smokers were recruited using a targeted sampling plan. All Ss tested positive to cocaine metabolites, or morphine, using urinalysis, or had visible track marks. Several analyses of this database have indicated that Alaska Native women are at high risk for gonorrhea infection. They are also at risk for HIV infection due to high rates of behavior related to blood-borne disease transmission. Results also show that White men who have sex with both White and Alaska Native women are significantly less likely to use condoms with the Alaska Native women. HIV preventive education efforts aimed at Alaska Native women need to be implemented on a major scale. (PsycINFO Database Record (c) 2016 APA, all rights reserved)</t>
  </si>
  <si>
    <t>https://doi.org/10.5820/aian.0901.2000.47</t>
  </si>
  <si>
    <t>American Indian and Alaska Native Mental Health Research</t>
  </si>
  <si>
    <t>National Center for American Indian and Alaska Native Mental Health Research</t>
  </si>
  <si>
    <t>Levenson J.L.
 McClish D.K.
 Dahman B.A.
 Penberthy L.T.
 Bovbjerg V.E.
 Aisiku I.P.
 Roseff S.D.
 Smith W.R.</t>
  </si>
  <si>
    <t>Alcohol abuse in sickle cell disease: The Pisces project.</t>
  </si>
  <si>
    <t>Alcohol abuse is common in patients with chronic painful medical disorders, but it has not been studied in sickle cell disease (SCD). In a prospective cohort study of SCD adults, 31.4% were identified as abusing alcohol. There were no significant differences between alcohol abusers and nonabusers on demographics, biological variables, depression, anxiety, measures of crisis and noncrisis pain, or opioid use, but abusers reported more pain relief from opioids than nonabusers did. Alcohol abusers had fewer unscheduled clinic visits, emergency room visits, hospital days, and any health care utilization for SCD, but this was only significant for emergency room visits. Quality of life was similar between both groups, except that alcohol abusers unexpectedly had better overall physical summary scores. Alcohol abusers were more likely to report coping by ignoring pain, diverting attention, and using particular self-statements. Copyright © American Academy of Addiction Psychiatry.</t>
  </si>
  <si>
    <t>https://dx.doi.org/10.1080/10550490701525434</t>
  </si>
  <si>
    <t>American Journal on Addictions. 16(5) (pp 383-388), 2007. Date of Publication: September 2007.</t>
  </si>
  <si>
    <t>Richards C.J.
 Friedman D.
 Pinsky H.
 Gootkind E.
 Lee H.
 Yonker L.
 Georgiopoulos A.M.</t>
  </si>
  <si>
    <t>Alcohol and opiate misuse in adults with cystic fibrosis.</t>
  </si>
  <si>
    <t>Background: International consensus statements on depression and anxiety in adolescents and adults with cystic fibrosis (awCF) recommend assessment for comorbid substance misuse. However, at CF centers, the frequency and impact of substance misuse have not been well characterized, and best practices for prevention, identification, and evidence-based treatment have not been routinely implemented. Method(s): Medical records of 148 awCF over 3 years were reviewed to determine the prevalence of substance misuse (alcohol or opiates) and its relationship with clinical variables and healthcare utilization. Independent sample t test for continuous outcomes and chi2 test for binary outcomes were used to compare groups with and without substance misuse. Result(s): Substance misuse was documented in 28 (19%) awCF, equally distributed between alcohol (n = 13) and opiates (n = 15). Adults with substance misuse were more likely to be male. The prevalence of diagnosed anxiety and depression did not differ significantly between groups, but those with substance misuse had more severe anxiety (Generalized Anxiety Disorder-7 Item [GAD-7]: 10.0 +/- 6.1 vs. 3.3 +/- 4.4; p &lt; 0.001) and depressive symptoms (Patient Health Questionnaire-9: 10.4 +/- 6.5 vs. 4.0 +/- 4.8; p &lt; 0.001). Adults with substance misuse had higher annual rates of missed outpatient CF visits, more frequent "sick" visits, more frequent and longer hospitalizations, and a higher mortality rate. Conclusion(s): In awCF, substance misuse is common and associated with adverse indicators of emotional and physical health, including via proxy of service utilization, suggesting that systematic approaches to addressing substance misuse in CF clinics should be considered. Prospective, longitudinal study is warranted to elucidate the complex relationships between depression, anxiety, substance misuse, and health outcomes in individuals with CF.Copyright © 2023 Wiley Periodicals LLC.</t>
  </si>
  <si>
    <t>https://dx.doi.org/10.1002/ppul.26541</t>
  </si>
  <si>
    <t>Pediatric Pulmonology. 58(9) (pp 2535-2542), 2023. Date of Publication: September 2023.</t>
  </si>
  <si>
    <t>King W.C.
 Chen J.-Y.
 Courcoulas A.P.
 Dakin G.F.
 Engel S.G.
 Flum D.R.
 Hinojosa M.W.
 Kalarchian M.A.
 Mattar S.G.
 Mitchell J.E.
 Pomp A.
 Pories W.J.
 Steffen K.J.
 White G.E.
 Wolfe B.M.
 Yanovski S.Z.</t>
  </si>
  <si>
    <t>Alcohol and other substance use after bariatric surgery: prospective evidence from a U.S. multicenter cohort study.</t>
  </si>
  <si>
    <t>Background Empirical evidence suggests Roux-en-Y gastric bypass (RYGB) increases risk of developing alcohol use disorder (AUD). However, prospective assessment of substance use disorders (SUD) after bariatric surgery is limited. Objective To report SUD-related outcomes after RYGB and laparoscopic adjustable gastric banding (LAGB). To identify factors associated with incident SUD-related outcomes. Setting 10 U.S. hospitals Methods The Longitudinal Assessment of Bariatric Surgery-2 is a prospective cohort study. Participants self-reported past-year AUD symptoms (determined by the Alcohol Use Disorders Identification Test), illicit drug use (cocaine, hallucinogens, inhalants, phencyclidine, amphetamines, or marijuana), and SUD treatment (counseling or hospitalization for alcohol or drugs) presurgery and annually postsurgery for up to 7 years through January 2015. Results Of 2348 participants who underwent RYGB or LAGB, 2003 completed baseline and follow-up assessments (79.2% women, baseline median age: 47 years, median body mass index 45.6). The year-5 cumulative incidence of postsurgery onset AUD symptoms, illicit drug use, and SUD treatment were 20.8% (95% confidence interval (CI): 18.5-23.3), 7.5% (95% CI: 6.1-9.1), and 3.5% (95% CI: 2.6-4.8), respectively, post-RYGB, and 11.3% (95% CI: 8.5-14.9), 4.9% (95% CI: 3.1-7.6), and.9% (95% CI:.4-2.5) post-LAGB. Undergoing RYGB versus LAGB was associated with higher risk of incident AUD symptoms (adjusted hazard ratio or AHR = 2.08 [95% CI: 1.51-2.85]), illicit drug use (AHR = 1.76 [95% CI: 1.07-2.90]) and SUD treatment (AHR = 3.56 [95% CI: 1.26-10.07]). Conclusions Undergoing RYGB versus LAGB was associated with twice the risk of incident AUD symptoms. One-fifth of participants reported incident AUD symptoms within 5 years post-RYGB. AUD education, screening, evaluation, and treatment referral should be incorporated in pre- and postoperative care.Copyright © 2017 American Society for Bariatric Surgery</t>
  </si>
  <si>
    <t>https://dx.doi.org/10.1016/j.soard.2017.03.021</t>
  </si>
  <si>
    <t>Surgery for Obesity and Related Diseases. 13(8) (pp 1392-1402), 2017. Date of Publication: August 2017.</t>
  </si>
  <si>
    <t>Latt N.
 Jurd S.
 Tennant C.
 Lewis J.
 MacKen L.
 Joseph A.
 Grochulski A.
 Long L.</t>
  </si>
  <si>
    <t>Alcohol and substance use by patients with psychosis presenting to an emergency department: Changing patterns.</t>
  </si>
  <si>
    <t>Objectives: The aim of this study was to determine the incidence of alcohol and other substance use in patients presenting to an emergency department with acute psychiatric illnesses and to clarify the role of urine drug screens. Method(s): This was an unblinded prospective (observational) cohort study incorporating retrospective review of patient medical records, history of alcohol and substance use, results of urine drug screens and blood alcohol concentrations. Result(s): Of 196 acute psychotic patients, 104 were diagnosed with schizophrenia and 92 with "other psychosis". Results of urine drug screens were consistent with self-reported use of substances and only identified an additional 5% of substance users. Cannabis was the commonest illicit substance used by both groups of patients, followed by psychostimulants, mainly amphetamines. Younger males were more likely to use psychostimulants and to present with violence. Conclusion(s): Patients with co-existing mental health problems and substance use present a major problem for our emergency departments. Cannabis was the most common substance used. Youth, male gender and psychostimulant use are associated with violent presentations. A comprehensive history of alcohol and substance use is important to implement appropriate dual diagnosis treatment. Urine drug screening is recommended for patients who do not admit to substance use. © 2011 The Royal Australian and New Zealand College of Psychiatrists.</t>
  </si>
  <si>
    <t>https://dx.doi.org/10.3109/10398562.2011.579971</t>
  </si>
  <si>
    <t>Australasian Psychiatry. 19(4) (pp 354-359), 2011. Date of Publication: August 2011.</t>
  </si>
  <si>
    <t>Cheng, Debbie M.;Libman, Howard;Bridden, Carly;Saitz, Richard;Samet, Jeffrey H.</t>
  </si>
  <si>
    <t>Alcohol consumption and lipodystrophy in HIV-infected adults with alcohol problems.</t>
  </si>
  <si>
    <t>Lipodystrophy is a common long-term complication of HIV infection that may lead to decreased quality of life and less adherence to antiretroviral therapy (ART). A complete understanding of the etiology of HIV-associated lipodystrophy has not yet been achieved, although factors related to the virus, per se, and use of ART appear to be related. Alcohol use is common among HIV-infected patients and has biological effects on fat distribution, yet alcohol's relationship to HIV-associated lipodystrophy has not been examined. The goal of this clinical study was to assess the effect of alcohol consumption on lipodystrophy in HIV-infected adults with alcohol problems. This was a prospective study (2001â€“2006) of 289 HIV-infected persons with alcohol problems. The primary outcome was self-reported lipodystrophy, which was assessed at one time point (median 29 months after enrollment). Alcohol use was assessed every 6 months and classified as: abstinent at all interviews; â‰¥1 report of moderate drinking but no heavy drinking; 1 or 2 reports of heavy drinking; or â‰¥3 reports of heavy drinking. Multivariable logistic regression models were fit to the data. Fifty-two percent (150/289) of subjects reported lipodystrophy. Alcohol consumption was: 34% abstinent at all interviews; 12% â‰¥1 report of moderate drinking, but no heavy drinking; 34% 1â€“2 reports of heavy drinking; and 20% â‰¥3 reports of heavy drinking. Although not statistically significant, subjects with alcohol use had a higher odds of lipodystrophy (adjusted odds ratios and 95% confidence interval: â‰¥1 report of moderate drinking, 2.36 [0.89, 6.24]; 1â€“2 reports of heavy drinking, 1.34 [0.69, 2.60]; â‰¥3 reports of heavy drinking, 2.07 [0.90, 4.73]). Alcohol use may increase the odds of developing HIV-associated lipodystrophy among subjects with alcohol problems. However, larger studies are needed to fully elucidate the role and impact of alcohol consumption on the development of this common long-term complication of HIV infection and its treatment. (PsycInfo Database Record (c) 2023 APA, all rights reserved)</t>
  </si>
  <si>
    <t>https://doi.org/10.1016/j.alcohol.2008.09.004</t>
  </si>
  <si>
    <t>Alcohol</t>
  </si>
  <si>
    <t>Schneeberger A.R.
 Huber C.G.
 Seixas A.
 Muenzenmaier K.H.
 Lang U.E.
 Castille D.
 Larkin S.
 Link B.G.</t>
  </si>
  <si>
    <t>Alcohol consumption and use of health care services in people with severe mental illness and stressful childhood experiences.</t>
  </si>
  <si>
    <t>People who suffer from severe mental illness often present with histories of abuse during childhood. Alcohol use disorders is a common co-morbidity of survivors of childhood abuse and neglect. This study analyzes the effects of stressful childhood experiences, a proxy for trauma, on the frequency of alcohol consumption and the utilization of health care services in a population of people with severe mental illness. There were 111 men (mean age: 35 years) and 72 women (mean age: 40.0 years) with severe mental illness that were recruited from psychiatric outpatient clinics in New York City. The analysis focused on lifetime prevalence of stressful childhood experiences, alcohol consumption, and utilization of health care services over time. The longitudinal data were analyzed over 12 months with a level-2 model (multilevel modeling). Out of the participants, 41.5% reported a history of more than four types of abusive experiences. There were 33.3% that had a DSM-IV diagnosis of alcohol abuse and 27.3% qualified for the Diagnostic and Statistical Manual of Mental Disorders, Fourth Edition diagnosis of alcohol dependence throughout their lives. Stressful childhood experiences predicted an increased frequency of alcohol consumption over time. People with histories of childhood abuse had more often been to outpatient clinics and 12-step programs, but at the same time showed lower frequency rates of psychiatrist visits and visits to outpatient clinics. Childhood abuse is prevalent in people with severe mental illness and is related to an increased alcohol consumption. Despite an increased need of health care services, affected persons might encounter more barriers to access them.Copyright © 2017 Taylor &amp; Francis Group, LLC.</t>
  </si>
  <si>
    <t>https://dx.doi.org/10.1080/10550887.2017.1280311</t>
  </si>
  <si>
    <t>Journal of Addictive Diseases. 36(2) (pp 97-104), 2017. Date of Publication: 03 Apr 2017.</t>
  </si>
  <si>
    <t>Alvik, A; Haldorsen, T; Groholt, B; Lindemann, R</t>
  </si>
  <si>
    <t>Alcohol consumption before and during pregnancy comparing concurrent and retrospective reports</t>
  </si>
  <si>
    <t>alcohol drinking; pregnancy; retrospective; questionnaires; mental health</t>
  </si>
  <si>
    <t>DRUG-USE; LIFE EVENTS; RECALL; RELIABILITY; POPULATION; DEPRESSION; COCAINE; WOMEN</t>
  </si>
  <si>
    <t>Background: Reported alcohol consumption during pregnancy has proven to be higher when reported retrospectively during or after the pregnancy, compared with concurrent reports. In a longitudinal, population-based questionnaire study, we investigated whether these findings could be replicated. Methods: A longitudinal, population-based questionnaire study. Among a representative half of pregnant women in Oslo, 92% accepted to join the study. Non-Norwegian speaking and/or immigrants from nonwestern countries were not invited. Questionnaires were answered at 17 (T1) and 30 weeks of pregnancy (T2) and 6 months after term (T3). The response rate was at T1 93% (N = 1,749), at T2 82%, and at T3 94% [representing 86% (T1), 70% (T2), and 64% of those invited to join the study]. Results: Significantly more alcohol consumption after pregnancy recognition was reported retrospectively at both T2 and T3 [T2 0.15 and T3 0.18 standard units per week (SU/wk)] than concurrently at T1 or T2 (T1 0.10 and T2 0.14 SU/wk). When comparing the 2 retrospective reports at T2 and T3, there was a significant increase over time. Predictive factors for higher retrospective reports were higher age, more SU per week before pregnancy, reported alcohol use after pregnancy recognition (at T1), and depression after the pregnancy. A predictive factor for lower retrospective reporting was anxiety during, but not after, the pregnancy. Contrary to previous suggestions, anxiety concerning abnormality in the 6-month-old child was not a predictive factor. Conclusion: Concurrently reported alcohol consumption during pregnancy is probably under-reported. Thus, concurrent reports appear to underestimate fetal exposure.</t>
  </si>
  <si>
    <t>Schlauch R.C.
 Levitt A.
 Bradizza C.M.
 Stasiewicz P.R.
 Lucke J.F.
 Maisto S.A.
 Zhuo Y.
 Connors G.J.</t>
  </si>
  <si>
    <t>Alcohol craving in patients diagnosed with a severe mental illness and alcohol use disorder: Bidirectional relationships between approach and avoidance inclinations and drinking.</t>
  </si>
  <si>
    <t>Objective: The current study was undertaken to better understand the craving-drinking relationship among individuals dually diagnosed with a severe mental illness (SMI) and an alcohol use disorder (AUD). Using an ambivalence conceptualization of craving (Breiner, Stritzke, &amp; Lang, 1999), we investigated the bidirectional relationships between desires and behavioral intentions to use (approach inclinations) and not use (avoidance inclinations) alcohol and drinking outcomes in patients diagnosed with an SMI-AUD. Method(s): Patients (N = 278) seeking outpatient dual diagnosis treatment from a community mental health center were followed longitudinally over the course of 6 months. Assessments at baseline, 2-month, 4-month, and 6-month intervals included approach and avoidance inclinations, alcohol urges, readiness to change, and drinking outcomes. Result(s): Time-lagged multilevel growth curve modeling found that avoidance inclinations moderated the effect of approach inclinations on subsequent drinking outcomes differentially over time. Specifically, avoidance inclinations attenuated the effect of approach on subsequent heavier drinking levels, and high avoidance/low approach demonstrated significant decreases on levels of drinking over time. Results also indicated that number of drinks consumed and heavy drinking days predicted subsequent approach inclinations differentially over time, such that lower levels of drinking predicted decreases in approach inclinations. Decreases in drinking also predicted higher subsequent avoidance inclinations, which were maintained over time. Conclusion(s): These findings highlight the complexity of subjective craving responses and the importance of measuring both approach and avoidance inclinations. Among those diagnosed with SMI-AUDs, treatment strategies that increase avoidance inclinations may increase abstinence rates in this difficult-to-treat population. © 2013 American Psychological Association.</t>
  </si>
  <si>
    <t>https://dx.doi.org/10.1037/a0033914</t>
  </si>
  <si>
    <t>Journal of Consulting and Clinical Psychology. 81(6) (pp 1087-1099), 2013. Date of Publication: December 2013.</t>
  </si>
  <si>
    <t>Pikovsky, Margaret;Peacock, Amy;Larney, Sarah;Larance, Briony;Conroy, Elizabeth;Nelson, Elliot;Degenhardt, Louisa</t>
  </si>
  <si>
    <t>Alcohol use disorder and associated physical health complications and treatment amongst individuals with and without opioid dependence: A case-control study.</t>
  </si>
  <si>
    <t>Background: Dependence upon one substance may increase vulnerability for dependence on other substances. This study aimed to i) examine the association between opioid dependence and alcohol use and dependence; and ii) identify demographic, mental health, substance use, and alcohol-related withdrawal, physical health complications, and treatment correlates of comorbid alcohol and opioid dependence versus the former only. Methods: In this case-control study, 1475 participants with opioid dependence recruited from opioid substitution therapy (OST) clinics and 516 non-opioid dependent matched participants completed a structured interview covering psychiatric history, substance dependence, child maltreatment, and history of alcohol use. Analyses were mainly concentrated on cases (n = 696) and controls (n = 194) reporting lifetime alcohol dependence. Results: Cases with opioid dependence had higher rates of lifetime alcohol dependence than controls. Binary logistic regression analyses showed comorbid cases reported greater socio-economic disadvantage, poorer psychiatric history, greater incidence of dependence on other substances, earlier onset of regular drinking and alcohol dependence, and greater severity of alcohol dependence (relative to controls with alcohol dependence only). Comorbid cases were also more likely to report endorsement of certain DSM-IV criteria (i.e., legal problems due to alcohol and desire/inability to cut down use), specific withdrawal symptoms (e.g., tachycardia, hallucinations), using other substances to relieve withdrawal symptoms, and experiencing liver disease/jaundice. Rates of lifetime treatment engagement were low overall. Conclusions: Though strongly associated with alcohol dependence and alcohol-related harms, people with a history of opioid dependence have complex social and clinical backgrounds, which appear to be important factors associated with higher levels of alcohol dependence. (PsycINFO Database Record (c) 2019 APA, all rights reserved)</t>
  </si>
  <si>
    <t>https://doi.org/10.1016/j.drugalcdep.2018.04.016</t>
  </si>
  <si>
    <t>Aksay, Suna Su;Hambsch, Melanie;Janke, Christoph;Bumb, Jan Malte;Kranaster, Laura;Sartorius, Alexander</t>
  </si>
  <si>
    <t>Alcohol use disorder as a possible predictor of electroconvulsive therapy response.</t>
  </si>
  <si>
    <t>Introduction: Two rapidly acting antidepressive treatment forms, namely, electroconvulsive therapy (ECT) and ketamine, possibly share a common mechanism of action primarily involving alterations of neurotransmission (glutamate and Î³-aminobutyric acid levels). Because patients receiving ketamine and with a coexistent family history of an alcohol use disorder (AUD) seem to benefit from consistent and longer lasting antidepressive effects, we hypothesized better treatment response in ECT patients with an own history or a family history of an AUD. Method: One hundred forty-one psychiatric inpatients with a major depressive episode, who were treated with ECT, were enrolled into this retrospective study. Age, sex, family or personal history of alcohol or benzodiazepine use disorder, ECT response data, and ECT treatment-related data were collected and analyzed with ordinal logistic regression and Fisher exact tests. Results: Twenty-one percent of all patients had their own history of an AUD, 11% had their own history of a benzodiazepine use disorder, and 11% reported on a positive family history of alcohol or benzodiazepine use disorder. The logistic regression analyses revealed that only patient's own history of an AUD predicts a better ECT response (P = 0.031; odds ratio, 2.1; Fisher exact test, P = 0.006). Conclusions: Within the limitations of a retrospective study, a history of an AUD seems to be a positive predictor for an ECT response in patients experiencing a major depressive episode, which has not been found in 2 earlier studies. Findings are in line with neurobiological hypotheses of excitatory/inhibitory neurotransmitter changes with ketamine and ECT. (PsycINFO Database Record (c) 2019 APA, all rights reserved)</t>
  </si>
  <si>
    <t>https://doi.org/10.1097/YCT.0000000000000366</t>
  </si>
  <si>
    <t>The Journal of ECT</t>
  </si>
  <si>
    <t>Callaghan, Russell C.;Gatley, Jodi M.;Veldhuizen, Scott;Lev-Ran, Shaul;Mann, Robert;Asbridge, Mark</t>
  </si>
  <si>
    <t>Alcohol- or drug-use disorders and motor vehicle accident mortality: A retrospective cohort study.</t>
  </si>
  <si>
    <t>A large body of research has linked alcohol consumption and motor vehicle accidents (MVAs), but far fewer studies have estimated the risk of MVA fatality among drug users. Our study addresses this gap. We identified cohorts of individuals hospitalized in California from 1990 to 2005 with ICD-9 diagnoses of methamphetamine- (n = 74,170), alcohol- (n = 592,406), opioids- (n = 68,066), cannabis- (n = 47,048), cocaine- (n = 48,949), or polydrug-related disorders (n = 411,175), and these groups were followed for up to 16 years. Age-, sex-, and race-adjusted standardized mortality rates (SMRs) for deaths due to MVAs were generated in relation to the California general population. Standardized MVA mortality ratios were elevated across all drug cohorts: alcohol (4.5, 95% CI, 4.1â€“4.9), cocaine (3.8, 95% CI, 2.3â€“5.3), opioids (2.8, 95% CI, 2.1â€“3.5), methamphetamine (2.6, 95% CI, 2â€“3.1), cannabis (2.3, 95% CI, 1.5â€“3.2) and polydrug (2.6, 95% CI, 2.4â€“2.9). Males and females had similar MVA SMRs. Our large, population-based study found elevated risk of MVA mortality across all cohorts of individuals with alcohol- or drug-use disorders. Given that illicit drug users are often unaware of or misperceive the impacts of drug use on safe driving, it may be important for health-service or public-health interventions to address such biases and improve road safety. (PsycINFO Database Record (c) 2018 APA, all rights reserved)</t>
  </si>
  <si>
    <t>https://doi.org/10.1016/j.aap.2013.01.008</t>
  </si>
  <si>
    <t>Accident Analysis and Prevention</t>
  </si>
  <si>
    <t>SchadÃ©, Annemiek;Marquenie, Loes A.;Van Balkom, Anton J. L. M.;Koeter, Maarten W. J.;De Beurs, Edwin;Van Den Brink, Wim;Van Dyck, Richard</t>
  </si>
  <si>
    <t>Alcohol-dependent patients with comorbid phobic disorders: A comparison between comorbid patients, pure alcohol-dependent and pure phobic patients.</t>
  </si>
  <si>
    <t>Background: Patients with a double diagnosis of alcohol dependence and phobic disorders are a common phenomenon in both alcohol and anxiety disorder clinics. If we are to provide optimum treatment we need to know more about the clinical characteristics of this group of comorbid patients. Objective: To answer the following questions, (1) What are the clinical characteristics of treatment-seeking alcohol-dependent patients with a comorbid phobic disorder? (2) Are alcohol dependence and other clinical characteristics of comorbid patients different from those of 'pure' alcohol-dependent patients? (3) Are the anxiety symptoms and other clinical characteristics of comorbid patients different from those of 'pure' phobic patients? Method: Three groups of treatment-seeking patients were compared on demographic and clinical characteristics: alcohol dependent patients with a comorbid phobic disorder (n = 110), alcohol-dependent patients (n = 148) and patients with social phobia or agoraphobia (n = 106). In order to diagnose the comorbid disorders validly, the assessment took place at least 6 weeks after detoxification. Results: Comorbid patients have high scores on depressive symptoms and general psychopathology: 25% of patients have a current and 52% a lifetime depressive disorder. The majority have no partner and are unemployed, they have a high incidence of other substance use (benzodiazepine, cocaine, cannabis) and a substantial proportion of comorbid patients have been emotionally, physically and sexually abused. They do not have a more severe, or different type of alcohol dependence or anxiety disorder than 'pure' alcohol-dependent patients and phobic patients respectively. Conclusion: Comorbid patients constitute a complex part of the treatment-seeking population in alcohol clinics and psychiatric hospitals. These findings should be taken into account when diagnosing and treating alcohol-dependent patients with a comorbid phobic disorder. (PsycINFO Database Record (c) 2016 APA, all rights reserved)</t>
  </si>
  <si>
    <t>https://doi.org/10.1093/alcalc/agh039</t>
  </si>
  <si>
    <t>Makino S.
 Jensen M.P.
 Arimura T.
 Obata T.
 Anno K.
 Iwaki R.
 Kubo C.
 Sudo N.
 Hosoi M.</t>
  </si>
  <si>
    <t>Alexithymia and chronic pain: The role of negative affectivity.</t>
  </si>
  <si>
    <t>OBJECTIVES:: Alexithymia has been shown to be associated with key pain-related variables in persons with chronic pain from western countries, but the generalizability of these findings across cultures has not been examined adequately. Also, there remain questions regarding the importance of alexithymia to patient functioning over and above the effects of the general negative affectivity. METHOD(S):: Alexithymia, pain intensity, pain interference, depression, anxiety, and pain catastrophizing were measured in 128 Japanese patients with chronic pain. Because of the low internal consistency coefficients for 2 of the alexithymia scales (measuring difficulty describing feelings and externally oriented feelings) in our sample, we limited our analyses to a scale assessing difficulty identifying feelings and the total alexithymia scale score. RESULT(S):: Although the 20-item Toronto Alexithymia Scale total and the Difficulty Identifying Feelings scale scores were not significantly associated with pain intensity, these scales were associated with pain interference, catastrophizing, and negative affectivity in our sample. However, these associations became nonsignificant when measures of negative affectivity were controlled. DISCUSSION:: The findings support the cross-cultural generalizability of significant associations between alexithymia and both pain interference and catastrophizing. However, whether (1) alexithymia influences patient functioning indirectly by its effects on negative affect or (2) the univariate associations found between alexithymia and measures of patient functioning are a byproduct of both being influenced by negative affect needs to be tested using longitudinal and experimental research. Copyright © 2012 by Lippincott Williams &amp; Wilkins.</t>
  </si>
  <si>
    <t>https://dx.doi.org/10.1097/AJP.0b013e3182579c63</t>
  </si>
  <si>
    <t>Clinical Journal of Pain. 29(4) (pp 354-361), 2013. Date of Publication: April 2013.</t>
  </si>
  <si>
    <t>Saariaho A.S.
 Saariaho T.H.
 Mattila A.K.
 Ohtonen P.
 Joukamaa M.I.
 Karukivi M.</t>
  </si>
  <si>
    <t>Alexithymia and depression in the recovery of chronic pain patients: a follow-up study.</t>
  </si>
  <si>
    <t>Background: Childhood adversities and emotional dysregulation are connected with chronic pain, alexithymia, and depression. Longitudinal studies exploring the impact of their co-occurrence on the pain situation are rare. Aim(s): The influence of alexithymia, depression, baseline pain situation, and treatment options on the course of chronic pain in a clinical sample was studied. Method(s): The baseline data was collected from chronic pain patients (n = 154) before their first pain clinic visit, and the follow-up data after 1 year by self-report questionnaires. Study variables consisted of pain intensity, pain disability, alexithymia (TAS-20), depression (BDI-II), and treatment interventions. Statistical analyses were performed to find out differences between baseline and follow-up, as well as between alexithymic and non-alexithymic patients, and to estimate the effect of the treatment provided. Result(s): At follow-up, the majority of the patients had pain intensity and disability severe enough to disrupt with their daily living. None of treatment interventions was related to better outcome. Alexithymic patients reported more pain disability and depression at both baseline and at follow-up. The effect of alexithymia on pain disability was mediated by depression. The use of opioids was connected to alexithymia and depressiveness. Alexithymia and depression made a substantial contribution to poorer outcome. Conclusion(s): Severe pain intensity and disability with depression and alexithymia predicted difficulties in achieving improvement. Depression and alexithymia probably impair compliance with treatment and adherence to interventions. Their co-occurrence with a more severe pain situation and with the use of opioids indicates psychological problems underlying the pain experience.Copyright © 2017 The Nordic Psychiatric Association.</t>
  </si>
  <si>
    <t>https://dx.doi.org/10.1080/08039488.2016.1275782</t>
  </si>
  <si>
    <t>Nordic Journal of Psychiatry. 71(4) (pp 262-269), 2017. Date of Publication: 19 May 2017.</t>
  </si>
  <si>
    <t>Ehrich E.
 Pathak S.
 Martin W.
 Memisoglu A.
 Stanford A.
 DiPetrillo L.</t>
  </si>
  <si>
    <t>Alks 5461: A buprenorphine-samidorphan combination for major depression.</t>
  </si>
  <si>
    <t>Background: Growing scientific evidence demonstrates that opioid system modulation holds promise in the therapeutics of major depressive disorder (MDD). However, development of opioids to treat MDD has been problematic due to the risk of abuse. To address the endogenous opioid dysregulation while avoiding abuse and addiction, we studied ALKS 5461, a combination of buprenorphine, a m partial-agonist with low intrinsic kappa activity and samidorphan, a potent, sublingually-bioavailable m antagonist. Method(s): Building upon previously reported results, we present results of a Phase III study (FORWARD-5) and results of prospectively planned pooled analysis of two Phase III studies (FORWARD-4 and FORWARD-5). Both studies utilized the Sequential Parallel Comparison Design. Enrolled patients had MDD and inadequate response to antidepressants. FORWARD-5 evaluated adjunctive 2mg/2mg and 1mg/1mg. Pooled FORWARD-4 and FORWARD-5 evaluated 2mg/2mg. Result(s): FORWARD-5 (n5407) demonstrated that 2mg/2mg was superior to placebo in improving core symptoms of depression (MADRS-6, p50.018), and overall symptoms of depression (MADRS-10, p50.026). The 1mg/1mg dose showed numerical improvement versus placebo that was not statistically significant. ALKS 5461 was generally well tolerated. The most common adverse events (AEs) were nausea, dizziness and fatigue. There was no pattern of AEs indicative of abuse potential. Furthermore, the pooled analysis of FORWARD-4 and 5 (N5792) demonstrated that 2mg/2mg was superior to placebo in improving both the core and overall symptoms of depression (MADRS-6, p,0.001; MADRS-10, p50.005). Conclusion(s): ALKS 5461 provides a novel mechanism in the pharmacotherapy of MDD with "balanced" agonist-antagonist opioid modulation.</t>
  </si>
  <si>
    <t>Biological Psychiatry. Conference: 72nd Annual Scientific Convention and Meeting of the Society of Biological Psychiatry, SOBP 2017. San Diego, CA United States. 81(10 Supplement 1) (pp S32), 2017. Date of Publication: May 2017.</t>
  </si>
  <si>
    <t>Lazar, Christina M.;Black, Anne C.;McMahon, Thomas J.;Rosenheck, Robert A.;Ries, Richard;Ames, Donna;Rosen, Marc I.</t>
  </si>
  <si>
    <t>All-data approach to assessing financial capability in people with psychiatric disabilities.</t>
  </si>
  <si>
    <t>The goal of this project was to develop an evidence-based method to assess the ability of disabled persons to manage federal disability payments. This article describes the development of the Financial Incapability Structured Clinical Assessment done Longitudinally (FISCAL) measure of financial capability. The FISCAL was developed by an iterative process of literature review, pilot testing, and expert consultation. Independent assessors used the FISCAL to rate the financial capability of 118 participants (57% female, 58% Caucasian) who received Social Security disability payments, had recently been treated in acute care facilities for psychiatric disorders, and who did not have representative payees or conservators. Altogether, 48% of participants were determined financially incapable by the FISCAL, of whom 60% were incapable because of unmet basic needs, 91% were incapable because of spending that harmed them (e.g., on illicit drugs or alcohol), 56% were incapable because of both unmet needs and harmful spending, and 5% were incapable because of contextual factors. As expected, incapable individuals scored higher on a measure of money mismanagement (p &lt; .001) compared with capable individuals. Interrater reliability for FISCAL capability determinations was very good (Îº = .77) and interrater agreement was 89%. In this population, the FISCAL had construct validity; ratings demonstrated good reliability and correlated with a related measure. Potentially, the FISCAL can be used to validate other measures of capability and to help understand how people on limited incomes manage their funds. (PsycINFO Database Record (c) 2019 APA, all rights reserved)</t>
  </si>
  <si>
    <t>https://doi.org/10.1037/pas0000179</t>
  </si>
  <si>
    <t>Psychological Assessment</t>
  </si>
  <si>
    <t>Tran A.
 Blinder H.
 Hutton B.
 English S.</t>
  </si>
  <si>
    <t>Alpha-2 agonists for sedation in mechanically ventilated neurocritical care patients: A systematic review protocol.</t>
  </si>
  <si>
    <t>Background: Sedation is an important consideration in the care of the neurocritically ill patient. It provides anxiety and relief, facilitates procedures and nursing tasks, and minimizes intolerance of mechanical ventilation. Alpha-2 agonists such as dexmedetomidine and clonidine have been shown to be an effective alternative in the general critical care population by reducing duration of mechanical ventilation and length of stay in the intensive care unit (ICU), as compared to traditional sedative agents such as propofol or benzodiazepines. However, there is a paucity of literature detailing their utility and safety in neurocritical care, a population that presents unique considerations for management of global and cerebral hemodynamics, agitation, and facilitation of neurological assessments. The objective of this review is to assess the efficacy and safety of alpha-2 agonists for non-procedural sedation in mechanically ventilated brain-injured patients. Method(s): We will search the Embase and MEDLINE databases for all randomized controlled trials, prospective and retrospective cohort studies examining neurocritically ill adult patients aged 18 years and older who are on mechanical ventilation and receiving alpha-2 agonists for non-procedural sedation. Primary outcomes of interest include effect on mean arterial pressure (MAP), intracranial pressure (ICP), and cerebral perfusion pressure (CPP). Secondary outcomes include adverse events, duration of mechanical ventilation, 30-day mortality, ICU length of stay, incidence of delirium, and quality of sedation. Continuous outcomes will be presented as means and mean differences and discrete counting events will be presented as event rates. Pre-defined criteria for heterogeneity are provided for determination of pooling eligibility. Where appropriate, we will pool estimates for individual outcomes. Planned subgroup analyses include specific alpha-2 agonist agent, study design, clinical diagnosis, dosing regimen, and use of adjunctive agents. Quality of evidence for the recommendation will be assessed using the Grading of Recommendations, Assessment, Development and Evaluation (GRADE) approach where appropriate. Discussion(s): This systematic review will summarize the evidence on the efficacy and safety for the use of alpha-2 agonists as sedative agents in the neurocritical care population. Systematic review registration: PROSPERO CRD42016037045Copyright © 2016 The Author(s).</t>
  </si>
  <si>
    <t>https://dx.doi.org/10.1186/s13643-016-0331-4</t>
  </si>
  <si>
    <t>Systematic Reviews. 5(1) (no pagination), 2016. Article Number: 154. Date of Publication: 08 Sep 2016.</t>
  </si>
  <si>
    <t>Deacon R.M.
 Nielsen S.
 Leung S.
 Rivas G.
 Cubitt T.
 Monds L.A.
 Ezard N.
 Larance B.
 Lintzeris N.</t>
  </si>
  <si>
    <t>Alprazolam use and related harm among opioid substitution treatment clients - 12 months follow up after regulatory rescheduling.</t>
  </si>
  <si>
    <t>Background Alprazolam, has been associated with disproportionate harms compared to other benzodiazepines, especially among people in opioid substitution treatment (OST). We examine the effect of the rescheduling of alprazolam in Australia, from Schedule 4 to Schedule 8 in February 2014 amongst a high-risk population of clients in OST. Methods OST participants who reported recent (last month) alprazolam use were recruited from three Sydney clinics. Participants (n = 57) were interviewed immediately prior to rescheduling and again three months and 12 months after rescheduling. We examined self-reported patterns of drug use, drug availability, mental and physical health. A linear mixed models approach was used to analyse changes in alprazolam and other benzodiazepine use. Results Mean days of alprazolam use in the past 28 days decreased from 13.7 to 7.1 days, and mean weekly alprazolam dose decreased from 15.1 mg to 6.1 mg at 12 months follow-up (p = 0.001). Total weekly benzodiazepine use also reduced from a mean of 222 mg diazepam equivalent to 157 mg (p = 0.044). Other substance use did not change significantly. Reported mode of cost price of street alprazolam doubled from $5 to $10 over the 12-month period. Conclusion Alprazolam rescheduling resulted in an overall reduction in alprazolam and total benzodiazepine use, without substitution with other drugs, in the short term. Unintended harms were not observed. Rescheduling appears to have been effective in reducing alprazolam use in this high-risk population.Copyright © 2016 Elsevier B.V.</t>
  </si>
  <si>
    <t>https://dx.doi.org/10.1016/j.drugpo.2016.06.006</t>
  </si>
  <si>
    <t>International Journal of Drug Policy. 36 (pp 104-111), 2016. Date of Publication: 01 Oct 2016.</t>
  </si>
  <si>
    <t>Willhelm, Fernanda Franz;Escobar, Mariana;Perry, Ingrid D. Schweigert</t>
  </si>
  <si>
    <t>AlteraÃ§Ãµes na cbmposiÃ§Ã£o corporal e em parÃ¢metros antropomÃ©tricos de dependentes de crack internados em unidade de adiÃ§Ã£o. [Changes in body composition and anthropometric parameters in crack-cocaine addicts admitted in an addiction unit.]</t>
  </si>
  <si>
    <t>Objectives: Verify the alterations of body composition and of anthropometric parameters in crack addicted patients, hospitalized for addiction treatment. Methods: Cohort prospective studies, with 40 crack addicted male volunteers, 18 to 60 years old, in treatment. Anthropometric parameters and body composition were measured, through bioelectric impedance analysis, within the hospital and at discharge. Results: With an average age 29.3 + 6.9 years, the patients have had, during abstinence, a weight gain of 76 Â± 3.7 kg; 11.6 Â± 6.4% of body weight; 5.6 Â± 4.2 cm of waist circumference. There was an increase of 4.2 Â± 3.2 kg of fat (obesity); 3.5 Â± 3.0 kg of lean body mass and 2.5 Â± 2.6 liters of water. When hospitalized, 175% of the patients presented overweight and 5% were malnourished, values that, at discharge, altered to 50% of eutrophy and 476% of overweight (BMIâ€”Body Mass Index). It was observed that the average of weight gain increased in the first two weeks of hospitalization. Conclusion: During hospitalization a weight gain was identified as well as alterations in body composition and in anthropometric parameters of patients, resulting in migration from eutrophy to overweight, in an expressive group. (PsycINFO Database Record (c) 2019 APA, all rights reserved)</t>
  </si>
  <si>
    <t>https://doi.org/10.1590/S0047-20852013000300002</t>
  </si>
  <si>
    <t>Jornal Brasileiro de Psiquiatria</t>
  </si>
  <si>
    <t>Brazil</t>
  </si>
  <si>
    <t>Universidade Federal do Rio de Janeiro (UFRJ)</t>
  </si>
  <si>
    <t>Patkar, Ashwin A.;Rozen, Steve;Mannelli, Paolo;Matson, Wayne;Pae, Chi-Un;Krishnan, K. Ranga;Kaddurah-Daouk, Rima</t>
  </si>
  <si>
    <t>Alterations in tryptophan and purine metabolism in cocaine addiction: A metabolomic study.</t>
  </si>
  <si>
    <t>Background: Mapping metabolic â€œsignaturesâ€_x009d_ can provide new insights into addictive mechanisms and potentially identify biomarkers and therapeutic targets. Objective: We examined the differences in metabolites related to the tyrosine, tryptophan, purine, and oxidative stress pathways between cocaine-dependent subjects and healthy controls. Several of these metabolites serve as biological indices underlying the mechanisms of reinforcement, toxicity, and oxidative stress. Methods: Metabolomic analysis was performed in 18 DSM-IV-diagnosed cocaine-dependent individuals with at least 2 weeks of abstinence and ten drug-free controls. Plasma concentrations of 37 known metabolites were analyzed and compared using a liquid chromatography electrochemical array platform. Multivariate analyses were used to study the relationship between severity of drug use [Addiction Severity Index (ASI) scores] and biological measures. Results: Cocaine subjects showed significantly higher levels of n-methylserotonin (p p p p p n-methylserotonin and xanthine contributed to 73% of the variance in predicting the ASI scores (p n-methylserotonin, xanthine, xanthosine, and guanine differentiated cocaine and control groups with no overlap. Conclusions: Alterations in the methylation processes in the serotonin pathways and purine metabolism seem to be associated with chronic exposure to cocaine. Given the preliminary nature and cross-sectional design of the study, the findings need to be confirmed in larger samples of cocaine-dependent subjects, preferably in a longitudinal design. (PsycINFO Database Record (c) 2016 APA, all rights reserved)</t>
  </si>
  <si>
    <t>https://doi.org/10.1007/s00213-009-1625-1</t>
  </si>
  <si>
    <t>Voegel, Clarissa D.;Kroll, Sara L.;Schmid, Marc W.;Kexel, Ann-Kathrin;Baumgartner, Markus R.;Kraemer, Thomas;Binz, Tina M.;Quednow, Boris B.</t>
  </si>
  <si>
    <t>Alterations of stress-related glucocorticoids and endocannabinoids in hair of chronic cocaine users.</t>
  </si>
  <si>
    <t>Background: Previous research in animals and humans has demonstrated a potential role of stress regulatory systems, such as the hypothalamic-pituitary-adrenal (HPA) axis and the endocannabinoid (eCB) system, in the development of substance use disorders. We thus investigated alterations of HPA and eCB markers in individuals with chronic cocaine use disorder by using an advanced hair analysis technique. Methods: We compared hair concentrations of glucocorticoids (cortisone, cortisol) and the eCBs 2-arachidonylglycerol, anandamide (AEA), oleoylethanolamide (OEA), and palmitoylethanolamide (PEA) between 48 recreational cocaine users (RCU), 25 dependent cocaine users (DCU), and 67 stimulant-naÃ¯ve controls. Self-reported substance use and hair concentrations of substances were also assessed. Results: Significantly higher concentrations of hair cortisone were found in RCU and DCU compared with controls. Hair concentrations of OEA and PEA were significantly lower in DCU compared with RCU and controls. Additionally, within cocaine users, elevated cocaine hair concentration was a significant predictor for increased glucocorticoid and decreased OEA hair levels. Moreover, higher 3,4-methyl enedioxymethamphetamine hair concentration was correlated with elevated cortisone and AEA, OEA, and PEA levels in hair within cocaine users, whereas more self-reported cannabis use was associated with lower eCBs levels in hair across the total sample. Conclusion: Our findings support the hypothesis that the HPA axis and eCB system might be important regulators for substance use disorders. The mechanistic understanding of changes in glucocorticoid and eCB levels in future research might be a promising pharmacological target to reduce stress-induced craving and relapse specifically in cocaine use disorder. (PsycInfo Database Record (c) 2022 APA, all rights reserved)</t>
  </si>
  <si>
    <t>https://doi.org/10.1093/ijnp/pyab070</t>
  </si>
  <si>
    <t>MDMA</t>
  </si>
  <si>
    <t>International Journal of Neuropsychopharmacology</t>
  </si>
  <si>
    <t>Rao, H; Wang, J; Giannetta, J; Korczykowski, M; Shera, D; Avants, BB; Gee, J; Detre, JA; Hurt, H</t>
  </si>
  <si>
    <t>Altered resting cerebral blood flow in adolescents with in utero cocaine exposure revealed by perfusion functional MRI</t>
  </si>
  <si>
    <t>in utero cocaine exposure; ASL perfusion fMRI; cerebral blood flow; frontal lobe; adolescence</t>
  </si>
  <si>
    <t>VOXEL-BASED MORPHOMETRY; CORTICAL DEVELOPMENT; BRAIN-DEVELOPMENT; CHILDREN; TASK; CHILDHOOD; AGE; CONSEQUENCES; ACTIVATION; ADULTHOOD</t>
  </si>
  <si>
    <t>OBJECTIVES. Animal studies have clearly demonstrated the effects of in utero cocaine exposure on neural ontogeny, especially in dopamine-rich areas of cerebral cortex; however, less is known about how in utero cocaine exposure affects longitudinal neurocognitive development of the human brain. We used continuous arterial spin-labeling perfusion functional MRI to measure the effect of in utero cocaine exposure on resting brain function by comparing resting cerebral blood flow of cocaine-exposed adolescents with non-cocaine-exposed control subjects. PATIENTS AND METHODS. Twenty-four cocaine-exposed adolescents and 25 matched non-cocaine-exposed control subjects underwent structural and perfusion functional MRI during resting states. Direct subtraction, voxel-wise general linear modeling, and region-of-interest analyses were performed on the cerebral blood flow images to compare the resting cerebral blood flow between the 2 groups. RESULTS. Compared with control subjects, cocaine-exposed adolescents showed significantly reduced global cerebral blood flow. The decrease of cerebral blood flow in cocaine-exposed adolescents was observed mainly in posterior and inferior brain regions, including the occipital cortex and thalamus. After adjusting for global cerebral blood flow, however, a significant increase in relative cerebral blood flow in cocaine-exposed adolescents was found in anterior and superior brain regions, including the prefrontal, cingulate, insular, amygdala, and superior parietal cortex. Furthermore, the functional modulations by in utero cocaine exposure on all of these regions except amygdala cannot be accounted for by the variation in brain anatomy. CONCLUSIONS. In utero cocaine exposure may reduce global cerebral blood flow, and this reduction may persist into adolescence. The relative increase of cerebral blood flow in anterior and superior brain regions in cocaine-exposed adolescent participants suggests that compensatory mechanisms for reduced global cerebral blood flow may develop during neural ontogeny. Arterial spin-labeling perfusion MRI may be a valuable tool for investigating the long-term effects of in utero drug exposure.</t>
  </si>
  <si>
    <t>Hulka, L. M.;Eisenegger, C.;Preller, K. H.;Vonmoos, M.;Jenni, D.;Bendrick, K.;Baumgartner, M. R.;Seifritz, E.;Quednow, B. B.</t>
  </si>
  <si>
    <t>Altered social and non-social decision-making in recreational and dependent cocaine users.</t>
  </si>
  <si>
    <t>Background: Maladaptive decision-making is assumed to be a core feature of cocaine addiction. Indeed, numerous studies have reported deficits in non-social decision-making tasks and reward-related impulsivity in dependent cocaine users. However, social decision-making has not been examined in cocaine users yet. Moreover, it is unknown if even recreational and non-dependent cocaine use is linked to decision-making deficits. Therefore, we investigated whether recreational and dependent cocaine users exhibit alterations in social and non-social decision-making. Method: The performance of healthy controls (n = 68), recreational cocaine users (n = 68) and dependent cocaine users (n = 30) in classical decision-making paradigms (Iowa Gambling Task, Delay Discounting) and in social interaction paradigms (Distribution Game, Dictator Game) was assessed. Results: Decisions in the social interaction tasks of both cocaine user groups were more self-serving compared with controls as cocaine users preferred higher monetary payoffs for themselves. In the Iowa Gambling Task, only dependent cocaine users were more likely to choose disadvantageous card decks, reflecting worse decision-making. They were also more likely to choose immediate smaller rewards over larger delayed rewards in the Delay Discounting task. Conclusions: Our results imply that both recreational and dependent cocaine users are more concerned with their own monetary gain when interacting with another person. Furthermore, primarily dependent cocaine users are less foresighted and more impulsive regarding immediate reward. Overall, social interaction deficits are already present in recreational users, while non-social decision-making deficits occur predominantly in dependent cocaine users. Thus, social interaction training and cognitive remediation strategies may improve treatment success and quality of life in cocaine dependence. (PsycINFO Database Record (c) 2016 APA, all rights reserved)</t>
  </si>
  <si>
    <t>https://doi.org/10.1017/S0033291713001839</t>
  </si>
  <si>
    <t>Barbosa, Paulo Cesar Ribeiro;Giglio, Joel Sales;Dalgalarrondo, Paulo</t>
  </si>
  <si>
    <t>Altered States of Consciousness and Short-Term Psychological After-Effects Induced by the First Time Ritual Use of Ayahuasca in an Urban Context in Brazil.</t>
  </si>
  <si>
    <t>This report describes psychological assessments of the first time ritual use of ayahuasca in the religious groups UniÃ£o do Vegetal and Santo Daime. Nineteen subjects who tried the beverage in Santo Daime rituals and nine subjects who tried it in UniÃ£o do Vegetal rituals were evaluated one to four days before their first ayahuasca experience in life and one to two weeks after this experience. Semistructured interviews and a structured psychiatric scale were used in the first evaluation to elicit set variables concerning attitudes towards the ayahuasca experience and to elicit mental health status. Mental health status was reassessed in the second evaluation, which also included a semistructured interview concerning the phenomenology of altered states of consciousness (ASCs). Predominantly positive expectancies concerning the ayahuasca experience were the most prominent findings concerning set variables. Visual phenomena, numinous ness, peacefulness, insights and a distressing reaction were the most salient ASC experiences. A significant reduction of the intensity of minor psychiatric symptoms occurred in the Santo Daime group after the hallucinogen experience. Subjects in both groups reported behavioral changes towards assertiveness, serenity and vivacity/joy. The set and setting hypothesis, suggestibility processes, as well as the supposed unique effects of ayahuasca are used in discussing these findings. (PsycInfo Database Record (c) 2022 APA, all rights reserved)</t>
  </si>
  <si>
    <t>https://doi.org/10.1080/02791072.2005.10399801</t>
  </si>
  <si>
    <t>Convey, MR; Dickson-Gomez, J; Weeks, MR; Li, JH</t>
  </si>
  <si>
    <t>Altruism and Peer-Led HIV Prevention Targeting Heroin and Cocaine Users</t>
  </si>
  <si>
    <t>addiction / substance use; altruism; HIV/AIDS prevention; intervention programs; research, mixed methods</t>
  </si>
  <si>
    <t>INJECTION-DRUG USERS; COMMUNITY INVOLVEMENT; AIDS-PREVENTION; HIGH-RISK; INTERVENTION; VOLUNTEER; EDUCATION; OUTREACH; PROGRAM; HEALTH</t>
  </si>
  <si>
    <t>Peer-delivered HIV prevention and intervention programs play an important role in halting the spread of HIV. Rigorous scientific analysis of the aforementioned programs has focused on the immediate reduction of risk-related behaviors among the target populations. In our longitudinal study of the Risk Avoidance Partnership Peer Intervention for HIV, we assessed the long-term behavioral effects of a peer-led HIV intervention project with active drug users. Initial analysis of the qualitative data highlights the role of altruism as a motivator in sustaining peer educators beyond the immediate goals of the project. We contend that altruism found in volunteers is an important factor in maintaining long-term participation in HIV intervention programs and initiatives using peer educators.</t>
  </si>
  <si>
    <t>Borschmann, R; Young, JT; Moran, P; Spittal, MJ; Heffernan, E; Mok, K; Kinner, SA</t>
  </si>
  <si>
    <t>Ambulance attendances resulting from self-harm after release from prison: a prospective data linkage study</t>
  </si>
  <si>
    <t>Self-injurious behaviour; Prisons; Emergency service; Ambulance; Data linkage</t>
  </si>
  <si>
    <t>POPULATION-BASED COHORT; RANDOMIZED-TRIAL; OPIOID OVERDOSE; HEROIN OVERDOSE; MENTAL-DISORDER; EX-PRISONERS; RISK-FACTORS; AUSTRALIA; SUICIDE; NALOXONE</t>
  </si>
  <si>
    <t>Objective Incarcerated adults are at high risk of self-harm and suicide and remain so after release into the community. The aims of this study were to estimate the number of ambulance attendances due to self-harm in adults following release from prison, and to identify factors predictive of such attendances. Methods Baseline surveys with 1309 adults within 6 weeks of expected release from prison between 2008 and 2010 were linked prospectively with state-wide correctional, ambulance, emergency department, hospital and death records in Queensland, Australia. Associations between baseline demographic, criminal justice and mental health-related factors, and subsequent ambulance attendances resulting from self-harm, were investigated using negative binomial regression. Results During 4691 person-years of follow-up (median 3.86 years per participant), there were 2892 ambulance attendances in the community, of which 120 (3.9%) were due to self-harm. In multivariable analyses, being Indigenous [incidence rate ratio (IRR): 2.10 (95% CI 1.14-3.86)], having previously been hospitalised for psychiatric treatment [IRR: 2.65 (95% CI 1.44-4.87)], being identified by prison staff as being at risk of self-harm whilst incarcerated [IRR: 2.12 (95% CI 1.11-4.06)] and having a prior ambulance attendance due to self-harm [IRR: 3.16 (95% CI 1.31-7.61)] were associated with self-harm attendances. Conclusions Ambulance attendances resulting from self-harm following release from prison are common and represent an opportunity for tertiary intervention for self-harm. The high prevalence of such attendances, in conjunction with the strong association with prior psychiatric problems, reinforces the importance of providing appropriate ambulance staff training in the assessment and management of self-harm, and mental health problems more broadly, in this vulnerable population.</t>
  </si>
  <si>
    <t>Dorn S.D.
 Meek P.D.</t>
  </si>
  <si>
    <t>Ambulatory care for irritable bowel syndrome in the united states, 1993-2010.</t>
  </si>
  <si>
    <t>Background and Objectives: Irritable Bowel Syndrome (IBS) is a very common condition. We sought to assess longitudinal patterns in IBS visits, evaluation, and management in the United States over the last two decades. Method(s): Data were derived from the National Ambulatory Medical Care Survey (NAMCS) and the National Hospital Ambulatory Medical Care Survey (NHAMCS) for 1993-2010. Patient visits with a physician diagnosis code of IBS (ICD-9-CM code 564.1x) and where an IBS-related symptom was listed as the reason for visit were classified as encounters for IBS-related care. Data were weighted to produce national estimates of the frequency of IBS visits, and associated evaluation and management strategies across three six-year time frames (1993-1998; 1999-2004; 2005-2010). Ambulatory care visit frequency, as well as patient characteristics and treatment patterns were compared between periods. Result(s): Data were analyzed for 1,024 records (corresponding to a weighted estimate of 27 million patient visits) during the study. Between 1993-1998 and 2005-2010 the rate of IBS-related visits decreased roughly by 37% (p &lt;0.001). Among these visits, the estimated proportion of IBS subtypes (e.g., IBS-D, IBS-C) did not differ between time periods (p=0.212). Over time, patients were more likely to receive at least one non-medication therapy; diet/nutrition counseling, mental health counseling, and/or stress management (2.5 to 12.3%, p&lt;0.001) and at least one medication (24.8 to 33.3%; p &lt;0.001). Among medications, there was increased use of gastrointestinal-specific antibiotics, laxatives, proton pump inhibitors, antiemetics, bile acid sequestrants, opioid and non-opioid analgesics, and probiotics (p&lt;0.001 for each). There was decreased use of fiber (p&lt;0.001), antidepressants (p=0.002), antacids (p=0.010), and histamine-2 receptor antagonists (p&lt;0.001). Conclusion(s): From 1993-2010 the frequency of visits for IBS across the United States declined substantially. However, for each visit prescription and non-prescription therapies became more likely.</t>
  </si>
  <si>
    <t>Gastroenterology. Conference: Digestive Disease Week 2013, DDW 2013. Orlando, FL United States. Conference Publication: (var.pagings). 144(5 SUPPL. 1) (pp S378), 2013. Date of Publication: May 2013.</t>
  </si>
  <si>
    <t>Wahidi M.M.
 Jain P.
 Jantz M.
 Lee P.
 Mackensen G.B.
 Barbour S.Y.
 Lamb C.
 Silvestri G.A.</t>
  </si>
  <si>
    <t>American College of Chest Physicians consensus statement on the use of topical anesthesia, analgesia, and sedation during flexible bronchoscopy in adult patients.</t>
  </si>
  <si>
    <t>Background: Optimal performance of bronchoscopy requires patient's comfort, physician's ease of execution, and minimal risk. There is currently a wide variation in the use of topical anesthesia, analgesia, and sedation during bronchoscopy. Method(s): A panel of experts was convened by the American College of Chest Physicians Interventional/ Chest Diagnostic Network. A literature search was conducted on MEDLINE from 1969 to 2009, and consensus was reached by the panel members after a comprehensive review of the data. Randomized controlled trials and prospective studies were given highest priority in building the consensus. Result(s): In the absence of contraindications, topical anesthesia, analgesia, and sedation are suggested in all patients undergoing bronchoscopy because of enhanced patient tolerance and satisfaction. Robust data suggest that anticholinergic agents, when administered prebronchoscopy, do not produce a clinically meaningful effect, and their use is discouraged. Lidocaine is the preferred topical anesthetic for bronchoscopy, given its short half life and wide margin of safety. The use of a combination of benzodiazepines and opiates is suggested because of their synergistic effects on patient tolerance during the procedure and the added antitussive properties of opioids. Propofol is an effective agent for sedation in bronchoscopy and can achieve similar sedation, amnesia, and patient tolerance when compared with the combined administration of benzodiazepines and opiates. Conclusion(s): We suggest that all physicians performing bronchoscopy consider using topical anesthesia, analgesic and sedative agents, when feasible. The existing body of literature supports the safety and effectiveness of this approach when the proper agents are used in an appropriately selected patient population. © 2011 American College of Chest Physicians.</t>
  </si>
  <si>
    <t>https://dx.doi.org/10.1378/chest.10-3361</t>
  </si>
  <si>
    <t>Chest. 140(5) (pp 1342-1350), 2011. Date of Publication: November 2011.</t>
  </si>
  <si>
    <t>Cheng T, Small W, Dong H, Nosova E, Hayashi K, DeBeck K.</t>
  </si>
  <si>
    <t>An age-based analysis of nonmedical prescription opioid use among people who use illegal drugs in Vancouver, Canada</t>
  </si>
  <si>
    <t>Subst Abuse Treat Prev Policy. 2018 Nov 27;13(1):41. doi: 10.1186/s13011-018-0180-3.</t>
  </si>
  <si>
    <t>PMC6260714</t>
  </si>
  <si>
    <t>10.1186/s13011-018-0180-3</t>
  </si>
  <si>
    <t>Johnson, R. Scott;Stolar, Andrea G.;Wu, Emily;Coonan, Loretta A.;Graham, David P.</t>
  </si>
  <si>
    <t>An analysis of successful outcomes and associated contributing factors in veterans' court.</t>
  </si>
  <si>
    <t>This study aims to examine the extent to which a veteranâ€™s propensity for arrest following separation from veteransâ€™ court is associated with that veteranâ€™s length of stay within the program, type of discharge, or number of judicial sanctions issued. This is a retrospective chart review that focuses on the first 100 participants in the Harris County Veteransâ€™ Court Program. After controlling for a number of demographic factors, both arrests during enrollment in the veteransâ€™ court program (p = .031) and Factor Score 1 (unsuccessful discharge, fewer months in the veteransâ€™ court program, and more months of follow up) (p = .042) were predictive of arrest following separation from the veteransâ€™ court program. In addition, a prior diagnosis of opiate misuse was also predictive of arrest following separation (p &lt; .001). Given these findings, veteransâ€™ court judges and program administrators might examine ways of continuing enrollment for veterans at highest risk for recidivism. (PsycInfo Database Record (c) 2021 APA, all rights reserved)</t>
  </si>
  <si>
    <t>https://doi.org/10.1521/bumc.2015.79.2.166</t>
  </si>
  <si>
    <t>Bulletin of the Menninger Clinic</t>
  </si>
  <si>
    <t>Guilford Publications</t>
  </si>
  <si>
    <t>Swartz, James A.;Martinovich, Zoran;Goldstein, Paul</t>
  </si>
  <si>
    <t>An analysis of the criminogenic effects of terminating the Supplemental Security Income impairment category for drug addiction and alcoholism.</t>
  </si>
  <si>
    <t>This study examined the criminogenic effects of terminating the Supplemental Security Income program for drug addiction and alcoholism. Hierarchical linear modeling was used to analyze self-reported crime, economic, and drug-use data collected as part of a two-year multisite study with five interview waves from 1,640 former DA&amp;As. The primary independent variables examined included subjects' replacement of lost SSI benefits legally or through requalification under another disability category and their weekly use of heroin and/or cocaine. The study found that failure to replace lost cash benefits resulted in a moderate increase in crime, particularly drug and property crime, that peaked two years after loss of benefits. Heroin and cocaine use were also related to criminality, though the magnitude of this effect was greatest at six months after loss of benefits. The study also found a relationship between drug use and loss of benefits, suggesting that the federal legislation has created a crime-prone residual population of drug users with limited treatment access. (PsycInfo Database Record (c) 2022 APA, all rights reserved)</t>
  </si>
  <si>
    <t>https://doi.org/10.1177/00914509030301-215</t>
  </si>
  <si>
    <t>Contemporary Drug Problems: An Interdisciplinary Quarterly</t>
  </si>
  <si>
    <t>Federal Legal Communications</t>
  </si>
  <si>
    <t>Li, Xiao;Borodovsky, Jacob T.;Kasson, Erin M.;Fentem, Andrea;Cavazos-Rehg, Patricia A.</t>
  </si>
  <si>
    <t>An analysis of within-subject and population level risk related to substance use and mental health outcomes among adolescents in the PATH study.</t>
  </si>
  <si>
    <t>Introduction: The objective of this study was to understand how adolescent substance use patterns may lead to negative mental health outcomes. Methods: Data from adolescents (12â€“17 years old at baseline, Wave 1) who participated in the first 3 waves of the Population Assessment of Health and Tobacco (PATH) study were used. Self-reported data on past 30-day substance use and internalizing/externalizing problems were used to conduct within-subject (fixed-effects model) and population-averaged (GEE model) analyses. Results: In both within-subject and between-subject analyses, the use of other illicit drugs (e.g., opioids, cocaine, prescription drugs for non-medical use) was positively associated with internalizing problems (within-subject estimate, AOR: 1.65, 95 % CI = 1.36â€“2.01; between-subject estimate, AOR: 1.53, 95 % CI = 1.32â€“1.78) and alcohol use was positively associated with externalizing problems (within-subject estimate, AOR: 1.66, 95 % CI = 1.43â€“1.93; between-subject estimate, AOR: 1.67, 95 % CI = 1.48â€“1.89). Additionally, within-subject analysis suggested that alcohol, marijuana, and other illicit drugs were associated with increased odds of comorbid internalizing and externalizing problems (ranging from marijuana, AOR: 1.18,â€”alcohol, AOR: 1.58). Discussion: Using within-subject and between-subject comparisons, this study demonstrated associations between adolescent substance use and internalizing and externalizing problems. Results suggest not only the need for individual level assessment and early intervention, but also the development and implementation of public health policy aimed at preventing or mitigating the negative effects of substance use in adolescence to promote improved mental health outcomes for this at-risk group. (PsycInfo Database Record (c) 2021 APA, all rights reserved)</t>
  </si>
  <si>
    <t>https://doi.org/10.1016/j.drugalcdep.2020.108385</t>
  </si>
  <si>
    <t>Patel, Nisarg;Schwenk, Eric S.;Ferd, Polina;Torjman, Marc C.;Baratta, Jaime L.;Viscusi, Eugene R.</t>
  </si>
  <si>
    <t>An anesthesiologistâ€_x0090_led inpatient buprenorphine initiative.</t>
  </si>
  <si>
    <t>Hospitalized patients with opioid use disorder who present with acute pain are challenging to manage. Without any treatment, their mortality in the first 28 days after discharge is substantially increased. Unlike extendedâ€_x0090_release naltrexone, which requires a period of withdrawal, or methadone, which can cause prolonged corrected QT (QTc) and carries a higher risk of respiratory depression, buprenorphine provides potent analgesia with low respiratory risk. Hospitalization provides a unique opportunity for clinicians to perform buprenorphine induction, which could potentially reduce mortality without affecting analgesia. Our acute pain management service uses multimodal analgesia to maintain adequate analgesia and minimize withdrawal during buprenorphine induction in the hospital. With the assistance of narcotics addiction rehabilitation program specialists, we help link patients to outpatient buprenorphine providers and maximize the chance of successful recovery. The primary outcome of this study was to determine the percentage of patients who filled an outpatient buprenorphine prescription after undergoing inpatient induction. (PsycInfo Database Record (c) 2023 APA, all rights reserved)</t>
  </si>
  <si>
    <t>https://doi.org/10.1111/papr.12996</t>
  </si>
  <si>
    <t>Pain Practice</t>
  </si>
  <si>
    <t>Naveed Z.
 Fox H.S.
 Wichman C.S.
 May P.
 Arcari C.M.
 Meza J.
 Baccaglini L.</t>
  </si>
  <si>
    <t>An assessment of factors associated with neurocognitive decline in people living with HIV.</t>
  </si>
  <si>
    <t>Despite the widespread use of combination antiretroviral therapy (cART), HIV-associated neurocognitive impairment (NCI) remains a health concern. However, limited research has been done to identify factors associated with neurocognitive decline. We assessed risk factors associated with neurocognitive decline in people living with HIV using a definition of decline that is statistically easy to adopt, is based on a commonly used neuropsychological cut-off and may be clinically relevant. Cox proportional hazards modeling was performed using the CNS HIV Antiretroviral Therapy Effects Research (CHARTER) study database. 581 participants were followed for up to 12 years. Neurocognitive decline was defined as the first observed drop in global T-scores of at least 2.67. Lifetime methamphetamine use had the strongest association with neurocognitive decline (adjusted Hazard Ratio; aHR = 1.48; 95% CI = 0.92-2.39) followed by no current antiretroviral medication use (aHR = 1.32; 95% CI = 0.91-1.92). Other risk factors included Hispanic ethnicity, lifetime history of major depressive disorder, lifetime cannabis use, hepatitis-C infection, and difficulty eating, dressing, bathing, or using the toilet. Results indicate that consistent use of ART may be of high significance to preserving neurocognition. Furthermore, Hispanic patients, those with a history of depression and substance use, and those having difficulty in essential activities of daily living may require vigilant follow-up.Copyright © The Author(s) 2021.</t>
  </si>
  <si>
    <t>https://dx.doi.org/10.1177/09564624211043351</t>
  </si>
  <si>
    <t>International Journal of STD and AIDS. 33(1) (pp 38-47), 2022. Date of Publication: January 2022.</t>
  </si>
  <si>
    <t>Adler A.C.
 Chandrakantan A.
 Nathanson B.H.
 von Ungern-Sternberg B.S.</t>
  </si>
  <si>
    <t>An assessment of opioids on respiratory depression in children with and without obstructive sleep apnea.</t>
  </si>
  <si>
    <t>Background: Obstructive sleep apnea is a risk factor for respiratory depression following opioid administration as well as opioid-induced hyperalgesia. Little is known on how obstructive sleep apnea status is associated with central ventilatory depression in pediatric surgical patients given a single dose of fentanyl. Method(s): This was a single-center, prospective trial in children undergoing surgery requiring intubation and opioid administration. Sixty patients between the ages of 2-8 years presenting for surgery at Texas Children's Hospital were recruited. Twenty non-obstructive sleep apnea controls and 30 patients with moderate to severe obstructive sleep apnea met inclusion criteria. Following induction of general anesthesia and establishment of steady-state ventilation, participants received 1 mcg/kg intravenous fentanyl. Ventilatory variables (tidal volume, respiratory rate, end-tidal CO2, and minute ventilation) were assessed each minute for 10 min. The primary outcome was the extent of opioid-induced central ventilatory depression over time by obstructive sleep apnea status when compared with baseline values. Secondary aims assessed the impact of demographics and SpO2 nadir on ventilatory depression. Result(s): We found no significant difference in percent decrease in respiratory rate (38.1% and 37.1%; p =.950), tidal volume (6.4% and 5.4%; p =.992), and minute ventilation (35.0 L/min and 35.0 L/min; p =.890) in control and obstructive sleep apnea patients, respectively. Both groups experienced similar percent increases in end-tidal CO2 (4.0% vs. 2.2%; p =.512) in control and obstructive sleep apnea patients, respectively. Conclusion(s): In pediatric surgical patients, obstructive sleep apnea status was not associated with significant differences in central respiratory depression following a single dose of fentanyl (1 mcg/kg). These findings can help determine safe opioid doses in future pediatric obstructive sleep apneapatients.Copyright © 2021 John Wiley &amp; Sons Ltd</t>
  </si>
  <si>
    <t>https://dx.doi.org/10.1111/pan.14228</t>
  </si>
  <si>
    <t>Paediatric Anaesthesia. 31(9) (pp 977-984), 2021. Date of Publication: September 2021.</t>
  </si>
  <si>
    <t>Fleagle E.
 Bryce K.
 Collins K.
 Jafri S.-M.
 Muszkat Y.
 Yoshida A.
 Rizzari M.
 Beltran N.
 Abouljoud M.
 Nagai S.</t>
  </si>
  <si>
    <t>An assessment of psychiatric needs pre-and postmultivisceral transplant.</t>
  </si>
  <si>
    <t>Introduction: As intestinal transplant becomes a more viable treatment option, there has been increased interest in quality of life and other psychosocial metrics. Systematic review suggests that quality of life improves post-transplant. However, there is limited data regarding psychosocial issues present at initial evaluation and post-transplant. Given that psychiatric issues are associated with increased mortality in solid organ transplant, this study aims to highlight psychosocial patterns that are present at initial evaluation and post-transplant. Method(s): This study was a retrospective chart review of 28 patients who received intestinal transplants between 8/3/10-1/3/17 at an academic hospital in the United States. Psychosocial variables from encounters with health psychology senior staff and trainees were extracted. Descriptive data were evaluated from pre and post-transplant encounters. Result(s): Pre-transplant, the most common initial diagnosis was adjustment disorder (68%) with more significant pathology occurring in the remaining patients. 3/28 patients had comorbid substance use issues. 12/28 patients were on psychotropic medications during initial evaluation with 50% of those on multiple medications. Figure 1 describes data from initial psychological assessment. Of those eventually transplanted, 8 required further intervention prior to psychosocial clearance. Among the 28 patients, psychology was consulted an average of 2.71 times. Of those that required follow-up, there was an average of 8.25 follow-ups. Most common reasons for consult were; depression, pain, anxiety, eating related issues, mental status concerns, or other. Of the 28 patients, 19 had post-transplant psychiatric diagnoses. Although adjustment disorders were the most prevalent (8/19), more significant pathology was found in remaining patients including opioid abuse (4/19), PTSD (3/19), and pain disorders (3/19). Conclusion(s): Present analysis suggests that many pre-transplant patients have significant psychopathology. Post-transplant a number of psychosocial issues persist and can emerge on an inpatient and outpatient basis. Development of behavioral health protocols for the most common consultations will be a valuable clinical service. These interventions may improve psychosocial outcomes, decrease patient noncompliance and reduce disease burden and cost. Future prospective studies, extending period of follow up, and assessing a wider range of predictors and outcomes are needed. (Figure Preseted).</t>
  </si>
  <si>
    <t>https://dx.doi.org/10.1097/01.tp.0000575572.08497.0e</t>
  </si>
  <si>
    <t>Transplantation. Conference: 2019 Congress of the Intestinal Rehabilitation and Transplant Association, CIRTA 2019. Paris France. 103(7 Supplement 2) (pp S30), 2019. Date of Publication: July 2019.</t>
  </si>
  <si>
    <t>Saligan, Leorey N.;Luckenbaugh, David A.;Slonena, Elizabeth E.;Machado-Vieira, Rodrigo;Zarate Jr., Carlos A.</t>
  </si>
  <si>
    <t>An assessment of the anti-fatigue effects of ketamine from a double-blind, placebo-controlled, crossover study in bipolar disorder.</t>
  </si>
  <si>
    <t>Background: Fatigue is a multidimensional condition that is difficult to treat with standard monoaminergic antidepressants. Ketamine, an N-methyl-D-aspartate receptor (NMDAR) antagonist produces rapid and robust improvements in depressive symptoms in treatment-resistant depression. However, there is a dearth of literature examining the anti-fatigue effects of ketamine. We hypothesize that ketamine will rapidly improve fatigue symptoms in treatment-resistant depressed patients. Methods: This is an exploratory analysis of data obtained from two double-blind, randomized, placebo-controlled, crossover trials. A total of 36 participants with treatment-resistant bipolar I or II disorder in a depressive episode (maintained on therapeutic levels of lithium or valproate) received a single infusion of ketamine hydrochloride intravenously (0.5 mg/kg over 40min) or placebo. A post-hoc analysis compared fatigue scores on ketamine vs. placebo at 10 time points from baseline through 14 days post-treatment using the National Institute of Health-Brief Fatigue Inventory. Results: A linear mixed model showed that ketamine significantly lowered fatigue scores compared to placebo from 40min post-treatment to Day 14 with the exception of Day 7. The largest difference in anti-fatigue effects between placebo and ketamine was at day 2 (d = 0.58, p &lt; 0.05). The effect remained significant after controlling for changes in non-fatigue depressive symptoms. Limitation: The retrospective nature and a small sample size are study limitations. Conclusions: Ketamine rapidly improved fatigue relative to placebo in a group of individuals with treatment-resistant bipolar depression. NMDAR is a glutamate receptor; hence, glutamate may represent a valuable target to study the clinical efficacy of new anti-fatigue approaches in multiple disorders. (PsycINFO Database Record (c) 2016 APA, all rights reserved)</t>
  </si>
  <si>
    <t>https://doi.org/10.1016/j.jad.2016.01.009</t>
  </si>
  <si>
    <t>Journal of Affective Disorders</t>
  </si>
  <si>
    <t>Loepke A.W.
 Soriano S.G.</t>
  </si>
  <si>
    <t>An assessment of the effects of general anesthetics on developing brain structure and neurocognitive function.</t>
  </si>
  <si>
    <t>BACKGROUND: Neuronal cell death after general anesthesia has recently been documented in several immature animal models. Worldwide, volatile anesthetics are used in millions of young children every year during surgical procedures and imaging studies. The possibility of anesthesia-induced neurotoxicity during an uneventful anesthetic in neonates or infants has led to serious questions about the safety of pediatric anesthesia. However, the applicability of animal data to clinical anesthesia practice remains uncertain. In the present review, we assess the evidence for the effects of commonly used anesthetics on neuronal structure and neurocognitive function in newborn humans and animals. METHOD(S): Medical databases, including Medline, Cinahl, and Pubmed, abstract listings of the American Society of Anesthesiologists, International Anesthesia Research Society, Society for Pediatric Anesthesia, and Society for Neuroscience Annual Meetings, and personal files were queried regarding anesthesia-induced neurotoxicity. RESULT(S): A growing number of studies in immature animal models demonstrate degenerative effects of several anesthetics on neuronal structure. A few studies reveal cognitive impairment in adult animals after neonatal anesthesia. There are no prospective studies evaluating neurocognitive function in children after neonatal exposure to anesthetics. However, several retrospective reviews demonstrate temporary neurological sequelae after prolonged anesthetic exposure in young children and larger studies identify long-term neurodevelopmental impairment after neonatal surgery and anesthesia. CONCLUSION(S): The evidence for anesthesia-induced neurodegeneration in animal models is compelling. Although this phenomenon has not been prospectively studied in young children, anecdotal data point toward the possibility for neurological impairment after surgery and anesthesia early in life. Given the serious implications for public health, further investigations of this phenomenon are imperative, both in laboratory animals and in young children. © 2008 International Anesthesia Research Society.</t>
  </si>
  <si>
    <t>https://dx.doi.org/10.1213/ane.0b013e318167ad77</t>
  </si>
  <si>
    <t>Anesthesia and Analgesia. 106(6) (pp 1681-1707), 2008. Date of Publication: June 2008.</t>
  </si>
  <si>
    <t>Qian Z.J.
 Alyono J.</t>
  </si>
  <si>
    <t>An association between marijuana use and tinnitus.</t>
  </si>
  <si>
    <t>Objectives: Although some advocates argue for marijuana as a treatment for tinnitus, the relationship between marijuana use and tinnitus is unknown. The objective of this study was to evaluate associations between marijuana use and tinnitus prevalence, severity, and frequency of occurrence. Method(s): Cross-sectional analysis of nationally representative data from the National Health and Nutrition Examination Survey 2011-2012. Statistical analysis was performed on data collected from 1582 noninstitutionalized adults age 20 to 69 years who underwent audiometric testing and were administered questionnaires about hearing, drug use, current health status, and medical history. Result(s): The use of marijuana at least once per month for the previous 12 months was significantly associated with experiencing tinnitus during that 12-month period, X2(1) = 10.9, P = .001. Participants who used marijuana were more likely to experience tinnitus after accounting for covariables including age, sex, audiometric hearing loss, noise exposure history, depression, anxiety, smoking, salicylate use, cardiovascular disease, hypertension, and diabetes (odds ratio = 1.37, 95% confidence interval 1.02-1.85, P = .038). Among all respondents who experienced tinnitus, those who used marijuana did not experience a difference in tinnitus severity (t -test, P = .659) nor a difference in personal frequency of tinnitus occurrence (t test, P = .398) compared with those who did not. Use of other substances such as alcohol, cocaine, methamphetamine, and heroin was not associated with tinnitus. Conclusion(s): Marijuana use is independently associated with increased tinnitus prevalence. Future prospective, longitudinal, and mechanistic studies will be required to elucidate causality.</t>
  </si>
  <si>
    <t>https://dx.doi.org/10.1177/0194599819858141</t>
  </si>
  <si>
    <t>Otolaryngology - Head and Neck Surgery. Conference: Annual Meeting of the American Academy of Otolaryngology-Head and Neck Surgery Foundation, AAO-HNSF 2019. New Orleans, LA United States. 161(2 Supplement) (pp P96), 2019. Date of Publication: September 2019.</t>
  </si>
  <si>
    <t>Ntanganika E.
 Patel B.</t>
  </si>
  <si>
    <t>An audit assessing the prescribing of naloxone in paediatric patients.</t>
  </si>
  <si>
    <t>Aim To assess whether paediatric patients who were prescribed opioids, had also been prescribed naloxone. Methods The audit was registered with the Clinical Audit and Effectiveness Department and ethical approval was not required. Patients who were taking weak opioids were excluded from this audit. A data collection sheet was created and data collected prospectively, over a two-month period. Forty-one inpatient medication charts were reviewed, to identify whether naloxone had been prescribed on the PRN section of the chart for patients who had been prescribed opioids, also to see whether the standards set for this audit had been met. The data was analysed with Microsoft excel. Results There were 41 paediatric inpatient charts reviewed in total. Three standards were set for this audit which were derived from local 'Multidisciplinary Guidelines for Acute Pain Management in Children and Young People'.1 The first standard was that 'all paediatric patients who are prescribed opioids should have naloxone prescribed' which was met by 17% (7/ 41) of the inpatient charts. The second standard was that 'naloxone should be prescribed on the 'when required' PRN section of the drug chart' which was met by 100% (7/7) of the inpatient charts. The last standard was that 'the directions for naloxone should include instructions to call a medical practitioner and to immediately commence the administration, if respiratory depression is encountered',1 2 which was met by 86% (6/7) of the inpatient charts. Conclusion There is significant lack of naloxone prescribing in paediatric patients who are on opioids. This is reflected from the results showing that only 17% (7/41) of patients on opioids had naloxone prescribed on the PRN section of the chart. The inpatient charts which had naloxone prescribed, did not all have the correct dose and instructions on how it should be administered, only 86% (6/7) did. The results suggest that there is a lack of understanding on the importance of naloxone and how it should be prescribed on inpatient charts. The findings of this audit will be presented at the Paediatric Audit meeting and the Surgical Paediatric meeting, to educate prescribers on the importance of prescribing naloxone in patients who are receiving opioids and to reduce adverse effects that could occur due to opioid toxicity.</t>
  </si>
  <si>
    <t>https://dx.doi.org/10.1136/archdischild-2019-nppc.24</t>
  </si>
  <si>
    <t>Archives of Disease in Childhood. Conference: 2018 Neonatal and Paediatric Pharmacists Conference. Bristol United Kingdom. 104(7) (no pagination), 2019. Date of Publication: July 2019.</t>
  </si>
  <si>
    <t>Sanjuan, Pilar M.;Pearson, Matthew R.;Poremba, Carly;Amaro, Hortensia de Los Angeles;Leeman, Lawrence</t>
  </si>
  <si>
    <t>An ecological momentary assessment study examining posttraumatic stress disorder symptoms, prenatal bonding, and substance use among pregnant women.</t>
  </si>
  <si>
    <t>Background: Substance use disorder (SUD) during pregnancy requires efficacious interventions based on understanding the ebb and flow of risk and protective factors for substance use across time. To assess how these fluctuations are associated temporally with substance use, we used ecological momentary assessment (EMA) to evaluate substance use risk (posttraumatic stress disorder [PTSD] symptoms) and protective (prenatal fetal bonding) factors and their associations with prenatal substance use recorded in real time. Methods: Pregnant women in SUD treatment (N = 33) with prior trauma exposure received smartphones with an EMA application that queried them thrice daily for 28 days about PTSD symptoms, prenatal bonding, and substance use. Results: Nearly all (N = 32) provided EMA data resulting in 2049 EMA reports (74% compliance). Most participants reported tobacco (72%), alcohol (22%), heroin (41%), and/or other illicit drug (6%â€“31%) use at least once via EMA. There were moderate associations (average Î² = 0.23) between greater daily peak PTSD symptoms and substance use with significant effects on illicit drug (Î² = 0.37), cannabis (Î² = 0.35) and cigarette use (Î² = 0.24). Prenatal bonding subscales were modestly associated with substance use, with daily intensity of attachment low point associated with lower heroin (Î² = -0.34), but higher alcohol (Î² = 0.24) use. Quality of attachment low point was associated with higher cigarette use (Î² = 0.06). Conclusions: Despite the SUD severity and social instability of this sample, we observed high rates of compliance. We found preliminary support suggesting daily PTSD symptoms as a risk factor and less consistent support for prenatal bonding as a protective factor for prenatal substance use. (PsycInfo Database Record (c) 2022 APA, all rights reserved)</t>
  </si>
  <si>
    <t>https://doi.org/10.1016/j.drugalcdep.2018.11.019</t>
  </si>
  <si>
    <t>Fudala P.J.
 Weinrieb R.M.
 Calarco J.S.
 Kampman K.M.
 Boardman C.</t>
  </si>
  <si>
    <t>An Evaluation of Anabolic-Androgenic Steroid Abusers Over a Period of 1 Year: Seven Case Studies.</t>
  </si>
  <si>
    <t>The purpose of the study was to evaluate anabolic-androgenic steroid (AAS) abusing adults every 2 weeks with a comprehensive behavioral and clinical assessment battery. The study was conducted at the University of Pennsylvania Treatment Research Center; 10 subjects were enrolled and 7 completed the protocol. AASs and other drugs were obtained and self-administered by subjects through their usual mechanisms. On-study evaluations included medical, behavioral, and drug-use assessments. While a high incidence of mood disorders and substance abuse was found, few clinically relevant changes in physiological parameters or laboratory measures were noted throughout the study. Changes as measured by various behavioral rating scales were observed across time; however, these changes were not clearly related to periods of reported AAS use. Additional factors such as life events, subjects' other drug use, and the extended duration of activity of some of the AAS preparations probably influenced the results. Differences in subject-reported adverse effects were seen with respect to periods of AAS use and nonuse. Cycles of AAS nonuse were associated with a greater percentage of subject-reported increased testicular size, appetite, frequency of sexual activity, and libido. The results provide the first long-term, prospective evaluation of the effects of AASs, when these drugs are administered in a naturalistic pattern of abuse.</t>
  </si>
  <si>
    <t>https://dx.doi.org/10.1023/A:1024640410093</t>
  </si>
  <si>
    <t>Annals of Clinical Psychiatry. 15(2) (pp 121-130), 2003. Date of Publication: June 2003.</t>
  </si>
  <si>
    <t>Scott J.
 Colom F.
 Young A.
 Bellivier F.
 Etain B.</t>
  </si>
  <si>
    <t>An evidence map of actigraphy studies exploring longitudinal associations between rest-activity rhythms and course and outcome of bipolar disorders.</t>
  </si>
  <si>
    <t>Background: Evidence mapping is a structured approach used to synthesize the state-of-the-art in an emerging field of research when systematic reviews or meta-analyses are deemed inappropriate. We employed this strategy to summarise knowledge regarding longitudinal ecological monitoring of rest-activity rhythms (RAR) and disease modifiers, course of illness, treatment response or outcome in bipolar disorders (BD). Structure: We had two key aims: (1) to determine the number and type of actigraphy studies of in BD that explored data regarding: outcome over time (e.g. relapse/recurrence according to polarity, or recovery/remission), treatment response or illness trajectories and (2) to examine the range of actigraphy metrics that can be used to estimate disruptions of RAR and describe which individual circadian rhythm or sleep-wake cycle parameters are most consistently associated with outcome over time in BD. The mapping process incorporated four steps: clarifying the project focus, describing boundaries and 'coordinates' for mapping, searching the literature and producing a brief synopsis with summary charts of the key outputs. Twenty-seven independent studies (reported in 29 publications) were eligible for inclusion in the map. Most were small-scale, with the median sample size being 15 per study and median duration of actigraphy being about 7 days (range 1-210). Interestingly, 17 studies comprised wholly or partly of inpatients (63%). The available evidence indicated that a discrete number of RAR metrics are more consistently associated with transition between different phases of BD and/or may be predictive of longitudinal course of illness or treatment response. The metrics that show the most frequent associations represent markers of the amount, timing, or variability of RAR rather than the sleep quality metrics that are frequently targeted in contemporary studies of BD. Conclusion(s): Despite 50 years of research, use of actigraphy to assess RAR in longitudinal studies and examination of these metrics and treatment response, course and outcome of BD is under-investigated. This is in marked contrast to the extensive literature on case-control or cross-sectional studies of actigraphy, especially typical sleep analysis metrics in BD. However, given the encouraging findings on putative RAR markers, we recommend increased study of putative circadian phenotypes of BD.Copyright © 2020, The Author(s).</t>
  </si>
  <si>
    <t>International Journal of Bipolar Disorders. 8(1) (no pagination), 2020. Article Number: 37. Date of Publication: December 2020.</t>
  </si>
  <si>
    <t>Volkow N.D.
 Gordon J.A.
 Koob G.F.
 Birnbaum L.S.
 Clayton J.A.
 Koroshetz W.J.
 Bianchi D.W.
 Gibbons G.H.
 Riley W.T.
 Perez-Stable E.J.
 Croyle R.T.</t>
  </si>
  <si>
    <t>An Examination of Child and Adolescent Neurodevelopment Through National Institutes of Health Studies.</t>
  </si>
  <si>
    <t>https://dx.doi.org/10.1177/0033354919900889</t>
  </si>
  <si>
    <t>Public Health Reports. 135(2) (pp 169-172), 2020. Date of Publication: 01 Mar 2020.</t>
  </si>
  <si>
    <t>Cochran G.
 Gordon A.J.
 Lo-Ciganic W.-H.
 Gellad W.F.
 Frazier W.
 Lobo C.
 Chang C.-C.H.
 Zheng P.
 Donohue J.M.</t>
  </si>
  <si>
    <t>An Examination of Claims-based Predictors of Overdose from a Large Medicaid Program.</t>
  </si>
  <si>
    <t>Background: Health systems may play an important role in identification of patients at-risk of opioid medication overdose. However, standard measures for identifying overdose risk in administrative data do not exist. Objective(s): Examine the association between opioid medication overdose and 2 validated measures of nonmedical use of prescription opioids within claims data. Research Design: A longitudinal retrospective cohort study that estimated associations between overdose and nonmedical use. Subjects: Adult Pennsylvania Medicaid program 2007-2012 patients initiating opioid treatment who were: nondual eligible, without cancer diagnosis, and not in long-term care facilities or receiving hospice. Measures: Overdose (International Classification of Disease, ninth edition, prescription opioid poisonings codes), opioid abuse (opioid use disorder diagnosis while possessing an opioid prescription), opioid misuse (a composite indicator of number of opioid prescribers, number of pharmacies, and days supplied), and dose exposure during opioid treatment episodes. Result(s): A total of 372,347 Medicaid enrollees with 583,013 new opioid treatment episodes were included in the cohort. Opioid overdose was higher among those with abuse (1.5%) compared with those without (0.2%, P&lt;0.001). Overdose was higher among those with probable (1.8%) and possible (0.9%) misuse compared with those without (0.2%, P&lt;0.001). Abuse [adjusted rate ratio (ARR), 1.52; 95% confidence interval (CI), 1.10-2.10), probable misuse (ARR, 1.98; 95% CI, 1.46-2.67), and possible misuse (ARR, 1.76; 95% CI, 1.48-2.09) were associated with significantly more events of opioid medication overdose compared with those without. Conclusion(s): Claims-based measures can be used by health systems to identify individuals at-risk of overdose who can be targeted for restrictions on opioid prescribing, dispensing, or referral to treatment.Copyright © 2016 Wolters Kluwer Health, Inc. All rights reserved.</t>
  </si>
  <si>
    <t>https://dx.doi.org/10.1097/MLR.0000000000000676</t>
  </si>
  <si>
    <t>Medical Care. 55(3) (pp 291-298), 2017. Date of Publication: 2017.</t>
  </si>
  <si>
    <t>Goesling J.
 Henry M.
 Moser S.
 Hilliard P.
 Hassett A.L.
 Brummett C.</t>
  </si>
  <si>
    <t>An examination of the interaction of opioid use, pain, and depression.</t>
  </si>
  <si>
    <t>Background/Purpose: In the past two decades there has been an increase in the use of opioids to treat chronic pain. Despite this trend, there is little empirical evidence to support the use of long-term opioid therapy in clinical practice. Chronic pain and psychiatric disorders are highly comorbid, yet patients with psychiatric diagnoses are typically excluded from opioid efficacy trials. Clinically, patients with depression and anxiety are more likely to receive opioid therapy. We hypothesized that patients taking opioids would present with a worse clinical phenotype (i.e., more pain, less functioning, and more symptoms of depression and anxiety). We also hypothesized that the relationship between opioid use and pain severity and pain interference would be moderated by depression. Method(s): A total of 2,104 new patients seeking treatment for chronic pain at the University of Michigan's Back &amp; Pain Center were included. Pain severity and pain interference were measured with the Brief Pain Inventory (BPI), symptoms of depression and anxiety were assessed with the Hospital Anxiety and Depression Scale (HADS), catastrophizing was assessed using the related subscale from the Coping Strategies Questionnaire (CSQ), and physical functioning was assessed using PROMIS SF1. Chi-square, t-tests, and analysis of covariance tests were conducted. Result(s): Opioid use was associated with a worse clinical phenotype (Table 1). Depression moderated the relationship between opioid use and pain interference (Figure 1) and pain severity (Figure 2). There was no difference in pain interference by opioid group for depressed patients, but non-depressed opioid users reported more pain interference than non-depressed non-opioid users (p&lt;.001) (Figure 1). The same moderated effect was found for pain severity (p&lt;.001) (Figure 2). Conclusion(s): The relationship between opioid use, pain, and depression is complex. Understanding the interaction at a biopsychosocial level is important in order to inform clinical practice. Although causal conclusions cannot be made, this study found patients using opioids present with a worse clinical phenotype. Future longitudinal studies are needed to assess directionality of the relationship and determine whether opioids are the best course of treatment for depressed patients. (Table Presented).</t>
  </si>
  <si>
    <t>https://dx.doi.org/10.1002/art.38914</t>
  </si>
  <si>
    <t>Arthritis and Rheumatology. Conference: 2014 ACR/ARHP Annual Meeting. Boston, MA United States. Conference Publication: (var.pagings). 66(SUPPL. 10) (pp S111-S112), 2014. Date of Publication: October 2014.</t>
  </si>
  <si>
    <t>Lee K.-H.S.
 Bowen S.
 Oei T.P.S.
 Yen C.-F.</t>
  </si>
  <si>
    <t>An Expanded Self-Medication Hypothesis Based on Cognitive-Behavioral Determinants for Heroin Abusers in Taiwan: A Cross-Sectional Study.</t>
  </si>
  <si>
    <t>Background: This study proposed and examined an expanded self-medication hypothesis (eSMH) model based on cognitive behavioral determinants, including the direct effects of negative emotional states, positive outcome expectancies and refusal self-efficacy on heroin use, and the mediating roles of positive outcome expectancies and refusal self-efficacy between negative emotional states and heroin use. Method(s): A total of 360 male heroin abusers were recruited from a drug abuse treatment center in Taiwan. Participants were asked to complete a set of questionnaires on frequency of heroin use, anxious/depressive mood, positive outcome expectancies, and refusal self-efficacy. Structural equation modeling was used to examine the eSMH model. Result(s): Results showed that the eSMH model displayed proper goodness-of-fit. Positive outcome expectancies and negative emotional status were significant predictors of heroin use, whereas refusal self-efficacy was not a significant predictor. Additionally, positive self-efficacy was a mediator between negative emotional status and heroin use. Conclusion(s): Results support a reduced eSMH model and suggest a significant role of positive self-efficacy in the relationship between negative affective states and heroin use. This relationship should be examined in the longitudinal study, and should be given clinical consideration in treatment of individuals struggling with heroin abuse and negative affective states. (Am J Addict 2012;21:S43-S48)Copyright © American Academy of Addiction Psychiatry.</t>
  </si>
  <si>
    <t>https://dx.doi.org/10.1111/j.1521-0391.2012.00301.x</t>
  </si>
  <si>
    <t>American Journal on Addictions. 21(Supplement 1) (pp S43-S48), 2012. Date of Publication: 01 Nov 2012.</t>
  </si>
  <si>
    <t>Lee J.Y.
 Fakhereddin M.
 Macdermid J.C.
 Elliott J.M.
 Schabrun S.M.
 Walton D.M.</t>
  </si>
  <si>
    <t>An Exploration of Blood MarkerxEnvironment Interaction Effects on Pain Severity and Interference Scores in People with Acute Musculoskeletal Trauma.</t>
  </si>
  <si>
    <t>Objectives: Explore the moderating effects of psychological or social variables on associations between biomarkers of inflammation/stress and clinical reports of pain. Method(s): This is a cross-sectional exploratory study. Data were drawn from the Systematic Merging of Biology, Mental Health and Environment (SYMBIOME) longitudinal study (clinicaltrials.gov ID no. NCT02711085). Eligible participants were adults who presented to an Urgent Care Centre in Ontario, Canada within 3 weeks of a noncatastrophic musculoskeletal trauma (no surgery or hospitalization). A questionnaire package was given that included the Brief Pain Inventory (capturing pain severity and pain interference) and relevant person-level variables. Blood samples were also drawn for serum analysis of 8 target biomarkers (brain-derived neurotrophic factor, transforming growth factor beta 1 [TGF-beta1], c-reactive protein, tumor necrosis factor-alpha, interleukin [IL]-1beta, IL-6, IL-10, and cortisol). Result(s): Employment before trauma (employed for pay/not employed for pay) fully moderated the association between tumor necrosis factor-alpha and pain severity (DELTAR2=4.4%). Pre-existing psychopathology (yes/no) fully moderated the association between TGF-beta1 and pain severity (DELTAR2=8.0%). Sex (male/female) fully moderated the association between c-reactive protein and pain severity (DELTAR2=6.3%). A pre-existing pain condition (yes/no) was significantly associated with worse pain interference (R2=7.2%), and partially moderated the effect of IL-1beta on pain interference (DELTAR2=6.9%). Higher peritraumatic life stress significantly explained 8.9% of variance in pain interference alone, and partially moderated the effect of TGF-beta1 on interference (DELTAR2=4.4%). Discussion(s): Simple bivariate associations between blood-based markers and clinical symptoms are unlikely to reveal meaningful relationships. However, when stratified by existing person-level or "metadata" variables, an association may exist for at least 1 clinically relevant subgroup.Copyright © 2021 Lippincott Williams and Wilkins. All rights reserved.</t>
  </si>
  <si>
    <t>https://dx.doi.org/10.1097/AJP.0000000000000961</t>
  </si>
  <si>
    <t>Clinical Journal of Pain. 37(10) (pp 747-758), 2021. Date of Publication: 01 Oct 2021.</t>
  </si>
  <si>
    <t>Quinn, Brendan;StoovÃ©, Mark;Papanastasiou, Cerissa;Dietze, Paul</t>
  </si>
  <si>
    <t>An exploration of self-perceived non-problematic use as a barrier to professional support for methamphetamine users.</t>
  </si>
  <si>
    <t>Presents a study which aims to examine the characteristics and behaviors of a sub-set of a methamphetamine-using sample who specified that their use was not problematic or harmful enough to warrant utilization of professional support. The primary aim was to determine the extent to which these individuals were justified in their self-perception and engaging in less risky methamphetamine use and experiencing fewer related harms than â€˜problematicâ€™ users. The Participants were recruited during 2010 as part of a prospective cohort study designed to investigate the epidemiology of methamphetamine use in Melbourne, Australia, and service utilization by methamphetamine users. Over half the sample reported having accessed a specialist drug treatment program, general practitioners (GP) or psychiatric service for their methamphetamine use at least once during their lives. Service-avoiders were comparable to the service inclined across most socio-demographic variables and indicators of mental health and social support. While service-avoiders differed from service-inclined participants on key variables that suggested fewer adverse methamphetamine-related consequences, they nevertheless showed signs of significant methamphetamine-related problems. These findings highlight the need for treatment to address other drug use in addition to methamphetamine. (PsycInfo Database Record (c) 2020 APA, all rights reserved)</t>
  </si>
  <si>
    <t>https://doi.org/10.1016/j.drugpo.2013.05.015</t>
  </si>
  <si>
    <t>Marinangeli, Pia Christine</t>
  </si>
  <si>
    <t>An exploration of sexually abused men in treatment for substance abuse.</t>
  </si>
  <si>
    <t>A retrospective chart review was performed of 222 men admitted to an outpatient-chemical dependency treatment program. Ninety-eight (44%) of these men reported histories of sexual abuse and 39% of those also suffered physical abuse. Six dependent variables were examined and compared among the four groups of men: frequency and quantity of use of alcohol, cocaine and heroin; age of first use of alcohol and other drugs; multiple substance abuse; psychiatric comorbidity; and number of prior treatments. Men who reported histories of sexual abuse used cocaine more frequently, started drinking earlier, used multiple substances and had greater psychiatric comorbidity than the control group. The physically abused men used cocaine more frequently, used multiple substances, reported a higher number of prior treatment attempts, and had greater psychiatric comorbidity than the non-physically abused group. These findings confirm a link between sexual abuse, physical abuse and substance abuse. (PsycINFO Database Record (c) 2019 APA, all rights reserved)</t>
  </si>
  <si>
    <t>Arias A.
 Feinn R.
 Oliver P.</t>
  </si>
  <si>
    <t>An Exploratory Machine Learning-Based Approach to Predicting Outcomes With Intravenous Racemic Ketamine Treatment of Major Depressive Disorder.</t>
  </si>
  <si>
    <t>Background: We recently reported a large (424 patients) retrospective case series of depressed subjects (most of which had treatment-resistant depression) treated with intravenous ketamine in regular clinical practice (Oliver et al., in press). Good remission (38%) and response (72%) rates were achieved but logistic regression did not identify any convincing significant predictors of response based on available demographic and phenotypic variables. Similar to other recent efforts to predict treatment response in depression (Lin et al., 2021, Athreyu et al., 2019) we sought to use machine learning on our extensive database to identify a model for predicting ketamine response and important variables for the prediction. Method(s): The patients were adults with Major Depression N = 400 (those of the 424 with complete outcomes data) and were recruited from the community as part of regular practice at private clinics. Ketamine infusions were administered at a starting dose of 0.5 mg/kg/40 minutes for six infusions within 21 days and continued as needed with titration for the effect of partial disassociation as per the clinical course, further details are available in the forthcoming publication. The PHQ-9 was the primary outcome measure and was completed at intake, prior to each infusion, and then every two weeks via electronic form. Response (&gt;50% improvement from baseline) and remission (PHQ-9 score &lt;5) were used as the categorical outcomes. The Random Forest (RF) package in R Studio was used to generate models of outcomes based on 25 available demographic and other phenotypic variables (e.g., sex, age, suicidal ideation, BMI, etc.). Result(s): The RF model for remission was fairly accurate in predicting outcomes with an area under the curve (AUC) = 75.1%, and accuracy of 73.5%, with the model for response somewhat less accurate; AUC = 71%, accuracy 68%. For remission, the most important variables in the model (most with &gt; 5% mean decrease in Gini index) were; baseline PHQ-9, total number of infusions, age, dosage per kg average, BMI, baseline anxiety, current use of benzodiazepine, a history of an alcohol problem, and suicidal ideation, amongst others). The most important variables in the response model were quite similar. Conclusion(s): This preliminary exploratory analysis suggests that a set of variables that are easily and quickly obtained at intake can provide a good estimate of the probability of response and remission with ketamine treatment for prospective patients with MDD. It could also potentially be used to help estimate the ideal number of infusions to optimize the probability of response in a patient. These models could also potentially be improved upon by discovering additional important variables (e.g., neurobehavioral traits, transdiagnostic phenotypic features, genetic markers) in future studies. Though there is clear room for improvement, these findings suggest further study of these precision medicine methods may advance the field.</t>
  </si>
  <si>
    <t>https://dx.doi.org/10.1038/s41386-022-01485-0</t>
  </si>
  <si>
    <t>Neuropsychopharmacology. Conference: 61st Annual Meeting of the American College of Neuropsychopharmacology, ACNP 2022. Phoenix, AZ United States. 47(Supplement 1) (pp 260), 2022. Date of Publication: December 2022.</t>
  </si>
  <si>
    <t>Wilton, Leo;Halkitis, Perry N.;English, Gary;Roberson, Michael</t>
  </si>
  <si>
    <t>An exploratory study of barebacking, club drug use, and meanings of sex in Black and Latino gay and bisexual men in the age of AIDS.</t>
  </si>
  <si>
    <t>Current epidemiological trends demonstrate that Black and Latino men-who-have-sex-with-men (MSM) have increasingly disproportionate rates of HIV. The emergence of barebacking (intentional unprotected anal intercourse) and club drug use (cocaine, methamphetamine, GHB, ecstasy, ketamine) have posed a significant public health threat for MSM. This formative, behavioral multi-method investigation aims to examine barebacking, club drug use, and meanings of sex in Black and Latino gay and bisexual (BLGB) men. The data were drawn from the baseline assessment of a larger-scale longitudinal investigation (N = 450) of club drug use in gay and bisexual men from the New York Metropolitan area recruited from mainstream gay venues, AIDS service organizations, and public/commercial sex environments. Findings demonstrated that Black and Latino men were more likely to report an HIV-positive serostatus and identify as bisexual. Significant racial/ethnic differences were demonstrated in the use of club drugs. HIV-positive men reported significantly more frequent barebacking with HIV-positive partners. Latino men of HIV unknown status perceived greater benefits of barebacking. The qualitative data suggested specific cultural and phenomenological meanings ascribed to the act of bareback sex, club drug use, and the intersection of these behaviors. (PsycINFO Database Record (c) 2016 APA, all rights reserved)</t>
  </si>
  <si>
    <t>https://doi.org/10.1300/J236v09n03_04</t>
  </si>
  <si>
    <t>Journal of Gay &amp; Lesbian Psychotherapy</t>
  </si>
  <si>
    <t>Haworth Press</t>
  </si>
  <si>
    <t>Austin A.E.
 Naumann R.B.
 Shiue K.Y.
 Daniel L.
 Singichetti B.
 Hays C.N.</t>
  </si>
  <si>
    <t>An Illustrative Review of Substance Use-Specific Insights From the National Longitudinal Study of Adolescent to Adult Health.</t>
  </si>
  <si>
    <t>Purpose: The purpose of this illustrative, thematic review was to demonstrate the utility of data from the National Longitudinal Study of Adolescent to Adult Health (Add Health) for substance use research and to describe substance use-specific insights gained from Add Health research over the past 2 decades. Method(s): We searched multiple electronic databases (PubMed, PsycInfo, and Web of Science) and selected an illustrative sample of 40 articles that used Add Health data and longitudinally examined a measure of alcohol, marijuana, or illicit drug use or prescription drug misuse as the exposure or outcome in association with diverse domains of additional factors assessed (social, emotional, behavioral, contextual, biological, and genetic). Result(s): Included articles identified several key associations between substance use behaviors and additional factors from a wide range of domains. For example, results from several studies indicated that experiences of sexual violence, adolescent dating violence, and intimate partner violence are associated with an increased likelihood of later prescription opioid misuse, heavy drinking, and marijuana use, with some differences by biological gender and race/ethnicity. Results from other studies showed that bidirectional associations between substance use and mental health differ by specific type of substance and mental health condition. Discussion(s): Existing research using Add Health data has provided valuable insights regarding substance use by leveraging the study's longitudinal design, the prospective nature of data collection, the breadth and depth of substance use questions assessed from adolescence to adulthood, the size and diversity of the cohort, and the wide range of additional factors measured over time.Copyright © 2022 Society for Adolescent Health and Medicine</t>
  </si>
  <si>
    <t>https://dx.doi.org/10.1016/j.jadohealth.2022.08.025</t>
  </si>
  <si>
    <t>Journal of Adolescent Health. 71(6 Supplement) (pp S6-S13), 2022. Date of Publication: December 2022.</t>
  </si>
  <si>
    <t>Buster, Marcel C. A.;van Brussel, Giel H. A.;van den Brink, Wim</t>
  </si>
  <si>
    <t>An increase in overdose mortality during the first 2 weeks after entering or re-entering methadone treatment in Amsterdam.</t>
  </si>
  <si>
    <t>Notes that it has been suggested that starting and temporarily discontinuing methadone treatment is related to an increased risk in overdose mortality. This study describes the incidence of overdose mortality in relation to time after (re)entering or leaving treatment. A dynamic cohort of 5,200 Amsterdam methadone clients was observed during treatment and a maximum of 1 yr after treatment. Between 1986 and 1998, 29,729 person-years (py) and 68 overdose deaths were recorded, leading to an overdose mortality rate of 2.3/1,000 py (2.2 during and 2.4 after treatment). A modest increase was observed during the 1st 2 wks after (re)entering treatment; 6.0/1,000 py. Directly after leaving treatment no increase was observed. Inhaling heroin, common among Amsterdam heroin users, is thought to account for low overdose mortality rates both during and after treatment. Accumulation of methadone, inadequate assessment of tolerance of known clients re-entering treatment, and concurrent periods of stress or extreme heroin use when entering treatment are possible explanations of the increased risk within the first 2 wks. The modest increase in Amsterdam compared to previous evidence is explained by low background risk of overdose mortality, low starting dosage, and the low threshold to treatment. (PsycInfo Database Record (c) 2022 APA, all rights reserved)</t>
  </si>
  <si>
    <t>https://doi.org/10.1046/j.1360-0443.2002.00179.x</t>
  </si>
  <si>
    <t>Ma G.
 Troxel A.B.
 Heitjan D.F.</t>
  </si>
  <si>
    <t>An index of local sensitivity to nonignorable drop-out in longitudinal modelling.</t>
  </si>
  <si>
    <t>In longitudinal studies with potentially nonignorable drop-out, one can assess the likely effect of the nonignorability in a sensitivity analysis. Troxel et al. proposed a general index of sensitivity to nonignorability, or ISNI, to measure sensitivity of key inferences in a neighbourhood of the ignorable, missing at random (MAR) model. They derived detailed formulas for ISNI in the special case of the generalized linear model with a potentially missing univariate outcome. In this paper, we extend the method to longitudinal modelling. We use a multivariate normal model for the outcomes and a regression model for the drop-out process, allowing missingness probabilities to depend on an unobserved response. The computation is straightforward, and merely involves estimating a mixed-effects model and a selection model for the drop-out, together with some simple arithmetic calculations. We illustrate the method with three examples. Copyright © 2005 John Wiley &amp; Sons, Ltd.</t>
  </si>
  <si>
    <t>https://dx.doi.org/10.1002/sim.2107</t>
  </si>
  <si>
    <t>Statistics in Medicine. 24(14) (pp 2129-2150), 2005. Date of Publication: 30 Jul 2005.</t>
  </si>
  <si>
    <t>Ambache N, Dunk LP, Verney J, Zar MA.</t>
  </si>
  <si>
    <t>An inhibition of post-ganglionic motor transmission in the mammalian vas deferens by D-lysergic acid diethylamide</t>
  </si>
  <si>
    <t>J Physiol. 1973 Jun;231(2):251-70. doi: 10.1113/jphysiol.1973.sp010231.</t>
  </si>
  <si>
    <t>10.1113/jphysiol.1973.sp010231</t>
  </si>
  <si>
    <t>Erridge S.
 Salazar O.
 Kawka M.
 Holvey C.
 Coomber R.
 Usmani A.
 Sajad M.
 Beri S.
 Hoare J.
 Khan S.
 Weatherall M.W.
 Platt M.
 Rucker J.J.
 Sodergren M.H.</t>
  </si>
  <si>
    <t>An initial analysis of the UK Medical Cannabis Registry: Outcomes analysis of first 129 patients.</t>
  </si>
  <si>
    <t>Aim: Cannabis-based medicinal products (CBMPs) are prescribed with increased frequency, despite a paucity of high-quality randomized controlled trials. The aim of this study is to analyze the early outcomes of the first series of patients prescribed CBMPs in the UK with respect to effects on health-related quality of life and clinical safety. Method(s): A prospective case series was performed using the UK Medical Cannabis Registry. Primary outcomes were change in patient-reported outcomes measures (EQ-5D-5L, General Anxiety Disorder-7 (GAD-7) and Single-Item Sleep Quality Scale (SQS)) at 1 and 3 months from baseline. The secondary outcome was the incidence of adverse events. Statistical significance was defined by a P-value &lt;.050. Result(s): There were 129 patients included in the final analysis with a mean age of 46.23 (+/-14.51) years. The most common indication was chronic pain of undefined etiology (n = 48; 37.2%). The median initial cannabidiol and (-)-trans-DELTA-tetrahydrocannabinol daily dose was 20.0 mg (Range: 0.0-768.0 mg) and 3.9 mg (Range: 0.0-660.0 mg), respectively. Statistically significant improvements in health-related quality of life were demonstrated at 1 and 3 months in GAD-7, SQS, EQ-5D-5L pain and discomfort subscale, EQ-5D-5L anxiety and depression subscale, EQ-VAS and EQ-5D-5L index values(P &lt;.050). There were 31 (24.03%) total reported adverse events. Conclusion(s): This study suggests that CBMP therapy may be associated with an improvement in health-related quality-of-life outcomes as self-reported by patients. CBMPs are also demonstrated to be relatively safe in the short to medium-term. These findings must be treated with caution given the limited scope of this initial analysis, with no placebo or an active comparator, with further research required.Copyright © 2021 The Authors. Neuropsychopharmacology Reports published by John Wiley &amp; Sons Australia, Ltd on behalf of the Japanese Society of Neuropsychopharmacology.</t>
  </si>
  <si>
    <t>https://dx.doi.org/10.1002/npr2.12183</t>
  </si>
  <si>
    <t>Neuropsychopharmacology Reports. 41(3) (pp 362-370), 2021. Date of Publication: September 2021.</t>
  </si>
  <si>
    <t>Gardiner P.
 D'Amico S.
 Luo M.
 Haas N.</t>
  </si>
  <si>
    <t>An innovative electronic health toolkit (Our Whole Lives for Chronic Pain) to reduce chronic pain in patients with health disparities: Open clinical trial.</t>
  </si>
  <si>
    <t>Background: Chronic pain affects millions of Americans. Our Whole Lives, an electronic health (eHealth) toolkit for Chronic Pain (Our Whole Lives for Chronic Pain [OWLCP]), is a mind-body chronic pain management platform that teaches self-management strategies to reduce pain impact and pain medication use. Objective(s): The primary goal of this study was to evaluate the feasibility of OWLCP in reducing pain impact and pain-related outcomes. Method(s): We conducted a pre-post clinical study (2 cohorts) to assess the feasibility of OWLCP usage among low-income patients with chronic pain. Outcome data, collected at baseline and 9 weeks, included Patient-Reported Outcomes Measurement Information System (PROMIS-29), pain self-efficacy, and pain medication use. In the statistical analysis, we used descriptive statistics, logistic regression, linear regression, and qualitative methods. Result(s): Among the enrolled 43 participants, the average age was 50 years, (39/43) 91% were female, (16/43) 37% were black, and (7/43) 16% were Hispanic. From baseline to follow-up, the PROMIS measures showed a reduction in depression (P=.02), pain interference (P=.003), and average pain impact score (P=.007). Pain self-efficacy increased ((P&lt;.001), whereas opioid use had a 13% reduction (P=.03). Conclusion(s): The eHealth chronic pain management platform, OWLCP, is a potential tool to reduce the impact of chronic pain for low-income racially diverse populations.Copyright © 2020 Journal of Medical Internet Research. All rights reserved.</t>
  </si>
  <si>
    <t>https://dx.doi.org/10.2196/14768</t>
  </si>
  <si>
    <t>JMIR mHealth and uHealth. 8(3) (no pagination), 2020. Article Number: e14768. Date of Publication: March 2020.</t>
  </si>
  <si>
    <t>Darnall B.
 Wheeler A.
 Taub C.
 Mackey I.
 Wapnir I.
 Schultz C.
 Rico T.
 Flood P.</t>
  </si>
  <si>
    <t>An internet-based perioperative pain psychology treatment program: Results of a randomized controlled trial in breast oncology surgery patients.</t>
  </si>
  <si>
    <t>Pain catastrophizing is a deleterious pattern of cognitive and emotional responses actual or anticipated pain. Pain catastrophizing has particular salience in the perioperative context given its negative impacts on post-surgical outcomes, including pain intensity (Papaioannou, 2009), opioid use (Helmerhorst, 2014), duration of hospital stay and the development of post-surgical chronic pain (Pinto, 2012). Pain catastrophizing has been shown to be a greater predictor of surgical outcomes than disease characteristics, the surgeon, or the surgery (Wertli, 2013; Abbott, 2011). Accordingly, we developed an internet-based treatment (My Surgical Success) that builds on prior work (Darnall, 2014) and targets pain catastrophizing perioperatively. The website contains a 90-min skills-based education video, a personalized action plan, and a 20-minute binaural audio file. The study was approved by the Stanford IRB; design was a randomized controlled clinical trial. Participants were mastectomy candidates ages &gt;=18 with a Pain Catastrophizing Scale (PCS) score &gt;=20 and a surgery date &gt;7 days from consent. Participants were randomized to a health education control group (website with information on nutrition and surgical recovery) or toMy Surgical Success. Data were collected via chart review, prospective electronic surveys, and by verbal report (phone). Data included demographics, medical and surgical characteristics, opioid use, PCS, PROMIS short-form measures (depression, anxiety, anger, sleep disturbance, social support, pain intensity, pain interference, function), and cancer quality of life. Time points: baseline, 48-24 hours before surgery (PCS only), monthly after surgery for 3 months, and twice weekly post-surgically for pain intensity and opioid use only. Primary outcomes were post-surgical time to pain resolution, function, and catastrophizing. Secondary outcomes were opioid use and psychosocial measures. Preliminary results were presented at the AAPM 2016 annual conference..</t>
  </si>
  <si>
    <t>Journal of Pain. Conference: 35th Annual Scientific Meeting of the American Pain Society. Austin, TX United States. Conference Publication: (var.pagings). 17(4 SUPPL. 1) (pp S106), 2016. Date of Publication: April 2016.</t>
  </si>
  <si>
    <t>Wade D.
 Howell D.
 Weinman J.
 Hardy R.
 Mythen M.
 Raine R.</t>
  </si>
  <si>
    <t>An investigation of risk factors for adverse psychosocial outcomes after intensive care.</t>
  </si>
  <si>
    <t>Rationale It is recognized that the mental health and quality of life (QoL) of intensive care survivors may be poor. Extreme psychological reactions such as panic and confusion can occur during intensive care unit (ICU) admissions, and subsequently patients may suffer from clinical depression, anxiety or posttraumatic stress disorder (PTSD). Our aims were to establish the nature and prevalence of psychological morbidity three months after ICU admissions and to identify clinical, psychological and socio-demographic predictors of poor outcomes. Methods A prospective cohort study of 157 consecutive ICU patients who received the highest level of critical care, was conducted. At ICU discharge, all patients were assessed for mood, stress, delirium and memory, and clinical data were recorded. At three months, 100 patients (64%) were assessed for PTSD, depression, anxiety and QoL. Occupation was recorded, as an indicator of socio-economic circumstances (SEC). Results Incidence of mood disturbance, delirium, pain and insomnia in ICU were 78%, 66%, 77% and 80% respectively. At three months, prevalence of PTSD was 27.1% (95%CI=18.3-35.9%), of depression 46.3% (95%CI=36.5-56.1%) and anxiety 44.4% (95%CI=34.6-54.2%). A total of 55% had at least one adverse psychological outcome. PTSD was predicted by number of organs supported, number of psychoactive drug groups used, TISS (therapeutic intervention scoring system) and sepsis, with the strongest clinical predictor being days of sedation (r=0.268,p=0.008). Benzodiazepine usage was the strongest clinical predictor of worse depression (mean difference =7.44, 95%CI:1.81-13.07) and increased inotrope usage predicted worse anxiety (mean difference=7.63, 95%CI:1.90,13.37). Steroids predicted better physical QoL(mean difference=5.57, 95%CI=1.18-9.96) and there was a trend for opioid analgesia to be associated with better outcomes. SEC was an independent predictor of depression, anxiety and mental QoL. Acute psychological predictors, including stress, delirium and memory, were highly correlated with outcomes, and partially mediated relationships between clinical factors and outcomes. Conclusions This study shows that post-ICU patients have considerable psychological morbidity. Furthermore it suggests that reducing the intensity of ICU clinical interventions and re-evaluating the usage of inotropes, benzodiazepines, steroids and opioids, may improve psychological outcomes. Further studies to elucidate psychobiological mechanisms linking clinical risk factors and outcomes are warranted. The mediational role of acute psychological factors and the evidence of poor psychological outcomes have several implications: that staff should be aware of and responsive to psychological distress in the ICU, and that patients should be routinely assessed for psychological morbidity and offered support in the ICU and after discharge.</t>
  </si>
  <si>
    <t>American Journal of Respiratory and Critical Care Medicine. Conference: American Thoracic Society International Conference, ATS 2011. Denver, CO United States. Conference Publication: (var.pagings). 183(1 MeetingAbstracts) (no pagination), 2011. Date of Publication: 01 May 2011.</t>
  </si>
  <si>
    <t>Tai Y.-H.
 Wu H.-L.
 Lin S.-P.
 Tsou M.-Y.
 Chang K.-Y.</t>
  </si>
  <si>
    <t>An investigation of the effect of patient-controlled analgesia on long-term quality of life after major surgery: A prospective cohort study.</t>
  </si>
  <si>
    <t>Background: Chronic pain is a common postoperative complication in patients undergoing major surgery and may significantly affect their quality of life (QOL). Whether patient-controlled analgesia (PCA) can reduce the risk of chronic postsurgical pain and promote long-term QOL is still unclear. Method(s): In this prospective cohort study, we followed up patients undergoing major surgery, recorded changes in their postoperative QOL over time using the World Health Organization Quality of Life-BREF (WHOQOL-BREF) questionnaire and chronic pain events, evaluated the long-term effects of distinct PCA techniques (intravenous, epidural, or none) on their QOL and risk of chronic pain, and explored relevant predictors. The patients' QOL and chronic pain events were collected preoperatively, 3, 6, and 12 months after surgery. Generalized linear mixed models were used to control for individual heterogeneity and adjust for potential confounding factors. Result(s): We included 328 patients undergoing major surgery from September 22, 2015, to December 31, 2016, in this study. Multivariate regression models showed that patients using intravenous PCA had a better QOL in physical health (adjusted coefficient 3.7, 95% CI, 0.5-8.0) compared with those receiving non-PCA treatments. Distinct PCA techniques did not significantly affect QOL in psychological, social relationship, or environmental domains of the WHOQOL-BREF scale or the risk of chronic postsurgical pain. Conclusion(s): Patients using intravenous PCA had a better QOL in physical health over time after major surgery, which may have been due to factors other than pain-relieving effects.Copyright © 2020, the Chinese Medical Association. This is an open access article under the CC BY-NC-ND license (http://creativecommons.org/licenses/by-nc-nd/4.0/)</t>
  </si>
  <si>
    <t>https://dx.doi.org/10.1097/JCMA.0000000000000241</t>
  </si>
  <si>
    <t>Journal of the Chinese Medical Association. 83(2) (pp 194-201), 2020. Date of Publication: 2020.</t>
  </si>
  <si>
    <t>Baillie, Andrew J.;Sannibale, Claudia;Stapinski, Lexine A.;Teesson, Maree;Rapee, Ronald M.;Haber, Paul S.</t>
  </si>
  <si>
    <t>An investigator-blinded, randomized study to compare the efficacy of combined CBT for alcohol use disorders and social anxiety disorder versus CBT focused on alcohol alone in adults with comorbid disorders: The Combined Alcohol Social Phobia (CASP) trial protocol.</t>
  </si>
  <si>
    <t>Background: Alcohol use disorders and social anxiety disorder are common and disabling conditions that frequently co-exist. Although there are efficacious treatments for each disorder, only two randomized controlled trials of interventions for these combined problems have been published. We developed a new integrated treatment for comorbid Social Anxiety Disorder and Alcohol Use Disorder based on established Motivational Interviewing (MI) and Cognitive Behaviour Therapy (CBT) interventions for the separate disorders. Compared to established MI/CBT for alcohol use disorders this new intervention is hypothesised to lead to greater reductions in symptoms of social anxiety and alcohol use disorder and to produce greater improvements in quality of life. Higher levels of alcohol dependence will result in relatively poorer outcomes for the new integrated treatment. Methods/design: A randomised controlled trial comparing 9 sessions of individual integrated treatment for alcohol and social phobia with 9 sessions of treatment for alcohol use problems alone is proposed. Randomisation will be stratified for stable antidepressant use. Post treatment clinical assessments of alcohol consumption and diagnostic status at 3 and 6 month follow-up will be blind to allocation. Discussion: The proposed trial addresses a serious gap in treatment evidence and could potentially define the appropriate treatment for a large proportion of adults affected by these problems. (PsycInfo Database Record (c) 2020 APA, all rights reserved)</t>
  </si>
  <si>
    <t>BMC Psychiatry</t>
  </si>
  <si>
    <t>Viscusi E.R.
 Reynolds L.
 Tait S.
 Melson T.
 Atkinson L.E.</t>
  </si>
  <si>
    <t>An iontophoretic fentanyl patient-activated analgesic delivery system for postoperative pain: A double-blind, placebo-controlled trial.</t>
  </si>
  <si>
    <t>An iontophoretic fentanyl HCl patient-activated transdermal system (fentanyl HCl PATS) is under development for the treatment of acute postoperative pain. The fentanyl HCl PATS is a needle-free, credit card-sized, preprogrammed system that is applied to the patient's upper outer arm or chest. The fentanyl HCl PATS was demonstrated to be superior to placebo in a previous trial; however, the randomization scheme used and the lack of control of entry pain level may have contributed to the lack of robust findings. We compared the fentanyl HCl PATS with placebo for acute postoperative pain management in a larger trial that addressed the limitations of the previous study. Adult patients admitted to the postanesthesia care unit after major surgery were titrated to comfort with opioids and randomized 1:1 to receive the fentanyl HCl PATS 40 mug or placebo for 24 hours. Supplemental IV fentanyl was available to patients upon request in both treatment groups for the first 3 hours after enrollment. The primary efficacy endpoint was the percentage of patients who discontinued participation in the study because of inadequate analgesia. Pain intensity scores, patient global assessments (PGA), and investigator global assessments (IGA) were collected. Four-hundred-eighty-four patients (PATS, n = 244; placebo, n = 240) were enrolled. Fewer patients receiving the fentanyl HCl PATS discontinued because of inadequate analgesia compared with placebo (28.7% versus 60.0%; P &lt; 0.0001). Mean last pain intensity scores were 3.5 and 5.4 for the fentanyl HCl PATS and placebo groups, respectively. Patients (73.4%, PGA) and investigators (72.1%, IGA) considered the fentanyl HCl PATS a good or excellent method of pain control. Treatment-related adverse events were similar between groups. This study demonstrated the superiority of the iontophoretic fentanyl HCl PATS over placebo for acute postoperative pain management. ©2006 by the International Anesthesia Research Society.</t>
  </si>
  <si>
    <t>https://dx.doi.org/10.1213/01.ane.0000183649.58483.77</t>
  </si>
  <si>
    <t>Anesthesia and Analgesia. 102(1) (pp 188-194), 2006. Date of Publication: January 2006.</t>
  </si>
  <si>
    <t>Soin A.
 Barrall D.
 Chen J.
 Patel A.
 Pollack A.
 Wangombe A.</t>
  </si>
  <si>
    <t>An Observational Study on the Use of a Patient Navigator to Help Improve Outcomes in Patients on Chronic Opioids.</t>
  </si>
  <si>
    <t>Background: In the United States, the prevalence of opioid use disorders has increased in recent years along with an attendant rise in the incidence of chronic pain disorders and prescription opioid use. Patient navigation services have been used to improve health outcomes in cancer and other chronic disease states, but it is unclear whether the implementation of patient navigation services can facilitate improved outcomes among patients receiving chronic opioid therapy. Objective(s): The objective of this study was to compare the outcomes of patients receiving chronic opioid therapy plus patient navigation services and those receiving chronic opioid therapy as a part of usual care. Study Design: This was a prospective, observational study. Consecutive patients receiving chronic opioid therapy were enrolled, with alternating assignments to patient navigation (n = 30) or usual care (n = 30). Participants in the patient navigation group received support from a non-physician, non-advanced practice provider staff member who initiated frequent contact via telephone, telemedicine, or in-clinic visits to discuss the patient's health goals. The minimum follow-up period was 90 days. Outcomes qualitatively compared across groups included final pain score, final morphine milligram equivalent (MME) per day, and discharge rates. Risk factors for discharge within the navigation group were assessed. Patient feedback was also solicited. Setting(s): This study was conducted at a single independent pain clinic in the United States. Result(s): Demographic features were similar between the navigator group and the control group. The control group had a higher average initial pain score (7.0/10) than the intervention group (5.9/10) and were receiving a higher initial dose of opioids (23.1 vs 19.0 MME/d). After an average follow-up of 108.7 days, patients in the navigator group had a 16% decrease in final opioid dose compared with a 23% increase in the control group. Furthermore, patients in the control group were discharged from the practice at a higher rate (23.3% vs 6.6%), suggesting increased opioid misuse in the control group compared with the navigator group. In the navigator group, higher levels of anxiety and depression were the primary predictors of discharge. Limitation(s): This was a single-center study with a small sample size. The generalizability of these results to other clinic settings is unknown. Conclusion(s): Patient navigation decreased opioid use and practice discharge compared with usual care in an independent pain clinic, suggesting a role for patient navigation in reducing opioid misuse and potentially reducing adverse events.Copyright © 2022, American Society of Interventional Pain Physicians. All rights reserved.</t>
  </si>
  <si>
    <t>Pain Physician. 25(5) (pp 381-386), 2022. Date of Publication: August 2022.</t>
  </si>
  <si>
    <t>Johnson, Matthew W.;Garcia-Romeu, Albert;Johnson, Patrick S.;Griffiths, Roland R.</t>
  </si>
  <si>
    <t>An online survey of tobacco smoking cessation associated with naturalistic psychedelic use.</t>
  </si>
  <si>
    <t>Data suggest psychedelics such as psilocybin and lysergic acid diethylamide (LSD) may hold therapeutic potential in the treatment of addictions, including tobacco dependence. This retrospective cross-sectional anonymous online survey characterized 358 individuals (52 females) who reported having quit or reduced smoking after ingesting a psychedelic in a non-laboratory setting â©¾ 1 year ago. On average, participants smoked 14 cigarettes/day for 8 years, and had five previous quit attempts before their psychedelic experience. Of the 358 participants, 38% reported continuous smoking cessation after psychedelic use (quitters). Among quitters, 74% reported &gt; 2 yearsâ€™ abstinence. Of the 358 participants, 28% reported a persisting reduction in smoking (reducers), from a mode of 300 cigarettes/month before, to a mode of 1 cigarette/month after the experience. Among reducers, 62% reported &gt; 2 years of reduced smoking. Finally, 34% of the 358 participants (relapsers) reported a temporary smoking reduction before returning to baseline smoking levels, with a mode time range to relapse of 3â€“6 months. Relapsers rated their psychedelic experience significantly lower in personal meaning and spiritual significance than both other groups. Participants across all groups reported less severe affective withdrawal symptoms (e.g. depression, craving) after psychedelic use compared with previous quit attempts, suggesting a potential mechanism of action for psychedelic-associated smoking cessation/reduction. Changes in life priorities/values were endorsed as the most important psychological factor associated with smoking cessation/reduction. Results suggest psychedelics may hold promise in treating tobacco addiction as potentially mediated by spiritual experience, changed priorities/values, and improved emotional regulation. (PsycInfo Database Record (c) 2022 APA, all rights reserved)</t>
  </si>
  <si>
    <t>https://doi.org/10.1177/0269881116684335</t>
  </si>
  <si>
    <t>Shao C.
 Zhu S.
 Wang Z.
 Shi S.</t>
  </si>
  <si>
    <t>An open-label naturalistic study: Mirtazapine orally disintegrating tablets treatment for depression in heroin-addicts.</t>
  </si>
  <si>
    <t>Objective: Heroin dependence is often complicated by depression requiring antidepressant treatment. Mirtazapine is an established antidepressant with well-documented efficacy. The objective of the present study is to investigate the efficacy and tolerability of the new formulation of mirtazapine, Orally Disintegrating Tablets (ODT) for depression among heroin-addicts. Method(s): This prospective, open-label, naturalistic study was conducted in the Outpatients Department of a general hospital. 24 depressed heroin-addicts were recruited, of whom 22 were followed up for 17 weeks. All patients initially received mirtazapine ODT 15 mg/day and the dose was titrated to 30 mg or 45 mg when response was not significant and in the absence of obvious adverse effects. Efficacy was the primary measure using the total score of the Hamilton Depression Rating Scale-17(HAMD-17). Tolerability was mainly assessed by the incidence of treatment-emergent adverse events. Patients were evaluated at baseline, at weeks 1, 5, 9, 13 and 17. Result(s): among the 22 patients (14 female and 8 male) who finished the study, the mean total (SD) HAMD-17 score decreased significantly from 29.2(4.1) to 7.2(4.1) (P&lt; 0.05). At each visit, the mean HAMD-17 score was significantly lower than that at the preceding visit. At the endpoint (week 17), remission (HAMD-17 score&lt; or =7) was achieved in 12(55%) patients. Among those patients, four reported at least one adverse effect during Treatment, but those adverse effects were described as mild to moderate and lasted just several days. The most majority of the patients preferred the new formulation of mirtazapine. Conclusion(s): Mirtazapine ODT was an effective, well-tolerated and preferable formulation for the treatment among heroin-addicts with depression.</t>
  </si>
  <si>
    <t>https://dx.doi.org/10.1017/S1461145714000741</t>
  </si>
  <si>
    <t>International Journal of Neuropsychopharmacology. Conference: 29th CINP World Congress of Neuropsychopharmacology. Vancouver, BC Canada. Conference Publication: (var.pagings). 17(SUPPL. 1) (pp 128-129), 2014. Date of Publication: June 2014.</t>
  </si>
  <si>
    <t>Good P.D.
 Greer R.M.
 Huggett G.E.
 Hardy J.R.</t>
  </si>
  <si>
    <t>An open-label pilot study testing the feasibility of assessing total symptom burden in trials of cannabinoid medications in palliative care.</t>
  </si>
  <si>
    <t>Background: There is considerable interest in the use of cannabinoids for symptom control in palliative care, but there is little high-quality evidence to guide clinical practice. Objective(s): Assess the feasibility of using global symptom burden measures to assess response to medicinal cannabis, to determine median tolerated doses of cannabidiol (CBD) and tetrahydrocannabinol (THC), and to document adverse events (AEs). Design(s): Prospective two-arm open-label pilot trial of escalating doses of CBD and THC oil. Setting/Subjects: Participants had advanced cancer and cancer-related symptoms in a palliative and supportive care service in an Australian cancer center. Measurements: The main outcome measures were the number of participants screened and randomized over the time frame, the number of participants completing days 14 and 28 and providing total symptom distress scores (TSDSs) (measured using the Edmonton Symptom Assessment Scale), and the change from baseline of the TSDS at day 14. Result(s): Of the 21 participants enrolled (CBD, n = 16; THC, n = 5), 18 (86%) completed the primary outcome measure at day 14 and 8 completed at day 28. The median maximum tolerated doses were CBD, 300 mg/day (range 100-600 mg); THC, 10 mg/day (range 5-30 mg). Nine of 21 patients (43%) met the definition of response (&gt;=6 point reduction in TSDS). Drowsiness was the most common AE. Conclusion(s): Trials of medicinal cannabis in advanced cancer patients undergoing palliative care are feasible. The doses of THC and CBD used in this study were generally well tolerated and the outcome measure of total symptom distress is promising as a measure of overall symptom benefit. Trial registration: ACTRN12618001205224.Copyright © Phillip Good et al., 2019; Published by Mary Ann Liebert, Inc. 2019.</t>
  </si>
  <si>
    <t>https://dx.doi.org/10.1089/jpm.2019.0540</t>
  </si>
  <si>
    <t>Journal of Palliative Medicine. 23(5) (pp 650-655), 2020. Date of Publication: 01 May 2020.</t>
  </si>
  <si>
    <t>Holmes C.P.
 Gatchel R.J.
 Adams L.L.
 Stowell A.W.
 Hatten A.
 Noe C.
 Lou L.</t>
  </si>
  <si>
    <t>An opioid screening instrument: Long-term evaluation of the utility of the pain medication questionnaire.</t>
  </si>
  <si>
    <t>The Pain Medication Questionnaire (PMQ) was designed to assess the risk for opioid medication misuse in chronic pain patients. A preliminary study showed a positive relationship between higher PMQ scores and concurrent measures of substance abuse, psychopathology, and physical/ life-functioning. Using a larger sample size, the present study sought to replicate these findings, and to expand upon them by examining the relationship between PMQ scores and various treatment outcomes. The PMQ was administered to 271 newly evaluated chronic pain patients who were subsequently re-evaluated immediately post-treatment, as well as six months following discharge. Subgroups were then formed according to the lowest (L-PMQ), middle (M-PMQ), and highest (H-PMQ) one-third of PMQ total scores. It was found that the H-PMQ group was 2.6 times more likely to have a known substance-abuse problem, 3.2 times more likely to request early refills of prescription medication, and 2.3 times more likely to drop out of treatment, as compared to the L-PMQ group. They also had diminished biopsychosocial functioning. In addition, at six months following discharge, patients who completed the program experienced a significant decrease in PMQ scores over time relative to those patients who were unsuccessfully discharged from the program or who dropped out. This study represents the second stage in the development of a psychometrically sound screening tool for measuring risk for opioid medication misuse among chronic pain patients, and findings suggest the long-term utility of the PMQ in identifying patients who are more likely to complete and benefit from a pain management program. © 2006 World Institute of Pain.</t>
  </si>
  <si>
    <t>https://dx.doi.org/10.1016/j.jaapos.2006.01.099</t>
  </si>
  <si>
    <t>Pain Practice. 6(2) (pp 74-88), 2006. Date of Publication: June 2006.</t>
  </si>
  <si>
    <t>Liu, Hao;Dai, Anran;Zhou, Zhou;Xu, Xiaowen;Gao, Kai;Li, Qiuwen;Xu, Shouyu;Feng, Yunfei;Chen, Chen;Ge, Chun;Lu, Yuanjun;Zou, Jianjun;Wang, Saiying</t>
  </si>
  <si>
    <t>An optimization for postpartum depression risk assessment and preventive intervention strategy based machine learning approaches.</t>
  </si>
  <si>
    <t>Background: Postpartum depression (PPD) is one of the most common psychiatric disorders for women after delivery. The establishment of an effective PPD prediction model helps to distinguish high-risk groups, and verifying whether such high-risk groups can benefit from drug intervention is very important for clinical guidance. Methods: We collected data of parturients that underwent a cesarean delivery. The Control group was divided into a training cohort and a testing cohort. Six different ML models were constructed and we compared their prediction performance in the testing cohort. For model interpretation, we introduced SHapley Additive exPlanations (SHAP). Then, training cohort, ketamine group and dexmedetomidine (DEX) group were classified as high or low risk for PPD by the model. A 1:1 propensity score matching (PSM) was performed to compare the incidence of PPD between two groups in different risk cohorts. Results: Extreme gradient enhancement (XGB) had the best recognition effect, with an area under the receiver operating characteristic curve (AUROC) of 0.789 (95 % CI 0.742â€“0.836) in the training cohort and 0.744 (95 % CI 0.655â€“0.823) in the testing cohort, respectively. A threshold of 21.5 % PPD risk probability was determined. After PSM, the results showed that the incidence of PPD in the two intervention groups was significantly different from the control group in the high-risk cohort (P P &gt; 0.001). Conclusion: Our study demonstrated that the XGB algorithm provided a more accurate in prediction of PPD risk, and it was beneficial to receive early intervention for the high-risk groups distinguished by the model. (PsycInfo Database Record (c) 2023 APA, all rights reserved)</t>
  </si>
  <si>
    <t>https://doi.org/10.1016/j.jad.2023.02.028</t>
  </si>
  <si>
    <t>Durkin, EM</t>
  </si>
  <si>
    <t>An organizational analysis of psychosocial and medical services in outpatient drug abuse treatment programs</t>
  </si>
  <si>
    <t>MENTAL-HEALTH-SERVICES; FOLLOW-UP OUTCOMES; MANAGED-CARE; LONGITUDINAL DATA; SOCIAL-SERVICES; ACCESS; OPIATE; PSYCHOTHERAPY; ALCOHOL; COCAINE</t>
  </si>
  <si>
    <t>Substance abuse programs do not universally comply with standards encouraging the provision of supplemental social, mental health, and medical services. Using a nationally representative panel study of outpatient treatment organizations, I examine the relationships between provision of these services and internal and external elements of the organizational context. Actors in the organizational environment such as funders, regulators, and accrediting bodies were particularly important, but their exact relationships to service provision varied across services. Other relationships between organizational elements and service provision also varied across services. Policies regarding compliance with standards should account for the complex role that organizational context plays.</t>
  </si>
  <si>
    <t>Bloom-Foster J.
 Mehl-Madrona L.</t>
  </si>
  <si>
    <t>An Ultra-Brief Mindfulness-Based Intervention for Patients in Treatment for Opioid Addiction with Buprenorphine: A Primary Care Feasibility Pilot Study.</t>
  </si>
  <si>
    <t>Objectives: To demonstrate the feasibility and acceptability of a brief mindfulness-based intervention taught by physicians for patients with opioid addiction and to determine if the intervention reduces likelihood of relapse or treatment failure within 6 months. Design(s): A prospective, feasibility, single-group, cohort pilot study. Setting(s): A Family Medicine teaching clinic serving a mixed urban and rural population in Bangor, Maine. Subjects: Adult patients initiating outpatient treatment for opioid addiction with buprenorphine (N = 40). Intervention(s): Study physicians conducted a 10- to 12-min education session for all patients starting treatment during the enrollment period, including a 5-min mindfulness exercise. Enrolled subjects received an MP3 player loaded with six mindfulness audio exercises (5-19 min) and were instructed to practice at least 5 min daily and record their practice in a logbook. Outcome measures: Acceptability and subjective usefulness to recovery were evaluated at 2, 4, and 6 months of follow-up, with qualitative analysis of themes in recorded poststudy interviews. Logbook entries and tablet-based surveys provided data on home mindfulness practice, classified as "high" or "low." Relapse or treatment failure was documented. Result(s): Feasibility and acceptability were demonstrated with 82% enrollment and 100%, 97%, and 90% completion of follow-up visits at 2, 4, and 6 months, respectively, among those still in treatment. Sustained positive impressions of the intervention and exercises remained at 6 months. Relapse or treatment failure was reduced in the "high" practice uptake group compared with "low" practice uptake (11% vs. 42%, p = 0.033). Conclusion(s): In contrast to more intensive 8-week models of meditation training, this study demonstrates that even a brief single training session can induce sustained home meditation practice that subjectively helped patients in recovery for opioid addiction and was associated with lower risk of relapse. Brief mindfulness-based interventions may be useful to increase access to mindfulness training in this population.Copyright © Mary Ann Liebert, Inc., publishers 2020.</t>
  </si>
  <si>
    <t>https://dx.doi.org/10.1089/acm.2019.0242</t>
  </si>
  <si>
    <t>Journal of Alternative and Complementary Medicine. 26(1) (pp 34-43), 2020. Date of Publication: January 2020.</t>
  </si>
  <si>
    <t>Ergisi M, Erridge S, Harris M, Kawka M, Nimalan D, Salazar O, Loupasaki K, Ali R, Holvey C, Coomber R, Usmani A, Sajad M, Beri S, Hoare J, Khan SA, Weatherall MW, Platt M, Rucker JJ, Sodergren MH.</t>
  </si>
  <si>
    <t>An Updated Analysis of Clinical Outcome Measures Across Patients From the UK Medical Cannabis Registry</t>
  </si>
  <si>
    <t>Cannabis Cannabinoid Res. 2023 Jun;8(3):557-566. doi: 10.1089/can.2021.0145. Epub 2022 Jan 24.</t>
  </si>
  <si>
    <t>10.1089/can.2021.0145</t>
  </si>
  <si>
    <t>Stripp, Tobias Kvist;Jorgensen, Martin Balslev;Olsen, Niels Vidiendal</t>
  </si>
  <si>
    <t>Anaesthesia for electroconvulsive therapyâ€”New tricks for old drugs: A systematic review.</t>
  </si>
  <si>
    <t>Objective: The objective of this review is to investigate existing literature in order to delineate whether the use of anaesthesia and timing of seizure induction in a new and optimised way may improve the efficacy of electroconvulsive therapy (ECT). Methods: PubMed/MEDLINE was searched for existing literature, last search on 24 June 2015. Relevant clinical studies on human subjects involving choice of anaesthetic, ventilation and bispectral index (BIS) monitoring in the ECT setting were considered. The references of relevant studies were likewise considered. Results: Propofol yields the shortest seizures, etomidate and ketamine the longest. Etomidate and ketamine + propofol 1 : 1 seems to yield the seizures with best quality. Seizure quality is improved when induction of ECT is delayed until the effect of the anaesthetic has wanedâ€”possibly monitored with BIS values. Manual hyperventilation with 100% O2 may increase the pOâ‚‚/pCOâ‚‚-ratio, which may be correlated with better seizure quality. Conclusion: Etomidate or a 1 : 1 ketamine and propofol combination may be the best method to achieve general anaesthesia in the ECT setting. There is a need for large randomised prospective studies comparing the effect of methohexital, thiopental, propofol, ketamine, propofol + ketamine 1 : 1 and etomidate in the ECT treatment of major depressed patients. These studies should investigate safety and side effects, and most importantly have antidepressant efficacy and cognitive side effects as outcome measures instead of seizure quality. (PsycINFO Database Record (c) 2018 APA, all rights reserved)</t>
  </si>
  <si>
    <t>https://doi.org/10.1017/neu.2017.12</t>
  </si>
  <si>
    <t>Acta Neuropsychiatrica</t>
  </si>
  <si>
    <t>Aranda J.V.
 Carlo W.
 Hummel P.
 Thomas R.
 Lehr V.T.
 Anand K.J.S.</t>
  </si>
  <si>
    <t>Analgesia and sedation during mechanical ventilation in neonates.</t>
  </si>
  <si>
    <t>Background: Endotracheal intubation and mechanical ventilation are major components of routine intensive care for very low birth weight newborns and sick full-term newborns. These procedures are associated with physiologic, biochemical, and clinical responses indicating pain and stress in the newborn. Most neonates receive some form of analgesia and sedation during mechanical ventilation, although there are marked variations in clinical practice. Clinical guidelines for pharmacologic analgesia and sedation in newborns based on robust scientific data are lacking, as are measures of clinical efficacy. Objective(s): This article represents a preliminary attempt to develop a scientific rationale for analgesia sedation in mechanically ventilated newborns based on a systematic analysis of published clinical trials. Method(s): The current literature was reviewed with regard to the use of opioids (fentanyl, morphine, diamorphine), sedative-hypnotics (midazolam), nonsteroidal anti-inflammatory drugs (ibuprofen, indomethacin), and acetaminophen in ventilated neonates. Original meta-analyses were conducted that collated the data from randomized clinical comparisons of morphine or fentanyl with placebo, or morphine with fentanyl. Result(s): The results of randomized trials comparing fentanyl, morphine, or midazolam with placebo, and fentanyl with morphine were inconclusive because of small sample sizes. Meta-analyses of the randomized controlled trials indicated that morphine and fentanyl can reduce behavioral and physiologic measures of pain and stress in mechanically ventilated preterm neonates but may prolong the duration of ventilation or produce other adverse effects. Randomized trials of midazolam compared with placebo reported significant adverse effects (P &lt; 0.05) and no apparent clinical benefit; the findings of a meta-analysis suggest that there are insufficient data to justify use of IV midazolam for sedation in ventilated neonates. Conclusion(s): Despite ongoing research in this area, huge gaps in our knowledge remain. Well-designed and adequately powered clinical trials are needed to establish the safety, efficacy, and short- and long-term outcomes of analgesia and sedation in the mechanically ventilated newborn. ©2005 Excerpta Medica, Inc.</t>
  </si>
  <si>
    <t>https://dx.doi.org/10.1016/j.clinthera.2005.06.019</t>
  </si>
  <si>
    <t>Clinical Therapeutics. 27(6) (pp 877-899), 2005. Date of Publication: June 2005.</t>
  </si>
  <si>
    <t>Cohen N.
 Cohen D.M.
 Barbi E.
 Shavit I.</t>
  </si>
  <si>
    <t>Analgesia and Sedation of Pediatric Patients with Major Trauma in Pre-Hospital and Emergency Department Settings-A Narrative Review.</t>
  </si>
  <si>
    <t>Children who sustain major injuries are at risk of receiving insufficient pain relief and sedation, which can have physical and psychological repercussions. Heightened emotional distress can increase the likelihood of developing symptoms of post-traumatic stress. Providing sufficient analgesia and sedation for children with major trauma presents specific challenges, given the potential for drug-related adverse events, particularly in non-intubated patients. The current literature suggests that a relatively low percentage of pediatric patients receive adequate analgesia in pre-hospital and emergency department settings following major trauma. There are only sparse data on the safety of the provision of analgesia and sedation in children with major trauma in the pre-hospital and ED settings. The few studies that examined sedation protocols in this context highlight the importance of physician training and competency in managing pediatric airways. There is a pressing need for prospective studies that focus upon pediatric major trauma in the pre-hospital and emergency department setting to evaluate the benefits and risks of administering analgesia and sedation to these patients. The aim of this narrative review was to offer an updated overview of analgesia and sedation management in children with major trauma in pre-hospital and ED settings.Copyright © 2023 by the authors.</t>
  </si>
  <si>
    <t>https://dx.doi.org/10.3390/jcm12165260</t>
  </si>
  <si>
    <t>Journal of Clinical Medicine. 12(16) (no pagination), 2023. Article Number: 5260. Date of Publication: August 2023.</t>
  </si>
  <si>
    <t>Gorbounova I.
 Tham S.W.
 Palermo T.</t>
  </si>
  <si>
    <t>Analgesia prescribing patterns during pediatric hospitalization for acute pancreatitis.</t>
  </si>
  <si>
    <t>Background: Adequate pain relief is a cornerstone of treatment for acute pancreatitis, yet clinical practice guidelines do not provide guidance on optimal pain management (1). This has resulted in wide variability in analgesia administration for acute pancreatitis nationally and internationally(2,3). In particular, studies have revealed that North America has the highest rates of opioid prescription for adults with acute pancreatitis during hospitalization and outpatient treatment(3). Data in pediatric population is sparce, with a single study that reported similar trends of high rates of opioid prescription (4). Opioids are associated with adverse effects, including ileus, respiratory depression and altered mental status, which may hinder recovery from acute pancreatitis. There is a need to understand current practices and optimal pain management of pediatric acute pancreatitis. Objective(s): (1) Characterize the patterns of pain management in children, adolescents and young adults with acute pancreatitis during inpatient hospitalization. (2) Examine the sociodemographic and clinical factors associated with opioid administration in children with AP during inpatient hospitalization. (3) Determine the association between opioid administration in the first 24 hours of admission and length of stay (LOS). Method(s): We performed a retrospective chart review of children admitted for acute pancreatitis at Seattle Children's Hospital between January 1, 2010 and October 1, 2020. Encounters were identified by billing codes and cross-verified with elevated serum lipase level (3-fold upper limit of normal). Inclusion criteria were: 1) age 1 to 21 years, and 2) single episode of acute pancreatitis or first recorded hospitalization. Exclusion criteria were: diagnosis of chronic pancreatitis, other gastrointestinal disease (e.g., celiac disease, inflammatory bowel disease), developmental delay, sickle cell disease, and LOS &gt; 30 days. Data was extracted from medical records for the entire LOS and coded by: 1) analgesics received during admission and 2) mean morphine milligram equivalent/kg in the first 24 hours of admission (MME24/kg). Result(s): The sample included 116 patients, mean age was 12.6 years (SD = 4.9) and 57.8% were female. There were 38.8% who identified as white non-Hispanic, 8.6% black non-Hispanic, 25.9% Hispanic, 6.0% Asian and 9.5% did not provide a response. Mean LOS was 6.3 days (SD = 5.7). Of the sample, 23.3% required intensive care treatment and 3.5% developed complications (necrosis, pseudocyst, abscess, or infection). During the admission, majority of patients (91.4%) were prescribed acetaminophen, 49.1% received nonsteroidal anti-inflammatory drugs, and 19.8% received a benzodiazepine. Over half (62%) were prescribed opioids in the first 24 hours of presentation, and 13.7% were administered opioids via patient-controlled analgesia. Mean MME24/kg was 0.60 mg/kg (SD = 1.41). Males were prescribed higher doses with mean MME24/kg being 0.94mg/kg compared to females at 0.35 mg/kg t(114)=2.26, p&lt;.05. There were no differences by age, race nor ethnicity for MME24/kg. A multivariate regression model examined for association between LOS and MME24/kg, age, sex, serum albumin and blood urea nitrogen as covariates. The model was significant F(5,79)=4.88, p&lt;.05, R2=0.24, with higher MME24/kg associated with longer LOS (B=1.00 p&lt;.05) and lower serum albumin with longer LOS (B=-2.98 p&lt;.05). Conclusion(s): Preliminary analysis revealed that opioid analgesia was commonly administered during pediatric hospitalization for acute pancreatitis. In particular, males received higher doses of opioids during admission. Higher doses of opioids administered in the first 24 hours was associated with a longer length of stay. Prospective studies are needed to understand the sex difference on opioid prescribing patterns, the mechanisms underlying the relationship between higher opioid administration and length of stay.</t>
  </si>
  <si>
    <t>Journal of Pediatric Gastroenterology and Nutrition. Conference: North American Society for Pediatric Gastroenterology, Hepatology and Nutrition Annual Meeting, NASPGHAN 2021. Virtual. 73(1 SUPPL 1) (pp S330-S331), 2021. Date of Publication: November 2021.</t>
  </si>
  <si>
    <t>Hasnain F.
 Janbaz K.H.
 Qureshi M.A.</t>
  </si>
  <si>
    <t>Analgesic effect of ketamine and morphine after tonsillectomy in children.</t>
  </si>
  <si>
    <t>A comparative double blind study of Ketamine and Morphine was conducted on eighty children following tonsillectomy to assess the analgesic, respiratory rate depressant and emesis. Children (6-12 years) were divided into two groups randomly (n=40). General anesthesia was induced followed by 0.1mg/kg morphine (I/M) and 0.5mg/kg ketamine (I/M) to Group I and Group II respectively before the initiation of surgical procedure. Pain scores (face score and CHEOPS score) were estimated for children at thirty, sixty, one hundred and twenty and two hundred and forty minutes following surgery. Comparison of CHEOPS score estimation reflected that pain scores were statistically significant (P &lt;0.05) in Group I receiving Morphine as compared to Group II who received Ketamine. The analgesic effect of ketamine and morphine showed statistically insignificant results (P&gt;0.05) in case of face score. Moreover, respiratory rate in Group I had shown statistical association (p&lt;0.05) as compared to the ketamine at 60 and 120 minutes. Furthermore, incidence of vomiting was more in Group I (0.05) as compared to Group II. It can be concluded from the study that ketamine may be used as a suitable substitute to that of morphine in children undergoing tonsillectomy.</t>
  </si>
  <si>
    <t>Pakistan Journal of Pharmaceutical Sciences. 25(3) (pp 599-606), 2012. Date of Publication: July 2012.</t>
  </si>
  <si>
    <t>Bonnet M.-P.
 Mignon A.
 Mazoit J.-X.
 Ozier Y.
 Marret E.</t>
  </si>
  <si>
    <t>Analgesic efficacy and adverse effects of epidural morphine compared to parenteral opioids after elective caesarean section: A systematic review.</t>
  </si>
  <si>
    <t>Background: The optimal effective dose of epidural morphine that provides postoperative analgesia after caesarean section with minimal side effects remains debated. Aim(s): We performed a systematic review to assess the analgesic efficacy and the incidence of adverse effects of epidural morphine after caesarean section compared to systemic analgesia with opioids. Method(s): We searched Medline, Embase and Cochrane Collaboration Library databases. Studies were evaluated with the Modified Oxford Scale. Prospective randomized studies comparing analgesic efficacy and/or adverse effects of a single epidural morphine administration versus systemic opioids after elective caesarean section were included. Result(s): Ten studies (n = 431) were selected. Epidural morphine increases the time until the first request for a rescue analgesic (Emax, 29.7 h; 95% confidence interval, 25.2-33.9) and decreases pain scores and postoperative morphine request during the first 24 h compared to systemic opioid analgesia. However, epidural morphine increases the incidence of pruritus (relative risk, 2.7; 95% CI, 2.1-3.6) and nausea (relative risk, 2.0; 95% CI, 1.2-3.3). Conclusion(s): A single bolus of epidural morphine provides better analgesia than parenteral opioids but with an effect limited to the first postoperative day after caesarean section and with an increase in morphine side effects. © 2010 European Federation of International Association for the Study of Pain Chapters. Published by Elsevier Ltd. All rights reserved.</t>
  </si>
  <si>
    <t>https://dx.doi.org/10.1016/j.ejpain.2010.03.003</t>
  </si>
  <si>
    <t>European Journal of Pain. 14(9) (pp e1-894), 2010. Date of Publication: October 2010.</t>
  </si>
  <si>
    <t>Sevcik B.
 Lobay K.
 Luu H.
 Martins K.J.B.
 Vu K.
 Nguyen P.U.
 Bohlouli S.
 Eurich D.T.
 Lester E.L.W.
 Williamson T.
 Richer L.
 Klarenbach S.W.</t>
  </si>
  <si>
    <t>Analgesic Use Among Adults with a Trauma-Related Emergency Department Visit: A Retrospective Cohort Study from Alberta, Canada.</t>
  </si>
  <si>
    <t>Introduction: A better understanding of current acute pain-driven analgesic practices within the emergency department (ED) and upon discharge will provide foundational information in this area, as few studies have been conducted in Canada. Method(s): Administrative data were used to identify adults with a trauma-related ED visit in the Edmonton area in 2017/2018. Characteristics of the ED visit included time from initial contact to analgesic administration, type of analgesics dispensed during and upon being discharged home directly from the ED (&lt;= 7 days after), and patient characteristics. Result(s): A total of 50,950 ED visits by 40,505 adults with trauma were included. Analgesics were administered in 24.2% of visits, of which non-opioids were dispensed in 77.0% and opioids were dispensed in 49.0%. Time to analgesic initiation occurred more than 2 h after first contact. Upon discharge, 11.5% received a non-opioid and 15.2% received an opioid analgesic, among whom 18.5% received a daily dose &gt;= 50 morphine milligram equivalents (MME) and 30.2% received &gt; 7 days of supply. Three hundred and seventeen adults newly met criteria for chronic opioid use after the ED visit, among whom 43.5% received an opioid dispensation upon discharge; of these individuals, 26.8% had a daily dose &gt;= 50 MME and 65.9% received &gt; 7 days of supply. Conclusion(s): Findings can be used to inform optimization of analgesic pharmacotherapy practices for the treatment of acute pain, which may include reducing the time to initiation of analgesics in the ED, as well as close consideration of recommendations for acute pain management upon discharge to provide ideal patient-centered, evidence-informed care.Copyright © 2023, The Author(s).</t>
  </si>
  <si>
    <t>https://dx.doi.org/10.1007/s40122-023-00521-1</t>
  </si>
  <si>
    <t>Pain and Therapy. 12(4) (pp 1039-1053), 2023. Date of Publication: August 2023.</t>
  </si>
  <si>
    <t>Schmidt P.
 Hah J.
 Barelka P.
 Wang C.
 Wang B.
 Gillespie M.
 McCue R.
 Younger J.
 Trafton J.
 Humphreys K.
 Goodman S.
 Dirbas F.
 Whyte R.
 Donington J.
 Cannon W.
 Mackey S.
 Carroll I.</t>
  </si>
  <si>
    <t>Analysis of preoperative measures that predict interference with sleep recovery after surgery.</t>
  </si>
  <si>
    <t>Previously, we reported a prospective observational study of the determinants of delayed opioid cessation after 5 distinct surgical procedures.1We conducted an exploratory analysis on this same data set to discover determinants of time to sleep recovery after surgery. This was defined as a decrease of reported pain interference with sleep on the Brief Pain Inventory to pre-operative values (or lower) for 5 consecutive days after surgery. All significant predictors in univariate Cox regression were considered in multivariate analysis. Three significant predictors were identified. Visual-analog pain score at the time of opioid cessation predicted a prolonged time to sleep recovery (HR=0.458, p=0.0213). One question of the Screener and Opioid Assessment for Patients with Pain ("How often have you had a problem getting along with the doctors who prescribed your medicines?") also predicted a prolonged time to sleep recovery (HR=0.182, p=0.0119). Finally, pain interference with sleep prior to surgery predicted shortened time to sleep recovery (HR=6.981, p=0.0003). Surgery type and pre-operative anxiety, depression and post-traumatic stress disorder symptoms were not significant predictors. Higher pain scores at the time of opioid cessation after surgery would reasonably be expected to indicate continued pain interference with sleep. Also, elevated pre-operative pain interference with sleep should predict faster sleep recovery merely given the elevated baseline sleep disruption. It is plausible that frustration with prescribing physicians may be indicative of underlying personality or psychological traits that may predict prolonged time to sleep recovery, but the association is not easily explained. This exploratory analysis underscores the complexity of the relationship between pain, sleep and recovery from surgery.</t>
  </si>
  <si>
    <t>https://dx.doi.org/10.1016/j.jpain.2013.01.086</t>
  </si>
  <si>
    <t>Journal of Pain. Conference: 32nd Annual Scientific Meeting of the American Pain Society. New Orleans, LA United States. Conference Publication: (var.pagings). 14(4 SUPPL. 1) (pp S19), 2013. Date of Publication: April 2013.</t>
  </si>
  <si>
    <t>Ault A.
 Borckardt J.
 Mappin G.
 Barth K.
 Brady K.
 Flanagan J.
 George M.
 Goble L.
 McCauley J.
 Ana E.S.</t>
  </si>
  <si>
    <t>Analysis of secondary behavioral outcomes in patients undergoing tDCS and CBT for pain and opioid misuse.</t>
  </si>
  <si>
    <t>Abstract One of the limitations of tDCS is the difficulty in localizing currents and subsequent difficulty of predicting behavioral outcomes of a particular electrode placement. This project attempts to address this limitation by analyzing behavioral outcomes on a study population undergoing tDCS over the dorsolateral prefrontal cortex (DLPFC) by analyzing longitudinal change in four other behavioral outcomes associated with the target brain region. A series of repeated measures factorial ANOVAs were run on data taken from 73 participants who were randomized to receive either real (N=44) or sham (N=29) tDCS paired with Cognitive Behavioral Therapy (CBT) weekly for 11 weeks. All analyses were conducted with group assignment as a between subjects factor and time as a within subjects factor, and yielded that the main effect of time was significant for anxiety (F=6.122, p=.016), depression (F=6.762, p=.011), pain catastrophizing (F=30.782, p&lt;0.000), and sleep (F=17.820, p&lt;0.000). However, no significant interaction was found between time and group assignment, suggesting that while the CBT treatment showed significant improvements in these non-target behavioral outcomes, those improvements were not significantly aided by the addition of tDCS. This is despite previous analyses of these data yielding significant improvement of the target variable in the group that received real tDCS over the group that received sham tDCS. Keywords: tDCS, target areas, CBT, painCopyright © 2021</t>
  </si>
  <si>
    <t>https://dx.doi.org/10.1016/j.brs.2021.10.119</t>
  </si>
  <si>
    <t>Brain Stimulation. Conference: 4th International Brain Stimulation Meeting. Charleston United States. 14(6) (pp 1625), 2021. Date of Publication: 01 Nov 2021.</t>
  </si>
  <si>
    <t>Inverso G.
 Gonzalez M.L.
 Resnick C.M.
 Chuang S.K.</t>
  </si>
  <si>
    <t>Anesthesia complications of benzodiazepine use for adolescents receiving extraction of third-molars.</t>
  </si>
  <si>
    <t>The most common anesthetic regimen for thirdmolar extraction in the ambulatory setting is comprised of diazepam or midazolam alone or in combination with an opioid, or other anesthetics such as propofol, methohexital, or ketamine. To date, few prospective studies have been published on anesthetic complications in oral and maxillofacial surgery (OMS), and even less is known on the effects of dosing adolescents with benzodiazepines. The purpose of this study is to evaluate the safety of using midazolam and/or diazepam during third-molar extraction, and whether any differences in perioperative complications exist when using the two benzodiazepines. A prospective cohort study was conducted with data collected through the Oral and Maxillofacial Surgery Outcomes System commissioned by the American Association of Oral Maxillofacial Surgeons. The study cohort included adolescent patients (less than 21 years of age) who underwent third-molar extraction procedures in the ambulatory setting between January 2001 and December 2007. The study cohort was divided into three groups-patients who received diazepam, midazolam, or a combination of both diazepam and midazolam. The primary predictor variable was type of benzodiazepine used. The outcome of interest was adverse complication(s) resulting from anesthesia. Multivariable logistic regression was then applied to measure the effect benzodiazepine type had on adverse complication. A total of 18,090 subjects met inclusion criteria for the study cohort; 54.6% of subjects were males. The mean age was 17.2 +/-2.3 years old. Among the study cohort, 4,213 (23.3%) subjects were in the diazepam group, 13,451 (74.4%) were in the midazolam group, and 426 subjects (2.4%) received a combination of diazepam and midazolam. Over 90% of subjects in each group had an ASA risk status of I/II. The midazolam group had a significantly higher anxiety score of 2.4 +/-0.9 (P&lt; 0.001). A total of 194 perioperative complications (1.1%) were experienced among subjects within the study cohort. Subjects in the diazepam and combination group each had a complication rate of 1.4%, while subjects in the midazolam group had a complication rate of 1.0% (P= 0.027). Within the diazepam group, the most common complication was vomiting without aspiration during recovery, followed by peripheral vascular injury (0.5% and 0.3%, respectively). Within the midazolam group, the most common complication was vomiting without aspiration during recovery, followed by syncope (0.2% for both). For the combination group, peripheral vascular injury and respiratory arrest were the two most common complications (0.5% for both). After adjusting for patient demographics, perioperative factors, and additional anesthetics used during the oral surgery procedure, multiple logistic regression analysis revealed subjects administered diazepam to have a 50% increased risk of adverse complications (Adjusted Odds Ratio [AOR] 1.50; 95% CI 1.05-2.16, P= 0.027). Additionally, subjects were more likely to experience a complication if they had an increased ASA physical status, as well as an increased preoperative anxiety score (AOR 1.76; 95% CI 1.21-2.56, P= 0.003, and AOR 1.40; 95% CI 1.18-1.67, P&lt; 0.01, respectively). In conclusion, this study highlights the increased risk of perioperative anesthesia complications for patients given intravenous diazepam during third-molar procedures. Additionally, this study further confirms the increased anesthetic risk when treating patients with an elevated ASA status or preoperative anxiety. Future studies should continue to monitor the anesthetic regimens of at risk populations during oral surgery procedures to ensure the highest standard of safety within the specialty.</t>
  </si>
  <si>
    <t>Journal of Oral and Maxillofacial Surgery. Conference: 97th Annual Meeting Scientific Sessions and Exhibition of the American Association of Oral and Maxillofacial Surgeons, AAOMS 2015. Washington, DC United States. 73(9 Supplement 1) (pp e38-e39), 2015. Date of Publication: September 2015.</t>
  </si>
  <si>
    <t>Shergill A.K.
 Ben-Menachem T.
 Chandrasekhara V.
 Chathadi K.
 Decker G.A.
 Evans J.A.
 Early D.S.
 Fanelli R.D.
 Fisher D.A.
 Foley K.Q.
 Fukami N.
 Hwang J.H.
 Jain R.
 Jue T.L.
 Khan K.M.
 Lightdale J.
 Pasha S.F.
 Sharaf R.N.
 Dominitz J.A.
 Cash B.D.</t>
  </si>
  <si>
    <t>Rozet I.</t>
  </si>
  <si>
    <t>Anesthesia for functional neurosurgery: The role of dexmedetomidine.</t>
  </si>
  <si>
    <t>Purpose of review: The purpose of this review is to summarize current approaches to the anesthetic management of functional neurosurgery and to describe the application of an alpha-2-adrenergic agonist dexmedetomidine in the anesthetic management of functional neurosurgical procedures. Recent findings: Dexmedetomidine, an a-2-adrenergic agonist, causes a unique kind of sedation, acting on the subcortical areas, which resembles natural sleep without respiratory depression. Experimental data demonstrate both cerebral vasoconstriction and vasodilatation, depending on the model and dose studied. At the clinically relevant doses, dexmedetomidine decreases cerebral blood flow and cerebral metabolic rate of oxygen in healthy volunteers. Clinical experience of dexmedetomidine use in functional neurosurgery is limited to small case-series. Nevertheless, these reports indicate that use of dexmedetomidine does not interfere with electrophysiologic monitoring, thus allowing brain mapping during awake craniotomy and microelectrode recording during implantation of deep-brain stimulators. Summary: Dexmedetomidine has been demonstrated to provide a successful sedation without impairment of electrophysiologic monitoring in functional neurosurgery. Prospective randomized studies are warranted to delineate an optimal regimen of dexmedetomidine sedation and any dose-related influence on neurophysiologic function. © 2008 Wolters Kluwer Health Lippincott Williams &amp; Wilkins.</t>
  </si>
  <si>
    <t>https://dx.doi.org/10.1097/ACO.0b013e32830edafd</t>
  </si>
  <si>
    <t>Current Opinion in Anaesthesiology. 21(5) (pp 537-543), 2008. Date of Publication: October 2008.</t>
  </si>
  <si>
    <t>Shapiro F.E.</t>
  </si>
  <si>
    <t>Anesthesia for outpatient cosmetic surgery.</t>
  </si>
  <si>
    <t>Purpose of review: American Society of Aesthetic Plastic Surgery statistics show outpatient cosmetic procedures increased from 3 to 11 million (1997-2007), an increase of 457%, and $13 billion was spent. Exponential growth, complexity of cases and patients, and media attention to high-profile untoward events are accompanied with concerns for patient safety and development of safer anesthesia practices. Recent findings: Improved safety and efficacy in aesthetic facial surgery include oral sedation and local anesthesia, addition of dexmedetomidine to intravenous anesthesia, and defining the 'safest' dose of lidocaine with epinephrine. A nasopharyngeal tube can be used to deliver a concentration of oxygen commensurate with recent American Society of Anesthesiologists Task Force Practice Advisory for the prevention and management of operating room fires. Analgesia for breast surgery including instillation of bupivicaine, paravertebral block, and combination dexamethasone with nonsteroidal anti-inflammatory drugs can decrease narcotic requirement and recovery time. Risks of combined gynecologic and plastic surgical procedures are not greater than those seen with either procedure alone. A coordinated team approach for patient management is essential. Pulmonary embolism remains the greatest cause of mortality. Summary: The methods presented improve patient safety. The number of cosmetic procedures will continue to grow exponentially and evolve additional patient safety concerns. This larger population is the foundation for prospective trials to develop evidence-based anesthesia for cosmetic surgery. © 2008 Wolters Kluwer Health Lippincott Williams &amp; Wilkins.</t>
  </si>
  <si>
    <t>https://dx.doi.org/10.1097/ACO.0b013e328318694f</t>
  </si>
  <si>
    <t>Current Opinion in Anaesthesiology. 21(6) (pp 704-710), 2008. Date of Publication: December 2008.</t>
  </si>
  <si>
    <t>Skipper G.E.
 Campbell M.D.
 DuPont R.L.</t>
  </si>
  <si>
    <t>Anesthesiologists with substance use disorders: A 5-year outcome study from 16 state physician health programs.</t>
  </si>
  <si>
    <t>BACKGROUND: Anesthesiologists have a higher rate of substance use disorders than other physicians, and their prognoses and advisability to return to anesthesiology practice after treatment remain controversial. Over the past 25 yr, physician health program (PHPs), created under authority of state medical regulatory boards, have become primary resources for management and monitoring of physicians with substance abuse and other mental health disorders. METHOD(S): We conducted a 5-yr, longitudinal, cohort study involving 904 physicians consecutively admitted to 1 of 16 state PHPs between 1995 and 2001. This report analyzed a subset of the data involving the 102 anesthesiologists among the subjects and compared them with other physicians. The main outcome measures included relapse (defined as any unauthorized addictive substance use, including alcohol), return to anesthesiology practice, disciplinary actions, physician death, and patient harm. RESULT(S): Anesthesiologists were significantly less likely to enroll in a PHP because of alcohol abuse (odds ratio [OR] 0.4 [confidence interval {CI}: 0.2-0.6], P lt; 0.001) and much more likely to enroll because of opioid abuse (OR 2.8 [CI: 1.7-4.4], P lt; 0.001). Anesthesiologists had a higher rate of IV drug use, 41% vs 10% (OR 6.3 [CI: 3.8-10.7], P lt; 0.001). During similar periods of monitoring, anesthesiologists received more drug tests, 101 vs 82 (mean difference = 19 [CI: 3-35], P = 0.02); however, anesthesiologists were less likely to fail at least one drug test during monitoring, 11% vs 23% (OR 0.4 [CI: 0.2-0.9], P = 0.02). There was no statistical difference among rates of program completion, disciplinary actions, return to practice, or deaths, and there was no report of significant patient harm from relapse in any record. CONCLUSION(S): Anesthesiologists in our sample treated and monitored for substance disorders under supervision of PHPs had excellent outcomes similar to other physicians, with no higher mortality, relapse rate, or disciplinary rate and no evidence in their records of patient harm. It is postulated that differences of study design account for contradictory conclusions from other reports. Copyright © 2009 International Anesthesia Research Society.</t>
  </si>
  <si>
    <t>https://dx.doi.org/10.1213/ane.0b013e3181adc39d</t>
  </si>
  <si>
    <t>Anesthesia and Analgesia. 109(3) (pp 891-896), 2009. Date of Publication: September 2009.</t>
  </si>
  <si>
    <t>Cho, Junhan;Stone, Mattew D.;Leventhal, Adam M.</t>
  </si>
  <si>
    <t>Anhedonia as a phenotypic marker of familial transmission of polysubstance use trajectories across midadolescence.</t>
  </si>
  <si>
    <t>Psychopathologic traits that arise in adolescence may increase proneness to substance use uptake as well as channel the familial transmission of substance use. Poly use is a common pattern of substance use in youth. To identify a parsimonious model of familial transmission of substance use, the current study tested whether anhedoniaâ€”a psychopathologic endophenotype manifested as the inability to experience pleasureâ€”mediates the association of family history of substance use (FHS) with polysubstance use patterns across midadolescence. High school students (N = 3,392) in Los Angeles, CA, completed 4 semiannual surveys of mental health and substance use from ages 14- to 16-years-old. Use and co-use of cigarettes, alcohol, and marijuana across the 4 waves were reduced to 4 homogenous classes using parallel process growth mixture modeling: (a) abstainers (N = 1,629, 48.0%); (b) experimenters (N = 1,293, 38.1%); (c) polysubstance using marijuana escalators (N = 210, 6.2%); and (d) heavy polysubstance using cigarette escalators (N = 126, 3.7%). FHS was positively associated with membership in each of the three substance using trajectory groups (vs. the abstainers group). After adjusting for depressive symptoms and other covariates, associations of FHS with membership in the polysubstance using marijuana escalators group and with the heavy polysubstance using cigarette escalators group (in comparison with the abstainers or experimenters groups) were each significantly mediated by anhedonia in youth age 14 (the proportion mediated by anhedonia: 0.33â€“0.42). Etiology research and intervention addressing anhedonia may have value for understanding and preventing the familial transmission of adolescent polysubstance use patterns. (PsycInfo Database Record (c) 2023 APA, all rights reserved)</t>
  </si>
  <si>
    <t>https://doi.org/10.1037/adb0000427</t>
  </si>
  <si>
    <t>Psychology of Addictive Behaviors</t>
  </si>
  <si>
    <t>Leventhal A.M.
 Brightman M.
 Ameringer K.J.
 Greenberg J.
 Mickens L.
 Ray L.A.
 Sun P.
 Sussman S.</t>
  </si>
  <si>
    <t>Anhedonia Associated With Stimulant Use and Dependence in a Population-Based Sample of American Adults.</t>
  </si>
  <si>
    <t>Prior research suggests an association between anhedonia-diminished interest or pleasure in rewarding activities-and stimulant use in selected samples. However, it is unclear whether this association generalizes to the overall population and is consistent across stimulant drug types (amphetamine vs. cocaine) and outcome characteristics (any lifetime use vs. dependence). Questions also remain as to whether the anhedonia-stimulant relationship is unique from covariance with depressed mood, psychiatric disorders, and nonstimulant substance use. The current study addressed these questions by examining anhedonia-stimulant relationships in a cross-sectional population-based sample of 43,093 American adults. Results indicated that lifetime anhedonia and depressed mood each were positively associated with lifetime stimulant use and lifetime dependence among those who reported stimulant use. Anhedonia-stimulant relationships were consistent across amphetamine- and cocaine-related outcomes and distinct from covariance with depressed mood, which exhibited no association over and above the effect of anhedonia. After adjusting for demographic, psychiatric, and nonstimulant substance use characteristics, anhedonia-stimulant associations remained significant, although effect sizes were partially attenuated. Lifetime anhedonia was also more prevalent among respondents who initiated use but did not eventually progress to dependence in comparison with individuals who never once used a stimulant drug. Anhedonia appears to be uniquely associated with lifetime use of cocaine and amphetamines and lifetime progression from use to dependence in the American population. Albeit cross-sectional in nature, these findings add further support to the generalizability and specificity of the anhedonia-stimulant relationship. Future research utilizing longitudinal and experimental designs are warranted to clarify the underpinnings of this association. © 2010 American Psychological Association.</t>
  </si>
  <si>
    <t>https://dx.doi.org/10.1037/a0021964</t>
  </si>
  <si>
    <t>Experimental and Clinical Psychopharmacology. 18(6) (pp 562-569), 2010. Date of Publication: December 2010.</t>
  </si>
  <si>
    <t>O'Donnell, JM; Gornitzky, AL; Wu, HH; Furie, KS; Diab, M</t>
  </si>
  <si>
    <t>Anterior vertebral body tethering for adolescent idiopathic scoliosis associated with less early post-operative pain and shorter recovery compared with fusion</t>
  </si>
  <si>
    <t>Adolescent idiopathic scoliosis; Anterior vertebral body tethering; Patient-reported outcomes; Pediatric spine</t>
  </si>
  <si>
    <t>POSTERIOR SPINAL-FUSION; OUTCOMES; PARENTS; SURGERY; ANXIETY</t>
  </si>
  <si>
    <t>PurposeWhile posterior spinal instrumentation and fusion (PSIF) for severe adolescent idiopathic scoliosis (AIS) is the gold standard, anterior vertebral body tethering (AVBT) is becoming an alternative for select cases. Several studies have compared technical outcomes for these two procedures, but no studies have compared post-operative pain and recovery.MethodsIn this prospective cohort, we evaluated patients who underwent AVBT or PSIF for AIS for a period of 6 weeks after operation. Pre-operative curve data were obtained from the medical record. Post-operative pain and recovery were evaluated with pain scores, pain confidence scores, PROMIS scores for pain behavior, interference, and mobility, and functional milestones of opiate use, independence in activities of daily living (ADLs), and sleeping.ResultsThe cohort included 9 patients who underwent AVBT and 22 who underwent PSIF, with a mean age of 13.7 years, 90% girls, and 77.4% white. The AVBT patients were younger (p = 0.03) and had fewer instrumented levels (p = 0.03). Results were significant for decreased pain scores at 2 and 6 weeks after operation (p = 0.004, and 0.030), decreased PROMIS pain behavior at all time points (p = 0.024, 0.049, and 0.001), decreased pain interference at 2 and 6 weeks post-operative (p = 0.012 and 0.009), increased PROMIS mobility scores at all time points (p = 0.036, 0.038, and 0.018), and faster time to functional milestones of weaning opiates, independence in ADLs, and sleep (p = 0.024, 0.049, and 0.001).ConclusionIn this prospective cohort study, the early recovery period following AVBT for AIS is characterized by less pain, increased mobility, and faster recovery of functional milestones, compared with PSIF.</t>
  </si>
  <si>
    <t>Lapteva, L; Nowak, M; Yarboro, CH; Takada, K; Roebuck-Spencer, T; Weickert, T; Bleiberg, J; Rosenstein, D; Pao, M; Patronas, N; Steele, S; Manzano, M; van der Veen, JWC; Lipsky, PE; Marenco, S; Wesley, R; Volpe, B; Diamond, B; Illei, GG</t>
  </si>
  <si>
    <t>Anti-N-methyl-D-aspartate receptor antibodies, cognitive dysfunction, and depression in systemic lupus erythematosus</t>
  </si>
  <si>
    <t>GLUTAMATE RECEPTORS; REVISED CRITERIA; BRAIN-INJURY; IMPAIRMENT; PREVALENCE; CLASSIFICATION; SPECTROSCOPY; PREDICTORS; KETAMINE; IMMUNITY</t>
  </si>
  <si>
    <t>Objective. To assess the association of cognitive dysfunction and depression with serum antibodies to N-methyl-D-aspartate (NMDA) receptor (anti-NR2) and analyze clinical and neuroimaging correlates in patients with systemic lupus erythematosus (SLE). Methods. Sixty patients underwent neurocognitive assessment, evaluation for depression with the Beck Depression Inventory II (BDI-II) and psychiatric interview (Diagnostic and Statistical Manual of Mental Disorders, Fourth Edition [DSM-IV] criteria), brain magnetic resonance imaging, and proton magnetic resonance spectroscopy imaging (H-1-MRSI). Cognition was assessed in 5 domains: memory, attention/executive, visuospatial, motor, and psychomotor, and adjusted to each individual's best level of prior cognitive functioning estimated from the reading subtest of the Wide Range Achievement Test-3 (WRAT-3). Serum anti-NR2 antibodies were measured by enzyme-linked immunosorbent assay using a pentapeptide from the human NMDA receptor. Results. Cognitive dysfunction was found in 28 of 60 patients (mild in 8, moderate in 20) before adjustment for WRAT-3 and in 35 of 60 patients (mild in 15, moderate in 11, and severe in 9) after adjustment for WRAT-3. The changes were most pronounced in the memory and visuospatial domains. There was no significant association between anti-NR2 antibody levels and cognition. On H-1-MRSI, patients with moderate or severe cognitive dysfunction had significantly higher choline:creatine ratios in the dorsolateral prefrontal cortex and the white matter, compared with patients with mild or absent cognitive dysfunction. Anti-NR2 antibodies were significantly correlated with BDI scores; patients with BDI-II scores of &gt;= 14 had higher serum levels of anti-NR2 antibodies (P = 0.005, 95% confidence interval 0.83, 4.31), and there was a trend toward higher anti-NR2 antibody levels among patients who fulfilled the DSM-IV criteria for major depression. Conclusion. Serum anti-NR2 antibodies are associated with depressive mood but not with cognitive dysfunction in SLE at a given time point. Larger longitudinal studies are needed to address the possible association between anti-NR2 antibodies and depression in SLE.</t>
  </si>
  <si>
    <t>Guarino C.
 Franklin-Guild R.
 Goodrich E.
 Conklin R.
 Frye E.
 Pinn-Woodcock T.</t>
  </si>
  <si>
    <t>Antibody response over time correlated with treatment outcome in 30 dogs naturally infected with Brucella canis (2017-2022).</t>
  </si>
  <si>
    <t>OBJECTIVE Brucella canis is a zoonotic bacterial pathogen of dogs that is notoriously difficult to diagnose and treat. Humans can become infected with B canis when an infected pet dog is brought into their home. Our objectives were to describe the clinical presentation and outcomes in dogs treated for B canis and evaluate the performance of the quantitative serologic canine Brucella multiplex (CBM) assay for monitoring treatment response. ANIMALS Diagnostic records from the Animal Health Diagnostic Center at Cornell University were retrospectively reviewed (2017-2022) for dogs that underwent repeat B canis serologic testing. Medical records were requested to compare the clinical presentations and outcomes for dogs that underwent treatment for B canis. Changes in CBM antibody values were compared between dogs with and without resolution of clinical signs. RESULTS While treatment protocols varied in the 30 treated dogs meeting the inclusion criteria, poly-antimicrobial therapy was prescribed in 97% (29/30) of cases. Gait abnormalities, spinal pain, and discospondylitis were the most common clinical abnormalities. A difference (P value = .0075) in the percent decrease in CBM assay PO1 antibody values was found in dogs with resolved clinical signs. CLINICAL RELEVANCE Young dogs presenting with recurring lameness or back pain should be screened for B canis infection. A 40% decline in CBM assay values 2 to 6 months posttreatment can be supportive of response to treatment. Further prospective studies are needed to determine the ideal B canis treatment regimen and the magnitude of public health risks asso-ciated with maintaining neutered B canis-infected animals as pets.Copyright © 2023, American Veterinary Medical Association. All rights reserved.</t>
  </si>
  <si>
    <t>https://dx.doi.org/10.2460/ajvr.23.01.0014</t>
  </si>
  <si>
    <t>American Journal of Veterinary Research. 84(4) (no pagination), 2023. Date of Publication: 01 Apr 2023.</t>
  </si>
  <si>
    <t>Jakeman B.
 Scherrer A.U.
 Darling K.E.A.
 Damas J.
 Bieler-Aeschlimann M.
 Hasse B.
 Schlosser L.
 Hachfeld A.
 Gutbrod K.
 Tarr P.E.
 Calmy A.
 Assal F.
 Kunze U.
 Stoeckle M.
 Schmid P.
 Toller G.
 Rossi S.
 di Benedetto C.
 du Pasquier R.
 Cavassini M.
 Marzolini C.
 Nadin I.
 Brugger P.
 Monsch A.U.
 Schwind M.
 Sokolov A.
 Derfuss T.
 von Arx S.
 Eisele G.
 Bertschi M.
 Hundsberger T.
 Oberholzer M.
 Jelcic I.
 Sacco L.
 Lecompte T.D.
 Kovari H.
 Fux C.
 Bernasconi E.
 Kusejko K.
 Vallet Y.
 Sormani V.
 Ledergerber B.
 Locatelli I.
 Decosterd L.
 Granziera C.
 Krueger G.
 Meuli R.
 Vargas M.</t>
  </si>
  <si>
    <t>Anticholinergic and Sedative Medications Are Associated With Neurocognitive Performance of Well Treated People With Human Immunodeficiency Virus.</t>
  </si>
  <si>
    <t>Background. We previously showed that anticholinergic (ACH) medications contribute to self-reported neurocognitive impairment (NCI) in elderly people with human immunodeficiency virus (PWH). The current cross-sectional study further evaluated the effect of ACH and sedative drugs on neurocognitive function in PWH who underwent comprehensive neuropsychological evaluation. Methods. A medication review was performed in PWH enrolled in the prospective Neurocognitive Assessment in Metabolic and Aging Cohort within the Swiss HIV Cohort Study. Neurocognitive functions were analyzed in 5 domains (motor skills, speed of information, attention/working memory, executive functions, and verbal learning memory). The effect of ACH and sedative medications on neurocognitive functioning was evaluated using linear regression models for the continuous (mean z-score) outcome and multivariable logistic regression models for the binary (presence/absence) outcome. Results. A total of 963 PWH (80% male, 92% Caucasian, 96% virologically suppressed, median age 52) were included. Fourteen percent of participants were prescribed &gt;=1 ACH medication and 9% were prescribed &gt;=1 sedative medication. Overall, 40% of participants had NCI. Sedative medication use was associated with impaired attention/verbal learning and ACH medication use with motor skills deficits both in the continuous (mean z-score difference -0.26 to -0.14, P &lt; .001 and P = .06) and binary (odds ratio [OR], &gt;=1.67; P &lt; .05) models. Their combined use was associated with deficits in overall neurocognitive functions in both models (mean z-score difference -0.12, P = .002 and OR = 1.54, P = .03). These associations were unchanged in a subgroup analysis of participants without depression (n = 824). Conclusions. Anticholinergic and sedative medications contribute to NCI. Clinicians need to consider these drugs when assessing NCI in PWH.Copyright © The Author(s) 2022.</t>
  </si>
  <si>
    <t>https://dx.doi.org/10.1093/ofid/ofac457</t>
  </si>
  <si>
    <t>Open Forum Infectious Diseases. 9(9) (no pagination), 2022. Article Number: ofac457. Date of Publication: September 2022.</t>
  </si>
  <si>
    <t>Herrero-Zazo M.
 Berry R.
 Bines E.
 Bhattacharya D.
 Myint P.K.
 Keevil V.L.</t>
  </si>
  <si>
    <t>Anticholinergic burden in older adult inpatients: patterns from admission to discharge and associations with hospital outcomes.</t>
  </si>
  <si>
    <t>Background: Anticholinergic medications are associated with adverse outcomes in older adults and should be prescribed cautiously. We describe the Anticholinergic Risk Scale (ARS) scores of older inpatients and associations with outcomes. Method(s): We included all emergency, first admissions of adults 65 years old admitted to one hospital over 4 years. Demographics, discharge specialty, dementia/history of cognitive concern, illness acuity and medications were retrieved from electronic records. ARS scores were calculated as the sum of anticholinergic potential for each medication (0 = limited/none; 1 = moderate; 2 = strong and 3 = very strong). We categorised patients based on admission ARS score [ARS = 0 (reference); ARS = 1; ARS = 2; ARS 3] and change in ARS score from admission to discharge [admission and discharge ARS = 0 (reference); same; decreased; increased]. We described anticholinergic prescribing patterns by discharge specialty and explored multivariable associations between ARS score categories and mortality using logistic regression [odds ratios (ORs), 95% confidence intervals (CIs)]. Result(s): From 33,360 patients, 10,183 (31%) were prescribed an anticholinergic medication on admission. Mean admission ARS scores were: Cardiology and Stroke = 0.56; General Medicine = 0.78; Geriatric Medicine = 0.83; Other medicine = 0.81; Trauma and Orthopaedics = 0.66; Other Surgery = 0.65. Mean ARS did not increase from admission to discharge in any specialty but reductions varied significantly, from 4.6% (Other Surgery) to 27.7% (Geriatric Medicine) (p &lt; 0.001). The odds of both 30-day inpatient and 30-day post-discharge mortality increased with admission ARS = 1 (OR = 1.21, 95% CI 1.01-1.44 and OR = 1.44, 1.18-1.74) but not with ARS = 2 or ARS 3. The odds of 30-day post-discharge mortality were higher in all ARS change categories, relative to no anticholinergic exposure (same: OR = 1.45, 1.21-1.74, decreased: OR = 1.27, 1.01-1.57, increased: OR = 2.48, 1.98-3.08). Conclusion(s): The inconsistent dose-response associations with mortality may be due to confounding and measurement error which may be addressed by a prospective trial. Definitive evidence for this prevalent modifiable risk factor is required to support clinician behaviour-change, thus reducing variation in anticholinergic deprescribing by inpatient speciality. Plain language summary: We describe how commonly medicines which block the chemical acetylcholine are prescribed to older adults admitted to hospital as an emergency and explore links between these medicines and death during or soon after hospital admission Backgroud: Medicines which block the chemical acetylcholine are commonly prescribed to treat symptoms such as itch and difficulty sleeping or to treat medical conditions such as depression. However, some studies in older adults have found potential links between these medicines and confusion and falls. Therefore, doctors are recommended to prescribe these drugs cautiously in adults aged 65 years and over. Method(s): In our paper we use data collected as part of routine medical care at one university hospital to describe how often these medicines are prescribed in a large sample of older adults admitted to hospital as an emergency. We look at the medicines patients are prescribed on admission to the hospital and also when they are later discharged. Result(s): We find that these medicines are frequently prescribed. We also find that, in general, patients are prescribed fewer of these potentially harmful medicines on hospital discharge compared with hospital admission. This suggests that clinicians are aware of advice to prescribe acetylcholine blocking medicines cautiously and they are more often stopped in hospital than started. However, we find a lot of variation in practice depending on which hospital specialty was caring for the patient during their inpatient stay. We also find potential links with these medicines and death during the admission or soon after hospital discharge, but these potential links are not always consistent. Conclusion(s): Further study is needed to fully understand links between medicines that block acetylcholine and late life health. This will be important to reduce variation in prescribing practices.Copyright © The Author(s), 2021.</t>
  </si>
  <si>
    <t>https://dx.doi.org/10.1177/20420986211012592</t>
  </si>
  <si>
    <t>Therapeutic Advances in Drug Safety. 12 (no pagination), 2021. Date of Publication: 2021.</t>
  </si>
  <si>
    <t>Lullau A.P.M.
 Haga E.M.W.
 Ronold E.H.
 Dwyer G.E.</t>
  </si>
  <si>
    <t>Antidepressant mechanisms of ketamine: a review of actions with relevance to treatment-resistance and neuroprogression.</t>
  </si>
  <si>
    <t>Concurrent with recent insights into the neuroprogressive nature of depression, ketamine shows promise in interfering with several neuroprogressive factors, and has been suggested to reverse neuropathological patterns seen in depression. These insights come at a time of great need for novel approaches, as prevalence is rising and current treatment options remain inadequate for a large number of people. The rapidly growing literature on ketamine's antidepressant potential has yielded multiple proposed mechanisms of action, many of which have implications for recently elucidated aspects of depressive pathology. This review aims to provide the reader with an understanding of neuroprogressive aspects of depressive pathology and how ketamine is suggested to act on it. Literature was identified through PubMed and Google Scholar, and the reference lists of retrieved articles. When reviewing the evidence of depressive pathology, a picture emerges of four elements interacting with each other to facilitate progressive worsening, namely stress, inflammation, neurotoxicity and neurodegeneration. Ketamine acts on all of these levels of pathology, with rapid and potent reductions of depressive symptoms. Converging evidence suggests that ketamine works to increase stress resilience and reverse stress-induced dysfunction, modulate systemic inflammation and neuroinflammation, attenuate neurotoxic processes and glial dysfunction, and facilitate synaptogenesis rather than neurodegeneration. Still, much remains to be revealed about ketamine's antidepressant mechanisms of action, and research is lacking on the durability of effect. The findings discussed herein calls for more longitudinal approaches when determining efficacy and its relation to neuroprogressive factors, and could provide relevant considerations for clinical implementation.Copyright © 2023 Lullau, Haga, Ronold and Dwyer.</t>
  </si>
  <si>
    <t>https://dx.doi.org/10.3389/fnins.2023.1223145</t>
  </si>
  <si>
    <t>Frontiers in Neuroscience. 17 (no pagination), 2023. Article Number: 1223145. Date of Publication: 2023.</t>
  </si>
  <si>
    <t>Sjaarda L.A.
 Radoc J.G.
 Flannagan K.S.
 Mumford S.L.
 Perkins N.J.
 Silver R.M.
 Schisterman E.F.</t>
  </si>
  <si>
    <t>Antidepressant medication exposure: time to pregnancy and risk of pregnancy loss.</t>
  </si>
  <si>
    <t>Objective: Depression and antidepressant medication use is prevalent in women of reproductive age. Evidence is conflicting regarding antidepressant exposure and miscarriage risk. Therefore, using prospective data on pregnancy and loss from a cohort of women in the Effects of Aspirin in Gestation and Reproduction Trial, we assessed the association between preconception-measured antidepressant exposure and time to pregnancy, pregnancy loss, and live birth. Design(s): Prospective cohort study of 1228 women with proven fecundity and 1-2 prior pregnancy losses, attempting natural conception while participating in a randomized controlled trial of preconception-initiated low-dose aspirin. Material(s) and Method(s): Fluoxetine, sertraline, escitalopram, citalopram, trazadone, nefazodone, etoperidone, and tricyclic antidepressants and related compounds were measured in urine from enrollment and at each conception cycle and pregnancy visit (weeks 4 and 8) via a biochip competitive chemiluminescent immunoassay (Randox Toxicology). Any antidepressant medication use was also assessed via self-report. Cox proportional hazard regression models estimated fecundability odds ratios; log-binomial models estimated pregnancy loss and live birth incidence. Models adjusted for age, body mass index, education level, employment, smoking, alcohol use, marijuana use, and opioid use. Result(s): Of 1218 women, 183 (15%) had positive detection of antidepressant compounds prior to conception (at enrollment or at the last cycle prior to conception). Antidepressant exposure prior to conception was associated with lower fecundability (FOR: 0.77; 95% CI: 0.61, 0.99) though overall live birth incidence was similar (48% in exposed vs. 56% in non-exposed women; RR: 0.91, 95%CI: 0.77, 1.08). Among 785 hCG pregnancies, there was no association between preconception exposure and pregnancy loss (25% loss in exposed, 24% in non-exposed; RR: 1.04; 95% CI: 0.73, 1.50), and antidepressant exposure at 4 and 8 weeks' gestation also yielded a null finding. Sensitivity analyses including additional women in the positive exposure category based on self-reported antidepressant use yielded similar findings for all outcomes. Conclusion(s): Antidepressant medications may lengthen time to pregnancy without impacting live birth rates, and importantly, did not increase risk of pregnancy loss. Given the close prospective follow-up of early pregnancy and loss incidence, including antidepressant exposure assessment both prior to and during early pregnancy, these data help alleviate concerns for miscarriage with use of this important class of medications.Copyright © 2019</t>
  </si>
  <si>
    <t>https://dx.doi.org/10.1016/j.fertnstert.2019.07.139</t>
  </si>
  <si>
    <t>Fertility and Sterility. Conference: 75th Scientific Congress of the American Society for Reproductive Medicine. Philadelphia United States. 112(3 Supplement) (pp e2), 2019. Date of Publication: September 2019.</t>
  </si>
  <si>
    <t>Gisev N.
 Nielsen S.
 Campbell G.
 Santo T.
 Mant A.
 Bruno R.
 Cohen M.
 Hall W.D.
 Larance B.
 Lintzeris N.
 Farrell M.
 Degenhardt L.</t>
  </si>
  <si>
    <t>Antidepressant Use among People Prescribed Opioids for Chronic Noncancer Pain.</t>
  </si>
  <si>
    <t>Objective: Although depression and chronic pain often coexist, few studies have examined antidepressant use among people with pain. This study examines the prevalence and characteristics associated with antidepressant use among people prescribed opioids for chronic noncancer pain (CNCP). Design(s): Baseline data from a prospective cohort study. Setting(s): Australian community. Subjects: A total of 1166 people prescribed opioids for CNCP. Method(s): Baseline data collection consisted of a self-completed seven-day medication diary and telephone interview to collect information on sociodemographic characteristics and mental/physical health using validated questionnaires. Logistic regression was used to examine characteristics associated with antidepressant use, reporting adjusted odds ratios (AORs) and 95% confidence intervals (CIs). Result(s): Of the 1166 participants, 668 (57.3%) were female, and the median (interquartile range) age was 59 (49-68) years. About half the cohort (N = 637, 54.6%) used antidepressants. Of these, 329 (51.7%) reported moderate to severe depression. Amitriptyline was the most commonly used antidepressant (17.3%). Factors independently associated with antidepressant use were being female (AOR = 1.47, 95% CI = 1.13-1.92), more years lived in pain (AOR = 1.01, 95% CI = 1.00-1.02), and use of nonopioid analgesics (AOR = 1.34, 95% CI = 1.01-1.78), benzodiazepines and related drugs (AOR = 1.84, 95% CI = 1.36-2.49), antiepileptics (AOR = 1.86, 95% CI = 1.38-2.51), and antipsychotics (AOR = 2.15, 95% CI = 1.22-3.77). Conclusion(s): Antidepressant use is common among people with CNCP prescribed opioids. Those using antidepressants were more likely to use other psychotropic medicines concurrently, highlighting that they are a high-risk population requiring comprehensive assessment to optimize outcomes and reduce potential harms from polypharmacy. Copyright © 2019 American Academy of Pain Medicine.</t>
  </si>
  <si>
    <t>https://dx.doi.org/10.1093/pm/pnz009</t>
  </si>
  <si>
    <t>Pain Medicine (United States). 20(12) (pp 2450-2458), 2019. Date of Publication: 01 Dec 2019.</t>
  </si>
  <si>
    <t>Kim, S; Seo, J; Jeon, Y</t>
  </si>
  <si>
    <t>Antiemetic Effects of Midazolam Added to Fentanyl-Ropivacaine Patient-Controlled Epidural Analgesia After Subtotal Gastrectomy: A Prospective, Randomized, Double-Blind, Controlled Trial</t>
  </si>
  <si>
    <t>fentanyl; midazolam; nausea and vomiting; epidural analgesia</t>
  </si>
  <si>
    <t>INTRATHECAL MIDAZOLAM; POSTOPERATIVE NAUSEA; BUPIVACAINE; MORPHINE; COMBINATION; DROPERIDOL; KETAMINE; RAT</t>
  </si>
  <si>
    <t>BACKGROUND: Nausea and vomiting are frequent adverse effects of patient-controlled epidural analgesia (PCEA) with opioids. OBJECTIVE: This study was designed to assess the antiemetic effect of midazolam added to fentanyl ropivacaine PCEA. METHODS: In a prospective, randomized, double-blind, controlled trial, smoking patients with gastric cancer undergoing elective subtotal gastrectomy were evenly allocated to 1 of 2 treatment groups to manage postoperative pain: 0.2% ropivacaine mixed with fentanyl 4 mu g/mL and midazolam 0.2 mg/mL (test group) or 0.2% ropivacaine mixed with fentanyl 4 mu g/mL (control group). The PCEA infusion was set to deliver 4 mL/h of the study solution, with a bolus of 2 mL per demand and a 15-minute lockout time. The incidence of postoperative nausea and vomiting (PONV), pain intensity, sedation score, usage of rescue analgesia and rescue antiemetic, respiratory depression, urinary retention, and pruritus were recorded at 2, 6, 12, 24, 48, and 72 hours after surgery. Total infused volume of PCEA at 72 hours after surgery was measured. RESULTS: A total of 60 patients were approached and randomized to treatment. No patients were excluded by exclusion criteria and all enrolled patients completed this study. Incidence of nausea (7% vs 33%; P = 0.02) in the test group was significantly lower than in the control group. The overall frequency of PONV in the test group was significantly less than that of the control group (7% vs 40%; P = 0.006). In addition, the mean (SD) infused volume of PCEA in the test group was significantly lower than that in the control group (392.3 [68.9] vs 351.2 [49.8] mL; P = 0.01). However, there were no significant differences in pain intensity, usage of rescue antiemetics and rescue analgesics, and mild pruritus between groups. No patient reported moderate or severe sedation, respiratory depression, or hypoxemia. In addition, there were no severe adverse events. CONCLUSIONS: Midazolam added to fentanyl ropivacaine PCEA was associated with a significant reduction in the incidence of PONV compared with fentanyl-ropivacaine alone, and a significant decrease in the amount of PCEA administered without a significant increase in adverse events in these patients who underwent subtotal gastrectomy. (Curr Ther Res Clin Exp. 2010;71:298-308) (C) 2010 Elsevier HS Journals, Inc.</t>
  </si>
  <si>
    <t>Galbally M, Snellen M, Power J.</t>
  </si>
  <si>
    <t>Antipsychotic drugs in pregnancy: a review of their maternal and fetal effects</t>
  </si>
  <si>
    <t>Ther Adv Drug Saf</t>
  </si>
  <si>
    <t>10.1177/2042098614522682</t>
  </si>
  <si>
    <t>Palepu, Anita;Tyndall, Mark W.;Joy, Ruth;Kerr, Thomas;Wood, Evan;Press, Natasha;Hogg, Robert S.;Montaner, Julio S. G.</t>
  </si>
  <si>
    <t>Antiretroviral adherence and HIV treatment outcomes among HIV/HCV co-infected injection drug users: The role of methadone maintenance therapy.</t>
  </si>
  <si>
    <t>Objective: We examined the association of methadone maintenance therapy (MMT) with highly active antiretroviral therapy (HAART) adherence and HIV treatment outcomes among a cohort of HIV/HCV co-infected injection drug users (IDUs). Methods: We obtained demographic, drug use, and addiction care history from the Vancouver Injection Drug User Study (VIDUS), which is an open cohort study of IDUs. The questionnaires were longitudinally linked to the British Columbia HIV/AIDS Drug Treatment Program to obtain HAART adherence and HIV treatment outcome data. There were 278 VIDUS participants who accessed HAART from August 1, 1996 to November 24, 2003. We constructed longitudinal logistic models using generalized estimating equations to examine the independent associations between methadone maintenance therapy and the following outcomes: HAART adherence; plasma HIV-1 RNA suppression; and CD4 cell rise of 100 cells/mmÂ³. Results: Among participants who reported at least weekly heroin use, MMT was independently associated with lower odds of subsequent weekly heroin use during the follow-up period (adjusted odds ratio; 95% confidence interval [AOR; 95% CI]: 0.24; 0.14-0.40). We also found that MMT was positively associated with adherence (AOR 1.52; 95% CI 1.16-2.00), HIV-1 RNA suppression (AOR 1.34; 95% CI 1.00-1.79), and CD4 cell count rise (AOR 1.58; 95% CI 1.26-1.99). Conclusions: Among HIV/HCV co-infected IDUs on HAART, enrollment in MMT was associated with reduced heroin use, and improved adherence, HIV-1 RNA suppression and CD4 cell count response. Integrating opiate addiction care and HIV care may provide improved health outcomes for this vulnerable population and should be further explored. (PsycInfo Database Record (c) 2021 APA, all rights reserved)</t>
  </si>
  <si>
    <t>https://doi.org/10.1016/j.drugalcdep.2006.02.003</t>
  </si>
  <si>
    <t>Sam, Tanyka Suzanne;Hutton, Heidi E.;Lau, Bryan;McCaul, Mary E.;Keruly, Jeanne;Moore, Richard;Chander, Geetanjali</t>
  </si>
  <si>
    <t>Antiretroviral therapy use, medication adherence, and viral suppression among PLWHA with panic symptoms.</t>
  </si>
  <si>
    <t>Panic symptoms are prevalent among PLWHAs, yet few studies have examined their relationship with HIV outcomes. Using data from an observational cohort study in Baltimore, MD, we examined the association between panic symptoms and antiretroviral therapy (ART) use, medication adherence, and viral suppression. Data were analyzed using generalized estimating equations and adjusted for age, sex, race/ethnicity, cocaine and/or heroin use, clinic enrollment time, alcohol use, and depressive symptoms. Between June 2010 and September 2012, 1195 individuals participated in 2080 audio computer assisted interviews; 9.9 % (n = 118) of individuals endorsed current panic symptoms. In multivariate analysis, panic symptoms were associated with decreased ART use (IRR 0.94; p = 0.05). Panic symptoms were neither associated with medication adherence nor viral suppression. These findings were independent of depressive symptoms and substance use. Panic symptoms are under-recognized in primary care settings and present an important barrier to ART use. Further studies investigating the reasons for this association are needed. (PsycInfo Database Record (c) 2021 APA, all rights reserved)</t>
  </si>
  <si>
    <t>https://doi.org/10.1007/s10461-015-1064-4</t>
  </si>
  <si>
    <t>Wojciechowski, T</t>
  </si>
  <si>
    <t>Antisocial personality disorder as a predictor of polydrug use: a longitudinal study of the dual mediating roles of deviant peer association and self-control among juvenile offenders</t>
  </si>
  <si>
    <t>Antisocial Personality disorder; polydrug use; self-control; deviant peer association; mediation</t>
  </si>
  <si>
    <t>SUBSTANCE USE DISORDERS; HEROIN USERS; LIFE-COURSE; ADOLESCENCE; STABILITY; PROFILES; PATTERNS; BEHAVIOR; GENDER; ADULTS</t>
  </si>
  <si>
    <t>Background Antisocial personality disorder (APD) has been linked to increased risk for polydrug use (PU). However, there is a dearth of research focusing on the mechanisms underlying this risk. Aims To examine the relationship between APD and PU; to test for the mediating effects of deviant peer association (DVA) and self-control in this relationship; to determine if the magnitudes of observed mediation effects are equivalent. Methods The Pathways to Desistance data were analyzed. Generalized structural equation modeling tested for direct and mediating relationships. Mediation effect equivalence was tested using a Clogg Z test. Results Antisocial personality disorder was associated with increased drug use heterogeneity (coefficient = 0.479; CI = 0.107-0.851). This was significantly mediated by self-control and DVA. The magnitude of the mediation was significantly stronger for the self-control path (self-control coefficient = 0.233; CI = 0.044-0.422; DVA coefficient = 0.134; CI = 0.028-0.241). Conclusion While both self-control and DVA were found to be important for explaining PU in APD, it may be beneficial to focus on self-control to address this problem.</t>
  </si>
  <si>
    <t>Pathak U.
 Ahuja S.
 Dwivedi R.
 Mishra N.
 Kumar P.
 Mishra D.
 Singh R.</t>
  </si>
  <si>
    <t>Antisuicidal efficacy of ketamine infusion in suicidal patients of depressive disorder.</t>
  </si>
  <si>
    <t>Background: The efficacy of ketamine in the rapid alleviation of depressive and suicidal symptoms has been observed over the past few years around the globe. Exploration of rapid antisuicidal efficacy of ketamine in Indian subpopulation can be a good preventive pharmacological option for unprecedented rise in suicides in India. Aim(s): To assess efficacy of ketamine infusions on suicidal patients of depressive disorder. Severity of depression and suicidality were quantified daily over 1 week. Material(s) and Method(s): This was a randomized control study, comprised sixty patients of age group 18-60 years, with a diagnosis of depressive episode, having the Modified Scale for Suicidal Ideations (MSSI) score &gt;20 with exclusion of severe medical or surgical illness, pregnancy, and breast-feeding females. Patient were assigned to ketamine and normal saline group. Three infusions were given over 1 week on day 0, day 2, and day 4. Assessments were made at baseline using the 17-item Hamilton Depression Rating Scale (HAM-D17) and MSSI, for depression and suicidality, respectively. Assessments were repeated at 6 h after first infusion and then every day for 1 week. Result(s): There were significant reductions in HAM-D17 score and MSSI score within 6 h of the first dose in the ketamine group as compared to the normal saline group. Significant sustained improvement was seen on further days till 1 week in the ketamine group as compared to the normal saline group. Conclusion(s): Ketamine might be a reasonable choice to fulfil the efficacy gap created by the delayed antisuicidal onset of standard treatments.Copyright © 2021 Wolters Kluwer Medknow Publications. All rights reserved.</t>
  </si>
  <si>
    <t>https://dx.doi.org/10.4103/indianjpsychiatry.indianjpsychiatry_80_21</t>
  </si>
  <si>
    <t>Indian Journal of Psychiatry. 63(5) (pp 483-489), 2021. Date of Publication: September-October 2021.</t>
  </si>
  <si>
    <t>Liao A, Walker R, Carmody TJ, Cooper C, Shaw MA, Grannemann BD, Adams P, Bruder GE, McInnis MG, Webb CA, Dillon DG, Pizzagalli DA, Phillips ML, Kurian BT, Fava M, Parsey RV, McGrath PJ, Weissman MM, Trivedi MH.</t>
  </si>
  <si>
    <t>Anxiety and anhedonia in depression: Associations with neuroticism and cognitive control</t>
  </si>
  <si>
    <t>J Affect Disord. 2019 Feb 15;245:1070-1078. doi: 10.1016/j.jad.2018.11.072. Epub 2018 Nov 14.</t>
  </si>
  <si>
    <t>10.1016/j.jad.2018.11.072</t>
  </si>
  <si>
    <t>Stapleton, Robert;Comiskey, Catherine</t>
  </si>
  <si>
    <t>Anxiety and depression among opiate users who misuse substances during treatment.</t>
  </si>
  <si>
    <t>Objectives: While treatment is known to improve drug and crime outcomes for opiate users, there is debate in the literature about the longitudinal effects of substance misuse and the comorbidity of mental health problems. We sought to describe and model anxiety and depression outcomes during opiate substance misuse treatment. Methods: The first national, longitudinal treatment outcome study of 404 opiate users entering a new episode of inpatient or outpatient treatment and followed up at one and three years and assessed using the Maudsley Addiction Profile instrument. Results: A total of 404 opiate users were recruited representing approximately 8.2% of all new treatments and 17% of all new methadone treatments at national level in Ireland in 2003. At three years 97% (n = 392) were foilowed-up. At one year, analysis revealed the odds of experiencing depression was between five and 15 times the odds for opiate users who also used cocaine than non cocaine using opiate users, but this had decreased at three years. At three years those who were drug free, that is, not in treatment and not using illicit drugs, were less likely to experience feeling hopeless about the future than those in treatment or those not in treatment and using, but they were also more likely to experience feeling tense. Those in treatment were more likely to feel lonely. Conclusion: The concurrent misuse of cocaine and other substances during opiate treatment and the stage of the treatment pathway are associated with anxiety and depression among opiate users in treatment. These client factors need to be considered when implementing individualised treatment care plans. (PsycINFO Database Record (c) 2019 APA, all rights reserved)</t>
  </si>
  <si>
    <t>https://doi.org/10.1017/S0790966700011848</t>
  </si>
  <si>
    <t>Irish Journal of Psychological Medicine</t>
  </si>
  <si>
    <t>MedMedia</t>
  </si>
  <si>
    <t>Arunogiri S.
 Lubman D.I.</t>
  </si>
  <si>
    <t>Anxiety and substance use disorders: A worrying combination.</t>
  </si>
  <si>
    <t>Objectives: Individuals with co-occurring substance use and anxiety disorders can present as a diagnostic challenge. This article aims to provide clinicians with an overview of practical approaches to assessment and treatment of this common co-morbidity. Conclusion(s): A comprehensive assessment can assist in formulating a holistic management plan that incorporates adapted psychological and pharmacological therapies to address both substance use and anxiety disorders in an integrated manner.Copyright © 2015 The Royal Australian and New Zealand College of Psychiatrists.</t>
  </si>
  <si>
    <t>https://dx.doi.org/10.1177/1039856215590053</t>
  </si>
  <si>
    <t>Australasian Psychiatry. 23(4) (pp 382-387), 2015. Date of Publication: 01 Jan 2015.</t>
  </si>
  <si>
    <t>Castle DJ.</t>
  </si>
  <si>
    <t>Anxiety and substance use: layers of complexity</t>
  </si>
  <si>
    <t>Expert Rev Neurother</t>
  </si>
  <si>
    <t>10.1586/14737175.8.3.493</t>
  </si>
  <si>
    <t>Levesque A.
 Roy E.
 Jutras-Aswad D.
 Zang G.
 Artenie A.A.
 Bruneau J.</t>
  </si>
  <si>
    <t>Anxiety disorders as a risk factor for needle sharing among cocaine users: Results from the cosmo study.</t>
  </si>
  <si>
    <t>Aims: Psychiatric problems and cocaine use are associated with heightened vulnerability for HIV and Hepatitis C infections. Little is known about the relationship between psychiatric symptoms, psychiatric diagnoses and injection risk behaviors in cocaine users. We examined the association between psychological distress and injection material sharing among cocaine users, while accounting for comorbid anxious and mood disorders. Method(s): Participants were cocaine users who inject drugs recruited to a prospective cohort study in Montreal, Canada. The Composite International Diagnostic Interview (CIDI) was used to diagnose mood and anxiety disorders in the year prior to baseline. Psychological distress based on the Kessler scale and recent injection material sharing were assessed at baseline and at each of the 5 follow-up visits. Statistical analyses were conducted using generalized estimation equation. Result(s): Of the 387 participants (84.5% male; 80.1% &gt;=30 y.o.), 35% reported severe psychological distress, 43% qualified for an anxiety disorder diagnosis and 29% for a mood disorder diagnosis at baseline. Psychological distress was not associated with any injection risk behaviors when adjusting for socio-demographic and psychiatric disorders. Participants with anxiety disorders were more likely to share needles (AOR: 1.89, 95% CI: 1.17-3.03). Conclusion(s): Anxiety disorders is associated with needle sharing among cocaine users. Our results suggest a potential role for screening for anxiety disorders as part of preventive interventions to decrease blood-borne viruses' transmission.</t>
  </si>
  <si>
    <t>https://dx.doi.org/10.1016/j.drugalcdep.2016.08.327</t>
  </si>
  <si>
    <t>Drug and Alcohol Dependence. Conference: 2016 Annual Meeting of the College on Problems of Drug Dependence, CPDD 2016. Palm Springs, CA United States. 171 (pp e117-e118), 2017. Date of Publication: 01 Feb 2017.</t>
  </si>
  <si>
    <t>Henry M.
 Alias A.
 Frenkiel S.
 Richardson K.
 Hier M.
 Zeitouni A.
 Kost K.
 Mlynarek A.
 Black M.
 MacDonald C.
 Chartier G.
 Rosberger Z.</t>
  </si>
  <si>
    <t>Anxiety Disorders Contribute to Extent of Opioid Prescription in Head and Neck Cancer: A Longitudinal Study.</t>
  </si>
  <si>
    <t>Purpose: The purpose of this study was to determine, within the first year post-head and neck cancer (HNC) diagnosis, the contribution of past and current DSM psychiatric diagnoses (i.e., substance use disorder, major depressive disorder, and anxiety disorder) to extent of opioid prescriptions. Method(s): Prospective longitudinal study of 223 consecutive adults (72% participation) newly diagnosed (&lt;2 weeks) with a first occurrence of primary HNC (, including Structured Clinical Interviews for DSM disorders, validated psychometric measures, and medical chart reviews. Opioid doses were translated into standardized morphine milligram equivalents (MME) using the Centers for Disease Control and Prevention guidelines. Result(s): 73.8% of HNC patients were diagnosed in advanced stage III or IV. Fifty-five percent (123/223) of patients received opioids at some point during the first 12 months post-HNC diagnosis, 37.7% (84/223) upon being diagnosed with HNC (pre-treatment), 40.8% (91/223) during treatments, and 31.4% (70/223) post-treatment. A multiple linear regression indicated that a current diagnosis of anxiety disorder (p=0.04) contributes to extent of opioid prescription in HNC. Controls included sociodemographic (age, sex, living alone, and education, smoking status, professional psychosocial supports, and psychiatric medication), medical variables (pain, tutor site, cancer stage, HPV status, hospital site, prescribing physician), and time-course variables (death, cancer recurrence/progression, treatments). Conclusion(s): This study underlines the importance of paying careful attention to psychiatric diagnoses, especially anxiety disorders, in HNC pain management. Further study of the mechanisms underlying stress reactivity and pain management, including underlying neurological and genetic substrates, offers promise, and potentially another step towards refining the concept of total cancer pain in head and neck oncology, ultimately leading to better quality of life and care provision.Copyright © 2018</t>
  </si>
  <si>
    <t>https://dx.doi.org/10.1016/j.jpainsymman.2018.10.183</t>
  </si>
  <si>
    <t>Journal of Pain and Symptom Management. Conference: 22nd International Congress on Palliative Care. Montreal Canada. 56(6) (pp e63-e64), 2018. Date of Publication: December 2018.</t>
  </si>
  <si>
    <t>Short NA, Evans MK, Raudales AM, Shapiro M, Weiss NH, Schmidt NB.</t>
  </si>
  <si>
    <t>Anxiety sensitivity and cannabis use motives among trauma-exposed young adult cannabis users</t>
  </si>
  <si>
    <t>Am J Addict. 2022 May;31(3):242-250. doi: 10.1111/ajad.13285. Epub 2022 Apr 1.</t>
  </si>
  <si>
    <t>10.1111/ajad.13285</t>
  </si>
  <si>
    <t>NIHMS1789396</t>
  </si>
  <si>
    <t>Stewart, Sherry H.;Samoluk, Sarah Barton;MacDonald, Alan B.</t>
  </si>
  <si>
    <t>Anxiety sensitivity and substance use and abuse.</t>
  </si>
  <si>
    <t>Topics include: anxiety sensitivity (AS) and alcohol use and abuse (studies of alcoholics, studies of nonalcoholic young adults: self-report studies, summary of self-report studies, studies of nonalcoholic young adults: lab-based studies, summary of lab-based investigations); anxiety sensitivity and other drug use and abuse (benzodiazepines, analgesics, heroin, cocaine and other psychostimulants, caffeine, marijuana, nicotine); summary of relations between AS and other drug use and abuse; theoretical and methodological considerations for future research (anxiety sensitivity as a distinct predictor of substance misuse, expectancies); functional relations between anxiety sensitivity and substance use and misuse (comorbidity, impact of gender, longitudinal research, clinical implications). (PsycInfo Database Record (c) 2022 APA, all rights reserved)</t>
  </si>
  <si>
    <t>Mahwah, NJ, US</t>
  </si>
  <si>
    <t>Chapter</t>
  </si>
  <si>
    <t>Book</t>
  </si>
  <si>
    <t>Lawrence Erlbaum Associates Publishers</t>
  </si>
  <si>
    <t>Zvolensky M.J.
 Farris S.G.
 Guillot C.R.
 Leventhal A.M.</t>
  </si>
  <si>
    <t>Anxiety sensitivity as an amplifier of subjective and behavioral tobacco abstinence effects.</t>
  </si>
  <si>
    <t>Background: Anxiety sensitivity, a transdiagnostic cognitive vulnerability factor described as an amplifier of negative emotional states, is implicated in the maintenance of cigarette smoking and cessation difficulties. The current study aimed to examine the role of anxiety sensitivity in predicting abstinence-induced changes in nicotine withdrawal, smoking urges and smoking behavior during an experimental relapse analogue task (RAT). Method(s): Participants were 258 non-treatment seeking smokers (M [. SD] age. = 44.0 [10.73]; 69.8% male). Participants attended two counterbalanced experimental sessions including smoking deprivation (16. h of smoking abstinence) and smoking as usual. The Minnesota Nicotine Withdrawal Scale (MNWS) and Brief Questionnaire of Smoking Urges (QSU) were completed at each session in addition to the RAT. Hierarchical regressions were conducted to examine the predictive impact of anxiety sensitivity on withdrawal and urges during smoking deprivation. Follow-up mediational analyses were conducted to examine whether abstinence-induced withdrawal and urges mediated responding during the RAT. Result(s): Anxiety sensitivity amplified the effects of experimentally manipulated acute abstinence on subjective nicotine withdrawal symptoms and smoking urges. Additionally, higher levels of anxiety sensitivity indirectly predicted shorter latency to smoking initiation after deprivation during the RAT through the effects of greater abstinence-induced nicotine withdrawal and smoking urges. Anxiety sensitivity was unrelated to increased smoking during the RAT, although this may be partially attributed to the type of laboratory assessment employed. Conclusion(s): Elevated anxiety sensitivity appears to impact initiation of smoking after nicotine deprivation through the effects of abstinence-induced withdrawal and smoking urges. © 2014 Elsevier Ireland Ltd.</t>
  </si>
  <si>
    <t>https://dx.doi.org/10.1016/j.drugalcdep.2014.06.023</t>
  </si>
  <si>
    <t>Drug and Alcohol Dependence. 142 (pp 224-230), 2014. Date of Publication: 01 Sep 2014.</t>
  </si>
  <si>
    <t>Rogers, AH; Garey, L; Bakhshaie, J; Viana, AG; Ditre, JW; Zvolensky, MJ</t>
  </si>
  <si>
    <t>Anxiety, Depression, and Opioid Misuse Among Adults With Chronic Pain The Role of Anxiety Sensitivity</t>
  </si>
  <si>
    <t>opioid misuse; anxiety; depression; anxiety sensitivity; chronic pain</t>
  </si>
  <si>
    <t>CHRONIC MUSCULOSKELETAL PAIN; DEPENDENCE SCALE SDS; SEVERITY; THERAPY; HEROIN; INTERVENTION; VALIDATION; DISORDERS; ADDICTION; DIAGNOSIS</t>
  </si>
  <si>
    <t>Objectives: The opioid epidemic is a significant public health problem largely driven by opioid prescriptions for chronic pain. Among those with chronic pain, anxiety and depressive symptoms have been linked to opioid misuse, and individual differences in anxiety and depressive symptoms among adults with chronic pain may be important for better understanding pain. Yet, little work has examined mechanisms that may link anxiety and depressive symptoms to opioid misuse among adults with chronic pain. Anxiety sensitivity (AS), or the fear of anxiety-related physical sensations, may be one candidate construct that has been linked independently to anxiety and depressive symptoms as well as opioid misuse. Methods: The current survey-based study examined the indirect association of AS in the relation between anxiety and depressive symptoms and opioid misuse among 429 adults with chronic pain currently using prescription opioid medication (73.9% female,M-age=38.32 y, SD=11.07). Results: Using structural equation modeling, it appears that AS is a potential construct in the interrelation between anxiety and depressive symptoms and opioid misuse. However, an alternative model found equally strong empirical support, as mental health symptoms may serve as an explanatory factor between AS and opioid misuse. Discussion: Bi-directional effects are apt to be involved among the studied variables. Prospective research is needed to replicate the study results and isolate the temporal patterning between the studied constructs. Nonetheless, the data overall highlight the importance of both AS and anxiety and depressive symptoms in terms of understanding opioid misuse among adults with chronic pain.</t>
  </si>
  <si>
    <t>Rogers A.H.
 Orr M.F.
 Shepherd J.M.
 Bakhshaie J.
 Ditre J.W.
 Buckner J.D.
 Zvolensky M.J.</t>
  </si>
  <si>
    <t>Anxiety, depression, and opioid misuse among adults with chronic pain: the role of emotion dysregulation.</t>
  </si>
  <si>
    <t>The opioid epidemic is a significant public health concern in the United States, particularly among adults with chronic pain. Considerable research suggests that people with mental health problems, including anxiety and depression, may experience more opioid-related problems in the context of chronic pain. Yet, little work has examined potential mechanisms underyling these relations. Emotion dysregulation is one mechanistic factor that may link anxiety and depression and opioid-related problems among persons with chronic pain. Therefore, the current study examined the explanatory role of emotion dysregulation in the cross-sectional relationship between anxiety and depression problems and current opioid misuse and severity of opioid dependence among 431 adults with chronic pain who reported currently using opioid medications (74% female, Mage=38.32 years, SD=11.11). Results indicated that emotion dysregulation explained, in part, the relationship between anxiety and depression symptoms and opioid-related problems. These findings highlight the need to further consider the role of emotion dysregulation among adults with chronic pain who use prescription opioids and experience symptoms of anxiety or depression. Future prospective research will be needed to further establish emotion dysregulation as a mechanism in anxiety/depression-opioid misuse/dependence processes.</t>
  </si>
  <si>
    <t>https://dx.doi.org/10.1007/s10865-020-00169-8</t>
  </si>
  <si>
    <t>Journal of behavioral medicine. 44(1) (pp 66-73), 2021. Date of Publication: 01 Feb 2021.</t>
  </si>
  <si>
    <t>Morton N.S.
 Errera A.</t>
  </si>
  <si>
    <t>APA national audit of pediatric opioid infusions.</t>
  </si>
  <si>
    <t>Introduction: A prospective audit of neonates, infants, and children receiving opioid infusion techniques managed by pediatric acute pain teams from across the United Kingdom and Eire was undertaken over a period of 17 months. The aim was to determine the incidence, nature, and severity of serious clinical incidents (SCIs) associated with the techniques of continuous opioid infusion, patient-controlled analgesia, and nurse-controlled analgesia in patients aged 0-18. Method(s): The audit was funded by the Association of Paediatric Anaesthetists (APA) and performed by the acute pain services of 18 centers throughout the United Kingdom. Data were submitted weekly via a web-based return form designed by the Document Capture Company that documented data on all patients receiving opioid infusions and any SCIs. Eight categories of SCI were identified in advance, and the reported SCIs were graded in terms of severity (Grade 1 (death/permanent harm); Grade 2 (harm but full recovery and resulting in termination of the technique or needing significant intervention); Grade 3 (potential but no actual harm). Data were collected over a period of 17 months (25/06/07-25/11/08) and stored on a secure server for analysis. Result(s): Forty-six SCIs were reported in 10 726 opioid infusion techniques. One Grade 1 incident (1 : 10 726) of cardiac arrest occurred and was associated with aspiration pneumonitis and the underlying neurological condition, neurocutaneous melanosis. Twenty-eight Grade 2 incidents (1 : 383) were reported of which half were respiratory depression. The seventeen Grade 3 incidents (1 : 631) were all drug errors because of programming or prescribing errors and were all reported by one center. Conclusion(s): The overall incidence of 1 : 10 000 of serious harm with opioid infusion techniques in children is comparable to the risks with pediatric epidural infusions and central blocks identified by two recent UK national audits (1,2). Avoidable factors were identified including prescription and pump programming errors, use of concurrent sedatives or opioids by different routes and overgenerous dosing in infants. Early respiratory depression in patients with specific risk factors, such as young age, neurodevelopmental, respiratory, or cardiac comorbidities, who are receiving nurse-controlled analgesia or continuous opioid infusion suggests that closer monitoring for at least 2 h is needed for these cases. As a result of this audit, we can provide parents with better information on relative risks to help the process of informed consent. © 2009 Blackwell Publishing Ltd.</t>
  </si>
  <si>
    <t>https://dx.doi.org/10.1111/j.1460-9592.2009.03187.x</t>
  </si>
  <si>
    <t>Paediatric Anaesthesia. 20(2) (pp 119-125), 2010. Date of Publication: 2010.</t>
  </si>
  <si>
    <t>Saulsberry L.
 Danahey K.
 Middlestadt M.
 O'leary K.J.
 Nutescu E.A.
 Chen T.
 Lee J.C.
 Ruhnke G.W.
 George D.
 House L.
 van Wijk X.M.R.
 Yeo K.-T.J.
 Choksi A.
 Hartman S.W.
 Knoebel R.W.
 Friedman P.N.
 Rasmussen L.V.
 Ratain M.J.
 Perera M.A.
 Meltzer D.O.
 O'donnell P.H.</t>
  </si>
  <si>
    <t>Applicability of pharmacogenomically guided medication treatment during hospitalization of at-risk minority patients.</t>
  </si>
  <si>
    <t>Known disparities exist in the availability of pharmacogenomic information for minority populations, amplifying uncertainty around clinical utility for these groups. We conducted a multi-site inpatient pharmacogenomic implementation program among self-identified African-Americans (AA; n = 135) with numerous rehospitalizations (n = 341) from 2017 to 2020 (NIH-funded ACCOuNT project/clinicaltrials.gov#NCT03225820). We evaluated the point-of-care availability of patient pharmacogenomic results to healthcare providers via an electronic clinical decision support tool. Among newly added medications during hospitalizations and at discharge, we examined the most frequently utilized medications with associated pharmacogenomic results. The population was predominantly female (61%) with a mean age of 53 years (range 19-86). On average, six medications were newly prescribed during each individual hospital admission. For 48% of all hospitalizations, clinical pharmacogenomic information was applicable to at least one newly prescribed medication. Most results indicated genomic favorability, although nearly 29% of newly prescribed medications indicated increased genomic caution (increase in toxicity risk/suboptimal response). More than one of every five medications prescribed to AA patients at hospital discharge were associated with cautionary pharmacogenomic results (most commonly pantoprazole/suboptimal antacid effect). Notably, high-risk pharmacogenomic results (genomic contraindication) were exceedingly rare. We conclude that the applicability of pharmacogenomic information during hospitalizations for vulner-able populations at-risk for experiencing health disparities is substantial and warrants continued prospective investigation.Copyright © 2021 by the authors. Licensee MDPI, Basel, Switzerland.</t>
  </si>
  <si>
    <t>https://dx.doi.org/10.3390/jpm11121343</t>
  </si>
  <si>
    <t>Journal of Personalized Medicine. 11(12) (no pagination), 2021. Article Number: 1343. Date of Publication: December 2021.</t>
  </si>
  <si>
    <t>Hart R.
 Burns G.
 Smith S.</t>
  </si>
  <si>
    <t>Applying realistic medicine to intrathecal opioid utilisation in Scotland: do we have a standardised approach?.</t>
  </si>
  <si>
    <t>Intrathecal opioids (ITOs) are commonly administered as part of a multimodal anaesthetic strategy for a variety of surgical procedures. The evolution of laparoscopic surgical techniques has seen the popularity of ITOs increase as they are effective, well tolerated and lack the cardiovascular side effects associated with epidural infusions. The risk of delayed respiratory depression remains a concern; therefore, high-quality post-operative monitoring is vital. The evidence regarding the practicalities of ITO administration such as opioid dose, type, side effect prevalence and ideal post-operative care arrangements are sparse. As such, a variety of clinical opinion has been generated. In order to quantify this variation within Scotland, we devised a short telephone questionnaire regarding ITO utilisation. We contacted 16 acute surgical sites. Of these, 14 confirmed regular utilisation of ITOs. Our survey demonstrated significant variability in practice. Both diamorphine and morphine are utilised, but no centre could provide a reason to justify the choice of one over the other. The commonly administered dose range for both agents ranged between 100 and 1100 microg. Most centres employed post-operative monitoring geared towards the detection of delayed respiratory depression but this was not unanimous. Each centre had a variation on what observations nursing staff were expected to complete in the post-operative period. Itch and nausea were not encountered frequently. Two centres experienced at least one episode of delayed respiratory depression which was detected and treated with no patient harm. In the report to the Scottish Government, 'Realistic Medicine', by the Chief Medical Officer, the need to reduce unnecessary variation in practice and outcomes is highlighted. We believe that a national sprint audit would gather sufficient prospective data to further determine whether a correlation exists between side effect profile and ITO utilisation practice. We hope this would help form a consensus and guide a standardised approach.Copyright © 2017, © The British Pain Society 2017.</t>
  </si>
  <si>
    <t>https://dx.doi.org/10.1177/2049463717717124</t>
  </si>
  <si>
    <t>British Journal of Pain. 12(1) (pp 5-9), 2018. Date of Publication: 01 Feb 2018.</t>
  </si>
  <si>
    <t>Farhang S.
 Shirzadi M.
 Alikhani R.
 Amiri S.
 Mohagheghi A.
 Naghdi-sadeh R.
 Malek A.
 Shafiei-kandjani A.
 Ranjbar F.
 Fakhari A.
 Noorazar G.
 Herizchi S.
 Adalatzadeh G.
 Naderi A.
 Alizadeh B.Z.
 Bruggeman R.
 Veling W.</t>
  </si>
  <si>
    <t>ARAS recent onset acute phase psychosis survey, a prospective observational cohort of first episode psychosis in Iran-the cohort profile.</t>
  </si>
  <si>
    <t>The Middle East is underrepresented in psychosis research. The ARAS recent onset acute phase psychosis survey (ARAS) is a longitudinal cohort across multiple centers in Iran, established to investigate characteristics, determinants and early course of psychosis in a non-Western, Middle East context. Here, baseline characteristics of the ARAS cohort are reported. The ARAS cohort enrolled patients with recent onset psychosis from September 2018 to September 2021 in East Azerbaijan, Kermanshah and Tehran, including Iranian patients from different sociocultural contexts. The baseline assessment included demographics, socioeconomic status, clinical (positive, negative, depressive symptoms) and psychosocial (religiosity, social support, self-stigma) characteristics, cognitive functioning, metabolic profile, substance use and medication use measured by validated questionnaires. These assessments will be followed up after one and five years. A total of 500 patients with a first episode of psychosis were enrolled from three provinces in Iran. With 74.1% being male, the mean age (SD) of patients was 32.3 (9.7) years. Nearly a quarter of patients was diagnosed with schizophrenia and 36.8% with substance induced psychotic disorder. Amphetamine (24%) and opium (12%) use were common, cannabis use was not (5%). Only 6.1% of patients lived alone while 29% of patients was married and had children. The majority of them had achieved secondary educational level and 34% had a paid job. The most common antipsychotic treatment was risperidone. There was a wide range for scores of PANSS, with 9.4% having dominant negative symptoms. The most common prescribed medication was risperidone. Near to 40% of patients had noticeable signs of depression and prevalence of metabolic syndrome was 13.4%. The majority of patients (57.2%) had moderate and 5.4% reported to have severe disability. More than 30% reported to be highly religious. Patients had the highest satisfaction with people living with, and the lowest for finance and job.Copyright © 2022, The Author(s).</t>
  </si>
  <si>
    <t>https://dx.doi.org/10.1038/s41537-022-00295-z</t>
  </si>
  <si>
    <t>Schizophrenia. 8(1) (no pagination), 2022. Article Number: 101. Date of Publication: December 2022.</t>
  </si>
  <si>
    <t>Humensky, Jennifer L</t>
  </si>
  <si>
    <t>Are adolescents with high socioeconomic status more likely to engage in alcohol and illicit drug use in early adulthood?</t>
  </si>
  <si>
    <t>Background: Previous literature has shown a divergence by age in the relationship between socioeconomic status (SES) and substance use: adolescents with low SES are more likely to engage in substance use, as are adults with high SES. However, there is growing evidence that adolescents with high SES are also at high risk for substance abuse. The objective of this study is to examine this relationship longitudinally, that is, whether wealthier adolescents are more likely than those with lower SES to engage in substance use in early adulthood. Methods: The study analyzed data from the National Longitudinal Survey of Adolescent Health (AddHealth), a longitudinal, nationally-representative survey of secondary school students in the United States. Logistic regression models were analyzed examining the relationship between adolescent SES (measured by parental education and income) and substance use in adulthood, controlling for substance use in adolescence and other covariates. Results: Higher parental education is associated with higher rates of binge drinking, marijuana and cocaine use in early adulthood. Higher parental income is associated with higher rates of binge drinking and marijuana use. No statistically significant results are found for crystal methamphetamine or other drug use. Results are not sensitive to the inclusion of college attendance by young adulthood as a sensitivity analysis. However, when stratifying by race, results are consistent for white non-Hispanics, but no statistically significant results are found for non-whites. This may be a reflection of the smaller sample size of non-whites, but may also reflect that these trends are driven primarily by white non-Hispanics. Conclusions: Previous research shows numerous problems associated with substance use in young adults, including problems in school, decreased employment, increases in convictions of driving under the influence (DUI) and accidental deaths. Much of the previous literature is focused on lower SES populations. Therefore, it is possible that teachers, parents and school administrators in wealthier schools may not perceive as great to address substance abuse treatment in their schools. This study can inform teachers, parents, school administrators and program officials of the need for addressing drug abuse prevention activities to this population of students. (PsycINFO Database Record (c) 2016 APA, all rights reserved)</t>
  </si>
  <si>
    <t>https://doi.org/10.1186/1747-597X-5-19</t>
  </si>
  <si>
    <t>Substance Abuse Treatment, Prevention, and Policy</t>
  </si>
  <si>
    <t>Wainer, Irving W.</t>
  </si>
  <si>
    <t>Are basal D-serine plasma levels a predictive biomarker for the rapid antidepressant effects of ketamine and ketamine metabolites?</t>
  </si>
  <si>
    <t>Reply by the current author to the comments made by Kenji Hashimoto (see record 2014-40642-014) on the original article, D-serine plasma concentration is a potential biomarker of (R,S)- ketamine antidepressant response in subjects with major depressive disorder by R. Moaddel (2014). We found Prof. Hashimotoâ€™s comments on our recent article to be interesting and informative. In our referenced article, we reported that patients with treatment resistant depression that responded to treatment with (R,S)- ketamine had significantly lower baseline D-serine plasma concentrations than patients who did not respond. The data suggested that baseline D-serine plasma concentration might be a biomarker for antidepressant response. These results are preliminary and further prospective studies will be required to confirm the clinical utility of baseline D-serine plasma determinations. Prof. Hashimoto agreed with this assessment and suggested an expansion of the scope of future investigations. In conclusion, we agree with Prof. Hashimotoâ€™s proposal to expand the scope of the study of the relationship between baseline D-serine plasma concentrations and antidepressant response to (R,S)-ketamine by including the separate enantiomers of this drug. We also recommend an additional increase in the scope of the proposed studies to include to pharmacodynamic studies of the ketamine metabolites (R)- and (S)-dehydronorketamine and (2S,6S)- and (2R,6R)-hydroxynorketamine in order to determine if a relationship exists between the plasma concentrations of these compounds, the observed antidepressant response, and baseline D-serine plasma concentrations. The key to an improved antidepressant agent may lie in redefining the 'Ketamine Paradigm.' (PsycINFO Database Record (c) 2016 APA, all rights reserved)</t>
  </si>
  <si>
    <t>https://doi.org/10.1007/s00213-014-3736-6</t>
  </si>
  <si>
    <t>Comment/Reply</t>
  </si>
  <si>
    <t>George AM, Windsor TD, Rodgers B.</t>
  </si>
  <si>
    <t>Are ecstasy users biased toward endorsing somatic mental health symptoms? Results from a general community sample</t>
  </si>
  <si>
    <t>Psychopharmacology (Berl). 2011 Apr;214(4):901-9. doi: 10.1007/s00213-010-2100-8. Epub 2010 Dec 8.</t>
  </si>
  <si>
    <t>10.1007/s00213-010-2100-8</t>
  </si>
  <si>
    <t>Attal N, Brasseur L, Guirimand D, Clermond-Gnamien S, Atlami S, Bouhassira D.</t>
  </si>
  <si>
    <t>Are oral cannabinoids safe and effective in refractory neuropathic pain?</t>
  </si>
  <si>
    <t>Eur J Pain. 2004 Apr;8(2):173-7. doi: 10.1016/S1090-3801(03)00084-3.</t>
  </si>
  <si>
    <t>10.1016/S1090-3801(03)00084-3</t>
  </si>
  <si>
    <t>Hatheway J.</t>
  </si>
  <si>
    <t>Are side effects associated with the long-term usage of intrathecal drug delivery so frightful?.</t>
  </si>
  <si>
    <t>Before discussing side effects related to Intrathecal Drug Delivery (IDD), it is important to consider the dose, the type of infusion, the drug(s) used and how these factors can affect side effects. Similar to systemic administration of a medication, side effects with intrathecal administration will be associated with the overall dose and how quickly the dosage is increased. Some patients may be more sensitive to one medication compared to another medication. A lower effective dose should be required when placing medication directly at the site of action. A lower dose should have a lower incidence of side effects. Furthermore, low dose or "micro-dosing" is becoming more common and these very small intrathecal opioid doses will likely have a lower side effect profile than higher traditional doses. Utilizing intrathecal mono-therapy with on-label medications may also decrease the risk of side effects and adverse events. The literature for low dose intrathecal drug delivery will be reviewed specifically looking at the incidence of side effects with a low dose technique. An animal model of CSF flow dynamics will explain why lipophilic and hydrophilic medications may have a similar side effect profile. Intrathecal opioids can still rarely cause respiratory depression and death, especially when utilized with other CNS depressants. One must be vigilant when managing patients with intrathecal drug delivery systems and monitor patients closely according to current standards of care. Side effects and adverse events related to specific medications, the implant procedure, and those attributable to the delivery system itself will be explored. Side effects and adverse events related to intrathecal drug delivery from a large prospective registry will be discussed.</t>
  </si>
  <si>
    <t>https://dx.doi.org/10.1111/ner.12958</t>
  </si>
  <si>
    <t>Neuromodulation. Conference: 14th World Congress of the International Neuromodulation Society, INS 2019. Sydney, NSW Australia. 22(7) (pp e313), 2019. Date of Publication: October 2019.</t>
  </si>
  <si>
    <t>Cottu P.H.
 Laroche F.
 Pierga J.-Y.
 Coste J.
 Medkour .T.
 Lotz J.-P.
 Beerblock K.
 Tournigand C.
 Chauvenet L.
 Decleves X.
 Boussahira D.
 Batteux F.
 Borderie F.
 Perrot S.</t>
  </si>
  <si>
    <t>Aromatase inhibitor pain syndromes: Classification and determination of specific risk factors-A prospective multicenter cohort study.</t>
  </si>
  <si>
    <t>Background: Pain is frequent during Aromatase Inhibitors (AIs) treatment for breast cancer and several pain syndromes have been reported but not precisely defined. We developed a prospective multicentre study aiming at classifying AIs-related pain syndromes, comparing their impact on daily life, and identifying their specific determinants for a more targeted prevention approach. Method(s): A one-year multicenter cohort prospective study, with 5 pre-scheduled visits, was carried out in early stage breast cancer women, free of pain, starting an AI treatment, recruited from 4 oncology centres. At baseline, clinical data (demography and psychosocial, cancer characteristics and treatments, pain, sleep, rheumatologic examination, cancer-related quality of life), biological data (sex hormones, vitamin D, bone biomarkers, oxidative stress, immunological and inflammatory markers), and genetic polymorphism for pain mechanisms (opioid and serotonin pathways) were recorded. Result(s): A cohort of 135 women was evaluated. Among them, 77 (57%) developed a pain syndrome along the study period, leading to AIs discontinuation in 12 cases. Five main different types of pain syndromes were identified: joint pain, in 48 women overall over the follow-up (36%), diffuse pain, in 30 women (22%), tendinitis, in 29 women (22%), and neuropathic pain, in 12 women (9%) and mixed types, which were frequent and often transient. Analyses demonstrated that risk factors for developing pain syndromes were baseline anxiety and impaired quality of life, while cancer features, genetic background, inflammation, immunological and sex hormone levels were not involved. Conclusion(s): In pain-free women with breast cancer starting an AI, risks for developing pain during the first year of treatment are slightly greater than 50%. We identified 5 main pain syndromes, joint and widespread pain being the most frequent. In all instances, initial psychological dimensions (personality, impaired quality of life and anxiety) are identified as major risk factors for pain development.</t>
  </si>
  <si>
    <t>Journal of Clinical Oncology. Conference: 2013 Annual Meeting of the American Society of Clinical Oncology, ASCO. Chicago, IL United States. Conference Publication: (var.pagings). 31(15 SUPPL. 1) (no pagination), 2013. Date of Publication: 20 May 2013.</t>
  </si>
  <si>
    <t>Watts D.C.
 Oakley E.R.
 Malashock H.R.
 Moore E.C.
 LoVecchio F.</t>
  </si>
  <si>
    <t>Articles You Might Have Missed.</t>
  </si>
  <si>
    <t>https://dx.doi.org/10.1007/s13181-016-0596-y</t>
  </si>
  <si>
    <t>Journal of Medical Toxicology. 13(1) (pp 95-98), 2017. Date of Publication: 01 Mar 2017.</t>
  </si>
  <si>
    <t>Mangel A.W.
 Hicks G.A.</t>
  </si>
  <si>
    <t>Asimadoline and its potential for the treatment of diarrhea-predominant irritable bowel syndrome: A review.</t>
  </si>
  <si>
    <t>Irritable bowel syndrome (IBS) is a multifactorial condition with principal symptoms of pain and altered bowel function. The kappa-opioid agonist asimadoline is being evaluated in Phase III as a potential treatment for IBS. Asimadoline, to date, has shown a good safety profile and the target Phase III population - diarrhea-predominant IBS patients with at least moderate pain - was iteratively determined in a prospective manner from a Phase II dose-ranging study. The clinical data in support of this population are reviewed in this article. Furthermore, the scientific rationale for the use of asimadoline in the treatment of IBS is reviewed. Considering the high patient and societal burdens of IBS, new treatments for IBS represent therapeutic advances. © 2012 Mangel and Hicks, publisher and licensee Dove Medical Press Ltd.</t>
  </si>
  <si>
    <t>https://dx.doi.org/10.2147/ceg.s23274</t>
  </si>
  <si>
    <t>Clinical and Experimental Gastroenterology. 5(1) (pp 1-10), 2012. Date of Publication: 2012.</t>
  </si>
  <si>
    <t>Palanisami D.R.
 Reddy D.A.
 Huggi V.
 Rajasekaran R.B.
 Natesan R.
 Shanmuganathan R.</t>
  </si>
  <si>
    <t>Assessing Preoperative Pain Sensitivity Predicts the Postoperative Analgesic Requirement and Recovery after Total Knee Arthroplasty: A Prospective Study of 178 Patients.</t>
  </si>
  <si>
    <t>Background: The aim of this article is to study the correlation between preoperative pain sensitivity and postoperative pain and analgesic requirements for patients undergoing primary total knee arthroplasty. Method(s): Between December 2018 and April 2019, the pain sensitivity of 178 consecutive patients undergoing primary total knee arthroplasty was assessed preoperatively with a digital algometer. The patients reported the VAS (visual analog scale) score at 3 instances of needle prick (phlebotomy, glucometer blood sugar, intradermal antibiotic test dose), during the range of movements and completed the Depression Anxiety Stress Scale score. Postoperative VAS score, analgesic requirement, and physiotherapy milestones were recorded in all these patients on day 0 to day 4. Result(s): The average age of the patients was 64.13 years and 69.1% were females. Females had lower mean algometry values (56.12 +/- 12.77 [standard deviation]) compared to males (71.09 +/- 18.78 [standard deviation]) (P &lt; .001). Higher Depression Anxiety Stress Scale correlated with lower algometry values (P &lt; .001). The postoperative VAS score was 2.54 +/- 0.59 on the day of surgery which increased to 3.27 +/- 0.69 on day 1 after mobilization (P &lt; .001) and reduced to 1.67 +/- 0.62 on day 4. Low algometer score correlated with higher postoperative VAS score (P &lt; .05), increased analgesic requirement, and opioid utilization (P &lt; .001), delay in achieving an optimum range of movements (P &lt; .001) and independent ambulation (P &lt; .001). Conclusion(s): Preoperative assessment of pain sensitivity predicts postoperative analgesic requirements and recovery. Patients with a lower pain threshold should be counseled preoperatively and also receive a better titration of analgesics perioperatively and prolonged physiotherapy.Copyright © 2020 Elsevier Inc.</t>
  </si>
  <si>
    <t>https://dx.doi.org/10.1016/j.arth.2020.07.029</t>
  </si>
  <si>
    <t>Journal of Arthroplasty. 35(12) (pp 3545-3553), 2020. Date of Publication: December 2020.</t>
  </si>
  <si>
    <t>Belding, Mark A.;Iguchi, Martin Y.;Morral, Andrew R.;McLellan, A. Thomas</t>
  </si>
  <si>
    <t>Assessing the helping alliance and its impact in the treatment of opiate dependence.</t>
  </si>
  <si>
    <t>Assessed the relationship between the patientâ€“counselor helping alliance (HA) and progress in methadone maintenance treatment. The HA Questionnaire-II (L. Luborsky et al, 1996) was administered to 57 patients (aged 24â€“66 yrs) and 5 mental health counselors 1 and 3 mos after patient admission. Three-month HA measures (especially counselors' ratings) predicted reductions in drug use as measured by weekly urinalysis results and 6-mo self-report data. HA was unrelated to treatment retention or improvement in psychiatric symptomatology. Moreover, controlling for urinalysis results in the previous month rendered insignificant the correlations between 3-mo HA and subsequent drug use. Thus, this evaluation of the HA's contribution to the prediction of outcome suggests that the development of a positive HA may be more a marker of treatment progress than a necessary precursor of positive outcomes in the methadone maintenance treatment setting. (PsycINFO Database Record (c) 2018 APA, all rights reserved)</t>
  </si>
  <si>
    <t>https://doi.org/10.1016/S0376-8716(97)00103-8</t>
  </si>
  <si>
    <t>Ahsan T.
 Wang A.Y.
 Karimi H.
 Kanter M.J.
 Olmos M.
 Kosarchuk J.J.
 Balonov K.
 Liu P.
 Riesenburger R.I.
 Kryzanski J.</t>
  </si>
  <si>
    <t>Assessing the Safety and Efficacy of Spinal Anesthesia in Patients with Significant Comorbidities.</t>
  </si>
  <si>
    <t>Background: Spinal anesthesia is an effective modality for lumbar surgery. Patient eligibility with respect to medical comorbidities remains a topic of debate. Obesity (body mass index &gt;=30 kg/m2), anxiety, obstructive sleep apnea, reoperation at the same level, and multilevel operations have variously been reported as relative contraindications. We hypothesize that patients undergoing common lumbar surgeries with these comorbidities do not experience greater rates of complications compared with controls. Method(s): We analyzed a prospectively collected database of patients undergoing thoracolumbar surgery under spinal anesthesia and identified 422 cases. Surgeries were less than 3 hours (the duration of action of intrathecal bupivacaine) and include microdiscectomies, laminectomies, and both single-level and multilevel fusions. Procedures were performed by a single surgeon at a single academic center. In overlapping groups, 149 patients had a body mass index &gt;=30 kg/m2, 95 had diagnosed anxiety, 79 underwent multilevel surgery, 98 had obstructive sleep apnea, and 65 had a previous operation at the same level. The control group included 132 patients who did not have these risk factors. Differences in important perioperative outcomes were assessed. Result(s): There were no statistically significant differences in intraoperative and postoperative complications except 2 cases of pneumonia in the anxiety group and 1 case in the reoperative group. There were also no significant differences for patients with multiple risk factors. Rates of spinal fusion were similar among groups, although mean length of stay and operative time were different. Conclusion(s): Spinal anesthesia is a safe option for patients with significant comorbidities and can be considered for most patients undergoing routine lumbar surgeries.Copyright © 2023 Elsevier Inc.</t>
  </si>
  <si>
    <t>https://dx.doi.org/10.1016/j.wneu.2023.05.116</t>
  </si>
  <si>
    <t>World Neurosurgery. 177 (pp e110-e117), 2023. Date of Publication: September 2023.</t>
  </si>
  <si>
    <t>Mitra S, Grant C, Nolan S, Mohd Salleh NA, Milloy MJ, Richardson L.</t>
  </si>
  <si>
    <t>Assessing the Temporality Between Transitions onto Opioid Agonist Therapy and Engagement with Antiretroviral Therapy in a Cohort of HIV-Positive People Who Use Opioids Daily</t>
  </si>
  <si>
    <t>AIDS Behav. 2022 Jun;26(6):1933-1942. doi: 10.1007/s10461-021-03543-y. Epub 2022 Jan 3.</t>
  </si>
  <si>
    <t>PMC9859621</t>
  </si>
  <si>
    <t>10.1007/s10461-021-03543-y</t>
  </si>
  <si>
    <t>Barbosa P.C.R.
 Tofoli L.F.
 Bogenschutz M.P.
 Hoy R.
 Winkelman M.J.</t>
  </si>
  <si>
    <t>Assessment of alcohol use and dependence among religious drinkers of hoasca.</t>
  </si>
  <si>
    <t>Introduction: Hoasca is a psychedelic brew originally used for magico-religious purposes by Amerindian populations of the western Amazon Basin. Recently Brazilian syncretic churches have helped spread the ritual use of hoasca outside its original Amazonian area. Uniao do Vegetal (UDV) is the largest Brazilian hoasca church and has 16,000members throughout all regions of Brazil. Aim(s): (1) To assess the use of alcohol, tobacco and illicit drugs among UDV followers and to compare patterns of use and dependence between UDV and Brazilian norms for each substance. (2) To assess the impact of years of regular hoasca use on substance use. Method(s): We conducted a cross-sectional study with a non-randomized sample of 1946 subjects 18+ years old and active members of UDV. Subjects were recruited from 10 states from all regions of Brazil. Patterns of ceremonial hoasca consumption were evaluated in terms of years of affiliation to UDV and ceremonial attendance during the previous twelve months. Drug use was evaluated through questionnaires originally developed by theWorld Health Organization and the Substance Abuse and Mental Health Services Administration. Analyses were performed to compare drug use and dependence between the UDV and 7,939 subjects from the national normative sample and to evaluate the impact of patterns of UDV participation on drug use. Result(s): Dependence on alcohol was remarkably lower in the UDV sample versus in the national normative sample of the Brazilian population across all age groups: 18-25 years old 3.7%in UDV sample vs 19.2%in national sample; 25-35 years old 1.2%in UDV vs 14.7%; 35+years old 0.4% in UDV vs 10.4%in national sample (p&lt;0.001). Lifetime use of alcohol in the UDV sample was 83.7%. The impact of the ceremonial use of hoasca on the cessation of drinking was most intense in the early years of membership in UDV with 70.4%of second year prior drinkers no longer consuming alcohol, increasing to 90%for those in their third year. A lack of prospective evaluation and the nonrandomized sample are the weaknesses of this study. However, the robust differences between these large samples suggest that UDV participation may have a positive impact on alcohol use and dependence.</t>
  </si>
  <si>
    <t>Alcoholism: Clinical and Experimental Research. Conference: 37th Annual Scientific Meeting of the Research Society on Alcoholism, RSA 2014. Bellevue, WA United States. Conference Publication: (var.pagings). 38(SUPPL. 1) (pp 144A), 2014. Date of Publication: June 2014.</t>
  </si>
  <si>
    <t>Clausen AN, Fercho KA, Monsour M, Disner S, Salminen L, Haswell CC, Rubright EC, Watts AA, Buckley MN, Maron-Katz A, Sierk A, Manthey A, Suarez-Jimenez B, Olatunji BO, Averill CL, Hofmann D, Veltman DJ, Olson EA, Li G, Forster GL, Walter H, Fitzgerald J, Théberge J, Simons JS, Bomyea JA, Frijling JL, Krystal JH, Baker JT, Phan KL, Ressler K, Han LKM, Nawijn L, Lebois LAM, Schmaal L, Densmore M, Shenton ME, van Zuiden M, Stein M, Fani N, Simons RM, Neufeld RWJ, Lanius R, van Rooij S, Koch SBJ, Bonomo S, Jovanovic T, deRoon-Cassini T, Ely TD, Magnotta VA, He X, Abdallah CG, Etkin A, Schmahl C, Larson C, Rosso IM, Blackford JU, Stevens JS, Daniels JK, Herzog J, Kaufman ML, Olff M, Davidson RJ, Sponheim SR, Mueller SC, Straube T, Zhu X, Neria Y, Baugh LA, Cole JH, Thompson PM, Morey RA.</t>
  </si>
  <si>
    <t>Assessment of brain age in posttraumatic stress disorder: Findings from the ENIGMA PTSD and brain age working groups</t>
  </si>
  <si>
    <t>Brain Behav. 2022 Jan;12(1):e2413. doi: 10.1002/brb3.2413. Epub 2021 Dec 14.</t>
  </si>
  <si>
    <t>10.1002/brb3.2413</t>
  </si>
  <si>
    <t>Martorelli C.
 Roggi M.
 Di Volo S.
 Bolognesi S.
 Goracci A.
 Fagiolini A.</t>
  </si>
  <si>
    <t>Assessment of early psychiatric symptoms among substance users: A preliminary study.</t>
  </si>
  <si>
    <t>Aim of the study: Adolescents who use substances are more likely to experience many negative outcomes including academic, legal and social problems, unprotected sexual activity, organic diseases, psychiatric disorders and development of later Substance Use Disorder (SUD) [1]; moreover, mental disorders are recognized as a risk factor for later SUD, supporting for causal models which may reflect self-medication or other causal mechanisms [2]. This study retrospectively evaluates the presence, age of onset and the characteristics of a psychiatric disorder in patients with SUD before their first SUD diagnosis. Patients and Methods: 40 patients referred to the Service for Drug Addiction (SerT) of Siena Department of Mental Health were recruited. Socio-demographic characteristics were recorded and SCID I (Structured Clinical Interview for DSM-IV Axis I Disorders) and a modified version of SCID II (Structured Clinical Interview for DSM-IV Axis II Disorders) were administered. The SCID II was modified by adding a section about the age of onset of the Personality Disorder. Summary of results: 75% of the study sample were male, 57.5% were single, 7.5% had a university degree. Mean age was 41 years and mean age of SUD diagnosis was 28 years. 85% of the sample were taking substance abuse treatment agents, 57.5% never took psychiatric therapy, 40% were still substance users. Family history of substance use was found in 22.5% of cases. The most common SUD were cannabis abuse (12.65 years before first SUD diagnosis) and opioid abuse and dependence (5.79 years before SUD diagnosis); more than a half of the sample had a cocaine and hallucinogens abuse history, about 8 years before SUD diagnosis. Alcohol abuse and dependence were present respectively in 48.8% and 34.1% of the sample approximately 10 years before referring to SerT; polyabuse was present in 99% of the sample. 30% of the subjects had a history of Major Depressive Disorder and 17.5% of Bipolar Disorder about 10 years before first SUD diagnosis, while 62.5% had at least one episode of Substance-Induced Mood Disorder 6.67 years before referring to SerT. Generalised Anxiety Disorder (26.8%) and Social Phobia (19.5%) were present about 20 years before SUD diagnosis, Panic Disorder (14.6%) about 12.83 years before and Substance-Induced Anxiety Disorder (12.2%) 7.8 years before referring to Sert. About 11 years before SUD diagnosis less than 8% of the sample showed DCA while more than a half (51.3%) had a history of Impulse Control Disorder, mostly Intermittent Explosive Disorder (36.6%). Substance-Induced Psychosis was found in 19.5% of the sample, about 4.63 years before SUD diagnosis. Borderline Personality Disorder, followed by Antisocial, Obsessive-Compulsive and Passive-Aggressive Personality Disorder, was the most frequent Personality Disorder, about 13.42 years before SUD diagnosis. Multiple diagnosis of Personality Disorder was found in 77.5% of the sample. Conclusion(s): The presence of psychiatric symptoms several years before SUD diagnosis might suggest that early treatment of these symptoms may favorably impact on the subsequent development of a secondary SUD [3]. Larger and prospective studies are needed to test this hypothesis.</t>
  </si>
  <si>
    <t>European Neuropsychopharmacology. Conference: 27th European College of Neuropsychopharmacology, ECNP Congress. Berlin Germany. Conference Publication: (var.pagings). 24(SUPPL. 2) (pp S693-S694), 2014. Date of Publication: October 2014.</t>
  </si>
  <si>
    <t>Voute M.
 Lambert C.
 Pereira B.
 Pickering G.</t>
  </si>
  <si>
    <t>Assessment of Initial Depressive State and Pain Relief with Ketamine in Patients with Chronic Refractory Pain.</t>
  </si>
  <si>
    <t>Importance: Repeated ketamine administration is common in treatment-refractory chronic pain, but ketamine analgesic and antidepressant effects are poorly understood in patients with chronic pain with depression symptoms. Objective(s): To determine clinical pain trajectories with repeated ketamine administrations, exploring whether ketamine dose and/or pretreatment depressive and/or anxiety symptoms may mediate pain relief. Design, Setting, and Participant(s): This nationwide, multicenter, prospective cohort study included patients in France with treatment-refractory chronic pain who received repeated ketamine administration, over 1 year, according to ketamine use in their pain clinic. Data were collected from July 7, 2016, through September 21, 2017. Linear mixed models for repeated data, trajectory analysis, and mediation analysis were performed from November 15 to December 31, 2022. Intervention(s): Ketamine administration in cumulative dose (milligrams) over 1 year. Main Outcomes and Measures: Primary outcome was mean pain intensity (0-10 on the Numerical Pain Rating Scale [NPRS]), assessed every month for 1 year by telephone, after inclusion in the hospital. Depression and anxiety (Hospital Anxiety and Depression Scale [HADS]), quality of life (12-item Short Form Health Survey [SF-12]), cumulative ketamine dose, adverse effects, and concomitant treatments were secondary outcomes. Result(s): A total of 329 patients (mean [SD] age, 51.4 [11.0] years; 249 women [75.7%] and 80 men [24.3%]) were enrolled. Repeated ketamine administration was associated with a decrease of NPRS (effect size = -0.52 [95% CI, -0.62 to -0.41]; P &lt;.001) and an increase of SF-12 mental health (39.7 [10.9] to 42.2 [11.1]; P &lt;.001) and physical health (28.5 [7.9] to 29.5 [9.2]; P =.02) dimension scores over 1 year. Adverse effects were in the normal range. There was a significant difference between patients without and with depressive symptoms in pain diminution (regression coefficient, -0.04 [95% CI, -0.06 to -0.01]; omnibus P =.002 for interaction of time x baseline depression [HADS score &lt;=7 or &gt;7]). The mediation model showed that ketamine dose was not associated with pain diminution (r = 0.01; P =.61) and not correlated with depression (r = -0.06; P =.32), and that depression was associated with pain diminution (regression coefficient, 0.03 [95% CI, 0.01-0.04]; P &lt;.001), whereas ketamine dose was not (regression coefficient, 0.00 [95% CI, -0.01 to 0.01]; P =.67). The proportion of reduction of pain mediated by baseline depression was 64.6%. Conclusions and Relevance: The findings of this cohort study on chronic refractory pain suggest that depression (and not ketamine dose or anxiety) was the mediator of the association of ketamine with pain diminution. This finding provides radically new insights on how ketamine reduces pain primarily by dampening depression. This reinforces the need for systematic holistic assessment of patients with chronic pain to diagnose severe depressive symptoms where ketamine would be a very valuable therapeutic option.Copyright © 2023 American Medical Association. All rights reserved.</t>
  </si>
  <si>
    <t>https://dx.doi.org/10.1001/jamanetworkopen.2023.14406</t>
  </si>
  <si>
    <t>JAMA Network Open. 6(5) (no pagination), 2023. Article Number: e2314406. Date of Publication: 19 May 2023.</t>
  </si>
  <si>
    <t>Jones T.A.
 Como J.A.</t>
  </si>
  <si>
    <t>Assessment of medication errors that involved drug allergies at a university hospital.</t>
  </si>
  <si>
    <t>Objectives. To determine the reporting accuracy of true patient-related allergies to drugs in a large teaching institution (908 licensed beds), and to identify factors contributing to medication errors that involved drug allergies. Of particular interest was the accuracy of allergy information in the medical record and the occurrence of medication errors that involved penicillin antibiotics. Methods. From a sample population of 340 patients, 50 adult patients admitted to our university-affiliated hospital who met criteria and had an allergy to selected drugs that was documented in the hospitalwide computer system were randomly selected and interviewed to determine the timing, nature, and extent of the reaction. Furthermore, data were collected from identified Medication Error Reports when an agent was prescribed for a patient with a reported allergy to that agent or class. Prospective data collection was conducted from November 2000-February 2001. Using the information obtained by the patient interview and chart documentation, we assessed the reported allergy. In addition, contributing factors for medication errors that involved drug allergies were identified. Results. Of the sample population, 133 patients (39%) reported allergies to at least one drug. Allergies to beta-lactams, sulfonamides, and opioid narcotics were reported in 12.6% (43 patients), 9.1% (31), and 14.4% (49) of the sample population, respectively. Most agents involved in medication errors were beta-lactam antibiotics, with an overwhelming number of these errors due to piperacillin-tazobactam (51.4%, 36 errors). Other drugs involved were ampicillin (10%, 7 errors), other beta-lactams (24.3%, 17 errors), opioid narcotics (10%, 7 errors), and sulfonamides (4.3%, 3 errors). Most contributing factors were classified as "MD [prescribing physician] not aware of allergy." Conclusion. These results suggest a need for ensuring that prescribers review each patient's allergy profile before order entry.</t>
  </si>
  <si>
    <t>https://dx.doi.org/10.1592/phco.23.7.855.32729</t>
  </si>
  <si>
    <t>Pharmacotherapy. 23(7) (pp 855-860), 2003. Date of Publication: 01 Jul 2003.</t>
  </si>
  <si>
    <t>Coutinho A.
 Barbosa M.
 Rebelo Vi.
 Barbosa P.
 Gomes A.</t>
  </si>
  <si>
    <t>Assessment of negative life events and opioid use in patients with fibromyalgia.</t>
  </si>
  <si>
    <t>Background and Aims: Fibromyalgia patients describe more negative life events (NLE). Conflicts with partner/parents, psychological/physical abuse and death of close friends/relatives are the most common events [1,2]. The aim of the study was to assess the relationship between the prevalence of NLE and opioid use in these patients. Method(s): Patients who fulfilled the criteria for fibromyalgia were included in a prospective study in the Chronic Pain Unit from January 1st , 2006 until July 31st , 2008. We applied the following questionnaires: Visual Analogic Scale (VAS), Hospital Anxiety and Depression Scale (HADS) and Medical Outcomes Study 36-item Short-Form Health Survey (SF-36). Statistical analysis: SPSS 17.0. Result(s): Sixty consecutive patients were enrolled (Table 1). Of those considered NLE, 86.7% had at least one (Table 2). The average VAS score was 7.32+/-2.00 (Min = 2 &amp; Max= 10). The number of NLE and the use of major (p = 0.724) or minor (p = 0.774) opioids were not statistically different (Table 3). Higher VAS scores were associated with the use of major opioids (p = 0.003), but not with the use of minor opioids (p = 0.058) (Table 4). Conclusion(s): Patients with more NLE reports did not experience higher VAS scores and did not consume more opioids.</t>
  </si>
  <si>
    <t>https://dx.doi.org/10.1016/S1090-3801%2809%2961018-1</t>
  </si>
  <si>
    <t>European Journal of Pain. Conference: 6th Congress of the European Federation of IASP Chapters: Pain in Europe 6th, EFIC. Lisbon Portugal. Conference Publication: (var.pagings). 13(SUPPL. 1) (pp S284-S285), 2009. Date of Publication: September 2009.</t>
  </si>
  <si>
    <t>Toledo-FernÃ¡ndez, AldebarÃ¡n;Brzezinski-Rittner, Aliza;Roncero, Carlos;Benjet, Corina;Salvador-Cruz, Judith;MarÃ­n-Navarrete, Rodrigo</t>
  </si>
  <si>
    <t>Assessment of neurocognitive disorder in studies of cognitive impairment due to substance use disorder: A systematic review.</t>
  </si>
  <si>
    <t>Background: Cognitive impairments induced by substance use disorders (SUDs) are broadly documented. Evidence for these effects ought to be considered with regard to the new classification of neurocognitive disorders (NCDs). Failing to assess diagnostic criteria for NCD could be a limitation of studies addressing the effects of SUDs on cognition, resulting in misdiagnosis and inaccurate prevalence estimation. Methods: A systematic search of original articles (2000â€“2016) was conducted in Web of Knowledge and Science Direct. Key terms were: NCD and associated terms, and SUDs or alcohol, marijuana, cocaine and inhalants. Results: 59 cross-sectional and five prospective studies were reviewed. Criterion A.1 (evaluation of subjective concern of cognitive decline relative to a baseline), and criterion B (evaluation of impairment in daily life activities due to cognitive impairment) were not effectively evaluated in any of the studies. All studies addressed criterion A.2 (objective evidence of cognitive decline) via heterogeneous neuropsychological testing. Criteria C (absence of delirium) and D (absence of other possible etiologies) were frequently considered for control of confounding effects, mostly via methodological procedures (e.g. abstinence before evaluation, and exclusion of participants with comorbid disorders). Conclusion: These findings highlight the need to develop and disseminate standard procedures for assessment of substance-induced NCD. (PsycINFO Database Record (c) 2020 APA, all rights reserved)</t>
  </si>
  <si>
    <t>https://doi.org/10.1080/14659891.2017.1397208</t>
  </si>
  <si>
    <t>Journal of Substance Use</t>
  </si>
  <si>
    <t>Carlson K.J.
 Dashtizad B.I.
 Larson M.O.
 Dougherty W.M.
 Dobratz E.J.</t>
  </si>
  <si>
    <t>Assessment of opioid use following septorhinoplasty and its association with pain catastrophizing.</t>
  </si>
  <si>
    <t>Purpose: Anxiety towards pain is correlated with increased post-surgical pain and assessed with the "Pain Catastrophizing Scale" (PCS). We assess patient reported pain and opioid usage following septorhinoplasty and their association with the PCS. Method(s): This prospective cohort study enrolled patients over 18 years of age undergoing open septorhinoplasty on an outpatient basis at a single academic institution. Participants completed the PCS preoperatively and recorded post-operative pain and analgesic use with a daily online based survey through post-operative day 5. Total opioid use and highest pain rating are assessed. Result(s): Postoperative pain was assessed in 34 patients with a median age of 37 years (Range: 22-62y). The average highest pain rating was 6.2/10 (sigma = 2.03) and occurred on post-operative day 2. A median of 20 5-mg narcotic tablets (Range: 10-25) was prescribed to study participants though only an average of 7.25 (Range: 0-15) were reported as used. Medical comorbidities and surgical characteristics, including history of anxiety, cosmetic indication, surgical revision, use of osteotomies, Doyle splints, costal or conchal cartilage grafts, or inferior turbinate reduction, were not associated with increased pain or narcotic use. Those using &gt;10 tablets scored higher on the PCS ([10.6] v. [4.8], p = 0.025). Conclusion(s): Most patients require &lt;10, 5 mg opioid tablets following septorhinoplasty. Surgeons should attempt to decrease opioid prescriptions while considering that patients with significant anxiety towards pain may report higher narcotic needs.Copyright © 2023 Elsevier Inc.</t>
  </si>
  <si>
    <t>https://dx.doi.org/10.1016/j.amjoto.2023.104123</t>
  </si>
  <si>
    <t>American Journal of Otolaryngology - Head and Neck Medicine and Surgery. 45(2) (no pagination), 2024. Article Number: 104123. Date of Publication: 01 Mar 2024.</t>
  </si>
  <si>
    <t>Han Y.
 Balkrishnan R.
 Hirth R.A.
 Hutton D.W.
 He K.
 Steffick D.E.
 Saran R.</t>
  </si>
  <si>
    <t>Assessment of Prescription Analgesic Use in Older Adults with and without Chronic Kidney Disease and Outcomes.</t>
  </si>
  <si>
    <t>Importance: Pain is a common symptom among patients with kidney disease. However, little is known about use of analgesics among patients aged 65 years or older with chronic kidney disease (CKD) who do not receive dialysis treatment. Objective(s): To assess national trends and geographic variations in use of opioids and prescription nonsteroidal anti-inflammatory drugs (NSAIDs) in older adults with and without CKD in the US (2006-2015) and examine associations between use of opioids and patient outcomes. Design, Setting, and Participant(s): This cohort study used the 5% Medicare claims data (2005-2015) to select 10 retrospective annual cohorts of Medicare Part D beneficiaries aged 65 years and older from 2006 to 2015 and a retrospective longitudinal cohort. Data were analyzed in August 2019. Exposures: CKD status and other comorbidities identified using International Classification of Diseases, Ninth Revision, Clinical Modification codes. Main Outcomes and Measures: Analgesic use was measured by overall use (proportion of ever used opioids/NSAIDs), long-term use (prescribed &gt;90 days), and cumulative use (total annual days' supply). Patient outcomes included progression to end-stage kidney disease (ESKD) and all-cause mortality. Result(s): A total of 6260454 beneficiaries (9.6% identified with CKD by claims) were selected in the annual cohorts and 649339 beneficiaries (8.3% identified with CKD) were selected in the longitudinal cohort. There was significant growth in opioid use (31.2%-42.4%) and NSAID use (10.7%-16.6%) among patients aged 65 years and older with CKD from 2006 to 2015. Long-term use of opioids increased during 2006 to 2014 (25.8%-36.7%) but decreased through 2015 at 35.6%, while long-term use of NSAIDs remained stable. Opioid use was higher in patients with CKD, particularly CKD stages 4 to 5 (odds ratio [OR], 1.35; 95% CI, 1.33-1.37; P &lt;.001) compared with non-CKD. NSAID use was lower in patients with CKD stages 4 to 5 (OR, 0.55; 95% CI, 0.54-0.56; P &lt;.001). Substantial geographic variations in analgesic use were observed across states (opioid use in CKD: 24.7%-54.3%; NSAID use in CKD: 11.2%-20.8%, 2012-2015). Opioid use was associated with progression to ESKD (hazard ratio [HR], 1.10; 95% CI, 1.04-1.16; P =.001) and death (HR, 1.19; 95% CI, 1.18-1.20; P &lt;.001) independent of CKD status and other covariates. There was an inverse association between NSAID use and death (HR, 0.84; 95% CI, 0.83-0.85; P &lt;.001). Conclusions and Relevance: Among Medicare patients with CKD, use of prescription analgesics, both opioid and NSAID, increased from 2006 to 2015. Optimizing pain management in a complex condition such as kidney disease should remain a priority for clinicians and researchers alike.Copyright © 2020 American Medical Association. All rights reserved.</t>
  </si>
  <si>
    <t>https://dx.doi.org/10.1001/jamanetworkopen.2020.16839</t>
  </si>
  <si>
    <t>JAMA Network Open. 3(9) (no pagination), 2020. Article Number: e2016839. Date of Publication: 30 Sep 2020.</t>
  </si>
  <si>
    <t>Prajapati M.
 Patel J.
 Patel H.
 Gandhi H.
 Singh G.
 Patel P.</t>
  </si>
  <si>
    <t>Assessment of the effect of two regimens of milrinone infusion in paediatric patients with pulmonary artery hypertension undergoing corrective cardiac procedure: A prospective observational study.</t>
  </si>
  <si>
    <t>Background: The aim of the study was to compare the effect of two different regimens of milrinone in pediatric patients with pulmonary artery hypertension (PAH) undergoing corrective procedure. Material(s) and Method(s): This randomized prospective study included 100 pediatric patients undergoing corrective cardiac surgeries. Group E: Milrinone was started as infusion 0.5 mug/kg/min without a loading dose after induction of anesthesia and continued as infusion 0.5-0.75 mug/kg/min in the pediatric cardiac surgical intensive care unit (PSICU). Group L: Milrinone was started as a loading dose 50 mug/kg over 10 min before weaning from cardiopulmonary bypass (CPB) followed by infusion 0.5-0.75 mug/kg/min in the PSICU. We compared heart rate, mean arterial blood pressure, central venous pressure, cardiac index (CI), mean pulmonary arterial pressure (MPAP), serum lactate level, urine output, vasoactive inotropic score, mechanical ventilation duration, and intensive care unit (ICU)- and hospital length of stay between the groups. Result(s): There was an increase in mean arterial blood pressure, CI, and urine output in Group E compared to Group L (P &lt; 0.05). MPAP, serum lactate level, and requirement of inotropes and vasopressors were lower in Group E compared to Group L (P &lt; 0.05). Mechanical ventilation duration, ICU, and hospital length of stay were shorter in Group E than Group L (P &lt; 0.05). Conclusion(s): Early use of milrinone in patients with PAH undergoing corrective cardiac surgeries improved CI and mean arterial pressure, decreased MPAP, improved urine output, decreased serum lactate level, and decreased requirement of inotropes and vasopressors after weaning from CPB compared to the milrinone bolus group.Copyright © 2022 Wolters Kluwer Medknow Publications. All rights reserved.</t>
  </si>
  <si>
    <t>https://dx.doi.org/10.4103/apc.apc_230_21</t>
  </si>
  <si>
    <t>Annals of Pediatric Cardiology. 15(4) (pp 358-363), 2022. Date of Publication: July 2022.</t>
  </si>
  <si>
    <t>Smith D.J.
 Westfall D.P.
 Adams J.D.</t>
  </si>
  <si>
    <t>Assessment of the potential agonistic and antagonistic properties of ketamine at opiate receptors in the guinea-pig ileum.</t>
  </si>
  <si>
    <t>The anesthetic agent ketamine was studied for its ability to interact with opiate receptors in the longitudinal smooth muscle-myenteric plexus preparation of the guinea-pig ileum. The drug was found to possess agonistic, but not antagonistic, activity on opiate receptors. Naloxone antagonized the effect of ketamine although to a lesser degree than the antagonism exhibited toward morphine. In addition to the opiate action, ketamine also produced a depression of the contractile responses of the ileal smooth muscle to acetylcholine and histamine. The concentrations of ketamine that produced this non-specific depression were generally higher than those needed to demonstrate the opiate effect. However, some overlap in the concentration ranges for the two actions were observed. Although the nature of the opiate action of ketamine suggested that it interacts with opiate receptors or sub-types of these differently than does morphine, the non-specific action of the drug on the ileal smooth muscle precluded a definitive analysis of differences in the opiate receptor preferences of the drug.</t>
  </si>
  <si>
    <t>https://dx.doi.org/10.1016/0028-3908%2882%2990001-6</t>
  </si>
  <si>
    <t>Neuropharmacology. 21(7) (pp 605-611), 1982. Date of Publication: 1982.</t>
  </si>
  <si>
    <t>Hansen C.
 Iannos M.
 Van Hooff M.</t>
  </si>
  <si>
    <t>Assistance dogs help reduce mental health symptoms among Australian Defence Force veterans and emergency services personnel: A pilot study.</t>
  </si>
  <si>
    <t>The aim of this pilot study was to evaluate the effectiveness of two specialized Australian PTSD assistance dog programs in reducing PTSD and mental health symptoms over a one-year period. A total of 44 participants who were partnered with an assistance dog were analysed. Using an intent to treat analysis, compared to the baseline measures, all mental health outcomes exhibited statistically significant reductions in scores at the 3-month follow-up, and persisted at the 6-month, and 12-month follow-up. When comparing baseline to 3-month follow-up the effect size (Cohen's d) was strongest for stress (d = 0.993), followed by PTSD (d = 0.892), anxiety (d = 0.837). Analyses among those who also completed the waitlist-baseline assessment (n = 23) showed slight reductions in stress and depression prior to receiving their dog (whilst waiting for their dog). However, larger reductions were yielded across all mental health measures when comparing waitlist-baseline to 3-month follow-up.Copyright © 2023 Elsevier B.V.</t>
  </si>
  <si>
    <t>https://dx.doi.org/10.1016/j.psychres.2023.115212</t>
  </si>
  <si>
    <t>Psychiatry Research. 324 (no pagination), 2023. Article Number: 115212. Date of Publication: June 2023.</t>
  </si>
  <si>
    <t>Akechi T.
 Okuyama T.
 Akizuki N.
 Shimizu K.
 Inagaki M.
 Fujimori M.
 Shima Y.
 Furukawa T.A.
 Uchitomi Y.</t>
  </si>
  <si>
    <t>Associated and predictive factors of sleep disturbance in advanced cancer patients.</t>
  </si>
  <si>
    <t>Little attention has been paid to sleep disturbance experienced by advanced cancer patients. The purpose of the present study was to investigate longitudinal change in sleep disturbance and to identify factors that associated with and predicted sleep disturbance among 209 consecutive terminally ill cancer patients. Patients were assessed twice for sleep disturbance by one item of the structured clinical interview for assessing depression, once at the time of their registration with a palliative care unit (PCU) (baseline) and again at the time of their PCU admission (follow-up), and possible associated medical and psychosocial factors were evaluated. The proportions of patients with obvious sleep disturbance at baseline and follow-up were 15.3 and 25.9%, respectively. Sixty-seven percent of the subjects showed some sleep status changes, including both aggravation and improvement, between baseline and follow-up. Being younger, having diarrhea and living alone were significantly associated with sleep disturbance at baseline, and the increase of psychological distress was the only significant predictive factor for sleep disturbance at follow-up. These findings suggest that psychological distress is a possible key cause of sleep disturbance and management of psychological distress may be one promising strategy for prevention of sleep disturbance among advanced cancer patients. Copyright © 2006 John Wiley &amp; Sons, Ltd.</t>
  </si>
  <si>
    <t>https://dx.doi.org/10.1002/pon.1122</t>
  </si>
  <si>
    <t>Psycho-Oncology. 16(10) (pp 888-894), 2007. Date of Publication: October 2007.</t>
  </si>
  <si>
    <t>Jean, FranÃ§ois A. M.;Moulin, Flore;Schwartz, Ashlyn N.;Castel, Laura;Montagni, Ilaria;Macalli, MÃ©lissa;Notredame, Charles-Edouard;CÃ´tÃ©, Sylvana M.;GalÃ©ra, CÃ©dric</t>
  </si>
  <si>
    <t>Association between adhd symptoms and illicit stimulants use following 1 year among french university students of the i-share cohort.</t>
  </si>
  <si>
    <t>PurposeAlthough attention deficit hyperactivity disorder (ADHD) has been associated with illicit stimulants use, less is known about their prospective association in university students. We aimed to examine the association between ADHD symptoms at inclusion and illicit stimulants use following 1 year among university students.MethodsThe i-Share cohort recruited French students from February 2013 to July 2020. The study included 4270 participants. The Adult ADHD Self-Report Scale (ASRS) was used to evaluate ADHD symptoms at inclusion. Illicit stimulants use was assessed at inclusion and 1 year after inclusion. Multivariable logistic regressions were conducted to assess the association between ADHD symptoms at inclusion and illicit stimulants use following 1 year.ResultsHigh levels of ADHD symptoms at inclusion were associated with a greater probability of illicit stimulants use following 1 year (adjusted OR: 2.42 (1.51â€“3.8)). The adjusted odds ratio was 2.7 (1.08â€“7.84) among participants who had used illicit stimulant at least once (continuation) and 2.25 (1.04â€“4.37) among participants who had never used illicit stimulants at inclusion (initiation). Conclusion: High levels of ADHD symptoms are a feature that may promote both initiation and continuation of illicit stimulants use among university students. Our findings suggest that university students with high levels of ADHD symptoms may benefit from screening to help identify those at risk of illicit stimulants use. (PsycInfo Database Record (c) 2023 APA, all rights reserved)</t>
  </si>
  <si>
    <t>https://doi.org/10.1007/s00127-023-02499-9</t>
  </si>
  <si>
    <t>Diaz J.E.
 Preciado E.
 Chiasson M.A.
 Hirshfield S.</t>
  </si>
  <si>
    <t>Association Between Age of Anal Sex Debut and Adult Health Behaviors Among Sexual Minoritized Men Living with HIV.</t>
  </si>
  <si>
    <t>Earlier age of anal sex debut (ASD) has been linked with contemporary and long-term health outcomes, including vulnerability to HIV acquisition. The goal of this study was to utilize a life course approach to examine associations between earlier ASD and recent health behaviors among sexual minoritized men (SMM) living with HIV. A total of 1156 U.S. SMM living with HIV recruited from social and sexual networking apps and websites completed online surveys as part of a longitudinal eHealth intervention. Data from baseline surveys were analyzed to determine associations between age of ASD and adult health outcomes, including mental health, HIV viral load, and substance use. The median age of ASD among these participants was 17 years old, consistent with other work. Earlier ASD was significantly associated with a greater likelihood of past 2-week anxiety (AOR=1.45, 95% CI 1.07-1.97) and past 3-month opioid use (AOR=1.60, 95% CI 1.13-2.26); no significant associations were found for recent depression, HIV viral load, or stimulant use. Earlier ASD may function as an important proxy measure for deleterious health outcomes in adulthood, particularly recent anxiety and opioid use. Expansion of comprehensive and affirming sexual health education is critical to early engagement of individuals with a higher risk of HIV acquisition, with plausible downstream health benefits lasting into adulthood among SMM living with HIV.Copyright © 2023. The Author(s), under exclusive licence to Springer Science+Business Media, LLC, part of Springer Nature.</t>
  </si>
  <si>
    <t>https://dx.doi.org/10.1007/s10508-023-02642-2</t>
  </si>
  <si>
    <t>Archives of sexual behavior. (no pagination), 2023. Date of Publication: 28 Jun 2023.</t>
  </si>
  <si>
    <t>Hjorthoj C.
 Ostergaard M.L.D.
 Benros M.E.
 Toftdahl N.G.
 Erlangsen A.
 Andersen J.T.
 Nordentoft M.</t>
  </si>
  <si>
    <t>Association between alcohol and substance use disorders and all-cause and cause-specific mortality in schizophrenia, bipolar disorder, and unipolar depression: A nationwide, prospective, register-based study.</t>
  </si>
  <si>
    <t>Background: People with severe mental illness have both increased mortality and are more likely to have a substance use disorder. We assessed the association between mortality and lifetime substance use disorder in patients with schizophrenia, bipolar disorder, or unipolar depression. Method(s): In this prospective, register-based cohort study, we obtained data for all people with schizophrenia, bipolar disorder, or unipolar depression born in Denmark in 1955 or later from linked nationwide registers. We obtained information about treatment for substance use disorders (categorised into treatment for alcohol, cannabis, or hard drug misuse), date of death, primary cause of death, and education level. We calculated hazard ratios (HRs) for all-cause mortality and subhazard ratios (SHRs) for cause-specific mortality associated with substance use disorder of alcohol, cannabis, or hard drugs. We calculated standardised mortality ratios (SMRs) to compare the mortality in the study populations to that of the background population. Finding(s): Our population included 41 470 people with schizophrenia, 11 739 people with bipolar disorder, and 88 270 people with depression. In schizophrenia, the SMR in those with lifetime substance use disorder was 8.46 (95% CI 8.14-8.79), compared with 3.63 (3.42-3.83) in those without. The respective SMRs in bipolar disorder were 6.47 (5.87-7.06) and 2.93 (2.56-3.29), and in depression were 6.08 (5.82-6.34) and 1.93 (1.82-2.05). In schizophrenia, all substance use disorders were significantly associated with increased risk of all-cause mortality, both individually (alcohol, HR 1.52 [95% CI 1.40-1.65], p&lt;0.0001; cannabis, 1.24 [1.04-1.48], p=0.0174; hard drugs, 1.78 [1.56-2.04], p&lt;0.0001) and when combined. In bipolar disorder or depression, only substance use disorders of alcohol (bipolar disorder, HR 1.52 [95% CI 1.27-1.81], p&lt;0.0001; depression, 2.01 [1.86-2.18], p&lt;0.0001) or hard drugs (bipolar disorder, 1.89 [1.34-2.66], p=0.0003; depression, 2.27 [1.98-2.60], p&lt;0.0001) increased risk of all-cause mortality individually. Interpretation(s): Mortality in people with mental illness is far higher in individuals with substance use disorders than in those without, particularly in people who misuse alcohol and hard drugs. Mortality-reducing interventions should focus on patients with a dual diagnosis and seek to prevent or treat substance use disorders.Copyright © 2015 Elsevier Ltd.</t>
  </si>
  <si>
    <t>https://dx.doi.org/10.1016/S2215-0366%2815%2900207-2</t>
  </si>
  <si>
    <t>The Lancet Psychiatry. 2(9) (pp 801-808), 2015. Date of Publication: 01 Sep 2015.</t>
  </si>
  <si>
    <t>Nielsen SM, Toftdahl NG, Nordentoft M, Hjorthøj C.</t>
  </si>
  <si>
    <t>Association between alcohol, cannabis, and other illicit substance abuse and risk of developing schizophrenia: a nationwide population based register study</t>
  </si>
  <si>
    <t>Psychol Med. 2017 Jul;47(9):1668-1677. doi: 10.1017/S0033291717000162. Epub 2017 Feb 7.</t>
  </si>
  <si>
    <t>10.1017/S0033291717000162</t>
  </si>
  <si>
    <t>Honkalampi K, Jokela M, Lehto SM, Kivimäki M, Virtanen M.</t>
  </si>
  <si>
    <t>Association between alexithymia and substance use: A systematic review and meta-analysis</t>
  </si>
  <si>
    <t>Scand J Psychol</t>
  </si>
  <si>
    <t>10.1111/sjop.12821</t>
  </si>
  <si>
    <t>Hussain S.M.
 Wang Y.
 Peeters G.
 Wluka A.E.
 Mishra G.D.
 Teede H.
 Urquhart D.
 Brown W.J.
 Cicuttini F.M.</t>
  </si>
  <si>
    <t>Association between clusters of back and joint pain with opioid use in middle-aged community-based women: a prospective cohort study.</t>
  </si>
  <si>
    <t>Background: To determine the relationship between clusters of back pain and joint pain and prescription opioid dispensing. Method(s): Of 11,221 middle-aged participants from the Australian Longitudinal Study of Women's Health, clusters of back pain and joint pain from 2001 to 2013 were identified using group-based trajectory modelling. Prescription opioid dispensing from 2003 to 2015 was identified by linking the cohort to Pharmaceutical Benefit Scheme dispensing data. Multinomial logistic regression was used to examine the association between back pain and joint pain clusters and dispensing of prescription opioids. The proportion of opioids dispensed in the population attributable to back and join pain was calculated. Result(s): Over 12 years, 68.5 and 72.0% women reported frequent or persistent back pain and joint pain, respectively. There were three clusters ('none or infrequent', 'frequent' and 'persistent') for both back pain and joint pain. Those in the persistent back pain cluster had a 6.33 (95%CI 4.38-9.16) times increased risk of having &gt; 50 opioid prescriptions and those in persistent joint pain cluster had a 6.19 (95%CI 4.18-9.16) times increased risk of having &gt; 50 opioid prescriptions. Frequent and persistent back and joint pain clusters together explained 41.7% (95%CI 34.9-47.8%) of prescription opioid dispensing. Women in the frequent and persistent back pain and joint pain clusters were less educated and reported more depression and physical inactivity. Conclusion(s): Back pain and joint pain are major contributors to opioid prescription dispensing in community-based middle-aged women. Additional approaches to reduce opioid use, targeted at those with frequent and persistent back pain and joint pain, will be important in order to reduce the use of opioids and their consequent harm in this population.Copyright © 2021, The Author(s).</t>
  </si>
  <si>
    <t>https://dx.doi.org/10.1186/s12891-021-04741-4</t>
  </si>
  <si>
    <t>BMC Musculoskeletal Disorders. 22(1) (no pagination), 2021. Article Number: 863. Date of Publication: December 2021.</t>
  </si>
  <si>
    <t>Charney, DA; Palacios-Boix, J; Negrete, JC; Dobkin, PL; Gill, KJ</t>
  </si>
  <si>
    <t>Association between concurrent depression and anxiety and six-month outcome of addiction treatment</t>
  </si>
  <si>
    <t>SUBSTANCE-ABUSE PATIENTS; TREATED OPIATE ADDICTS; PSYCHIATRIC-DIAGNOSIS; PERSONALITY-DISORDERS; ALCOHOL DEPENDENCE; MAJOR DEPRESSION; PREDICT RELAPSE; DRUG-TREATMENT; PSYCHOPATHOLOGY; DRINKING</t>
  </si>
  <si>
    <t>Objectives: This six-month prospective study of 326 patients with substance use disorders assessed rates of depression and anxiety symptoms among patients entering addiction treatment and examined the effects of concurrent psychiatric symptoms on indicators of addiction treatment outcome. Methods: Initial assessments included semistructured clinical interviews, the Addiction Severity Index (ASI), the Beck Depression Inventory (BDI), and the Symptom Checklist 90-Revised (SCL90-R). Patients were reassessed at six months to determine treatment outcome (abstinence status and duration of continuous abstinence). Results: A majority of the sample (63 percent) had significant psychiatric symptoms at intake: 15 percent (N = 49) presented with depressive symptoms, 16 percent (N = 53) with anxiety symptoms, and 32 percent (N = 105) with combined depressive and anxiety symptoms. Forty percent of patients who presented with combined depression and anxiety symptoms were abstinent at six months. These patients fared worse than those who were less symptomatic at intake, including those who presented with depression symptoms alone; in the latter group, 73 percent were abstinent at six months. The hierarchical regression models accounted for 22 percent of the variance in the duration of continuous abstinence, 26 percent of the variance in the frequency of drug use at six months, and 39 percent of the variance in abstinence status at six months. Key predictor variables included days in treatment, primary drug of abuse, frequency of drug use, and report of concurrent depression or anxiety symptoms at intake. Conclusions: Concurrent depression or anxiety symptoms at intake had a small but significant predictive effect on addiction treatment outcome over and above factors that are clearly known to influence outcome (length of stay in treatment and initial addiction severity).</t>
  </si>
  <si>
    <t>Sullivan M.
 Edlund M.
 Booth B.
 Han X.</t>
  </si>
  <si>
    <t>Association between days with pain and risk of substance use disorders: Is there an association?.</t>
  </si>
  <si>
    <t>The extent to which recurrent pain is associated with substance abuse/dependence disorders has received little attention, although there are theoretical reasons to expect a positive association. We investigated to what extent there is an association between recurrent pain and the five most common substance use disorders: alcohol abuse/dependence, cocaine abuse/dependence, methamphetamine abuse/dependence, opioid abuse/dependence, and marijuana abuse/dependence.We used data from the Rural Stimulant Study (RSS), a longitudinal (7 waves), observational study of at-risk stimulant users (cocaine and methamphetamine) in Arkansas and Kentucky (n=462). In fixed effects logistic regression models, we regressed our measures of substance use disorders on the number of days with pain in the past 30 days and depression severity. Time periods when individuals had 1 to 15 days with pain in the past 30 days (OR=1.85, p=0.0002) or 16+ days (OR=2.18, p=0.0003) were more likely to have a diagnosis of alcohol abuse/dependence, compared to time periods when individuals had no days with pain. Compared to time periods when individuals had no pain days in the past 30 days, time periods when individuals had 16+ pain days were more likely to have a diagnosis of opioid abuse/dependence (OR=3.32, p=0.02). Number of days with pain was not significantly associated with other substance use disorders.We concluded that pain frequency appears to be associated with an increased risk for alcohol abuse/dependence and opioid abuse/dependence in this population, and the magnitude of the association is medium to large. Further research is needed to investigate this in more representative populations and to determine causal relationships.</t>
  </si>
  <si>
    <t>https://dx.doi.org/10.1016/j.jpain.2012.01.148</t>
  </si>
  <si>
    <t>Journal of Pain. Conference: 31st Annual Scientific Meeting of the American Pain Society. Honolulu, HI United States. Conference Publication: (var.pagings). 13(4 SUPPL. 1) (pp S35), 2012. Date of Publication: April 2012.</t>
  </si>
  <si>
    <t>Bartoli, F; Carra, G; Brambilla, G; Carretta, D; Crocamo, C; Neufeind, J; Baldacchino, A; Humphris, G; Clerici, M</t>
  </si>
  <si>
    <t>Association between depression and non-fatal overdoses among drug users: A systematic review and meta-analysis</t>
  </si>
  <si>
    <t>Depression; Drug overdose; Meta-analysis</t>
  </si>
  <si>
    <t>HEROIN OVERDOSE; SUBSTANCE USE; MAJOR DEPRESSION; SUICIDE ATTEMPTS; USE DISORDERS; OPIOID USERS; RISK-FACTORS; MORTALITY; COCAINE; COHORT</t>
  </si>
  <si>
    <t>Background: Assessing factors associated with non-fatal overdose is important as these could be useful to identify individuals with substance use disorders at high risk of adverse outcomes and consequences. Depression may play an important role in terms of overdose risk. We aimed to test if drug users suffering from a depressive disorder might have significantly higher risk of non-fatal overdose as compared with drug users without depression. Methods: We conducted a systematic review and meta-analysis. PubMed, Embase and Web of Knowledge were searched. The pooled analyses were based on prevalence rates, risk difference (RD) and odds ratio (OR), reporting 95% confidence intervals (CIs). The combined estimates were obtained weighting each study according to random effects model for meta-analysis. Results: Seven articles, involving 12,019 individuals, and run in the US, Canada, Sweden, Norway, and Australia, were included. Pooled analyses comparing depressed with not depressed individuals highlighted a RD (95% CIs) for non-fatal overdose of 7.3% (4.8-9.7%) and an OR (95% CIs) of 1.45 (1.17-1.79). The subgroups analyses based on specific characteristics of included studies confirmed the association between depression and overdose. Conclusions: Depressive disorders seem to be important factors associated to the risk of-non-fatal overdose. Longitudinal studies might appropriately clarify causal inference issues. Future research should address the role of depressive disorders as predictors of subsequent non-fatal overdoses. (C) 2013 Elsevier Ireland Ltd. All rights reserved.</t>
  </si>
  <si>
    <t>Li, DY; Wang, DM; Tian, Y; Chen, JJ; Zhu, RR; Li, YQ; Wang, L; Zhang, XY</t>
  </si>
  <si>
    <t>Association between drug craving and aggression in Chinese male methamphetamine-dependent patients with and without depressive symptoms</t>
  </si>
  <si>
    <t>Substance use disorder; Methamphetamine; Depressive symptoms; Drug craving; Aggression</t>
  </si>
  <si>
    <t>SUBSTANCE USE DISORDERS; LONGITUDINAL ASSOCIATIONS; SUICIDE ATTEMPTERS; MENTAL-HEALTH; SHORT-FORM; REACTIVITY; BEHAVIOR; PREVALENCE; ALCOHOL; HEROIN</t>
  </si>
  <si>
    <t>Depressive symptoms and aggression are common in patients with substance use disorder. Drug craving is one of the main drivers of drug-seeking behavior. This study aimed to explore the relationship between drug craving and aggression in methamphetamine use disorder (MAUD) patients with and without depressive symptoms. Totally, 613 male patients with MAUD were recruited in this study. Patients with depressive symptoms were identified by the 13-item Beck Depression Inventory (BDI-13). Drug craving and aggression were assessed by the Desires for Drug Questionnaire (DDQ) and the Buss &amp; Perry Aggression Questionnaire (BPAQ), respectively. 374 patients (61.01%) were confirmed to meet the criteria of depressive symptoms. Patients with depressive symptoms had significantly higher DDQ and BPAQ total scores than those without depressive symptoms. DDQ desire and intention were positively correlated with verbal aggression and hostility in patients with depressive symptoms, whereas they were correlated with self-directed aggression in patients without depressive symptoms. In patients with depressive symptoms, DDQ negative reinforcement and a history of suicide attempts were independently associated with BPAQ total score. Our study suggests that male MAUD patients have a high incidence of depressive symptoms and that patients with depressive symptoms may have greater drug cravings and aggression. Depressive symptoms may play a role in the association between drug craving and aggression in patients with MAUD.</t>
  </si>
  <si>
    <t>Seacord, Debby Leigh</t>
  </si>
  <si>
    <t>Association between drug modality and treatment response for stimulant abusers.</t>
  </si>
  <si>
    <t>This study examined the treatment outcome between two different types of stimulant abusers, cocaine and methamphetamine in inpatient and outpatient treatment settings. The amount of self reported substances used were measured by the Timeline Calendar, ASI and the Drug Use History. Following the baseline interview, subjects provided follow-up information at one, 7, 13 and 19 months. A total of 215 subjects participated in the study. The first hypothesis proposed that inpatients were more impaired than outpatients as measured by the ASI composite scores. This hypothesis was supported with inpatients (F{7,145} = 7.45, p &lt;) showing greater impairment on the ASI composite scores in the areas of psychiatric symptoms, drug abuse, alcohol abuse, family/social problems and medical issues. The second hypothesis proposed that outpatient treatment was more effective than inpatient services at reducing substance usage over the follow up periods. From baseline to 7 months cocaine consumption decreased among both inpatients (t(105) = 4.83, p &lt;) and outpatients (t(70) = 2.95, p &lt;). Inpatients then significantly increased their cocaine usage from 7 to 19 months (t(91) = -2.36, p &lt;). For methamphetamine consumption, both inpatients (t(87) = 11.59, p &lt;) and outpatients (t(67) = 3.00, p &lt;) demonstrated a reduction across time. This hypothesis was not supported as there were no statistically significant differences between the two groups. Rather both inpatients and outpatients reported similar patterns of consumption. Lastly, methamphetamine users were predicated to report using less substances over the follow up periods than cocaine users. This hypothesis was supported as methamphetamine users significantly reduced their consumption of all substances. Cocaine subjects increased their cocaine usage and by the 19 month follow-up consumption had almost returned to pretreatment levels (t(70) = -2.09, p &lt;). Methamphetamine subjects who reported using (PsycINFO Database Record (c) 2019 APA, all rights reserved)</t>
  </si>
  <si>
    <t>Vergara-Moragues E, Verdejo-García A, Lozano OM, Santiago-Ramajo S, González-Saiz F, Betanzos Espinosa P, Pérez García M.</t>
  </si>
  <si>
    <t>Association between executive function and outcome measure of treatment in therapeutic community among cocaine dependent individuals</t>
  </si>
  <si>
    <t>J Subst Abuse Treat</t>
  </si>
  <si>
    <t>10.1016/j.jsat.2017.04.014</t>
  </si>
  <si>
    <t>Kim YR, Lauze MS, Slattery M, Perlis RH, Holsen LM, Breithaupt L, Stern CM, Fava M, Thomas JJ, Lawson EA, Misra M, Eddy KT.</t>
  </si>
  <si>
    <t>Association Between Ghrelin and Body Weight Trajectory in Individuals With Anorexia Nervosa</t>
  </si>
  <si>
    <t>JAMA Netw Open. 2023 Mar 1;6(3):e234625. doi: 10.1001/jamanetworkopen.2023.4625.</t>
  </si>
  <si>
    <t>10.1001/jamanetworkopen.2023.4625</t>
  </si>
  <si>
    <t>Nakamoto I.
 Murayama H.
 Takase M.
 Muto Y.
 Saito T.
 Tabuchi T.</t>
  </si>
  <si>
    <t>Association between increased caregiver burden and severe psychological distress for informal caregivers during the COVID-19 pandemic in Japan: A cross-sectional study.</t>
  </si>
  <si>
    <t>Objective: During the coronavirus disease 2019 (COVID-19) pandemic, informal caregivers' mental health deteriorated more than that of non-caregivers. We examined the association between increased caregiver burden during the pandemic and severe psychological distress (SPD). Method(s): We used cross-sectional data from a nationwide internet survey conducted between August and September 2020 in Japan. Of 25,482 participants aged 15-79 years, 1,920 informal caregivers were included. SPD was defined as Kessler 6 Scale (K6) score &gt;= 13. Self-rated change in caregiver burden was measured retrospectively with a single question item. Binary logistic regression analysis was used to examine the association between SPD and increased caregiver burden during the pandemic, adjusted for demographic, socioeconomic, health, and caregiving variables. To examine the differential association between increased caregiver burden and SPD, interaction terms were added and binary logistic regression was separately conducted for all variables. Result(s): Participants' mean age was 52.3 years (standard deviation 15.9), 48.8% of participants were male, 56.7% reported increased caregiver burden, and 19.3% exhibited SPD. Increased caregiver burden was significantly associated with SPD (adjusted odds ratio: 1.90; 95% confidence interval: 1.37-2.66). The association between increased caregiver burden and SPD was stronger among caregivers who were married, those undergoing disease treatment, and those with a care-receiver with a care need level of 1-2. Conclusion(s): The results revealed that more than half of caregivers reported increased caregiver burden, and increased caregiver burden was associated with SPD during the pandemic. Measures supporting mental health for caregivers with increased caregiver burden should be implemented immediately.Copyright © 2022</t>
  </si>
  <si>
    <t>https://dx.doi.org/10.1016/j.archger.2022.104756</t>
  </si>
  <si>
    <t>Archives of Gerontology and Geriatrics. 102 (no pagination), 2022. Article Number: 104756. Date of Publication: 01 Sep 2022.</t>
  </si>
  <si>
    <t>Auer R, Vittinghoff E, Yaffe K, Künzi A, Kertesz SG, Levine DA, Albanese E, Whitmer RA, Jacobs DR Jr, Sidney S, Glymour MM, Pletcher MJ.</t>
  </si>
  <si>
    <t>Association Between Lifetime Marijuana Use and Cognitive Function in Middle Age: The Coronary Artery Risk Development in Young Adults (CARDIA) Study</t>
  </si>
  <si>
    <t>JAMA Intern Med</t>
  </si>
  <si>
    <t>10.1001/jamainternmed.2015.7841</t>
  </si>
  <si>
    <t>Sullivan M.D.
 Edlund M.J.
 Zhang L.
 Unutzer J.
 Wells K.B.</t>
  </si>
  <si>
    <t>Association between mental health disorders, problem drug use, and regular prescription opioid use.</t>
  </si>
  <si>
    <t>Background: Use of opioids for chronic noncancer pain is increasing, but standards of care for this practice are poorly defined. Psychiatric disorders are associated with increased physical symptoms such as pain and may be associated with opioid use, but no prospective population-based studies have addressed this issue. Method(s): Analysis of longitudinal data from 6439 participants in the 1998 and 2001 waves of Healthcare for Communities, a nationally representative telephone community survey. Result(s): Two hundred thirty-seven subjects (3.6%) reported regular prescription opioid use in 2001. In unadjusted logistic regression models, respondents with a common mental health disorder in 1998 (1165 [12.6%]; major depression, dysthymia, generalized anxiety disorder, or panic disorder) were more likely to report opioid use in 2001 than those without any of these disorders (odds ratio [OR],4.43; 95% confidence interval [CI],3.64-5.38; P&lt;.001). Risk was increased for initiation (OR, 3.26; 95% CI, 2.44-4.34; P&lt;.001) and continuation (OR, 2.30; 95% CI, 1.02-5.17; P=.04) of opioids. Respondents reporting problem drug use (136 [2.0%]; OR, 3.57; 95% CI, 2.32-5.50; P&lt;.001) but not problem alcohol use (401 [6.5%]; OR, 0.73; 95% CI, 0.43-1.24; P=.25) reported higher rates of prescribed opioid use than those without problem use. In multivariate logistic regression models controlling for 1998 demographic and clinical variables, common mental health disorder (OR, 1.96; 95% CI, 1.47-2.62; P&lt;.001) and problem drug use (OR, 2.98; 95% CI, 1.68-5.30; P&lt;.001) remained significant predictors of opioid use in 2001. Conclusion(s): Commonmental health disorders and problem drug use are associated with initiation and use of prescribed opioids in the general population. Attention to psychiatric disorders is important when considering opioid therapy. ©2006 American Medical Association. All rights reserved.</t>
  </si>
  <si>
    <t>https://dx.doi.org/10.1001/archinte.166.19.2087</t>
  </si>
  <si>
    <t>Archives of Internal Medicine. 166(19) (pp 2087-2093), 2006. Date of Publication: 23 Oct 2006.</t>
  </si>
  <si>
    <t>Young, S. Y.;Delevoye-Turrell, Y.;van Hoof, J. J. J.;Goudriaan, A. E.;Seedat, S.</t>
  </si>
  <si>
    <t>Association between motor timing and treatment outcomes in patients with alcohol and/or cocaine use disorder in a rehabilitation program.</t>
  </si>
  <si>
    <t>Background: Individuals with Substance Use Disorders (SUDs) have disruptions in the brainâ€™s dopaminergic (DA) system and the functioning of its target neural substrates (striatum and prefrontal cortex). These substrates are important for the normal processing of reward, inhibitory control and motivation. Cognitive deficits in attention, impulsivity and working memory have been found in individuals with SUDs and are predictors of poor SUD treatment outcomes and relapse in alcohol and cocaine dependence specifically. Furthermore, the DA system and accompanying neural substrates play a key role in the timing of motor acts (motor timing). Motor timing deficits have been found in DA system related disorders and more recently also in individuals with SUDs. Motor timing is found to correlate with attention, impulsivity and working memory deficits. To our knowledge motor timing, with regards to treatment outcome and relapse, has not been investigated in populations with SUDs. Methods/Design: This study aims to investigate motor timing and its relation to treatment response (at 8 weeks) and relapse (at 12 months) in cocaine and/or alcohol dependent individuals. The tested sensitivity values of motor timing parameters will be compared to a battery of neurocognitive tests, owing to the novelty of the motor task battery, the confounding effects of attention and working memory on motor timing paradigms, and high impulsivity levels found in individuals with SUDs. Discussion: This research will contribute to current knowledge of neuropsychological deficits associated with treatment response in SUDs and possibly provide an opportunity to individualize and modify currently available treatments through the possible prognostic value of motor task performance in cocaine and/or alcohol dependent individuals. (PsycInfo Database Record (c) 2020 APA, all rights reserved)</t>
  </si>
  <si>
    <t>https://doi.org/10.1186/s12888-016-0968-5</t>
  </si>
  <si>
    <t>N'Goran A.A.
 Deline S.
 Henchoz Y.
 Baggio S.
 Studer J.
 Mohler-Kuo M.
 Gmel G.</t>
  </si>
  <si>
    <t>Association between nonmedical prescription drug use and health status among young swiss men.</t>
  </si>
  <si>
    <t>Purpose: To examine the relationship between the nonmedical prescription drug use (NMPDU) of six drug classes and health. Method(s): Data on young adults males (mean age, 19.96 years) from the baseline and follow-up of the Cohort Study on Substance Use Risk Factors (C-SURF) were used (n = 4,958). Two sets of logistic regression models were fitted to examine the associations between NMPDU of opioid analgesics, sedatives or sleeping pills, anxiolytics, antidepressants, beta blockers and stimulants, and health status (assessed using the Medical Outcomes Study 12-Item Short Form Survey Instrument [SF-12 v2]). We first computed odds ratios between NMPDU at baseline and poor mental and physical health at follow-up, adjusting for poor mental or physical health at baseline. We then computed odds ratios between poor mental and physical health at baseline and NMPDU at follow-up, adjusting for NMPDU at baseline. Result(s): Three key findings regarding mental health were (1) there was a reciprocal risk between poor mental health and sedatives and anxiolytics; (2) poor mental health increased NMPDU of opioid analgesics and antidepressants but not vice versa; and (3) there were no associations with stimulants. Three key findings regarding physical health were (1) poor physical health increased the risk of NMPDU of anxiolytics; (2) the only reciprocal risk was between physical health and NMPDU of opioid analgesics; and (3) there were no associations with stimulants. Conclusion(s): These results, among the first ever on reciprocal effects between NMPDU and mental and physical health status, give unique information concerning the adverse effects of NMPDU on health and vice versa. The study shows that NMPDU is not only a sign of self-medication but may induce health problems.Copyright © 2014 Society for Adolescent Health and Medicine. All rights reserved.</t>
  </si>
  <si>
    <t>https://dx.doi.org/10.1016/j.jadohealth.2014.04.004</t>
  </si>
  <si>
    <t>Journal of Adolescent Health. 55(4) (pp 549-555), 2014. Date of Publication: 2014.</t>
  </si>
  <si>
    <t>Guo L.
 Xu Y.
 Deng J.
 Huang J.
 Huang G.
 Gao X.
 Wu H.
 Pan S.
 Zhang W.-H.
 Lu C.</t>
  </si>
  <si>
    <t>Association between nonmedical use of prescription drugs and suicidal behavior among adolescents.</t>
  </si>
  <si>
    <t>IMPORTANCE Suicidal behavior is a leading cause of injury and death worldwide, and previous cross-sectional studies have demonstrated that nonmedical use of prescription drugs (NMUPD) was associated with suicidality. However, there is not any study in China having examined the longitudinal relationships between NMUPD, suicidal ideation, and suicidal attempts, as well as explored the potential mediating effects of depressive symptoms. OBJECTIVE To determine whether baseline NMUPD was associated with subsequent suicidal ideation and attempts while controlling for depressive symptoms and to determine whether the increased risks were mediated by depressive symptoms. DESIGN, SETTING, AND PARTICIPANTS In this longitudinal study, a total of 3273 students in randomly selected schools in Guangzhou were surveyed from 2009 to 2010 (response rate, 96.8%) and followed up at 1 year (2011-2012; retention rate, 96.1%). The dates of data analysis were October 9, 2015, to October 15, 2015; additional data analysis occurred March 23, 2016, to March 29, 2016. MAIN OUTCOMES AND MEASURES Suicidal ideation, suicidal attempts, NMUPD, depressive symptoms, and alcohol-related problems. RESULTS Overall, 3273 adolescents (mean [SD] age, 13.7 [1.0] years) were recruited for this study. The final results showed that after controlling for sociodemographic information (including sex, age, household socioeconomic status, and living arrangements), baseline depressive symptoms, baseline alcohol-related problems, baseline suicidal ideation, and baseline suicidal attempts, baseline opioids misuse (adjusted odds ratio [AOR], 2.31; 95%CI, 1.30-4.11), sedatives misuse (AOR, 4.46; 95%CI, 1.54-7.94), and nonmedical use of any prescription drug (AOR, 1.97; 95%CI, 1.21-3.23) were positively associated with suicidal ideation at follow-up. Additionally, baseline opioid misuse (AOR, 3.39; 95%CI, 1.33-5.63) and nonmedical use of any prescription drug (AOR, 2.91; 95%CI, 1.26-3.71) were also associated with subsequent suicidal attempts after controlling for sex, age, household socioeconomic status, living arrangements, depressive symptoms, alcohol-related problems, suicidal ideation, and suicidal attempts at baseline. There were significant standardized indirect effects of baseline opioids misuse on subsequent suicidal ideation (standardized beta estimate = 0.020; 95%CI, 0.010-0.030) and suicidal attempts (standardized beta estimate = 0.009; 95%CI, 0.004-0.015) through depressive symptoms; the standardized indirect effect of baseline sedatives misuse on subsequent suicidal ideation through depressive symptoms was also significant (standardized beta estimate = 0.016; 95%CI, 0.005-0.026). CONCLUSIONS AND RELEVANCE In this study, NMUPD at baseline was associated with subsequent suicidal ideation and attempts. These findings support that proper surveillance systems with the potential to reduce adolescent suicidality should be established to control and supervise suicidality and NMUPD among Chinese adolescents.Copyright 2016 American Medical Association. All rights reserved.</t>
  </si>
  <si>
    <t>https://dx.doi.org/10.1001/jamapediatrics.2016.1802</t>
  </si>
  <si>
    <t>JAMA Pediatrics. 170(10) (pp 971-978), 2016. Date of Publication: 01 Oct 2016.</t>
  </si>
  <si>
    <t>Ghorashi S.M.
 Ahmadi P.
 Khalesi R.S.N.
 Fazeli A.
 Vardanjani H.M.
 Salehi A.
 Omidi N.
 Shams M.
 Babaei A.</t>
  </si>
  <si>
    <t>Association between Nontraditional Risk Factors and Calculated 10-Year Risk of Atherosclerotic Cardiovascular Disease in a Large General Population: Based on the Pars Cohort Study.</t>
  </si>
  <si>
    <t>Background: While the traditional risk factors of atherosclerotic cardiovascular disease (ASCVD) have been well-established, the evolving role of nontraditional risk factors is not apparent. This study aimed to evaluate the association between nontraditional risk factors and the calculated 10-year ASCVD risk in a general population. Method(s): This cross-sectional study was conducted using the Pars Cohort Study data. All inhabitants of the Valashahr district in southern Iran, aged 40-75 years, were invited (2012-2014). Patients with a history of cardiovascular disease (CVD) were excluded. The demographic and lifestyle data were collected using a validated questionnaire. Multinomial logistic regression analysis was used to evaluate the association between the calculated 10-year ASCVD risk and the nontraditional risk factors of CVD, including marital status, ethnicity, educational level, tobacco and opiate consumption, physical inactivity, and psychiatric disorders. Result(s): Of 9264 participants (mean age =52.2+/-9.0 y; 45.8% male), 7152 patients met the inclusion criteria. In total, 20.2%, 7.6%, 36.3%, 56.4%, and 46.2% of the population were cigarette smokers, opiate consumers, tobacco consumers, ethnically Fars, and illiterate, respectively. The prevalence rates of low, borderline, and intermediate-to-high 10-year ASCVD risks were 74.3%, 9.8%, and 16.2%, respectively. In multinomial regression, anxiety (adjusted odds ratio [aOR], 0.58; P&lt;0.001) was significantly associated with a lower ASCVD risk, whereas opiate consumption (aOR, 2.94; P&lt;0.001) and illiteracy (aOR, 2.48; P&lt;0.001) were significantly associated with a higher ASCVD risk. Conclusion(s): Nontraditional risk factors are associated with the 10-year ASCVD risk and, thus, might be considered besides traditional ones for ASCVD in preventive medicine and health policies.Copyright © 2023 Tehran University of Medical Sciences.</t>
  </si>
  <si>
    <t>https://dx.doi.org/10.18502/jthc.v18i1.12578</t>
  </si>
  <si>
    <t>Journal of Tehran University Heart Center. 18(1) (pp 24-32), 2023. Date of Publication: 2023.</t>
  </si>
  <si>
    <t>Iran, Islamic Republic of</t>
  </si>
  <si>
    <t>Williams T.M.
 Davies S.J.C.
 Taylor L.G.
 Nutt D.J.
 Lingford-Hughes A.</t>
  </si>
  <si>
    <t>Association between opioid receptor availability and anxiety in healthy controls but not in substance dependence.</t>
  </si>
  <si>
    <t>Introduction: Previous studies using Positron Emission Tomography (PET) reported elevated opioid receptor availability in recently abstinent opioid dependent subjects [1] and recently abstinent alcohol dependent subjects [2] when compared with controls. It is unclear whether these findings predate or are a consequence of substance dependence since evidence linking amount and duration of substance use with opioid receptor availability is limited. We performed secondary data analysis from a PET imaging study to examine the relationship between opioid receptor availability and state and trait anxiety in dependent subjects and controls. Method(s): We recruited ten opioid and ten alcohol dependent subjects abstinent following detoxification and thirteen healthy controls. Subjects underwent one [11C]diprenorphine PET scan following standard protocols. An analysis of tracer volume of distribution (VD) globally and in 21 a priori regions was produced using an automated protocol. State and trait anxiety was measured using Spielburger State and Trait Anxiety Inventories (SSAI and STAI respectively). Result(s): Significant positive correlation was found between global VD and trait anxiety across all 33 subjects (r=0.42, p = 0.014). When the groups were analysed separately a significant correlation remained in controls (r=0.66, p = 0.015), but not in opioid (r=0.04, p = 0.904) or alcohol dependent subjects (r=0.23, p = 0.529). There was no significant correlation between global VD and state anxiety in opioid dependent subjects (r=0.14, p = 0.696), alcohol dependent subjects (r=-0.06, p = 0.861), and controls (r=0.13, p = 0.673). Regional VD in all the 21 a priori areas showed significant positive correlation with trait anxiety in the thirteen control subjects. There was no correlation between VD and trait anxiety in any of the 21 a priori regions in either of the dependent groups. Conclusion(s): We report a significant correlation between opioid receptor availability and trait anxiety in normal controls but no such correlation in both the substance dependent groups studied. Increased opioid receptor availability in substance dependent populations have been reported and we previously found an association of the neuroticism personality trait and opioid receptor availability in alcohol dependent subjects and normal controls [3]. However, the lack of any correlation of trait or state anxiety with Global VD in the two dependent groups may indicate that the relationship we observed here in the healthy control group is masked by neuroadaptive changes to the opioid system associated with substance dependence and its treatment. The possibility of trait anxiety being a risk factor for substance dependence in otherwise healthy individuals, perhaps mediated through higher opioid receptor availability is worthy of further examination in a longitudinal study. Anxiety disorders are commonly linked with other receptor systems, particularly GABA and serotonin, but the association of trait anxiety with a phenotype linked to opioid receptor availability seen typically in substance dependence suggests that the opioid receptor system may hold some prognostic significance in people with anxiety.</t>
  </si>
  <si>
    <t>https://dx.doi.org/10.1016/S0924-977X%2809%2971053-3</t>
  </si>
  <si>
    <t>European Neuropsychopharmacology. Conference: 22 ECNP Congress. Istanbul Turkey. Conference Publication: (var.pagings). 19(SUPPL. 3) (pp S653-S654), 2009. Date of Publication: 2009.</t>
  </si>
  <si>
    <t>Lee, William K.;Hayashi, Kanna;DeBeck, Kora;Milloy, M. J. S.;Grant, Cameron;Wood, Evan;Kerr, Thomas</t>
  </si>
  <si>
    <t>Association between posttraumatic stress disorder and nonfatal drug overdose.</t>
  </si>
  <si>
    <t>Objective: North America is in the midst of a growing drug overdose crisis. While prescription opioid misuse and synthetic opioids such as fentanyl have been implicated in the overdose crisis, less attention has been given to the role that posttraumatic stress disorder (PTSD) may play in this crisis. As such, this study sought to examine the relationship between PTSD and risk of nonfatal overdose among people who use drugs (PWUD). Method: Data were derived from three prospective cohorts of PWUD in Vancouver, Canada. For each participant, PTSD was assessed using the PTSD Checklist for the DSM-5. Multivariate logistic regression analysis was used to estimate the relationship between PTSD and nonfatal overdose, adjusting for potential confounders. Results: Between 2016 and 2018 among 1,059 PWUD, including 363 (34%) nonmale participants, 171 (16%) experienced a nonfatal drug overdose in the past 6 months, and 414 (39%) met criteria for a provisional PTSD diagnosis. In multivariate analysis, PTSD (adjusted odds ratio = 1.98, 95% confidence interval [1.4, 2.79]) remained independently associated with nonfatal overdose after adjustment for a range of confounders. Conclusions: Among participants in these community-recruited cohorts of PWUD, having a provisional PTSD diagnosis nearly doubled the risk of nonfatal overdose. The findings from this study support the need to incorporate a trauma-informed approach within the current overdose prevention framework. Education and training relating to trauma and PTSD should be prioritized for health care professionals who work with and treat PWUD. (PsycInfo Database Record (c) 2022 APA, all rights reserved)</t>
  </si>
  <si>
    <t>https://doi.org/10.1037/tra0000511</t>
  </si>
  <si>
    <t>Psychological Trauma: Theory, Research, Practice, and Policy</t>
  </si>
  <si>
    <t>Educational Publishing Foundation</t>
  </si>
  <si>
    <t>Sim M.A.
 Seet E.
 Khanna A.K.
 Weingarten T.N.
 Liew L.
 Law L.S.-C.
 Liu K.E.
 Di Piazza F.
 Ti L.K.
 Bergese S.D.
 Jungquist C.R.
 Morimatsu H.
 Uezono S.
 Lee S.
 Urman R.D.
 Mcintyre R.
 Tornero C.
 Dahan A.
 Saager L.
 Wittmann M.
 Auckley D.
 Brazzi L.
 Le Guen M.
 Soto R.
 Schramm F.
 Buhre W.
 Overdyk F.J.</t>
  </si>
  <si>
    <t>Association Between Race and Opioid-Induced Respiratory Depression: An International Post Hoc Analysis of the Prediction of Opioid-induced Respiratory Depression In Patients Monitored by Capnography Trial.</t>
  </si>
  <si>
    <t>BACKGROUND: Opioid-induced respiratory depression (OIRD) is common on the medical and surgical wards and is associated with increased morbidity and health care costs. While previous studies have investigated risk factors for OIRD, the role of race remains unclear. We aim to investigate the association between race and OIRD occurrence on the medical/surgical ward. METHOD(S): This is a post hoc analysis of the PRediction of Opioid-induced respiratory Depression In patients monitored by capnoGraphY (PRODIGY) trial; a prospective multinational observational blinded study of 1335 general ward patients who received parenteral opioids and underwent blinded capnography and oximetry monitoring to identify OIRD episodes. For this study, demographic and perioperative data, including race and comorbidities, were analyzed and assessed for potential associations with OIRD. Univariable chi2and Mann-Whitney U tests were used. Stepwise selection of all baseline and demographic characteristics was used in the multivariable logistic regression analysis. RESULT(S): A total of 1253 patients had sufficient racial data (317 Asian, 158 Black, 736 White, and 42 other races) for inclusion. The incidence of OIRD was 60% in Asians (N = 190/317), 25% in Blacks (N = 40/158), 43% in Whites (N = 316/736), and 45% (N = 19/42) in other races. Baseline characteristics varied significantly: Asians were older, more opioid naive, and had higher opioid requirements, while Blacks had higher incidences of heart failure, obesity, and smoking. Stepwise multivariable logistic regression revealed that Asians had increased risk of OIRD compared to Blacks (odds ratio [OR], 2.49; 95% confidence interval [CI], 1.54-4.04; P =.0002) and Whites (OR, 1.38; 95% CI, 1.01-1.87; P =.0432). Whites had a higher risk of OIRD compared to Blacks (OR, 1.81; 95% CI, 1.18-2.78; P =.0067). The model's area under the curve was 0.760 (95% CI, 0.733-0.787), with a Hosmer-Lemeshow goodness-of-fit test P value of.23. CONCLUSION(S): This post hoc analysis of PRODIGY found a novel association between Asian race and increased OIRD incidence. Further study is required to elucidate its underlying mechanisms and develop targeted care pathways to reduce OIRD in susceptible populations.Copyright © 2022 Lippincott Williams and Wilkins. All rights reserved.</t>
  </si>
  <si>
    <t>https://dx.doi.org/10.1213/ANE.0000000000006006</t>
  </si>
  <si>
    <t>Anesthesia and Analgesia. 135(5) (pp 1097-1105), 2022. Date of Publication: 01 Nov 2022.</t>
  </si>
  <si>
    <t>Viola T.W.
 Sanvicente-Vieira B.
 Kluwe-Schiavon B.
 Rothmann L.M.
 Nobrega e Melo-Pereira J.V.
 Bicca C.
 Ottolia Niederauer J.P.
 Schmitz J.
 Grassi-Oliveira R.</t>
  </si>
  <si>
    <t>Association Between Recent Cannabis Consumption and Withdrawal-Related Symptoms During Early Abstinence Among Females With Smoked Cocaine Use Disorder.</t>
  </si>
  <si>
    <t>Background: The effects of cannabis on clinical outcomes of treatment services for other drug use disorders remains unclear. The primary aim of the current study was to investigate the effects of recent cannabis consumption on the severity of cocaine withdrawal and depressive symptoms during a 3-week inpatient treatment program for women with cocaine use disorder. The second goal of this study was to test the effect of recent alcohol or tobacco use on the aforementioned outcomes. Method(s): This was a longitudinal study with 2 assessment time points: at enrollment and upon discharge from a medically managed intensive inpatient unit. The sample was composed of 214 early abstinence females with cocaine use disorder. Cocaine withdrawal and depressive symptoms were measured using the Cocaine Selective Severity Assessment (CSSA) and the Beck Depressive Inventory (BDI-II). Recent substance use was evaluated using the Addiction Severity Index (ASI-6). Result(s): Patients with cocaine use disorder and with frequent recent cannabis use reported higher severity of cocaine withdrawal and depressive symptoms after 3 weeks of inpatient treatment. Neither recent alcohol nor tobacco use was associated with increased CSSA or BDI outcomes, suggesting these substances play a minor role compared to recent cannabis use in affecting withdrawal-related symptoms. Conclusion(s): The assessment of recent cannabis use may help identify patients in need of additional treatment to manage severe cocaine withdrawal symptoms and depressive symptoms during early abstinence.Copyright © 2020 Lippincott Williams and Wilkins. All rights reserved.</t>
  </si>
  <si>
    <t>https://dx.doi.org/10.1097/ADM.0000000000000599</t>
  </si>
  <si>
    <t>Journal of Addiction Medicine. 14(4) (pp E37-E43), 2020. Date of Publication: 01 Jul 2020.</t>
  </si>
  <si>
    <t>Munch SD, Madsen T, Nordentoft M, Erlangsen A, Hjorthøj C.</t>
  </si>
  <si>
    <t>Association between substance-induced psychosis and suicide attempt: A Danish nation-wide register-based study</t>
  </si>
  <si>
    <t>10.1111/add.16311</t>
  </si>
  <si>
    <t>Romero-Acosta K.
 Verhelst S.
 Lowe G.A.
 Lipps G.E.
 Restrepo J.
 Fonseca L.</t>
  </si>
  <si>
    <t>Association Between Suicidal Behaviour and Cannabis and Tranquilizer use, Depression, Aggression and Other Borderline Personality Traits Among Students in Sincelejo, Colombia.</t>
  </si>
  <si>
    <t>Objective: This objective of this study is to examine the association between suicidal behaviour and substance use, depression, aggressiveness and borderline personality traits among adolescents from Sincelejo, a rural city in the north of Colombia. Method(s): This cross sectional study included 352 participants selected by purposive sampling, from a public and a private school located in Sincelejo, Sucre district, in the north of Colombia. Students ages ranged from 12 to 18 years old (mean, 15.09 +/- 1.82). The participants completed three screening tools: a socio-demographic questionnaire, a screening instrument to collect information related to the frequency of use of some substances, such as tobacco and cannabis, and a self-report inventory to assess various personality and psychopathology domains. A series of t-tests, ANOVA and linear regression analyses were conducted. Result(s): Physical aggression (t = 7.74; p &lt; 0.01), cognitive depression (t = 5.03; p &lt; 0.01), affective depression (t = 8.24; p &lt; 0.01), affective instability (t = 3.46; p &lt; 0.01), few social relationships (t = 3.36; p &lt; 0.01), self-harm (t = 3.45; p&lt;.01), cannabis and tranquilizer use (t = 2.83; p &lt; 0.05; and t = 2.37; p &lt; 0.05) had a significant independent relationship with suicidal behaviour. Aggression (t = 2.59; p &lt; 0.05), components of depression (t = 9.03; p &lt; 0.01) and borderline personality traits (t = 4.12; p &lt; 0.01) also predicted suicidal behaviour. Conclusion(s): More longitudinal studies are needed in this area to identify the causal relations between the factors studied and the suicidal behaviour of young people in Sincelejo.Copyright © 2021 Asociacion Colombiana de Psiquiatria</t>
  </si>
  <si>
    <t>https://dx.doi.org/10.1016/j.rcp.2021.05.009</t>
  </si>
  <si>
    <t>Revista Colombiana de Psiquiatria. 52(3) (pp 225-235), 2023. Date of Publication: 01 Jul 2023.</t>
  </si>
  <si>
    <t>Spain</t>
  </si>
  <si>
    <t>Wilcox, HC; Conner, KR; Caine, ED</t>
  </si>
  <si>
    <t>Association of alcohol and drug use disorders and completed suicide: an empirical review of cohort studies</t>
  </si>
  <si>
    <t>suicide; substance-related disorders; epidemiology; mortality</t>
  </si>
  <si>
    <t>MIDDLE-AGED MEN; FOLLOW-UP; LONG-TERM; HEROIN-ADDICTS; TREATED ALCOHOLICS; MORTALITY; HIV; PREDICTORS; YOUNG; DEATH</t>
  </si>
  <si>
    <t>Background: This study updated and expanded upon Harris and Barraclough's empirical review [Harris, E.C., Barraclough, B., 1997. Suicide as an Outcome for mental disorders. A meta-analysis, Br. J. Psychiatry 170, 205-228] of retrospective and prospective cohort studies of alcohol and drug use disorders and suicide. Method: Studies presenting data on alcohol and drug use disorders and suicide originally identified by Harris and Barraclough were used in this study. To find additional studies, (1) the location of English language reports on MEDLINE (1994-2002) were identified with the search terms 'substance-disorders' with 'mortality' and 'follow-up', (2) read throughs were conducted of four prominent alcohol and drug specialty journals from 1966 through 2002, and (3) the reference sections of studies that met criteria were searched for additional reports. This strategy yielded 42 new studies meeting eligibility criteria. Results: The estimated standardized mortality ratios (SMR; 95% confidence interval) for suicide were as follows: alcohol use disorder (979; 95% CI 898-1065; p &lt; 0.00 1), opioid use disorder (135 1; 95% CI 1047-1715; p &lt; 0.00 1), intravenous drug use (1373; 95% CI 1029-1796; p &lt; 0.00 1), mixed drug use ( 1685; 95% CI 1473-1920; p &lt; 0.00 1), heavy drinking (35 1; 95% CI 251-478; p &lt; 0.00 1). SMR estimates stratified by sex were also calculated. Conclusions: Additional studies on the association of suicide and mixed drug use, heavy drinking, and alcohol use disorders in women augmented the findings of Harris and Barraclough, along with a novel estimate for intravenous drug use, a byproduct of intensive research on HIV in the past decade. There is a large empirical literature on alcohol use disorders and suicide and a moderate literature on suicide and opioid use disorders and IV drug use. There remains limited prospective data on the association of suicide and other drug use disorders (e.g., cocaine, cannabis). (C) 2004 Elsevier Ireland Ltd. All rights reserved.</t>
  </si>
  <si>
    <t>Garfield LD, Scherrer JF, Hauptman PJ, Freedland KE, Chrusciel T, Balasubramanian S, Carney RM, Newcomer JW, Owen R, Bucholz KK, Lustman PJ.</t>
  </si>
  <si>
    <t>Association of anxiety disorders and depression with incident heart failure</t>
  </si>
  <si>
    <t>Psychosom Med</t>
  </si>
  <si>
    <t>10.1097/PSY.0000000000000027</t>
  </si>
  <si>
    <t>Petrilli K, Ofori S, Hines L, Taylor G, Adams S, Freeman TP.</t>
  </si>
  <si>
    <t>Association of cannabis potency with mental ill health and addiction: a systematic review</t>
  </si>
  <si>
    <t>Lancet Psychiatry. 2022 Sep;9(9):736-750. doi: 10.1016/S2215-0366(22)00161-4. Epub 2022 Jul 25.</t>
  </si>
  <si>
    <t>10.1016/S2215-0366(22)00161-4</t>
  </si>
  <si>
    <t>Albaugh, MD; Ottino-Gonzalez, J; Sidwell, A; Lepage, C; Juliano, A; Owens, MM; Chaarani, B; Spechler, P; Fontaine, N; Rioux, P; Lewis, L; Jeon, S; Evans, A; D'Souza, D; Radhakrishnan, R; Banaschewski, T; Bokde, ALW; Quinlan, EB; Conrod, P; Desrivieres, S; Flor, H; Grigis, A; Gowland, P; Heinz, A; Ittermann, B; Martinot, JL; Martinot, MLP; Nees, F; Orfanos, DP; Paus, T; Poustka, L; Millenet, S; Frohner, JH; Smolka, MN; Walter, H; Whelan, R; Schumann, G; Potter, A; Garavan, H</t>
  </si>
  <si>
    <t>Association of Cannabis Use During Adolescence With Neurodevelopment</t>
  </si>
  <si>
    <t>ALCOHOL-CONSUMPTION QUESTIONS; CORTICAL THICKNESS MATURATION; SURFACE-AREA; ADULT RATS; DRUG-USE; BRAIN; EXPOSURE; VOLUME; SCHIZOPHRENIA; MARIJUANA</t>
  </si>
  <si>
    <t>IMPORTANCE Animal studies have shown that the adolescent brain is sensitive to disruptions in endocannabinoid signaling, resulting in altered neurodevelopment and lasting behavioral effects. However, few studies have investigated ties between cannabis use and adolescent brain development in humans. OBJECTIVE To examine the degree to which magnetic resonance (MR) imaging-assessed cerebral cortical thickness development is associated with cannabis use in a longitudinal sample of adolescents. DESIGN, SETTING, AND PARTICIPANTS Data were obtained from the community-based IMAGEN cohort study, conducted across 8 European sites. Baseline data used in the present study were acquired from March 1, 2008, to December 31, 2011, and follow-up data were acquired from January 1, 2013, to December 31, 2016. A total of 799 IMAGEN participants were identified who reported being cannabis naive at study baseline and had behavioral and neuroimaging data available at baseline and 5-year follow-up. Statistical analysis was performed from October 1, 2019, to August 31, 2020. MAIN OUTCOMES AND MEASURES Cannabis use was assessed at baseline and 5-year follow-up with the European School Survey Project on Alcohol and Other Drugs. Anatomical MR images were acquired with a 3-dimensional T1-weighted magnetization prepared gradient echo sequence. Quality-controlled native MR images were processed through the CIVET pipeline, version 2.1.0. RESULTS The study evaluated 1598 MR images from 799 participants (450 female participants [56.3%]; mean [SD] age, 14.4 [0.4] years at baseline and 19.0 [0.7] years at follow-up). At 5-year follow-up, cannabis use (from 0 to &gt;40 uses) was negatively associated with thickness in left prefrontal (peak: t(785) = -4.87, cluster size = 1558 vertices; P = 1.10 x 10(-6), random field theory cluster corrected) and right prefrontal (peak: t(785) = -4.27, cluster size = 1551 vertices; P = 2.81 x 10(-5), random field theory cluster corrected) cortices. There were no significant associations between lifetime cannabis use at 5-year follow-up and baseline cortical thickness, suggesting that the observed neuroanatomical differences did not precede initiation of cannabis use. Longitudinal analysis revealed that age-related cortical thinning was qualified by cannabis use in a dose-dependent fashion such that greater use, from baseline to follow-up, was associated with increased thinning in left prefrontal (peak: t(815.27) = -4.24, cluster size = 3643 vertices; P = 2.28 x 10(-8), random field theory cluster corrected) and right prefrontal (peak: t(813.30) = -4.71, cluster size = 2675 vertices; P = 3.72 x 10(-8), random field theory cluster corrected) cortices. The spatial pattern of cannabis-related thinning was associated with age-related thinning in this sample (r = 0.540; P &lt; .001), and a positron emission tomography-assessed cannabinoid 1 receptor-binding map derived from a separate sample of participants (r = -0.189; P &lt; .001). Analysis revealed that thinning in right prefrontal cortices, from baseline to follow-up, was associated with attentional impulsiveness at follow-up. CONCLUSIONS AND RELEVANCE Results suggest that cannabis use during adolescence is associated with altered neurodevelopment, particularly in cortices rich in cannabinoid 1 receptors and undergoing the greatest age-related thickness change in middle to late adolescence.</t>
  </si>
  <si>
    <t>Massey S.H.
 Lieberman D.Z.
 Reiss D.
 Leve L.D.
 Shaw D.S.
 Neiderhiser J.M.</t>
  </si>
  <si>
    <t>Association of clinical characteristics and cessation of tobacco, alcohol, and illicit drug use during pregnancy.</t>
  </si>
  <si>
    <t>Pregnancy is a time of relative urgency and opportunity for the treatment of substance use disorders in women, yet little is known about modifiable factors that contribute to successful abstinence. We examined self-worth, depression, anxiety, and novelty seeking in the context of substance use cessation during pregnancy in a sample of women with a high prevalence of substance abuse. Subjects were 448 birth mothers who participated in a prospective adoption study. Discontinuation rates were: tobacco 22.2%, alcohol 64.7%, marijuana 77.2%, and other drugs, 73.7-100%. Depression, anxiety, and novelty seeking were lower among women who discontinued substance use, compared to those who did not. Self-worth was higher in women who discontinued substance use. Among 110 polysubstance users, the number of substances discontinued during pregnancy was correlated with depression, anxiety, and self-worth in the hypothesized direction. Possible clinical implications are discussed. © American Academy of Addiction Psychiatry.</t>
  </si>
  <si>
    <t>https://dx.doi.org/10.1111/j.1521-0391.2010.00110.x</t>
  </si>
  <si>
    <t>American Journal on Addictions. 20(2) (pp 143-150), 2011. Date of Publication: March-April 2011.</t>
  </si>
  <si>
    <t>White J, Bell S, Batty GD.</t>
  </si>
  <si>
    <t>Association of illicit drug use in adolescence with socioeconomic and criminal justice outcomes in adulthood: prospective findings from a UK national birth cohort</t>
  </si>
  <si>
    <t>J Epidemiol Community Health</t>
  </si>
  <si>
    <t>10.1136/jech-2019-213282</t>
  </si>
  <si>
    <t>Gicquelais, Rachel E.;Genberg, Becky L.;Astemborski, Jacquie;Celentano, David D.;Kirk, Gregory D.;Mehta, Shruti H.</t>
  </si>
  <si>
    <t>Association of injection practices and overdose with drug use typologies: A latent class analysis among people who inject drugs in Baltimore, 2017.</t>
  </si>
  <si>
    <t>Increasing overdose mortality and new HIV outbreaks in the U.S. highlight the need to identify risk behavior profiles among people who inject drugs (PWID). We characterized latent classes of drug use among a community-based sample of 671 PWID in Baltimore during 2017 and evaluated associations of these classes with sharing syringes, obtaining syringes from pharmacies or syringe services programs (SSPs), and nonfatal overdose in the past 6 months. We identified three classes of current drug use: infrequent use (76% of participants), prescription drug use (12%), and heroin and/or cocaine injection (12%). PWID in the heroin and/or cocaine injection and prescription drug use classes had higher odds of both overdose and sharing syringes (relative to infrequent use). PWID in the prescription drug use class were 64% less likely to obtain syringes through SSPs/pharmacies relative to heroin and/or cocaine injection. Harm reduction programs need to engage people who obtain prescription drugs illicitly. (PsycInfo Database Record (c) 2020 APA, all rights reserved)</t>
  </si>
  <si>
    <t>https://doi.org/10.1521/aeap.2019.31.4.344</t>
  </si>
  <si>
    <t>AIDS Education and Prevention</t>
  </si>
  <si>
    <t>Braga A.
 Braga F.S.S.
 Hirata E.S.
 Pereira R.I.C.
 Frias J.A.
 Antunes I.F.</t>
  </si>
  <si>
    <t>Association of lipophilic opioids and hyperbaric bupivacaine in spinal anesthesia for elective cesarean section. Randomized controlled study.</t>
  </si>
  <si>
    <t>PURPOSE: To evaluate the efficacy and side-effects of fentanyl and sufentanil combined with hyperbaric spinal bupivacaine in elective cesarean section.
 METHODS: A prospective, randomized, double-blind study with 64 term parturients, distributed into 2 groups according to the opioid combined with hyperbaric bupivacaine 0.5% (10mg): GF - fentanyl (25mug) and GS - sufentanil (5.0mug). The latency and maximum sensory block level; degree and duration of motor block; duration and quality of analgesia; maternal-fetal repercussions were evaluated. This was an intention-to-treat analysis with a 5% significance level.
 RESULTS: The latency period, maximum sensory block level, motor block degree and perioperative analgesia were similar in both groups. Motor block and analgesia had a longer duration in the sufentanil group. Maternal adverse effects and neonatal repercussions were similar. The incidence of hypotension was higher in the fentanyl group. In both groups, there was a predominance of patients who were awake and either calm or sleepy.
 CONCLUSIONS: The addition of fentanyl and sufentanil to hyperbaric subarachnoid bupivacaine was shown to be effective for the performance of cesarean section, and safe for the mother and fetus. Analgesia was more prolonged with sufentanil.Copyright © 2014, Sociedade Brasileira para o Desenvolvimento de Pesquisa em Cirurgia. All rights reserved.</t>
  </si>
  <si>
    <t>https://dx.doi.org/10.1590/S0102-86502014001800010</t>
  </si>
  <si>
    <t>Acta Cirurgica Brasileira. 29(11) (pp 752-758), 2014. Date of Publication: 2014.</t>
  </si>
  <si>
    <t>Wilder, Christine M.;Hosta, Daniel;Winhusen, Theresa</t>
  </si>
  <si>
    <t>Association of methadone dose with substance use and treatment retention in pregnant and postpartum women with opioid use disorder.</t>
  </si>
  <si>
    <t>Background: In non-pregnant individuals being treated for opioid use disorder (OUD) with methadone, doses â‰¥60mg per day are associated with improved treatment retention and decreased illicit opioid use. Although methadone remains the first line treatment for OUD in pregnant women, there are no studies replicating this finding in pregnancy. Methods: We conducted a retrospective cohort study of 189 pregnant women treated with methadone for OUD from 2006 to 2013. Chart data collected included demographics, pregnancy dates, methadone doses, and urine drug screen (UDS) results. Results: Treatment retention at delivery was significantly higher for subjects taking â‰¥60mg of methadone (90.1% v. 74.1% p &lt; 0.005), as was treatment retention at 60days postpartum (71.6% v. 37.0%, p &lt; 0.0001). Percent of UDS results negative for illicit substances during pregnancy was also significantly higher for subjects taking â‰¥60mg (71.5% v. 58.0%, p &lt; 0.04). There was no significant difference in UDS results in the first 60days postpartum (63.9% v. 68.1%). Generalized linear models showed a significant positive relationship between methadone dose and treatment retention at delivery (p &lt; 0.02) and at 60days postpartum (p &lt; 0.004) as well as a significant positive relationship between length of time in treatment and treatment retention at delivery (p &lt; 0.04) and at 60days postpartum (p &lt; 0.007). Maternal age and percent of negative UDS results were not predictive of treatment retention in either model and there was no significant interaction effect between methadone dose and percent negative UDS results. Conclusions: In this cohort, women taking â‰¥60mg of methadone during pregnancy were more likely to remain in treatment and to provide urine samples negative for illicit drugs. Multivariate modeling suggested a dose dependent response across the entire dose range, rather than a threshold effect at 60mg. (PsycINFO Database Record (c) 2019 APA, all rights reserved)</t>
  </si>
  <si>
    <t>https://doi.org/10.1016/j.jsat.2017.06.005</t>
  </si>
  <si>
    <t>Kelley-Quon, LI; Cho, J; Strong, DR; Miech, RA; Barrington-Trimis, JL; Kechter, A; Leventhal, AM</t>
  </si>
  <si>
    <t>Association of Nonmedical Prescription Opioid Use With Subsequent Heroin Use Initiation in Adolescents</t>
  </si>
  <si>
    <t>REVISED CHILD ANXIETY; TRANSITIONS; DEPRESSION; BEHAVIOR; SMOKING; MISUSE</t>
  </si>
  <si>
    <t>IMPORTANCE There is concern that nonmedical prescription opioid use is associated with an increased risk of later heroin use initiation in adolescents, but to our knowledge, longitudinal data addressing this topic are lacking. OBJECTIVE To determine whether nonmedical prescription opioid use is associated with subsequent initiation of heroin use in adolescents. DESIGN, SETTING, AND PARTICIPANTS This prospective longitudinal cohort study conducted in 10 high schools in Los Angeles, California, administered 8 semiannual surveys from 9th through 12th grade that assessed nonmedical prescription opioid use, heroin use, and other factors from October 2013 to July 2017. Students were baseline never users of heroin recruited through convenience sampling. Cox regression models tested nonmedical prescription opioid use statuses at survey waves 1 through 7 as a time-varying and time-lagged regressor and subsequent heroin use initiation across waves 2 to 8 as the outcome. EXPOSURES Self-reported nonmedical prescription opioid use (past 30-day [current] use vs past 6-month [prior] use without past 30-day use vs no past 6-month use) at each wave from 1 to 7. MAIN OUTCOMES AND MEASURES Self-reported heroin use initiation (yes/no) during waves 2 to 8. RESULTS Of 3298 participants, 1775 (53.9%) were adolescent girls, 1563 (48.3%) were Hispanic, 548 (17.0%) were Asian, 155 (4.8%) were African American, 529 (16.4%) were non-Hispanic white, and 220 (6.8%) were multiracial. Among baseline never users of heroin in ninth grade with valid data (3298 [97% of cohort enrollees]; mean [SD] age, 14.6 [0.4] years), the number of individuals with outcome data available at each follow-up ranged from 2987 (90.6%) to 3200 (97.0%). The mean per-wave prevalence of prior and current nonmedical prescription opioid use from waves 1 to 7 was 1.9% and 2.7%, respectively. Seventy students (2.1%) initiated heroin use during waves 2 to 8. Prior vs no (hazard ratio, 3.59; 95% CI, 2.14-6.01; P &lt;.001) and current vs no (hazard ratio, 4.37; 95% CI, 2.80-6.81; P &lt;.001) nonmedical prescription opioid use were positively associated with subsequent heroin use initiation. For no, prior, and current nonmedical prescription opioid use statuses at waves 1 to 7, the estimated cumulative probabilities of subsequent heroin use initiation by wave 8 (42-month follow-up) were 1.7%, 10.7%, and 13.1%, respectively. In covariate-adjusted models, associations were attenuated but remained statistically significant and current nonmedical prescription opioid use risk estimates were stronger than corresponding associations of nonopioid substance use with subsequent heroin use initiation. CONCLUSIONS AND RELEVANCE Nonmedical prescription opioid usewas prospectively associated with subsequent heroin use initiation during 4 years of adolescence among Los Angeles youth. Further research is needed to understand whether this association is causal.</t>
  </si>
  <si>
    <t>Kendzerska T.
 Gomes T.
 Malhotra A.
 Gershon A.S.
 Povitz M.
 McIsaac D.I.
 Aaron S.D.
 Chung F.
 Bryson G.L.
 Talarico R.
 Ahmed T.
 Godbout M.
 Tanuseputro P.</t>
  </si>
  <si>
    <t>Association of obstructive sleep apnea and opioids use on adverse health outcomes: A population study of health administrative data.</t>
  </si>
  <si>
    <t>Rationale Despite the high prevalence of obstructive sleep apnea (OSA) and concurrent use of opioid therapy, no large-scale population studies have investigated whether opioid use and preexisting OSA may interact synergistically to increase the risk of adverse health consequences. To address this knowledge gap, we conducted a retrospective cohort study using provincial health administrative data to evaluate whether the combined presence of opioid use and OSA increases the risk of adverse health consequences, such as mortality, hospitalizations, and emergency department (ED) visits; and if it does, whether this co-occurrence has synergistic clinical relevance. Methods We included all adults who underwent a diagnostic sleep study in Ontario, Canada, between 2013 and 2016. Individuals were considered exposed to opioids if they filled a prescription that overlapped with the date of their sleep study (Opioid+). Individuals with at least a 50% probability of having a diagnosis of moderate to severe OSA (OSA+) were identified using a previously externally validated case-ascertainment model. The primary outcome was all-cause mortality; secondary outcomes were all-cause or ischemic heart disease hospitalizations, all-cause ED visits, and motor vehicle collisions (MVC) requiring hospital or ED visit. We used multivariable Cox regression models to compare hazards between four mutually exclusive groups: (1) Opioid+ OSA+; (2) Opioid+ OSA-; (3) Opioid- OSA+, and (4) OSA-Opioid- (reference for comparison). Relative excess risks due to interaction (RERI) were calculated to test for additive interaction. Results Of 300,663 adults who underwent a sleep study, 15,713 (5.2%) were considered as Opioid+ and 128,351 (42.7%) as OSA+. Over a median of two years, 6,223 (2.1%) died from any cause. Regardless of OSA status, opioid use at the date of the sleep study was associated with an increased hazard for all-cause mortality with the greatest hazard associated with Opioid+ OSA- (adjusted hazard ratio [aHR]: 1.75, 95% CI 1.57-1.94), but not Opioid+ OSA + (aHR: 1.14, 95% CI 1.02-1.27) as hypothesized. Regardless of OSA status, opioid use at the date of the sleep study was associated with an increased hazard for all secondary outcomes. Opioid+ OSA+ was associated with the greatest hazards of all-cause hospitalizations (aHR 1.55, 95% CI 1.49-1.61) and MVC (aHR of 1.39; 95% CI 1.09-1.77); however, no statistically significant synergistic effects were observed. Conclusions Adults referred for sleep disorder assessment who used opioids had a significantly increased hazard of adverse health outcomes than those who did not, regardless of whether they had a high probability of moderate to severe OSA. The use of opioids and OSA was associated with the greatest hazard of all-cause hospitalizations and MVC requiring hospital or ED visit. The interaction of opioids and OSA did not confer a synergistic risk for poor outcomes.Copyright: © 2022 Kendzerska et al. This is an open access article distributed under the terms of the Creative Commons Attribution License, which permits unrestricted use, distribution, and reproduction in any medium, provided the original author and source are credited.</t>
  </si>
  <si>
    <t>https://dx.doi.org/10.1371/journal.pone.0269112</t>
  </si>
  <si>
    <t>PLoS ONE. 17(6 June) (no pagination), 2022. Article Number: e0269112. Date of Publication: June 2022.</t>
  </si>
  <si>
    <t>Cohn, Susan E.;Jiang, Hongyu;McCutchan, J. Allen;Koletar, Susan L.;Murphy, Robert L.;Robertson, Kevin R.;de St. Maurice, Annabelle M.;Currier, Judith S.;Williams, Paige L.</t>
  </si>
  <si>
    <t>Association of ongoing drug and alcohol use with non-adherence to antiretroviral therapy and higher risk of AIDS and death: Results from ACTG 362.</t>
  </si>
  <si>
    <t>Drug and alcohol use have been associated with a worse prognosis in short-term and cross-sectional analyses of HIV-infected populations, but longitudinal effects on adherence to antiretroviral therapy (ART) and clinical outcomes in advanced AIDS are less well characterized. We assessed self-reported drug and alcohol use in AIDS patients, and examined their association with non-adherence and death or disease progression in a multicenter observational study. We defined non-adherence as reporting missed ART doses in the 48 hours before study visits. The association between drug use and ART non-adherence was evaluated using repeated measures generalized estimating equation (GEE) models. The association between drug and alcohol use and time to new AIDS diagnosis or death was evaluated via Cox regression models, controlling for covariates including ART adherence. Of 643 participants enrolled between 1997 and 1999 and followed through 2007, at entry 39% reported ever using cocaine, 24% amphetamines, and 10% heroin. Ongoing drug use during study follow-up was reported by 9% using cocaine, 4% amphetamines, and 1% heroin. Hard drug (cocaine, amphetamines, or heroin) users had 2.1 times higher odds (p = 0.001) of ART non-adherence in GEE models and 2.5 times higher risk (p = 0.04) of AIDS progression or death in Cox models. Use of hard drugs was attenuated as a risk factor for AIDS progression or death after controlling for non-adherence during follow-up (HR = 2.11, p = 0.08), but was still suggestive of a possible adherence-independent mechanism of harm. This study highlights the need to continuously screen and treat patients for drug use as a part of ongoing HIV care. (PsycInfo Database Record (c) 2023 APA, all rights reserved)</t>
  </si>
  <si>
    <t>https://doi.org/10.1080/09540121.2010.525617</t>
  </si>
  <si>
    <t>AIDS Care</t>
  </si>
  <si>
    <t>Rogers A.H.
 Zvolensky M.J.
 Ditre J.W.
 Buckner J.D.
 Asmundson G.J.G.</t>
  </si>
  <si>
    <t>Association of opioid misuse with anxiety and depression: A systematic review of the literature.</t>
  </si>
  <si>
    <t>The opioid epidemic is a public health problem associated with a host of negative outcomes. Although clinicians recognize covariation between opioid misuse with anxiety and depressive symptoms and disorders, research on this topic has only recently accumulated. Progress in this domain is impeded by the lack of systematic and integrative research to better understand and treat these co-occurring problems. This paper represents the first attempt to systematically review the empirical literature examining relations between opioid use and misuse, and anxiety and depression. In the first section, we define key terms and describe the article selection strategy. In the second section, we review the prevalence of anxiety and depressive symptoms among individuals who use and misuse prescription and illicit opioids. In the third section, we review the magnitude of associations between anxiety and depressive symptoms and disorders with opioid misuse, as well as highlight studies examining the longitudinal and temporal sequence of the relations between these variables. In the fourth section, we focus on experimental therapeutics, reviewing what is known about individual difference and transdiagnostic vulnerability factors for anxiety and depression that might contribute to opioid misuse and its symptoms. Finally, we discuss current knowledge gaps and present a heuristic model to guide future research.Copyright © 2021 Elsevier Ltd</t>
  </si>
  <si>
    <t>https://dx.doi.org/10.1016/j.cpr.2021.101978</t>
  </si>
  <si>
    <t>Clinical Psychology Review. 84 (no pagination), 2021. Article Number: 101978. Date of Publication: March 2021.</t>
  </si>
  <si>
    <t>Miron, Oren;Barda, Noam;Balicer, Ran;Kor, Ariel;Levâ€_x0090_Ran, Shaul</t>
  </si>
  <si>
    <t>Association of opioid use disorder with healthcare utilization and cost in a public health system.</t>
  </si>
  <si>
    <t>Aim: To quantify the healthcare costs associated with opioid use disorder among members in a public healthcare system and compare them with healthcare costs in the general population. Design: Retrospective cohort study. Setting: Inpatient and outpatient care settings of Israelâ€™s largest public healthcare provider (that covers 4.7 million members). Participants: Participants included 1173 members who had a diagnosis of opioid use disorder in the years between 2013 and 2018. Each patient was matched with 10 controls based on age and sex. Measurements: The main outcome was monthly healthcare costs. Findings: The mean monthly healthcare cost of members with opioid use disorder was $1102 compared with $211 among controls (5.2-fold difference; 95% CI, 4.6â€“6.0). After excluding members with heroin related diagnoses before the index date (to focus on prescription opioids), this healthcare cost ratio did not substantially change (4.6-fold; 95% CI, 3.9â€“5.4). Members with opioid use disorder under the age of 65 years had a cost difference of 6.1-fold (95% CI, 5.2â€“7.1), whereas those 65 years and older experienced cost difference of 3.4-fold (95% CI, 2.6â€“4.5), compared with controls. The category with the highest cost for members with opioid use disorder was inpatient services, which was 8.7-fold (95%CI, 7.2â€“10.4) greater than among controls. Conclusions: Healthcare costs among individuals with opioid use disorder in Israelâ€™s public health system are substantially higher than among controls, at least partially attributable to prescription opioid use disorder. Differences are greater among individuals under 65 years. (PsycInfo Database Record (c) 2022 APA, all rights reserved)</t>
  </si>
  <si>
    <t>https://doi.org/10.1111/add.15963</t>
  </si>
  <si>
    <t>Mirzaie S.
 Oberoi M.K.
 Huang K.X.
 Caprini R.M.
 Malapati S.H.
 Dejam D.
 Bedar M.
 Cronin B.J.
 Khetpal S.
 Lee J.C.</t>
  </si>
  <si>
    <t>Association of Patient-Reported Anxiety and Pain After Alveolar Bone Grafting.</t>
  </si>
  <si>
    <t>Objective: To evaluate the role of psychosocial well-being on perioperative pain and opioid use among patients with cleft lip and palate (CLP) undergoing alveolar bone grafting (ABG). Design(s): Retrospective review. Setting(s): Tertiary level craniofacial clinic. Participant(s): 34 patients with CLP (median age: 11.7 years), including 25 (73.5%) unilateral CLP and 9 (26.5%) bilateral CLP, who underwent ABG from 2015 to 2022. Intervention(s): ABG using iliac crest bone graft. Patients were prospectively administered four patient-reported psychosocial instruments from the Patient-Reported Outcomes Measurement Information System. Main Outcome Measure(s): Perioperative opioid use in morphine equivalent dosage/kilogram, patient-reported pain scores, and length of hospital stay after ABG. Result(s): Patient-reported anxiety (r = 0.41, p = 0.02) and depressive symptoms (r = 0.35, p = 0.04) correlated to higher perioperative opioid usage. Multivariable regression models including psychosocial scores, total acetaminophen usage, length of surgery, and other simultaneous surgeries were developed for total opioid usage, patient-reported pain, and length of hospital stay. Patient-reported anxiety was independently predictive of higher perioperative opioid use (beta=0.36, p = 0.01) and higher pain scores (beta=0.39, p = 0.02), but not length of hospital stay. Conclusion(s): We identified an association for patient-reported anxiety and perioperative opioid use and pain in a CLP cohort undergoing ABG. Future considerations in preoperative patient and family consultation may be indicated in patients self-reporting higher anxiety in an effort to minimize perioperative opioid usage.Copyright © 2023, American Cleft Palate Craniofacial Association.</t>
  </si>
  <si>
    <t>https://dx.doi.org/10.1177/10556656231169483</t>
  </si>
  <si>
    <t>Cleft Palate Craniofacial Journal. (no pagination), 2023. Date of Publication: 2023.</t>
  </si>
  <si>
    <t>Mohamed M.
 Nguyen T.
 Larson J.
 Weinert C.
 Schwake B.
 Rivers Z.
 Beilman G.
 Skaar D.
 Jacobson P.</t>
  </si>
  <si>
    <t>Association of Pharmacogenomic (PGx) Variation with Sedation Outcomes During Early Intensive Care Unit (ICU) Admission.</t>
  </si>
  <si>
    <t>Introduction: Pharmacogenomic (PGx) guided care in the ICU may improve outcomes and reduce costs. Sedatives and analgesics are used in critically ill patients for anxiety and facilitate mechanical ventilation (MV). Unpredicted responses are common and may be attributed to genetic variations/phenotypes. Research Question or Hypothesis: Determine the association between the number of altered phenotypes in sedatives/analgesics pharmacokinetic and pharmacodynamic genes and achieving &gt;=60% and 70% of time within target Richmond Agitation-Sedation Scale (RASS, a validated scale) range in the first 24 and 48 hours of MV. Study Design: Prospective, observational PGx association study conducted from 2018-2021. Method(s): Adults providing informed consent (n=81) were enrolled if admitted to the ICU, receiving acute MV and administered sedatives and/or analgesics. Patients with substance abuse disorder, liver disease/ transplantation, severe head injury or seizures were excluded. A comprehensive PGx panel was obtained in participants and the number of altered phenotypes was calculated for CYP2D6, CYP3A4/5, COMT, OPRM1, CYP2B6 and SLC6A4 genes relevant to fentanyl, propofol, midazolam, morphine, ketamine, and haldol. RASS score was measured every 2-4 hours. Multivariate logistic regression was used to associate the primary endpoint of achieving &gt;=60% and 70% of time within target RASS range with the number of altered phenotypes. Result(s): Three or more altered phenotypes were present in 42 (51.9%) and 41 (50.6%) participants in the first 24 and 48 hours, respectively. In participants with &gt;=3 altered phenotypes, the odds of achieving &gt;=60% of time within target RASS in the first 24 hours decreased by 85% (adjusted odds ratio (aOR)=0.15, 95%CI=0.03-0.66, p-value=0.02) and the odds of achieving &gt;=70% of time within target RASS in the first 48 hours decreased by 88% (aOR=0.12, 95%CI=0.02-0.56, pvalue= 0.01) compared to those with &lt;3 altered phenotypes. Conclusion(s): Participants with &gt;=3 altered phenotypes had less time within target RASS range during MV. PGx may be a useful tool in improving management of the critically ill.</t>
  </si>
  <si>
    <t>https://dx.doi.org/10.1002/jac5.1732</t>
  </si>
  <si>
    <t>JACCP Journal of the American College of Clinical Pharmacy. Conference: 2022 American College of Clinical Pharmacy, ACCP Global Conference on Clinical Pharmacy. San Francisco, CA United States. 5(12) (pp 1372), 2022. Date of Publication: December 2022.</t>
  </si>
  <si>
    <t>Bauer, CR; Langer, J; Lambert-Brown, B; Shankaran, S; Bada, HS; Lester, B; Lagasse, LL; Whitaker, T; Hammond, J</t>
  </si>
  <si>
    <t>Association of prenatal opiate exposure with youth outcomes assessed from infancy through adolescence</t>
  </si>
  <si>
    <t>NEONATAL ABSTINENCE SYNDROME; MATERNAL LIFE-STYLE; IN-UTERO; SUBSTANCE USE; CHILDREN; COCAINE; METHADONE; ABUSE; MOTHERS; SYSTEM</t>
  </si>
  <si>
    <t>Objective This study examined acute findings and long-term outcome trajectories between birth and adolescence in children with prenatal opiate exposure. Study Design Ninety children (45 opiate-exposed, 45 non-exposed) completed assessments between 1 month and 15 years of age. Outcome variables (medical, anthropomorphic, developmental, and behavioral) were analyzed at individual time points and using longitudinal statistical modeling. Results Opiate-exposed infants displayed transient neurologic findings, but no substantial signs or symptoms long term. There were no group differences in growth, cognitive functioning, or behavior at individual time periods; however, the trajectories of outcomes using longitudinal analyses adjusting for variables known to impact outcome demonstrated increased deficits among opiate-exposed children over time with regards to weight, head circumference, cognitive functioning, and behavior. Conclusions Findings support concerns that maternal opiate use during pregnancy may negatively impact a child's developmental trajectory, which in turn may impose concerns to society (e.g., increased need for social, medical, and/or educational services).</t>
  </si>
  <si>
    <t>Riggs K.
 Cherrington A.L.
 Kertesz S.G.
 Richman J.S.
 DeRussy A.J.
 Varley A.L.
 Becker W.C.
 Morris M.S.
 Singh J.A.
 Markland A.D.
 Goodin B.R.</t>
  </si>
  <si>
    <t>Association of Preoperative Pain Severity and Pain Catastrophizing with Increased Risk for Prolonged Postoperative Opioid Use.</t>
  </si>
  <si>
    <t>Prolonged postoperative opioid use (PPOU) is considered an unfavorable post-surgical outcome. Demographic, clinical, and psychosocial factors have been associated with PPOU, but methods to prospectively identify patients at increased risk are lacking. We sought to determine whether individual or a combination of several psychological factors could identify a subset of patients at increased risk for PPOU. We conducted a prospective cohort study of patients undergoing elective surgery at a single VA Medical Center. Participants were recruited from a preoperative anesthesia clinic where they were undergoing evaluation prior to elective surgery, and they completed a survey before surgery. The primary outcome was PPOU, defined as outpatient receipt of a prescribed opioid 31 to 90 days after surgery as determined from pharmacy records. Primary covariates of interest were pain catastrophizing, self-efficacy, and optimism. Additional covariates included social and demographic factors, pain severity, medication use, depression, anxiety, and surgical fear. Of 123 participants included in the final analyses, 30 (24.4%) had PPOU. In bivariate analyses, preoperative opioid use, preoperative NSAID use, and preoperative pain were significantly associated with PPOU. The combination of high pain catastrophizing and high preoperative pain (OR 3.32, 95% CI 1.41 - 7.79) was associated with higher odds of PPOU than either alone, and the association remained significant after adjusting for preoperative opioid use (OR 2.56, 95% CI 1.04 - 6.29). A combination of high pain catastrophizing and high preoperative pain has the potential to be a clinically useful means of identifying patients at elevated risk of PPOU. Grant support from AHRQ K12 HS023009.Copyright © 2022</t>
  </si>
  <si>
    <t>https://dx.doi.org/10.1016/j.jpain.2022.03.122</t>
  </si>
  <si>
    <t>Journal of Pain. Conference: United States Association for the Study of Pain (USASP) 2022 Meeting. Cincinnati United States. 23(5 Supplement) (pp 31), 2022. Date of Publication: May 2022.</t>
  </si>
  <si>
    <t>Jones, Christopher M.;Shoff, Carla;Blanco, Carlos;Losby, Jan L.;Ling, Shari M.;Compton, Wilson M.</t>
  </si>
  <si>
    <t>Association of receipt of opioid use disorderâ€“related telehealth services and medications for opioid use disorder with fatal drug overdoses among medicare beneficiaries before and during the COVID-19 pandemic.</t>
  </si>
  <si>
    <t>Importance: Federal emergency authorities were invoked during the COVID-19 pandemic to expand clinical telehealth for opioid use disorder (OUD). Objective: To examine the association of the receipt of telehealth services and medications for OUD (MOUD) with fatal drug overdoses before and during the pandemic. Design, setting, and participants: This cohort study used exploratory longitudinal data from 2 cohorts (prepandemic cohort: September 1, 2018, to February 29, 2020; pandemic cohort: September 1, 2019, to February 28, 2021) of Medicare Fee-for-Service beneficiaries aged 18 years or older initiating an episode of OUD-related care using Medicare Fee-for-Service data from the Centers for Medicare &amp; Medicaid Services and National Death Index data from the Centers for Disease Control and Prevention. Data analysis was performed from September 19 to October 17, 2022. Exposures: Prepandemic vs pandemic cohort demographic, medical, substance use, and psychiatric characteristics. Main outcomes and measures: Receipt of OUD-related telehealth services, receipt of MOUD, and fatal drug overdose. Results: The prepandemic cohort comprised 105 162 beneficiaries (58.1% female; 67.6% aged 45-74 years). The pandemic cohort comprised 70 479 beneficiaries (57.1% female; 66.3% aged 45-74 years). The rate of all-cause mortality was higher in the pandemic cohort (99.9 per 1000 beneficiaries; 7041 deaths) than in the prepandemic cohort (76.8 per 1000; 8076 deaths) (P P .001). The percentage of deaths due to a fatal drug overdose was similar in the prepandemic (4.8%) and pandemic (5.1%) cohorts (P = .49). In multivariable analysis of the pandemic cohort, receipt of OUD-related telehealth was associated with a significantly lower adjusted odds ratio (aOR) for fatal drug overdose (aOR, 0.67; 95% CI, 0.48-0.92) as was receipt of MOUD from opioid treatment programs (aOR, 0.41; 95% CI, 0.25-0.68) and receipt of buprenorphine in office-based settings (aOR, 0.62; 95% CI, 0.43-0.91) compared with those not receiving MOUD; receipt of extended-release naltrexone in office-based settings was not associated with lower odds for fatal drug overdose (aOR, 1.16; 95% CI, 0.41-3.26). Conclusions and relevance: This cohort study found that, among Medicare beneficiaries initiating OUD-related care during the COVID-19 pandemic, receipt of OUD-related telehealth services was associated with reduced risk for fatal drug overdose, as was receipt of MOUD from opioid treatment programs and receipt of buprenorphine in office-based settings. Strategies to expand provision of MOUD, increase retention in care, and address co-occurring physical and behavioral health conditions are needed. (PsycInfo Database Record (c) 2023 APA, all rights reserved)</t>
  </si>
  <si>
    <t>https://doi.org/10.1001/jamapsychiatry.2023.0310</t>
  </si>
  <si>
    <t>JAMA Psychiatry</t>
  </si>
  <si>
    <t>Izzy S.
 Chen P.M.
 Tahir Z.
 Grashow R.
 Radmanesh F.
 Cote D.J.
 Yahya T.
 Dhand A.
 Taylor H.
 Shih S.L.
 Albastaki O.
 Rovito C.
 Snider S.B.
 Whalen M.
 Nathan D.M.
 Miller K.K.
 Speizer F.E.
 Baggish A.
 Weisskopf M.G.
 Zafonte R.</t>
  </si>
  <si>
    <t>Association of Traumatic Brain Injury with the Risk of Developing Chronic Cardiovascular, Endocrine, Neurological, and Psychiatric Disorders.</t>
  </si>
  <si>
    <t>Importance: Increased risk of neurological and psychiatric conditions after traumatic brain injury (TBI) is well-defined. However, cardiovascular and endocrine comorbidity risk after TBI in individuals without these comorbidities and associations with post-TBI mortality have received little attention. Objective(s): To assess the incidence of cardiovascular, endocrine, neurological, and psychiatric comorbidities in patients with mild TBI (mTBI) or moderate to severe TBI (msTBI) and analyze associations between post-TBI comorbidities and mortality. Design, Setting, and Participant(s): This prospective longitudinal cohort study used hospital-based patient registry data from a tertiary academic medical center to select patients without any prior clinical comorbidities who experienced TBI from 2000 to 2015. Using the same data registry, individuals without head injuries, the unexposed group, and without target comorbidities were selected and age-, sex-, and race-frequency-matched to TBI subgroups. Patients were followed-up for up to 10 years. Data were analyzed in 2021. Exposures: Mild or moderate to severe head trauma. Main Outcomes and Measures: Cardiovascular, endocrine, neurologic, and psychiatric conditions were defined based on International Classification of Diseases, Ninth Revision (ICD-9) or International Statistical Classification of Diseases and Related Health Problems, Tenth Revision (ICD-10). Associations between TBI and comorbidities, as well as associations between the comorbidities and mortality, were analyzed. Result(s): A total of 4351 patients with mTBI (median [IQR] age, 45 [29-57] years), 4351 patients with msTBI (median [IQR] age, 47 [30-58] years), and 4351 unexposed individuals (median [IQR] age, 46 [30-58] years) were included in analyses. In each group, 45% of participants were women. mTBI and msTBI were significantly associated with higher risks of cardiovascular, endocrine, neurologic, and psychiatric disorders compared with unexposed individuals. In particular, hypertension risk was increased in both mTBI (HR, 2.5; 95% CI, 2.1-2.9) and msTBI (HR, 2.4; 95% CI, 2.0-2.9) groups. Diabetes risk was increased in both mTBI (HR, 1.9; 95% CI, 1.4-2.7) and msTBI (HR, 1.9; 95% CI, 1.4-2.6) groups, and risk of ischemic stroke or transient ischemic attack was also increased in mTBI (HR, 2.2; 95% CI, 1.4-3.3) and msTBI (HR, 3.6; 95% CI, 2.4-5.3) groups. All comorbidities in the TBI subgroups emerged within a median (IQR) of 3.49 (1.76-5.96) years after injury. Risks for post-TBI comorbidities were also higher in patients aged 18 to 40 years compared with age-matched unexposed individuals: hypertension risk was increased in the mTBI (HR, 5.9; 95% CI, 3.9-9.1) and msTBI (HR, 3.9; 95% CI, 2.5-6.1) groups, while hyperlipidemia (HR, 2.3; 95% CI, 1.5-3.4) and diabetes (HR, 4.6; 95% CI, 2.1-9.9) were increased in the mTBI group. Individuals with msTBI, compared with unexposed patients, had higher risk of mortality (432 deaths [9.9%] vs 250 deaths [5.7%]; P &lt;.001); postinjury hypertension (HR, 1.3; 95% CI, 1.1-1.7), coronary artery disease (HR, 2.2; 95% CI, 1.6-3.0), and adrenal insufficiency (HR, 6.2; 95% CI, 2.8-13.0) were also associated with higher mortality. Conclusions and Relevance: These findings suggest that TBI of any severity was associated with a higher risk of chronic cardiovascular, endocrine, and neurological comorbidities in patients without baseline diagnoses. Medical comorbidities were observed in relatively young patients with TBI. Comorbidities occurring after TBI were associated with higher mortality. These findings suggest the need for a targeted screening program for multisystem diseases after TBI, particularly chronic cardiometabolic diseases.Copyright © 2022 American Institute of Physics Inc.. All rights reserved.</t>
  </si>
  <si>
    <t>https://dx.doi.org/10.1001/jamanetworkopen.2022.9478</t>
  </si>
  <si>
    <t>JAMA Network Open. 5(4) (pp E229478), 2022. Date of Publication: 28 Apr 2022.</t>
  </si>
  <si>
    <t>Lin, Shih-Hsien;Chen, Wei Tseng;Chen, Kao Chin;Lee, Sheng-Yu;Lee, I. Hui;Chen, Po See;Yeh, Tzung Lieh;Lu, Ru-Band;Yang, Yen Kuang</t>
  </si>
  <si>
    <t>Associations among hypothalamus-pituitary-adrenal axis function, novelty seeking, and retention in methadone maintenance therapy for heroin dependency.</t>
  </si>
  <si>
    <t>Objective: The efficacy of methadone maintenance therapy for heroin dependence is compromised by the low retention rate. Hypothalamusâ€“pituitaryâ€“adrenal (HPA) axis function, which is associated with stress response, and novelty seeking (NS), a personality trait associated with low dopaminergic activity, may play roles in retention. Method: We conducted a prospective study in which HPA axis function and NS were assessed by the dexamethasone suppression test and the Tridimensional Personality Questionnaire at baseline, respectively. The retention rate was assessed at the half- and 1-year points of methadone maintenance therapy. Results: A low suppression rate of dexamethasone suppression test (D%) was associated with a high level of NS. A low D% was associated with half-year dropout, whereas a high level of NS was associated with 1-year dropout. Survival analysis confirmed that D% and NS were significant time-dependent covariates for retention. Conclusion: The findings showed that HPA axis function and NA were associated with retention at different time points. (PsycInfo Database Record (c) 2022 APA, all rights reserved)</t>
  </si>
  <si>
    <t>https://doi.org/10.1097/ADM.0b013e31829da040</t>
  </si>
  <si>
    <t>Journal of Addiction Medicine</t>
  </si>
  <si>
    <t>Groenewald C.B.
 Law E.F.
 Fisher E.
 Beals-Erickson S.E.
 Palermo T.M.</t>
  </si>
  <si>
    <t>Associations Between Adolescent Chronic Pain and Prescription Opioid Misuse in Adulthood.</t>
  </si>
  <si>
    <t>Prescription opioid misuse is a serious public health concern, yet antecedent factors are poorly described. Using data from the National Longitudinal Study of Adolescent to Adult Health (N = 14,784), we examined the longitudinal relationship between a history of adolescent chronic pain and the odds of misusing prescription opioids in adulthood. The primary predictor variable was chronic pain status during adolescence. The primary outcome variables were prescription opioid misuse during early adulthood and adulthood. Multivariate models controlled for known risk factors of opioid misuse, including sociodemographics (sex, race, and ethnicity), adolescent mental health symptoms (anxiety, depression), adolescent self-reported physical health status, adolescent substance use/abuse, childhood trauma, and adult legitimate opioid use. We found that adults with a history of adolescent chronic pain were more likely to misuse opioids than those without history of chronic pain, even after controlling for other known risk factors. Further, we found that among individuals with history of adolescent chronic pain that race (white), other substance use, and exposure to trauma were risk factors for later opioid misuse. Longitudinal associations between adolescent chronic pain and subsequent adult prescription opioid misuse highlight the need for early targeted screening and prevention efforts that may reduce later opioid misuse. Perspective(s): Using a large, nationally representative sample, we found that chronic pain during adolescence was an independent risk factor for opioid misuse in adulthood, over and above other known risk factors. Furthermore, among those individuals with adolescent chronic pain, substance use, exposure to trauma, and race were associated with opioid misuse.Copyright © 2018 the American Pain Society</t>
  </si>
  <si>
    <t>https://dx.doi.org/10.1016/j.jpain.2018.07.007</t>
  </si>
  <si>
    <t>Journal of Pain. 20(1) (pp 28-37), 2019. Date of Publication: January 2019.</t>
  </si>
  <si>
    <t>Groenewald C.B.
 Law E.F.
 Rabbitts J.A.
 Palermo T.M.</t>
  </si>
  <si>
    <t>Associations between adolescent sleep deficiency and prescription opioid misuse in adulthood.</t>
  </si>
  <si>
    <t>Study objectives: The main aim of this study was to estimate the association between sleep deficiency in adolescence and subsequent prescription opioid misuse in adulthood using United States nationally representative longitudinal data. Method(s): Self-reported data captured in the National Longitudinal Study of Adolescent to Adult Health at baseline (Wave 1; mean age = 16 years) and 12 year follow-up (Wave 4; mean age = 29 years). Participants (n = 12,213) reported on four measures of sleep during adolescence (Wave 1) and on lifetime prescription opioid misuse during adulthood (Wave 4). Associations between adolescent sleep and adult opioid misuse were estimated using multivariate logistic regression analysis controlling for sociodemographics, chronic pain, mental health, childhood adverse events, and a history of substance use. Result(s): During adolescence, 59.2% of participants reported sleep deficiency. Prospectively, adolescents reporting not getting enough sleep, chronic unrestful sleep, and insomnia were associated with an increased risk for prescription opioid misuse (adjusted odds ratios [OR] = 1.2, p &lt; 0.005 for all three variables). Short sleep duration was not associated with opioid misuse. Conclusion(s): This is the first study to longitudinally link sleep deficiency as an independent risk factor for the development of prescription opioid misuse. Sleep deficiency could be a driver of the opioid crisis affecting young people in the United States. Future studies should determine whether early and targeted sleep interventions may decrease risk for opioid misuse in high-risk patients prescribed opioids for pain.Copyright © 2020 Sleep Research Society 2020. Published by Oxford University Press on behalf of the Sleep Research Society. All rights reserved. For permissions, please e-mail journals.permissions@oup.com.</t>
  </si>
  <si>
    <t>https://dx.doi.org/10.1093/sleep/zsaa201</t>
  </si>
  <si>
    <t>Sleep. 44(3) (no pagination), 2021. Article Number: zsaa201. Date of Publication: 01 Mar 2021.</t>
  </si>
  <si>
    <t>Fenn J.
 Laber E.
 Williams K.
 Rousse C.A.
 Early P.J.
 Mariani C.L.
 Munana K.R.
 De Decker S.
 Volk H.A.
 Olby N.J.</t>
  </si>
  <si>
    <t>Associations Between Anesthetic Variables and Functional Outcome in Dogs With Thoracolumbar Intervertebral Disk Extrusion Undergoing Decompressive Hemilaminectomy.</t>
  </si>
  <si>
    <t>Background: Outcome of acute experimental spinal cord injury is strongly associated with tissue perfusion and oxygenation. Cardiopulmonary depression could affect outcome in dogs undergoing general anesthesia for surgical treatment of thoracolumbar intervertebral disk extrusion (IVDE). Hypothesis/Objectives: To evaluate the effects of general anesthesia on functional outcome in dogs undergoing surgery to treat thoracolumbar IVDE. Animals: Eighty-four client-owned dogs with acute thoracolumbar IVDE treated by decompressive hemilaminectomy. Method(s): Exploratory, retrospective observational study. Medical records were reviewed for clinical presentation and anesthetic monitoring variables, including duration of anesthesia and surgery, hypotension, bradycardia, temperature, and respiratory parameters. Multivariable regression tree analysis was performed to explore associations between anesthetic variables and functional outcome scores after 6 weeks, as well as return to ambulatory status. Result(s): Episodes of bradycardia (69%) and hypotension (57%) were frequent. Across all outcome measures, regression tree analysis highlighted functional grade at presentation as the primary determining factor, and among pain perception negative dogs, there was a possible association between increased duration of surgery and poorer outcome. In dogs with intact pain perception, duration of bradycardia, mean body temperature, and mean end-tidal carbon dioxide were highlighted. Conclusions and Clinical Importance: Exploratory statistical methods can facilitate hypothesis-generating studies to inform prospective investigations in veterinary medicine. Although the mechanism is uncertain, increased duration of surgery might be associated with poorer outcome in pain perception negative dogs with thoracolumbar IVDE.Copyright © 2017 The Authors. Journal of Veterinary Internal Medicine published by Wiley Periodicals, Inc. on behalf of the American College of Veterinary Internal Medicine.</t>
  </si>
  <si>
    <t>https://dx.doi.org/10.1111/jvim.14677</t>
  </si>
  <si>
    <t>Journal of Veterinary Internal Medicine. 31(3) (pp 814-824), 2017. Date of Publication: May/June 2017.</t>
  </si>
  <si>
    <t>Elison-Davies S.
 Martens K.
 Yau C.
 Davies G.
 Ward J.</t>
  </si>
  <si>
    <t>Associations between baseline opioid use disorder severity, mental health and biopsychosocial functioning, with clinical responses to computer-assisted therapy treatment.</t>
  </si>
  <si>
    <t>Background: Increasing rates of opioid-related overdose have been identified globally. Treatment for opioid use disorders (OUD) includes medications for opioid use disorder (MOUD) alongside behavioral support. Novel approaches to behavioral support should be explored, including computer-assisted therapy (CAT) programs. Objective(s): Examine differences between baseline and post-treatment measures of opioid use and biopsychosocial functioning for individuals with OUD engaging with the CAT program 'Breaking Free Online,' and the extent to which participant characteristics may be associated with post-treatment measures. Method(s): 1107 individuals engaged with CAT and provided baseline and post-treatment data-724 (65.4%) were male, 383 (34.6%) were female. Result(s): Significant differences between baseline and post-treatment measures were identified (all p &lt;.0001, effect sizes range:15 -.50). Participant characteristics were associated with post-treatment measures of opioid use, opioid dependence, mental health issues, quality of life, and biopsychosocial impairment (all p &lt;.0001). An aggregated consensus measure of clinical impairment was found to be associated with changes in opioid use and post-treatment biopsychosocial functioning measures, with those participants with greater baseline clinical impairment demonstrating a greater magnitude of improvement from baseline to post-treatment than those with lower clinical impairment. Conclusion(s): CAT may reduce opioid use and improve biopsychosocial functioning in individuals with OUD. CAT could therefore provide a solution to the global opioid crisis if delivered as combination behavioral support alongside MOUD. Findings also indicate that it may be important for treatment systems to identify individuals with psychosocial complexity who might require behavioral support and MOUD.Copyright © 2020 Taylor &amp; Francis Group, LLC.</t>
  </si>
  <si>
    <t>https://dx.doi.org/10.1080/00952990.2020.1861618</t>
  </si>
  <si>
    <t>American Journal of Drug and Alcohol Abuse. 47(3) (pp 360-372), 2021. Date of Publication: 2021.</t>
  </si>
  <si>
    <t>Myers, Bronwyn;McLaughlin, Katie A.;Wang, Shuai;Blanco, Carlos;Stein, Dan J.</t>
  </si>
  <si>
    <t>Associations between childhood adversity, adult stressful life events, and past-year drug use disorders in the National Epidemiological Study of Alcohol and Related Conditions (NESARC).</t>
  </si>
  <si>
    <t>Stress sensitization, whereby CA lowers tolerance to later stressors, has been proposed as a potential mechanism explaining the association between exposure to childhood adversities (CA) and drug use disorders in adulthood. However, this mechanism remains untested. This paper begins to address this gap through exploring associations between CA exposure and stressful events in adulthood for predicting drug use disorders. We used data drawn from Wave 2 of the U.S. National Epidemiological Survey of Alcohol and Related Conditions (n = 34,653) to explore whether the association between past-year stressful life events and the 12-month prevalence of disordered cannabis, stimulant, and opiate use varied by the number of types of CA that an individual was exposed to. Past-year stressful life events were associated with an increased risk of cannabis, stimulant, and opiate use disorders among men and women. Exposure to CA was associated with increased risk for disordered cannabis use among men and women and opiate use among men only. Finally, we found significant associations between exposure to CA and past-year stressful life events in predicting disordered drug use, but only for women in relation to disordered stimulant and opiate use. Findings are suggestive of possible stress sensitization effects in predicting disordered stimulant and opiate use among women. Implications of these findings for the prevention and treatment of drug use disorders and for future research are discussed. (PsycInfo Database Record (c) 2020 APA, all rights reserved)</t>
  </si>
  <si>
    <t>https://doi.org/10.1037/a0037459</t>
  </si>
  <si>
    <t>Lake, S; Hayashi, K; Milloy, MJ; Wood, E; Dong, HR; Montaner, J; Kerr, T</t>
  </si>
  <si>
    <t>Associations between childhood trauma and non-fatal overdose among people who inject drugs</t>
  </si>
  <si>
    <t>Childhood abuse; Childhood neglect; Childhood maltreatment; Injection drug use; Non-fatal overdose</t>
  </si>
  <si>
    <t>HEROIN OVERDOSE; OPIOID USERS; COMMUNITY SAMPLE; COHORT; ABUSE; DEPRESSION; MORTALITY; SUICIDE; MALTREATMENT; PREVALENCE</t>
  </si>
  <si>
    <t>Introduction: Although people who inject drugs (IOU) remain at a high risk of accidental overdose, interventions that address overdose remain limited. Accordingly there is a continuing need to identify psychological and social factors that shape overdose risk. Despite being reported frequently among IDU, childhood trauma has received little attention as a potential risk factor for overdose. This study aims to evaluate relationships between non-fatal overdose and five forms of childhood maltreatment among a cohort of IDU in Vancouver, Canada. Methods: Data was obtained from two prospective cohorts of IDU between December 2005 and May 2013. Multivariate generalized estimating equations (GEEs) were used to explore relationships between five forms of childhood trauma and non-fatal overdose, adjusting for potential confounders. Results: During the study period, 1697 IDU, including 552 (32.5%) women, were followed up. At baseline, 1136 (67.0%) participants reported at least one form of childhood trauma, while 4-9% reported a non-fatal overdose at each semi-annual follow-up. In multivariate analyses, physical [adjusted odds ratio (AOR): 1.36, 95% confidence interval (Cl): 1.08-1.71], sexual (AOR: 1.48, Cl: 1.17-1.87), and emotional abuse (AOR: 1.54, Cl: 1.22-1.93) and physical neglect (AOR: 128, Cl: 1.01-1.62) were independently associated with non-fatal overdose (all p &lt; 0.05). Conclusions: Childhood trauma was common among participants, and reporting an experience of trauma was positively associated with non-fatal overdose. These findings highlight the need to provide intensive overdose prevention to trauma survivors and to incorporate screening for childhood trauma into health and social programs tailored to IOU. (C) 2014 Elsevier Ltd. All rights reserved.</t>
  </si>
  <si>
    <t>Lee PH, Doyle AE, Silberstein M, Jung JY, Liu RT, Perlis RH, Roffman J, Smoller JW, Fava M, Kessler RC.</t>
  </si>
  <si>
    <t>Associations Between Genetic Risk for Adult Suicide Attempt and Suicidal Behaviors in Young Children in the US</t>
  </si>
  <si>
    <t>JAMA Psychiatry. 2022 Oct 1;79(10):971-980. doi: 10.1001/jamapsychiatry.2022.2379.</t>
  </si>
  <si>
    <t>10.1001/jamapsychiatry.2022.2379</t>
  </si>
  <si>
    <t>Heimer, Robert;Barbour, Russell;Palacios, Wilson R.;Nichols, Lisa G.;Grau, Lauretta E.</t>
  </si>
  <si>
    <t>Associations between injection risk and community disadvantage among suburban injection drug users in southwestern Connecticut, USA.</t>
  </si>
  <si>
    <t>Increases in drug abuse, injection, and opioid overdoses in suburban communities led us to study injectors residing in suburban communities in southwestern Connecticut, US. We sought to understand the influence of residence on risk and injection-associated diseases. Injectors were recruited by respondent-driven sampling and interviewed about sociodemographics, somatic and mental health, injection risk, and interactions with healthcare, harm reduction, substance abuse treatment, and criminal justice systems. HIV, hepatitis B and C (HBV and HCV) serological testing was also conducted. Our sample was consistent in geographic distribution and age to the general population and to the patterns of heroin-associated overdose deaths in the suburban towns. High rates of interaction with drug abuse treatment and criminal justice systems contrasted with scant use of harm reduction services. The only factors associated with both dependent variablesâ€”residence in less disadvantaged census tracts and more injection riskâ€”were younger age and injecting in oneâ€™s own residence. This contrasts with the common association among urban injectors of injection-associated risk behaviors and residence in disadvantaged communities. Poor social support and moderate/severe depression were associated with risky injection practices (but not residence in specific classes of census tracts), suggesting that a region-wide dual diagnosis approach to the expansion of harm reduction services could be effective at reducing the negative consequences of injection drug use. (PsycINFO Database Record (c) 2016 APA, all rights reserved)</t>
  </si>
  <si>
    <t>https://doi.org/10.1007/s10461-013-0572-3</t>
  </si>
  <si>
    <t>Akui C.
 Kimura T.
 Hirose M.</t>
  </si>
  <si>
    <t>Associations between insomnia and central sensitization in cancer survivors undergoing opioid therapy for chronic cancer pain: A STROBE-compliant prospective cohort study.</t>
  </si>
  <si>
    <t>Several risk factors for insomnia in cancer patients have been recognized, including chronic pain and treatment with opioid. Although associations between insomnia and central sensitization were previously reported in patients with chronic non-cancer pain, those have not been elucidated among cancer survivors undergoing opioid therapy for chronic cancer pain. To investigate the associations between insomnia and central sensitization among cancer survivors undergoing opioid therapy for chronic cancer pain, consecutive patients undergoing chemotherapy with chronic cancer pain under opioid therapy on an outpatient basis were enrolled from September 2019 to August 2020 and answered questions from the Athens Insomnia Scale (AIS) for assessing insomnia. Pain characteristics, including pain intensity, neuropathic pain, central sensitization assessed using the central sensitization inventory (CSI), opioid use disorder, and pain-related psychological symptoms were also examined. Uni- and multivariate regression analyses were performed to elucidate correlations between the AIS score and these pain characteristics. Of 44 enrolled patients, 20 patients completed to answer all questions. Insomnia was identified in 9 patients (45%). Although AIS scores showed no significant associations with pain intensity, neuropathic pain, opioid use disorder, or psychological symptoms, multivariate regression analysis revealed that CSI scores showed a positive relationship with AIS scores (P = .004). Discrimination was assessed using linear regression analysis which confirmed a significant association between the AIS and CSI scores (P = .002). Insomnia appears to be associated with central sensitization in cancer survivors with chronic cancer pain under opioid therapy.Copyright © 2022 Lippincott Williams and Wilkins. All rights reserved.</t>
  </si>
  <si>
    <t>https://dx.doi.org/10.1097/MD.0000000000030845</t>
  </si>
  <si>
    <t>Medicine (United States). 101(38) (pp E30845), 2022. Date of Publication: 23 Sep 2022.</t>
  </si>
  <si>
    <t>Short N.A.
 Austin A.E.
 Naumann R.B.</t>
  </si>
  <si>
    <t>Associations between insomnia symptoms and prescription opioid and benzodiazepine misuse in a nationally representative sample.</t>
  </si>
  <si>
    <t>Background: There are complex associations between insomnia symptoms and misuse of prescription drugs. The aim of this study was to examine prospective associations between insomnia symptoms and prescription opioid and benzodiazepine misuse among a nationally representative sample of adults. Method(s): Utilizing data from the National Longitudinal Study of Adolescent to Adult Health (N = 10,685), we conducted log-binomial regression to examine associations of insomnia symptoms at Wave IV (2008-2009; 24-32 years) with prescription opioid and benzodiazepine misuse at Wave V (2016-2018; 33-43 years). We adjusted analyses for prior insomnia symptoms and substance misuse, as well as potential demographic and health-related confounders. Result(s): Each unit increase in insomnia symptoms at Wave IV was associated with a small increase in the likelihood of prescription opioid (RR = 1.08, 95 % CI 1.01, 1.15) but not benzodiazepine (RR = 1.09, 95 % CI 0.99, 1.21) use at Wave V. Both prescription opioid (beta = 0.20, 95 % CI 0.09, 0.031) and benzodiazepine (beta = 0.21, 95 % CI 0.10, 0.33) misuse at Wave IV had small associations with elevated insomnia symptoms at Wave V. Conclusion(s): Results support associations between prescription opioid and benzodiazepine misuse and later insomnia symptoms. There was a small association between insomnia symptoms and later prescription opioid misuse worthy of future study. These results fit within a broad line of research suggesting that insomnia symptoms are associated with future substance use and vice versa. Future research is needed explore mechanisms (e.g., mental health, pain) underlying these associations.Copyright © 2022 Elsevier Ltd</t>
  </si>
  <si>
    <t>https://dx.doi.org/10.1016/j.addbeh.2022.107507</t>
  </si>
  <si>
    <t>Addictive Behaviors. 137 (no pagination), 2023. Article Number: 107507. Date of Publication: February 2023.</t>
  </si>
  <si>
    <t>Groenewald C.B.
 Rabbitts J.A.
 Tham S.W.
 Law E.F.
 Palermo T.M.</t>
  </si>
  <si>
    <t>Associations between insufficient sleep and prescription opioid misuse among high school students in the United States.</t>
  </si>
  <si>
    <t>Study Objectives: The aim of this study was to estimate the association between insufficient sleep and prescription opioid misuse among US high school students. Method(s): Participants were 6,884 high school students who self-reported on sleep duration and prescription opioid misuse in the 2019 Youth Risk Behavior Survey. Sleep duration was categorized by the Youth Risk Behavior Survey according to the American Academy of Sleep Medicine guidelines as follows: recommended sleep duration (8-9 hours) vs insufficient sleep (&lt; 8 hours). Participants also reported whether they had any prescription opioid misuse during their lifetime and whether they had prescription opioid misuse within the past 30 days. Result(s): Most (79.4%) participants reported sleeping less than 8 hours per night. Among all youth, 12.9% reported lifetime prescription opioid misuse and 6.2% reported current prescription opioid misuse. Prevalence of both lifetime and current opioid medication misuse was higher among those also reporting insufficient sleep compared to those reporting recommended sleep duration (14.3% vs 7.7%, P &lt; .0001 for lifetime misuse and 6.6% vs 4.3%, P = .0091 for current misuse). In multivariate models, insufficient sleep was associated with an increased odds of lifetime prescription opioid misuse (adjusted odds ratios = 1.4; 95% confidence interval, 1.1-1.2; P = .006); however, we did not find an association between sleep duration and current prescription opioid misuse in multivariate analysis. Conclusion(s): Sleep duration is associated with lifetime opioid misuse among US youth. Longitudinal studies are needed to test whether causal relationships exist, and to understand biobehavioral mechanisms that underlie associations between sleep deficiency and opioid misuse in adolescents.Copyright 2022 American Academy of Sleep Medicine. All rights reserved.</t>
  </si>
  <si>
    <t>https://dx.doi.org/10.5664/jcsm.9418</t>
  </si>
  <si>
    <t>Journal of Clinical Sleep Medicine. 17(11) (pp 2205-2214), 2021. Date of Publication: November 2021.</t>
  </si>
  <si>
    <t>Robertson A.G.
 Easter M.M.
 Lin H.-J.
 Frisman L.K.
 Swanson J.W.
 Swartz M.S.</t>
  </si>
  <si>
    <t>Associations between pharmacotherapy for opioid dependence and clinical and criminal justice outcomes among adults with co-occurring serious mental illness.</t>
  </si>
  <si>
    <t>Adults suffering from a serious mental illness (SMI) and a substance use disorder are at especially high risk for poor clinical outcomes and also arrest and incarceration. Pharmacotherapies for treating opioid dependence could be a particularly important mode of treatment for opioid-dependent adults with SMI to lower their risk for overdose, high-cost hospitalizations, repeated emergency department visits, and incarceration, given relapse rates are very high following detoxification in the absence of one of the three FDA-approved pharmacotherapies. This study estimates the effects of methadone, buprenorphine, and oral naltrexone on clinical and justice-related outcomes in a sample of justice-involved adults with SMI, opioid dependence, and criminal justice involvement. Administrative data were merged from several public agencies in Connecticut for 8736 adults 18 years of age or older with schizophrenia spectrum disorder, bipolar disorder, or major depression; co-occurring moderate to severe opioid dependence; and who also had at least one night in jail during 2002-2009. Longitudinal multivariable regression models estimated the effect of opioid-dependence pharmacotherapy as compared to outpatient substance abuse treatment without opioid-dependence pharmacotherapy on inpatient substance abuse or mental health treatment, emergency department visits, criminal convictions, and incarcerations, analyzing instances of each outcome 12 months before and after an index treatment episode. Several baseline differences between the study groups (opioid-dependence pharmacotherapy group versus outpatient treatment without opioid-dependence pharmacotherapy) were adjusted for in the regression models. All three opioid-dependence pharmacotherapies were associated with reductions in inpatient substance abuse treatment, and among the oral naltrexone subgroup, also reductions in inpatient mental health treatment, as well as improved adherence to SMI medications. Overall, the opioid-dependence pharmacotherapy group had higher rates of arrest and incarceration in the follow-up period than the comparison group; but those using oral naltrexone had lower rates of arrest (including felonies). The analysis of observational administrative data provides useful population-level estimates but also has important limitations that preclude conclusive causal inferences. Large reductions in crisis-driven service utilization associated with opioid-dependence pharmacotherapy in this study suggest that evidence-based medications for treating opioid dependence can be used successfully in adults with SMI and should be considered more systematically during assessments of treatment needs for this population.Copyright © 2017 Elsevier Inc.</t>
  </si>
  <si>
    <t>https://dx.doi.org/10.1016/j.jsat.2017.12.003</t>
  </si>
  <si>
    <t>Journal of Substance Abuse Treatment. 86 (pp 17-25), 2018. Date of Publication: March 2018.</t>
  </si>
  <si>
    <t>Groenewald C.B.
 Palermo T.M.</t>
  </si>
  <si>
    <t>Associations between sleep-deprivation during adolescence and prescription opioid misuse in young adulthood.</t>
  </si>
  <si>
    <t>Introduction: Prescription opioid misuse is a serious public health concern affecting young adults, yet antecedent factors remain poorly understood. Insufficient sleep is a potentially important risk factor for opioid misuse, because sleep disturbance is associated with substance use. Yet little is known about the association between insufficient sleep and opioid misuse. Therefore, we examined whether sleep deprived adolescents are at increased risk for misusing prescription opioids by young adulthood. Method(s): Nationally representative sample of 14,785 participants captured in the National Longitudinal Study of Adolescent to Adult Health using data from two time points, Wave 1 in adolescence (Mage 16 years) and Wave 3 in young adulthood (Mage 22 years). The primary predictor variable was self-reported insufficient sleep (i.e., not usually obtaining enough sleep) during adolescence. The outcome variable was prescription opioid misuse (i.e., using opioids in a way other than prescribed) by early adulthood. Multivariate models controlled for sociodemographics, chronic pain, mental health symptoms, self-reported physical health status, other substance use/abuse, and history of childhood trauma. Result(s): Insufficient sleep was reported by 26.4% of adolescents. Prospectively, rates of prescription opioid misuse were slightly higher among sleep deficient adolescents as compared to those reporting getting enough sleep (22% versus 19%, p=0.02). In multivariate analyses insufficient sleep was significantly associated with prescription opioid misuse in early adulthood (adjusted odds ratio (aOR): 1.22; 95% CI 1.04-1.45, p=0.015). Among the cohort of adolescents who reported insufficient sleep, correlates of subsequent opioid misuse included: a history of chronic pain (aOR: 1.33; 95% CI 1.03-1.72, p=0.027), adolescent substance use (aOR: 1.27; 95% CI 1.18-1.37, p&lt;0.001) and childhood trauma (aOR: 1.36; 95% CI 1.20-1.55, p&lt;0.001). Conclusion(s): We found that young adults with a history of insufficient sleep during adolescence were more likely to misuse opioids as compared to those who reported getting enough sleep, above and beyond known risk factors. Findings highlight the need for further research to understand the complex relationships linking insufficient sleep with later opioid misuse.</t>
  </si>
  <si>
    <t>https://dx.doi.org/10.1093/sleep/zsz067.907</t>
  </si>
  <si>
    <t>Sleep. Conference: 33rd Annual Meeting of the Associated Professional Sleep Societies. San Antonio, TX United States. 42(Supplement 1) (pp A365-A366), 2019. Date of Publication: April 2019.</t>
  </si>
  <si>
    <t>Sparks A.C.
 Radakrishnan S.
 Corry N.H.
 McDonald D.
 Carlson K.
 Carballo C.E.
 Stander V.</t>
  </si>
  <si>
    <t>Associations between spouse and service member prescriptions for high-risk and long-term opioids: A dyadic study.</t>
  </si>
  <si>
    <t>Background: Estimates suggest approximately 2.4% of service members, and 15% of service members who have engaged in recent combat, report misusing pain relievers in the past year. This study explores the extent to which military spouses' obtainment of opioids is associated with their service member partners' obtainment of opioid prescriptions, in addition to other factors such as service member health, state prescribing patterns, and sociodemographic characteristics. Method(s): Data were drawn from the Millennium Cohort Family Study, a large, longitudinal survey of married spouses of service members from all service branches, and archival data analyzed from 2018 to 2020. The dependent variables were spouse long-term opioid therapy and spouse opioid prescriptions that pose a high risk of adverse outcomes. Result(s): Seven percent of spouse and service member dyads met the criteria for high-risk opioid use, generally because they had purchased a prescription for a &gt;=90 Morphine Milligram Equivalents daily dose (76.7% for spouses, 72.8% for service members). Strong associations were found between spouse and service member opioid therapies (OR = 5.53 for long-term; OR = 2.20 for high-risk). Conclusion(s): Findings suggest that reducing the number of long-term and high-risk opioid prescriptions to service members may subsequently reduce the number of similar prescriptions obtained by their spouses. Reducing the number of service members and spouses at risk for adverse events may prove to be effective in stemming the opioid epidemic and improve the overall health and safety of military spouses and thus, the readiness of the U.S. Armed Forces.Copyright © 2021</t>
  </si>
  <si>
    <t>https://dx.doi.org/10.1016/j.abrep.2021.100364</t>
  </si>
  <si>
    <t>Addictive Behaviors Reports. 14 (no pagination), 2021. Article Number: 100364. Date of Publication: December 2021.</t>
  </si>
  <si>
    <t>Christine P.
 Lin A.
 Tipirneni R.</t>
  </si>
  <si>
    <t>Associations between state medicaid utilization management policies for buprenorphine, drug overdose burden, and opioid use disorder treatment availability.</t>
  </si>
  <si>
    <t>BACKGROUND: State Medicaid programs employ a variety of utilization management policies, such as prior authorization (PA), to ensure safe delivery of care while containing costs and minimizing resource misuse. Several such policies have been directed at buprenorphine, a highly effective medication used to treat opioid use disorder (OUD). Given current efforts to increase availability of buprenorphine treatment across states, it is critical to understand whether utilization management policies, including PA and mandatory psychosocial counseling, affect the availability of buprenorphine. Prior work suggests that states that require PA have fewer addiction treatment facilities that offer buprenorphine. We sought to extend these analyses by examining if state utilization management policies were associated with other buprenorphine treatment resources and drug overdose burden. METHOD(S): We compared measures of buprenorphine treatment availability, substance use disorder (SUD) prevalence, overall overdose deaths and opioid overdose deaths across states with and without Medicaid requirements for: PA for buprenorphine; PA for buprenorphinenaloxone; psychosocial counseling. Data included: Medicaid utilization management policies, number of licensed prescribers with waivers to prescribe buprenorphine for OUD; SUD prevalence; overdose deaths; SUD treatment facility data; buprenorphine maintenance prescriptions per 1000 Medicaid enrollees (obtained from 2017-2018 Substance Abuse and Mental Health Service Administration, National Survey on Drug use and Health, CDC, National Survey of Substance Abuse Treatment Services, and Medicaid State Drug Utilization Data). Means and medians were calculated and pairwise comparisons made with t-tests and Wilcoxon rank sum tests as appropriate. RESULT(S): A majority of states required PAs for buprenorphine and buprenorphine-naloxone (39 and 30, respectively), while 17 states required counseling. SUD prevalence, overall overdose deaths, and opioid overdose deaths were similar in states with and without PA and counseling requirements. States requiring PA for buprenorphine had a lower proportion of SUD treatment facilities offering medications for OUD compared to states without prior authorizations (18.8% vs 21.4%, p=0.02). There were no differences in median number of providers licensed to prescribe buprenorphine (25.5 vs 20.2, p=0.27) or buprenorphine prescriptions per 1000 Medicaid enrollees (84.9 vs 58.0, p=0.55) in states with and without PA requirements. Similar results were observed for counseling requirements. CONCLUSION(S): In this cross-sectional study, state Medicaid policies requiring PA or counseling for buprenorphine were associated with lower availability of OUD medications in SUD treatment facilities but no difference in the number of buprenorphine prescribers or prescriptions for Medicaid enrollees. Prospective research is needed to assess whether removing utilization management requirements is associated with changes in access to buprenorphine.</t>
  </si>
  <si>
    <t>https://dx.doi.org/10.1007/s11606-020-05890-3</t>
  </si>
  <si>
    <t>Journal of General Internal Medicine. Conference: Annual Meeting of the Society of General Internal Medicine, SGIM 2020. Birmingham, AL United States. 35(SUPPL 1) (pp S39-S40), 2020. Date of Publication: July 2020.</t>
  </si>
  <si>
    <t>Barrett, Emma L.;Teesson, Maree;Mills, Katherine L.</t>
  </si>
  <si>
    <t>Associations between substance use, post-traumatic stress disorder and the perpetration of violence: A longitudinal investigation.</t>
  </si>
  <si>
    <t>Aim: Substance use disorder (SUD) and post-traumatic stress disorder (PTSD) commonly co-occur. This is of significant concern, given the increased risk for violence perpetration among individuals with this comorbidity. Limited research, however, has examined relationships between SUD, PTSD and violence among individuals longitudinally. Such an investigation is warranted given that substance use and PTSD symptoms can fluctuate over time. This study therefore aims to examine how changes in substance use and PTSD symptom severity are associated with the perpetration of violent crime over time among individuals with comorbid SUD and PTSD. Method: One-hundred and two men and women who met criteria for SUD and PTSD were interviewed four times over a 9-month period. These interviews included measures of past-month violent crime perpetration, substance use and dependence, PTSD symptom severity, and depression and state anxiety symptoms. Generalized estimating equations (GEE) modeled associations between substance use, PTSD and violence. Results: Increased substance use, more severe substance dependence and more severe PTSD symptomology were consistently associated with violent crime over time. Multivariate GEE analyses, however, revealed that the PTSD hyperarousal symptoms, specifically, were independently associated with violence over time. Conclusions: This longitudinal study found that PTSD hyperarousal symptoms were consistently associated with the perpetration of violent crime, further highlighting the potentiating role of PTSD hyperarousal in relation to violence among individuals with SUD. These findings indicate that interventions addressing hyperarousal symptoms have the potential to reduce the susceptibility for violence among individuals with this common comorbidity. (PsycInfo Database Record (c) 2020 APA, all rights reserved)</t>
  </si>
  <si>
    <t>https://doi.org/10.1016/j.addbeh.2014.03.003</t>
  </si>
  <si>
    <t>Gage, SH; Hickman, M; Heron, J; Munafo, MR; Lewis, G; Macleod, J; Zammit, S</t>
  </si>
  <si>
    <t>Associations of cannabis and cigarette use with psychotic experiences at age 18: findings from the Avon Longitudinal Study of Parents and Children</t>
  </si>
  <si>
    <t>ALSPAC; cannabis; psychosis</t>
  </si>
  <si>
    <t>POPULATION-BASED COHORT; YOUNG-PEOPLE; GENERAL-POPULATION; MENTAL-HEALTH; TOBACCO USE; SCHIZOPHRENIA; SYMPTOMS; SMOKING; RISK; DISORDERS</t>
  </si>
  <si>
    <t>Background. A clearer understanding of the basis for the association between cannabis use and psychotic experiences (PEs) is required. Our aim was to examine the extent to which associations between cannabis and cigarette use and PEs are due to confounding. Method. A cohort study of 1756 adolescents with data on cannabis use, cigarette use and PEs. Results. Cannabis use and cigarette use at age 16 were both associated, to a similar degree, with PEs at age 18 [odds ratio (OR) 1.48, 95% confidence interval (CI) 1.18-1.86 for cannabis and OR 1.61, 95% CI 1.31-1.98 for cigarettes]. Adjustment for cigarette smoking frequency (OR 1.27, 95% CI 0.91-1.76) or other illicit drug use (OR 1.25, 95% CI 0.91-1.73) substantially attenuated the relationship between cannabis and PEs. The attenuation was to a lesser degree when cannabis use was adjusted for in the cigarette PE association (OR 1.42, 95% CI 1.05-1.92). However, almost all of the participants used cannabis with tobacco, including those who classed themselves as non-cigarette smokers. Conclusions. Teasing out the effects of cannabis from tobacco is highly complex and may not have been dealt with adequately in studies to date, including this one. Complementary methods are required to robustly examine the independent effects of cannabis, tobacco and other illicit drugs on PEs.</t>
  </si>
  <si>
    <t>Hall S.A.
 Yang M.
 Gates M.A.
 Steers W.D.
 Tennstedt S.L.
 McKinlay J.B.</t>
  </si>
  <si>
    <t>Associations of commonly used medications with urinary incontinence in a community based sample.</t>
  </si>
  <si>
    <t>Purpose: We examined the association between the use of medications and the prevalence of urinary incontinence in gender specific analyses of a community based, representative sample. Material(s) and Method(s): A population based epidemiological study was conducted of 5,503 men and women 30 to 79 years old residing in Boston, Massachusetts (baseline data collected from 2002 to 2005). Urological symptoms were ascertained in a 2-hour, in person interview. Urinary incontinence was defined as urine leakage occurring weekly or more often during the last year. Medications used in the last month were considered current use. Associations of 20+ medications and prevalent urinary incontinence were examined using multivariate logistic regression (ORs and 95% CIs) with adjustments for known urinary incontinence risk factors. Result(s): The prevalence of urinary incontinence in the analysis sample was 9.0% in women and 4.6% in men. For women the prevalence was highest among users of certain antihistamines (28.4%) and angiotensin II receptor blockers (22.9%). For men the prevalence was highest among angiotensin II receptor blocker (22.2%) and loop diuretic (19.1%) users. After final multivariate adjustment there were significant positive associations for certain antihistamines, beta receptor agonists, angiotensin II receptor blockers and estrogens with urinary incontinence in women (all ORs greater than 1.7), and a borderline significant association for anticonvulsants (OR 1.75; 95% CI 1.00, 3.07). Among men only anticonvulsants were associated with urinary incontinence after final adjustments (OR 2.50; 95% CI 1.24, 5.03), although angiotensin II receptor blockers showed an adjusted association of borderline significance (OR 2.21; 95% CI 0.96, 5.10). Conclusion(s): Although a cross-sectional analysis cannot determine causality, our analysis suggests certain medications should be further examined in longitudinal analyses of risk to determine their influence on urological symptoms. © 2012 American Urological Association Education and Research, Inc.</t>
  </si>
  <si>
    <t>https://dx.doi.org/10.1016/j.juro.2012.02.2575</t>
  </si>
  <si>
    <t>Journal of Urology. 188(1) (pp 183-189), 2012. Date of Publication: July 2012.</t>
  </si>
  <si>
    <t>Shrier L.A.
 Harris S.K.
 Sternberg M.
 Beardslee W.R.</t>
  </si>
  <si>
    <t>Associations of depression, self-esteem, and substance use with sexual risk among adolescents.</t>
  </si>
  <si>
    <t>Background. Adolescents are the population at highest risk for acquiring sexually transmitted diseases (STDs). Previous research has suggested that mental health problems, including depression and low self-esteem, may play an important role in the development and maintenance of sexual risk behaviors. Methods. National Longitudinal Study of Adolescent Health data from baseline interviews of 7th-12th graders reporting sexual intercourse in the preceding year were analyzed. Using logistic regression, associations of depressive symptoms, self-esteem, and substance use with condom nonuse at last sexual intercourse and with ever having had an STD were explored separately for each gender. Results. Among boys (N = 3,192), depressive symptoms were associated with an increased risk of condom nonuse at last sexual intercourse. The association between depressive symptoms and STD appeared to be mediated by alcohol and marijuana use. For girls (N = 3,391), depressive symptoms were associated with a history of STD, but not with condom nonuse. Self-esteem was not significant in any model that included depressive symptoms. Conclusions. Adolescents with depressive symptoms are at risk for not using a condom and for having an STD. Further research is needed to elucidate the relationship among depression, substance use, and sexual risk to optimize STD prevention strategies for adolescents. © 2001 American Health Foundation and Academic Press.</t>
  </si>
  <si>
    <t>https://dx.doi.org/10.1006/pmed.2001.0869</t>
  </si>
  <si>
    <t>Preventive Medicine. 33(3) (pp 179-189), 2001. Date of Publication: 2001.</t>
  </si>
  <si>
    <t>Copeland W.E.
 Gaydosh L.
 Hill S.N.
 Godwin J.
 Harris K.M.
 Costello E.J.
 Shanahan L.</t>
  </si>
  <si>
    <t>Associations of Despair with Suicidality and Substance Misuse among Young Adults.</t>
  </si>
  <si>
    <t>Importance: Deaths of despair is a term that has recently been used to describe the increases in premature mortality from suicides, drug overdoses (particularly from opiates), and alcohol-related liver disease among US adults. Despite the use of the term despair, its role in these causes of premature death has not been empirically tested. Objective(s): To test whether despair among young adults is associated with suicidal thoughts and behavior, alcohol misuse, and drug misuse. Design, Setting, and Participant(s): The Great Smoky Mountains Study is a Southeastern, mixed urban-rural population-based cohort study conducted from November 10, 1992, to September 22, 2015. A total of 1420 participants originally 9, 11, and 13 years of age were followed up 11 times to 30 years of age (11230 person-observations). A total of 1154 of 1400 living participants (82.4%) were assessed at 30 years of age. Statistical analysis was performed from May 7, 2019, to April 10, 2020. Exposures: Participants were assessed with structured interviews for indicators of despair (eg, hopelessness, helplessness, low self-worth, and feeling unloved). Despair was assessed with items from structured interviews: the Child and Adolescent Psychiatric Assessment and the Young Adult Psychiatric Assessment. Main Outcomes and Measures: Structured interviews were used to assess suicidal thoughts and behavior, substance use, and Diagnostic and Statistical Manual of Mental Disorders (Fifth Edition) alcohol use disorder and drug use disorder (including opioids) in young adulthood (2424 observations of 1266 individuals between 25 and 30 years of age). Result(s): This study included 1420 individuals (790 male individuals). During young adulthood (25 and 30 years of age), the 3-month weighted prevalence of any despair was 19.5% (476 of 2424 observations) with 7.6% of participants (201 of 2424 observations) reporting 2 or more despair items. In longitudinal, lagged models, despair scores (range, 0-3) were associated with more suicidal thoughts and behaviors (odds ratio [OR], 1.5; 95% CI, 1.1-2.0), illicit drug use (OR, 1.7; 95% CI, 1.2-2.5), and opioid use (OR, 1.9; 95% CI, 1.1-3.3) but not alcohol use disorder (OR, 0.8; 95% CI, 0.6-1.2). These associations persisted after accounting for sociodemographic factors (eg, poverty and educational level), lagged outcome status, and lagged depression status. The associations between despair and study outcomes were stronger in models accounting for long-term measures of despair extending back to childhood. There was no consistent pattern of moderation by sociodemographic factors. Conclusions and Relevance: This study's findings suggest an empirical basis for longitudinal associations between despair and several, but not all, precursors of "deaths of despair" in rural Appalachia. Individual despair should be studied as a potential factor associated with morbidity and impairment in young adulthood..Copyright © 2020 American Medical Association. All rights reserved.</t>
  </si>
  <si>
    <t>https://dx.doi.org/10.1001/jamanetworkopen.2020.8627</t>
  </si>
  <si>
    <t>JAMA Network Open. 3(6) (pp E208627), 2020. Date of Publication: 23 Jun 2020.</t>
  </si>
  <si>
    <t>Huitfeldt A.
 Sundbakk L.M.
 Skurtveit S.
 Handal M.
 Nordeng H.</t>
  </si>
  <si>
    <t>Associations of Maternal Use of Benzodiazepines or Benzodiazepine-like Hypnotics during Pregnancy with Immediate Pregnancy Outcomes in Norway.</t>
  </si>
  <si>
    <t>Importance: Understanding the safety profile of medications used in pregnancy is crucial for clinical decision-making. Few studies exist on the associations of exposure to benzodiazepines and benzodiazepine-like hypnotic drugs (z-hypnotics) in pregnancy with pregnancy outcomes. Objective(s): To determine whether exposure to benzodiazepines or z-hypnotics in pregnancy is associated with greater risk of negative immediate pregnancy outcomes compared with nonexposure. Design, Setting, and Participant(s): This questionnaire-based cohort study used data from the Norwegian Mother, Father and Child cohort study (MoBa), which also includes data from the Medical Birth Registry of Norway. Pregnant women were recruited from all over Norway from 1999 and 2008. The first child was born in October 1999 and the last in July 2009. This analysis included women who completed 3 questionnaires, twice during pregnancy and once 6 months after delivery. Data analyses were conducted from September to November 2019. Exposures: Self-reported exposure to benzodiazepines or z-hypnotics during pregnancy, characterized in terms of any exposure, timing (ie, early, middle, or late), and duration of exposure. Main Outcomes and Measures: The main outcomes were gestational age at delivery, risk of preterm delivery, birth weight, birth weight relative to gestational age and sex, risk of being small for gestational age, head circumference, Apgar score less than 7 at 5 minutes, and risk of neonatal respiratory distress. Continuous outcomes are reported using effect estimates as mean differences, and binary outcomes are reported using risk ratios. Result(s): The MoBa study included 114234 mother-child dyads. This analysis of MoBa data includes 82038 singleton pregnancies among 69434 unique women. Mean (SD) maternal age was 30.2 (4.5) years, and 37641 pregnancies (45.9%) were in primiparous women. Exposure to benzodiazepines or z-hypnotics was reported in 679 pregnancies (0.8%). After adjusting for all measured baseline and postbaseline confounders, benzodiazepine or z-hypnotic use during pregnancy was associated with lower birth weight (mean difference, -79.3 [95% CI, -126.7 to -31.9] g), lower gestational age at birth (mean difference, -2.1 [95% CI, -3.3 to -0.9] days), and higher risk of preterm birth (risk ratio, 1.41 [95% CI, 1.03 to 1.94]). We found no significant association of exposure to benzodiazepines or z-hypnotics with the child's birth weight relative to gestational age and sex (z score), or any of the other immediate birth outcomes. Conclusions and Relevance: These findings suggest that the magnitude of the association of exposure to benzodiazepines or z-hypnotics with gestational age is not necessarily clinically significant. The absence of an association of exposure to benzodiazepines or z-hypnotics with z score for birth weight relative to gestational age and sex suggests that association of exposure to benzodiazepines or z-hypnotics with birth weight could be explained by earlier delivery rather than impaired intrauterine growth..Copyright © 2021 Royal Society of Chemistry. All rights reserved.</t>
  </si>
  <si>
    <t>https://dx.doi.org/10.1001/jamanetworkopen.2020.5860</t>
  </si>
  <si>
    <t>JAMA Network Open. 3(6) (no pagination), 2020. Article Number: e205860. Date of Publication: 22 Jun 2020.</t>
  </si>
  <si>
    <t>Nugent S.M.
 Lovejoy T.I.
 Shull S.
 Dobscha S.K.
 Morasco B.J.</t>
  </si>
  <si>
    <t>Associations of Pain Numeric Rating Scale Scores Collected during Usual Care with Research Administered Patient Reported Pain Outcomes.</t>
  </si>
  <si>
    <t>Objective: The purpose of this study is to examine the extent to which numeric rating scale (NRS) scores collected during usual care are associated with more robust and validated measures of pain, disability, mental health, and health-related quality of life (HRQOL). Design(s): We conducted a secondary analysis of data from a prospective cohort study. Subjects: We included 186 patients with musculoskeletal pain who were prescribed long-term opioid therapy. Setting(s): VA Portland Health Care System outpatient clinic. Method(s): All patients had been screened with the 0-10 NRS during routine outpatient visits. They also completed research visits that assessed pain, mental health and HRQOL every 6 months for 2 years. Accounting for nonindependence of repeated measures data, we examined associations of NRS data obtained from the medical record with scores on standardized measures of pain and its related outcomes. Result(s): NRS scores obtained in clinical practice were moderately associated with pain intensity scores (B's = 0.53-0.59) and modestly associated with pain disability scores (B's = 0.33-0.36) obtained by researchers. Associations between pain NRS scores and validated measures of depression, anxiety, and health related HRQOL were low (B's = 0.09-0.26, with the preponderance of B's &lt;. 20). Conclusion(s): Standardized assessments of pain during usual care are moderately associated with research-administered measures of pain intensity and would be improved from the inclusion of more robust measures of pain-related function, mental health, and HRQOL.Copyright © 2020 Published by Oxford University Press on behalf of the American Academy of Pain Medicine.</t>
  </si>
  <si>
    <t>https://dx.doi.org/10.1093/pm/pnab110</t>
  </si>
  <si>
    <t>Pain Medicine (United States). 22(10) (pp 2235-2241), 2021. Date of Publication: 01 Oct 2021.</t>
  </si>
  <si>
    <t>Jones, AA; Gicas, KM; Seyedin, S; Willi, TS; Leonova, O; Vila-Rodriguez, F; Procyshyn, RM; Smith, GN; Schmitt, TA; Vertinsky, AT; Buchanan, T; Rauscher, A; Lang, DJ; MacEwan, GW; Lima, VD; Montaner, JSG; Panenka, WJ; Barr, AM; Thornton, AE; Honer, WG</t>
  </si>
  <si>
    <t>Associations of substance use, psychosis, and mortality among people living in precarious housing or homelessness: A longitudinal, community-based study in Vancouver, Canada</t>
  </si>
  <si>
    <t>TRAUMATIC BRAIN-INJURY; HIGH-INCOME COUNTRIES; RISK-FACTORS; ALCOHOLIC HALLUCINOSIS; PSYCHIATRIC ENIGMA; USE DISORDERS; SYMPTOMS; METHAMPHETAMINE; HEALTH; SCHIZOPHRENIA</t>
  </si>
  <si>
    <t>Background The trimorbidity of substance use disorder and mental and physical illness is associated with living in precarious housing or homelessness. The extent to which substance use increases risk of psychosis and both contribute to mortality needs investigation in longitudinal studies. Methods and findings A community-based sample of 437 adults (330 men, mean [SD] age 40.6 [11.2] years) living in Vancouver, Canada, completed baseline assessments between November 2008 and October 2015. Follow-up was monthly for a median 6.3 years (interquartile range 3.1-8.6). Use of tobacco, alcohol, cannabis, cocaine, methamphetamine, and opioids was assessed by interview and urine drug screen; severity of psychosis was also assessed. Mortality (up to November 15, 2018) was assessed from coroner's reports and hospital records. Using data from monthly visits (mean 9.8, SD 3.6) over the first year after study entry, mixed-effects logistic regression analysis examined relationships between risk factors and psychotic features. A past history of psychotic disorder was common (60.9%). Nonprescribed substance use included tobacco (89.0%), alcohol (77.5%), cocaine (73.2%), cannabis (72.8%), opioids (51.0%), and methamphetamine (46.5%). During the same year, 79.3% of participants reported psychotic features at least once. Greater risk was associated with number of days using methamphetamine (adjusted odds ratio [aOR] 1.14, 95% confidence interval [CI] 1.05-1.24, p = 0.001), alcohol (aOR 1.09, 95% CI 1.01-1.18, p = 0.04), and cannabis (aOR 1.08, 95% CI 1.02-1.14, p = 0.008), adjusted for demographic factors and history of past psychotic disorder. Greater exposure to concurrent month trauma was associated with increased odds of psychosis (adjusted model aOR 1.54, 95% CI 1.19-2.00, p = 0.001). There was no evidence for interactions or reverse associations between psychotic features and time-varying risk factors. During 2,481 total person years of observation, 79 participants died (18.1%). Causes of death were physical illness (40.5%), accidental overdose (35.4%), trauma (5.1%), suicide (1.3%), and unknown (17.7%). A multivariable Cox proportional hazard model indicated baseline alcohol dependence (adjusted hazard ratio [aHR] 1.83, 95% CI 1.09-3.07, p = 0.02), and evidence of hepatic fibrosis (aHR 1.81, 95% CI 1.08-3.03, p = 0.02) were risk factors for mortality. Among those under age 55 years, a history of a psychotic disorder was a risk factor for mortality (aHR 2.38, 95% CI 1.03-5.51, p = 0.04, adjusted for alcohol dependence at baseline, human immunodeficiency virus [HIV], and hepatic fibrosis). The primary study limitation concerns generalizability: conclusions from a community-based, diagnostically heterogeneous sample may not apply to specific diagnostic groups in a clinical setting. Because one-third of participants grew up in foster care or were adopted, useful family history information was not obtainable. Conclusions In this study, we found methamphetamine, alcohol, and cannabis use were associated with higher risk for psychotic features, as were a past history of psychotic disorder, and experiencing traumatic events. We found that alcohol dependence, hepatic fibrosis, and, only among participants &lt;55 years of age, history of a psychotic disorder were associated with greater risk for mortality. Modifiable risk factors in people living in precarious housing or homelessness can be a focus for interventions. Author summary Why was this study done? People living in precarious housing conditions or with homelessness are at risk of poor health with complex risk factors, including substance use, mental disorders, and physical illness related to viral infection. Psychosis is an impairment of brain function that, to a varying extent, disconnects people from reality through hallucinations, delusions, and impaired thought processes and is associated with early mortality. The relative contributions of different complex risk factors to psychosis in precariously housed people are uncertain and are potentially modifiable, as is psychosis itself. What did the researchers do and find? We worked with 437 participants living in a neighborhood in Vancouver, Canada, meeting with each person monthly for on average 6 years, to learn how substance use and infection with HIV or hepatitis C contribute to risk for psychosis and how all these risk factors could contribute to early mortality. The greatest risk factor for psychosis during the study follow-up was a history of a psychotic disorder (such as schizophrenia) in the past; however, taking this into account, ongoing use of alcohol, methamphetamine, and cannabis, as well as exposure to trauma, contributed additional risk for psychosis. Alcohol dependence and liver damage contribute risk for early mortality; in participants under age 55, a history of a psychotic disorder contributed additional risk. What do these findings mean? The health challenges facing people living in precarious housing or homelessness are likely to require integrated care across substance use and mental and physical domains of health and illness. Targeting alcohol, methamphetamine, and cannabis use may decrease the risk for psychosis. Treating psychosis directly and modifying related risk factors comprehensively could contribute to decreasing high rates of early mortality.</t>
  </si>
  <si>
    <t>Cepeda, M. Soledad;Kern, David M.;Canuso, Carla M.</t>
  </si>
  <si>
    <t>At baseline patients treated with esketamine have higher burden of disease than other patients with treatment resistant depression: Learnings from a population based study.</t>
  </si>
  <si>
    <t>Introduction: It is critical to assess who is being treated with a new marketed drug like esketamine to understand how it is used in the realâ€_x0090_world setting and the effects of the medication. Methods: Retrospective analysis using two large U.S. health care databases that included commercially insured and Medicaid patients. Patients treated with esketamine were identified and their baseline characteristics described and compared with the baseline characteristics of patients with treatment resistant depression (TRD) and with patients undergoing transcranial magnetic stimulation (TMS). To quantify the differences, standardized mean differences were calculated. Results: In the commercially insured database, 418 patients were treated with esketamine and 830,047 patients were in the TRD group. Large differences in baseline characteristics were observed. Patients in the esketamine group were more likely to have severe depression, suicidal thoughts, and prior treatments with TMS or electroconvulsive therapy than the TRD control group. Patients in the esketamine group had more comorbid psychiatric conditions (anxiety disorder, posttraumatic stress disorders, substance use disorders) and higher exposure to antipsychotics, antiepileptics, hypnotics and sedatives. In terms of general health, patients in the esketamine group had many more outpatient visits, were more likely to have chronic pain and higher Charlson comorbidity scores, a predicator of mortality. Results were similar for both the Medicaid and TMS populations. Conclusion: Patients treated with esketamine have a higher burden of disease than other patients with TRD. In any realâ€_x0090_world comparative effectiveness or safety study these differences need to be understood and accounted for to produce valid results. (PsycInfo Database Record (c) 2023 APA, all rights reserved)</t>
  </si>
  <si>
    <t>https://doi.org/10.1002/da.23138</t>
  </si>
  <si>
    <t>Depression and Anxiety</t>
  </si>
  <si>
    <t>Alpar A.
 Di Marzo V.
 Harkany T.</t>
  </si>
  <si>
    <t>At the tip of an iceberg: Prenatal marijuana and its possible relation to neuropsychiatric outcome in the offspring.</t>
  </si>
  <si>
    <t>Endocannabinoids regulate brain development via modulating neural proliferation, migration, and the differentiation of lineage-committed cells. In the fetal nervous system, (endo)cannabinoid-sensing receptors and the enzymatic machinery of endocannabinoid metabolism exhibit a cellular distribution map different from that in the adult, implying distinct functions. Notably, cannabinoid receptors serve as molecular targets for the psychotropic plant-derived cannabis constituent DELTA9-tetrahydrocannainol, as well as synthetic derivatives (designer drugs). Over 180 million people use cannabis for recreational or medical purposes globally. Recreational cannabis is recognized as a niche drug for adolescents and young adults. This review combines data from human and experimental studies to show that long-term and heavy cannabis use during pregnancy can impair brain maturation and predispose the offspring to neurodevelopmental disorders. By discussing the mechanisms of cannabinoid receptor-mediated signaling events at critical stages of fetal brain development, we organize histopathologic, biochemical, molecular, and behavioral findings into a logical hypothesis predicting neuronal vulnerability to and attenuated adaptation toward environmental challenges (stress, drug exposure, medication) in children affected by in utero cannabinoid exposure. Conversely, we suggest that endocannabinoid signaling can be an appealing druggable target to dampen neuronal activity if preexisting pathologies associate with circuit hyperexcitability. Yet, we warn that the lack of critical data from longitudinal follow-up studies precludes valid conclusions on possible delayed and adverse side effects. Overall, our conclusion weighs in on the ongoing public debate on cannabis legalization, particularly in medical contexts.Copyright © 2016 Society of Biological Psychiatry.</t>
  </si>
  <si>
    <t>https://dx.doi.org/10.1016/j.biopsych.2015.09.009</t>
  </si>
  <si>
    <t>Biological Psychiatry. 79(7) (pp e33-e45), 2016. Date of Publication: 2016.</t>
  </si>
  <si>
    <t>Yumoto, Chie</t>
  </si>
  <si>
    <t>Attachment representation in inner-city African American adolescents.</t>
  </si>
  <si>
    <t>This study examined the validity of the Child Attachment Interview (CAI) in a sample of inner-city African American adolescents, who are participating in a prospective, longitudinal study of the effects of prenatal alcohol exposure. The mediating and moderating effects of attachment pattern on the relation of prenatal exposure to adolescent outcomes were also examined. The sample consisted of 130 adolescents (mean age = 14.3 years), who were born to mothers recruited at the first prenatal visit to overrepresent women who consumed alcohol and/or cocaine during pregnancy. The participants were assessed at 6.5, 12, and 13 months, and 7.5 and 14 years of age. At 14 years they were administered the CAI and a battery of cognitive and behavioral measures designed to examine their psychosocial functioning. Their mothers/primary caregivers were also interviewed regarding their alcohol and drug consumption, family situations, and psychosocial functioning. Teachers completed behavior problem ratings of the adolescents. Excellent convergent validity was observed between disorganized attachment and dissociative symptoms in the adolescents, whereas discriminant validity was poor in relation to IQ and adolescent's age in relation to secure vs. insecure attachment. The concordance of attachment classification between mother and father, mother and grandmother, and father and grandmother was high at this age. Although prenatal alcohol exposure did not predict the attachment classifications at 14 years, severity of maternal drinking problems during pregnancy was related to disorganized attachment. Prenatal alcohol exposure was no longer related to cognitive outcomes at age 14 but was related to the adolescent's psychosocial functioning, especially internalizing problems. Strong moderating effects of disorganized attachment on the impact of prenatal alcohol exposure on the adolescent's anxiety and depression were also found. No mediating effects of insecure attachment on the relation of prenatal alcohol exposure to developmental outcome were found, whereas disorganized attachment mediated the relation between prenatal alcohol exposure and separation anxiety. Based on the findings of this study, a modification to the CAI coding system to better address unique challenges associated with this population is proposed, which focuses on guidelines to increase the sensitivity of this instrument to assess disorganized attachment in this age group. (PsycINFO Database Record (c) 2016 APA, all rights reserved)</t>
  </si>
  <si>
    <t>Seifer, Ronald;LaGasse, Linda L.;Lester, Barry;Bauer, Charles R.;Shankaran, Seetha;Bada, Henrietta S.;Wright, Linda L.;Smeriglio, Vincent L.;Liu, Jing</t>
  </si>
  <si>
    <t>Attachment Status in Children Prenatally Exposed to Cocaine and Other Substances.</t>
  </si>
  <si>
    <t>Attachment status of children exposed in utero to cocaine, opiates, and other substances was examined at 18 months (n=860) and 36 months (n=732) corrected age. Children exposed to cocaine and opiates had slightly lower rates of attachment security (but not disorganization), and their insecurity was skewed toward ambivalent, rather than avoidant, strategies. Continued postnatal alcohol use was associated with higher rates of insecurity and disorganization at 18, but not 36, months of age. Stability of attachment across the 18-month period was barely above chance expectation. Attachment status at 18 months was associated with child temperament and caregiver-child interaction; at 36 months, attachment was associated with child temperament, child behavior problems, and caregivers' parenting self-esteem. (PsycINFO Database Record (c) 2016 APA, all rights reserved)</t>
  </si>
  <si>
    <t>https://doi.org/10.1111/j.1467-8624.2004.00710.x</t>
  </si>
  <si>
    <t>Child Development</t>
  </si>
  <si>
    <t>Darke, Shane;Williamson, Anna;Ross, Joanne;Teesson, Maree</t>
  </si>
  <si>
    <t>Attempted suicide among heroin users: 12-month outcomes from the Australian Treatment Outcome Study (ATOS).</t>
  </si>
  <si>
    <t>A cohort of 495 heroin users, recruited for the Australian Treatment Outcome Study (ATOS), were re-interviewed at 12 months regarding suicide attempts over the follow-up period. The proportion who had attempted suicide in the 12 months since baseline was not significantly different from that reported in the 12 months preceding ATOS enrolment (12.2% versus 9.1%), and attempted suicide did not decline significantly in any of the index treatment groups. Among males, there was no significant reduction in attempted suicide (8.7% versus 8.1%). Among females, however, the proportion reporting an attempt declined significantly from 19.7 to 9.8%. Of those who reported suicidal ideation at baseline, 22.8% made an attempt over the follow-up period, as did 19.0% of those who had major depression. Large, and significant, declines in suicidal ideation (23.1 % versus 6.9%) and major depression (25.5% versus 10.9%) occurred over the study period. Independent predictors of a suicide attempt over the follow-up period were: social isolation, having made an attempt in the preceding 12 months, suicidal ideation at baseline, a greater number of treatment episodes and higher levels of baseline polydrug use. (PsycInfo Database Record (c) 2022 APA, all rights reserved)</t>
  </si>
  <si>
    <t>https://doi.org/10.1016/j.drugalcdep.2004.10.009</t>
  </si>
  <si>
    <t>Tyndall, Mark W.;Kerr, Thomas;Zhang, Ruth;King, Evelyn;Montaner, Julio G.;Wood, Evan</t>
  </si>
  <si>
    <t>Attendance, drug use patterns, and referrals made from North America's first supervised injection facility.</t>
  </si>
  <si>
    <t>Background: North America's first government sanctioned supervised injection facility (SIF) was opened in Vancouver in response to the serious health and social consequences of injection drug use and the perseverance of committed advocates and drug user groups who demanded change. This analysis was conducted to describe the attendance, demographic characteristics, drug use patterns, and referrals made during the first 18 months of operation. Methods: As part of the evaluation strategy for the SIF, information is collected through a comprehensive on-site database designed to track attendance and the daily activities within the facility. All users of the SIF must sign a waiver form and are then entered into a database using a unique identifier of their choice. This identifier is used at each subsequent visit to provide a prospective record of attendance, drug use, and interventions. Results: From 10 March 2004 to 30 April 2005 inclusive, there were 4764 unique individuals who registered at the SIF. The facility successfully attracted a range of community injection drug users including women (23%) and members of the Aboriginal community (18%). Although heroin was used in 46% of all injections, cocaine was injected 37% of the time. There were 273 witnessed overdoses with no fatalities. During just 12 months of observation, 2171 individual referrals were made with the majority (37%) being referred for addiction counseling. Interpretation: Vancouver's SIF has successfully been integrated into the community, has attracted a wide cross section of community injection drug users, has intervened in overdoses, and initiated over 2000 referrals to counseling and other support services. These findings should be useful for other settings considering SIF trials. (PsycINFO Database Record (c) 2018 APA, all rights reserved)</t>
  </si>
  <si>
    <t>https://doi.org/10.1016/j.drugalcdep.2005.11.011</t>
  </si>
  <si>
    <t>Galera C.
 Pingault J.-B.
 Fombonne E.
 Michel G.
 Lagarde E.
 Bouvard M.-P.
 Melchior M.</t>
  </si>
  <si>
    <t>Attention problems in childhood and adult substance use.</t>
  </si>
  <si>
    <t>Objective To assess the link between childhood attention problems (AP) and substance use 18 years later. Study design This cohort study was conducted in a community sample of 1103 French youths followed from 1991 to 2009. Exposures and covariates were childhood behavioral problems (based on parental report at baseline), early substance use, school difficulties, and family adversity. Outcome measures were regular tobacco smoking, alcohol problems, problematic cannabis use, and lifetime cocaine use (based on youth reports at follow-up). Results Individuals with high levels of childhood AP had higher rates of substance use (regular tobacco smoking, alcohol problems, problematic cannabis use, and lifetime cocaine use). However, when taking into account other childhood behavioral problems, early substance use, school difficulties, and family adversity, childhood AP were related only to regular tobacco smoking and lifetime cocaine use. Early cannabis exposure was the strongest risk factor for all substance use problems. Conclusion This longitudinal community-based study shows that, except for tobacco and cocaine, the association between childhood AP and substance use is confounded by a range of early risk factors. Early cannabis exposure plays a central role in later substance use. © 2013 Mosby Inc. All rights reserved.</t>
  </si>
  <si>
    <t>https://dx.doi.org/10.1016/j.jpeds.2013.07.008</t>
  </si>
  <si>
    <t>Journal of Pediatrics. 163(6) (pp 1677-1683.e1), 2013. Date of Publication: December 2013.</t>
  </si>
  <si>
    <t>Romach, Myroslava K.;Glue, Paul;Kampman, Kyle;Kaplan, Howard L.;Somer, Gail R.;Poole, Sabrina;Clarke, Laura;Coffin, Vicki;Cornish, James;O'Brien, Charles P.;Sellers, Edward M.</t>
  </si>
  <si>
    <t>Attenuation of the euphoric effects of cocaine by the dopamine D1/D5 antagonist ecopipam (SCH 39166).</t>
  </si>
  <si>
    <t>Examined the effects of the selective dopamine D1/D5 receptor antagonist ecopipam on the physiological and subjective responses to cocaine in 15 cocaine dependent Ss (aged 26â€“44 yrs). The study also sought to ensure the safety and tolerability of ecopipam in combination with cocaine and to determine the effects of ecopipam on cocaine's pharmacokinetics. Cocaine challenge testing was performed on 4 occasions (days 1, 4, 7, and 11 ) during a 2-wk hospitalization, each test beginning with double-blind oral ecopipam (10, 25, or 100 mg, in that order) or placebo administered 2 hrs prior to cocaine. 24 visual analog scale ratings to assess subjective cocaine effects were collected 6 times from â€“30 to +90 mins relative to iv administration 30 mg of cocaine on each test day. Cocaine plasma samples and cardiovascular measures were also collected 8 times from â€“15 to +180 mins relative to cocaine administration. Ecopipam attenuated the euphoric and anxiogenic effects of, the desire to use, and the immediate cardiovascular effects of cocaine. Ecopipam did not cause an alternation in the pharmacokinetics of cocaine and the combination of ecopipam and cocaine was safe and well tolerated. (PsycINFO Database Record (c) 2016 APA, all rights reserved)</t>
  </si>
  <si>
    <t>https://doi.org/10.1001/archpsyc.56.12.1101</t>
  </si>
  <si>
    <t>Rivero-Bosch M.
 Woograsingh R.</t>
  </si>
  <si>
    <t>Audit of the use of systemic analgesia vs. fascia iliaca blocks in fractured neck of femur patients attending the emergency department.</t>
  </si>
  <si>
    <t>With an ageing population, neck of femur (NOF) fractures are becoming a more prevalent problem. High prevalence of co-morbidities makes this group particularly frail and vulnerable to opioid analgesia (OA) and their side effects. Recent studies show fascia iliaca compartment block (FICB) as a safe alternative to OA [1]. We recently introduced a FICB service in our A&amp;E. We aim to assess its feasibility and investigate whether it reduced OA requirements thereby minimising drug related complications. Methods Initial retrospective audit of IV morphine dose, or equivalent, in patients with fractured NOF within 24-hours of injury was undertaken. Demographics and observations were also collected. Patients with multiple fractures, sustaining fractures as in-patients or without complete analgesia data were excluded. A&amp;E registrars were then taught to perform FICB by landmark technique. A proforma was introduced to monitor practice. Subsequent prospective analysis of morphine use in patients receiving FICB over 5-months was compared to OA only group. Results Initial audit showed 36 patients received systemic analgesia only, 77% of which required morphine (dose range of 2.5-20 mg IV in 24 hours). Following introduction, 24 patients received FICB. Over the study period FICB rate increased from 15% at month 1 to 40% by month 5 and no complications were noted. Of these, only 25% required breakthrough OA with a significantly lower dose range (2.5- 5 mg). In the OA only group, 58% demonstrated a significant drop in oxygen saturations by comparison to only 16% in the FICB group. Demographics were comparable; 66% of patients were ASA &gt;III; mean age 79.5 yrs (OA); 80.5 yrs (FICB). Discussion We show use of FICB in NOF fracture decreases OA use thereby decreasing side effects such as respiratory depression. This low tech, low risk, easily learnt procedure makes it safe for use in A&amp;E to target the first hours post injury when incidence of severe pain is known to be greatest [1]. Moreover, we know regional blocks have been associated with improved dynamic pain relief when compared to OA [2]. Similar studies support our results showing that FICB provides adequate pain relief when performed by trained non-anaesthetic providers [3]. NICE recommends regional blockade as third line management, however we demonstrate such services can be easily and safely introduced with significant reduction in OA use. Therefore we advocate early administration to reduce pain and opioid requirements during these critical hours. We aim to continue training to increase early block administration and plan re-audit to show sustained improvement.</t>
  </si>
  <si>
    <t>https://dx.doi.org/10.1111/anae.12765</t>
  </si>
  <si>
    <t>Anaesthesia. Conference: AAGBI GAT Annual Scientific Meeting 2014. Newcastle United Kingdom. Conference Publication: (var.pagings). 69(SUPPL. 3) (pp 53), 2014. Date of Publication: June 2014.</t>
  </si>
  <si>
    <t>Howard R.F.</t>
  </si>
  <si>
    <t>Audits of postoperative analgesia: What have we learned and what should we do now?.</t>
  </si>
  <si>
    <t>https://dx.doi.org/10.1111/j.1460-9592.2009.03253.x</t>
  </si>
  <si>
    <t>Paediatric Anaesthesia. 20(2) (pp 117-118), 2010. Date of Publication: 2010.</t>
  </si>
  <si>
    <t>Verthein U.
 Haasen C.
 Krausz M.</t>
  </si>
  <si>
    <t>Auricular acupuncture as a treatment of cocaine, heroin, and alcohol addiction: A pilot study.</t>
  </si>
  <si>
    <t>Objectives: In the United States, outpatient acupuncture treatment of patients with drug and alcohol addictions has been provided for more than 20 years. Although positive effects were shown in control studies, the effectiveness of acupuncture treatment in drug addiction is not well-established and is still disputed. During the past few years, interest in acupuncture treatment has increased in Germany. It is occasionally provided in inpatient and outpatient settings for detoxification purposes. Method(s): This longitudinal study evaluates a low-threshold outpatient acupuncture treatment project in Hamburg. During 8 months of documentation, 159 patients were included in the study - 96% of all the patients being treated. The majority participated in only a few acupuncture visits. After 2 weeks, half of the patients had already finished treatment. This study focused on 30 patients who participated in at least four follow-up assessments during the treatment. Result(s): The results show a significant decrease of withdrawal symptoms, a slight improvement of the physical and mental state, and a reduction of alcohol and cocaine consumption. Conclusion(s): Because of the great number of patients who dropped out soon after the beginning of acupuncture treatment, the sample size is rather low. Therefore, this study only shows preliminary results regarding the efficiency of acupuncture treatment of patients with drug and alcohol addictions. However, there is some evidence that acupuncture might be an effective form of therapy, especially for patients with problematic cocaine use. Copyright © 2002 Lippincott Williams &amp; Wilkins, Inc.</t>
  </si>
  <si>
    <t>https://dx.doi.org/10.1097/00132576-200205000-00003</t>
  </si>
  <si>
    <t>Addictive Disorders and their Treatment. 1(1) (pp 11-16), 2002. Date of Publication: May 2002.</t>
  </si>
  <si>
    <t>Jackson H.J.
 Walters J.
 Raman R.</t>
  </si>
  <si>
    <t>Auricular Acupuncture to Facilitate Outpatient Opioid Weaning: A Randomized Pilot Study.</t>
  </si>
  <si>
    <t>Objective: The purpose of this study was to integrate acupuncture within the standard of care during outpatient opioid tapering and assess impact of this treatment on cumulative withdrawal symptoms, psychologic distress, and pain. Method(s): This prospective randomized controlled pilot study administered the National Acupuncture Detoxification Association protocol following monthly opioid tapering. A total of 9 participants were randomized into the intervention group and compared with 6 participants who underwent the standard of care for outpatient opioid tapering. All providers prescribing medication management to both groups were blinded. Psychologic distress was evaluated using the hospital anxiety and depression scale (HADS). The clinical institute narcotic assessment (CINA) measured subjective withdrawal symptoms and pain was assessed using the numerical rating scale (NRS). Result(s): Overall anxiety appeared slightly higher in the acupuncture group (HADS 7.0 compared with 6.5), however, depression was lower when compared with the standard of care group (HADS 4.0 compared with 6.5). The standard of care group reported more intense withdrawal symptoms (CINA 9.0 compared with 3.5) as well as higher pain scores (NRS 6.5 compared with 5.0). There were no statistically significant differences among the standard of care and acupuncture groups. Conclusion(s): This study suggests that auricular acupuncture may be implemented within the standard of care for patients undergoing outpatient opioid weaning regimens. Although results were not statistically significant, they support future research and reveal a promising expansion of treatment options for patients physically dependent on opioid medication.© Copyright 2021, Mary Ann Liebert, Inc., publishers 2021.</t>
  </si>
  <si>
    <t>https://dx.doi.org/10.1089/acu.2020.1450</t>
  </si>
  <si>
    <t>Medical Acupuncture. 33(2) (pp 153-158), 2021. Date of Publication: 01 Apr 2021.</t>
  </si>
  <si>
    <t>Anderson S.A.R.
 Catallozzi M.</t>
  </si>
  <si>
    <t>Autism spectrum disorder and the risk of substance use disorder: A call for targeted screening and prevention in adolescents.</t>
  </si>
  <si>
    <t>JAMA Pediatrics. 175(2) (no pagination), 2021. Date of Publication: February 2021.</t>
  </si>
  <si>
    <t>Arnold B.
 Elliott A.
 Laohamroonvorapongse D.
 Hanna J.
 Norvell D.
 Koh J.</t>
  </si>
  <si>
    <t>Autistic children and anesthesia: Is their perioperative experience different?.</t>
  </si>
  <si>
    <t>Summary Background Children with autism spectrum disorders (ASD) are an increasingly common patient population in the perioperative setting. Children with ASD present with abnormal development in social interaction, communication, and stereotyped patterns of behavior and may be more prone to elevated perioperative anxiety. The perioperative experience for these patients is complex and presents a unique challenge for clinicians. Aim The aim of the current study was to provide a further understanding of the premedication patterns and perioperative experiences of children with ASD in comparison to children without ASD. Methods Using a retrospective cohort study design, medical records were evaluated for patients with and without ASD undergoing general anesthesia for dental rehabilitation from 2006-2011. The following objectives were measured and compared: (i) premedication patterns and (ii) complications, pain, anesthetic type, PACU time, and time to discharge. To compare categorical variables, the chi-square test was used. Bivariate and multivariable analyses were performed to control for potential confounding as a result of baseline differences between the two groups. Results A total of 121 ASD patients and 881 non-ASD patients were identified. When controlling for age, weight, and gender, children in the ASD group were more likely to have nonstandard premedication types (P &lt; 0.0001), while children without ASD were more likely to have standard premedication types (P &lt; 0.0001). No significant group differences were identified in regards to the other outcome measures. Conclusions Other than a significant difference in the premedication type and route, we found that children with ASD seemed to have similar perioperative experiences as non-ASD subjects. It was especially interesting to find that their postoperative period did not pose any special challenges. There is much to be learned about this unique patient population, and a more in-depth prospective evaluation is warranted to help better delineate the best approach to caring for these patients.Copyright © 2015 John Wiley and Sons Ltd.</t>
  </si>
  <si>
    <t>https://dx.doi.org/10.1111/pan.12739</t>
  </si>
  <si>
    <t>Paediatric Anaesthesia. 25(11) (pp 1103-1110), 2015. Date of Publication: 01 Nov 2015.</t>
  </si>
  <si>
    <t>Xu, S; Liu, Y; Li, Y; Deng, YP; Yuan, J; Lv, RB; Wang, YK; Zhang, GM; Guo, ZR; Fu, DX; Zeng, H; Han, M; Liu, XD</t>
  </si>
  <si>
    <t>Availability of dopamine transporters in heroin-dependent subjects: A F-18-FECNT PET imaging study</t>
  </si>
  <si>
    <t>Dopamine transporter; F-18-FECNT; Heroin dependence</t>
  </si>
  <si>
    <t>SPONTANEOUS WITHDRAWAL SYMPTOMS; ALCOHOL-WITHDRAWAL; LONGITUDINAL CHANGES; SPECT; USERS; DEPRESSION; ABSTINENCE; LIGAND; MODULATION; SEVERITY</t>
  </si>
  <si>
    <t>This study was to reconfirm the reduced dopamine transporter (DAT) availability in heroin-dependent subjects and validate the use of 2 beta-carbomethoxy-3 beta-(4-chlorophenyl)-8-(2-fluoroethyl)-nortropane (F-18-FECNT) as a PET radiotracer to assess the changes of striatal DAT in drug addicted subjects. Herein, we assessed DAT standardized uptake values (SUV) of F-18-FECNT in the striatum and cerebellum of 20 heroin-dependent subjects and 10 healthy controls and analyzed the correlation between DAT availability and heroin withdrawal symptom scores and anxiety/depression rating scales in heroin-dependent subjects, as well as the relationship between the withdrawal symptoms scores and age. The striatal DAT availability in heroin-dependent subjects was significantly lower (by similar to 15.7-17.6%) than that in healthy controls. Age was positively related to heroin withdrawal symptom scores. The withdrawal symptom scores in older patients (Age: 49.5 +/- 2.5) were significantly higher (by similar to 20%) than those in younger patients (Age: 30.9 +/- 4.8). These results confirm that chronic heroin use induces striatal DAT reduction, suggesting that F-18-FECNT could be used as an alternative PET imaging radioligand for in vivo imaging of DAT in drug addicted subjects. Moreover, older patients might suffer more severe withdrawal symptoms than younger patients, suggesting that older patients with heroin withdrawal could be given more medication.</t>
  </si>
  <si>
    <t>Barrett, Mark E.;Joe, George W.;Simpson, D. Dwayne</t>
  </si>
  <si>
    <t>Availability of drugs and psychological proneness in opioid addiction.</t>
  </si>
  <si>
    <t>Examined the role of drug availability and psychological proneness in opioid addiction using longitudinal data from the Drug Abuse Reporting Program (DARP). Ss included 424 25â€“66 yr old addicts who were followed up and interviewed approximately 12 yrs after admission to treatment in the DARP, and for whom admission, during-treatment, and 6-yr follow-up data were also available. Drug availability and proneness were both important for drug use at any given time from initial stages of addiction as well as in Year 12 of the follow-up, but proneness was rated as relatively more important for opioid use in the later stages of the addiction career. Proneness measures contributed more to the prediction of long-term drug use outcomes. (PsycINFO Database Record (c) 2019 APA, all rights reserved)</t>
  </si>
  <si>
    <t>https://doi.org/10.3109/10826089009058881</t>
  </si>
  <si>
    <t>Sykes D.A.W.
 Tabarestani T.Q.
 Chaudhry N.S.
 Salven D.S.
 Shaffrey C.I.
 Bullock W.M.
 Guinn N.R.
 Gadsden J.
 Berger M.
 Abd-El-Barr M.M.</t>
  </si>
  <si>
    <t>Awake Spinal Fusion Is Associated with Reduced Length of Stay, Opioid Use, and Time to Ambulation Compared to General Anesthesia: A Matched Cohort Study.</t>
  </si>
  <si>
    <t>Objective: There is increasing interest in performing awake spinal fusion under spinal anesthesia (SA). Evidence supporting SA has been positive, albeit limited. The authors set out to investigate the effects of SA versus general anesthesia (GA) for spinal fusion procedures on length of stay (LOS), opioid use, time to ambulation (TTA), and procedure duration. Method(s): The authors performed a retrospective review of a single surgeon's patients who underwent lumbar fusions under SA versus GA from June of 2020 to June of 2022. SA patients were compared to demographically matched GA counterparts undergoing comparable procedures. Analyzed outcomes include operative time, opioid usage in morphine milligram equivalents, TTA, and LOS. Result(s): Ten SA patients were matched to 10 GA counterparts. The cohort had a mean age of 66.77, a mean body mass index of 27.73 kg/m2, and a median American Society of Anesthesiologists Physical Status Score of 3.00. LOS was lower in SA versus GA patients (12.87 vs. 50.79 hours, P = 0.001). Opioid utilization was reduced in SA versus GA patients (10.76 vs. 31.43 morphine milligram equivalents, P = 0.006). TTA was reduced in SA versus GA patients (7.22 vs. 29.87 hours, P = 0.022). Procedure duration was not significantly reduced in SA patients compared to GA patients (139.3 vs. 188.2 minutes, P = 0.089). Conclusion(s): These preliminary retrospective results suggest the use of SA rather than GA for lumbar fusions is associated with reduced hospital LOS, reduced opioid utilization, and reduced TTA. Future randomized prospective studies are warranted to determine if SA usage truly leads to these beneficial outcomes.Copyright © 2023 Elsevier Inc.</t>
  </si>
  <si>
    <t>https://dx.doi.org/10.1016/j.wneu.2023.05.001</t>
  </si>
  <si>
    <t>World Neurosurgery. 176 (pp e91-e100), 2023. Date of Publication: August 2023.</t>
  </si>
  <si>
    <t>Sandin R.H.
 Enlund G.
 Samuelsson P.
 Lennmarken C.</t>
  </si>
  <si>
    <t>Awareness during anaesthesia: A prospective case study.</t>
  </si>
  <si>
    <t>Background: Patients who are given general anaesthesia are not guaranteed to remain unconscious during surgery. Knowledge about the effectiveness of current protective measures is scarce, as is our understanding of patients' responses to this complication. We did a prospective case study to assess conscious awareness during anaesthesia. Method(s): 11,785 patients who had undergone general anaesthesia were interviewed for awareness on three occasions: before they left the post-anaesthesia care unit, and 1-3 days and 7-14 days after the operation. Finding(s): We identified 18 cases of awareness and one case of inadvertent muscle blockade that had occurred before unconsciousness. Incidence of awareness was 0.18% in cases in which neuromuscular blocking drugs were used, and 0.10% in the absence of such drugs. 17 cases of awareness were identified at the final interview, but no more than 11 would have been detected if an interview had been done only when the patients left the post-anaesthesia care unit. Four non-paralysed patients recalled intraoperative events, but none had anxiety during wakefulness or had delayed neurotic symptoms. This finding contrasts with anaesthesia with muscle relaxants, during which 11 of 14 patients had pain, anxiety, or delayed neurotic symptoms. After repeated discussion and information, the delayed neurotic symptoms resolved within 3 weeks in all patients. Analysis of individual cases suggests that a reduced incidence of recall of intraoperative events would not be achieved by monitoring of end-tidal anaesthetic gas concentration or by more frequent use of benzodiazepines. Interpretation(s): The inability to prevent awareness by conventional measures may advocate monitoring of cerebral activity by neurophysiological techniques. However, the sensitivity of such techniques is not known, and in the light of our findings, at least 861 patients would need to be monitored to avoid one patient from suffering due to awareness during relaxant anaesthesia.</t>
  </si>
  <si>
    <t>http://dx.doi.org/10.1016/S0140-6736(99)11010-9</t>
  </si>
  <si>
    <t>Lancet. 355(9205) (pp 707-711), 2000. Date of Publication: 26 Feb 2000.</t>
  </si>
  <si>
    <t>Hayashi K, Wood E, Dong H, Buxton JA, Fairbairn N, DeBeck K, Milloy MJ, Kerr T.</t>
  </si>
  <si>
    <t>Awareness of fentanyl exposure and the associated overdose risks among people who inject drugs in a Canadian setting</t>
  </si>
  <si>
    <t>Drug Alcohol Rev. 2021 Sep;40(6):964-973. doi: 10.1111/dar.13261. Epub 2021 Feb 18.</t>
  </si>
  <si>
    <t>10.1111/dar.13261</t>
  </si>
  <si>
    <t>Fuller B.M.
 Pappal R.D.
 Mohr N.M.
 Roberts B.W.
 Faine B.
 Yeary J.
 Sewatsky T.
 Johnson N.J.
 Driver B.E.
 Ablordeppey E.
 Drewry A.M.
 Wessman B.T.
 Yan Y.
 Kollef M.H.
 Carpenter C.R.
 Avidan M.S.</t>
  </si>
  <si>
    <t>Awareness with Paralysis among Critically Ill Emergency Department Patients: A Prospective Cohort Study*.</t>
  </si>
  <si>
    <t>OBJECTIVES: In mechanically ventilated patients, awareness with paralysis (AWP) can have devastating consequences, including post-traumatic stress disorder (PTSD), depression, and thoughts of suicide. Single-center data from the emergency department (ED) demonstrate an event rate for AWP factors higher than that reported from the operating room. However, there remains a lack of data on AWP among critically ill, mechanically ventilated patients. The objective was to assess the proportion of ED patients experiencing AWP and investigate modifiable variables associated with its occurrence. DESIGN: An a priori planned secondary analysis of a multicenter, prospective, before-and-after clinical trial. SETTING: The ED of three academic medical centers. PATIENTS: Mechanically ventilated adult patients that received neuromuscular blockers. INTERVENTIONS: None. MEASUREMENTS AND MAIN RESULTS: All data related to sedation and analgesia were collected. AWP was the primary outcome, assessed with the modified Brice questionnaire, and was independently adjudicated by three expert reviewers. Perceived threat, in the causal pathway for PTSD, was the secondary outcome. A total of 388 patients were studied. The proportion of patients experiencing AWP was 3.4% (n = 13), the majority of whom received rocuronium (n = 12/13; 92.3%). Among patients who received rocuronium, 5.5% (n = 12/230) experienced AWP, compared with 0.6% (n = 1/158) among patients who did not receive rocuronium in the ED (odds ratio, 8.64; 95% CI, 1.11-67.15). Patients experiencing AWP had a higher mean (sd) threat perception scale score, compared with patients without AWP (15.6 [5.8] vs 7.7 [6.0]; p &lt; 0.01). CONCLUSION(S): AWP was present in a concerning proportion of mechanically ventilated ED patients, was associated with rocuronium exposure in the ED, and led to increased levels of perceived threat, placing patients at greater risk for PTSD. Studies that aim to further quantify AWP in this vulnerable population and eliminate its occurrence are urgently needed.Copyright © 2022 Lippincott Williams and Wilkins. All rights reserved.</t>
  </si>
  <si>
    <t>https://dx.doi.org/10.1097/CCM.0000000000005626</t>
  </si>
  <si>
    <t>Critical Care Medicine. 50(10) (pp 1449-1460), 2022. Date of Publication: 01 Oct 2022.</t>
  </si>
  <si>
    <t>Kriwanek KL, Wan J, Beaty JH, Pershad J.</t>
  </si>
  <si>
    <t>Axillary block for analgesia during manipulation of forearm fractures in the pediatric emergency department a prospective randomized comparative trial</t>
  </si>
  <si>
    <t>J Pediatr Orthop. 2006 Nov-Dec;26(6):737-40. doi: 10.1097/01.bpo.0000229976.24307.30.</t>
  </si>
  <si>
    <t>10.1097/01.bpo.0000229976.24307.30</t>
  </si>
  <si>
    <t>Levitzky B.
 Lopez R.
 Dumot J.A.
 Vargo J.J.</t>
  </si>
  <si>
    <t>Balanced propofol sedation versus fentanyl and midazolam titrated to moderate sedation for EGD: A prospective, randomized clinical trial.</t>
  </si>
  <si>
    <t>Background: Balanced propofol sedation (BPS) combines propofol with low doses of an opiate and benzodiazepine, targets moderate sedation, and relies on the endoscopist for dosing decisions of sedative/hypnotics. While data has shown that BPS provides high patient satisfaction during colonoscopy, no randomized clinical trial has compared outcomes of BPS to standard sedation (SS) with an opiate and benzodiazepine alone during EGD. Method(s): ASA Class 1-3 patients undergoing elective, outpatient EGD were randomized to moderate sedation with BPS using propofol, fentanyl, and midazolam or SS with fentanyl and midazolam alone. Two experienced endoscopists performed all procedures using capnography and 4 liters/minute of supplemental oxygen. The primary endpoint was patient satisfaction at discharge as measured by 100-millimeter visual analogue scale (VAS): 0=not at all satisfied, 100=Zcompletely satisfied. Secondary endpoints included (1) time to full recovery from sedation and (2) patient recall of intraprocedural pain, gagging, and anxiety as measured by VAS (0=none, 100=severe). Wilcoxon rank sum tests for continuous variables and Pearson's chi-square tests for categorical variables were used to assess differences between the two groups with p&lt;0.05 considered significant. Linear regression was then performed to identify factors associated with patient satisfaction. We report results of an interim analysis after enrolling 81 patients (BPS 41, SS 40). Result(s): The groups were similar with respect to ASA and Mallampati classes, age, sex, and BMI. The median satisfaction score was significantly higher in the BPS arm than the SS arm (99 vs. 88, p&lt;0.001). The BPS arm exhibited significantly less recall of intraprocedural gagging (median 1 vs. 14.5, p&lt;0.001), pain (median 4 vs. 30, p=0.002), and anxiety (median 4 vs. 30, p=0.002) than the SS arm. The BPS arm had significantly shorter recovery times than the SS arm (median 11 vs. 26.5 minutes, p&lt;0.001). Significant positive predictors of patient satisfaction in the multivariable regression model included use of BPS, increasing age, higher BMI, and higher fentanyl dose. No significant difference was observed in the number of patients experiencing transient deep sedation in the two groups (10 in BPS arm, 16 in SS arm, p=0.13). There were no episodes of major hypoxemia (SaO2&lt;=85%) or significant adverse events (ventilatory assistance, use of reversal agents, hospitalization, or serious hemodynamic instability) in either group. Conclusion(s): BPS targeted to moderate sedation by adequately trained endoscopists yields superior patient satisfaction and shorter recovery times than SS alone during elective EGD.</t>
  </si>
  <si>
    <t>https://dx.doi.org/10.1016/j.gie.2009.03.060</t>
  </si>
  <si>
    <t>Gastrointestinal Endoscopy. Conference: Digestive Disease Week, DDW 2009. Chicago, IL United States. Conference Publication: (var.pagings). 69(5) (pp AB103), 2009. Date of Publication: April 2009.</t>
  </si>
  <si>
    <t>Johnston T.
 Beaumont-Boileau R.
 Acker J.
 Batt A.M.</t>
  </si>
  <si>
    <t>Barriers and enablers to implementing intranasal ketamine for Primary Care Paramedics in Canada - A parallel convergent mixed methods study.</t>
  </si>
  <si>
    <t>Introduction: British Columbia Emergency Health Service trialled the use of intranasal (IN) ketamine given by Primary Care Paramedics (PCPs). Prior to this practice change, the PCPs had not performed weight-based drug calculations, given medications intranasally, nor been responsible for controlled and targeted substances. This study aimed to use the Capability, Opportunity, Motivation and Behaviour (COM-B) model and Theoretical Domain Framework (TDF) to identify enablers and barriers to implementing IN paramedic administered ketamine analgesia (iPAKA) for PCPs. Method(s): This was a parallel convergent mixed methods study with two phases. The quantitative phase consisted of longitudinal staff surveys to assess PCP knowledge and perceptions of ketamine and controlled and targeted substances policies. The qualitative phase involved staff focus groups on programme implementation. Descriptive statistics of survey results were integrated with coded focus group data and analysed using the COM-B model and TDF. Evidence-based behavioural change techniques were mapped to each TDF domain. Finding(s): Our analysis revealed barriers and enablers across several TDF domains. Implementing ketamine was enabled by quality education, strong organisational support and the availability of cognitive aides. Trial success was attributed in part to participant's feelings of optimism and their increased job satisfaction. Key barriers included a knowledge gap involving drug dosage calculations, negative emotions associated with performance anxiety and a lack of field education and supervision to monitor paramedic practice. Conclusion(s): The use of theoretical frameworks and models like COM-B/TDF serves to improve the sustainable implementation of behaviour and clinical practice change in paramedicine. When project teams use theory to guide design and implementation, they can systematically identify and target individual and organisational enablers and barriers to adopting routine practices. The iPAKA study reveals key barriers and facilitators in several TDF domains and presents theory-linked targeted behavioural techniques to support on-going implementation of PCP-administered IN ketamine for analgesia.Copyright © The Author(s) 2023.</t>
  </si>
  <si>
    <t>https://dx.doi.org/10.1177/27536386231174097</t>
  </si>
  <si>
    <t>Paramedicine. 20(5) (pp 132-151), 2023. Date of Publication: September 2023.</t>
  </si>
  <si>
    <t>Russell, Cayley;Pang, Michelle;Nafeh, Frishta;Farrell Macdonald, Shanna;Derkzen, Dena;Rehm, JÃ¼rgen;Fischer, Benedikt</t>
  </si>
  <si>
    <t>Barriers and facilitators to opioid agonist treatment (OAT) engagement among individuals released from federal incarceration into the community in Ontario, Canada.</t>
  </si>
  <si>
    <t>Introduction: Correctional populations with opioid use disorder experience increased health risks during community transition periods. Opioid Agonist Treatment (OAT) can reduce these risks, but retention is a key challenge. This study addresses a knowledge gap by describing facilitators and barriers to OAT engagement among federal correctional populations released into the community in Ontario, Canada. Methods: This article describes results from a longitudinal mixed-methods study examining OAT transition experiences among thirty-five individuals released from federal incarceration in Ontario, Canada. Assessments were completed within one year of participantsâ€™ release. Data were thematically analyzed. Results: The majority (77%) of participants remained engaged in OAT, however, 69% had their release suspended and 49% returned to custody. Key facilitators for OAT engagement included flexibility, positive staff rapport, and structure. Fragmented OAT transitions, financial OAT coverage, balancing reintegration requirements, logistical challenges, and inaccessibility of â€˜take-homeâ€™ OAT medications were common barriers. Conclusions: Post-incarceration transition periods are critical for OAT retention, yet individuals in Ontario experience barriers to OAT engagement that contribute to treatment disruptions and related risks such as relapse and/or re-incarceration. Additional measures to support community OAT transitions are required, including improved discharge planning, amendments to OAT and financial coverage policies, and an expansion of OAT options. (PsycInfo Database Record (c) 2022 APA, all rights reserved)</t>
  </si>
  <si>
    <t>https://doi.org/10.1080/17482631.2022.2094111</t>
  </si>
  <si>
    <t>International Journal of Qualitative Studies on Health and Well-being</t>
  </si>
  <si>
    <t>Sexton, Rocky L.;Carlson, Robert G.;Siegal, Harvey A.;Falck, Russel S.;Leukefeld, Carl;Booth, Brenda</t>
  </si>
  <si>
    <t>Barriers and Pathways to Diffusion of Methamphetamine Use Among African Americans in the Rural South: Preliminary Ethnographic Findings.</t>
  </si>
  <si>
    <t>There are no studies of African Americans' methamphetamine use in the South where it is widespread among whites. We describe factors that inhibit or facilitate the diffusion of methamphetamine use among African Americans based on qualitative interviews with 86 drug users in rural Arkansas and Kentucky. Results suggest low prevalence of methamphetamine use among African Americans, and interviewees cited several barriers to its diffusion which were linked to the drug's ingredients, psychoactive and physiological effects, difficulty in accessing distribution networks, and established African-American preference for cocaine. Fourteen African Americans reported methamphetamine use and discussed pathways to it. Possible increases in African-American methamphetamine use merits further investigation. (PsycINFO Database Record (c) 2016 APA, all rights reserved)</t>
  </si>
  <si>
    <t>https://doi.org/10.1300/J233v04n01_06</t>
  </si>
  <si>
    <t>Journal of Ethnicity in Substance Abuse</t>
  </si>
  <si>
    <t>Storholm E.D.
 Ober A.J.
 Hunter S.B.
 Becker K.M.
 Iyiewuare P.O.
 Pham C.
 Watkins K.E.</t>
  </si>
  <si>
    <t>Barriers to integrating the continuum of care for opioid and alcohol use disorders in primary care: A qualitative longitudinal study.</t>
  </si>
  <si>
    <t>Untreated substance use disorders remain a pervasive public health problem in the United States, especially among medically-underserved and low-income populations, with opioid and alcohol use disorders (OAUD) being of particular concern. Primary care is an underutilized resource for delivering treatment for OAUD, but little is known about the organizational capacity of community-based primary care clinics to integrate treatment for OAUD. The objective of this study was to use an organizational capacity framework to examine perceived barriers to implementing the continuum of care for OAUD in a community-based primary care organization over three time points: pre-implementation (preparation), early implementation (practice), and full implementation. Clinic administrators and medical and mental health providers from two clinics participated in interviews and focus groups. Barriers were organized by type and size, and are presented over the three time points. Although some barriers persisted, most barriers decreased over time, and respondents reported feeling more efficacious in their ability to successfully deliver OAUD treatment. Findings contribute to the needed literature on building capacity to implement OAUD treatment in primary care and suggest that while barriers may be sizable and inevitable, successful implementation is still possible.Copyright © 2017 Elsevier Inc.</t>
  </si>
  <si>
    <t>https://dx.doi.org/10.1016/j.jsat.2017.09.015</t>
  </si>
  <si>
    <t>Journal of Substance Abuse Treatment. 83 (pp 45-54), 2017. Date of Publication: December 2017.</t>
  </si>
  <si>
    <t>Grau-Lopez L.
 Marcos-Fosch C.
 Daigre C.
 Palma-Alvarez R.F.
 Rando-Segura A.
 Llaneras J.
 Perea-Ortueta M.
 Rodriguez-Frias F.
 Martinez-Luna N.
 Riveiro-Barciela M.
 Ramos-Quiroga J.A.
 Colom J.
 Esteban R.
 Buti M.</t>
  </si>
  <si>
    <t>Barriers to linkage to care in hepatitis C patients with substance use disorders and dual diagnoses, despite centralized management.</t>
  </si>
  <si>
    <t>Background: Hepatitis C virus (HCV) management is a challenge in patients with substance use disorder (SUD). This study aimed to describe an HCV screening and linkage to care program in SUD patients, and analyze the characteristics of this population in relation to HCV infection, particularly the impact of psychiatric comorbidities (dual diagnosis). Method(s): This study was a prospective clinical cohort study using a collaborative, multidisciplinary model to offer HCV care (screening, diagnosis, and therapy) to individuals with SUD attending a dedicated hospital clinic. The characteristics of the participants, prevalence of HCV infection, percentage who started therapy, and adherence to treatment were compared according to the patients' consumption characteristics and presence of dual diagnosis. HCV screening, diagnosis, treatment initiation, and sustained virologic response were analyzed. Result(s): 528 individuals attended the center (November 2018-June 2019) and 401 (76%) accepted screening. In total, 112 (28%) were anti-HCV-positive and 42 (10%) had detectable HCV RNA, but only 20 of the latter started HCV therapy. Among the 253 (63%) patients with a dual diagnosis, there were no differences in HCV infection prevalence versus patients with SUD alone (p = 0.28). Dual diagnosis did not lead to a higher risk of HCV infection or interfere with linkage to care or treatment. Conclusion(s): This study found a high prevalence of dual diagnosis and HCV infection in SUD patients, but dual diagnosis was not associated with an increased risk of acquiring HCV or more complex access to care. Despite use of a multidisciplinary management approach, considerable barriers to HCV care remain in this population that would need more specific focus.Copyright © The Author(s), 2021.</t>
  </si>
  <si>
    <t>https://dx.doi.org/10.1177/17562848211016563</t>
  </si>
  <si>
    <t>Therapeutic Advances in Gastroenterology. 14 (no pagination), 2021. Date of Publication: 2021.</t>
  </si>
  <si>
    <t>Adinoff, Bryon;Gu, Hong;Merrick, Carmen;McHugh, Meredith;Jeon-Slaughter, Haekyung;Lu, Hanzhang;Yang, Yihong;Stein, Elliot A.</t>
  </si>
  <si>
    <t>Basal hippocampal activity and its functional connectivity predicts cocaine relapse.</t>
  </si>
  <si>
    <t>Background: Cocaine-induced neuroplastic changes may result in a heightened propensity for relapse. Using regional cerebral blood flow (rCBF) as a marker of basal neuronal activity, this study assessed alterations in rCBF and related resting state functional connectivity (rsFC) to prospectively predict relapse in patients following treatment for cocaine use disorder (CUD). Methods: Pseudocontinuous arterial spin labeling functional magnetic resonance imaging and resting blood oxygen level-dependent functional magnetic resonance imaging data were acquired in the same scan session in abstinent participants with CUD before residential treatment discharge and in 20 healthy matched control subjects. Substance use was assessed twice weekly following discharge. Relapsed participants were defined as those who used stimulants within 30 days following treatment discharge (n = 22); early remission participants (n = 18) did not. Results: Voxel-wise, whole-brain analysis revealed enhanced rCBF only in the left posterior hippocampus (pHp) in the relapsed group compared with the early remission and control groups. Using this pHp as a seed, increased rsFC strength with the posterior cingulate cortex (PCC)/precuneus was seen in the relapsed versus early remission subgroups. Together, both increased pHp rCBF and strengthened pHp-PCC rsFC predicted relapse with 75% accuracy at 30, 60, and 90 days following treatment. Conclusions: In CUD participants at risk of early relapse, increased pHp basal activity and pHp-PCC circuit strength may reflect the propensity for heightened reactivity to cocaine cues and persistent cocaine-related ruminations. Mechanisms to mute hyperactivated brain regions and delink dysregulated neural circuits may prove useful to prevent relapse in patients with CUD. (PsycInfo Database Record (c) 2021 APA, all rights reserved)</t>
  </si>
  <si>
    <t>https://doi.org/10.1016/j.biopsych.2014.12.027</t>
  </si>
  <si>
    <t>Biological Psychiatry</t>
  </si>
  <si>
    <t>Winkelman J.W.
 Purks J.
 Wipper B.</t>
  </si>
  <si>
    <t>Baseline and 1-year longitudinal data from the National Restless Legs Syndrome Opioid Registry.</t>
  </si>
  <si>
    <t>Study Objectives: Restless legs syndrome (RLS) is a sensory-motor neurological disorder. Low dose opioid medications are prescribed for treatment-refractory RLS. We describe baseline and 1-year longitudinal dosing and symptom outcomes for the National RLS Opioid Registry. Method(s): Individuals currently taking a prescribed opioid for diagnosed RLS are included in the registry. Information on initial and current opioid dosages, side effects, past and current concomitant RLS treatments, RLS severity, psychiatric history, and opioid abuse risk factors were collected at baseline. Follow-up online surveys were performed at 6 months and 1-year. Result(s): Participants (n = 500) are primarily white, elderly, educated, and retired. Half of all subjects are on opioid monotherapy. Nearly 50% of all subjects are taking methadone, and one-quarter are taking oxycodone formulations. The median total daily opioid dose is 30.0 morphine milligram equivalents (MME). At baseline, three-quarters of registry participants had been taking a prescribed opioid for RLS for more than 1 year and one-Third for more than 5 years, and had mild-moderate RLS symptoms. At 1-year follow-up, 31.2% increased dose (median = 10 MME) and 16.0% decreased dose of their opioid. An MME increase &gt;=25 was associated with: opioid use for non-RLS pain, &lt;1 year of opioid use, opioid switch to methadone, and discontinuation of non-opioid RLS medications which, combined, accounted for 91.7% of those with 1-year follow-up increases &gt;=25 MME. Conclusion(s): In refractory RLS, prescribed opioids are generally used at low doses with good efficacy. Longitudinally over 1 year, roughly one-Third of participants increased their prescribed opioid dose, though generally by small amounts, with larger dose increases accounted for by predictable features.Copyright © 2020 Sleep Research Society. Published by Oxford University Press on behalf of the Sleep Research Society. All rights reserved.</t>
  </si>
  <si>
    <t>https://dx.doi.org/10.1093/sleep/zsaa183</t>
  </si>
  <si>
    <t>Sleep. 44(2) (no pagination), 2021. Article Number: zsaa183. Date of Publication: 01 Feb 2021.</t>
  </si>
  <si>
    <t>Secrest S.
 Miller-Matero L.R.
 Chrusciel T.
 Salas J.
 Sullivan M.D.
 Zabel C.
 Lustman P.
 Ahmedani B.
 Carpenter R.W.
 Scherrer J.F.</t>
  </si>
  <si>
    <t>Baseline Characteristics From a New Longitudinal Cohort of Patients With Noncancer Pain and Chronic Opioid Use in the United States.</t>
  </si>
  <si>
    <t>Retrospective cohort studies have consistently observed that long-term prescription opioid use is a risk factor for new major depressive episodes. However, prospective studies are needed to confirm these findings and establish evidence for causation. The Prescription Opioids and Depression Pathways cohort study is designed for this purpose. The present report describes the baseline sample and associations between participant characteristics and odds of daily versus nondaily opioid use. Second, we report associations between participant characteristics and odds of depression, dysthymia, anhedonia, and vital exhaustion. Patients with noncancer pain were eligible if they started a new period of prescription opioid use lasting 30 to 90 days. Participants were 54.8 (standard deviation +/- 11.3) years of age, 57.3% female and 73% White race. Less than college education was more common among daily versus nondaily opioid users (32.4% vs 27.3%; P = .0008), as was back pain (64.2% vs 51.3%; P &lt; .0001), any nonopioid substance use disorder (12.8% vs 4.8%; P &lt; .0001), and current smoking (30.7% vs 18.4% P &lt; .0001). High pain interference (50.9% vs 28.4%; P &lt; .0001) was significantly associated with depression, as was having more pain sites (6.9 +/- 3.6 vs 5.7 +/- 3.6; P &lt; .0001), and benzodiazepine comedication (38.2% vs 23.4%; P &lt; .0001). High pain interference was significantly more common among those with anhedonia (46.8% vs 27.4%; P &lt; .0001), and more pain sites (7.0 +/- 3.7 vs 5.6 +/- 3.6; P &lt; .0001) were associated with anhedonia. Having more pain sites (7.9 +/- 3.6 vs 5.5 +/- 3.50; P &lt; .0001) was associated with vital exhaustion, as was back pain (71.9% vs 56.8%; P = .0001) and benzodiazepine comedication (42.8% vs 22.8%; P &lt; .0001). Patients using prescription opioids for noncancer pain have complex pain, psychiatric, and substance use disorder comorbidities. Longitudinal data will reveal whether long-term opioid therapy leads to depression or other mood disturbances such as anhedonia and vital exhaustion. Perspective(s): This study reports baseline characteristics of a new prospective, noncancer pain cohort study. Risk factors for adverse opioid outcomes were most common in those with depression and vital exhaustion and less common in dysthymia and anhedonia. Baseline data highlight the complexity of patients receiving long-term opioid therapy for noncancer pain.Copyright © 2023 United States Association for the Study of Pain, Inc.</t>
  </si>
  <si>
    <t>https://dx.doi.org/10.1016/j.jpain.2023.10.019</t>
  </si>
  <si>
    <t>Journal of Pain. (no pagination), 2023. Date of Publication: 2023.</t>
  </si>
  <si>
    <t>Prens E.P.
 Lugo-Somolinos A.M.
 Paller A.S.
 Kerdel F.
 Duan Y.
 Teixeira H.D.
 Longcore M.
 Kimball A.B.</t>
  </si>
  <si>
    <t>Baseline Characteristics from UNITE: An Observational, International, Multicentre Registry to Evaluate Hidradenitis Suppurativa (Acne Inversa) in Clinical Practice.</t>
  </si>
  <si>
    <t>Background: Hidradenitis suppurativa (HS), also known as acne inversa, is a recurring, painful, chronic, and sometimes disfiguring inflammatory skin disease. Objective(s): Our objective was to report the baseline clinical characteristics, natural history, and associated outcomes of patients with HS from the ongoing, prospective, non-interventional UNITE registry that is collecting data regarding the natural history and associated outcomes of HS. Method(s): Patients with inflammatory HS lesions were enrolled, including adolescents (aged 12 to &lt; 18 years) and adults (aged &gt;= 18 years). None had participated in previous or current originator-adalimumab studies/registries. Patients received treatment consistent with site-specific, routine clinical practice. HS disease status was assessed by HS lesions and disease flare; treatment and outcomes data were collected at enrolment and every 6 months for &lt;= 4 years. Result(s): Enrolment (N = 594; 89.1% adults; 10.9% adolescents) occurred from 29 October 2013 to 29 December 2015 at 73 sites in 12 countries. At baseline, the majority were female (69.7%) and White (81.2%), had moderate-to-severe disease (Hurley stage II or III; 93.3%), and had undergone prior procedures/surgery for HS (68.7%). In total, 61.6% of adults and 49.2% of adolescents were obese; 40.2% of patients reported current tobacco use. Scarring due to lesions occurred in 91.2% of patients. The prevalence of comorbidities of interest was as follows: depression (13.3%), other psychiatric disorders (9.6%), inflammatory bowel disease (2.7%), diabetes (9.1%), and polycystic ovary syndrome (5.2%). Conclusion(s): In this population from the UNITE HS registry, obesity and smoking were common, and disease burden was high, manifesting as multiple lesions, scarring, surgical history, and considerable comorbidities.Copyright © 2020, The Author(s).</t>
  </si>
  <si>
    <t>https://dx.doi.org/10.1007/s40257-020-00504-4</t>
  </si>
  <si>
    <t>American Journal of Clinical Dermatology. 21(4) (pp 579-590), 2020. Date of Publication: 01 Aug 2020.</t>
  </si>
  <si>
    <t>Mogali, Shanthi;Khan, Nabil A.;Drill, Esther S.;Pavlicova, Martina;Sullivan, Maria A.;Nunes, Edward;Bisaga, Adam</t>
  </si>
  <si>
    <t>Baseline characteristics of patients predicting suitability for rapid naltrexone induction.</t>
  </si>
  <si>
    <t>Background and Objectives: Extendedâ€_x0090_release (XR) injection naltrexone has proved promising in the treatment of opioid dependence. Induction onto naltrexone is often accomplished with a procedure known as rapid naltrexone induction. The purpose of this study was to evaluate preâ€_x0090_treatment patient characteristics as predictors of successful completion of a rapid naltrexone induction procedure prior to XR naltrexone treatment. Methods: A chart review of 150 consecutive research participants (N = 84 completers and N = 66 nonâ€_x0090_completers) undergoing a rapid naltrexone induction with the buprenorphoneâ€_x0090_clonidine procedure were compared on a number of baseline demographic, clinical and psychosocial factors. Logistic regression was used to identify client characteristics that may predict successful initiation of naltrexone after a rapid inductionâ€_x0090_detoxification. Results: Patients who failed to successfully initiate naltrexone were younger (AOR: 1.040, CI: 1.006, 1.075), and using 10 or more bags of heroin (or equivalent) per day (AOR: 0.881, CI: 0.820, 0.946). Drug use other than opioids was also predictive of failure to initiate naltrexone in simple bivariate analyses, but was no longer significant when controlling for age and opioid use level. Conclusions: Younger age, and indicators of greater substance dependence severity (more current opioid use, other substance use) predict difficulty completing a rapid naltrexone induction procedure. Such patients might require a longer period of stabilization and/or more gradual detoxification prior to initiating naltrexone. Scientific Significance: Our study findings identify specific characteristics of patients who responded positively to rapid naltrexone induction. (PsycINFO Database Record (c) 2016 APA, all rights reserved)</t>
  </si>
  <si>
    <t>https://doi.org/10.1111/ajad.12180</t>
  </si>
  <si>
    <t>Andring L.M.
 Kelsey C.
 Weng J.
 Manzar G.S.
 Bailard N.
 Fellman B.
 Domingo M.
 Varkey J.
 Foster-Mills T.
 Kazantsev T.
 Lin L.L.
 Jhingran A.
 Colbert L.
 Eifel P.J.
 Klopp A.H.
 Joyner M.M.</t>
  </si>
  <si>
    <t>Baseline Characteristics of Patients Undergoing Brachytherapy for Gynecologic Cancer (GYN-BT) and the Role for an Enhanced Recovery Pathway (ERP).</t>
  </si>
  <si>
    <t>Purpose/Objective(s): ERPs have been adopted by many surgical specialties and have demonstrated improved outcomes, including shorter hospital stay, decreased healthcare costs, improved time to functional recovery and patient satisfaction.1 There is no current data evaluating ERP for patients undergoing brachytherapy. We plan to implement an ERP for patients with gynecologic malignancies, who will receive brachytherapy, with the goal to standardize and optimize the peri-operative phase and evaluate the impact on patient experience. Materials/Methods: A single institution, prospective study evaluating the outcomes of patients undergoing GYN-BT before (33 patients) and after (33 patients) the implementation of an ERP. The ERP will include multidisciplinary interventions that span the pre-, intra-, and post-operative phases; including pre-habilitation, early referral to social work and psychiatric services, patient/caregiver education, pre-operative carbohydrate-loading, goal directed fluids, and opioid-sparing analgesia. Questionnaires to assess patient reported outcomes (PROs) at baseline, post-brachytherapy, and 60-day follow-up are collected. The EORTC QLQ-C30 consists of 30 items scored on a 4-point Likert scale and linearly transformed to a score, ranging from 0-100. Higher scores for functional scales and global health represent a favorable outcome, whereas a higher score for a symptom is unfavorable. A difference &gt;10 was considered significant. Result(s): Sixteen patients have been enrolled on study and completed baseline PRO questionnaires. Mean EORTC-QLQ-C30 global health score was 41.7, comparing unfavorably to the reference population of females with any cancer diagnosis2(59.3). Social functioning was worse (58.3) compared to the reference population (72.1), but there was no significant difference in physical, role, emotional or cognitive functioning. Additionally, this patient population had a significantly higher symptom burden, specifically fatigue (48.6 vs 37.7), nausea/vomiting (21.9vs 10.8), appetite loss (35.4 vs 23.8), and diarrhea (20.8 vs 9.3). Notably, mean score for financial difficulties was 45.8, more than double the reference value of 17.5. A significant proportion of patients described depression (56.3%), worry (68.8%) and interference with family life (62.5%). Conclusion(s): Baseline data show that female patients with gynecologic malignancies represent a population with high-symptom burden and social stress. This data highlights the significant need for improved social support and multi-disciplinary care. We propose an ERP, with pre-habilitation and medical optimization, in combination with early referral to social work and psychiatric resources to standardize and improve care for this high-risk patient population.Copyright © 2022</t>
  </si>
  <si>
    <t>https://dx.doi.org/10.1016/j.ijrobp.2022.07.1678</t>
  </si>
  <si>
    <t>International Journal of Radiation Oncology Biology Physics. Conference: ASTRO Annual 2022. San Antonio United States. 114(3 Supplement) (pp e449-e450), 2022. Date of Publication: 01 Nov 2022.</t>
  </si>
  <si>
    <t>Martins S.S.
 Fenton M.C.
 Keyes K.M.
 Blanco C.
 Zhu H.
 Storr C.L.</t>
  </si>
  <si>
    <t>Baseline opioid use as a predictor of telecare collaborative pain management outcomes.</t>
  </si>
  <si>
    <t>BACKGROUND: Use of opioids for chronic pain is controversial. Among patients with chronic pain, receipt of opioid therapy is associated with worse pain, disability, and mental health. Furthermore, longitudinal observational studies have reported that patients treated with opioids have poorer functional outcomes than those not treated with opioids. These observations have led to concerns that patients receiving opioid therapy may be resistant to pain management or that opioids may interfere with treatment response. We conducted a secondary analysis of data from the Stepped Care to Optimize Pain Care Effectiveness (SCOPE) randomized trial, which compared a telephone-based collaborative analgesic optimization intervention to usual care over 12 months. Our objectives were to 1) characterize factors associated with baseline opioid use among SCOPE participants and 2) determine whether baseline opioid use predicted pain outcomes. We hypothesized that participants with baseline opioid use would have worse pain, disability, and mental health comorbidity at baseline and that baseline opioid use would predict worse pain outcomes over 12 months. METHOD(S): SCOPE participants were 250 VA primary care patients with chronic musculoskeletal pain of at least moderate severity. Participants were randomized to either intervention or usual care. Those assigned to the intervention group received 12months of automated symptom monitoring, telephone-based nurse care management, and algorithm guided analgesic optimization. Analgesic optimization focused primarily on active adjustment of non-opioid medications. The intensity of opioid therapy remained stable over the course of the trial. The primary trial outcome was the total score (0 to 10) on the Brief Pain Inventory (BPI), which assesses pain intensity and functional interference. For this analysis, we used chi-square and t-tests to conduct unadjusted comparisons between opioid users and non-users at baseline. We used multivariable logistic regression to examine cross-sectional associations with baseline opioid use; the model included variables that were theoretically related to opioid use or associated at the p&lt;=0.2 level in unadjusted comparisons. Finally, we used mixed-effect models for repeated measures (MMRM) to examine baseline opioid use as a predictor of the primary pain outcome (i.e., BPI score). RESULT(S): At baseline, 84 (33.6 %) trial participants reported use of prescribed opioid analgesics. In unadjusted comparisons, opioid users had worse baseline BPI total scores (6.2 vs. 4.7), more painful sites (5.5 vs. 4.6), and more medical comorbidities (2.3 vs. 1.9) than non-users. They were also less likely to be employed (52.4 vs. 69.9%),more likely to have depression (42.9 vs. 14.5%),more likely to smoke (35.7 vs. 19.9 %), and more likely to have high disability days in the pastmonth (53.6 vs. 21.1 %). In the multivariable model examining baseline associations, only baseline pain (p=0.006) and disability days (p= 0.036) were independently associated with baseline opioid use. In the model examining predictors of outcomes over 12 months, which included baseline BPI, treatment group assignment, disability days, depression, and smoking, there was no statistically significant effect of baseline opioid use (p=0.98) on BPI score. In contrast, treatment group assignment, baseline BPI, and time were all significant predictors of BPI over 12 months. A test for interaction between baseline opioid use and treatment group assignment was not statistically significant (p=0.95). CONCLUSION(S): In this analysis of data from a randomized controlled trial of telecare collaborative pain management, we found that baseline opioid use did not predict the primary pain outcome and did not modify the intervention's beneficial effect on pain. Results of our cross-sectional analyses were consistent with prior studies, showing that patients receiving opioid therapy at baseline had worse baseline pain, disability, and mental health than patients not receiving opioid therapy; in the adjusted model, pain and disability were independently associated with opioid use. We are encouraged by our finding that response to the collaborative pain management intervention was not significantly affected by pre-existing opioid therapy. Although patients on opioids were more distressed at baseline, they benefited from a relatively low-intensity telephone-based intervention involving symptom monitoring and optimization of primarily non-opioid analgesics. Given growing concerns about harms of long-term and high-dose opioid therapy, future research should examine whether a modified collaborative management protocol could be an effective strategy to achieve dual goals of improving pain outcomes and reducing intensity of opioid therapy.</t>
  </si>
  <si>
    <t>Journal of General Internal Medicine. Conference: 38th Annual Meeting of the Society of General Internal Medicine. Toronto, ON Canada. Conference Publication: (var.pagings). 30(SUPPL. 2) (pp S51), 2015. Date of Publication: April 2015.</t>
  </si>
  <si>
    <t>Cai, JH; Ouyang, M; Kang, K; Song, XY</t>
  </si>
  <si>
    <t>Bayesian Diagnostics of Hidden Markov Structural Equation Models with Missing Data</t>
  </si>
  <si>
    <t>Bayesian diagnostic; hidden Markov models; latent variables; local influence; MCMC methods</t>
  </si>
  <si>
    <t>LATENT VARIABLE MODELS; LOCAL INFLUENCE; SENSITIVITY-ANALYSIS; LONGITUDINAL DATA; FOLLOW-UP; COCAINE ABUSERS; LIKELIHOOD; DEPRESSION; DEPENDENCE; EXTENSION</t>
  </si>
  <si>
    <t>Cocaine is a type of drug that functions to increase the availability of the neurotransmitter dopamine in the brain. However, cocaine dependence or abuse is highly related to an increased risk of psychiatric disorders and deficits in cognitive performance, attention, and decision-making abilities. Given the chronic and persistent features of drug addiction, the progression of abstaining from cocaine often evolves across several states, such as addiction to, moderate dependence on, and swearing off cocaine. Hidden Markov models (HMMs) are well suited to the characterization of longitudinal data in terms of a set of unobservable states, and have increasingly been used to uncover the dynamic heterogeneity in progressive diseases or activities. However, the existence of outliers or influential points may misidentify the hidden states and distort the associated inference. In this study, we develop a Bayesian local influence procedure for HMMs with latent variables in the presence of missing data. The proposed model enables us to investigate the dynamic heterogeneity of multivariate longitudinal data, reveal how the interrelationships among latent variables change from one state to another, and simultaneously conduct statistical diagnosis for the given data, model assumptions, and prior inputs. We apply the proposed procedure to analyze a dataset collected by the UCLA center for advancing longitudinal drug abuse research. Several outliers or influential points that seriously influence estimation results are identified and removed. The proposed procedure also discovers the effects of treatment and individuals' psychological problems on cocaine use behavior and delineates their dynamic changes across the cocaine-addiction states.</t>
  </si>
  <si>
    <t>HarlÃ©, Katia M.;Stewart, Jennifer L.;Zhang, Shunan;Tapert, Susan F.;Yu, Angela J.;Paulus, Martin P.</t>
  </si>
  <si>
    <t>Bayesian neural adjustment of inhibitory control predicts emergence of problem stimulant use.</t>
  </si>
  <si>
    <t>Bayesian ideal observer models quantify individualsâ€™ context- and experience-dependent beliefs and expectations about their environment, which provides a powerful approach (i) to link basic behavioural mechanisms to neural processing; and (ii) to generate clinical predictors for patient populations. Here, we focus on (ii) and determine whether individual differences in the neural representation of the need to stop in an inhibitory task can predict the development of problem use (i.e. abuse or dependence) in individuals experimenting with stimulants. One hundred and fifty-seven non-dependent occasional stimulant users, aged 18â€“24, completed a stop-signal task while undergoing functional magnetic resonance imaging. These individuals were prospectively followed for 3 years and evaluated for stimulant use and abuse/dependence symptoms. At follow-up, 38 occasional stimulant users met criteria for a stimulant use disorder (problem stimulant users), while 50 had discontinued use (desisted stimulant users). We found that those individuals who showed greater neural responses associated with Bayesian prediction errors, i.e. the difference between actual and expected need to stop on a given trial, in right medial prefrontal cortex/anterior cingulate cortex, caudate, anterior insula, and thalamus were more likely to exhibit problem use 3 years later. Importantly, these computationally based neural predictors outperformed clinical measures and non-model based neural variables in predicting clinical status. In conclusion, young adults who show exaggerated brain processing underlying whether to â€˜stopâ€™ or to â€˜goâ€™ are more likely to develop stimulant abuse. Thus, Bayesian cognitive models provide both a computational explanation and potential predictive biomarkers of belief processing deficits in individuals at risk for stimulant addiction. (PsycINFO Database Record (c) 2016 APA, all rights reserved)</t>
  </si>
  <si>
    <t>https://doi.org/10.1093/brain/awv246</t>
  </si>
  <si>
    <t>Brain: A Journal of Neurology</t>
  </si>
  <si>
    <t>Strzelecki, D; Kaluzynska, O; Wysokinski, A</t>
  </si>
  <si>
    <t>BDNF serum levels in schizophrenic patients during treatment augmentation with sarcosine (results of the PULSAR study)</t>
  </si>
  <si>
    <t>BDNF; Sarcosine; NMDA receptor; Glutamatergic system; Schizophrenia; Negative symptoms</t>
  </si>
  <si>
    <t>NEUROTROPHIC FACTOR LEVELS; NERVE GROWTH-FACTOR; VAL66MET GENE POLYMORPHISM; CATECHOLAMINE METABOLITES; ANTIPSYCHOTIC TREATMENT; PLASMA-LEVELS; RAT-BRAIN; RECEPTOR; KETAMINE; METAANALYSIS</t>
  </si>
  <si>
    <t>Aim: Finding a relationship between schizophrenia symptoms severity and initial level of BDNF and its changes during augmentation of antipsychotic treatment with sarcosine. Method: 57 individuals with schizophrenia with predominantly negative symptoms completed a 6-month RCT prospective study. The patients received 2 g of sarcosine (n=27) or placebo (n=30) daily. At the beginning, after 6 weeks and 6 months BDNF levels were measured. Severity of symptoms was assessed using the Positive and Negative Syndrome Scale (PANSS) and Calgary Depression Scale for Schizophrenia (CDSS). Results: BDNF serum levels were stable after 6 weeks and 6 months in both groups. We noted improvement in negative symptoms, general psychopathology and total PANSS score in sarcosine group comparing to placebo, however there was no correlations between serum BDNF concentrations and PANSS scores in all assessments. Initial serum BDNF concentrations cannot be used as a predictor of the improvement resulting from adding sarcosine. Conclusions: Our results indicate that either BDNF is not involved in the NMDA-dependent mechanism of sarcosine action or global changes in BDNF concentrations induced by amino-acid cannot be detected in blood assessments. (C) 2016 Elsevier Ireland Ltd. All rights reserved.</t>
  </si>
  <si>
    <t>Nygaard E.
 Slinning K.
 Moe V.
 Walhovd K.B.</t>
  </si>
  <si>
    <t>Behavior and attention problems in eight- year-old children with prenatal opiate and poly-substance exposure: A longitudinal study.</t>
  </si>
  <si>
    <t>Multiple studies have found that children born to mothers with opioid or poly-substance use during pregnancy have more behavior and attention problems and lower cognitive functioning than non-exposed children. The present study aimed to investigate whether behavior and attention problems are more prominent than general cognitive deficits in this risk group and whether the problems wane or increase over time. This prospective longitudinal crossinformant study compared 72 children who were prenatally exposed to heroin and multiple drugs with a group of 58 children without known prenatal risk factors. Group differences in caregivers' and teachers' reports of the children's behavior and attention problems based on the Child Behavior Check List and the ADHD Rating Scale were compared based on group differences in general cognitive functioning at 4 and 8 years of age. Both parent and teacher reports suggest that the exposed group has significantly more problems in several behavioral areas than the comparison group, particularly with regard to attention problems. The preschool teachers had already reported these problems when the children were 4 years old, whereas the caregivers reported these problems mainly when the children were 8 years old. The group differences in behavioral and attentional problems were not significantly greater and some were even significantly smaller than the group differences in general cognitive abilities. These findings suggest that children subject to prenatally drug exposure have increasing problems in multiple areas related to behavior from preschool age to 8 years but that these problems do not seem to be specific; i.e., they are not more severe than the problems with general cognitive abilities found for this group.Copyright © 2016 Nygaard et al. This is an open access article distributed under the terms of the Creative Commons Attribution License, which permits unrestricted use, distribution, and reproduction in any medium, provided the original author and source are credited.</t>
  </si>
  <si>
    <t>https://dx.doi.org/10.1371/journal.pone.0158054</t>
  </si>
  <si>
    <t>PLoS ONE. 11(6) (no pagination), 2016. Article Number: e0158054. Date of Publication: June 2016.</t>
  </si>
  <si>
    <t>Brodzinski H.
 Iyer S.</t>
  </si>
  <si>
    <t>Behavior changes after minor emergency procedures.</t>
  </si>
  <si>
    <t>OBJECTIVES: Procedures are common in pediatric emergency departments and frequently cause distress from pain and/or anxiety. The objective of this study was to describe the incidence, types, and magnitude of long-term behavior changes after procedures in the emergency setting. METHOD(S): This is a descriptive pilot study to determine if children display negative behavioral changes after a minor emergency department procedure (abscess drainage or laceration repair). Behavior change was measured at 1 week by telephone follow-up using the 27-item Post Hospitalization Behavior Questionnaire, a well-validated instrument that measures behavior changes across 6 categories: general anxiety, separation anxiety, anxiety about sleep, eating disturbances, aggression toward authority, and apathy/withdrawal. Significant behavior change was defined as 5 or more negative behavior changes on the 27-item questionnaire. RESULT(S): Twenty percent of children who underwent abscess drainage (n = 30) and 20% who underwent laceration repair (n = 30) displayed significant negative behavior change at 1 week. Children who displayed significant negative behavior change tended to be younger (3.6 vs 5.9 years) and trended toward being more likely to have received anxiolysis or sedation (16.7% vs 8.3%). Separation anxiety, sleep difficulties, and aggression toward authority were the most common behavior changes. CONCLUSION(S): In this pilot study, a significant percentage of children undergoing common emergency procedures exhibited an appreciable burden of negative behavior change at 1 week; these results demonstrate the need for further rigorous investigation of predictors of these changes and interventions, which can ameliorate these changes. Copyright © 2013 by Lippincott Williams &amp; Wilkins.</t>
  </si>
  <si>
    <t>https://dx.doi.org/10.1097/PEC.0b013e3182a5ff07</t>
  </si>
  <si>
    <t>Pediatric Emergency Care. 29(10) (pp 1098-1101), 2013. Date of Publication: October 2013.</t>
  </si>
  <si>
    <t>Warren Z.E.
 Malik N.M.
 Lindahl K.M.
 Claussen A.H.</t>
  </si>
  <si>
    <t>Behavioral control dynamics and developmental outcomes in infants prenatally exposed to cocaine.</t>
  </si>
  <si>
    <t>This study longitudinally examined the associations between mother-infant interactions at 15 months and behavioral and cognitive outcomes at 36 months of age in a sample of at-risk, young children. Participants for the current study were 58 infants/toddlers prenatally exposed to cocaine and their maternal caregivers. These infants were from a low socioeconomic status background and were part of an intervention setting. When the children were 12, 15, and 36 months, they participated in research sessions with their maternal caregivers. Cognitive development at 12 months and maternal and infant behavior at 15 months were measured to predict behavioral and cognitive outcome at 36 months. Higher levels of maternal control at 15 months were marginally significant in predicting higher levels of problem behavior at 36 months whereas higher levels of infant resistance to control predicted lower levels of problem behavior. Furthermore, control-resistant behavior displayed by infants was a unique buffer against problem behavior, even after controlling for maternal factors and cognitive abilities. These findings suggest that maternal control attempts and infant reactions to those maternal control behaviors play an important role in the development of adaptive and maladaptive behavior patterns during early childhood. © 2006 Michigan Association for Infant Mental Health.</t>
  </si>
  <si>
    <t>https://dx.doi.org/10.1002/imhj.20084</t>
  </si>
  <si>
    <t>Infant Mental Health Journal. 27(2) (pp 121-140), 2006. Date of Publication: March/April 2006.</t>
  </si>
  <si>
    <t>Cho J.
 Kelley-Quon L.I.
 Barrington-Trimis J.L.
 Kechter A.
 Axeen S.
 Leventhal A.M.</t>
  </si>
  <si>
    <t>Behavioral health risk factors for nonmedical prescription opioid use in adolescence.</t>
  </si>
  <si>
    <t>BACKGROUND: Adolescent nonmedical prescription opioid use is associated with overdose and other adverse outcomes, but its risk factors are poorly understood. METHOD(S): Data were drawn from a prospective cohort study of Los Angeles, California, high school students. At baseline (mean age 5 14.6 years), students completed self-report screening measures of problem alcohol, cannabis, and drug use and 6 mental health problems (major depression, generalized anxiety, panic disorder, social phobia, obsessive-compulsive disorder, and hypomania or mania). Past 6-month nonmedical prescription opioid use (yes or no) was assessed across 7 semiannual follow-ups. RESULT(S): Among baseline never users of nonmedical prescription opioids (N 5 3204), average past 6-month prevalence of new nonmedical prescription opioid use across the 42-month follow-up was 4.4% (range 3.5%-6.1%). In a multivariable model co-adjusting for 9 baseline behavioral problems and other factors, major depression, hypomania or mania, cannabis, alcohol, and other drug use problems were associated with increased odds of nonmedical prescription opioid use over follow-ups. Cumulative indices of behavioral health comorbidity showed successively greater odds of subsequent nonmedical prescription opioid use for students with 1 (odds ratio [OR]: 3.74; 95% confidence interval [CI]: 2.79-5.01), 2 (OR: 8.79; 95% CI: 5.95-12.99), or 3 (OR: 9.69; 95% CI: 5.63-16.68) vs 0 baseline substance use problems, and similar increases were associated with increasing number of mental health problems (1 [OR: 1.60; 95% CI: 1.03-2.88] to all 6 [OR: 3.98; 95% CI: 1.09-14.82] vs 0). CONCLUSION(S): Behavioral health problems may be associated with increased risk of subsequent nonmedical prescription opioid use during mid to late adolescence, with successively greater risk for those with greater behavioral health comorbidity. In pediatric clinical practice or school-based prevention, behavioral health screeners may be useful for identifying youth at high risk for nonmedical prescription opioid use.Copyright © 2021 by the American Academy of Pediatrics</t>
  </si>
  <si>
    <t>https://dx.doi.org/10.1542/peds.2021-051451</t>
  </si>
  <si>
    <t>Pediatrics. 148(3) (no pagination), 2021. Article Number: e2021051451. Date of Publication: 01 Sep 2021.</t>
  </si>
  <si>
    <t>Hunt, Elizabeth;Peters, Roger H.;Kremling, Janine</t>
  </si>
  <si>
    <t>Behavioral health treatment history among persons in the justice system: Findings from the Arrestee Drug Abuse Monitoring II Program.</t>
  </si>
  <si>
    <t>Objective: Despite the high prevalence of substance use disorders, mental disorders, and co-occurring disorders among persons in the justice system, there is a fairly low rate of treatment utilization among this population. This study explored rates of lifetime behavioral health treatment utilization and factors associated with involvement in treatment. Methods: The study examined data from the Arrestee Drug Abuse Monitoring II program from 2007 to 2010, including over 18,000 arrestees in 10 U.S. metropolitan jails. Logistic regression and Ï‡Â² analyses were used to explore the relationship between self-reported lifetime treatment history and sociodemographic characteristics, self-reported substance use, and severity of substance use. Results: Over half of arrestees reported no history of behavioral health treatment (62%), and Caucasians were significantly more likely to have received treatment than African Americans and Hispanics. Rates of treatment for substance use disorders or for both substance use and mental disorders were lowest among arrestees reporting marijuana and alcohol use and highest for heroin users. Methamphetamine users were the most likely to have received prior mental health treatment. Severity of alcohol and drug use was the highest among arrestees who had received both substance abuse and mental health treatment. Conclusions and Implications for Practice: Considering the high rates of mental and substance use disorders in this population, the overall lack of behavioral health service utilization among offenders is concerning and points to the need to engage offenders in mental health and substance abuse treatment and to expand these services in jails, prisons, diversionary programs, and community corrections settings. (PsycInfo Database Record (c) 2022 APA, all rights reserved)</t>
  </si>
  <si>
    <t>https://doi.org/10.1037/prj0000132</t>
  </si>
  <si>
    <t>Psychiatric Rehabilitation Journal</t>
  </si>
  <si>
    <t>Gore-Felton C, Koopman C.</t>
  </si>
  <si>
    <t>Behavioral mediation of the relationship between psychosocial factors and HIV disease progression</t>
  </si>
  <si>
    <t>10.1097/PSY.0b013e318177353e</t>
  </si>
  <si>
    <t>Haynes, Veronica L.</t>
  </si>
  <si>
    <t>Behavioral outcome of preschoolers exposed prenatally to cocaine: The role of the caregiving environment.</t>
  </si>
  <si>
    <t>This study evaluated the long-term effects of prenatal cocaine exposure on child behavioral outcome at age 5 years, while considering the influence of the postnatal caregiving environment indicated by maternal drug use, maternal psychological functioning, and parenting quality. Behavioral outcome was measured by parent-reported behavior problems on the Achenbach Child Behavior Checklist. Subjects were 210 preschoolers (107 cocaine-exposed and 103 nondrug-exposed) and their biological mothers drawn from a larger cohort of mother-child pairs enrolled at birth in a longitudinal study evaluating the neurodevelopmental outcomes of children prenatally exposed to cocaine. The relationships among prenatal cocaine exposure, maternal adaptation (i.e., maternal drug use and psychological functioning), parenting, and behavioral functioning were evaluated through a series of correlations, group comparisons, and multiple regression analyses. Severity of prenatal cocaine exposure was not related to behavioral functioning at age 5 years. However, significant relationships were found between indicators of maternal adaptation and quality of parenting. Specifically, maternal psychological functioning at 5-year follow-up was positively correlated with Negative Parenting, indicating more physical punishment, scolding, and unresponsiveness by mothers with greater psychological distress. In multiple regression analyses, maternal psychological functioning with maternal education accounted for 9% of variance in Negative Parenting. In addition, maternal drug use at 5-year follow-up was negatively associated with Parental Control. That is, mothers with higher drug use were more permissive in their approach to parenting. Maternal drug use and maternal education accounted for 4% variance in Parental Control in multiple regression analyses. Despite a relationship between poor maternal adaptation and ineffective parenting, parenting was not in turn related to child behavioral functioning. Exploratory correlation analyses indicated a positive association between maternal psychological functioning and childhood externalizing behavior problems, although maternal psychological functioning did not significantly predict externalizing problems in follow-up regression analyses. The significance of study findings in relation to existing literature and future directions in prenatal cocaine exposure research are discussed. (PsycInfo Database Record (c) 2020 APA, all rights reserved)</t>
  </si>
  <si>
    <t>Fone K.C.F.
 Porkess M.V.</t>
  </si>
  <si>
    <t>Behavioural and neurochemical effects of post-weaning social isolation in rodents-Relevance to developmental neuropsychiatric disorders.</t>
  </si>
  <si>
    <t>Exposing mammals to early-life adverse events, including maternal separation or social isolation, profoundly affects brain development and adult behaviour and may contribute to the occurrence of psychiatric disorders, such as depression and schizophrenia in genetically predisposed humans. The molecular mechanisms underlying these environmentally induced developmental adaptations are unclear and best evaluated in animal paradigms with translational salience. Rearing rat pups from weaning in isolation, to prevent social contact with conspecifics, produces reproducible, long-term changes including; neophobia, impaired sensorimotor gating, aggression, cognitive rigidity, reduced prefrontal cortical volume and decreased cortical and hippocampal synaptic plasticity. These alterations are associated with hyperfunction of mesolimbic dopaminergic systems, enhanced presynaptic dopamine (DA) and serotonergic (5-HT) function in the nucleus accumbens (NAcc), hypofunction of mesocortical DA and attenuated 5-HT function in the prefrontal cortex and hippocampus. These behavioural, morphological and neurochemical abnormalities, as reviewed herein, strongly resemble core features of schizophrenia. Therefore unravelling the mechanisms that trigger these sequelae will improve our knowledge of the aetiology of neurodevelopmental psychiatric disorders, enable identification of longitudinal biomarkers of dysfunction and permit predictive screening for novel compounds with potential antipsychotic efficacy. © 2008 Elsevier Ltd. All rights reserved.</t>
  </si>
  <si>
    <t>https://dx.doi.org/10.1016/j.neubiorev.2008.03.003</t>
  </si>
  <si>
    <t>Neuroscience and Biobehavioral Reviews. 32(6) (pp 1087-1102), 2008. Date of Publication: August 2008.</t>
  </si>
  <si>
    <t>Arain A.
 Bourgeois S.
 de Galocsy C.
 Henrion J.
 Deltenre P.
 d'Heygere F.
 George C.
 Bastens B.
 Van Overbeke L.
 Verrando R.
 Bruckers L.
 Mathei C.
 Buntinx F.
 Van Vlierberghe H.
 Francque S.
 Laleman W.
 Moreno C.
 Janssens F.
 Nevens F.
 Robaeys G.</t>
  </si>
  <si>
    <t>Belgian experience with triple therapy with boceprevir and telaprevir in genotype 1 infected patients who inject drugs.</t>
  </si>
  <si>
    <t>No data have been reported yet on treatment outcome in persons who inject drugs (PWID) infected with hepatitis C virus treated with boceprevir or telaprevir in combination with peginterferon (Peg IFN) and ribavirin (RBV). Additionally, there are concerns about the safety of boceprevir and telaprevir in some subgroups of patients with hepatitis C (HCV). In a cohort of HCV patients infected with genotype 1 in Belgium, treatment outcome of patients infected due to IV drug use was analyzed and compared with patients who have no history of substance use. The study population consisted of 179 patients: 78 PWID and 101 controls treated with boceprevir (n=79) or telaprevir (n=100) additional to Peg IFN and RBV; 53 (30%) had advanced disease (F3, F4) and 79 (44%) had an antiviral therapy previously. There were no significant differences in the baseline characteristics between both groups, except that PWID patients were more frequently infected with genotype 1a (67% vs 21%), were younger and were predominantly male. Psychiatric complaints during follow-up occurred more frequently in the PWID patients: 24% versus 11% (P=.02). Treatment failure for other reasons than absence of viral response was 70% and 64% in PWID and non-PWID respectively. The sustained viral response (SVR) rates were similar in both groups (71% in PWID vs 72% in non-PWID); with a non-inferiority test with -5% margin there is a difference of -1% (95% CI [-15%, 13%]) and P=0.30. There are no reasons to exclude PWID from treatment with boceprevir, telaprevir and novel antiviral therapies.Copyright © 2015 Wiley Periodicals, Inc.</t>
  </si>
  <si>
    <t>https://dx.doi.org/10.1002/jmv.24308</t>
  </si>
  <si>
    <t>Journal of Medical Virology. 88(1) (pp 94-99), 2016. Date of Publication: January 2016.</t>
  </si>
  <si>
    <t>Scott E.L.
 Kroenke K.
 Wu J.
 Yu Z.</t>
  </si>
  <si>
    <t>Beneficial effects of improvement in depression, pain catastrophizing, and anxiety on pain outcomes: A 12-month longitudinal analysis.</t>
  </si>
  <si>
    <t>Depression, pain catastrophizing, and anxiety commonly co-occur with chronic pain. However, the degree to which improvement in these psychological comorbidities predicts subsequent pain outcomes and, in particular, the relative effects of these 3 psychological factors with respect to each other is only partially known. Longitudinal analysis of 250 primary care patients with chronic musculoskeletal pain enrolled in the Stepped Care to Optimize Pain care Effectiveness (SCOPE) trial was examined, using data gathered at baseline, and at 3 and 12 months. Mixed effects model repeated measures analyses were used to determine if changes in depression, pain catastrophizing, and anxiety predicted a subsequent reduction in pain intensity or interference and pain-related disability. Defining a clinically significant change as twice the standard error of measurement for each predictor, we found that a 2-standard error of measurement improvement in depression, pain catastrophizing, and anxiety resulted in, respectively, an effect size decrease in pain intensity or interference of.45,.33, and.12; a 14%, 12%, and 6% reduction in the number of pain-specific disability days; and a 43%, 30%, and 28% decreased likelihood of high disability (defined as &gt;=10 pain-specific disability days in the past 4 weeks). In summary, improvements in 3 common psychological comorbidities predicted better pain outcomes. Perspective Because depression, pain catastrophizing, and anxiety commonly accompany chronic pain and might adversely affect pain outcomes, treatment of these modifiable psychological factors is warranted to optimize the effectiveness of pain-specific therapies.Copyright © 2016 American Pain Society.</t>
  </si>
  <si>
    <t>https://dx.doi.org/10.1016/j.jpain.2015.10.011</t>
  </si>
  <si>
    <t>Journal of Pain. 17(2) (pp 215-222), 2016. Date of Publication: 01 Feb 2016.</t>
  </si>
  <si>
    <t>Schellekens A.F.A.
 Veldman S.E.
 Suranto E.S.D.
 van Rijswijk S.M.
 van der Wal S.E.I.
 Schene A.H.
 van Beek M.H.C.T.</t>
  </si>
  <si>
    <t>Beneficial effects of opioid rotation to buprenorphine/naloxone on opioid misuse, craving, mental health, and pain control in chronic non-cancer pain patients with opioid use disorder.</t>
  </si>
  <si>
    <t>Patients with chronic non-cancer pain (CNCP) often use opioids for long periods of time. This may lead to opioid use disorder (OUD) and psychiatric symptoms: mainly depression and anxiety. The current study investigated the effect of buprenorphine/naloxone (BuNa) rotation on opioid misuse, craving, psychiatric symptoms and pain in patients with CNCP and OUD. Forty-three participants with CNCP and OUD were converted from a full mu-receptor agonist opioid (mean morphine equivalent dose: 328.3 mg) to BuNa, in an inpatient setting. Opioid misuse, craving, co-occurring psychiatric symptoms, and pain perception were determined at baseline and after a two-month follow-up, using the following self-report questionnaires: Current Opioid Misuse Measurement (COMM), Visual Analog Scale (VAS-craving and VAS-pain) and Depression, Anxiety and Stress Scale (DASS), respectively. VAS-craving and VAS-pain were also determined immediately after conversion. A total of 37 participants completed the protocol. The mean COMM decreased from 17.1 to 6.7 (F = 36.5; p &lt; 0.000), the mean VAS-craving decreased from 39.3 to 5.3 (-86.6%; F = 26.5, p &lt; 0.000), the mean DASS decreased from 12.1 to 6.6 (F = 56.3, p &lt; 0.000), and the mean VAS-pain decreased from 51.3 to 37.2 (-27.4%, F = 3.3; p = 0.043). Rotation to BuNa in patients with CNCP and OUD was accompanied by reductions in (i) opioid misuse, (ii) opioid craving, (iii) the severity of co-occurring psychiatric symptoms, and (iv) self-reported pain. BuNa as opioid agonist treatment may therefore be a beneficial strategy in CNCP patients with OUD. The limited sample size and the observational nature of this study underline the need for the replication of the current findings in large-scale, controlled studies.Copyright © 2021 by the authors. Licensee MDPI, Basel, Switzerland.</t>
  </si>
  <si>
    <t>https://dx.doi.org/10.3390/jcm10163727</t>
  </si>
  <si>
    <t>Journal of Clinical Medicine. 10(16) (no pagination), 2021. Article Number: 3727. Date of Publication: 02 Aug 2021.</t>
  </si>
  <si>
    <t>Katz EG, Hough D, Doherty T, Lane R, Singh J, Levitan B.</t>
  </si>
  <si>
    <t>Benefit-Risk Assessment of Esketamine Nasal Spray vs. Placebo in Treatment-Resistant Depression</t>
  </si>
  <si>
    <t>Clin Pharmacol Ther. 2021 Feb;109(2):536-546. doi: 10.1002/cpt.2024. Epub 2020 Oct 13.</t>
  </si>
  <si>
    <t>10.1002/cpt.2024</t>
  </si>
  <si>
    <t>Bleich, Avi;Gelkopf, Marc;Weizman, Tal;Adelson, Miriam</t>
  </si>
  <si>
    <t>Benzodiazepine abuse in a methadone maintenance treatment clinic in Israel: Characteristics and a pharmacotherapeutic approach.</t>
  </si>
  <si>
    <t>Studied the prevalence, course and correlates of benzodiazepine (BZD) abuse in an Israeli methadone maintenance treatment (MMT) clinic; and presents preliminary results of an open clinical study on the treatment of BZD addiction in MMT patients using BZD maintenance. Study 1 was carried out on 196 patients who were in MMT for at least 1 yr. The 2nd study was an open one. 20 BZD-addicted patients were given clonazepam maintenance treatment (CMT) and were started on a daily regimen of 6 mg followed by a gradual tapering until an individual dose was reached. Results show BZD abuse was significantly reduced during the 1st year of MMT, although a number of patients started to abuse BZDs during this period. BZD abusers (BAs) were found more often to be polydrug abusers, their methadone dosage was higher than non-abusers (NBAs), they started to abuse drugs in general and heroin in particular earlier than NBA, and they had higher self-rated psychopathology and psychological distress scores. The 2nd study showed that CMT was successful in 75% of the patients over a period of 6 mo and that it is, therefore, a promising mode of treatment for BZD-dependent MMT patients. (PsycINFO Database Record (c) 2019 APA, all rights reserved)</t>
  </si>
  <si>
    <t>Israel Journal of Psychiatry and Related Sciences</t>
  </si>
  <si>
    <t>Gefen Publishing House</t>
  </si>
  <si>
    <t>Forsberg S.
 Hojer J.
 Ludwigs U.</t>
  </si>
  <si>
    <t>Benzodiazepine use among a sample of chronic pain patients prescribed opioids.</t>
  </si>
  <si>
    <t>Aims: Previous research documents harms from long-term benzodiazepine (BZD) use, and there is little evidence to support the use of BZD in the treatment of chronic non-cancer pain. The aim of this study was examine BZD use in people prescribed opioids for chronic pain. Method(s): Data were collected from baseline telephone surveys (n = 1107) as part a prospective cohort study of people prescribed opioids for chronic non-cancer pain. Those reporting no BZD use in the past month were compared with less than daily, and daily BZD users. General demographics, mental and physical health co-morbidity, pain severity, interference and coping, and health service utilisation were examined. Result(s): Sixty-two percept of the sample report lifetime BZD use; 33% (n = 362) reported past month use. Of those using BZDs in the past month, 168 (46%) reported less than daily use, and 194 (54%) reporting daily use. Univariate analysis found benzodiazepine use was associated with longer durations of opioid prescribing, greater pain interference and reduced pain coping. BZD use was associated with greater utilisation of ambulance and hospital emergency services. Those reporting past month BZD use were more likely to report a history of overdose, and also more likely to meet criteria for moderate to severe depression and anxiety. After controlling for age, gender, anxiety, depression, number of chronic conditions and length of opioid prescribing, BZD use was associated with more ambulance and emergency presentations in the past month (p &lt; .05). Conclusion(s): Past month BZD use appears to be associated with more severe physical and mental health disability, and higher utilisation of health services. A high prevalence of BZD use was observed. It will be important to examine longterm outcomes to explore the contribution of BZD use to harms.</t>
  </si>
  <si>
    <t>https://dx.doi.org/10.1016/j.drugalcdep.2014.09.512</t>
  </si>
  <si>
    <t>Drug and Alcohol Dependence. Conference: 2014 Annual Meeting of the College on Problems of Drug Dependence. San Juan Puerto Rico. Conference Publication: (var.pagings). 146 (pp e52), 2015. Date of Publication: 01 Jan 2015.</t>
  </si>
  <si>
    <t>Horowitz R.</t>
  </si>
  <si>
    <t>Benzodiazepine Use among Chronic Pain Patients Prescribed Opioids: Associations with Pain, Physical and Mental Health, and Health Service Utilization.</t>
  </si>
  <si>
    <t>Objective: Benzodiazepines (BZDs) are commonly used by chronic pain patients, despite limited evidence of any long-term benefits and concerns regarding adverse events and drug interactions, particularly in older patients. This article aims to: describe patterns of BZDs use; the demographic, physical, and mental health correlates of BZD use; and examine if negative health outcomes are associated with BZD use after controlling for confounders. Subjects: A national sample of 1,220 chronic noncancer pain (CNCP) patients prescribed long-term opioids. Method(s): We report on baseline data from a prospective cohort study comparing four groups based on their current BZD use patterns. General demographics, pain, mental and physical comorbidity, and health service utilization were examined. Result(s): One-third (N=398, 33%) of participants reported BZD use in the past month, and 17% (N=212) reported daily BZD use. BZD use was associated with: 1) greater pain severity, pain interference with life, and lower feelings of self-efficacy with respect to their pain; 2) being prescribed "higher-risk" (&gt;200mg oral morphine equivalent) doses of opioids; 3) using antidepressant and/or antipsychotic medications; 4) substance use (including more illicit and injection drug use, alcohol use disorder, and daily nicotine use); and 5) greater mental health comorbidity. After controlling for differences in demographic characteristics, physical and mental health, substance use, and opioid dose, BZD use was independently associated with greater past-month use of emergency health care such as ambulance or accident and emergency services. Conclusion(s): CNCP patients using BZDs daily represent a high-risk group with multiple comorbid mental health conditions and higher rates of emergency health care use. The high prevalence of BZD use is inconsistent with guidelines for the management of CNCP or chronic mental health conditions.Copyright © 2015 American Academy of Pain Medicine.</t>
  </si>
  <si>
    <t>https://dx.doi.org/10.1111/pme.12594</t>
  </si>
  <si>
    <t>Pain Medicine (United States). 16(2) (pp 356-366), 2015. Date of Publication: 01 Feb 2015.</t>
  </si>
  <si>
    <t>Eiroa-Orosa, Francisco JosÃ©;Haasen, Christian;Verthein, Uwe;Dilg, Christoph;SchÃ¤fer, Ingo;Reimer, Jens</t>
  </si>
  <si>
    <t>Benzodiazepine use among patients in heroin-assisted vs. methadone maintenance treatment: Findings of the German randomized controlled trial.</t>
  </si>
  <si>
    <t>Benzodiazepine (BZD) use has been found to be associated with poorer psychosocial adjustment, higher levels of polydrug use and more risk-taking behaviors among opioid dependent patients. The aim of this paper is to analyze the correlation between BZD use, BZD prescription and treatment outcome among participants in the German trial on heroin-assisted treatment. 1015 patients who participated in the study comparing heroin-assisted and methadone maintenance treatment (HAT &amp; MMT) for 12 months were included in the analysis. Analyses were carried out to assess the association of treatment outcome with baseline BZD use, with ongoing BZD use and with different patterns of BZD prescription. Baseline BZD use correlated with lower retention rates but not with poorer outcome. Ongoing BZD use correlated with poorer outcomes. Significantly better outcomes were found in the course of phobic anxiety symptomatology for those with regular prescription of BZD. The percentage of BZD positive urine tests decreased more in HAT than in MMT. Poorer outcome for benzodiazepine users may be mediated by a higher severity of addiction. Cautious prescribing of benzodiazepines may be beneficial due to the reduction of overall illicit use. (PsycINFO Database Record (c) 2018 APA, all rights reserved)</t>
  </si>
  <si>
    <t>https://doi.org/10.1016/j.drugalcdep.2010.06.013</t>
  </si>
  <si>
    <t>Brunette MF, Noordsy DL, Xie H, Drake RE.</t>
  </si>
  <si>
    <t>Benzodiazepine use and abuse among patients with severe mental illness and co-occurring substance use disorders</t>
  </si>
  <si>
    <t>10.1176/appi.ps.54.10.1395</t>
  </si>
  <si>
    <t>Joyce G.
 Ferido P.
 Thunell J.
 Tysinger B.
 Zissimopoulos J.</t>
  </si>
  <si>
    <t>Benzodiazepine use and the risk of dementia.</t>
  </si>
  <si>
    <t>Introduction: Benzodiazepines (BZDs) are commonly prescribed for anxiety and agitations, which are early symptoms of Alzheimer's disease and related dementias (ADRD). It is unclear whether BZDs causally affect ADRD risk or are prescribed in response to early symptoms of dementia. Method(s): We replicate prior case-control studies using longitudinal Medicare claims. To mitigate bias from prodromal use, we compare rates of ADRD diagnosis for beneficiaries exposed and unexposed to BZDs for cervical/lumbar pain, stenosis, and sciatica, none of which are associated with dementia. Result(s): Approximately 8% of Medicare beneficiaries used a BZD in 2007, increasing to nearly 13% by 2013. Estimates from case-control designs are sensitive to duration of look-back period, health histories, medication use, and exclusion of decedents. Incident BZD use is not associated with an increased risk of dementia in an "uncontaminated" sample of beneficiaries prescribed a BZD for pain (odds ratios (ORs) of 1.007 [95% confidence interval [CI] = 0.885, 1.146] and 0.986 [95% CI = 0.877, 1.108], respectively, in the 2013 and 2013 to 2015 pooled samples). Higher levels of BZD exposure (&gt;365 days over a 2-year period) are associated with increased odds of a dementia diagnosis, but the results are not statistically significant at the 5% or 10% levels (1.190 [95% CI = 0.925, 1.531] and 1.167 [95% CI = 0.919, 1.483]). Discussion(s): We find little evidence of a causal relation between BZD use and dementia risk. Nonetheless, providers should limit the extended use in elderly populations.Copyright © 2022 The Authors. Alzheimer's &amp; Dementia: Translational Research &amp; Clinical Interventions published by Wiley Periodicals, LLC on behalf of Alzheimer's Association.</t>
  </si>
  <si>
    <t>https://dx.doi.org/10.1002/trc2.12309</t>
  </si>
  <si>
    <t>Alzheimer's and Dementia: Translational Research and Clinical Interventions. 8(1) (no pagination), 2022. Article Number: e12309. Date of Publication: 2022.</t>
  </si>
  <si>
    <t>Schuman-Olivier, Zev;Hoeppner, Bettina B.;Weiss, Roger D.;Borodovsky, Jacob;Shaffer, Howard J.;Albanese, Mark J.</t>
  </si>
  <si>
    <t>Benzodiazepine use during buprenorphine treatment for opioid dependence: Clinical and safety outcomes.</t>
  </si>
  <si>
    <t>Background: Prescribing benzodiazepines during buprenorphine treatment is a topic of active discussion. Clinical benefit is unclear. Overdose, accidental injury, and benzodiazepine misuse remain concerns. We examine the relationship between benzodiazepine misuse history, benzodiazepine prescription, and both clinical and safety outcomes during buprenorphine treatment. Methods: We retrospectively examined outpatient buprenorphine treatment records, classifying patients by past-year benzodiazepine misuse history and approved benzodiazepine prescription at intake. Primary clinical outcomes included 12-month treatment retention and urine toxicology for illicit opioids. Primary safety outcomes included total emergency department (ED) visits and odds of an ED visit related to overdose or accidental injury during treatment. Results: The 12-month treatment retention rate for the sample (N = 328) was 40%. Neither benzodiazepine misuse history nor benzodiazepine prescription was associated with treatment retention or illicit opioid use. Poisson regressions of ED visits during buprenorphine treatment revealed more ED visits among those with a benzodiazepine prescription versus those without (p p p &lt; 0.01). Overdose was not associated with benzodiazepine misuse history or prescription. Conclusions: We found no effect of benzodiazepine prescriptions on opioid treatment outcomes; however, benzodiazepine prescription was associated with more frequent ED visits and accidental injuries, especially among females. When prescribing benzodiazepines during buprenorphine treatment, patients need more education about accidental injury risk. Alternative treatments for anxiety should be considered when possible, especially among females. (PsycINFO Database Record (c) 2018 APA, all rights reserved)</t>
  </si>
  <si>
    <t>https://doi.org/10.1016/j.drugalcdep.2013.04.006</t>
  </si>
  <si>
    <t>Skurtveit S.
 Furu K.
 Bramness J.
 Selmer R.
 Tverdal A.</t>
  </si>
  <si>
    <t>Benzodiazepines Predict Use of Opioids - A Follow-Up Study of 17,074 Men and Women.</t>
  </si>
  <si>
    <t>Objective: To evaluate the effect of the use of benzodiazepines on prescription of opioids 4-7 years later in patients with noncancer pain. Design(s): A cohort of 7,991 men and 9,083 women aged 40, 45 and 60 years who reported no use of opioids in health surveys in 2000-2001 was linked to the nationwide Norwegian Prescription Database, and their prescriptions of opioids during 2004-2007 were analyzed. Moderate-high prescription frequency of opioids was defined as at least 12 prescriptions during the period January 2004-December 2007. Result(s): The unadjusted odds ratio for moderate-high prescription frequency of opioids for individuals who had previously used benzodiazepines was 7.7 (95% confidence interval 5.6-10.5) as compared with previous nonusers. After adjustment for musculoskeletal pain, alcohol, smoking habits, and socioeconomic variables, the odds ratio was lowered to 3.1 (2.1-4.6). The analysis of the effect of benzodiazepines and chronic pain individually and in combination suggest that use of benzodiazepines is an even stronger predictor of later opioid use than self-reported chronic pain. Conclusion(s): Our study suggests that earlier use of benzodiazepines may predict repeated use of opioids. Before starting pain treatment with opioids, clinicians should take into consideration the possibility of substance abuse and mental health disorders. A central issue when prescribing opioids for chronic noncancer pain is to balance the risk of problematic use of these drugs with the benefits of pain relief. Wiley Periodicals, Inc.</t>
  </si>
  <si>
    <t>https://dx.doi.org/10.1111/j.1526-4637.2010.00870.x</t>
  </si>
  <si>
    <t>Pain Medicine. 11(6) (pp 805-814), 2010. Date of Publication: June 2010.</t>
  </si>
  <si>
    <t>Richards J.R.
 Hollander J.E.
 Ramoska E.A.
 Fareed F.N.
 Sand I.C.
 Izquierdo Gomez M.M.
 Lange R.A.</t>
  </si>
  <si>
    <t>beta-Blockers, Cocaine, and the Unopposed alpha-Stimulation Phenomenon.</t>
  </si>
  <si>
    <t>Cocaine abuse remains a significant worldwide health problem. Patients with cardiovascular toxicity from cocaine abuse frequently present to the emergency department for treatment. These patients may be tachycardic, hypertensive, agitated, and have chest pain. Several pharmacological options exist for treatment of cocaine-induced cardiovascular toxicity. For the past 3 decades, the phenomenon of unopposed alpha-stimulation after beta-blocker use in cocaine-positive patients has been cited as an absolute contraindication, despite limited and inconsistent clinical evidence. In this review, the authors of the original studies, case reports, and systematic review in which unopposed alpha-stimulation was believed to be a factor investigate the pathophysiology, pharmacology, and published evidence behind the unopposed alpha-stimulation phenomenon. We also investigate other potential explanations for unopposed alpha-stimulation, including the unique and deleterious pharmacologic properties of cocaine in the absence of beta-blockers. The safety and efficacy of the mixed beta-/alpha-blockers labetalol and carvedilol are also discussed in relation to unopposed alpha-stimulation.Copyright © The Author(s) 2016.</t>
  </si>
  <si>
    <t>https://dx.doi.org/10.1177/1074248416681644</t>
  </si>
  <si>
    <t>Journal of Cardiovascular Pharmacology and Therapeutics. 22(3) (pp 239-249), 2017. Date of Publication: 01 May 2017.</t>
  </si>
  <si>
    <t>Keller C.E.
 Wilcox C.M.
 Gudleski G.D.
 Branham S.
 Lackner J.M.</t>
  </si>
  <si>
    <t>Beyond Abdominal Pain.</t>
  </si>
  <si>
    <t>Goals: To assess the relationship between pain, psychological processes, and quality of life (QOL) in chronic pancreatitis (CP). Background(s): CP is a progressive inflammatory disorder of the pancreas characteristically resulting in abdominal pain and impairing QOL. Pain due to CP is poorly understood and frequently difficult to treat. This pain has historically been understood as a peripheral process originating from the pancreas itself, but a growing body of literature is revealing an important role offered by central influences. Viewed through the perspective of the biopsychosocial model of illness, cognitive variables strongly influence QOL. However, there is little understanding of variables that influence QOL in CP. Study: Patients with CP from the University of Alabama at Birmingham were administered a 165-question test battery which was comprised of questionnaires evaluating pain beliefs, disease-specific QOL, psychological distress, pain sensation, pain affect, and long-term suffering. Result(s): Sixty-eight subjects completed the question battery between February 28, 2011 and January 16, 2014. Almost all (91.2%) reported taking pain medication. QOL was significantly associated with reported levels of pain intensity (r=-0.52, P&lt;0.01) as well as perceived self-blame. Conclusion(s): The significant predictors of QOL impairment in CP are pain intensity and perceived self-blame for pain. Further research is needed to elucidate this relationship while also evaluating the effectiveness of systematic modification of these variables in an attempt to improve pain and QOL in CP.Copyright © 2017 Wolters Kluwer Health, Inc. All rights reserved.</t>
  </si>
  <si>
    <t>https://dx.doi.org/10.1097/MCG.0000000000000922</t>
  </si>
  <si>
    <t>Journal of Clinical Gastroenterology. 52(6) (pp 563-568), 2018. Date of Publication: 2018.</t>
  </si>
  <si>
    <t>Morgan, Celia J. A.;Monaghan, Lisa;Curran, H. Valerie</t>
  </si>
  <si>
    <t>Beyond the K-hole: A 3-year longitudinal investigation of the cognitive and subjective effects of ketamine in recreational users who have substantially reduced their use of the drug.</t>
  </si>
  <si>
    <t>Rationale: Ketamine is a dissociative anaesthetic that is also a drug of abuse. Previous studies have demonstrated persisting episodic and semantic memory impairments in recreational ketamine users 3 days after taking ketamine. However, the degree to which these deficits might be reversible upon reduction or cessation of ketamine use was not known. Objective: To follow-up a population of ketamine users tested 3 years previously and examine whether impairments observed 3 days after drug use are enduring or reversible. Methods: Eighteen ketamine users and 10 polydrug controls from studies conducted between 3 and 4 years earlier were re-tested on the same battery of cognitive tasks and subjective measures. These tapped episodic, semantic and working memory and executive and attentional functioning. Subjective schizotypal, dissociative, mood and bodily symptoms were also examined and a drug use history recorded. Results: The ketamine users had reduced their frequency of use of ketamine by an average of 88.3%. Performance of ketamine users on tasks tapping semantic memory had improved and this improvement was correlated with their reduction in ketamine use. On tasks tapping episodic memory and attentional functioning, ketamine users still showed deficits compared to polydrug controls. Higher levels of schizotypal symptoms and perceptual distortions were exhibited by the ketamine group, although dissociative symptoms were similar to controls. Conclusions: These findings indicate that semantic memory impairments associated with recreational ketamine are reversible upon marked reduction of use; however, impairments to episodic memory and possibly attentional functioning appear long-lasting. In addition, schizotypal symptoms and perceptual distortions may persist after cessation of ketamine use. Ketamine users, or potential users, should be aware of the enduring effects of this drug on aspects of memory and subjective experience. (PsycINFO Database Record (c) 2016 APA, all rights reserved)</t>
  </si>
  <si>
    <t>https://doi.org/10.1111/j.1360-0443.2004.00879.x</t>
  </si>
  <si>
    <t>Mason K.
 Dodd Z.
 Sockalingam S.
 Altenberg J.
 Meaney C.
 Millson P.
 Powis J.</t>
  </si>
  <si>
    <t>Beyond viral response: A prospective evaluation of a community-based, multi-disciplinary, peer-driven model of HCV treatment and support.</t>
  </si>
  <si>
    <t>Background: Although the majority of new cases of hepatitis C (HCV) occur among people who inject drugs, very few receive treatment. In response, low-barrier, multidisciplinary models of HCV treatment have emerged in recent years to serve illicit drug users and have demonstrated comparable outcomes to the care delivered in tertiary care settings. However, few studies have measured comprehensive outcomes of these models. Method(s): The Toronto Community Hep C Program (TCHCP) is a community-based partnership between three primary health care centres with integrated specialist support. Program clients were interviewed using standardized questionnaires at three time points (baseline, post completion of HCV support group, and one year post group completion). The primary outcome of this study was self-reported overall health. Secondary outcomes included mental health, substance use, housing and income stability, and access to health care. Result(s): TCHCP clients reported high rates of poverty, histories of trauma and incarceration. Physical and mental health co-morbidities were also very common; 78% reported having at least one chronic medical problem in addition to HCV and 41% had a lifetime history of hospitalization for mental health reasons. Participation in the program improved access to HCV care. Prior to joining the TCHCP, only 15% had been assessed by a HCV specialist. By the end of the study period this had increased significantly to 54%. Self-reported overall health did not improve during the study period. Housing status and income showed significant improvement. The proportion of participants with stable housing increased from 54% to 76% during the study period (p = 0.0017) and the proportion of patients receiving income from provincial disability benefits also increased significantly (55% vs 75%, p = 0.0216). Conclusion(s): This study demonstrated that a multi-disciplinary, community-based model of HCV treatment improves participant's lives in ways that extend beyond hepatitis C.Copyright © 2015 Elsevier B.V.</t>
  </si>
  <si>
    <t>https://dx.doi.org/10.1016/j.drugpo.2015.04.012</t>
  </si>
  <si>
    <t>International Journal of Drug Policy. 26(10) (pp 1007-1013), 2015. Date of Publication: 01 Oct 2015.</t>
  </si>
  <si>
    <t>Potenza, Marc N.</t>
  </si>
  <si>
    <t>Biased behaviors: Towards understanding vulnerability and resilience factors in addictions.</t>
  </si>
  <si>
    <t>Comments on an article by D. G. Smith et al (see record 2013-44563-010). The study by Smith et al represents an important contribution in understanding factors that may reflect vulnerability and resilience to stimulant dependence. The investigators use a modified Stroop color-word interference task during functional magnetic resonance imaging to investigate potential biases relating to drug words in stimulant-dependent individuals, nondependent â€œrecreationalâ€_x009d_ stimulant-using individuals, and control comparison non-stimulant-using individual. Smith et al also addresses an important question, provides additional needed information, and raises multiple additional questions. That many people are exposed to potentially addictive substances and a minority typically becomes addicted raises questions about what factors underlie these different outcomes. In understanding this phenomenon, a group of individuals displaying recreational use becomes an important comparison group. Although the possibility of resilience and vulnerability factors are raised by the findings, longitudinal studies are needed to examine the processes through which attentional biases relating to drugs develop. (PsycINFO Database Record (c) 2019 APA, all rights reserved)</t>
  </si>
  <si>
    <t>https://doi.org/10.1016/j.biopsych.2013.11.010</t>
  </si>
  <si>
    <t>Rabbitts J.A.
 Holley A.L.
 Karlson C.W.
 Palermo T.M.</t>
  </si>
  <si>
    <t>Bidirectional associations between pain and physical activity in adolescents.</t>
  </si>
  <si>
    <t>Objectives: The objectives were to: (1) examine temporal relationships between pain and activity in youth, specifically, whether physical activity affects pain intensity and whether intensity of pain affects subsequent physical activity levels on a daily basis, and (2) examine clinical predictors of this relationship. Method(s): Participants were 119 adolescents (59 with chronic pain and 60 healthy) aged 12 to 18 years, 71% female. Adolescents completed 10 days of actigraphic monitoring of physical activity and daily electronic diary recordings of pain intensity, medication use, sleep quality, and mood. Linear mixed models assessed daily associations among physical activity and pain. Daily mean (average count/min) and peak (highest daily level) activity were used for analyses. Medication use, sleep quality, and mood ratings were included as covariates, and age, sex, and body mass index percentile were adjusted for. RESULT(S): Higher pain intensity was associated with lower peak physical activity levels on the next day (t641=-2.25, P=0.03) and greater medication use predicted lower mean physical activity levels the same day (t641=-2.10, P=0.04). Higher mean physical activity levels predicted lower pain intensity ratings at the end of the day (t705=-2.92, P=0.004), but only in adolescents with chronic pain. Discussion(s): Youth experiencing high pain intensity limit their physical activity level on a day-to-day basis. Activity was related to subsequent pain intensity, and may represent an important focus in chronic pain treatment. Further study of the effect of medications on subsequent activity is needed. Copyright © 2013 by Lippincott Williams &amp; Wilkins.</t>
  </si>
  <si>
    <t>https://dx.doi.org/10.1097/AJP.0b013e31829550c6</t>
  </si>
  <si>
    <t>Clinical Journal of Pain. 30(3) (pp 251-258), 2014. Date of Publication: 2014.</t>
  </si>
  <si>
    <t>Petering, R; Rhoades, H; Rice, E; Yoshioka-Maxwell, A</t>
  </si>
  <si>
    <t>Bidirectional Intimate Partner Violence and Drug Use Among Homeless Youth</t>
  </si>
  <si>
    <t>homeless youth; hard drug use; intimate partner violence; bidirectional violence</t>
  </si>
  <si>
    <t>SOCIAL NETWORK CHARACTERISTICS; DATING VIOLENCE; YOUNG-ADULTS; METHAMPHETAMINE USE; ADOLESCENTS; RISK; RUNAWAY; VICTIMIZATION; CONSEQUENCES; BEHAVIORS</t>
  </si>
  <si>
    <t>Intimate partner violence (IPV) among homeless youth (HY) is common, yet it has continuously been understudied, especially in relation to substance use. As part of a longitudinal study of Los Angeles area HY, drop-in service seeking youth completed a self-administered questionnaire. The presented results are from the third panel of data collection (N = 238), and the Revised Conflict Tactics Scale (CTS2) was used to assess IPV behavior regarding the participant's most recent intimate relationship. Approximately 38% of participants reported IPV behavior in their most recent relationship, and the majority of this behavior was bidirectional. It was unlikely that a HY was only a victim or only a perpetrator. Multivariable models revealed that bidirectional IPV was related to increased odds of recent methamphetamine; whereas sole perpetration was associated with an increased likelihood of ecstasy use. Specific substance use and IPV are closely related to risk behaviors for HY. Comprehensive interventions should be developed to address both these risk behaviors.</t>
  </si>
  <si>
    <t>Sripada R.
 Bowens C.</t>
  </si>
  <si>
    <t>Bilateral continuous quadratus lumborum block for acute post-operative abdominal pain as a rescue after opioid induced respiratory depression-a case presentation.</t>
  </si>
  <si>
    <t>Introduction Introduction: Regional anesthesia techniques have been used to control pain after abdominal surgery including Epidural analgesia (EA), paravertebral and Transversus Abdominus Plane (TAP) nerve block . Multiple approaches have been used for TAP blocks including, the commonly used ultrasound guided mid-axillary approach. TAP block provides analgesia mainly in T10-L2 dermatomes . TAP blocks were noticed to be sometimes patchy and offer unpredictable wound coverage . The use of ultrasound guided approach at level of Quadratus Lumborum (QL) muscle, also called QL block, is fairly new approach, more proximal to TAP block, which may provide wider spread of local anesthetic covering more segmental nerves (T5-L1), hence better analgesia . Material and methods Case Report: A 50 year old male, weighing 95Kg, with past medical history of anxiety, prostate cancer status post Prostatectomy, and rectal cancer. He was admitted to the hospital for anterior proctosigmoidectomy and low colorectal anastomosis through a midline longitudinal incision extending from the level of T7 to L1 dermatomes. Epidural analgesia was suggested, however the surgical team preferred to use IVPCA for postoperative pain to avoid possible hemodynamic side effects of the epidural in this case. In PACU the pain was treated by hydromorphone IV boluses and Hydromorphone PCA was initiated and set at (0 mg basal, 0.3 mg bolus with 6 min lock out interval, total 3 mg/hr). After achieving an acceptable level of pain control the patient was transferred to the floor. On POD1, the patient started to complain of increased abdominal pain and required additional Hydromorphone clinician doses. While still on nasal O2, patient developed respiratory failure, less than 24 hours after surgery, and Acute Medical Emergency team (AMET) call was initiated for unresponsiveness, apnea, and desaturation (O2 sat 50's), but patient had strong palpable pulses and adequate blood pressure. Airway was secured by a nasal airway insertion and bag mask ventilation, which allowed for chest rise and increase in oxygen saturation to 90's. Naloxone IV was given in two doses of 0.4 mg each. Patient started to follow commands and converse. He was able to maintain adequate respiratory effort and 99% oxygen saturation on 100% non-re breather. Results With marked improvement in respiratory/neuro status, he started to complain of excruciating abdominal pain which was managed by IV Tylenol, and IV Ketoralac. The hydromorphone IV PCA was discontinued and the pain management team was consulted. The surgical team still preferred to avoid thoracic epidural if possible, bilateral trunk blocks were suggested as an alternative. After obtaining an informed consent, the patient was transferred to the induction room with standard ASA monitoring. The patient was placed in lateral position. Using routine aseptic technique, a high frequency (6-12MHz) Linear Ultrasound transducer probe in a sterile cover was placed horizontally between the coastal margin and the iliac crest. The three muscle layers of the abdominal wall were identified namely External oblique, Internal oblique and Transversus abdominis muscles. The fascia surrounding the Transversus Abdominus muscle was tracked posteriorly until the origin of the Transversus Abdominus muscle that merges with the thoracolumbar fascia surrounding the quadratus lumborum muscle. A 17G 3 inches long non-stimulating echogenic needle was inserted in-plane with the Ultrasound probe and targeted towards the fascia transversalis. 3ml of Normal Saline was used to identify the splitting of the fascia. Later 10ml of Bupivacaine 0.5% was injected in the same plane after negative aspiration, which was seen spreading around the Quadratus Lumborum muscle (Figure 1). A 19G (1.1mm dia. X 60cm) echogenic continuous styletted peripheral nerve catheter was advanced 5 cm beyond the tip of the needle with minimal resistance and another 5ml of Bupivacaine 0.5% was injected to confirm the appropriate location of the catheter tip within the QL fascial plane. The procedure was repeated on the other side after placing the patient in the opposite lateral position. Total of 15ml of Bupivacaine 0.5% was injected on each side. The patient reported immediate pain relief and reported pain as mild to none within 15 min with pain score ranging between 2-3 (on numeric rating scale 0- 10). After the initial bolus the patient was unable to feel cold in the upper, middle and lower quadrants bilaterally. Each of these catheters was connected to patient controlled infusion pump running with 0.1% Ropivacaine at a basal rate of 8ml/hr and an on-demand bolus of 5ml every 30 minutes. Daily patient examination, revealed sensory level T7-L1 bilaterally, while the infusion was running. The catheters remained in place for the total of 7 days. For the first four days, with no opioid given, patient still reported no pain. There were no significant changes in the patient hemodynamics nor was any weakness or difficulty with ambulation. On POD5 patient started oral diet and began to take oral oxycodone tablets and slowly transitioned to oral regimen. The catheters were removed on POD7, and patient was discharged home. Discussion Discussion: TAP (Transversus Abdominus Plane) block had been used as an alternative after abdominal surgery that lacks most of the neuraxial adverse effects mainly hypotension. The extent of analgesia provided by the TAP block depends upon the site of injection and pattern of spread within the plane. There are currently a number of ultrasound- guided approaches in use, including an anterior obliquesubcostal approach, a mid-axillary approach and a more recently proposed posterior approach . Studies have not yet definitely identified the appropriate local anesthetic dose, regional technique and timing (pre- or post-incisional) that would ensure optimal analgesia following TAP blocks Conclusion(s): This case report demonstrates the first successful placement of bilateral quadratus lumborum catheters in an adult patient that achieved excellent pain control with minimal opioid use. The lack of respiratory depression is a valuable advantage of this block especially for patients at risk of this complication, like our patient. We need to further study comparative efficacy and side effects of QL block with the traditional TAP block and EA for pain management for different abdominal surgeries in Randomized Controlled trials. (Figure Presented).</t>
  </si>
  <si>
    <t>Regional Anesthesia and Pain Medicine. Conference: 40th Annual Regional Anesthesia and Acute Pain Medicine Meeting of the American Society of Regional Anesthesia and Pain Medicine, ASRA 2015. Las Vegas, NV United States. Conference Publication: (var.pagings). 40(5) (no pagination), 2015. Date of Publication: September-October 2015.</t>
  </si>
  <si>
    <t>Vrba I.
 Koran M.
 Knotek P.
 Kozak J.
 Stetkarova I.</t>
  </si>
  <si>
    <t>Bio-psycho-social assessment of analgesic neuromodulation treatment in patients with failed back surgery syndrome (third part). [Czech]</t>
  </si>
  <si>
    <t>Introduction: A significant number of patients with failed back surgery syndrome (FBSS) are so much debilitated that they are unable to return to work, suffer from unsolvable psychological and social difficulties and require a lot of pain killers, including strong opioids and other analgesic methods with often inadequate results. Neuromodulation analgetic methods have been successfully used in treatment of FBSS. Multidisciplinary approach is important with cooperation of psychologist at any time. A variety of psychological and social factors had impact to the patient selection. In this part of our study we wanted to find if neuromodulation treatment affects quality of life and disability in FBSS patients. Method(s): Psychological assessment including certified psychological questionnaires has been used in thirty-six FBSS patients before and after neuromodulation treatment (Short form of the 36 Health survey questionnaire /SF 36/ and the Oswestry disability index /ODI/). It was a prospective study. A paired-sample t-test was used for statistical evaluation. Result(s): Significant improvement was observed in all eight items of SF 36: physical function, social function, physical limitation, emotional limitation, physical pain, vitality, mental health and general perception of health. Similar significant improvements were detected in these items of ODI: pain, walking, sitting, sleeping, social life and traveling. Pain was significantly released in both SF 36 and ODI. Conclusion(s): FBSS belongs to severe disabled disease, both from a medical and social-economical view. We observed significant improvement in quality of life, functional disability reduction and decrease in pain relief after introduction of neuromodulation treatment. Neuromodulation methods are efficacious in the treatment of FBSS patients, however, resposible selection is essential in all cases.</t>
  </si>
  <si>
    <t>Bolest. 12(3) (pp 171-175), 2009. Date of Publication: 2009.</t>
  </si>
  <si>
    <t>Poireau M.
 Milpied T.
 Maillard A.
 Delmaire C.
 Volle E.
 Bellivier F.
 Icick R.
 Azuar J.
 Marie-Claire C.
 Bloch V.
 Vorspan F.</t>
  </si>
  <si>
    <t>Biomarkers of Relapse in Cocaine Use Disorder: A Narrative Review.</t>
  </si>
  <si>
    <t>Introduction: Cocaine use disorder is a chronic disease with severe consequences and a high relapse rate. There is a critical need to explore the factors influencing relapse in order to achieve more efficient treatment outcomes. Furthermore, there is a great need for easy-to-measure, repeatable, and valid biomarkers that can predict treatment response or relapse. Method(s): We reviewed the available literature on the Pubmed database concerning the biomarkers associated with relapse in CUD, including central nervous system-derived, genetic, immune, oxidative stress, and "other" biomarkers. Result(s): Fifty-one articles were included in our analysis. Twenty-five imaging brain anatomic and function assessment studies, mostly using fMRI, examined the role of several structures such as the striatum activity in abstinence prediction. There were fewer studies assessing the use of neuropsychological factors, neurotrophins, or genetic/genomic factors, immune system, or oxidative stress measures to predict abstinence. Conclusion(s): Several biomarkers have been shown to have predictive value. Prospective studies using combined multimodal assessments are now warranted.Copyright © 2022 by the authors.</t>
  </si>
  <si>
    <t>https://dx.doi.org/10.3390/brainsci12081013</t>
  </si>
  <si>
    <t>Brain Sciences. 12(8) (no pagination), 2022. Article Number: 1013. Date of Publication: August 2022.</t>
  </si>
  <si>
    <t>Horton C.A.</t>
  </si>
  <si>
    <t>Biopsychosocial Factors for Opioid Use Disorders Among Midlife and Aging Women.</t>
  </si>
  <si>
    <t>Objective: Opioid overdose deaths are steeply rising for every population with midlife women seeing the greatest percent increase.1,2 Midlife women currently receive the greatest number of opioid prescriptions at a rate almost twice that of midlife men.2 The CDC recommends physicians adopt a biopsychosocial approach to pain management to prevent and treat Opioid Use Disorders (OUDs).1 A more holistic approach would consider the unique biopsychosocial factors experienced by midlife women that set them apart from other members of their sex and age group. Of those prescribed opioids, back and joint pain make up nearly 40% of prescriptions.3 Midlife and older women are also more likely to report mental health issues compared to younger women, and those with OUDs are more likely to have psychiatric comorbidity than adult men.3 Instability in one's community contributes to an increased risk of developing an OUD, with decreased financial stability and the death of a loved one being factors impacting midlife and older women at increased rates.4 As a result of their age and sex, midlife women experience increased stigma for OUDs. The stigma midlife women with OUDs face can be a potential barrier to seeking out treatment and isolate them further from their community. Disruption in care and community can contribute to the rapidly rising opioid overdose death rates amongst this population. Design(s): A review of existing research on OUDs and midlife and aging women was conducted. Result(s): Available literature are sparse regarding the biopsychosocial factors associated with OUDs by age and sex, especially for midlife and older women. OUD treatment and prevention practices that consider biopsychosocial factors have been shown to aid midlife women. Women-centered treatment programs are designed to specifically cater to the needs of midlife women and encourage a stigma-free space.1,5 These programs may offer child care, domestic counseling, and mental health screenings. As midlife women receive the greatest number of prescription opioids, state drug monitoring programs can prevent multiple prescriptions from being filled and prevent overprescription.4 Conclusion(s): While understanding the unique OUD risks for midlife and older women, prescribing physicians should refer to CDC and Medicare pain management guidelines. Harm reduction practices to prevent overdose, like naloxone education and accessibility can be adapted to highlight this population. For those with chronic pain conditions that need this intervention, co-prescribed naloxone alongside their opioid prescriptions should be considered. Further research should be done to measure the correlation of each biopsychosocial factor for midlife and older women and OUDs, as well as researching the general impact of OUDs by age and sex. References 1. VanHouten JP, Rudd RA, Ballesteros MF, Mack KA. Drug Overdose Deaths Among Women Aged 30-64 Years - United States, 1999-2017. MMWR Morb Mortal Wkly Rep. 2019;68(1):1-5. doi:10.15585/mmwr.mm6801a1 2. 2017 Report on Impact of Opioid Overprescribing. United States for Non-Dependance- Plan Against Pain. https://www.planagainstpain.com/explore-our-toolkit/2017-national-report/. Published April 28, 2021. 3. Hussain SM, Wang Y, Peeters G, et al. Association between clusters of back and joint pain with opioid use in middle-aged community-based women: a prospective cohort study.</t>
  </si>
  <si>
    <t>https://dx.doi.org/10.1097/GME.0000000000002112</t>
  </si>
  <si>
    <t>Menopause. Conference: 2022 Annual Meeting of the North American Menopause Society. Atlanta, GA United States. 29(12) (pp 1469-1470), 2022. Date of Publication: December 2022.</t>
  </si>
  <si>
    <t>Papolos, DF; Bronsteen, A</t>
  </si>
  <si>
    <t>Bipolar disorder in children: assessment in general pediatric practice</t>
  </si>
  <si>
    <t>behavioral phenotypes; early recognition; fear of harm; pediatric bipolar disorder; prodromal symptoms</t>
  </si>
  <si>
    <t>QUALITY-OF-LIFE; WEEKLY SYMPTOMATIC STATUS; NATURAL-HISTORY; LONGITUDINAL COURSE; ADOLESCENTS; ONSET; YOUTH; COMMUNITY; DIAGNOSIS; DIMENSIONS</t>
  </si>
  <si>
    <t>Purpose of review Pediatricians are increasingly confronted with the mental health needs of children. Given the unanticipated role, well-described diagnostic guidelines and treatment protocols are essential: but often lacking. Identification of bipolar disorder in children, a condition which lacks diagnostic criteria consensus, presents a particular challenge. Despite this, it is generally regarded as a condition associated with considerable morbidity and mortality. Extended delays to treatment, typical for the condition, contribute to significantly reduced adult functionality. Recent findings Most children with bipolar disorder exhibit a subsyndromal course of illness. This has prompted many investigative groups to explore whether such a presentation is developmental or unique. Despite the ongoing debate, there has been a rapid increase in the rate of diagnoses. Concurrently, breakthroughs in neurology, neuroimaging, and genetics have called into question the existing conceptually based psychiatric constructs altogether. New research approaches which reflect these advances are more likely to lead to evidence-based diagnosis and treatment. Such an example is a novel phenotype called Fear of Harm (FOH). A new research perspective resulted in the unification of a broad range of symptoms from bipolar disorder as well as many of the co-occurring disorders. When considered as a whole, the syndrome maps on to a known neural pathway and has led investigators to a putative biomarker. Summary If given the right information and tools, pediatricians are uniquely positioned to interrupt the decline caused by mental illnesses. Importantly, the newly defined FOH syndrome includes clinical symptoms which are frequently first brought to the attention of pediatricians. Although these symptoms are not exclusive to the mood disorder, they could alert pediatricians to the need for further evaluation.</t>
  </si>
  <si>
    <t>McIntyre R.S.
 Berk M.
 Brietzke E.
 Goldstein B.I.
 Lopez-Jaramillo C.
 Kessing L.V.
 Malhi G.S.
 Nierenberg A.A.
 Rosenblat J.D.
 Majeed A.
 Vieta E.
 Vinberg M.
 Young A.H.
 Mansur R.B.</t>
  </si>
  <si>
    <t>Bipolar disorders.</t>
  </si>
  <si>
    <t>Bipolar disorders are a complex group of severe and chronic disorders that includes bipolar I disorder, defined by the presence of a syndromal, manic episode, and bipolar II disorder, defined by the presence of a syndromal, hypomanic episode and a major depressive episode. Bipolar disorders substantially reduce psychosocial functioning and are associated with a loss of approximately 10-20 potential years of life. The mortality gap between populations with bipolar disorders and the general population is principally a result of excess deaths from cardiovascular disease and suicide. Bipolar disorder has a high heritability (approximately 70%). Bipolar disorders share genetic risk alleles with other mental and medical disorders. Bipolar I has a closer genetic association with schizophrenia relative to bipolar II, which has a closer genetic association with major depressive disorder. Although the pathogenesis of bipolar disorders is unknown, implicated processes include disturbances in neuronal-glial plasticity, monoaminergic signalling, inflammatory homoeostasis, cellular metabolic pathways, and mitochondrial function. The high prevalence of childhood maltreatment in people with bipolar disorders and the association between childhood maltreatment and a more complex presentation of bipolar disorder (eg, one including suicidality) highlight the role of adverse environmental exposures on the presentation of bipolar disorders. Although mania defines bipolar I disorder, depressive episodes and symptoms dominate the longitudinal course of, and disproportionately account for morbidity and mortality in, bipolar disorders. Lithium is the gold standard mood-stabilising agent for the treatment of people with bipolar disorders, and has antimanic, antidepressant, and anti-suicide effects. Although antipsychotics are effective in treating mania, few antipsychotics have proven to be effective in bipolar depression. Divalproex and carbamazepine are effective in the treatment of acute mania and lamotrigine is effective at treating and preventing bipolar depression. Antidepressants are widely prescribed for bipolar disorders despite a paucity of compelling evidence for their short-term or long-term efficacy. Moreover, antidepressant prescription in bipolar disorder is associated, in many cases, with mood destabilisation, especially during maintenance treatment. Unfortunately, effective pharmacological treatments for bipolar disorders are not universally available, particularly in low-income and middle-income countries. Targeting medical and psychiatric comorbidity, integrating adjunctive psychosocial treatments, and involving caregivers have been shown to improve health outcomes for people with bipolar disorders. The aim of this Seminar, which is intended mainly for primary care physicians, is to provide an overview of diagnostic, pathogenetic, and treatment considerations in bipolar disorders. Towards the foregoing aim, we review and synthesise evidence on the epidemiology, mechanisms, screening, and treatment of bipolar disorders.Copyright © 2020 Elsevier Ltd</t>
  </si>
  <si>
    <t>The Lancet. 396(10265) (pp 1841-1856), 2020. Date of Publication: 05 Dec 2020.</t>
  </si>
  <si>
    <t>Riva-Posse, Patricio;Reiff, Collin M.;Edwards, Johnathan A.;Job, Gregory P.;Galendez, Gail C.;Garlow, Steven J.;Saah, Tammy C.;Dunlop, Boadie W.;McDonald, William M.</t>
  </si>
  <si>
    <t>Blood pressure safety of subanesthetic ketamine for depression: A report on 684 infusions.</t>
  </si>
  <si>
    <t>Background: The dissociative anesthetic agent ketamine is increasingly being utilized to treat depression, despite not having FDA (Food and Drug Administration) approval for this indication. There are many questions about the potential risks of this treatment and hence the proper setting and degree of monitoring required to ensure patient safety. There is limited data about the cardiovascular safety of ketamine when administered at subanesthetic doses to treat depression. Methods: 66 patients in the Department of Psychiatry at Emory University received a total of 684 ketamine infusions between 2014 and 2016. Ketamine was dosed at 0.5 mg/kg body weight and infused over 40 min. Blood pressure was measured every 10 min during the infusions and every 15 min thereafter. Results: Mean age of the patients was 56.7 years, 87.9% had unipolar depression and 36.1% had essential hypertension. No infusions were discontinued due to instability of vital signs, adverse physiological consequences or acute psychotomimetic effects. The biggest increases in blood pressure were measured at 30 min (systolic 3.28 mmHg, diastolic 3.17 mmHg). Hypertensive patients had higher blood pressure peaks during the infusions. Blood pressures returned to baseline during post-infusion monitoring. There was no development of tolerance to the blood pressure elevating effects of ketamine between the first and sixth infusions. Limitations: This is a single site, retrospective analysis, of patients who were spontaneously seeking clinical care. Conclusions: The blood pressure changes observed when ketamine is administered over 40 min at 0.5 mg/kg for the treatment of depression are small, well tolerated and clinically insignificant. (PsycINFO Database Record (c) 2018 APA, all rights reserved)</t>
  </si>
  <si>
    <t>https://doi.org/10.1016/j.jad.2018.02.025</t>
  </si>
  <si>
    <t>Mayer TA, Matar MA, Kaplan Z, Zohar J, Cohen H.</t>
  </si>
  <si>
    <t>Blunting of the HPA-axis underlies the lack of preventive efficacy of early post-stressor single-dose Delta-9-tetrahydrocannabinol (THC)</t>
  </si>
  <si>
    <t>Pharmacol Biochem Behav. 2014 Jul;122:307-18. doi: 10.1016/j.pbb.2014.04.014. Epub 2014 May 6.</t>
  </si>
  <si>
    <t>10.1016/j.pbb.2014.04.014</t>
  </si>
  <si>
    <t>Probert J.M.
 Lin S.
 Yan H.
 Leoutsakos J.-M.S.
 Dinglas V.D.
 Hosey M.M.
 Parker A.M.
 Hopkins R.O.
 Needham D.M.
 Neufeld K.J.</t>
  </si>
  <si>
    <t>Bodily pain in survivors of acute respiratory distress syndrome: A 1-year longitudinal follow-up study.</t>
  </si>
  <si>
    <t>Purpose: Acute respiratory distress syndrome (ARDS) survivors frequently experience bodily pain during recovery after the intensive care unit. Longitudinal course, risk factors and associations with physical and neuropsychological health is lacking. Method(s): We collected self-reported pain using the Short Form-36 Bodily Pain (SF-36 BP) scale, normalized for sex and age (range: 0-100; higher score = less pain), along with physical and mental health measures in a multi-center, prospective cohort of 826 ARDS survivors at 6- and 12-month follow-up. We examined baseline and ICU variables' associations with pain via separate unadjusted regression models. Result(s): Pain prevalence (SF-36 BP &lt;=40) was 45% and 42% at 6 and 12 months, respectively. Among 706 patients with both 6- and 12-month data, 34% reported pain at both timepoints. Pre-ARDS employment was associated with less pain at 6-months (mean difference (standard error), 5.7 (0.9), p &lt; 0.001) and 12-months (6.3 (0.9), p &lt; 0.001); smoking history was associated with greater pain (-5.0 (0.9), p &lt; 0.001, and - 5.4 (1.0), p &lt; 0.001, respectively). In-ICU opioid use was associated with greater pain (-6.3 (2.7), p = 0.02, and - 7.3 (2.8), p = 0.01, respectively). At 6 months, 174 (22%) patients reported co-occurring pain, depression and anxiety, and 227 (33%) reported co-occurring pain and impaired physical function. Conclusion(s): Nearly half of ARDS survivors reported bodily pain at 6- and 12-month follow-up; one-third reported pain at both time points. Pre-ARDS unemployment, smoking history, and in-ICU opioid use may identify patients who report greater pain during recovery. Given its frequent co-occurrence, clinicians should manage both physical and neuropsychological issues when pain is reported.Copyright © 2021</t>
  </si>
  <si>
    <t>https://dx.doi.org/10.1016/j.jpsychores.2021.110418</t>
  </si>
  <si>
    <t>Journal of Psychosomatic Research. 144 (no pagination), 2021. Article Number: 110418. Date of Publication: May 2021.</t>
  </si>
  <si>
    <t>Sharifzadeh Y.
 Sturgeon J.
 Mackey I.
 Mackey S.</t>
  </si>
  <si>
    <t>Body mass index is unrelated to concurrent clinical variables in a tertiary care pain clinic sample: A Collaborative Health Outcomes Information Registry (CHOIR) study.</t>
  </si>
  <si>
    <t>The association between obesity and poor health outcomes has prompted investigations of the relationship between obesity and chronic pain. Although studies have linked higher body mass index (BMI) to increased risk of developing chronic pain, studies investigating the relationships between BMI and pain-related psychological and physical outcomes have shown inconsistent results. Obesity (BMI&gt;30) has been associated with decreased physical function and activity as well as increased disability, depression, and medication use, but shows only inconsistent relationships with pain frequency or intensity. Consequently, there remains a need to further investigate the relationship between chronic pain and BMI. Accordingly, we aimed to elucidate the relationships between BMI and physical function, medication use, and multiple psychosocial variables in chronic pain patients. All data for psychosocial and physical function measures were obtained from the Collaborative Health Outcomes Information Registry (CHOIR) for 490 tertiary pain clinic patients presenting for initial visit. Opioid prescription data were obtained via retrospective chart review. The sample showed an equal split in the age, gender, and number of patients per BMI group (BMI&lt;25, 40%; 25 &lt; BMI &lt; 30, 30%; BMI&gt;30, 30%). Initial correlation analysis showed very low associations between BMI and current pain intensity or average or worst pain intensity over the past 7 days. Similarly, BMI was not associated with physical function, sleep impairment and disturbance, opioid dose, or symptoms of depression and anxiety (Pearson correlations 0.027 &lt;= r &lt;= 0.147). Our results question the clinical significance of BMI in tertiary pain clinic patients and highlight the need for in-depth assessment and alternative research methods (e.g., longitudinal assessment) to determine what importance, if any, high BMI may have for outcomes in this population.</t>
  </si>
  <si>
    <t>Journal of Pain. Conference: 35th Annual Scientific Meeting of the American Pain Society. Austin, TX United States. Conference Publication: (var.pagings). 17(4 SUPPL. 1) (pp S15-S16), 2016. Date of Publication: April 2016.</t>
  </si>
  <si>
    <t>Ali MM, Fang H, Rizzo JA.</t>
  </si>
  <si>
    <t>Body weight, self-perception and mental health outcomes among adolescents</t>
  </si>
  <si>
    <t>J Ment Health Policy Econ</t>
  </si>
  <si>
    <t>Feske, Ulrike;Tarter, Ralph E.;Kirisci, Levent;Pilkonis, Paul A.</t>
  </si>
  <si>
    <t>Borderline Personality and Substance Use in Women.</t>
  </si>
  <si>
    <t>The association between borderline personality disorder (BPD) and substance use disorder (SUD) was examined in a predominantly psychiatric (77.6%) sample of 232 women. BPD proved to be a significant predictor of a lifetime diagnosis of SUD across four different categories: any SUD (including alcohol); alcohol use; drug use; and heroin, cocaine, or poly-substance use. BPD continued to be a predictor of SUD even when the effects of other cluster B and all cluster C PDs were controlled statistically. Antisocial personality disorder generally yielded larger odds ratios than BPD and emerged as a partial mediator of the relation between BPD and SUD. Histrionic PD was the only other PD that showed meaningful relations with SUD. (PsycInfo Database Record (c) 2023 APA, all rights reserved)</t>
  </si>
  <si>
    <t>https://doi.org/10.1080/10550490500528357</t>
  </si>
  <si>
    <t>Bazin J.E.
 Massoni C.
 Groslier D.
 Fenies V.
 Bittar M.
 Schoeffler P.</t>
  </si>
  <si>
    <t>Brachial plexus block: Effect of the addition of sufentanil to the mixture of local anaesthetics on duration of postoperative analgesia. [French]</t>
  </si>
  <si>
    <t>Objectives: To compare the quality and the duration of analgesia produced by a supraclavicular brachial plexus blockade obtained with a mixture of lidocaine and bupivacaine when supplemented or not with sufentanil. Study design: Prospective, randomized, double-blind study. Patient(s): The study included 40 patients undergoing osteosynthesis of the upper limb under brachial plexus block, randomly assigned to two groups. Method(s): The patients of the control group were given 0.5% bupivacaine 1 mg.kg-1 and 1% lidocaine 2 mg.kg-1. Those of the sufentanil group, received the same mixture supplemented with sufentanil 0,2 mg.kg-1. During the postoperative period, the characteristics of analgesia were blindly evaluated every hour for 48 h with a visual analogic scale graduated from 0 to 100. Analgesia was considered satisfactory when the score was below 30. Adverse effects of opiates (drowsiness, pruritus, nausea and vomiting) were also assessed. Oxygen saturation was continuously monitored. Blood pressure, heart and respiratory rates were measured at the same intervals than analgesia. Duration of analgesia are expressed as medians (range) and compared using a Mann and Whitney's U test. Result(s): The respective durations of satisfactory analgesia were significantly different: 12.5 h (8-17) in the control group versus 24 h (8-48) for the sufentanil group. The adverse effects in the sufentanil group were nausea (2), vomiting (1) and pruritus (1). No respiratory depression was noted. Conclusion(s): Sufentanil added to a mixture of lidocaine and bupivacaine increases twofold the duration of postoperative analgesia following brachial plexus blockade.</t>
  </si>
  <si>
    <t>https://dx.doi.org/10.1016/S0750-7658%2897%2984271-2</t>
  </si>
  <si>
    <t>Annales Francaises d'Anesthesie et de Reanimation. 16(1) (pp 9-13), 1997. Date of Publication: 1997.</t>
  </si>
  <si>
    <t>France</t>
  </si>
  <si>
    <t>Fatovich D.M.
 McCoubrie D.L.
 Song S.J.
 Rosen D.M.
 Lawn N.D.
 Daly F.F.</t>
  </si>
  <si>
    <t>Brain abnormalities detected on magnetic resonance imaging of amphetamine users presenting to an emergency department: A pilot study.</t>
  </si>
  <si>
    <t>Objectives: To determine the prevalence of occult brain abnormalities in magnetic resonance imaging of active amphetamine users. Design, setting and participants: Prospective convenience study in a tertiary hospital emergency department (ED). Patients presenting to the ED for an amphetamine-related reason were eligible for inclusion. We collected demographic data, drug use data, and performed a mini-mental state examination (MMSE). Main Outcome Measure(s): The proportion of patients with an abnormality on their MRI scan. Result(s): Of 38 patients enrolled, 30 had MRI scans. Nineteen were male and their mean age was 26.7 +/-5.4 years (range 19-41 years). The mean age of first amphetamine use was 18 years (range 13-26 years). Sixteen patients used crystal methamphetamine (mean amount 2.5 g/week), nine used amphetamine ("speed") (mean amount 2.9 g/week), and 23 used ecstasy (mean amount 2.3 tablets/week). Marijuana was smoked by 26 (mean amount 5.9 g/week), and 28 drank alcohol (mean amount 207 g/week). The median MMSE score was 27/30 (interquartile range, 26-29). Abnormalities on brain MRI scans were identified in six patients, most commonly an unidentified bright object (n=4). Conclusion(s): In this pilot study of brain MRI of young people attending the ED with an amphetamine-related presentation, one in five had an occult brain lesion. While the significance of this is uncertain, it is congruent with evidence that amphetamines cause brain injury.</t>
  </si>
  <si>
    <t>https://dx.doi.org/10.5694/j.1326-5377.2010.tb03904.x</t>
  </si>
  <si>
    <t>Medical Journal of Australia. 193(5) (pp 266-268), 2010. Date of Publication: 06 Sep 2010.</t>
  </si>
  <si>
    <t>Australia</t>
  </si>
  <si>
    <t>Shen C.
 Rolls E.T.
 Xiang S.
 Langley C.
 Sahakian B.J.
 Cheng W.
 Feng J.</t>
  </si>
  <si>
    <t>Brain and molecular mechanisms underlying the nonlinear association between close friendships, mental health, and cognition in children.</t>
  </si>
  <si>
    <t>Close friendships are important for mental health and cognition in late childhood. However, whether the more close friends the better, and the underlying neurobiological mechanisms are unknown. Using the Adolescent Brain Cognitive Developmental study, we identified nonlinear associations between the number of close friends, mental health, cognition, and brain structure. Although few close friends were associated with poor mental health, low cognitive functions, and small areas of the social brain (e.g., the orbitofrontal cortex, the anterior cingulate cortex, the anterior insula, and the temporoparietal junction), increasing the number of close friends beyond a level (around 5) was no longer associated with better mental health and larger cortical areas, and was even related to lower cognition. In children having no more than five close friends, the cortical areas related to the number of close friends revealed correlations with the density of mu-opioid receptors and the expression of OPRM1 and OPRK1 genes, and could partly mediate the association between the number of close friends, attention-deficit/hyperactivity disorder (ADHD) symptoms, and crys-talized intelligence. Longitudinal analyses showed that both too few and too many close friends at baseline were associated with more ADHD symptoms and lower crystalized intelligence 2 y later. Additionally, we found that friendship network size was nonlinearly associated with well-being and academic performance in an independent social network dataset of middle-school students. These findings challenge the traditional idea of 'the more, the better,' and provide insights into potential brain and molecular mechanisms.Copyright © Shen, Rolls et al.</t>
  </si>
  <si>
    <t>https://dx.doi.org/10.7554/ELIFE.84072</t>
  </si>
  <si>
    <t>eLife. 12 (no pagination), 2023. Article Number: e84072. Date of Publication: 2023.</t>
  </si>
  <si>
    <t>Swain J.
 Ho S.</t>
  </si>
  <si>
    <t>Brain Circuits for Maternal Sensitivity and Pain Involving Anterior Cingulate Cortex Functional Connectivity in Mothers Treated With Buprenorphine for Opioid Use Disorder.</t>
  </si>
  <si>
    <t>Background: Opioid-induced deficits in maternal behaviors are well-characterized in preclinical rodent models. The prevalence of opioid use disorder (OUD) among pregnant women has risen sharply on a background of epidemic OUD. Despite gold standard buprenorphine treatment (BT) for withdrawal, related public health issues of postpartum depression, polysubstance use, relapse, and developmental risks to the infant plague affected mothers. We know that an evolutionary conserved Maternal Behavior Neurocircuit (MBN) governs maternal caring and aggressive behaviors, critical to healthy child outcomes. In the MBN, the anterior cingulate gyrus (ACC) participates in motherchild emotional bonding and attachment. However, ACC is also part of a "pain matrix" that processes the affective dimension and is extremely sensitive to opioid modulations. We know that prescription opioids affect resting-state functional connectivity (rs- FC) between the dorsal ACC, rostral ACC, and other regions related to MBN in healthy participants without OUD. Preliminary evidence suggests that prescription opioids may produce physical and emotional 'analgesic' effects through disruption of specific ACCinsula and ACC-putamen connectivity. However, even if acute use of opioids can reduce functional connectivity between these MBNrelated regions, the effects of BT in mothers with OUD, who have chronically used prescription opioids remain unknown. We conducted a pilot longitudinal study of mothers receiving BT for OUD to examine ACC rs-FC. Method(s): In this exploratory study, we studied 32 mothers who completed fMRI scans at 1-month (T1) and 4-months postpartum (T2), including 7 mothers receiving BT for OUD (BT/OUD, years of age: M = 29.86, SD = 6.62) and 25 non-OUD mothers as a comparison group (CG, years of age: M = 27.62, SD = 8.46). The participants underwent a 6-minute resting-state fMRI scan at each time point. According to the literature, region-of-interest spheres (10 mm) in the DACC and RACC centered on MNI coordinates [0, 6, 40] and [0, 46, 2]. Thus, we restricted our analyses to insula and putamen, regions modulated by acute prescription opioid administration. Result(s): We examined the Time by Group interaction effects on the rs-FC between the two seeds (RACC and DACC), and the regions insula and putamen. We found that the time-by-group interaction effects were significant in the RACC-dependent rs-FC with the left insula (MNI: [-40, 22, 2], 48 voxels, Z = 4.62, p = 0.003, family-wise error corrected) and the DACC-dependent rs-FC with the right putamen (MNI: [24, 16, -8], 169 voxels, Z = 5.17, p &lt; 0.001, family-wise error corrected). BT mothers, as compared to CG mothers, showed lesser left insula-RACC rs-FC but greater right putamen-DACC rs-FC at T1, with these between-group differences reversed at T2. Conclusion(s): Though preliminary, the current study pioneers the study of buprenorphine effects on mothers affected by OUD. Given that BT is currently the best practice for pregnant women suffering OUD, due to the potential adverse effects of any exogenous opioids on maternal behavior, it is important to examine whether buprenorphine, as a partial mu-opioid agonist and kappa-opioid antagonist, exert beneficial or harmful effects on maternal brain and behavior during the postpartum. Previously, we have established that BT mothers differed from CG in periaqueductal grey-dependent rs-FC with the hypothalamus, amygdala, insular cortex, and other brain regions at T1 and many of these differences disappeared at T2, suggesting potential therapeutic effects of continuing buprenorphine treatment, i.e., normalizing the dysregulation of OUD. Similarly, in the current pilot study, we found time-by-treatment interaction effects on the DACC and RACC-dependent rs-FC. Our work may have identified a brain mechanism for the potential benefits of BT on reversing dysfunction of maternal brain and behavior: the initial group differences in rs-FC flipped by four months postpartum. This work anticipates studies to ascertain how BT affects maternal behaviors, mother-child bonding, and intersubjective function, involving rs-FC in the pain matrix and ACC, as targets for novel interventions.</t>
  </si>
  <si>
    <t>https://dx.doi.org/10.1038/s41386-022-01486-z</t>
  </si>
  <si>
    <t>Neuropsychopharmacology. Conference: 61st Annual Meeting of the American College of Neuropsychopharmacology, ACNP 2022. Phoenix, AZ United States. 47(Supplement 1) (pp 436-437), 2022. Date of Publication: December 2022.</t>
  </si>
  <si>
    <t>Lin, Yong</t>
  </si>
  <si>
    <t>Brain damage in chronic ketamine users: A multi-modal imaging study.</t>
  </si>
  <si>
    <t>The objectives of this study were to explore the pattern of grey matter volume reduction and functional connectivity abnormalities in the brain, and to assess the correlations between these brain abnormalities and cognitive impairment in chronic ketamine users. One hundred and eighty-one participants took part in this study from October 2011 to July 2015. They were divided into two groups: ketamine users (n = 124) and healthy controls (n = 57). Each participant completed self-rated questionnaires and face-to-face interviews for psychiatric assessment, and took a detailed cognitive battery test that covered general intelligence, verbal and visual memory, executive function and language. All of the participants then underwent a magnetic resonance imaging (MRI) scan of the brain. The acquired structural MRI data and resting-state functional MRI data were analysed by region of interest technique and independent component analysis, respectively. Many ketamine users used other substances, such as cocaine and cannabis. In the ketamine users group, 25% were diagnosed with a mood disorder and 15.3% with an anxiety disorder. The ketamine users performed worse than the healthy control group in tests of general intelligence, verbal memory, visual memory and working memory and executive function. Grey matter volume was reduced in the right orbitofrontal cortex, right medial prefrontal cortex, left globus pallidus, left hippocampus, and right nucleus accumbens in the ketamine users group. In contrast, grey matter volume in the left caudate was larger in the ketamine users group than in the healthy control group. The grey matter volumes of the right orbitofrontal cortex, right medial prefrontal cortex, and right nucleus accumbens were negatively correlated with the severity of ketamine dependence. The right orbitofrontal cortex, right medial prefrontal cortex, left caudate, left globus pallidus, left hippocampus, and right nucleus accumbens volumes were also correlated with performance in the cognitive tests. The ketamine users group showed significantly decreased functional connectivity of the default mode network in the orbital part of the right inferior frontal gyrus, left anterior cingulate and paracingulate gyri, right superior temporal gyrus and bilateral vermic lobule VI of cerebellum; and increased functional connectivity in the left middle occipital gyrus compared with the healthy control group. This study found imaging evidence of brain damage in chronic ketamine users. Chronic ketamine use was associated with reduced grey matter volumes and altered functional connectivity of the default mode network in certain regions of the brain. These structural and functional alterations may also underlie psychopathological tendencies towards cognitive dysfunction and ketamine use. Longitudinal or prospective studies are warranted to investigate the reversibility of structural and functional brain damage caused by chronic ketamine use. (PsycINFO Database Record (c) 2017 APA, all rights reserved)</t>
  </si>
  <si>
    <t>Uusitalo AL, Vanninen E, Valkonen-Korhonen M, Kuikka JT.</t>
  </si>
  <si>
    <t>Brain serotonin reuptake did not change during one year in overtrained athletes</t>
  </si>
  <si>
    <t>Int J Sports Med</t>
  </si>
  <si>
    <t>10.1055/s-2005-872930</t>
  </si>
  <si>
    <t>Booij, Linda;Soucy, Jean-Paul;Young, Simon N.;Regoli, Martine;Gravel, Paul;Diksic, Mirko;Leyton, Marco;Pihl, Robert O.;Benkelfat, Chawki</t>
  </si>
  <si>
    <t>Brain serotonin synthesis in MDMA (ecstasy) polydrug users: An alphaâ€_x0090_[Â¹Â¹C]methylâ€_x0090_ÊŸâ€_x0090_tryptophan study.</t>
  </si>
  <si>
    <t>3,4â€_x0090_Methylenedioxymethamphetamine (MDMA, ecstasy) use may have longâ€_x0090_term neurotoxic effects. In this study, positron emission tomography with the tracer alphaâ€_x0090_[Â¹Â¹C]methylâ€_x0090_Lâ€_x0090_tryptophan (Â¹Â¹Câ€_x0090_AMT) was used to compare human brain serotonin (5â€_x0090_HT) synthesis capacity in 17 currently drugâ€_x0090_free MDMA polydrug users with that in 18 healthy matched controls. Gender differences and associations between regional Â¹Â¹Câ€_x0090_AMT trapping and characteristics of MDMA use were also examined. MDMA polydrug users exhibited lower normalized Â¹Â¹Câ€_x0090_AMT trapping in preâ€_x0090_frontal, orbitofrontal, and parietal regions, relative to controls. These differences were more widespread in males than in females. Increased normalized Â¹Â¹Câ€_x0090_AMT trapping in MDMA users was also observed, mainly in the brainstem and in frontal and temporal areas. Normalized Â¹Â¹Câ€_x0090_AMT trapping in the brainstem and preâ€_x0090_frontal regions correlated positively and negatively, respectively, with greater lifetime accumulated MDMA use, longer durations of MDMA use, and shorter time elapsed since the last MDMA use. Although the possibility of preâ€_x0090_existing 5â€_x0090_HT alterations preâ€_x0090_disposing people to use MDMA cannot be ruled out, regionally decreased 5â€_x0090_HT synthesis capacity in the forebrain could be interpreted as neurotoxicity of MDMA on distal (frontal) brain regions. On the other hand, increased 5â€_x0090_HT synthesis capacity in the raphe and adjacent areas could be due to compensatory mechanisms. Animal studies showed that MDMA (3,4â€_x0090_methylenedioxymethamphetamine, ecstasy) exposure alters brain serotonin neurotransmission. Whether these effects are permanent is unknown. The present human study found that, compared to controls, young adult MDMA users had lower serotonin synthesis in parts of the frontal cortex, and greater serotonin synthesis in other regions, including the brainstem. The strength of these effects correlated with severity of use. The findings may indicate that MDMA can be neurotoxic but the brain may also have the capacity to regenerate, depending on the specific brain region. Longitudinal studies are needed to test the clinical relevance of these findings. (PsycINFO Database Record (c) 2016 APA, all rights reserved)</t>
  </si>
  <si>
    <t>https://doi.org/10.1111/jnc.12826</t>
  </si>
  <si>
    <t>Journal of Neurochemistry</t>
  </si>
  <si>
    <t>Sloan G.P.
 Teh K.
 Shillo P.R.
 Tesfaye S.
 Selvarajah D.
 Wilkinson I.D.</t>
  </si>
  <si>
    <t>Brain Volume Changes after Long-Term Opioid Treatment in Painful Diabetic Peripheral Neuropathy.</t>
  </si>
  <si>
    <t>Aim: Opioid medications are commonly used to treat Painful-Diabetic Peripheral Neuropathy (PainfulDPN). However, opioids are associated with significant adverse effects, including prescription opioid use disorder which has reached epidemic proportions in the United States. There is an urgent need to determine the effect of long-term opioid treatment (&gt;6-months) on cerebral structure in Painful-DPN. Method(s): A total of 56 participants with Painful-DPN were recruited (17 on long-term opioid treatment [O+] and 39 not on opioid treatment [O-]). Participants underwent detailed clinical and neurophysiological assessments and cerebral imaging (3T, Phillips Medical Systems, Holland). Brain morphometric analysis was performed using Freesurfer. Result(s): O+ participants were prescribed: codeine (n=3, 18%), tramadol (n=5, 29%), morphine modified release (n=1, 6%), buprenorphine (n=1, 6%), and combination treatment (n=5, 29%). O+ participants had a longer duration of diabetes, greater HbA1c, higher pain severity and higher scores on Hospital Anxiety and Depression scales compared to the O- group. Participants in the O+ group had a greater mean caudate volume (O+ 3.5mL +/- 0.4; O- 3.2 +/- 0.4mL, p=0.034); mean insula volume (O+ 6.3 +/- 0.8; O- 5.9 +/- 0.6, p=0.049) and mean insular vertices (O+ 3,286 +/- 411; O- 3055 +/- 282, p=0.018). Conclusion(s): This is the first study to examine the impact of long-term opioid use on cerebral structure in Painful-DPN. Our findings suggest that chronic opioid use may alter affective/attentional pain processing (insular cortex) and brain regions associated with binge/intoxication (caudate nucleus). These results may have important clinical implications for uncovering the effects of long-term prescription opioid use on brain structure in Painful-DPN. Clearer clinical utility will come from future longitudinal modelling of the prognostic characteristics of opioid use disorder from the neuroimaging features identified in this study.</t>
  </si>
  <si>
    <t>https://dx.doi.org/10.2337/db23-478-P</t>
  </si>
  <si>
    <t>Diabetes. Conference: 83rd Scientific Sessions of the American Diabetes Association, ADA 2023. San Diego, CA United States. 72(Supplement 1) (no pagination), 2023. Date of Publication: June 2023.</t>
  </si>
  <si>
    <t>Medeiros, Gustavo C.;Matheson, Malcolm;Demo, Isabella;Reid, Matthew J.;Matheson, Sharaya;Twose, Claire;Smith, Gwenn S.;Gould, Todd D.;Zarate, Carlos A.;Barrett, Frederick S.;Goes, Fernando S.</t>
  </si>
  <si>
    <t>Brain-based correlates of antidepressant response to ketamine: A comprehensive systematic review of neuroimaging studies.</t>
  </si>
  <si>
    <t>Ketamine is an effective antidepressant, but there is substantial variability in patient response and the precise mechanism of action is unclear. Neuroimaging can provide predictive and mechanistic insights, but findings are limited by small sample sizes. This systematic review covers neuroimaging studies investigating baseline (pre-treatment) and longitudinal (post-treatment) biomarkers of responses to ketamine. All modalities were included. We performed searches of five electronic databases (from inception to April 26, 2022). 69 studies were included (with 1751 participants). There was substantial methodological heterogeneity and no well replicated biomarker. However, we found convergence across some significant results, particularly in longitudinal biomarkers. Response to ketamine was associated with post-treatment increases in gamma power in frontoparietal regions in electrophysiological studies, post-treatment increases in functional connectivity within the prefrontal cortex, and post-treatment increases in the functional activation of the striatum. Although a well replicated neuroimaging biomarker of ketamine response was not identified, there are biomarkers that warrant further investigation. (PsycInfo Database Record (c) 2023 APA, all rights reserved)</t>
  </si>
  <si>
    <t>https://doi.org/10.1016/S2215-0366(23)00183-9</t>
  </si>
  <si>
    <t>The Lancet Psychiatry</t>
  </si>
  <si>
    <t>Zhang K.
 Jiang H.
 Zhang Q.
 Du J.
 Wang Y.
 Zhao M.</t>
  </si>
  <si>
    <t>Brain-derived neurotrophic factor serum levels in heroin-dependent patients after 26 weeks of withdrawal.</t>
  </si>
  <si>
    <t>Background Brain-derived neurotrophic factor (BDNF) has been implicated in the pathophysiology of heroin dependence. BDNF expression is dramatically changed during drug withdrawal, and is associated with drug withdrawal syndrome. This study aimed to explore (1) alterations of BDNF serum levels in heroin-dependent patients after long term abstinence; and (2) the association between BDNF serum levels and protracted withdrawal syndrome. Method Fifty-three male heroin-dependent patients and fifty-two gender-matched healthy controls were enrolled in this study. We measured BDNF serum levels at baseline and 26 weeks after heroin abstinence. Moreover, protracted withdrawal symptoms, depression and anxiety symptoms were measured by Protracted Withdrawal Symptoms of Heroin-dependent patients (PWSHA), Self-rating Depression Scale (SDS) and Self-rating Anxiety Scale (SAS), respectively. Result We found that baseline BDNF serum levels were significantly lower in heroin-dependent patients compared to controls (p &lt; 0.01). There was also a significantly difference in BDNF serum levels among heroin-dependent patients at baseline and 26-week follow-up (p &lt; 0.01). The BDNF serum levels were not associated with age, BMI, years of education, age of initial use, or duration of use. Of the clinical symptoms measured, the change in BDNF serum levels from baseline to 26-week follow-up was negatively associated with the change in PWSHA scores (r = -0.44, p &lt; 0.01, see Table 2 and Figure 2 for details). Conclusion The results show that the BDNF serum levels in heroin-dependent patients are lower than those of healthy controls at baseline and increased after 26 weeks of abstinence, although the BDNF serum levels are still lower than those of the healthy controls. A negative correlation between the change in BDNF serum levels and protracted withdrawal symptoms was found but needs to be confirmed in further study. The results revealed that BDNF serum level is worth paying attention to in order to further investigate the possibility of it being a biomarker of treatment outcome for opiate dependence.Copyright © 2015 Elsevier Inc. All rights reserved.</t>
  </si>
  <si>
    <t>https://dx.doi.org/10.1016/j.comppsych.2015.11.010</t>
  </si>
  <si>
    <t>Comprehensive Psychiatry. 65 (pp 150-155), 2016. Date of Publication: 01 Feb 2016.</t>
  </si>
  <si>
    <t>Rofe C.J.F.
 Garrick R.
 Burke D.
 Brew B.J.
 Tomlinson S.E.</t>
  </si>
  <si>
    <t>BREAKING THE CYCLE OF CHRONIC DAILY HEADACHE WITH A LOW-DOSE SUBCUTANEOUS LIGNOCAINE AND KETAMINE INFUSION.</t>
  </si>
  <si>
    <t>Introduction Management of chronic migraine includes correcting analgesic rebound headache and implementing suitable medication for prevention and acute episodes. However, in many cases this management paradigm oversimplifies the complexity of chronic migraine, particularly the entrenched central pathways that perpetuate chronic migraine. Intravenous lignocaine can curtail chronic migraine and analgesic rebound headache (1). Further, ketamine provides short-term analgesia and enables reduction in central sensitisation of pain pathways, particularly in the setting of codeine/opiod overuse (2). This paper describes use of subcutaneous lignocaine and ketamine infusion in chronic migraine. Methods A prospective observational cohort study was undertaken in patients with chronic migraine. Patients received a prolonged subcutaneous lignocaine and ketamine infusion (mean duration 11 days) and underwent evaluation at fourtime points over six months. The effects on the excitability of motor axons in the median nerve were documented using standard procedures. Results Fourteen patients were recruited. The infusion was well tolerated; no major side effects were seen. There were no significant long-term changes in the excitability of motor axons. At six months, 13/14 patients had sustained benefit. Three of 4 patients remained free of analgesic rebound headache. One patient remained headache-free. Conversion to episodic migraine occurred in 6/14. Improvement in chronic migraine was reported by 6/14. Three of six were able to return to work, with 1 returning to studies. Benefit was greater in those with depression and history of opiod/codeine use. Conclusion Subcutaneous lignocaine and ketamine can help break entrenchment in chronic migraine as part of a structured management plan.</t>
  </si>
  <si>
    <t>https://dx.doi.org/10.1136/jnnp-2019-anzan.77</t>
  </si>
  <si>
    <t>Journal of Neurology, Neurosurgery and Psychiatry. Conference: Australian and New Zealand Association of Neurologists Annual Scientific Meeting, ANZAN 2019. Sydney, NSW Australia. 90(e7) (pp 28-29), 2019. Date of Publication: July 2019.</t>
  </si>
  <si>
    <t>Tait, Robert J.;McKetin, Rebecca;Kay-Lambkin, Frances;Bennett, Kylie;Tam, Ada;Bennett, Anthony;Geddes, Jenny;Garrick, Adam;Christensen, Helen;Griffiths, Kathleen M.</t>
  </si>
  <si>
    <t>Breakingtheice: A protocol for a randomised controlled trial of an internet-based intervention addressing amphetamine-type stimulant use.</t>
  </si>
  <si>
    <t>Background: The prevalence of amphetamine-type stimulant use is greater than that of opioids and cocaine combined. Currently, there are no approved pharmacotherapy treatments for amphetamine-type stimulant problems, but some face-to-face psychotherapies are of demonstrated effectiveness. However, most treatment services focus on alcohol or opioid disorders, have limited reach and may not appeal to users of amphetamine-type stimulants. Internet interventions have proven to be effective for some substance use problems but none has specifically targeted users of amphetamine-type stimulants. Design/method: The study will use a randomized controlled trial design to evaluate the effect of an internet intervention for amphetamine-type stimulant problems compared with a waitlist control group. The primary outcome will be assessed as amphetamine-type stimulant use (baseline, 3 and 6 months). Other outcomes measures will include â€˜readiness to changeâ€™, quality of life, psychological distress (K-10 score), days out of role, polydrug use, help-seeking intention and help-seeking behavior. The intervention consists of three modules requiring an estimated total completion time of 90 minutes. The content of the modules was adapted from face-to-face clinical techniques based on cognitive behavior therapy and motivation enhancement. The target sample is 160 men and women aged 18 and over who have used amphetamine-type stimulants in the last 3 months. Discussion: To our knowledge this will be the first randomized controlled trial of an internet intervention specifically developed for users of amphetamine-type stimulants. If successful, the intervention will offer greater reach than conventional therapies and may engage clients who do not generally seek treatment from existing service providers. (PsycInfo Database Record (c) 2023 APA, all rights reserved)</t>
  </si>
  <si>
    <t>https://doi.org/10.1186/1471-244X-12-67</t>
  </si>
  <si>
    <t>Schatzberg, AF; Weiss, RD; Brady, KT; Culpepper, L</t>
  </si>
  <si>
    <t>Bridging the clinical gap: Managing patients with co-occurring mood, anxiety, and alcohol use disorders</t>
  </si>
  <si>
    <t>PLACEBO-CONTROLLED-TRIAL; POSTTRAUMATIC-STRESS-DISORDER; LONG-TERM TREATMENT; COMORBIDITY SURVEY REPLICATION; RANDOMIZED CONTROLLED-TRIAL; MAJOR DEPRESSIVE DISORDER; OPIATE-DEPENDENT PATIENTS; SUBSTANCE USE DISORDERS; DOUBLE-BLIND; PSYCHIATRIC-DISORDERS</t>
  </si>
  <si>
    <t>Substance abuse and mental disorders commonly occur together and place an incalculable burden on individuals, families, and society at large. Left untreated, co-occurring psychiatric and substance use disorders may result in troubled and unproductive lives, as this comorbidity is associated with underachievement or failure at work and school, poor health, problems fulfilling family responsibilities, abuse, violence, and legal difficulties. Co-occurring disorders frequently have a complex and bidirectional relationship and may require longitudinal, repeated assessments to establish correct diagnosis. A number of reliable instruments have been developed to improve screening and assessment in both primary care and mental health settings, but controversy persists regarding the best approach to treatment. A fundamental issue, for example, is whether to treat a mood or an anxiety disorder in the presence of ongoing alcohol or drug abuse. Although recent recommendations suggest that concurrent substance abuse should not impede treatment of psychiatric symptoms, more evidence is required to facilitate decision making during acute treatment. Further, relapse and recurrence are common among individuals with co-occurring disorders, and the issue of long-term treatment typically needs to be addressed. Optimal patient management requires a collaborative effort by mental health care professionals, addiction specialists, and primary care physicians. Therefore, it is important that physicians who care for this patient population weigh the most recent evidence on effective and integrated treatment of individuals with co-occurring mood, anxiety, and alcohol use disorders.</t>
  </si>
  <si>
    <t>Baker, Amanda;Lee, Nicole K.;Claire, Melissa;Lewin, Terry J.;Grant, Tanya;Pohlman, Sonja;Saunders, John B.;Kay-Lambkin, Frances;Constable, Paul;Jenner, Linda;Carr, Vaughan J.</t>
  </si>
  <si>
    <t>Brief cognitive behavioural interventions for regular amphetamine users: A step in the right direction.</t>
  </si>
  <si>
    <t>Aims: The present study sought to replicate and extend a small pilot study conducted by Baker, Boggs &amp; Lewin (2001) which demonstrated that brief interventions consisting of motivational interviewing and cognitive-behaviour therapy (CBT) were feasible and associated with better outcomes compared with a control condition. Design: Randomized controlled trial (RCT). Setting: Greater Brisbane Region of Queensland and Newcastle, NSW, Australia. Participants: The study was conducted among 214 regular amphetamine users. Measurements: Demographic characteristics, past and present alcohol and other drug use and mental health, treatment, amphetamine-related harms and severity of dependence. Findings: The main finding of this study was that there was a significant increase in the likelihood of abstinence from amphetamines among those receiving two or more treatment sessions. In addition, the number of treatment sessions attended had a significant short-term beneficial effect on level of depression. There were no intervention effects on any other variables (HIV risk-taking, crime, social functioning and health). Overall, there was a marked reduction in amphetamine use among this sample over time and, apart from abstinence rates and short-term effects on depression level, this was not differential by treatment group. Reduction in amphetamine use was accompanied by significant improvements in stage of change, benzodiazepine use, tobacco smoking, polydrug use, injecting risk-taking behaviour, criminal activity level, and psychiatric distress and depression level. Conclusions: A stepped-care approach is recommended. The first step in providing an effective intervention among many regular amphetamine users, particularly those attending non-treatment settings, may include provision of: a structured assessment of amphetamine use and related problems; self-help material; and regular monitoring of amphetamine use and related harms. Regular amphetamine users who present to treatment settings could be offered two sessions of CBT, while people with moderate to severe levels of depression may best be offered four sessions of CBT for amphetamine use from the outset, with further treatment for amphetamine use and/or depression depending on response. Pharmacotherapy and/or longer-term psychotherapy may be suitable for non-responders. An RCT of a stepped-care approach among regular amphetamine users is suggested. (PsycInfo Database Record (c) 2023 APA, all rights reserved)</t>
  </si>
  <si>
    <t>https://doi.org/10.1111/j.1360-0443.2005.01002.x</t>
  </si>
  <si>
    <t>Slavich G.M.
 Tartter M.A.
 Hammen C.</t>
  </si>
  <si>
    <t>Brief cognitive-behavioral therapy effects on post-treatment suicide attempts in a military sample: Results of a randomized clinical trial with 2-year follow-up.</t>
  </si>
  <si>
    <t>Objective: The authors evaluated the effectiveness of brief cognitive-behavioral therapy (CBT) for the prevention of suicide attempts in military personnel. Method(s): In a randomized controlled trial, active-duty Army soldiers at Fort Carson, Colo.,who either attempted suicide or experienced suicidal ideation with intent, were randomly assigned to treatment as usual (N=76) or treatment as usual plus brief CBT (N=76). Assessment of incidence of suicide attempts during the follow-up period was conducted with the Suicide Attempt Self-Injury Interview. Inclusion criteria were the presence of suicidal ideation with intent to die during the past week and/or a suicide attempt within the past month. Soldiers were excluded if they had a medical or psychiatric condition that would prevent informed consent or participation in outpatient treatment, such as active psychosis or mania. To determine treatment efficacy with regard to incidence and time to suicide attempt, survival curve analyses were conducted. Differences in psychiatric symptoms were evaluated using longitudinal random-effects models. Result(s): From baseline to the 24-month follow-up assessment, eight participants in brief CBT (13.8%) and 18 participants in treatment as usual (40.2%) made at least one suicide attempt (hazard ratio=0.38, 95% CI=0.16-0.87, number needed to treat=3.88), suggesting that soldiers in brief CBT were approximately 60% less likely to make a suicide attempt during follow-up than soldiers in treatment as usual. There were no between-group differences in severity of psychiatric symptoms. Conclusion(s): Brief CBT was effective in preventing follow-up suicide attempts among active-duty military service members with current suicidal ideation and/or a recent suicide attempt.Copyright © 2015, American Psychiatric Association. All rights reserved.</t>
  </si>
  <si>
    <t>https://dx.doi.org/10.1176/appi.ajp.2014.14070843</t>
  </si>
  <si>
    <t>American Journal of Psychiatry. 172(5) (pp 441-449), 2015. Date of Publication: 01 May 2015.</t>
  </si>
  <si>
    <t>Jacobs A.
 Stokes S.
 Huang L.C.
 Glasgow R.E.
 Brooke B.S.</t>
  </si>
  <si>
    <t>Brief Educational Intervention at Discharge Reduces Opioid Use and Increases Disposal after Vascular Surgery.</t>
  </si>
  <si>
    <t>Introduction: Surgical patients are routinely prescribed opioids while receiving little to no education about the risks, appropriate use, tapering, and disposal of opioids. The American College of Surgeons recently published the Safe Pain Control educational brochure for patients preparing for surgical procedures. We hypothesized that providing this brochure to vascular surgery patients at discharge would reduce opioid use and increase safe disposal practices. Method(s): We performed a prospective pre-post observational pilot study at a single tertiary academic medical center between May 2018 and January 2019. All patients received a survey at their first follow-up visit to determine opioid use, satisfaction with pain control, and disposal practice. Mann-Whitney U tests and t-tests were used to compare differences between groups before and after implementing the educational intervention. Result(s): Ninety-five patients were enrolled in the study with 41 (43%) receiving the educational intervention. Intervention patients were similar to controls with no significant differences in age, sex, prior opioid use, history of mental health disorders, family history of substance abuse, or quantity prescribed. Intervention patients reported similar levels of satisfaction with pain control as controls, but had a significantly higher number of unused opioid pills remaining (9.4 +/- 4.7 intervention vs 4.7 +/- 2.4 control; p &lt; 0.01) at follow-up. Among the 37 patients with pills remaining, those receiving the intervention were more likely to report disposing unused opioids (72% intervention vs 44% control; p &lt; 0.05) compared with saving for future use. Conclusion(s): A brief educational intervention using the ACS Safe Pain Control brochure reduced opioid use and increased appropriate disposal after vascular operations.Copyright © 2019</t>
  </si>
  <si>
    <t>https://dx.doi.org/10.1016/j.jamcollsurg.2019.08.710</t>
  </si>
  <si>
    <t>Journal of the American College of Surgeons. Conference: The American College of Surgeons 2019 Annual Clinical Congress. San Francisco United States. 229(4 Supplement 1) (pp S325), 2019. Date of Publication: October 2019.</t>
  </si>
  <si>
    <t>Luu, BR; Nance, RM; Delaney, JAC; Ruderman, SA; Heckbert, SR; Budoff, MJ; Mathews, WC; Moore, RD; Feinstein, MJ; Burkholder, GA; Mugavero, MJ; Eron, JJ; Saag, MS; Kitahata, MM; Crane, HM; Whitney, BM</t>
  </si>
  <si>
    <t>Brief Report: Insomnia and Risk of Myocardial Infarction Among People With HIV</t>
  </si>
  <si>
    <t>HIV; insomnia; myocardial infarction; type 1 myocardial infarction; type 2 myocardial infarction</t>
  </si>
  <si>
    <t>HUMAN-IMMUNODEFICIENCY-VIRUS; INFECTED INDIVIDUALS; DEPRESSION; RELIABILITY; ASSOCIATION</t>
  </si>
  <si>
    <t>Background: Insomnia is common among people with HIV (PWH) and may be associated with increased risk of myocardial infarction (MI). This study examines the association between insomnia and MI by MI type among PWH. Setting: Longitudinal cohort study of PWH at 5 Centers for AIDS Research Network of Integrated Clinical Systems sites. Methods: Clinical data and patient-reported measures and outcomes from PWH in care between 2005 and 2018 were used in this study. Insomnia, measured at baseline, was defined as having difficulty falling or staying asleep with bothersome symptoms. The Centers for AIDS Research Network of Integrated Clinical Systems centrally adjudicates MIs using expert reviewers, with distinction between type 1 MI (T1MI) and type 2 MI (T2MI). Associations between insomnia and first incident MI by MI type were measured using separate Cox proportional hazard models adjusted for age, sex, race/ethnicity, traditional cardiovascular disease risk factors (hypertension, dyslipidemia, poor kidney function, diabetes, and smoking), HIV markers (antiretroviral therapy, viral suppression, and CD4 cell count), and stimulant use (cocaine/crack and methamphetamine). Results: Among 12,448 PWH, 48% reported insomnia. Over a median of 4.4 years of follow-up, 158 T1MIs and 109 T2MIs were identified; approximately half of T2MIs were attributed to sepsis or stimulant use. After adjustment for potential confounders, we found no association between insomnia and T1MI (hazard ratio = 1.05, 95% confidence interval: 0.76 to 1.45) and a 65% increased risk of T2MI among PWH reporting insomnia compared with PWH without insomnia (hazard ratio = 1.65, 95% confidence interval: 1.11 to 2.45). Conclusions: PWH reporting insomnia are at an increased risk of T2MI, but not T1MI, compared with PWH without insomnia, highlighting the importance of distinguishing MI types among PWH.</t>
  </si>
  <si>
    <t>Lee, Christina S.;Rosales, Robert;Stein, Michael D.;Nicholls, Mariana;O'Connor, Bridget M.;Loukas Ryan, Vanessa;Davis, Elizabeth A.</t>
  </si>
  <si>
    <t>Brief report: Lowâ€_x0090_barrier buprenorphine initiation predicts treatment retention among Latinx and nonâ€_x0090_Latinx primary care patients.</t>
  </si>
  <si>
    <t>Background and Objectives Patients are at risk of dropout while waiting for buprenorphine treatment. Study goals are to compare 3â€_x0090_month retention in two different methods to buprenorphine initiation among persons with opioid use disorder. Methods We compared 3â€_x0090_month treatment retention rates of lowâ€_x0090_barrier buprenorphine initiation (i.e., rapid induction) (n = 58) or a traditional method of buprenorphine initiation ( n = 45) for persons with opioid use disorder seen at an urban community health center. Results Logistic regression revealed that lowâ€_x0090_barrier initiation had 11.11 greater odds of retention compared with traditional methods (p p =.039). Discussion and Conclusions All patients were more likely to be retained using lowâ€_x0090_barrier initiation. A significantly larger effect on retention among Latinx patients was observed. Scientific Significance Rapid buprenorphine initiation increases treatment retention which improves treatment outcomes for persons with opioid use disorder. Study findings support a less restrictive services model that is even more effective for Latinx patients. (PsycInfo Database Record (c) 2021 APA, all rights reserved)</t>
  </si>
  <si>
    <t>https://doi.org/10.1111/ajad.12925</t>
  </si>
  <si>
    <t>Xu, Jie;Ou, Hang;Sun, Pei;Qin, Shiyang;Yuan, Tiâ€_x0090_Fei</t>
  </si>
  <si>
    <t>Brief report: Predictors of relapse for patients with dextromethorphan dependence.</t>
  </si>
  <si>
    <t>Background and Objectives: The recreational use of dextromethorphan (DXM) triggers dependence. The pattern and clinical predictors of relapse are unclear. Methods: Here, we retrospectively analyzed the clinical information of 28 patients with DXM dependence (20 males and 8 females). Results: The mean age at admission was 25.89 years (standard deviation [SD] = 7.84), and the average duration of DXM abuse was 24.96 months (SD = 17.40). The relapse rates at 1 month, 3 months, 6 months, and 1 year were 7.14%, 25%, 71.43%, and 89.29%, respectively. Depression and anxiety status at baseline were positive predictors of relapse (r = âˆ’.539, P = .006, RÂ² = 0.290; r = âˆ’.449, P = .024, RÂ² = 0.202, respectively). Discussion and Conclusions: Our results suggest that patients with DXM dependence are at high risk of relapse and that measuring affective disturbance is important for predicting the outcomes of their treatment. Scientific Significance: This study first identified a high relapse rate among patients with DXM dependence and found that the baseline depression and anxiety status was correlated with the time length of relapse. These findings not only warn us of the vulnerability of DXMâ€_x0090_dependent relapse but also reveal the importance of measuring affective disturbance in relapse prevention. (PsycInfo Database Record (c) 2023 APA, all rights reserved)</t>
  </si>
  <si>
    <t>https://doi.org/10.1111/ajad.13114</t>
  </si>
  <si>
    <t>Turner, Caitlin M.;Santos, Glenn-Milo;Arayasirikul, Sean;Wilson, Erin C.</t>
  </si>
  <si>
    <t>Brief report: Psychosocial predictors of engagement in sexual risk behavior among trans*female youth aged 16â€“24 years in San Francisco.</t>
  </si>
  <si>
    <t>Background: Trans*female youth (TFY) carry a disproportionate burden of HIV. Few longitudinal studies have analyzed both proximal and upstream predictors of changes in HIV-related risk behaviors for TFY. The aim of the present analysis was to identify psychosocial predictors of changes in sexual risk behavior over time for TFY in the San Francisco Bay Area. Methods: Data come from the SHINE cohort study conducted at the San Francisco Department of Public Health from 2012 to 2014 (n = 263). The relationship between hypothesized psychosocial factors and changes in engagement in condomless receptive anal intercourse over 12-month follow-up was modeled using generalized estimating equations, after adjusting for participant age, race/ethnicity, and education level. Results: TFY who were ever in a serious relationship since identifying as trans* [adjusted odds ratio (aOR) = 1.89, 95% confidence interval (CI): 1.16 to 3.08], those who reported recent crack/cocaine use (aOR = 2.01, 95% CI: 1.05 to 3.85), and those with a monthly income of more than $500 (aOR = 0.55, 95% CI: 0.35 to 0.85) had significantly higher odds of condomless receptive anal intercourse over the 12-month study period compared to TFY without these exposures. Those who reported high exposure to gender-based discrimination had increased adjusted odds of engagement in condomless receptive anal intercourse compared to those who had low exposure over the study period (aOR = 1.70, 95% CI: 1.10 to 2.63). Conclusions: Both proximal and structural factors predicted increased engagement in sexual risk behavior among TFY. Results demonstrate the need for a multilevel approach to HIV prevention strategies for this population. (PsycInfo Database Record (c) 2023 APA, all rights reserved)</t>
  </si>
  <si>
    <t>https://doi.org/10.1097/QAI.0000000000001246</t>
  </si>
  <si>
    <t>JAIDS Journal of Acquired Immune Deficiency Syndromes</t>
  </si>
  <si>
    <t>Delaney J.A.
 Nance R.M.
 Whitney B.M.
 Altice F.L.
 Dong X.
 Trejo M.E.P.
 Matsuzaki M.
 Taxman F.S.
 Chander G.
 Kuo I.
 Fredericksen R.
 Strand L.N.
 Eron J.J.
 Geng E.
 Kitahata M.M.
 Mathews W.C.
 Mayer K.
 Moore R.D.
 Saag M.S.
 Springer S.
 Chandler R.
 Kahana S.
 Crane H.M.</t>
  </si>
  <si>
    <t>Brief Report: Reduced Use of Illicit Substances, even Without Abstinence, Is Associated with Improved Depressive Symptoms among People Living with HIV.</t>
  </si>
  <si>
    <t>Purpose:Substance use is linked with poor outcomes among people living with HIV (PLWH) and is associated with mental health disorders. This analysis examines the impact of decreasing substance use, even without abstinence, on depressive symptoms among PLWH. Method(s):Data are from PLWH enrolled in the Centers for AIDS Research Network of Integrated Clinical Sites cohort. Participants completed longitudinal assessments of substance use (modified ASSIST) and depressive symptoms (PHQ-9). Changes in substance use frequency were categorized as abstinence, reduced use, and nondecreasing use. Adjusted linear mixed models with time-updated change in substance use frequency and depressive symptom scores were used to examine associations between changes in the use of individual substances and depressive symptoms. Analyses were repeated using joint longitudinal survival models to examine associations with a high (PHQ-9 &gt;=10) score. Result(s):Among 9905 PLWH, 728 used cocaine/crack, 1016 used amphetamine-type substances (ATS), 290 used illicit opiates, and 3277 used marijuana at baseline. Changes in ATS use were associated with the greatest improvements in depressive symptoms: stopping ATS led to a mean decrease of PHQ-9 by 2.2 points (95% CI: 1.8 to 2.7) and a 61% lower odds of PHQ-9 score &gt;=10 (95% CI: 0.30 to 0.52), and decreasing ATS use led to a mean decrease of 1.7 points (95% CI: 1.2 to 2.3) and a 62% lower odds of PHQ-9 score &gt;=10 (95% CI: 0.25 to 0.56). Stopping and reducing marijuana and stopping cocaine/crack use were also associated with improvement in depressive symptoms. Conclusion(s):We demonstrated that both substance use reduction and abstinence are associated with improvements in depressive symptoms over time.Copyright © 2018 Wolters Kluwer Health, Inc. All rights reserved.</t>
  </si>
  <si>
    <t>https://dx.doi.org/10.1097/QAI.0000000000001803</t>
  </si>
  <si>
    <t>Journal of Acquired Immune Deficiency Syndromes. 79(3) (pp 283-287), 2018. Date of Publication: 2018.</t>
  </si>
  <si>
    <t>Conrod PJ, Castellanos-Ryan N, Strang J.</t>
  </si>
  <si>
    <t>Brief, personality-targeted coping skills interventions and survival as a non-drug user over a 2-year period during adolescence</t>
  </si>
  <si>
    <t>Arch Gen Psychiatry</t>
  </si>
  <si>
    <t>10.1001/archgenpsychiatry.2009.173</t>
  </si>
  <si>
    <t>Liu, MCC; Lan, CC; Hsu, JW; Huang, KL; Chen, YS</t>
  </si>
  <si>
    <t>Bullying victimization and conduct problems among high school students in Taiwan: Focus on fluid intelligence, mood symptoms and associated psychosocial adjustment</t>
  </si>
  <si>
    <t>Bully; Conduct problem; Adolescent; TEPS</t>
  </si>
  <si>
    <t>PEER VICTIMIZATION; EARLY ADOLESCENCE; SUBSTANCE USE; CHILDREN; BEHAVIORS; PREVALENCE; HEALTH; CHILDHOOD; VICTIMS; COHORT</t>
  </si>
  <si>
    <t>Adolescents with a history of being bullied or conduct problem demonstrate substantial emotional disturbances as well as psychosocial maladjustment. Data from the Taiwan Education Panel Survey (TEPS), a nationwide longitudinal cohort database, were analyzed. A total of 32,390 high school students were included in this study. Data was collected via a self-report questionnaire. An estimated 9025 youth (31.8%) reported a history of bully victimization (4.0%), conduct problems (23.9%), or both (3.9%). The bullied and bullied/conduct groups demonstrated poorer fluid intelligence than the noninvolved group. Meanwhile, the bullied/conduct group had the highest depression-anxiety scores, the lowest fluid intelligence, and the poorest psychosocial adjustment. At two-year follow-up, the conduct and bullied/conduct groups reported lack of intention for further education. All three involved groups showed increased exposure to illicit drugs. These results provide evidence that school bullying and conduct problem are extensive public health threats that are worthy of prevention and intervention efforts. (C) 2014 Elsevier Ltd. All rights reserved.</t>
  </si>
  <si>
    <t>Kakko J.
 Heilig M.
 Sarman I.</t>
  </si>
  <si>
    <t>Buprenorphine and methadone treatment of opiate dependence during pregnancy: Comparison of fetal growth and neonatal outcomes in two consecutive case series.</t>
  </si>
  <si>
    <t>Aim: To compare the effects of fetal buprenorphine and methadone exposure during maintenance treatment of pregnant heroin dependent subjects. Design and setting: A population based comparison of consecutive, prospectively followed buprenorphine-exposed pregnancies in Stockholm County, Sweden, to retrospectively analyzed consecutive methadone-exposed pregnancies. Participant(s): All 47 pregnancies in 39 women with opiate dependence and buprenorphine maintenance treatment 2001-2006, and all 35 methadone-exposed pregnancies (26 women) 1982-2006 in Stockholm County. Measurements: Intrauterine growth, birth outcome, malformations, neonatal adaptation, withdrawal syndrome and infant mortality. Finding(s): Buprenorphine-exposed pregnancies resulted in 47 uneventful live births (2 twin pairs), 1 stillbirth (for which no explanation was found) and 1 miscarriage. The birth weight of the infants was normal. Neonatal abstinence syndrome (NAS) occurred in 19 cases (40.4%), the majority mild in nature and only 7 (14.9%) needing withdrawal treatment. Compared to 35 infants born after intrauterine methadone exposure at the same hospital since 1982 (77.8% of them exhibiting NAS and 52.8% needing withdrawal treatment), there were significant advantages with buprenorphine treatment: birth weight was higher, due to longer gestation. Incidence of NAS of any intensity, as well as incidence of NAS that required pharmacological treatment was lower, while length of hospital stay was shorter. When buprenorphine treatment started pre-conception, NAS at any level was significantly less frequent than in subjects with post-conception initiated treatment (7/27, 26%; 12/20, 60%, respectively). Conclusion(s): Data from this non-randomized comparison suggest that buprenorphine may offer advantages for treatment of opiate dependence during pregnancy. © 2008 Elsevier Ireland Ltd. All rights reserved.</t>
  </si>
  <si>
    <t>https://dx.doi.org/10.1016/j.drugalcdep.2008.01.025</t>
  </si>
  <si>
    <t>Drug and Alcohol Dependence. 96(1-2) (pp 69-78), 2008. Date of Publication: 01 Jul 2008.</t>
  </si>
  <si>
    <t>Sloan P.</t>
  </si>
  <si>
    <t>Buprenorphine for Chronic Pain Management.</t>
  </si>
  <si>
    <t>https://dx.doi.org/10.1016/j.suponc.2012.06.002</t>
  </si>
  <si>
    <t>Journal of Supportive Oncology. 10(6) (pp 220-221), 2012. Date of Publication: November 2012.</t>
  </si>
  <si>
    <t>Gowing L.
 Ali R.
 White J.</t>
  </si>
  <si>
    <t>Buprenorphine for the management of opioid withdrawal.</t>
  </si>
  <si>
    <t>BACKGROUND: Managed withdrawal, or detoxification, is not in itself a treatment for opioid dependence, but it is a required first step for many forms of longer-term treatment. It may also represent the end point of an extensive period of treatment such as methadone maintenance. As such, managed withdrawal is an essential component of an effective treatment system. This review is one of a series that aims to assess the evidence as to the effectiveness of the variety of approaches to managing opioid withdrawal. OBJECTIVE(S): To assess the effectiveness of interventions involving the short-term use of buprenorphine to manage the acute phase of opioid withdrawal. SEARCH STRATEGY: Multiple electronic databases, including Medline, Embase, Psychlit, Australian Medical Index and Current Contents, were searched using a strategy designed to retrieve references broadly addressing the management of opioid withdrawal. Reference lists of retrieved studies, reviews and conference abstracts were handsearched. SELECTION CRITERIA: We included randomised or quasi-randomised controlled clinical trials or prospective controlled cohort studies comparing buprenorphine (treatment 10 days or less) with another form of treatment. Studies were required to provide detailed information on the type and dose of drugs used and the characteristics of patients treated. Studies were also required to provide information on the nature of withdrawal signs and symptoms experienced, the occurrence of adverse effects OR rates of completion of the withdrawal episode. DATA COLLECTION AND ANALYSIS: Potentially relevant studies were assessed for inclusion by one reviewer (LG). Inclusion decisions were confirmed by consultation between reviewers. Included studies were assessed by all reviewers. One reviewer (LG) undertook data extraction with the process confirmed by consultation between all three reviewers. MAIN RESULTS: Five studies met the criteria for inclusion in the review. No data tables are included in this review and no meta-analysis has been undertaken because of differences in treatment regimes and the assessment of outcomes in these studies. Four studies compared buprenorphine with clonidine. All found withdrawal to be less severe in the buprenorphine treatment group. In three of these studies all participants were withdrawing from heroin. Participants in one study were withdrawing from methadone, with doses reduced to 10mg/day prior to treatment with buprenorphine. Three of the studies commented on residual symptoms experienced by participants treated with buprenorphine to manage heroin withdrawal. Aches, restlessness, yawning, mydriasis, tremor, insomnia, nausea and mild anxiety were reported as being experienced by some participants. Rates of completion of withdrawal were able to be calculated for all studies included in the review but the definition of completion varied between studies. Rates ranged from 65% to 100%. None of the studies included in the review reported adverse effects. However, approximately approximately Lintzeris 1999a approximately approximately (a single-group study which therefore did not meet the inclusion criteria) reported 50% of participants withdrawing from heroin experienced headaches, 28% sedation, 21% nausea, 21% constipation, 21% anxiety, 17% dizziness and 17% itchiness during withdrawal. These adverse effects were most common in the first 2-3 days of treatment and then subsided. In four of the five studies treatment was undertaken on an inpatient basis. Only approximately approximately O'Connor 1997 approximately approximately provided outpatient treatment. However, two studies that did not meet the inclusion criteria ( approximately approximately Diamant 1998 approximately approximately and approximately approximately Lintzeris 1999a approximately approximately ) also provided outpatient treatment. The findings of these studies support the feasibility of heroin withdrawal being managed with buprenorphine on an outpatient basis</t>
  </si>
  <si>
    <t>Cochrane database of systematic reviews (Online). (3) (pp CD002025), 2000. Date of Publication: 2000.</t>
  </si>
  <si>
    <t>Alim T.
 Richardson F.
 Settles-Reaves B.
 Kumari S.
 Akinfiresoye E.
 Chapman E.
 Bland W.
 Johnson M.</t>
  </si>
  <si>
    <t>Buprenorphine integrated care delivery project: Correlates of mental health screening and primary care outcomes.</t>
  </si>
  <si>
    <t>Background: The Buprenorphine Integrated Care Delivery Project is a collaboration between Howard University and a community-based medical practice that seeks to deliver accessible, high-quality care to patients receiving buprenorphine (BUP) for chronic opiate addiction by linking them to comprehensive healthcare services via care coordination. When mental illness and substance use co-occur, these illnesses interact leading to even greater disability, with lower rates of medication adherence, increased risk for psychiatric and substance use relapses, higher psychological distress, and worse treatment retention. Care managers conducted assessments and developed individualized treatment plans to provide patients a medical home and access to appropriate clinical and non-clinical services. This care coordination seeks to address additional hurdles such as homelessness, unemployment, legal problems, mental health illnesses, and co-occurring diseases (e.g. HIV, hepatitis C, diabetes mellitus) that may hamper BUP treatment success. Objectives of the study are to:1.-To describe the relationship between mental health screening and primary care outcomes and 2. To describe correlation between mental health screening, retention and barriers to treatment. Method(s): Population: Participants receiving buprenorphine therapy were recruited at the Howard University Department of Community and Family Medicine and Department of Psychiatry as well as a community-based medical practice. Inclusion criteria: Participants were age &gt;= 18 year old, met DSM-IV criteria for opioid dependence or undiagnosed, had medical insurance in DC, had the ability to provide informed consent, and ability to communicate in English. Exclusion criteria: Patients that were pregnant or unwilling to use contraception (including OCPs, patch, Depo-Provera), breastfeeding or unwilling to stop breastfeeding, liver dysfunction (acute hepatitis, liver failure or hepatic dysfunction), suicidal ideation, and hypersensitivity to buprenorphine. Behavioral Health Surveys: Mental health surveys were administered to patients using the M3 Behavioral Screening Tool (M3). M3 is a 27-question validated mental health assessment tool that is completed in three to five minutes and designed to screen for the symptoms of four common mental health conditions: Depression, Anxiety, Bipolar, and Posttraumatic Stress (PTSD) Disorders. M3 assessment was conducted during intake process to establish patient mental status at time of enrollment. HUUHI utilized M3 assessments to facilitate longitudinal measurement, monitoring for communication among care team members, which is an essential part of the Patient Centered Medical Home (PCMH). HUUHI team used the M3 results, the accompanying risk assessment and patient discussion as the basis for formulating a comprehensive treatment plan. M3 is not designed to diagnose illness on its own however, a referral to a specialist may be recommended. The care management team completed the assessment at enrollment and will track, measure changes over time, and monitor patient's progress via the care plan. Result(s): Of the patients screened, 56% of patients had total M3 scores of 33 or greater (Range = 33-94). The mean total M3 score was 49. The majority of participants, received subscores for Depression, Anxiety, PTSD and Bipolar Disorder. Of these Sub-scores, 63% had elevated Depression scores, 82% had elevated Anxiety scores, 60% had indications of PTSD and 60% had scores indicative of Bipolar Disorder. More than half, had two or more combinations of the subscores and approximately half had sub-score combinations that were significantly high. These results indicate that many of the patients from this population had significant indications of mental disorders with combination pathology. The median retention rate of our patient population is 121 weeks or 847 days compared to the 53 day national standard recently reported by the RAND Corporation. The median retention rate is the best available quality benchmark for buprenorphine medicated assisted treatment, which addresses patient satisfaction and adequate dosing. Other factors that lead to gaps in treatment include social determinants such as lack of housing or stable housing (which includes a large portion of this population), lack of employment or income, catastrophic events which might include neighborhood violence, death of loved ones, severe illness due to co-morbid conditions and incarceration. Conclusion(s): The presence of mental illness (Dual-Diagnoses) present a significant challenge and barrier to successful substance use disorder treatment. Using M3, physicians can more effectively treat mood and anxiety disorders that impede compliance with medical treatments and adversely affect recovery from illness and physical health in general. Care coordination with mental health providers, primary care providers and other social services organizations and facilities helps manage patient treatments better, and improve patient outcomes. The Howard University Urban Health Initiative Program is a collaborative effort to better serve this population by improving patient access to care, adherence to prescribed medications and treatment regimen compliance, while maximizing the efficacy of the medications prescribed, as the cost in human suffering of these clients, as well as expense of current treatments are significant.</t>
  </si>
  <si>
    <t>https://dx.doi.org/10.1038/npp.2017.264</t>
  </si>
  <si>
    <t>Neuropsychopharmacology. Conference: 56th Annual Meeting of the American College of Neuropsychopharmacology, ACNP 2017. Palm Springs, CA United States. 43(Supplement 1) (pp S256-S257), 2017. Date of Publication: November 2017.</t>
  </si>
  <si>
    <t>Ortner, Romana;Jagsch, Reinhold;Schindler, Shird Dieter;Primorac, Andjela;Fischer, Gabriele</t>
  </si>
  <si>
    <t>Buprenorphine Maintenance: Office-Based Treatment with Addiction Clinic Support.</t>
  </si>
  <si>
    <t>Introduction: Buprenorphine has already been registered in 27 European countries for maintenance therapy in opioid-dependent patients. In our office-based prescription study we applied sublingual buprenorphine, initiating the treatment at the addiction clinic with subsequent treatment at the offices of general practitioners (GPs) to evaluate its efficacy and feasibility in two different treatment settings. Methods: Sixty opioid-dependent patients were studied for a period of 15 weeks. The first 3 weeks of treatment initiation took place at the addiction clinic, followed by 12 weeks of treatment by GPs. Mean outcome measures were retention rate and additional consumption of illicit substances in addition to the evaluation of whether buprenorphine can be prescribed successfully by GPs. Results: The retention rate was 57% (n=34). No significant differences occurred between the treatment phases at the specialized addiction unit and the GPs' offices. During the 15-week period a significant improvement in well-being and a significant reduction in craving for heroin (p&lt;0.001) and cocaine (p&lt;0.001) could be calculated for patients stabilized on a mean dose of 16 mg buprenorphine. Furthermore a significant reduction in additional consumption of opioids (p&lt;0.001) was found. Discussion: Our results show the involvement of office-based prescription, which should further encourage colleagues to treat opioid-dependent subjects with buprenorphine to make more treatment options for this target group available. (PsycINFO Database Record (c) 2019 APA, all rights reserved)</t>
  </si>
  <si>
    <t>https://doi.org/10.1159/000077698</t>
  </si>
  <si>
    <t>European Addiction Research</t>
  </si>
  <si>
    <t>Karger</t>
  </si>
  <si>
    <t>Rayâ€_x0090_Griffith, Shona;Tharp, Emily;Coker, Jessica L.;Catlin, David;Knight, Bettina;Stowe, Zachary N.</t>
  </si>
  <si>
    <t>Buprenorphine medication for opioid use disorder: A study of factors associated with postpartum treatment retention.</t>
  </si>
  <si>
    <t>Background and Objectives: The factors associated with medication for opioid use disorder (MOUD) treatment retention among pregnant women with opioid use disorder (OUD) are largely unknown. This study sought to characterize factors associated with postpartum treatment retention. Methods: A retrospective chart review from 2014 to 2017 was conducted among women with OUD in pregnancy treated with buprenorphine. Women were assigned to the treatment retention group if they attended an appointment within 10 to 14 weeks postpartum. Others were assigned to the dropout group. The groups were compared using bivariate analysis for sociodemographic variables, obstetrical and neonatal outcomes, clinical and subjective opioid withdrawal symptoms, buprenorphine dosage, urine drug toxicology (UDT) results, and other factors. Results: A total of 64 pregnancies received treatment until delivery, and 47 (73.1%) were retained in treatment by 12 weeks postpartum. The treatment dropout group had lower buprenorphine doses at delivery, a higher percentage of benzodiazepine positive UDT, and number of UDT positive for benzodiazepine in the third trimester. Breastfeeding rates were higher in the treatment retention group. Discussion and Conclusions: Future research of variables related to postpartum treatment retention is needed to provide guidelines regarding MOUD during the perinatal period and to optimize maternal and fetal wellâ€_x0090_being. Scientific Significance: This study supports previous recommendations that aggressive treatment of withdrawal symptoms in pregnant women with OUD is needed to maximize treatment retention. This is the first study to find that breastfeeding was associated with postpartum treatment retention; while, increased use of benzodiazepines during pregnancy was associated with postpartum treatment dropout. (PsycInfo Database Record (c) 2023 APA, all rights reserved)</t>
  </si>
  <si>
    <t>https://doi.org/10.1111/ajad.13084</t>
  </si>
  <si>
    <t>Shirk S.D.
 Ameral V.
 Kraus S.W.
 Houchins J.
 Kelly M.
 Pugh K.
 Reilly E.
 Desai N.</t>
  </si>
  <si>
    <t>Buprenorphine Naloxone and Extended Release Injectable Naltrexone for the Treatment of Opioid Use Disorder Among a Veteran Patient Sample: A Retrospective Chart Review.</t>
  </si>
  <si>
    <t>Objective: Previous research has demonstrated the effectiveness of both extended-release injectable naltrexone (XR-NTX) and buprenorphine/naloxone (BUP-NX) in the treatment of opioid use disorder (OUD). However, studies using real-world samples with multiple medical and psychiatric comorbidities are lacking. The study's primary aims were to: (1) compare clinical presentations in an inclusive sample of OUD-diagnosed US military veterans receiving XR-NTX and BUP-NX, and (2) investigate differences in 90-day treatment outcomes between these two groups. Method(s): The medical records of 79 patients receiving medications to treat OUD in a VA hospital's addiction outpatient treatment program were reviewed retrospectively. The analysis included all veterans who initiated medication treatment during the study period. Differences between medication groups on co-occurring diagnoses, treatment retention, and related outcomes were examined. Result(s): The two groups were similar in medical and psychiatric comorbidity, although the BUP-NX group were more likely to have a pain diagnosis. No statistically significant differences in retention or toxicology results were found between the two groups over the 90-day study period. The rate of positive urine screens for the BUP-NX group was 19.2% for opiates and 13.5% for other illicit substances, and 3.7% and 11.1% respectively for the XR- NTX group. Conclusion(s): There was no evidence that 90-days outcomes differed for veterans based on medication received, and there were more similarities than differences in clinical characteristics. Additional research is needed, including larger sample size and prospective randomized control trial to evaluate VA patients' treatment outcomes receiving BUP-NX or XR-NTX for OUD.Copyright ©, This work was authored as part of the Contributor's official duties as an Employee of the United States Government and is therefore a work of the United States Government. In accordance with 17 U.S.C. 105, no copyright protection is available for such works under U.S. Law.</t>
  </si>
  <si>
    <t>https://dx.doi.org/10.1080/15504263.2021.1942380</t>
  </si>
  <si>
    <t>Journal of Dual Diagnosis. 17(3) (pp 207-215), 2021. Date of Publication: 2021.</t>
  </si>
  <si>
    <t>Zamani N.
 Buckley N.A.
 Hassanian-Moghaddam H.</t>
  </si>
  <si>
    <t>Buprenorphine to reverse respiratory depression from methadone overdose in opioid-dependent patients: A prospective randomized trial.</t>
  </si>
  <si>
    <t>Background: Naloxone is the usual drug used in opioid-induced respiratory depression but it has a short half-life, precipitates withdrawal in dependent patients, and thus for persistent reversal of long-acting opioids has to be given by titrated doses and infusions. The partial agonist buprenorphine has a much longer duration of action and causes less severe withdrawal, but still should largely reverse respiratory depression induced by full agonist opioids. We aimed to compare the efficacy/safety of buprenorphine and naloxone in reversing respiratory depression in methadone-poisoned opioid-dependent patients. Method(s): Patients with methadone-induced respiratory depression were randomized to receive naloxone (titrated doses), or lower or higher doses of buprenorphine (10 mug/kg or 15 mug/kg). The primary outcome was immediate reversal of respiratory depression. We also recorded acute opioid withdrawal, need for intubation/recurrent apnea, repeated doses of opioid antagonists, length of hospital stay, other morbidity, and mortality. The study was registered with the Iranian Registry of Clinical Trials (Trial ID: 18265; Approval code: IRCT2015011020624N1). Result(s): Eighty-five patients were randomized; 55/56 patients who received buprenorphine had rapid reversal of respiratory depression, which persisted for at least 12 h. Naloxone was effective in 28/29 patients, but often required very high titrated doses (thus delaying time to respond) and prolonged infusions. Intubation (8/29 vs 5/56) and opioid withdrawal (15/29 vs 7/56) were less common with buprenorphine. There were no serious complications or deaths in those receiving buprenorphine. The 15-mug/kg buprenorphine dose appeared to provide a longer duration of action, but precipitated withdrawal more frequently than the 10-mug/kg dose. Conclusion(s): Buprenorphine appears to be a safe and effective substitute for naloxone in overdosed opioid-dependent patients. Further studies are warranted to explore the optimal dosing strategy for buprenorphine to consistently maintain reversal of respiratory depression but not precipitate withdrawal. Trial registration number: IRCT2015011020624N1. Registered 30 September 2015.Copyright © 2020 The Author(s).</t>
  </si>
  <si>
    <t>https://dx.doi.org/10.1186/s13054-020-2740-y</t>
  </si>
  <si>
    <t>Critical Care. 24(1) (no pagination), 2020. Article Number: 44. Date of Publication: 07 Feb 2020.</t>
  </si>
  <si>
    <t>Gerra, Gilberto;Leonardi, Claudio;D'Amore, Antonio;Strepparola, Giovanni;Fagetti, Roberto;Assi, Cinzia;Zaimovic, Amir;Lucchini, Alfio</t>
  </si>
  <si>
    <t>Buprenorphine treatment outcome in dually diagnosed heroin dependent patients: A retrospective study.</t>
  </si>
  <si>
    <t>The present study compared retrospectively in a clinical non-experimental setting the efficacy of buprenorphine (BUP) in different subgroups of dually diagnosed and non-dually diagnosed opioid-dependent patients: all the subjects included in the study showed severe long-lasting heroin addiction and 68.4% were affected by psychiatric comorbidity. Participants (206) (mean age 32.2Â±8.9, 177 males-29 females) were applicants to a long-term buprenorphine treatment program (mean doses 7.9Â±0.42 mg). Aim of the study was to evaluate dual diagnosis variables possibly influencing retention rate and abstinence from illicit drugs. The patients were divided into 5 subgroups on the basis of dual diagnosis: group 1: major depression (MD) 29.61%; group 2: generalized anxiety (GAD) (11.2%); group 3: personality disorders (PD), antisocial-borderline (21.84%); group 4: schizophrenia (SC)(6.3%); group 5: substance use disorder without overt psychiatric comorbidity (SUD) (31.1%). Group 1 patients affected by MD showed the highest retention rate at 12 months (72.1%) in comparison with the other groups of patients: group 2 GAD (39.1%), group 3 PD (17.8%), group 4 SC (7.7%) and group 5 SUD, without comorbidity (45.3%) ( p =0.006, p&lt;0.001, p&lt;0.001, p=0.002). Similarly, at 12 months, the patients affected by MD showed less risk of illicit opioid use (16.4%) than those affected by GAD (34.8%), PD (42.2%), SC (53.8%) and SUD without comorbidity (34.4%) ( p=0.06, p=0.003, p=0.008, p=0.017). When evaluated on the whole sample, retention rate was not influenced by dose. In contrast, the higher BUP doses were associated with less risk of illicit opioid use, than lower doses ( p&lt;0.001). Multivariate analysis and factor analysis showed a greater association of outcome measures (retention rate and negative urines rate) with comorbid diagnosis (depression) (respectively 0.64) than with buprenorphine doses (respectively 0.54). Our data need to be interpreted with caution because of the retrospective methodology applied to a clinical non-experimental setting. BUP seems to be more effective in opioid-dependent patients affected by depression, probably due to the kappa opioid-receptors antagonist action, counteracting dysphoria, negativism and anxiety. High doses of BUP appear to predict a better outcome, in terms of negative urines, but not in terms of retention. (PsycInfo Database Record (c) 2022 APA, all rights reserved)</t>
  </si>
  <si>
    <t>https://doi.org/10.1016/j.pnpbp.2005.10.007</t>
  </si>
  <si>
    <t>Progress in Neuro-Psychopharmacology &amp; Biological Psychiatry</t>
  </si>
  <si>
    <t>Young, S; Hayashi, K; Grant, C; Milloy, MJ; DeBeck, K; Wood, E; Fairbairn, N</t>
  </si>
  <si>
    <t>Buprenorphine/naloxone associated with a reduced odds of fentanyl exposure among a cohort of people who use drugs in Vancouver, Canada</t>
  </si>
  <si>
    <t>Opiate substitution treatment; Fentanyl; Opioid addiction; Urine drug test</t>
  </si>
  <si>
    <t>CONTAMINATED HEROIN; OVERDOSE DEATHS; UNITED-STATES</t>
  </si>
  <si>
    <t>Background: Little is known about the relationship between opioid agonist therapy (OAT) and fentanyl use, specifically. This study aimed to estimate the association between current use of different forms of OAT, including methadone, buprenorphine/naloxone (BUP/NX), slow release oral morphine (SROM), or injectable opioid agonist treatment (iOAT), and the likelihood of a fentanyl-positive urine drug test (UDT) as compared to no OAT. Methods: Data were obtained from three community-recruited prospective cohort studies of people who use drugs in Vancouver, Canada from December 2016 through November 2018. Using multivariable Generalized Estimating Equations (GEE), we examined the association between current use of each form of OAT, as compared to no OAT, and fentanyl-positive UDT among participants who use opioids. Results: The 915 participants contributed 2112 UDTs over a median of two follow-up visits. The majority of UDTs (74.9 %) were positive for fentanyl. After adjustment for a priori defined confounding factors, compared to no OAT, current use of BUP/NX was associated with lower odds of fentanyl-positive UDT (odds ratio [OR] = 0.36, 95 % confidence interval [CI]: 0.22-0.58) while current use of methadone (OR = 0.84, 95 % CI: 0.65-1.07), iOAT (OR = 1.30, 95 % CI: 0.75-2.28), and SROM (OR = 1.34, 95 % CI: 0.74-2.43) were not. Conclusions: In this cohort of people who use opioids in Vancouver, only use of BUP/NX was associated with lower odds of fentanyl-positive UDT. Our findings highlight high rates of ongoing fentanyl use despite the use of OAT and support the expansion of BUP/NX for the treatment of people who use fentanyl.</t>
  </si>
  <si>
    <t>Dobkin, Roseanne DeFronzo;Menza, Matthew;Marin, Humberto;Allen, Lesley A.;Rousso, Regine;Leiblum, Sandra R.</t>
  </si>
  <si>
    <t>Bupropion improves sexual functioning in depressed minority women. An open-label switch study.</t>
  </si>
  <si>
    <t>Minority women often have a unique set of beliefs and expectations about medical treatment. At this time, there is a dearth of research looking at how depressed minority women respond to pharmacological interventions for the sexual concomitants of depression. This was the first study to examine the impact of a medication switch, from a selective serotonin reuptake inhibitor to bupropion SR, on the sexual functioning of depressed minority women. Eighteen minority women (5 Hispanic, 10 African American, 2 Asian American, and 1 Native American), who were experiencing poor tolerability and/or lack of efficacy on an adequate trial of a selective serotonin reuptake inhibitor for depression, along with low sexual desire, were enrolled in this prospective open-label study. The selective serotonin reuptake inhibitor and bupropion SR were cross-tapered with a target dose of 150 to 300 mg of bupropion SR. The patients were followed for 10 weeks, and measures of sexual functioning and depression (Hamilton Rating Scale for Depression) were administered in an academic medical setting. Data were collected from July 2003 to December 2004. In the group as a whole, there were significant improvements in desire (Fâ‚_x0081_,â‚_x0081_â‚‡ = 34.86, P &lt; 0.001), arousal (Fâ‚_x0081_,â‚_x0081_â‚‡ = 25.99, P &lt; 0.001), and orgasm (Fâ‚_x0081_,â‚_x0081_â‚‡ = 20.16, P &lt; 0.001), on the Changes in Sexual Functioning Questionnaire. African-American women demonstrated the greatest improvement in depression (Fâ‚_x0081_,â‚_x0081_â‚† = 9.55, P = 0.006), desire (Fâ‚_x0081_,â‚_x0081_â‚† = 8.62, P = 0.01), and arousal (Fâ‚_x0081_,â‚_x0081_â‚† = 8.83, P = 0.009) after the medication switch. Overall, this intervention appeared to be an effective treatment of low sexual desire in a diverse group of depressed minority women. The majority of women successfully completed the trial and planned to continue using bupropion SR after their participation in the study. (PsycINFO Database Record (c) 2016 APA, all rights reserved)</t>
  </si>
  <si>
    <t>https://doi.org/10.1097/01.jcp.0000194623.07611.90</t>
  </si>
  <si>
    <t>Journal of Clinical Psychopharmacology</t>
  </si>
  <si>
    <t>Han, DH; Renshaw, PF</t>
  </si>
  <si>
    <t>Bupropion in the treatment of problematic online game play in patients with major depressive disorder</t>
  </si>
  <si>
    <t>Bupropion; major depressive disorder; online game play</t>
  </si>
  <si>
    <t>OPEN-LABEL TRIAL; INTERNET ADDICTION; DOUBLE-BLIND; COCAINE DEPENDENCE; RELEASE BUPROPION; SUSTAINED-RELEASE; ADOLESCENTS; SYMPTOMS; ALCOHOLISM</t>
  </si>
  <si>
    <t>As one of the problematic behaviors in patients with major depressive disorder (MDD), excessive online game play (EOP) has been reported in a number of recent studies. Bupropion has been evaluated as a potential treatment for MDD and substance dependence. We hypothesized that bupropion treatment would reduce the severity of EOP as well as depressive symptoms. Fifty male subjects with comorbid EOP and MDD were randomly assigned to bupropion + education for internet use (EDU) or placebo + EDU groups. The current study consisted in a 12-week, prospective, randomized, double-blind clinical trial, including an eight-week active treatment phase and a four-week post treatment follow-up period. During the active treatment period, Young Internet Addiction Scale (YIAS) scores and the mean time of online game playing in the bupropion group were greatly reduced compared with those of the placebo group. The Beck Depression Inventory (BDI) scores in the bupropion group were also greatly reduced compared with those of the placebo group. During the four-week post-treatment follow-up period, bupropion-associated reductions in online game play persisted, while depressive symptoms recurred. Conclusively, bupropion may improve depressive mood as well as reduce the severity of EOP in patients with comorbid MDD and online game addiction.</t>
  </si>
  <si>
    <t>Falowski S.
 Moore G.
 Hutcheson J.
 Candido K.
 Rodrigo M.D.
 Blomme B.
 Pena I.
 Tavel E.</t>
  </si>
  <si>
    <t>Burst Stimulation Therapy Improves Psychosocial Function in Chronic Pain Patients through 24 Months after Implant.</t>
  </si>
  <si>
    <t>Introduction: We have previously presented one-year outcomes after burst spinal cord stimulation (SCS) in the prospective, multicenter, real-world TRIUMPH study (NCT03082261).1 These data showed improvements across all evaluated psychological measures with the largest impact observed on catastrophizing and depression (the affective component of pain processing). The study revealed a 26% reduction in mean opioid dose and 19% of subjects who were taking opioids at baseline, were not at one-year follow-up. Herein we present data for the entire follow-up period, up to 24 months after permanent implant. Method(s): Eligible patients with chronic, intractable pain of the trunk and/or lower limbs were enrolled. After a successful trial period using burst stimulation, subjects received a permanent SCS implant and returned for follow-up at 3, 6, 12, 18, and 24 months. Quality of life (EQ-5D), mental health (PCS, PHQ-9), physical function (PROMIS-8), activity level, and opioid use were assessed at baseline and at all follow-up periods. Patient global impression of Change (PGIC) and subject satisfaction were collected as general health measures. Result(s): 24-month data were available for 115 subjects enrolled at 18 centers. A composite responder analysis2 showed 70% (80/115) of subjects improved across quality of life, pain intensity, physical function, and emotional well-being. Individually, quality of life (EQ-5D) increased from 0.43 to 0.64. Catastrophizing on PCS (13.3) remained below the population norm (13.9); 79% of subjects who were clinically catastrophizing (score of &gt;=30) at baseline, were no longer at 24 months. 57% of subjects suffering from clinical depression at baseline fell below the impact score requiring intervention. Subject satisfaction was high at 84%, 85% would have the procedure again, and 95% would recommend it. 74% of subjects felt moderately better, better, or a great deal better (on PGIC) and subjects who were moderately or very active increased from 30% to 51%, baseline to 24 months, respectively. Finally, 88% of subjects reduced or remained at the same opioid dose; 30% of subjects were completely off opioids and the mean opioid dose decreased with 33%. Conclusion(s): 24-month psychometric data are in line with all previous timepoints; subjects improved baseline to 6 months and consecutively displayed a similar psychological profile up to 2 years after implant. Opioid usage further decreased at later timepoints; almost a third of subjects stopped taking any opioids at 24 months. After 2 years of burst SCS therapy, subjects were satisfied with the therapy, feeling better, and getting more active.</t>
  </si>
  <si>
    <t>https://dx.doi.org/10.1111/ner.13385</t>
  </si>
  <si>
    <t>Neuromodulation. Conference: North American Neuromodulation Society's Meeting 2021. Virtual. 24(4) (pp e198), 2021. Date of Publication: June 2021.</t>
  </si>
  <si>
    <t>Oka T.
 Sawa A.</t>
  </si>
  <si>
    <t>Calcium requirements for electrically-induced release of an endogenous opiate receptor ligand from the guinea-pig ileum.</t>
  </si>
  <si>
    <t>Calcium requirements for electrically-induced release of an endogenous opiate receptor ligand in the myenteric plexus-longitudinal muscle strip of the guinea-pig ileum were studied. The naloxone-reversible depression of the electrically evoked contraction caused by stimulation at 10 Hz in normal Krebs solution was markedly reduced by decreasing the calcium concentration in the solution. The depression was greatly diminished by increasing the magnesium concentration in the solution. These results show that the electrically-induced release of an opiate-like material requires calcium ions.</t>
  </si>
  <si>
    <t>British Journal of Pharmacology. 65(1) (pp 3-5), 1979. Date of Publication: 1979.</t>
  </si>
  <si>
    <t>van Nuijs, Alexander L. N.;Pecceu, Bert;Theunis, Laetitia;Dubois, Nathalie;Charlier, Corinne;Jorens, Philippe G.;Bervoets, Lieven;Blust, Ronny;Meulemans, Herman;Neels, Hugo;Covaci, Adrian</t>
  </si>
  <si>
    <t>Can cocaine use be evaluated through analysis of wastewater? A nation-wide approach conducted in Belgium.</t>
  </si>
  <si>
    <t>Aims: Cocaine is the second most-used illicit drug world-wide and its consumption is increasing significantly, especially in western Europe. Until now, the annual prevalence has been estimated indirectly by means of interviews. A recently introduced and direct nation-wide approach based on measurements of the major urinary excreted metabolite of cocaine, benzoylecgonine, in wastewater is proposed. Design: Wastewater samples from 41 wastewater treatment plants (WWTPs) in Belgium, covering approximately 3â€‰700â€‰000 residents, were collected. Each WWTP was sampled on Wednesdays and Sundays during two sampling campaigns in 2007-08. Samples were analysed for cocaine (COC) and its metabolites, benzoylecgonine (BE) and ecgonine methylester (EME) by a validated procedure based on liquid chromatography coupled with tandem mass spectrometry. Concentrations of BE were used to calculate cocaine consumption (g/day per 1000 inhabitants) for each WWTP region and for both sampling campaigns (g/year per 1000 inhabitants). Findings: Weekend days showed significantly higher cocaine consumption compared with weekdays. The highest cocaine consumption was observed for WWTPs receiving wastewater from large cities, such as Antwerp, Brussels and Charleroi. Results were extrapolated for the total Belgian population and an estimation of a yearly prevalence of cocaine use was made based on various assumptions. An amount of 1.88 tonnes (t) per year [standard error (SE) 0.05â€‰t] cocaine is consumed in Belgium, corresponding to a yearly prevalence of 0.80% (SE 0.02%) for the Belgian population aged 15-64 years. This result is in agreement with an earlier reported estimate of the Belgian prevalence of cocaine use conducted through socio-epidemiological studies (0.9% for people aged 15-64 years). Conclusions: Wastewater analysis is a promising tool to evaluate cocaine consumption at both local and national scale. This rapid and direct estimation of the prevalence of cocaine use in Belgium corresponds with socio-epidemiological data. However, the strategy needs to be refined further to allow a more exact calculation of cocaine consumption from concentrations of BE in wastewater. (PsycINFO Database Record (c) 2016 APA, all rights reserved)</t>
  </si>
  <si>
    <t>https://doi.org/10.1111/j.1360-0443.2009.02523.x</t>
  </si>
  <si>
    <t>Dolan, Kate;Clement, Nicole;Rouen, David;Rees, Vaughan;Shearer, James;Wodak, Alex</t>
  </si>
  <si>
    <t>Can drug injectors be encouraged to adopt non-injecting routes of administration (NIROA) for drugs?</t>
  </si>
  <si>
    <t>Drug use by injection can cause problems specific to this form of administration. Problems include an increased risk of drug overdose, drug dependence, the transmission of HIV, hepatitis B and hepatitis C and vein damage. Shifting drug injectors from injecting to another route of administration may minimize these problems. The aims of the study were to develop and trial an intervention to assist willing injecting drug users (IDUs) to shift to non-injecting routes of administration (NIROA) and to explore the acceptability and practicality of facilitating NIROA. IDUs were assessed and suitable subjects entered a cognitive behavioural trial consisting of five 1-hour sessions of individual therapy with a registered psychologist. Forty-two subjects were assessed (22 males and 20 females). Thirty subjects entered treatment. The mean age was 36 years. Twenty-one subjects were followed-up at 3 months and 10 subjects at 6 months. At 3 and 6 months, the proportion of subjects who had commenced using NIROA was 30% and 50%, respectively. This pilot study showed that it was possible to assist a minority of drug injectors to move from injecting to the non-injecting administration of drugs. However, many of these appeared to be already motivated to cease using drugs and adopting NIROA was one way of assisting this. Poor follow-up rate, lack of control group, questions about cost-effectiveness and the impact of market factors which possibly constrain shifting to NIROA suggest that further research is needed before it could be said that NIROA should be recommended as a viable harm reduction strategy in the Australian context. (PsycINFO Database Record (c) 2019 APA, all rights reserved)</t>
  </si>
  <si>
    <t>https://doi.org/10.1080/09595230412331289437</t>
  </si>
  <si>
    <t>Drug and Alcohol Review</t>
  </si>
  <si>
    <t>Hadley G.
 Derry S.
 Moore R.A.
 Wee B.</t>
  </si>
  <si>
    <t>Can observational studies provide a realistic alternative to randomized controlled trials in palliative care.</t>
  </si>
  <si>
    <t>Evidence-based medicine demands 'gold standard' randomized controlled trials (RCTs). If strict criteria of quality, validity, and size are met, observational studies give the same result. Given the dearth of RCTs in palliative care, our aim was to identify good observational studies using PubMed searches and e-mail letters to experts in palliative care. The prior intention was provide the most comprehensive description possible to date of observational studies in palliative care, rather than to perform any statistical analyses. Three hundred and forty abstracts of study reports were identified, of which 27 (91) included &gt;= 200 subjects and 8 (27) &gt;= 1000 subjects. In reports with &gt;= 200 subjects, 51 included only cancer patients, and 42 included heterogeneous 'palliative care' patients. Prospective and retrospective studies accounted for 38 and 32 of all reports with &gt;= 200 subjects. In reports with &gt;= 1000 subjects, 59 were retrospective and 19 prospective. Patients had some input in 26 of studies with &gt;= 200 subjects, and 15 with &gt;= 1000 subjects. Only 12 prospective reports had one specific intervention. We found that palliative care is deficient not only in RCTs, but also good quality observational studies. Those that exist are extremely heterogeneous in subject, design, outcome reporting, and intervention. © 2009 Informa UK Ltd All rights reserved.</t>
  </si>
  <si>
    <t>https://dx.doi.org/10.1080/15360280902899921</t>
  </si>
  <si>
    <t>Journal of Pain and Palliative Care Pharmacotherapy. 23(2) (pp 106-113), 2009. Date of Publication: 2009.</t>
  </si>
  <si>
    <t>Aoyagi K.
 Jafarzadeh S.
 Carlesso L.
 Chen X.
 Frey-Law L.
 Lewis C.E.
 Nevitt M.
 Neogi T.</t>
  </si>
  <si>
    <t>Can opioid-induced hyperalgesia be detected in people with or at risk of knee OA? the most study.</t>
  </si>
  <si>
    <t>Purpose: Opioids have a number of adverse effects, including the potential to develop opioid-induced hyperalgesia (OIH) that manifests as an increase in pain, presumably due to central pain sensitization. While opioids should not be routinely used for OA management, a subset of patients may require use of opioids due to failure of other pain management strategies and the persistence of severe pain. However, some patients on opioids can paradoxically develop OIH. Hence, the aim of the study was to longitudinally examine the potential mediating effects of pain sensitization on the relation of opioids to pain severity in persons with knee OA. Method(s): We included subjects from the Multicenter Osteoarthritis (MOST) Study, a NIH-funded longitudinal cohort study of persons with or at risk of knee OA. We used data from the 60-month visit, the first at which pain sensitization measures were acquired, referred to as the baseline for this analysis. At baseline and two years later, we collected data on prescription medications used in the past 30 days, knee-specific WOMAC pain questionnaires, and standardized pain sensitization measures. Specifically, mechanical pressure pain threshold (PPT) at the wrist and patella were assessed with a handheld algometer. Lower PPTs indicate greater sensitization. A 60g weighted mechanical monofilament was used to assess temporal summation (TS) at the wrist, an indicator of central sensitization. Participants were categorized according to their medication use at baseline: no pain medication, non-opioid pain medications (e.g., NSAIDs, centrally-acting agents), or opioids (+/- other pain medications). Causal mediation analyses using the imputation-based natural effects models of Vansteelandt, et al. were performed to evaluate the mediating role of pain sensitivity in the relation of opioid use to knee pain severity. Potential confounders included age, sex, body mass index (BMI), widespread pain, sleep, depressive symptoms, pain catastrophizing, knee injury, and Kellgren-Lawrence (KL) grade. Result(s): Of the 2330 participants included, 1767 participants reported using no pain medications in the prior 30 days (mean age 62.2, 57.4% female, mean BMI 30.5), 351 reported non-opioid pain medication use (mean age 62.2, 67.6% female, mean BMI 32.0), and 251 reported opioid use (mean age 61.4, 72.5% female, mean BMI 32.7). After adjusting the confounders, both use of non-opioids and use of opioids were significantly associated with greater knee pain severity two years later. This association was not mediated by PPT or TS assessed at the wrist, but was significantly mediated by change in PPT at the patella in those who used opioids, but not in those who used non-opioid pain medications. For example, compared with no pain medication use, those who used non-opioid pain medications had a 0.93 unit higher WOMAC score two years later than those who did not use pain medications (beta=0.93, [95% CI 0.56-1.30]), and those who used opioids had a 1.59 unit higher WOMAC pain score (beta=1.59, [95% CI 1.09-2.09]). For the mediation effects of pain sensitization, compared with no pain medication use, relations of use of opioids to the mean WOMAC score two years later and any worsening WOMAC score over two years were significantly mediated by the change in PPT at the knee (beta=0.04, [95% CI 0.00-0.08] and odds ratio 1.04 [95% CI 1.00-1.08], respectively). Conclusion(s): Use of either non-opioid pain medications or opioids was associated with greater knee pain severity 2 years later compared with those who did not use any pain medications, potentially reflecting confounding by indication. In the non-opioid pain medication users, the greater pain severity was not mediated by sensitization. In contrast, the greater pain severity in opioid users was mediated in part by the change in pain sensitization at the knee over two years, as measured by PPT, though this effect was small. A limitation of the study includes lack of more detailed medication dose data. Nonetheless, this preliminary study provides some preliminary insights into the potential for OIH being mediated by pain sensitization, assessable using PPT at the knee.Copyright © 2020</t>
  </si>
  <si>
    <t>https://dx.doi.org/10.1016/j.joca.2020.02.238</t>
  </si>
  <si>
    <t>Osteoarthritis and Cartilage. Conference: 2020 OARSI World Congress on Osteoarthritis. Messe Wien Exhibition &amp; Congress Center, Vienna Austria. 28(Supplement 1) (pp S144), 2020. Date of Publication: April 2020.</t>
  </si>
  <si>
    <t>Roodsari G.S.
 Chari G.
 Mera B.
 Zehtabchi S.</t>
  </si>
  <si>
    <t>Can patients with non-convulsive seizure be identifi ed in the emergency department?.</t>
  </si>
  <si>
    <t>BACKGROUND: Non-convulsive seizure (NCS) is an underdiagnosed, potentially treatable emergency with significant mortality and morbidity. The objective of this study is to examine the characteristics of patients with NCS presenting with altered mental status (AMS) and diagnosed with electroencephalography (EEG), to identify the factors that could increase the pre-Test probability of NCS. METHOD(S): Retrospective study using the data collected prospectively. Inclusion criteria: patients older than 13 years with AMS. Exclusion criteria: (1) immediately correctable AMS (e.g., hypoglycemia, opiod overdose); (2) inability to undergo EEG; (3) hemodynamic instability. Outcomes compared between NCS and non-NCS cases: vital signs, lactate level, gender, witnessed seizure, use of anticonvulsive in the field or in the ED, history of seizure or stroke, head injury, abnormal neurological finding and new abnormal findings on head CT. Data presented as medians and quartiles for categorical and percentages with 95%CI for continuous variables. Univariate analyses were performed with Man-Whitney U and Fisher's Exact tests. A multivariate analysis model was used to test the predictive value of clinical variables in identifying NCS. RESULT(S): From 332 patients (median age 66 years, quartiles 50-78), 16 were diagnosed with NCS (5%, 95%CI 3%-8%). Only age was signifi cantly different between the NCS vs. non-NCS groups in both univariate (P=0.032) and multivariate analyses (P=0.016). CONCLUSION(S): Other than age, no other clinically useful variable could identify patients at high risk of NCS. ED physicians should have a high suspicion for NCS and should order EEG for these patients more liberally.Copyright © 2017 World Journal of Emergency Medicine.</t>
  </si>
  <si>
    <t>https://dx.doi.org/10.5847/wjem.j.1920-8642.2017.03.005</t>
  </si>
  <si>
    <t>World Journal of Emergency Medicine. 8(3) (pp 190-194), 2017. Date of Publication: September 2017.</t>
  </si>
  <si>
    <t>Muller M.
 Limacher A.
 Agten C.A.
 Treichel F.
 Heini P.
 Seidel U.
 Andersen O.K.
 Arendt-Nielsen L.
 Juni P.
 Curatolo M.</t>
  </si>
  <si>
    <t>Can quantitative sensory tests predict failed back surgery?: A prospective cohort study.</t>
  </si>
  <si>
    <t>BACKGROUNDFailed back surgery syndrome (FBSS) is a pain condition refractory to therapy, and is characterised by persistent low back pain after spinal surgery. FBSS is associated with severe disability, low quality of life and high unemployment. We are currently unable to identify patients who are at risk of developing FBSS. Patients with chronic low back pain may display signs of central hypersensitivity as assessed by quantitative sensory tests (QST). This can contribute to the risk of developing persistent pain after surgery.OBJECTIVEWe tested the hypothesis that central hypersensitivity as assessed by QST predicts FBSS.DESIGNProspective cohort study.SETTINGThree tertiary care centres.PATIENTS141 patients scheduled for up to three segment spinal surgery for chronic low back pain (defined as at least 3 on a numerical rating scale on most days during the week and with a minimum duration of 3 months) due to degenerative changes.OUTCOMESWe defined FBSS as persistent pain, persistent disability or a composite outcome defined as either persistent pain or disability. The primary outcome was persistent pain 12 months after surgery. We applied 14 QST using electrical, pressure and temperature stimulation to predict FBSS and assessed the association of QST with FBSS in multivariable analyses adjusted for sociodemographic, psychological and clinical and surgery-related characteristics.RESULTSNone of the investigated 14 QST predicted FBSS, with 95% confidence intervals of crude and adjusted associations of all QST including one as a measure of no association. Results remained robust in all sensitivity and secondary analyses.CONCLUSIONThe study indicates that assessment of altered central pain processing using current QST is unlikely to identify patients at risk of FBSS and is therefore unlikely to inform clinical decisions.Copyright © 2019 European Society of Anaesthesiology. All rights reserved.</t>
  </si>
  <si>
    <t>https://dx.doi.org/10.1097/EJA.0000000000001012</t>
  </si>
  <si>
    <t>European Journal of Anaesthesiology. 36(9) (pp 695-704), 2019. Date of Publication: 01 Sep 2019.</t>
  </si>
  <si>
    <t>Jildeh T.R.
 Moutzouros V.
 Khalil L.S.
 Schwartz K.
 Hasan L.
 Matar R.
 Tramer J.
 Okoroha K.</t>
  </si>
  <si>
    <t>Can We Eliminate Opioids After Common Orthopedic Sports Procedures? A Novel Multimodal Pain Protocol.</t>
  </si>
  <si>
    <t>Purpose/Introduction: The opioid epidemic has increased concerns about the safety of opioids and the appropriate management of pain with opioid medications. The purpose of this study was to to determine if postsurgical pain following common orthopedic sports procedures could be managed effectively with a nonnarcotic multimodal analgesic protocol. Method(s): We performed a prospective study evaluating a novel multimodal non-opioid pain protocol in all patients undergoing common orthopedic sports procedures by a single sports surgeon from May 2018 to December 2018. The non-opioid pain protocol consisted of preoperative analgesics, intraoperative local infiltration analgesia, and a postoperative pain regimen. Patient pain levels were reported at 1 week postoperatively using the visual analogue scale and rescue opioids (oxycodone 5 mg) used were recorded and converted to morphine equivalents. Result(s): A total of 141 patients were included. The average age of patients included was 37.8 +/- 18.9 years, the average body mass index was 29.3 +/- 7.1 kg/m2, and 66.0% of the patients were male. Forty-nine patients underwent anterior cruciate ligament reconstruction, 49 patients underwent arthroscopic meniscectomy, 27 patients underwent rotator cuff repair and 16 patients underwent arthroscopic labral repair. One week following surgery patients reported a mean visual analogue scale level of 3.1 +/- 2.3 and required on average 2.6 +/- 3.6 breakthrough oxycodone pills (5 mg), correlating to 8.6 +/- 12.0 morphine equivalents. Forty-five percent of patients did not require any breakthrough narcotics and reported satisfaction with pain management. Patients who required opioids were more likely to have a history of anxiety/depression (44.2% vs. 23.8%, P =.012) and reported higher pain scores as compared to non-users (3.94 +/- 2.5 vs. 2.41 +/- 1.75, P =.016). Patients undergoing a meniscus procedure were more likely to not require opioids, whereas patients undergoing rotator cuff repair or a labral repair were found to require more opioids postoperatively; P =.002. The most common side effect of the pain protocol was feeling drowsy (23.5%). All patients were satisfied with their pain management postoperatively. Conclusion(s): Our study found that a novel multimodal non-opioid pain protocol was effective in managing postoperative pain following common orthopedic sports procedures. Patients were found to have low levels of pain, require minimal rescue opioids and had no severe complications while using the protocol. Requirement of opioids postoperatively was found to be associated with pain level, procedure type and psychiatric diagnosis. These results suggest a non-opioid alternative to pain management following common orthopedic sports procedures. Disclosure: The authors have no financial interests to disclose.Copyright © 2020</t>
  </si>
  <si>
    <t>https://dx.doi.org/10.1016/j.arthro.2020.12.065</t>
  </si>
  <si>
    <t>Arthroscopy - Journal of Arthroscopic and Related Surgery. Conference: 2020 Annual Meeting of the Arthroscopy Association of North America. DFW Airport United States. 37(1 Supplement) (pp e34), 2021. Date of Publication: January 2021.</t>
  </si>
  <si>
    <t>Nikolic B.D.
 Putnik S.M.
 Lazovic D.M.
 Vranes M.D.</t>
  </si>
  <si>
    <t>Can we identify risk factors for postoperative delirium in cardiac coronary patients? Our experience.</t>
  </si>
  <si>
    <t>Introduction: Delirium is a temporary mental disorder that frequently occurs among elderly hospitalized patients. Patients who undergo cardiac operations have an increased risk of postoperative delirium, which is associated with higher mortality and morbidity rates, a prolonged hospital stay, and reduced cognitive and functional recovery. Patients and Methods: In our prospective study, we included 370 consecutive adult patients who underwent on-pump coronary artery surgery between January 1, 2011, and July 1, 2011. We selected 21 potential risk factors and divided them into preoperative, intraoperative, and postoperative groups. Delirium was diagnosed with the Confusion Assessment Method. Result(s): Postoperative delirium was diagnosed in 74 patients (20%). Four predictive factors were associated with postoperative delirium: diabetes mellitus, cerebrovascular disease, peripheral vascular disease, and prolonged intubation (P &lt; .05). Conclusion(s): Three of the four predictive factors significantly associated with delirium are preoperative. They are relatively easy to measure and can be used to identify patients at higher risk. Fast extubation of these patients and preventive interventions can be taken to prevent negative consequences of this postoperative complication. © 2012 Forum Multimedia Publishing, LLC.</t>
  </si>
  <si>
    <t>https://dx.doi.org/10.1532/HSF98.20111166</t>
  </si>
  <si>
    <t>Heart Surgery Forum. 15(4) (pp E195-E199), 2012. Date of Publication: August 2012.</t>
  </si>
  <si>
    <t>Calati R.
 Filipponi C.
 Mansi W.
 Casu D.
 Peviani G.
 Gentile G.
 Tambuzzi S.
 Zoja R.
 Fornaro M.
 Lopez-Castroman J.
 Madeddu F.</t>
  </si>
  <si>
    <t>Cancer diagnosis and suicide outcomes: Umbrella review and methodological considerations.</t>
  </si>
  <si>
    <t>Background: Suicide outcomes in cancer patients represent a major public health concern. We performed an umbrella review (UR) including all meta-analyses (MAs) and systematic reviews (SRs) published on the association between cancer and suicide outcomes. Method(s): Eligible studies were searched in the main scientific databases up to January 23rd, 2021. Eligible MAs/SRs focused on all suicide phenotypes among cancer patients. Evidence of the association was extracted; the credibility and quality of the included studies were evaluated using ad-hoc tools, including "A MeaSurement Tool to Assess systematic Reviews-2-Revised" (AMSTAR-2-R). Result(s): Six MAs and 6 SRs were included. The standardized mortality ratio of suicide in cancer patients was 1.5 to 1.7-fold higher than in the general population. Risk factors for suicide outcomes among cancer patients were male sex and older age, a cancer diagnosis within the prior year, and some specific cancer sites. Among 107 associations, 90 (84.1%) were supported by high credibility of evidence (class II). However, all studies reported a large heterogeneity (I2&gt; 50%) and the majority of them reported considerable heterogeneity (I2&gt; 75%). All MAs used random-effects measures. All MAs but one assessed publication bias and only one disclosed it. The majority of MAs/SRs showed critically low quality based on AMSTAR-2-R. Limitation(s): We could not perform additional analyses due to the limited number of MAs. Conclusion(s): This UR underlines the inflated risk for suicide among cancer patients. Upcoming, well-designed studies are needed to account for a broader set of variables. Several methodological issues likewise warrant attention.Copyright © 2021</t>
  </si>
  <si>
    <t>https://dx.doi.org/10.1016/j.jad.2021.08.131</t>
  </si>
  <si>
    <t>Journal of Affective Disorders. 295 (pp 1201-1214), 2021. Date of Publication: 01 Dec 2021.</t>
  </si>
  <si>
    <t>Tarumi, Yoko;Morita, Tatsuya;Watanabe, Sharon</t>
  </si>
  <si>
    <t>Cancer painâ€”Progress and ongoing issues in Japan.</t>
  </si>
  <si>
    <t>Cancer has been a leading cause of death in Japan since 1981, accounting for 30.4% of total deaths in 2006 (1). A systematic approach for treatment of cancer pain and development of a health care system for specialized palliative care services has been progressing rapidly since 1990. Pain intensity and opioid consumption were significantly lower in the neural block group within one week of the procedures. No improvement was seen in the Communication Capacity Scale, occurrence of delirium or performance status. Epidural nerve block, neurolytic sympathetic nerve block and intrathecal nerve block with phenol were the three most common procedures. Active participation of anesthesiologists in palliative care and relatively limited availability of types of opioid agonists may have contributed to the relatively high frequency of neural blocks and use of adjuvant analgesics. A n example of the latter is the use of ketamine for difficult pain syndromes - such as neuropathic pain, incident pain or rapidly developing opioid tolerance - that fail to respond to available opioid agonists. (PsycInfo Database Record (c) 2021 APA, all rights reserved)</t>
  </si>
  <si>
    <t>Pain Research &amp; Management</t>
  </si>
  <si>
    <t>Pulsus Group</t>
  </si>
  <si>
    <t>Roth D.
 Ailinani H.
 Straub T.
 Henriksen B.
 Alonzo R.</t>
  </si>
  <si>
    <t>Cannabidiol: A Retrospective Review of Patient Outcomes for Pain, Sleep, Anxiety, Depression and Function.</t>
  </si>
  <si>
    <t>Purpose As States across the Nation have legalized and continue to legalize the use of CBD (cannabidiol) oil, the prevalence of patient use is gradually increasing. It is imperative that pain practitioners be able to discuss the risks and benefits of CBD oil intelligently. Patients are presenting to physiciansa offices asking questions about CBD and its use for them clinically. Clinicians must become familiar with the potential risks and clinical benefits of CBD oil as it relates to the recommendation of use, appropriate monitoring, and dosing. Moreover, clinicians must realize and understand the current preclinical/clinical indications such as pain, anxiety, depression, sleep disturbance, and substance abuse. As we are in an opioid epidemic and crisis, clinicians must be able to recognize the potential effect on total harm reduction as it relates to usage of opioids, benzodiazepines, cocaine and methamphetamine in the general population. In our study, we retrospectively examined our patent population to assess the overall patient perceived benefits and side effects of CBD oil. Methods The objective of this study was to examine the self-reported benefits that chronic pain patients perceived using a hempderived (less than 0.3% THC) CBD oil in 5 of the most common clinical conditions routinely encountered in this patient population. In making this assessment, no differentiation was made between various product brands. The inclusion criteria included patients currently using an orally administered CBD oil product across the practice. We assessed the self-reported benefits using a standard 11-point Likert scale. The scale was prefaced with the instruction that a 0 indicated no change in the clinical condition and a 10 indicated complete resolution of the clinical condition. Specifically, the 5 clinical conditions assessed were pain, insomnia, anxiety, depression and overall function. The questionnaire first assessed patient use. If patients were using CBD oil at the time of the questionnaire administration, they then proceeded with answering the remainder of the questionnaire. An ANOVA statistical analysis of data was performed to assess for statistically significant changes in outcomes based upon dosing frequency within each individual metric tested. Results Of 4,578 patients receiving a questionnaire, 648 patients reported current usage of some form CBD Oil for an average duration range of 122 +/- 8 days. We analyzed the data collectively using an ANOVA model and derived mean perceived clinical improvements based upon dosing frequency (QD, BID, TID, QID). The total mean improvement range for each condition is as follows; pain 4.81a-6.48, insomnia 5.56a-6.15, anxiety 5.36a-5.94, depression 5.08a-5.93 and overall function 5.06a- 5.50. These retrospective data indicate that patients perceive significant relief with CBD oil usage in each metric examined. Insomnia, anxiety, depression and function, all respond statistically equally across all dosing frequency ranges. However, at QID dosing, pain has a statistically significant improvement compared to QD, BID or TID dosing. Thus, these data have dosing recommendation implications in the clinical setting. Conclusions To our knowledge this is the first robust study of its kind to assess patient reported outcomes for CBD Oil usage in a large, multidisciplinary pain management practice. The overall reduction of symptomatology was significant and the side effect rate was less than 10%throughout the cohorts. The most common side effect noted was somnolence. Cumulatively, these data support the potential safety and efficacy for the use of cannabidiol in the chronic pain population. These data represent a diverse swath of chronic pain patients and provide a springboard for pursuing further retrospective and prospective studies assessing clinical outcomes and adverse events. Large scale controlled and blinded studies should be created to further test cannabidiol for each of the clinical conditions assessed in this study.</t>
  </si>
  <si>
    <t>https://dx.doi.org/10.1080/00325481.2019.1655695</t>
  </si>
  <si>
    <t>Postgraduate Medicine. Conference: 2019 Pain Week Conference. Las Vegas, NV United States. 131(SUPPL 1) (pp 13-14), 2019. Date of Publication: 2019.</t>
  </si>
  <si>
    <t>Essrani R.
 Zafar M.U.
 Tarar Z.I.
 Farooq U.
 Kothadia J.</t>
  </si>
  <si>
    <t>Cannabinoid use and total hospital cost in patients with cirrhosis: A study based on nationwide inpatient.</t>
  </si>
  <si>
    <t>Introduction: The cannabinoid is becoming legal in an increasing number of states in the USA for both medical and recreational use. However, substantial controversy still exists about the public health consequence of these changes. Conflicting evidence exists regarding the effect of cannabinoid use on patients with cirrhosis. We aim to evaluate the impact of cannabinoid use on the total hospital cost of patients admitted because of cirrhosis using Nationwide Inpatient Sample (NIS). Method(s): Nationwide inpatient sample (NIS) was analyzed from 2017 to 2018 for patients (age .18 years) with a primary diagnosis of liver cirrhosis (LC) (N= 410825) and a secondary diagnosis of cannabinoid use (N=12325) using disease-specific ICD-10 code. The total hospital charges were compared in LC patients with and without cannabinoid use. Multiple confounders like Charlson comorbidity index (CCI), coronary artery disease, opioid use, anxiety, depression, congestive heart failure, smoking, hyperlipidemia, alcohol intake, diabetes mellitus, myocardial infarction, chronic kidney disease, gender, age, race, hospital region, hospital teaching status, hospital bed size, and patient's economic status were included to adjust for biases. The univariate and multivariate logistic regression analysis was used in STAT MP 16.1 to measure total hospital charges. Result(s): Cannabinoid use was found in 3% (12,325) of total cirrhosis-related admissions (410825). The mean age of LC patients with cannabinoids use was 48 years old. There was a male predominance noticed in the cannabinoids use group (68%). Cannabinoids significantly lower total hospital charges $11566 (p = 0.000, 95% CI 15533-7599) independent of other confounders. Factors contributing to higher cost include higher Charlson comorbidity index (CCI), patients admitted to teaching hospitals, patients admitted to medium/large bed-sized hospitals, patients living in household income of &gt; percentile, and patients admitted to the western region (Table 1). Conclusion(s): Cannabinoid use is associated with decreased total hospital cost of patients admitted because of cirrhosis. Future prospective studies are needed to conclude a clear therapeutic role of cannabinoids in patients with cirrhosis.</t>
  </si>
  <si>
    <t>https://dx.doi.org/10.14309/01.ajg.0000777924.45707.3b</t>
  </si>
  <si>
    <t>American Journal of Gastroenterology. Conference: Annual Scientific Meeting of the American College of Gastroenterology, ACG 2021. Las Vegas, NV United States. 116(SUPPL) (pp S517-S518), 2021. Date of Publication: October 2021.</t>
  </si>
  <si>
    <t>Cannabinoid use is associated with better hospital outcome in patients with cirrhosis: A study based on nationwide inpatient sample.</t>
  </si>
  <si>
    <t>Introduction: The cannabinoid is becoming legal in an increasing number of states in the USA for both medical and recreational use. However, substantial controversy still exists about the public health consequence of these changes. Conflicting evidence exists regarding the effect of cannabinoid use on patients with cirrhosis. Its impact on hospitalized due cirrhosis has remained unknown. We aim to evaluate the effect of cannabinoid use on patients with cirrhosis from Nationwide Inpatient Sample (NIS). Method(s): Nationwide inpatient sample (NIS) was analyzed from 2017 to 2018 for patients (age &gt; years) with a primary diagnosis of LC (N= 410825) and a secondary diagnosis of cannabinoid use (N=12325). The length of stay (LOS) and in-hospital mortality were compared in LC patients with and without cannabinoid use. Multiple confounders like Charlson comorbidity index (CCI), coronary artery disease, opioid use, anxiety, depression, congestive heart failure, smoking, hyperlipidemia, alcohol intake, diabetes mellitus, myocardial infarction, chronic kidney disease, gender, age, race, hospital region, hospital teaching status, hospital bed size, and patient's economic status were included to adjust for biases. The univariate and multivariate logistic regression analysis was used in STAT MP 16.1 to measure mortality and length of stay. Result(s): Cannabinoids decreases odds of mortality in LC patients irrespective of all the confounders (OR) 0.70, p = 0.005, 95% Confidence Interval (CI) 0.55-0.90. Factors contributing to high odds of mortality include higher Charlson index, alcohol intake, older age, patients admitted on weekends, teaching hospital, and larger hospital. Cannabinoids decreases LOS by 0.36 days independent of all the confounders (p = 0.000, 95% CI 0.68 - 1.14) (Table 1). Factors contributing to high LOS include higher Charlson index, anxiety, congestive heart failure, chronic kidney disease, and female gender. Conclusion(s): Cannabinoid use is associated with better hospital outcomes in patients with cirrhosis. Future prospective studies are needed to draw conclusions regarding a clear therapeutic role of cannabis in patients with cirrhosis.</t>
  </si>
  <si>
    <t>https://dx.doi.org/10.14309/01.ajg.0000777920.31920.92</t>
  </si>
  <si>
    <t>American Journal of Gastroenterology. Conference: Annual Scientific Meeting of the American College of Gastroenterology, ACG 2021. Las Vegas, NV United States. 116(SUPPL) (pp S517), 2021. Date of Publication: October 2021.</t>
  </si>
  <si>
    <t>Pedersen, W; Skardhamar, T</t>
  </si>
  <si>
    <t>Cannabis and crime: findings from a longitudinal study</t>
  </si>
  <si>
    <t>Alcohol; cannabis; crime; illegal drugs; longitudinal; marijuana</t>
  </si>
  <si>
    <t>ILLICIT DRUG-USE; MARIJUANA USE; YOUNG-PEOPLE; PSYCHOSOCIAL ADJUSTMENT; MENTAL-HEALTH; SUBSTANCE USE; ADOLESCENCE; GENDER; LIFE; ASSOCIATION</t>
  </si>
  <si>
    <t>Aim To examine the association between cannabis use during adolescence and young adulthood, and subsequent criminal charges. Methods Data were obtained from the Young in Norway Longitudinal Study. A population-based sample (n = 1353) was followed from 13 to 27 years of age. Data were gathered on cannabis use, alcohol consumption and alcohol problems, and use of other illegal substances such as amphetamines, cocaine and opiates. In addition, extensive information on socio-demographic, family and personal factors was collected. This data set was linked to individual-level information from official Norwegian crime statistics. Findings We found robust associations between cannabis use and later registered criminal charges, both in adolescence and in young adulthood. These associations were adjusted for a range of confounding factors, such as family socio-economic background, parental support and monitoring, educational achievement and career, previous criminal charges, conduct problems and history of cohabitation and marriage. In separate models, we controlled for alcohol measures and for use of other illegal substances. After adjustment, we still found strong associations between cannabis use and later criminal charges. However, when eliminating all types of drug-specific charges from our models, we no longer observed any significant association with cannabis use. Conclusions The study suggests that cannabis use in adolescence and early adulthood may be associated with subsequent involvement in criminal activity. However, the bulk of this involvement seems to be related to various types of drug-specific crime. Thus, the association seems to rest on the fact that use, possession and distribution of drugs such as cannabis is illegal. The study strengthens concerns about the laws relating to the use, possession and distribution of cannabis.</t>
  </si>
  <si>
    <t>Debenham J, Newton N, Birrell L, Yücel M, Lees B, Champion K.</t>
  </si>
  <si>
    <t>Cannabis and Illicit Drug Use During Neurodevelopment and the Associated Structural, Functional and Cognitive Outcomes: Protocol for a Systematic Review</t>
  </si>
  <si>
    <t>JMIR Res Protoc</t>
  </si>
  <si>
    <t>10.2196/18349</t>
  </si>
  <si>
    <t>Price C.
 Hemmingsson T.
 Lewis G.
 Zammit S.
 Allebeck P.</t>
  </si>
  <si>
    <t>Cannabis and suicide: Longitudinal study.</t>
  </si>
  <si>
    <t>Background: Some studies suggest that cannabis use is associated with suicidal ideation, but no detailed longitudinal study has examined suicide as an outcome. Aim(s): To examine the association between cannabis use and completed suicide. Method(s): A longitudinal study investigated 50087 men conscripted for Swedish military service, with cannabis use measured non-anonymously at conscription. Suicides during 33 years of follow-up were identified by linkage with the National Cause of Death Register. Result(s): There were 600 (1.2% of cohort) suicides or deaths from undetermined causes. Cannabis use was associated with an increased risk of suicide (crude OR for 'ever use' 1.62, 95% CI 1.28-2.07), but this association was eliminated after adjustment for confounding (adjusted OR=0.88, 95% CI 0.65-1.20). Conclusion(s): Although there was a strong association between cannabis use and suicide, this was explained by markers of psychological and behavioural problems. These results suggest that cannabis use is unlikely to have a strong effect on risk of completed suicide, either directly or as a consequence of mental health problems secondary to its use.</t>
  </si>
  <si>
    <t>https://dx.doi.org/10.1192/bjp.bp.109.065227</t>
  </si>
  <si>
    <t>British Journal of Psychiatry. 195(6) (pp 492-497), 2009. Date of Publication: 2009.</t>
  </si>
  <si>
    <t>Wipfler K.
 Simon T.
 Katz P.
 Wolfe F.
 Michaud K.</t>
  </si>
  <si>
    <t>Cannabis use among patients in a large us rheumatic disease registry.</t>
  </si>
  <si>
    <t>Background/Purpose : Legalization of cannabis use is rapidly increasing worldwide, raising the need to evaluate trends and medical implications. A systematic literature review showed inconsistent results on tolerability and safety of cannabis-based medicines for any chronic pain [1]. Additionally, little is known about the use and effectiveness of cannabis in rheumatic diseases [2]. We sought to evaluate the trends of cannabis use and associations with rheumatic disease characteristics in a US-wide registry. Methods : Study patients were participants in FORWARD, The National Databank for Rheumatic Diseases, a longitudinal study of rheumatic disease outcomes, who indicated in a 2014 and/or 2019 questionnaire whether they had ever used marijuana, cannabis, or cannabidiol (hereafter cannabis) for symptom relief, and if so, whether they found it helpful. Demographics, disease activity/status assessments (PRO), medications, comorbidities, and diagnosis were compared between cannabis users and nonusers in 2014 and 2019. Significance was assessed using t-tests and Chisquare tests as appropriate. Choropleth maps were generated based on prevalence of cannabis use in each US state. Logistic regression models were generated to determine the probability of cannabis or opioid use by polysymptomatic distress (the score used to determine whether fibromyalgia criteria are met). Results : Among the 11,006 unique respondents, the prevalence of past or current cannabis use has increased from 6.3% in 2014 to 17.6% in 2019. At both time points, patients reporting use were younger, had worse measures on all PROs, and were more likely to have a history of smoking cigarettes, have fibromyalgia, report a history of depression, and report opioid use (Table 1). In 2014, users were also less likely to be Caucasian, married, and have health insurance. In 2019 there were fewer demographic differences. Most patients reported that cannabis was helpful in relieving symptoms (74% in 2014 and 62% in 2019). Since 2014, prevalence of use increased in 49 of 50 US states, with the highest prevalence in and near states where cannabis use is legal (Figure 1). Logistic regression models indicate that the probability of cannabis use increases with increasing polysymptomatic distress, and the same is true for opioid use (Figure 2). Conclusion : Reported cannabis use among patients with rheumatic diseases has increased significantly, and most patients stated it was helpful for symptom relief. Patients who tried cannabis tended to have worse pain, disease activity, and symptoms and were taking more analgesics. While interpretation of cannabis effectiveness is beyond our study's scope, the association with prior opioid use and polysymptomatic distress highlights areas for future work.</t>
  </si>
  <si>
    <t>https://dx.doi.org/10.1002/art.41108</t>
  </si>
  <si>
    <t>Arthritis and Rheumatology. Conference: American College of Rheumatology/Association of Rheumatology Health Professionals Annual Scientific Meeting, ACR/ARHP 2019. Atlanta, GA United States. 71(Supplement 10) (pp 5217-5220), 2019. Date of Publication: October 2019.</t>
  </si>
  <si>
    <t>Fergusson, DM; Boden, JM</t>
  </si>
  <si>
    <t>Cannabis use and adult ADHD symptoms</t>
  </si>
  <si>
    <t>cannabis use; adult ADHD; substance use; mental health; longitudinal study</t>
  </si>
  <si>
    <t>ILLICIT DRUG-USE; MENTAL-HEALTH; HEROIN; DYSFUNCTION; COCAINE; CONSEQUENCES; ADOLESCENCE; AMPHETAMINE; DEPENDENCE; DEFICITS</t>
  </si>
  <si>
    <t>Background: The present study examined the associations between cannabis use in adolescence and young adulthood and self-reported adult attention deficil/hyperactivity disorder (ADHD) symptoms in adulthood. Methods: A 25-year prospective longitudinal study of the health, development, and adjustment of a birth cohort of 1265 New Zealand children. Measures included assessments of adolescent and young adult cannabis use and ADHD symptoms at age 25, measures of childhood socioeconomic disadvantage, family adversity, childhood and early adolescent behavioural adjustment and cognitive ability, and adolescent and young adult other drug use. Results: Cannabis use by age 25 was significantly (p &lt;.0001) associated with increasing self-reported adult ADHD symptoms at age 25. Adjustment of the association for potentially confounding factors from childhood and early adolescence reduced the magnitude of the association, but it remained statistically significant (p&lt;.0001). However, control for the mediating effects of other drug use in adolescence and early adulthood reduced the association between cannabis use and adult ADHD symptoms to statistical non-significance (p &gt;.20). Conclusions: The current study suggested that the association between cannabis use and adult ADHD symptoms was mediated by other substance use that was associated with cannabis use. The results suggest that cannabis use leads to other drug use, which in turn leads to increased ADHD symptoms. However, it should be noted that the potential influence of such factors as genetic predispositions may still be unaccounted for. (c) 2007 Elsevier Ireland Ltd. All rights reserved.</t>
  </si>
  <si>
    <t>Marwaha S.
 Winsper C.
 Bebbington P.
 Smith D.</t>
  </si>
  <si>
    <t>Cannabis use and hypomania in young people: A prospective analysis.</t>
  </si>
  <si>
    <t>Background: Cannabis use in young people is common and associated with psychiatric disorders. However, the prospective link between cannabis use and bipolar disorder symptoms has rarely been investigated. The study hypothesis was that adolescent cannabis use is associated with hypomania in early adulthood via several potential etiological pathways. Method(s): Data were used from the Avon Longitudinal Study of Parents and Children, a UK birth cohort study. The prospective link between cannabis use at age 17 and hypomania at age 22-23 years was tested using regression analysis, adjusted for gender, early environmental risk factors, alcohol and drug use, and depression and psychotic symptoms at age 18 years. Path analysis examined direct and indirect effects of the link and whether gender, childhood family adversity, or childhood abuse are associated with hypomania via an increased risk of cannabis use. Result(s): Data were available on 3370 participants. Cannabis use at least 2-3 times weekly was associated with later hypomania (OR = 2.21, 95% CI = 1.49-3.28) after adjustment. There was a dose- response relationship (any use vs weekly). Cannabis use mediated the association of both childhood sexual abuse and hypomania, and male gender and hypomania. The cannabis use-hypomania link was not mediated by depression or psychotic symptoms. Conclusion(s): Adolescent cannabis use may be an independent risk factor for future hypomania, and the nature of the association suggests a potential causal link. Cannabis use mediates the link between childhood abuse and future hypomania. As such it might be a useful target for indicated prevention of hypomania.Copyright © The Author(s) 2017.</t>
  </si>
  <si>
    <t>https://dx.doi.org/10.1093/schbul/sbx158</t>
  </si>
  <si>
    <t>Schizophrenia Bulletin. 44(6) (pp 1267-1274), 2018. Date of Publication: 17 Oct 2018.</t>
  </si>
  <si>
    <t>Olfson M.
 Wall M.M.
 Liu S.-M.
 Blanco C.</t>
  </si>
  <si>
    <t>Cannabis use and risk of prescription opioid use disorder in the United States.</t>
  </si>
  <si>
    <t>Objective: The authors sought to determine whether cannabis use is associated with a change in the risk of incident nonmedical prescription opioid use and opioid use disorder at 3-year follow-up. Method(s): The authors used logistic regression models to assess prospective associations between cannabis use at wave 1 (2001-2002) and nonmedical prescription opioid use and prescription opioid use disorder at wave 2 (2004-2005) of the National Epidemiologic Survey on Alcohol and Related Conditions. Corresponding analyses were performed among adults with moderate or more severe pain and with nonmedical opioid use at wave 1. Cannabis and prescription opioid use were measured with a structured interview (the Alcohol Use Disorder and Associated Disabilities Interview Schedule-DSM-IV version). Other covariates included age, sex, race/ethnicity, anxiety or mood disorders, family history of drug, alcohol, and behavioral problems, and, in opioid use disorder analyses, nonmedical opioid use. Result(s): In logistic regression models, cannabis use at wave 1 was associated with increased incident nonmedical prescription opioid use (odds ratio=5.78, 95% CI=4.23-7.90) and opioid use disorder (odds ratio=7.76, 95% CI=4.95-12.16) at wave 2. These associations remained significant after adjustment for background characteristics (nonmedical opioid use: adjusted odds ratio=2.62, 95% CI=1.86-3.69; opioid use disorder: adjusted odds ratio=2.18, 95% CI=1.14-4.14). Among adults with pain at wave 1, cannabis use was also associated with increased incident nonmedical opioid use (adjusted odds ratio=2.99, 95% CI=1.63-5.47) at wave 2; it was also associated with increased incident prescription opioid use disorder, although the association fell short of significance (adjusted odds ratio=2.14, 95% CI=0.95-4.83). Among adults with nonmedical opioid use at wave 1, cannabis use was also associated with an increase in nonmedical opioid use (adjusted odds ratio=3.13, 95% CI=1.19-8.23). Conclusion(s): Cannabis use appears to increase rather than decrease the risk of developing nonmedical prescription opioid use and opioid use disorder.</t>
  </si>
  <si>
    <t>https://dx.doi.org/10.1176/appi.ajp.2017.17040413</t>
  </si>
  <si>
    <t>American Journal of Psychiatry. 175(1) (pp 47-53), 2018. Date of Publication: 01 Jan 2018.</t>
  </si>
  <si>
    <t>Brubacher JR, Chan H, Erdelyi S, Macdonald S, Asbridge M, Mann RE, Eppler J, Lund A, MacPherson A, Martz W, Schreiber WE, Brant R, Purssell RA.</t>
  </si>
  <si>
    <t>Cannabis use as a risk factor for causing motor vehicle crashes: a prospective study</t>
  </si>
  <si>
    <t>Addiction. 2019 Sep;114(9):1616-1626. doi: 10.1111/add.14663. Epub 2019 Jul 3.</t>
  </si>
  <si>
    <t>10.1111/add.14663</t>
  </si>
  <si>
    <t>Danielsson AK, Agardh E, Hemmingsson T, Allebeck P, Falkstedt D.</t>
  </si>
  <si>
    <t>Cannabis use in adolescence and risk of future disability pension: a 39-year longitudinal cohort study</t>
  </si>
  <si>
    <t>10.1016/j.drugalcdep.2014.07.038</t>
  </si>
  <si>
    <t>Danielsson A.-K.
 Lundin A.
 Agardh E.
 Allebeck P.
 Forsell Y.</t>
  </si>
  <si>
    <t>Cannabis use, depression and anxiety: A 3-year prospective population-based study.</t>
  </si>
  <si>
    <t>Background Whether or not cannabis use may increase the risk for depression and/or anxiety is not clear. For one thing, it has not been possible to draw a definitive conclusion regarding the direction of causality, i.e. whether cannabis use increases the risk for depression/anxiety or vice versa. This study aimed at examining possible associations between cannabis use, depression and anxiety, using all three measures as both exposure and outcome. Methods Data were obtained from a longitudinal cohort study comprising 8598 Swedish men and women, aged 20-64, with a three-year-follow-up. Results Adjusted for sex and age, cannabis use at baseline was associated with an increased relative risk (RR) for depression and anxiety at follow-up, with RR=1.22 [1.06-1.42 Cl 95%] for depression and RR=1.38 [1.26-1.50 Cl 95%] for anxiety. Adjusted for all confounders (alcohol and illicit drug use, education, family tension, place of upbringing), the associations were no longer statistically significant; RR=0.99 [0.82-1.17 Cl 95%] for depression and RR=1.09 [0.98-1.20 Cl 95%] for anxiety. Age-adjusted, reporting depression or anxiety at baseline increased the risk of cannabis onset at follow-up three years later; RR=1.62 [1.28-2.03 CI 95%] and RR=1.63 [1.28-2.08 CI 95%] respectively. However, adjusted for other illicit drug use the associations were no longer statistically significant. Limitations Lack of information on frequency of cannabis use and of age of initiation of use. Conclusions We found no longitudinal associations between cannabis use and incidence of depression/anxiety, or between depression/anxiety and later cannabis use onset.Copyright © 2016 Published by Elsevier B.V.</t>
  </si>
  <si>
    <t>https://dx.doi.org/10.1016/j.jad.2015.12.045</t>
  </si>
  <si>
    <t>Journal of Affective Disorders. 193 (pp 103-108), 2016. Date of Publication: 15 Mar 2016.</t>
  </si>
  <si>
    <t>Becker W.C.
 Li Y.
 Caniglia E.C.
 Vickers-Smith R.
 Feinberg T.
 Marshall B.D.L.
 Edelman E.J.</t>
  </si>
  <si>
    <t>Cannabis use, pain interference, and prescription opioid receipt among persons with HIV: a target trial emulation study.</t>
  </si>
  <si>
    <t>Concomitant with expanded legalization, cannabis is increasingly used to treat chronic pain among persons with HIV (PWH), despite equivocal benefit in research limited by small sample sizes and short duration of follow-up. To address these limitations, among a sample of PWH with pain interference enrolled in the Veterans Aging Cohort Study, we performed a target trial emulation study to compare the impact of four cannabis use strategies on pain interference. Among those receiving long-term opioid therapy (LTOT), we also explored impact of these strategies on &gt;= 25% LTOT dose reduction. Among the analytic sample (N = 1284), the majority were men with a mean age of 50. Approximately 31% used cannabis and 12% received LTOT at baseline. Adjusting for demographic and clinical factors, cannabis use in any of 4 longitudinal patterns was not associated with resolved pain interference over 12- to 24-month follow-up. Among 153 participants receiving LTOT at baseline, cannabis use at both baseline and follow-up was negatively associated with LTOT dose reduction compared to no use at both baseline and follow-up. These findings support other observational studies finding no association between cannabis use and improved chronic pain or LTOT reduction among PWH.Copyright © 2021 Informa UK Limited, trading as Taylor &amp; Francis Group.</t>
  </si>
  <si>
    <t>https://dx.doi.org/10.1080/09540121.2021.1944597</t>
  </si>
  <si>
    <t>AIDS Care - Psychological and Socio-Medical Aspects of AIDS/HIV. 34(4) (pp 469-477), 2022. Date of Publication: 2022.</t>
  </si>
  <si>
    <t>Pedersen, W</t>
  </si>
  <si>
    <t>Cannabis Use: Subcultural Opposition or Social Marginality? A Population-Based Longitudinal Study</t>
  </si>
  <si>
    <t>cannabis; longitudinal; marginality; marijuana; subculture</t>
  </si>
  <si>
    <t>DRUG-USE; PSYCHOSOCIAL ADJUSTMENT; GENERAL-POPULATION; MENTAL-HEALTH; YOUNG-PEOPLE; NORMALIZATION; UNEMPLOYMENT; PATTERNS; ALCOHOL; ECSTASY</t>
  </si>
  <si>
    <t>Cannabis is the most commonly used illegal drug, and numerous studies of cannabis users have been carried out in biomedical and epidemiological disciplines. However, surprisingly few researchers from sociology or other social science disciplines have investigated cannabis use in recent years. During its introduction phase in the 1960s, cannabis use was associated with a so-called 'hang-loose ethic', subversive political values and particular music preferences. In this article I ask whether this continues to be the case. I look for associations that indicate social marginalization and I analyse data from a longitudinal study of the Norwegian population in which a sample was followed from their early teens (in 1992) until their late 20s (in 2005). The results show that the recruitment base for cannabis use during adolescence had much in common with cannabis use in the 1960s. Music preferences such as hip-hop and heavy metal and subversive political attitudes were robust predictors of adolescent initiation into cannabis use. Indicators of parental social marginalization played no role. Conversely, a high level of parental education was positively associated with cannabis initiation. However, when the sample entered their 20s, cannabis users were increasingly located at the margins of society and characterized by poor education, unemployment and low levels of income.</t>
  </si>
  <si>
    <t>Verma R.
 Hoda F.
 Arshad M.
 Iqubal A.
 Siddiqui A.N.
 Khan M.A.
 Haque S.E.
 Akhtar M.
 Najmi A.K.</t>
  </si>
  <si>
    <t>Cannabis, a Miracle Drug with Polyvalent Therapeutic Utility: Preclinical and Clinical-Based Evidence.</t>
  </si>
  <si>
    <t>Cannabis sativa L. is an annual herbaceous dioecious plant which was first cultivated by agricultural human societies in Asia. Over the period of time, various parts of the plant like leaf, flower, and seed were used for recreational as well as therapeutic purposes. The main chemical components of Cannabis sativa are termed as cannabinoids, among them the key psychoactive constituent is DELTA-9-tetrahydrocannabinol and cannabidiol (CBD) as active nonpsychotic constituent. Upon doing extensive literature review, it was found that cannabis has been widely studied for a number of disorders. Very recently, a pure CBD formulation, named Epidiolex, got a green flag from both United States Food and Drug Administration and Drug Enforcement Administration for 2 rare types of epilepsies. This laid a milestone in medical cannabis research. This review intends to give a basic and extensive assessment, from past till present, of the ethnological, plant, chemical, pharmacological, and legal aspects of C. sativa. Further, this review contemplates the evidence the studies obtained of cannabis components on Alzheimer's, Parkinson's, amyotrophic lateral sclerosis, multiple sclerosis, emesis, epilepsy, chronic pain, and cancer as a cytotoxic agent as well as a palliative therapy. The assessment in this study was done by reviewing in extensive details from studies on historical importance, ethnopharmacological aspects, and legal grounds of C. sativa from extensive literature available on the scientific databases, with a vision for elevating further pharmaceutical research to investigate its total potential as a therapeutic agent.Copyright © 2021 Authors</t>
  </si>
  <si>
    <t>https://dx.doi.org/10.1159/000515042</t>
  </si>
  <si>
    <t>Medical Cannabis and Cannabinoids. 4(1) (pp 43-60), 2021. Date of Publication: June 2021.</t>
  </si>
  <si>
    <t>Lambros AM, Sagar KA, Dahlgren MK, Kosereisoglu D, El-Abboud C, Smith RT, Gruber SA.</t>
  </si>
  <si>
    <t>CannaCount: an improved metric for quantifying estimates of maximum possible cannabinoid exposure</t>
  </si>
  <si>
    <t>Sci Rep. 2023 Apr 11;13(1):5869. doi: 10.1038/s41598-023-32671-9.</t>
  </si>
  <si>
    <t>10.1038/s41598-023-32671-9</t>
  </si>
  <si>
    <t>Salvatore, Paola;Bhuvaneswar, Chaya;Tohen, Mauricio;Khalsa, Hari-Mandir K.;Maggini, Carlo;Baldessarini, Ross J.</t>
  </si>
  <si>
    <t>Capgras' syndrome in first-episode psychotic disorders.</t>
  </si>
  <si>
    <t>Background: Misidentification phenomena, including the delusion of â€˜impostersâ€™ named after Joseph Capgras, occur in various major psychiatric and neurological disorders but have rarely been studied systematically in broad samples of modern patients. This study investigated the prevalence and correlated clinical factors of Capgrasâ€™ phenomenon in a broad sample of patient-subjects with first-lifetime episodes of psychotic affective and nonaffective disorders. Methods: We evaluated 517 initially hospitalized, first-episode psychotic-disorder patients for the prevalence of Capgrasâ€™ phenomenon and its association with DSM-IV-TR diagnoses including schizophreniform, brief psychotic, unspecified psychotic, delusional, and schizoaffective disorders, schizophrenia, bipolar-I disorder and major depression with psychotic features, and with characteristics of interest including antecedent psychiatric and neurological morbidity, onset type and presenting psychopathological phenomena, using standard bivariate and multivariate statistical methods. Results: Capgrasâ€™ syndrome was identified in 73/517 (14.1%) patients (8.2â€“50% across diagnoses). Risk was greatest with acute or brief psychotic disorders (schizophreniform psychoses 50%, brief psychoses 34.8%, or unspecified psychoses 23.9%), intermediate in major depression (15%), schizophrenia (11.4%) and delusional disorder (11.1%), and lowest in bipolar-I (10.3%) and schizoaffective disorders (8.2%). Associated were somatosensory, olfactory and tactile hallucinations, Schneiderian (especially delusional perception), and cycloid features including polymorphous psychotic phenomena, rapidly shifting psychomotor and affective symptoms, pananxiety, ecstasy, overconcern with death, and perplexity or confusion, as well as rapid onset, but not sex, age, abuse history, dissociative features, or indications of neurological disorders. Conclusions: Capgrasâ€™ syndrome was prevalent across a broad spectrum of firstepisode psychotic disorders, most often in acute psychoses of rapid onset. (PsycINFO Database Record (c) 2016 APA, all rights reserved)</t>
  </si>
  <si>
    <t>Psychopathology</t>
  </si>
  <si>
    <t>You S.
 Won K.-S.
 Kim K.-T.
 Lee H.-W.
 Cho Y.-W.</t>
  </si>
  <si>
    <t>Cardiac autonomic dysfunction is associated with severity of rem sleep without atonia in isolated rem sleep behavior disorder.</t>
  </si>
  <si>
    <t>123I-metaiodobenzylguanidine (MIBG) cardiac scintigraphy was performed to assess cardiac autonomic dysfunction and demonstrate its correlation with clinical and polysomnographic characteristics in patients with isolated rapid eye movement (REM) sleep behavior disorder. All subjects including 39 patients with isolated REM sleep behavior disorder and 17 healthy controls underwent MIBG cardiac scintigraphy for cardiac autonomic dysfunction assessment. The isolated REM sleep behavior disorder was confirmed by in-lab overnight polysomnography. A receiver operating curve was constructed to determine the cut-off value of the early and delayed heart-to-mediastinum ratio in patients with isolated REM sleep behavior disorder. Based on each cut-off value, a comparison analysis of REM sleep without atonia was performed by dividing isolated REM sleep behavior disorder patients into two groups. MIBG uptake below the cut-off value was associated with higher REM sleep without atonia. The lower heart-to-mediastinum ratio had significantly higher REM sleep without atonia (%), both with cut-off values of early (11.0 +/- 5.6 vs. 29.3 +/- 23.2%, p = 0.018) and delayed heart-to-mediastinum ratio (9.1 +/- 4.3 vs. 30.0 +/- 22.9%, p = 0.011). These findings indicate that reduced MIBG uptake is associated with higher REM sleep without atonia in isolated REM sleep behavior disorder.Copyright © 2021 by the authors. Licensee MDPI, Basel, Switzerland.</t>
  </si>
  <si>
    <t>https://dx.doi.org/10.3390/jcm10225414</t>
  </si>
  <si>
    <t>Journal of Clinical Medicine. 10(22) (no pagination), 2021. Article Number: 5414. Date of Publication: November-2 2021.</t>
  </si>
  <si>
    <t>Happell B, Stanton R, Hoey W, Scott D.</t>
  </si>
  <si>
    <t>Cardiometabolic health nursing to improve health and primary care access in community mental health consumers: protocol for a randomised controlled trial</t>
  </si>
  <si>
    <t>Int J Nurs Stud</t>
  </si>
  <si>
    <t>10.1016/j.ijnurstu.2013.06.004</t>
  </si>
  <si>
    <t>Troya-Portillo, L; Lopez-Sanroman, J; Villalba-Orero, M; Santiago-Llorente, I</t>
  </si>
  <si>
    <t>Cardiorespiratory, Sedative and Antinociceptive Effects of a Medetomidine Constant Rate Infusion with Morphine, Ketamine or Both</t>
  </si>
  <si>
    <t>horse; alpha-2-agonist; opioids; mechanical stimulus</t>
  </si>
  <si>
    <t>MECHANICAL NOCICEPTIVE THRESHOLDS; CONFIDENTIAL INQUIRY; GENERAL-ANESTHESIA; CARDIAC-OUTPUT; BUTORPHANOL; XYLAZINE; DETOMIDINE; ROMIFIDINE; ACEPROMAZINE; MORTALITY</t>
  </si>
  <si>
    <t>Simple Summary Standing surgery and diagnostic procedures in equine patients under deep sedation reduce the risk associated with general anesthesia. Sedation protocols must be safe, provide a good quality of sedation without producing cardiorespiratory depression and severe ataxia. The use of adrenergic alpha-2 receptors agonist in combination with opioids and/or ketamine can achieve an adequate sedation and provide sufficient analgesia for surgical procedures. Medetomidine and medetomidine with morphine in intravenous constant rate infusion have been evaluated for standing sedation but have not been compared directly. Although ketamine has been combined with other alpha-2 agonists successfully, it has not been evaluated in combination with medetomidine. The objective of this study was to compare four medetomidine-based protocols with the addition of morphine and/or ketamine, including cardiorespiratory, sedative and mechanical antinociceptive variables. All four protocols produced a similar degree of sedation and mechanical antinociception without clinically relevant impact on cardiorespiratory variables. Standing surgery under sedation reduces anesthetic-related mortality in horses. Medetomidine, alone and combined with morphine in a constant rate infusion (CRI), has been described for standing surgery but their cardiorespiratory, sedative and antinociceptive effects have never been compared. The addition of ketamine could improve analgesia in these procedures with minimal cardiorespiratory consequences. The objectives were to compare the cardiorespiratory effects, quality of sedation, antinociception and ataxia produced by administration of a medetomidine-based CRI with morphine, ketamine or both, in standing horses. A prospective, blind, randomized crossover, experimental design with six healthy adult horses was performed, in which four treatments were administered to all horses with at least two weeks of washout period: medetomidine (M); medetomidine and ketamine (MK); medetomidine and morphine (MMo); and medetomidine, morphine and ketamine (MMoK). Dosages were the same in all treatment groups: medetomidine at 5 mu g/kg bwt followed by 5 mu g/kg bwt/h, ketamine at 0.4 mg/kg/h and morphine at 50 mu g/kg bwt, followed by morphine 30 mu g/kg bwt/h. Drug infusions were maintained for 120 min. Cardiorespiratory variables, sedation degree and antinociceptive effects were evaluated during the procedure. All combinations produced similar sedation and antinociceptive effects and no clinically relevant alterations in cardiorespiratory variables occurred. Medetomidine CRI combined with morphine, ketamine or both are suitable and safe protocols for standing sedation in horses and the addition of morphine and/or ketamine did not cause any negative effect but no improving effect on sedation and antinociception was detected.</t>
  </si>
  <si>
    <t>Clapp III J.F.
 Kett A.
 Olariu N.
 Omoniyi A.T.
 Wu D.
 Kim H.
 Szeto H.H.</t>
  </si>
  <si>
    <t>Cardiovascular and metabolic responses to two receptor-selective opioid agonists in pregnant sheep.</t>
  </si>
  <si>
    <t>OBJECTIVES: Our purpose was to assess the effects an intravenous dose of a highly selective mu-(DALDA) and delta-(DPDPE) opioid peptide to determine which class of peptide has the best clinical potential. STUDY DESIGN: Chronically instrumented pregnant ewes received a 0.3 mg/ks intravenous bolus of each peptide with and without opioid receptor blockade by means of a randomized prospective design. RESULT(S): Intravenous DALDA produced only mild hypertension and a loss of heart rate variability, whereas DPDPE produced respiratory depression, maternal hypertension, and a fall in heart rate in both mother and fetus. Uterine blood flow, oxygen uptake, and glucose uptake were unchanged with both drugs. The effects of DALDA but not DPDPE were reversed by opioid receptor blockade. CONCLUSION(S): The delta-selective agonist had multiple nonopioid adverse effects, whereas the mu-selective agonist was well tolerated by the pregnant ewe suggesting that mu-selective agonists have better potential for clinical use as an analgesic in pregnancy.</t>
  </si>
  <si>
    <t>https://dx.doi.org/10.1016/S0002-9378%2898%2980032-X</t>
  </si>
  <si>
    <t>American Journal of Obstetrics and Gynecology. 178(2) (pp 397-401), 1998. Date of Publication: 1998.</t>
  </si>
  <si>
    <t>Davies L, Mister R, Spence DP, Calverley PM, Earis JE, Pearson MG.</t>
  </si>
  <si>
    <t>Cardiovascular consequences of fibreoptic bronchoscopy</t>
  </si>
  <si>
    <t>Eur Respir J</t>
  </si>
  <si>
    <t>Ludwig, Vera M.;Sauer, Cathrin;Young, Allan H.;Rucker, James;Bauer, Michael;Findeis, Hannelore;Ritter, Philipp</t>
  </si>
  <si>
    <t>Cardiovascular effects of combining subcutaneous or intravenous esketamine and the MAO inhibitor tranylcypromine for the treatment of depression: A retrospective cohort study.</t>
  </si>
  <si>
    <t>Background (Es)ketamine and monoamine oxidase inhibitors (MAOIs), e.g., tranylcypromine, are therapeutic options for treatment-resistant major depression. Simultaneous administration is currently not recommended because of concern about hypertensive crises. Objective Our objective was to evaluate whether changes in systolic blood pressure (SBP), diastolic blood pressure (DBP), and heart rate (HR) during esketamine administration differed between patients who concomitantly received tranylcypromine and those who did not. Methods This was a retrospective cohort study utilizing cardiovascular monitoring data from inpatients treated for severe depression in unipolar, bipolar, and schizoaffective disorder. Primary outcomes were change in mean BP and HR during the first hour after intravenous or subcutaneous esketamine administration compared with baseline, controlled for confounders. Secondary analyses quantify differences in absolute BP during esketamine treatment and comparisons of BP peaks, temporal effects, and intraindividual comparisons before and after tranylcypromine initiation. Results Our analysis included 509 esketamine administrations in 43 patients, 14 of whom concomitantly received tranylcypromine. Controlling for creatinine and age, mean Â± standard deviation (SD) BP changes were significantly increased by concomitant tranylcypromine treatment (Î”SBP: F[1,503] = 86.73, p &lt; 0.001; Î”DBP: F[1,503] = 55.71, p &lt; 0.001), but HR remained unaffected. Mean SBP change during esketamine administration was 2.96 Â± 18.11 mmHg in patients receiving tranylcypromine (TCP+) and âˆ’8.84 Â± 11.31 mmHg in those who did not (TCPâˆ’). Changes in DBP were âˆ’2.81 Â± 11.20 mmHg for TCP+ and âˆ’10.77 Â± 9.13 mmHg for TCPâˆ’. Moreover, we found a significant doseâ€“response relationship between tranylcypromine dose and BP (SBP: B = 0.35, standard error [SE] = 0.12, 95% confidence interval [CI] 0.12â€“0.60, p = 0.004; adjusted R2 = 0.11, p = 0.008; DBP: B = 0.21, SE = 0.08, 95% CI 0.06â€“0.36, p = 0.007; adjusted R2 = 0.08; p = 0.023).ConclusionsAlthough statistically significant changes in BP were identified in patients receiving tranylcypromine and esketamine, these changes were clinically insignificant. Thus, combining esketamine and this MAOI appears to be safe at standard doses. The doseâ€“response relationship calls for caution with higher doses of tranylcypromine. (PsycInfo Database Record (c) 2022 APA, all rights reserved)</t>
  </si>
  <si>
    <t>https://doi.org/10.1007/s40263-021-00837-6</t>
  </si>
  <si>
    <t>CNS Drugs</t>
  </si>
  <si>
    <t>McLaughlin A.A.
 Minnes S.
 Singer L.T.
 Min M.
 Short E.J.
 Scott T.L.
 Satayathum S.</t>
  </si>
  <si>
    <t>Caregiver and self-report of mental health symptoms in 9-year old children with prenatal cocaine exposure.</t>
  </si>
  <si>
    <t>Objective: To assess the effect of prenatal cocaine exposure on mental health symptoms in 9-year old children controlling for potential confounders. Method(s): 332 children (170 prenatally cocaine-exposed (PCE), 162 non cocaine-exposed (NCE) were assessed using self (Dominic Interactive; DI) and caregiver report (Child Behavior Checklist; CBCL). Result(s): Higher levels of PCE were associated with caregiver report of clinically elevated aggressive and delinquent behavior. With each increased unit of PCE, children were 1.3 times more likely to be rated as aggressive (OR = 1.30, 95% CI: 1.02-1.67, p &lt; 0.04). For each increased unit of PCE, girls were 2 times more likely to be rated as having delinquent behavior (OR = 2.08, 95% CI: 1.46-2.96, p &lt; 0.0001). PCE status was also associated with increased odds of delinquent behavior (OR = 2.41; 95% CI: 1.16-4.97, p = 0.02), primarily due to the increased risk among girls with PCE. While girls with PCE status were 7 times more likely than NCE girls to have delinquent behaviors (OR = 7.42; 95% CI: 2.03-27.11, p &lt; 0.002) boys with PCE did not demonstrate increased risk (OR = 0.98; 95% CI: 0.36-2.65, p &gt; 0.97). Foster or adoptive parents were more likely to rate their PCE children as having more thought problems, inattention, delinquent behavior, aggression, externalizing and overall problems (p &lt; 0.05) than biologic mothers or relative caregivers. Higher 2nd trimester tobacco exposure was associated with increased odds of caregiver reported anxiety (OR = 1.73; 95% CI 1.06-2.81, p &lt; 0.03) and marijuana exposure increased the odds of thought problems (OR = 1.68; 95% CI 1.01-2.79, p &lt; 0.05). Children with PCE self-reported fewer symptoms of oppositional defiant disorder (ODD) compared to NCE children (OR = 0.44, 95% CI: 0.21-0.92, p &lt; 0.03). Greater tobacco exposure was associated with increased odds of child reported ODD (OR = 1.24; 95% CI 1.03-1.78, p &lt; 0.03). Conclusion(s): Higher PCE was associated with disruptive behaviors including aggression and delinquent behavior among girls by caregiver report, but not child report. These findings highlight the need for early behavioral assessment using multiple informants in multi-risk children. © 2011.</t>
  </si>
  <si>
    <t>https://dx.doi.org/10.1016/j.ntt.2011.03.002</t>
  </si>
  <si>
    <t>Neurotoxicology and Teratology. 33(5) (pp 582-591), 2011. Date of Publication: September 2011.</t>
  </si>
  <si>
    <t>Krauss, Roberta Brobeil;Thurman, Kenneth;Brodsky, Nancy;Betancourt, Laura;Giannetta, Joan;Hurt, Hallam</t>
  </si>
  <si>
    <t>Caregiver interaction behavior with prenatally cocaine-exposed and nonexposed preschoolers.</t>
  </si>
  <si>
    <t>This study examined the quality of caregiver-child interaction as measured by the Parent/ Caregiver Involvement Scale (PCIS), with a sample of 41 preschoolers who were prenatally exposed to cocaine and 39 nonexposed preschoolers. Within the cocaine group, 19 children were in the care of relatives or foster caregivers and 22 were in the care of their biological mothers. Results suggest that mothers of nonexposed children were significantly more emotionally and developmentally appropriate than caregivers of prenatally cocaine-exposed children, and no significant differences in interaction behavior were found between biological mothers and foster caregivers of prenatally cocaine-exposed children. The importance of conceptualizing this population of children within the context of their environment is stressed. (PsycInfo Database Record (c) 2022 APA, all rights reserved)</t>
  </si>
  <si>
    <t>https://doi.org/10.1177/10538151000230011001</t>
  </si>
  <si>
    <t>Journal of Early Intervention</t>
  </si>
  <si>
    <t>Kupprat S.A.
 Dayton A.
 Guschlbauer A.
 Halkitis P.N.</t>
  </si>
  <si>
    <t>Case manager-reported utilization of support group, substance use and mental health services among HIV-positive women in New York City.</t>
  </si>
  <si>
    <t>A retrospective, longitudinal analysis of case management and medical charts was used to evaluate utilization of support group, mental health, and substance abuse treatment services among HIV-positive women in New York City. Analyses of 4134 case management and supportive service transactions revealed that 70% utilized support groups over the two-year study period. In contrast, only 35% utilized mental health services (therapy) and of those identified as using substances, only 48% utilized substance abuse treatment services. Considering the high prevalence of mental illness (63%, n=29) and substance use (54%, n=25) in the sample, the low utilization rates highlight unmet needs for service. Significant differences were found in utilization of mental health and substance abuse treatment services, with those who received services at a medical model agency (integrated care) being more likely to receive both types of treatment. In contrast, participants attending support groups in non-medical model agencies (77.8%, n=7) were significantly more likely to be retained in group (i.e., attend 11 or more sessions) than those at medical model agencies (39.1%, n=9). Based on the higher utilization rates of support groups among seropositive women, perhaps these groups could be a vehicle for establishing rapport between mental health professionals and group members to bridge the utilization gap and reduce the stigma associated with therapy and substance abuse treatment services. These findings both taut the success and highlight weaknesses regarding accessing mental health and substance abuse care, and support group retention. Sharing of information regarding recruitment and retention efforts between agencies of different modalities would be beneficial and also could identify service niches that capitalize on their subsequent strengths.</t>
  </si>
  <si>
    <t>https://dx.doi.org/10.1080/09540120802537849</t>
  </si>
  <si>
    <t>AIDS Care - Psychological and Socio-Medical Aspects of AIDS/HIV. 21(7) (pp 874-880), 2009. Date of Publication: July 2009.</t>
  </si>
  <si>
    <t>Reissmann S.
 Hartmann M.
 Kist A.
 Liechti M.E.
 Stocker K.</t>
  </si>
  <si>
    <t>Case report: Maintaining altered states of consciousness over repeated ketamine infusions may be key to facilitate long-lasting antidepressant effects: some initial lessons from a personalized-dosing single-case study.</t>
  </si>
  <si>
    <t>Background: The interest in psychoactive agents for treating mental disorders has gathered a growing body of scientific interest. However, research on the relationship between altered states of consciousness (ASCs) and ketamine's antidepressant properties is still limited. Likewise, approaches to sustain early treatment success for the long-term are needed. Taking both aspects into account, the question arises whether the persistence of recurrent ASCs during the subsequent infusion sessions is crucial for the preservation of antidepressant effects during prolonged continued ketamine therapy. Aim(s): In this case study we explored whether recurrent ASC experiences across a large number of infusions are associated with improved antidepressant effects in a single case study. Method(s): A 62-year-old patient with treatment-resistant depression, who has been suffering from depressive episodes for over 20 years, was observed for 12 consecutive infusions across 16 weeks. ASCs during ketamine sessions were measured with the 5D-ASC, and pre/post-infusion depression scores with the BDI-II questionnaire. To emphasize psychoactive experiences a personalized antidepressant dose regimen was used. Result(s): We found a strong correlation between the experienced ASCs during ketamine infusions and the antidepressant effect: the stronger the ASCs overall, the stronger the resulting antidepressant effect. This correlation was consistently observed throughout the infusion series, independent of the number of ketamine sessions completed before. However, despite a personalized dose regimen, neither peri-infusion ASCs nor antidepressant effects could be established on a regular basis, leading overall to no improvement in treatment outcome. Conclusion(s): Maintaining psychoactive effects over repeated ketamine infusions may be key to facilitate long-lasting antidepressant effects. However, for some depressed individuals maintenance of antidepressant effects and/or peri-infusion ASCs might not be achieved, even when personalized dosing is used.Copyright © 2023 Reissmann, Hartmann, Kist, Liechti and Stocker.</t>
  </si>
  <si>
    <t>https://dx.doi.org/10.3389/fpsyt.2023.1197697</t>
  </si>
  <si>
    <t>Frontiers in Psychiatry. 14 (no pagination), 2023. Article Number: 1197697. Date of Publication: 2023.</t>
  </si>
  <si>
    <t>John S.
 Donnelly M.
 Uchino K.</t>
  </si>
  <si>
    <t>Catastrophic reversible cerebral vasoconstriction syndrome associated with serotonin syndrome.</t>
  </si>
  <si>
    <t>Objectives To report fulminant cases of reversible cerebral vasoconstriction syndrome (RCVS) in the setting of serotonin syndrome. Background RCVS is characterized by acute onset of severe headaches, with or without neurologic deficit, with evidence of reversible cerebral vasoconstriction. It is often benign, and prognosis is generally considered favorable. In the largest prospective study on RCVS, only 4% of patients were disabled from strokes and there were no fatalities. Methods We report a case series. Results We report 2 women with history of depression on selective serotonin re-uptake inhibitors who presented with thunderclap headache and dizziness, respectively. Through the course of hospitalization, both patients developed rigidity, diaphoresis, fever, tachycardia with labile blood pressures and clonus on examination. Since there was a recent addition/increase in a known serotonergic agent, they met criteria for serotonin syndrome. Cerebrovascular imaging in both patients revealed severe multi-focal vessel narrowing. The first patient developed large bi-hemispheric ischemic infarcts and increased intra-cranial pressure that was refractory to management, and she eventually expired. The second patient developed bilateral parieto-occipital strokes and decerebrate posturing. Her course slowly stabilized, and she was eventually discharged with residual left-sided hemiparesis. Repeat cerebrovascular imaging 1 month later showed normal vessels. In both patients, intra-arterial nicardipine infusion improved angiographic appearance of stenoses, consistent with RCVS. Conclusions Both cases satisfied the Sternbach criteria for serotonin syndrome. Fatality in case 1 prevents demonstration of reversal of cerebral vasoconstriction, but improvement of arterial diameters with intra-arterial calcium channel blockers in both cases suggests that both had RCVS. Serotonergic agents are known triggers of RCVS, but the concurrent presence of serotonin syndrome likely precipitated the malignant course in our patients. Severe clinical and angiographic manifestations should be considered as part of the spectrum of RCVS. © 2013 American Headache Society.</t>
  </si>
  <si>
    <t>https://dx.doi.org/10.1111/head.12202</t>
  </si>
  <si>
    <t>Headache. 53(9) (pp 1482-1487), 2013. Date of Publication: October 2013.</t>
  </si>
  <si>
    <t>Mahajan R.
 Grover V.K.
 Chari P.</t>
  </si>
  <si>
    <t>Caudal neostigmine with bupivacaine produces a dose-independent analgesic effect in children.</t>
  </si>
  <si>
    <t>Purpose: To evaluate the analgesic efficacy and duration of varying doses of caudal neostigmine with plain bulpivacaine and its side effects in children undergoing genito-urinary surgery. Method(s): In a randomized double-blind prospective study 80 boys aged two to eight years scheduled for surgical repair of hypospadias were allocated randomly to one of four groups (n = 20 each) and received either only caudal 0.25% plain bulpivacaine 0.5 mL.kg-1 (Group I) or 0.25% plain bupivacaine 0.5 mL.kg-1 with neostigmine (Groups II-IV) in doses of 2, 3 and 4 mug.kg-1 respectively. Postoperative pain was assessed for 24 hr using an objective pain score. Blood pressure, heart rate, oxygen saturation, total amount of analgesic consumed and adverse effects were also recorded. Result(s): The duration of postoperative analgesia in Group 1 (5.1 +/- 2.3 hr) was significantly shorter than in the other three groups (II - 16.6 +/- 4.9 hr; III - 17.2 +/- 5.5 hr; IV - 17.0 +/- 5.8 hr; P &lt; 0.05). Total analgesic (paracetamol) consumption was significantly more in Group I (697.6 +/- 240.7 mg) than in the groups receiving caudal neostigmine (II - 248.0 +/- 178.4; III - 270.2 +/- 180.8 and IV - 230.6 +/- 166.9 mg; P &lt; 0.05). Groups II, III and IV were comparable with regards to duration of postoperative analgesia and total analgesic consumption (P &gt; 0.05). Incidence of nausea and vomiting were comparable in all four groups. No significant alteration in vital signs or any other adverse effects were observed. Conclusion(s): Caudal neostigmine (2, 3 and 4 mug.kg-1) with bupivacaine produces a dose-independent analgesic effect (= 16-17 hr) in children as compared to those receiving caudal bulpivacaine alone (approximately five hours) and a reduction in postoperative rescue analgesic consumption without increasing the incidence of adverse effects.</t>
  </si>
  <si>
    <t>https://dx.doi.org/10.1007/BF03018429</t>
  </si>
  <si>
    <t>Canadian Journal of Anesthesia. 51(7) (pp 702-706), 2004. Date of Publication: August/September 2004.</t>
  </si>
  <si>
    <t>Webb, Lucy;Oyefeso, Adenekan;Schifano, Fabrizio;Cheeta, Survjit;Pollard, Mike;Ghodse, A. Hamid</t>
  </si>
  <si>
    <t>Cause and manner of death in drug-related fatality: An analysis of drug-related deaths recorded by coroners in England and Wales in 2000.</t>
  </si>
  <si>
    <t>This study investigated causes and manner of drug-related fatalities recorded in 2000 in the United Kingdom, measuring the 'masked' manner of death in cases typically recorded as overdose. A retrospective cohort study was used of 1037 cases of accidental drug-related fatalities reported by coroners in England and Wales to the National Programme of Substance Abuse Deaths. Whilst 802 cases were identified as direct acute overdose, representing 77% of the total accidental deaths, 23% of 'overdose' fatalities were caused by asphyxiation, drug-related medical conditions, non-drug-related conditions, traumatic accidents and infections. Younger people show higher risk of overdose and asphyxiation; older people show higher risk from pre-existing medical conditions. This study identified high fatality risk factors for heroin/morphine users such as contracting an acute infection leading to septicaemia or endocarditis, or contracting a chronic infection such as HIV, HBV or HCV. These findings highlight the 'masked' manner of death in cases commonly recorded as overdose and demonstrate the need for a more-detailed and systematic method of recording drug-related deaths in order to inform drug education and harm reduction strategies. (PsycINFO Database Record (c) 2018 APA, all rights reserved)</t>
  </si>
  <si>
    <t>https://doi.org/10.1016/S0376-8716(03)00191-1</t>
  </si>
  <si>
    <t>Olfson M.
 Crystal S.
 Wall M.
 Wang S.
 Liu S.-M.
 Blanco C.</t>
  </si>
  <si>
    <t>Causes of death after nonfatal opioid overdose.</t>
  </si>
  <si>
    <t>IMPORTANCE A recent increase in patients presenting with nonfatal opioid overdoses has focused clinical attention on characterizing their risks of premature mortality. OBJECTIVE To describe all-cause mortality rates, selected cause-specific mortality rates, and standardized mortality rate ratios (SMRs) of adults during their first year after nonfatal opioid overdose. DESIGN, SETTING, AND PARTICIPANTS This US national longitudinal study assesses a cohort of patients aged 18 to 64 years who were Medicaid beneficiaries and experienced nonfatal opioid overdoses. The Medicaid data set included the years 2001 through 2007. Death record information was obtained from the National Death Index. Data analysis occurred from October 2017 to January 2018. MAIN OUTCOMES AND MEASURES Crude mortality rates per 100 000 person-years were determined in the first year after nonfatal opioid overdose. Standardized mortality rate ratios (SMR) were estimated for all-cause and selected cause-specific mortality standardized to the general population with respect to age, sex, and race/ethnicity. RESULTS The primary cohort included 76 325 adults and 66 736 person-years of follow-up. During the first year after nonfatal opioid overdose, there were 5194 deaths, the crude death rate was 778.3 per 10 000 person-years, and the all-cause SMR was 24.2 (95% CI, 23.6-24.9). The most common immediate causes of death were substance use-associated diseases (26.2%), diseases of the circulatory system (13.2%), and cancer (10.3%). For every cause examined, SMRs were significantly elevated, especially with respect to drug use-associated diseases (SMR, 132.1; 95% CI, 125.6-140.0), HIV (SMR, 45.9; 95% CI, 39.5-53.0), chronic respiratory diseases (SMR, 41.1; 95% CI, 36.0-46.8), viral hepatitis (SMR, 30.6; 95% CI, 22.9-40.2), and suicide (SMR, 25.9; 95% CI, 22.6-29.6), particularly including suicide among females (SMR, 47.9; 95% CI, 39.8-52.3). CONCLUSIONS AND RELEVANCE In a US national cohort of adults who had experienced a nonfatal opioid overdose, a marked excess of deaths was attributable to a wide range of substance use-associated, mental health, and medical conditions, underscoring the importance of closely coordinating the substance use, mental health, and medical care of this patient population.Copyright © 2018 American Medical Association. All rights reserved.</t>
  </si>
  <si>
    <t>https://dx.doi.org/10.1001/jamapsychiatry.2018.1471</t>
  </si>
  <si>
    <t>JAMA Psychiatry. 75(8) (pp 820-827), 2018. Date of Publication: August 2018.</t>
  </si>
  <si>
    <t>Bakewell B.K.
 Sherman M.
 Binsfeld K.
 Stache S.
 Stolzenberg D.
 Greis A.</t>
  </si>
  <si>
    <t>Cbd in patients with low back pain caused by lumbar spinal stenosis: An observational study.</t>
  </si>
  <si>
    <t>Objective: Spinal stenosis is a degenerative narrowing of the spinal canal. This chronic low back condition can cause restrictions in mobility, impairment of daily activities, opioid dependence, anxiety, depression, and reduced quality of life. Spinal stenosis can be treated through surgical and nonsurgical methods, but neither has proved consistently reliable. CBD has also been observed to have anxiolytic, anti-inflammatory, antiemetic, and antipsychotic behaviors. CBD may provide greater nonsurgical treatment options for the pain associated with spinal stenosis while minimizing the need for opioids; an observational study was undertaken to assess CBD's effects for patients suffering from chronic spinal stenosis. Design(s): Prospective observational cohort study. Setting(s): Outpatient clinic sites. Participant(s): 48 patients with low back pain and/or leg pain due to spinal stenosis. Intervention(s): Hemp-derived CBD gel caps. Main Outcome Measure(s): Patient reported outcomes, medication utilization, quality of life outcomes. All outcomes collected via surveys at 6 separate clinic visits, each 4 weeks apart. Result(s): The patient population's age ranged from 63 to 95 years and was normally distributed, with a mean age of 75 +/- 7.13 years. The sex distribution was 33% male and 67% female patients. The pain was broken down between the six visits for each of the four questions: pain right now, usual pain level during the week, best pain level during the week, and worst pain level during the week. Usual pain levels (P &lt; 0.001) and worst pain levels (P &lt; 0.005) demonstrated statistically significant improvement over time, while pain right now (P &gt; 0.05) and best pain level (P &gt; 0.05) stayed consistent throughout the without statistical significance. Conclusion(s): This open-label, prospective, observational study found that treatment with hemp-derived CBD gel caps was associated with significant improvements in pain scores and several quality-of-life measures. Improvements in pain scores ultimately led to improvements in patients' quality of life.</t>
  </si>
  <si>
    <t>https://dx.doi.org/10.1002/pmrj.12735</t>
  </si>
  <si>
    <t>PM and R. Conference: Annual Assembly of the American Academy of Physical Medicine and Rehabilitation, AAPM and R 2021. Virtual. 13 (pp S18-S19), 2021. Date of Publication: 2021.</t>
  </si>
  <si>
    <t>Grove J.
 Kubitz P.</t>
  </si>
  <si>
    <t>CBD Use at a Pain Management Clinic, Our Experience with CBD as a Mechanism for Polypharmacy Reduction, 10 month data set.</t>
  </si>
  <si>
    <t>Purpose One of the main concerns for our multidisciplinary pain clinic are patients who get referred on a less than ideal pharmacotherapy regimen. This is a primary concern for all healthcare providers who deal with complex pain management patients. While the spotlight and narrative on opioids is an enormous concern, of additional concern to pain practitioners is the additive and sometimes synergistic cognitive and CNS depressant side effects of many of the other medications that we prescribe including: Tricyclic antidepressants (pain and sleep), skeletal muscle relaxants (pain, muscle spasm and sleep), Anti-epileptics (nerve pain) and selective serotonin reuptake inhibitors (nerve pain). In addition to the concern for CNS depression, we included the use and elimination of NSAIDS in this group as the anti-inflammatory effect of CBD was a genesis for elimination of NSAID users due to side effects. While many of the applications of these medications have worked for their intended purpose, these authors wanted to explore the growing patient use of CBD to ameliorate some of the cognitive effects and side effects of polypharmacy in a pain management patient. We specifically wanted to explore the patients use of cannabidiol (CBD) and observe which medications, if any, were reduced or eliminated given the patient reported benefits of CBD. Methods This was a partially prospective and partially retrospective 10 month data set from July 2018 to May 2019. Patients were followed during this time period and throughout the study elected voluntarily to try cannabidiol (CBD). We excluded tinctures for this study and this was limited to CBD capsules and cream. This was specifically full spectrum CBD cream and capsules with supplementation for inflammation (Turmeric, Ginger, Piperine), nerve pain (alpha lipoic acid, Vitamin B12), headache (coenzyme Q10, Riboflavin, Magnesium), and sleep (Melatonin, Vitamin D). We looked at the variety of patients who had taken CBD over the course of the data set. Of this group, we looked at the ratio of those that added CBD to their existing pharmacologic regimen. Over the course of the data set we tracked those patients that had a reduction or elimination in their pain medication (NSAID, skeletal muscle relaxer, neuropathic, and opioid) regimen while on their course of CBD. Results Overall, during the course of the 10 month data set, we had reductions in each of the subsets of pain medications as well as patients achieving reductions in multiple subsets of pain medications. Percentage of patients voluntarily reducing their polypharmacy regimen by at least one strength of one medication: 89% Percentage of patients voluntarily reducing their polypharmacy regimen that eliminated at least one medication with CBD use: 64% Percentage of patients voluntarily reducing their polypharmacy regimen that reduced at least two strengths of medications with CBD use: 55% Percentage of patients voluntarily reducing their polypharmacy regimen that eliminated at least two medications with CBD use: 12% Breakdown of medications that were voluntarily reduced and/or eliminated: NSAIDS: 64% Skeletal Muscle Relaxers: 18% Antiepileptics: 12%Tricyclic Antidepressants: 4% SS/SNRI: 8% Opioids: 61% **Note that there were patients that were also reducing benzodiazepam use, however our clinic does not prescribe these medications and this reduced our ability to tract this appropriately.** Conclusions Polypharmacy is a significant issue for patients as it applies to drug-drug interactions, cognitive delay, additive and potential synergistic side effects. Given the severe consequences of many of the types of pain medications we prescribe, the authors thought that it would be important to evaluate CBD as a means for patients to pursue pain relief, and a treatment with potentially lower side effect profile. The subsequent ability to reduce their pain medication polypharmacy and overall reduce their global side effect profile and potentially improve cognition and other indices is an important step to safer prescribing. We conclude that the data supports the thesis that cannabidiol (CBD) is a viable treatment that can reduce and supplant traditional medications we use for pain. Given the open ended aspect of this study, we found patients generally using CBD to reduce or supplant NSAIDas and opioids to the greatest degree, and some of the more adjuvant pain medications to a lesser degree. We suspect the patients decision making process was centered on the current medications that were perceived as giving them unpleasant and unwanted side effects or stigma. We feel this study warrants further evaluation related to CBD use in the pain management community.</t>
  </si>
  <si>
    <t>Postgraduate Medicine. Conference: 2019 Pain Week Conference. Las Vegas, NV United States. 131(SUPPL 1) (pp 127-128), 2019. Date of Publication: 2019.</t>
  </si>
  <si>
    <t>Baumgartner L.
 Townsend N.
 Winkelman K.
 MacLaren R.</t>
  </si>
  <si>
    <t>CE: Original Research: The Efficacy and Safety of an RN-Driven Ketamine Protocol for Adjunctive Analgesia During Burn Wound Care.</t>
  </si>
  <si>
    <t>: Objective: Traditional analgesic regimens often fail to control the severe pain patients experience during burn wound care, and the drugs are frequently administered at doses that can cause oversedation and respiratory depression. Ketamine may be an ideal agent for adjunctive analgesia in such patients because of its unique mechanism of action and lack of association with respiratory depression. This study evaluated the efficacy and safety of a critical care RN-driven protocol for IV ketamine administration during burn wound care. METHOD(S): This retrospective cohort study examined all adult burn patients who received ketamine as part of a critical care RN-driven ketamine protocol for burn wound care from September 2011 through September 2013. Efficacy outcomes were opioid and benzodiazepine requirements (expressed as fentanyl and midazolam equivalents, respectively) four hours after ketamine administration compared with four hours before such administration. Safety parameters assessed were neurologic, hemodynamic, and respiratory effects. RESULT(S): Twenty-seven patients received 56 ketamine doses as part of this protocol; the mean (SD) dose was 0.75 (0.35) mg/kg. Twenty patients (74%) were male and seven (26%) were female; mean age was 39 years. The average percentage of total body surface area burned was 23.4%. With the protocol, opioid and benzodiazepine requirements were reduced by 29% and 20%, respectively. One patient experienced an episode of oversedation after concomitant administration of ketamine and fentanyl. No patients experienced neurologic or hemodynamic complications following ketamine administration. CONCLUSION(S): The administration of ketamine during burn wound care using a critical care RN-driven protocol was associated with reduced opioid and benzodiazepine requirements and few adverse effects. Prospective studies are needed to investigate additional patient outcomes and the independent administration of ketamine by critical care RNs.</t>
  </si>
  <si>
    <t>The American journal of nursing. 118(7) (pp 26-31), 2018. Date of Publication: 01 Jul 2018.</t>
  </si>
  <si>
    <t>Espinosa J.
 Alvarez P.A.
 Castro V.
 Caceres M.F.
 Soler-Riera M.C.
 Bril F.</t>
  </si>
  <si>
    <t>Central nervous system depressants and risk of hospitalization due to community-acquired pneumonia in very old patients.</t>
  </si>
  <si>
    <t>Background: Central Nervous System (CNS) depressants like antipsychotics, opioids, benzodiazepines and zolpidem are frequently used by patients of a wide range of ages. Uncertainty remains about their effect in very old adults (&gt;80 years old) and their potential for pharmacodynamic and pharmacokinetic drug-drug interactions in this population. Objective(s): To assess if the use of CNS depressants is associated with a higher risk of hospitalization due to community-acquired pneumonia (CAP) in very old patients. Method(s): In this prospective study, 362 patients over 80 years of age who had been consequently admitted to the general ward of a teaching hospital were examined. Each patient was assessed, by our pharmacovigilance team within 24 hours of admission, to identify outpatient medication use and potential drug-drug interactions. Result(s): The overall use of CNS depressants as a group was not associated with a higher risk of admission due to CAP in very old patients (55% vs. 49%; OR=1.28 [0.76-2.16], p=0.34). However, the use of antipsychotics was associated with a higher rate of admissions due to CAP in this population (OR=1.98 [1.10-3.57], p=0.02). No association was seen between opioids (p=0.27), zolpidem (p=0.83), or benzodiazepines (p=0.15) and the rate of admissions due to CAP in these patients. Moreover, pharmacodynamic or pharmacokinetic interactions leading to CNS depression were equally found in patients admitted for CAP and those admitted for other reasons. Conclusion(s): The use of antipsychotics in very old adults was associated with an increased risk of hospital admission due to CAP. This suggests that the use of these medications in this population should be done with caution. No association was observed with opioids, benzodiazepines and zolpidem with the latter outcome.Copyright © 2020 Bentham Science Publishers.</t>
  </si>
  <si>
    <t>https://dx.doi.org/10.2174/1574886315666200319110114</t>
  </si>
  <si>
    <t>Current Drug Safety. 15(2) (pp 131-136), 2020. Date of Publication: 2020.</t>
  </si>
  <si>
    <t>United Arab Emirates</t>
  </si>
  <si>
    <t>Reynolds F.
 Russell R.</t>
  </si>
  <si>
    <t>Central neural blockade for labour.</t>
  </si>
  <si>
    <t>In order to minimize complications of regional analgesia, methods to reduce local anaesthetic dose requirement have included elimination of superfluous test doses, intrathecal and low-dose epidural loading, selection of appropriate opioid and addition of clonidine. While these techniques reduce motor block, their effects on obstetric outcome are inconsistent. Prospective studies have demonstrated that, with the exception of headache, long-term sequelae of regional analgesia are fewer than initially supposed.</t>
  </si>
  <si>
    <t>https://dx.doi.org/10.1097/00001503-199710000-00013</t>
  </si>
  <si>
    <t>Current Opinion in Anaesthesiology. 10(5) (pp 345-349), 1997. Date of Publication: 1997.</t>
  </si>
  <si>
    <t>Caranza R.
 Teyapalan I.
 Buggy D.J.</t>
  </si>
  <si>
    <t>Central neuraxial opioid analgesia after caesarean section: Comparison of epidural diamorphine and intrathecal morphine.</t>
  </si>
  <si>
    <t>In a prospective, randomized, double-blind study in 55 women undergoing elective caesarean section under spinal anaesthesia, we compared epidural diamorphine 3 mg (2 distinct boluses, group ED) with single-dose intrathecal morphine 0.2 mg (group SM), in terms of analgesic efficacy, patient satisfaction and side effects at 2, 3, 4, 8, 12, 16, 24 and 28 h postoperatively. There were no significant differences between groups in pain (assessed by 100 mm visual analogue scale), incidence of pruritus, sedation or respiratory depression measured by continuous pulse oximetry. However, time to first request for supplementary oral analgesia was longer in SM than in ED (mean +/- SD: 22.3 +/- 12.0 h vs. 13.8 +/- 6.5 h, P = 0.04). The incidence of nausea or vomiting was significantly higher in SM than ED (73% vs. 41%, P = 0.01). In ED, the mean +/- SD time to requirement of the second bolus was 6.7 +/- 3.2 h. There was a high level of satisfaction in both groups. We conclude that two boluses of epidural diamorphine 3 mg and single-dose intrathecal morphine 0.2 mg provide satisfactory analgesia after caesarean section, but spinal morphine was associated with both delayed requirement for supplementary analgesia and a higher incidence of nausea and vomiting.</t>
  </si>
  <si>
    <t>https://dx.doi.org/10.1016/S0959-289X%2899%2980004-1</t>
  </si>
  <si>
    <t>International Journal of Obstetric Anesthesia. 8(2) (pp 90-93), 1999. Date of Publication: April 1999.</t>
  </si>
  <si>
    <t>Mc Cabe K.
 Polsky T.
 Osterhoudt K.</t>
  </si>
  <si>
    <t>Challenges in the implementation of a urine immunoassay for buprenorphine at a children's hospital.</t>
  </si>
  <si>
    <t>Background: Failure to detect opioid poisoning among children may negatively affect child health, and our hospital's commercial urine drug immunoassay (Vitros5.1 Chemistry System, Ortho Clinical Diagnostics) may fail to detect the synthetic opioid buprenorphine. We implemented an additional specific immunoassay (CEDIA Buprenorphine II, Thermo Scientific) for buprenorphine and tracked its clinical performance. Method(s): Patients with positive urine buprenorphine immunoassays from a single tertiary care children's hospital were identified prospectively during the first 28 days of test implementation (October 9-November 5, 2018). Patient characteristics were collected prospectively as part of quality assurance. Each positive sample was sent for confirmation by mass spectrometry. This dataset was de-identified then abstracted by a single, blinded investigator. Result(s): One hundred ninety-eight patients had a urine drug immunoassay during the study period, and 12/129 screened positive for buprenorphine. Ages ranged 5 to 17 years (median 14); three were male and nine were female. Eleven of 12 subjects had no history of suspected pre-hospital opioid exposure, and none was administered opioids. Three of 12 urine drugs screens were performed as part of a routine psychiatry evaluation clinical practice pattern, and 9/12 were performed due to acute or subacute behavior changes. No subject was noted to have pinpoint pupils or respiratory depression, and none was given naloxone. Eleven subjects had sufficient sample for confirmatory testing, and all confirmatory tests were negative for buprenorphine and its metabolite norbuprenorphine. The false-positive rate was 6.9% [95% CI 3.5- 10.4%] and no true-positive tests were obtained; the false-negative rate was not identifiable. No two subjects were identified with a common home- or hospital-administered medication to implicate a cross-reacting drug. Conclusion(s): Our implementation of a urine buprenorphine immunoassay has encountered a troubling false-positive test rate in a setting of uncertain pre-test probability. False-positive opioid testing creates care challenges; the cost-benefit of this test merits careful consideration.</t>
  </si>
  <si>
    <t>https://dx.doi.org/10.1007/s13181-019-00699-x</t>
  </si>
  <si>
    <t>Journal of Medical Toxicology. Conference: American College of Medical Toxicology Annual Scientific Meeting, ACMT 2019. San Francisco, CA United States. 15(2) (pp 54), 2019. Date of Publication: April 2019.</t>
  </si>
  <si>
    <t>Gossop M.
 Marsden J.
 Stewart D.
 Treacy S.</t>
  </si>
  <si>
    <t>Change and stability of change after treatment of drug misuse. 2-year outcomes from the National Treatment Outcome Research Study (UK).</t>
  </si>
  <si>
    <t>The National Treatment Outcome Research Study (NTORS) is a longitudinal, multisite, prospective cohort study that assesses changes in illicit drug use and other problems after treatment in national (UK) drug misuse treatment programmes. Clients were recruited from 54 residential and community-based drug treatment programmes throughout England. Four modalities were studied: inpatient drug dependence units, residential/rehabilitation programmes, methadone maintenance, and methadone reduction programmes. Data on substance use behaviours and physical and psychological health were collected by structured face-to-face interviews at intake, 1- and 2-year follow-up. Data are presented for 549 clients. A majority of clients achieved widespread improvements across a range of outcome measures after treatment in existing treatment services. For most outcomes, reductions in problem behaviours at the group level occurred within the first year and were maintained at 2 years. Considerable stability of outcomes at the individual level was also found. Abstinence from illicit drugs was substantially increased among clients from both residential and community programmes, and there were also substantial reductions in frequency of use of heroin, nonprescribed methadone, benzodiazepines, and crack cocaine. Injecting and shared use of injecting equipment was also reduced. Heavy drinking was common at intake and was not reduced at follow-up. Psychological and physical health problems were reduced on both groups at follow-up. These changes represent important clinical benefits to the individual clients, to their families, and to society. Copyright © 2001 Elsevier Science Ltd.</t>
  </si>
  <si>
    <t>https://dx.doi.org/10.1016/S0306-4603%2800%2900174-X</t>
  </si>
  <si>
    <t>Addictive Behaviors. 27(2) (pp 155-166), 2002. Date of Publication: 2002.</t>
  </si>
  <si>
    <t>Eastwood, Brian;Strang, John;Marsden, John</t>
  </si>
  <si>
    <t>Change in alcohol and other drug use during five years of continuous opioid substitution treatment.</t>
  </si>
  <si>
    <t>Background: English national prospective, observational cohort study of patients continuously enrolled for five years in opioid substitution treatment (OST) with oral methadone and sublingual buprenorphine. This is a secondary outcome analysis of change in use of alcohol and other drug use (AOD) following identification of heroin use trajectories during OST. Methods: All adults admitted to community OST in 2008/09 and enrolled to 2013/14 (n = 7717). Data from 11 sequential, six-monthly clinical reviews were used to identify heroin and AOD use trajectories by multi-level Latent Class Growth Analysis. OST outcome in the sixth and seventh year was â€˜successful completion and no re-presentationâ€™ (SCNR) to structured treatment and was assessed using multi-level logistic regression. Results: With 'rapid decreasing' heroin use trajectory as referent, â€˜continued high-levelâ€™ heroin use predicted â€˜continued high-levelâ€™ crack cocaine use (relative risk ratio [RRR] 58.7; 95% confidence interval [CI] 34.2â€“100.5),â€˜continued high-levelâ€™ alcohol use (RRR 1.2; 95% CI 1.0â€“1.5), â€˜increasingâ€™ unspecified drug use (RRR 1.7; 95% CI 1.4â€“2.1) and less â€˜high and increasingâ€™ cannabis use (RRR 0.5; 95% CI 0.4â€“0.6). 'Increasingâ€™ crack use was negatively associated with SCNR outcome for the â€˜decreasing then increasingâ€™ and 'gradual decreasing' heroin use groups (adjusted odds ratio [AOR] 0.5; 95% CI 0.3â€“0.9 and AOR 0.2; 95% CI 0.1â€“0.7, respectively). Conclusions: Continued high-level heroin use non-response during long-term OST is associated with high-level crack cocaine and alcohol use, increasing unspecified drug use, but less high and increasing cannabis use. Increasing use of crack cocaine is negatively associated with the likelihood that long-term OST is completed successfully. (PsycINFO Database Record (c) 2019 APA, all rights reserved)</t>
  </si>
  <si>
    <t>https://doi.org/10.1016/j.drugalcdep.2018.11.008</t>
  </si>
  <si>
    <t>Villeneuve P.J.
 Challacombe L.
 Strike C.J.
 Myers T.
 Fischer B.
 Shore R.
 Hopkins S.
 Millson P.E.</t>
  </si>
  <si>
    <t>Change in health-related quality of life of opiate users in low-threshold methadone programs.</t>
  </si>
  <si>
    <t>Aim: To assess changes in the health-related quality of life (HRQOL) among opiate users in the first 6 months upon entering a low-threshold methadone treatment program. Changes were evaluated from the perspectives of both statistical and clinical significance. Design(s): A prospective cohort study of low-threshold methadone participants who had completed interviews at baseline and 6 months post enrollment. Participant(s): 183 opiate users who started low-threshold methadone treatment between December 2000 and January 2004. Measurements: Data on HRQOL were collected by a trained interviewer using the SF-36 instrument to determine baseline and 6 months post treatment scale scores. Finding(s): Statistically significant improvements were found in the study group for seven out of ten SF-36 scales: Role physical, bodily pain, vitality, social functioning, role emotional, mental health and the mental health component summary scale. At an individual patient level, clinically significant improvements were most commonly observed with the mental health scale, the vitality scale and the mental health component summary scales. Conclusion(s): Enrolment in low-threshold methadone treatment programs is associated with improved HRQOL, particularly in the mental health domains of the SF-36 during the first 6 months of treatment. Further follow-up of this cohort will allow us to determine if a levelling or reversal in HRQOL occurs, permitting an evaluation of the potential long-terms benefits of low-threshold methadone programs. © 2006 Taylor &amp; Francis.</t>
  </si>
  <si>
    <t>https://dx.doi.org/10.1080/14659890500256945</t>
  </si>
  <si>
    <t>Journal of Substance Use. 11(2) (pp 137-149), 2006. Date of Publication: April 2006.</t>
  </si>
  <si>
    <t>Harvey A.J.
 Nikolin S.
 Chand N.
 Flanney W.
 Tan L.
 Moffa A.
 Loo C.K.
 Martin D.M.</t>
  </si>
  <si>
    <t>Change in Negative Affective Bias following a Single Ketamine Treatment for Treatment-Resistant Depression.</t>
  </si>
  <si>
    <t>Ketamine has recently emerged as a highly effective new treatment for people with treatment-resistant depression with rapid antidepressant effects. However, these effects are often short lasting, and the potential cognitive mechanisms underlying the therapeutic effects, such as effects on emotional processing bias, remain poorly understood. In the present study, we explored potential changes in emotional and cognitive processing following a single treatment of subcutaneous ketamine in a randomised double-blind controlled study with an active control. Participants with treatment-resistant major depressive disorder (MDD) were recruited from a single site from the Ketamine for Adult Depression Study (KADS Trial) and were randomly assigned to receive racemic ketamine hydrochloride (n=10) or midazolam hydrochloride (n=11) in a 1: 1 ratio. A healthy control sample (n=23) was recruited to attend a single experimental session without any treatment. All MDD participants completed mood ratings and cognitive assessments prior to and one day after a single randomised treatment. The results showed no significant differences in performance changes after treatment across the majority of emotion-related (i.e., Emotional Stroop Task, Affective Go/No-Go Task) and cognitive (Ruff 2 and 7 Selective Attention Test, Controlled Word Association Test) outcome measures. Participants who received ketamine showed a significant improvement in a negative processing bias test (i.e., The Scrambled Sentence Task; Cohen's d=.67, p=.016), which was not significantly associated with improvement in psychological symptoms (r=-.662, p=.074). The results from this exploratory study suggest that a single ketamine treatment may modulate negative affective bias. Limitations to this study included the small sample size and lack of follow-up. Future larger trials are required to confirm this finding.Copyright © 2023 Anna J. Harvey et al.</t>
  </si>
  <si>
    <t>https://dx.doi.org/10.1155/2023/3371272</t>
  </si>
  <si>
    <t>Depression and Anxiety. 2023 (no pagination), 2023. Article Number: 3371272. Date of Publication: 2023.</t>
  </si>
  <si>
    <t>Scherrer J.F.
 Salas J.
 Lustman P.J.
 Burge S.
 David Schneider F.</t>
  </si>
  <si>
    <t>Change in opioid dose and change in depression in a longitudinal primary care patient cohort.</t>
  </si>
  <si>
    <t>Depression is associated with receipt of higher doses of prescription opioids. It is not known whether the reverse association exists in that an increased opioid dose is associated with increased depression. Questionnaires were administered to 355 patients with chronic low back pain at baseline and 1-year and 2-year follow-up. Depression, pain, anxiety, health-related quality of life, and social support or stresswere obtained by survey. Opioid type and dose and comorbid conditionswere derived fromchart abstraction.Randomintercept, generalized linearmixedmodelswere computed to estimate the association between change in opioidmorphine equivalent dose (MED) thresholds (0, 1-50, &gt;50 mg) and probability of depression over time. Second, we computed the association between change in depression and odds of an increasing ME Dover time. After adjusting for covariates, an increase to&gt;50 mg MED fromnonuse increased a participant's probability of depression over time (odds ratio [OR] = 2.65; 95% confidence interval [CI], 1.17-5.98). An increase to 1 to 50mg MED did not increase an individual's probability of depression over time (OR51.08; 95% CI, 0.65-1.79). In unadjusted analysis, developing depression was associated with a 2.13 (95% CI, 1.36-3.36) increased odds of a higher MED. This association decreased after adjusting for all covariates (OR=1.65; 95%CI, 0.97-2.81). Post hoc analysis revealed that depression was significantly associated with a 10.1-mgMEDincrease in fully adjustedmodels.Change to a higherMEDleads to an increased risk of depression, and developing depression increases the likelihood of a higherMED.We speculate that treating depression or loweringMEDmay mitigate a bidirectional association and ultimately improve pain management.Copyright © 2015 International Association for the Study of Pain.</t>
  </si>
  <si>
    <t>https://dx.doi.org/10.1097/01.j.pain.0000460316.58110.a0</t>
  </si>
  <si>
    <t>Pain. 156(2) (pp 348-355), 2015. Date of Publication: 2015.</t>
  </si>
  <si>
    <t>Wang, Peng-Wei;Wu, Hung-Chi;Yen, Chia-Nan;Yeh, Yi-Chun;Chung, Kuan-Sheng;Chang, Hsun-Cheng;Yen, Cheng-Fang</t>
  </si>
  <si>
    <t>Change in quality of life and its predictors in heroin users receiving methadone maintenance treatment in Taiwan: An 18-month follow-up study.</t>
  </si>
  <si>
    <t>Background: A good quality of life (QOL) is associated with successful treatment in patients with opioid dependence. Therefore, it is of clinical benefit to examine what factors can predict a change in QOL among heroin users in the course of a methadone maintenance treatment (MMT) program. Objectives: This longitudinal study aimed to examine the patterns and predictors of change in QOL among heroin users during the period of an 18-month MMT program. Methods: A total of 368 intravenous heroin users receiving MMT in southern Taiwan between 2007 and 2008 were interviewed using the Taiwan version of the Brief Version of the World Health Organization Quality of Life Instrument (WHOQOL-BREF) at baseline and after 3, 6, 9, 12, 15, and 18 months of treatment. Demographic and substance-use characteristics, severity of heroin use, HIV serostatus, criminal record, and family function data were collected during baseline interviews. Data on methadone dosage at each follow-up point and the duration of retention in the MMT program were also collected. Results: Improvement in QOL was rapid during the first 3 months after initiation of MMT and slowed beyond the 3-month point. A higher dosage of methadone predicted a better QOL. In addition, longer retention in the program may be associated with a better QOL. Conclusions: The results supported the hypothesis that, regarding QOL, heroin users can benefit rapidly and continuously from a MMT. A higher dose of methadone and longer treatment may predict improvement in QOL. Scientific significance: Efforts are needed to amend the modifiable factors related to poor QOL for heroin users in MMT programs. (PsycINFO Database Record (c) 2016 APA, all rights reserved)</t>
  </si>
  <si>
    <t>https://doi.org/10.3109/00952990.2011.649222</t>
  </si>
  <si>
    <t>The American Journal of Drug and Alcohol Abuse</t>
  </si>
  <si>
    <t>Cioe, Patricia A.;Anderson, Bradley J.;Stein, Michael D.</t>
  </si>
  <si>
    <t>Change in symptoms of erectile dysfunction in depressed men initiating buprenorphine therapy.</t>
  </si>
  <si>
    <t>Aims: The aim of this study is to describe the change in erectile dysfunction (ED) symptoms in the first 12 weeks of outpatient buprenorphine therapy. Background: Erectile dysfunction is highly prevalent in men who use illicit opioids when compared with the general population. To date, no study has examined ED symptoms over time in men initiating buprenorphine therapy for opioid dependence. Methods: A randomized, double blind, placebo-controlled trial was conducted to determine whether escitalopram treatment of depressive symptoms begun 1 week prior to buprenorphine induction would improve treatment retention. Male patients completed the International Index of Erectile Function scale at baseline prior to induction and monthly thereafter. A score of 25 or less on the erectile function domain (range 1â€“30) is considered indicative of erectile dysfunction. Findings: A total of 111 male subjects enrolled: mean age 38.5 (Â± 9.7) years, 80.1% non-Hispanic Caucasian; 67.3% reported heroin as their opioid of choice. Mean IIEF at baseline was 20.4 (Â± 10.5). At baseline, 44.1% of the entire cohort had erectile dysfunction; among those who identified as sexually active at baseline, 26.1% had ED. Baseline erectile function was inversely and significantly correlated with age (r = âˆ’.27, p = .006), but was not associated significantly with race, heroin use, years of opioid use, smoking, or hazardous use of alcohol. Compared to baseline, mean erectile function was significantly improved (p = .001) at 3 months, and sexual desire (p = .002) improved significantly at both 2- and 3-month assessments. Conclusion: Erectile dysfunction is highly prevalent in depressed males using illicit opioids. Men who remain in buprenorphine treatment for 3 months show improvement in erectile function and sexual desire. (PsycINFO Database Record (c) 2017 APA, all rights reserved)</t>
  </si>
  <si>
    <t>https://doi.org/10.1016/j.jsat.2013.06.004</t>
  </si>
  <si>
    <t>Friesen RH, Thieme RE, Honda AT, Morrison JE Jr.</t>
  </si>
  <si>
    <t>Changes in anterior fontanel pressure in preterm neonates receiving isoflurane, halothane, fentanyl, or ketamine</t>
  </si>
  <si>
    <t>Anesth Analg. 1987 May;66(5):431-4. doi: 10.1213/00000539-198705000-00011.</t>
  </si>
  <si>
    <t>10.1213/00000539-198705000-00011</t>
  </si>
  <si>
    <t>Corominas-Roso, Margarida;Roncero, Carlos;Daigre, Constanza;Grau-Lopez, Lara;Ros-Cucurull, Elena;RodrÃ­guez-Cintas, Laia;Sanchez-Mora, Cristina;Lopez, Maria Victoria;Ribases, Marta;Casas, Miguel</t>
  </si>
  <si>
    <t>Changes in brain-derived neurotrophic factor (BDNF) during abstinence could be associated with relapse in cocaine-dependent patients.</t>
  </si>
  <si>
    <t>Brain-derived neurotrophic factor (BDNF) is involved in cocaine craving in humans and drug seeking in rodents. Based on this, the aim of this study was to explore the possible role of serum BDNF in cocaine relapse in abstinent addicts. Forty cocaine dependent subjects (DSM-IV criteria) were included in an inpatient 2 weeks abstinence program. Organic and psychiatric co-morbidities were excluded. Two serum samples were collected for each subject at baseline and at after 14 abstinence days. After discharge, all cocaine addicts underwent a 22 weeks follow-up, after which they were classified into early relapsers (ER) (resumed during the first 14 days after discharge,) or late relapsers (LR) (resumed beyond 14 days after discharge). The only clinical differences between groups were the number of consumption days during the last month before detoxification. Serum BDNF levels increased significantly across the 12 days of abstinence in the LR group (p=0.02), whereas in the ER group BDNF remained unchanged. In the ER group, the change of serum BDNF during abstinence negatively correlated with the improvement in depressive symptoms (p=0.02). These results suggest that BDNF has a role in relapse to cocaine consumption in abstinent addicts, although the underlying neurobiological mechanisms remain to be clarified. (PsycInfo Database Record (c) 2020 APA, all rights reserved)</t>
  </si>
  <si>
    <t>https://doi.org/10.1016/j.psychres.2014.12.019</t>
  </si>
  <si>
    <t>Psychiatry Research</t>
  </si>
  <si>
    <t>Hammerslag L.
 Slavova S.
 Talbert J.
 Walsh S.L.
 Lofwall M.
 Freeman P.R.</t>
  </si>
  <si>
    <t>Changes in buprenorphine utilization during the COVID-19 pandemic in the US.</t>
  </si>
  <si>
    <t>Background: Lockdowns related to COVID-19 disrupted in-person treatment access in the US. In response to the COVID-19 national public health emergency declaration, the US Drug Enforcement Administration (DEA) and the Substance Abuse and Mental Health Services Administration (SAMHSA) issued guidance affording DEAwaivered practitioners the flexibility to initiate and continue buprenorphine for opioid use disorder (OUD) via telemedicine (March 16, 2020) and telephone (March 31, 2020) visits. Objective(s): This study evaluates utilization of buprenorphine formulations FDA-approved for OUD treatment following COVID-related policy changes (April 2020-August 2020) compared to pre-COVID (September 2018 - March 2020). Method(s): Data on buprenorphine prescription (Rx) fills were extracted from IQVIA's longitudinal Rx claims data from September 2018 through August 2020. Prescription level data were aggregated at the monthly level for number of buprenorphine Rx fills, average days' supply per Rx and the number of unique individuals receiving buprenorphine Rxs. An interrupted time series model was used to assess differences between the pre-COVID and post-COVID policy change periods. Result(s): The number of buprenorphine Rx fills significantly increased from September 2018 (n=1,204,043) to March 2020 (average increase of 6,692 per month; p &lt; 0.001), dropped significantly in April 2020 (-99,819; p &lt; 0.001) but returned to pre-COVID levels by August 2020. An increasing trend in the average days' supply per Rx was also noted from September 2018 - March 2020 (initial average of 15.4 days, increasing by 0.075 per month or 0.9 days annually; p &lt; 0.001). There was an estimated immediate increase of 1.34 days in the average day's supply per fill in April 2020 (p &lt; 0.001) followed by an average monthly decline of 0.1 days, resulting in August 2020 levels still higher than the pre-COVID period. An estimated 642,836 unique individuals were receiving buprenorphine Rxs in September 2018 with an average increase of 6,097 individuals per month (p &lt; 0.001) in the pre-COVID period and no significant change in the trend during the COVID period. Conclusion(s): While disruptions in buprenorphine Rx fills occurred following COVID-19 lockdowns, fills rebounded quickly and were offset by increasing days' supply per prescription. Overall, there were no significant changes in the increasing national trend of unique individuals receiving buprenorphine treatment every month, suggesting that the federal guidance authorizing the use of telemedicine and telephonic treatment visits appears successful in sustaining access to and continued growth of buprenorphine treatment during the COVID-19 pandemic.</t>
  </si>
  <si>
    <t>https://dx.doi.org/10.1002/pds.5305</t>
  </si>
  <si>
    <t>Pharmacoepidemiology and Drug Safety. Conference: 37th International Conference on Pharmacoepidemiology and Therapeutic Risk Management. Virtual. 30(SUPPL 1) (pp 38-39), 2021. Date of Publication: August 2021.</t>
  </si>
  <si>
    <t>Magura S, Siddiqi Q, Freeman RC, Lipton DS.</t>
  </si>
  <si>
    <t>Changes in cocaine use after entry to methadone treatment</t>
  </si>
  <si>
    <t>J Addict Dis. 1991;10(4):31-45. doi: 10.1300/J069v10n04_03.</t>
  </si>
  <si>
    <t>10.1300/J069v10n04_03</t>
  </si>
  <si>
    <t>Brar, R; Grant, C; DeBeck, K; Milloy, MJ; Fairbairn, N; Wood, E; Kerr, T; Hayashi, K</t>
  </si>
  <si>
    <t>Changes in drug use behaviors coinciding with the emergence of illicit fentanyl among people who use drugs in Vancouver, Canada</t>
  </si>
  <si>
    <t>Fentanyl; overdose; injection drug use; addiction treatment; drug use pattern; opioid agonist therapy</t>
  </si>
  <si>
    <t>CONTAMINATED HEROIN; OVERDOSE DEATHS; RHODE-ISLAND; INJECT DRUGS; EXPOSURE; RISK; AVAILABILITY; CARFENTANIL; URINE</t>
  </si>
  <si>
    <t>Background With the emergence of illicitly-manufactured fentanyl, drug overdose deaths have risen in unprecedented numbers. In this context, there is an urgent need to characterize potential changes in drug use behaviors among people who use drugs (PWUD). Objective To examine changes in drug use behaviors following the emergence of illicit fentanyl among people who use drugs (PWUD). Methods Data for this cross-sectional analysis was derived from three prospective cohorts of PWUD between December 2016 and May 2017 in Vancouver, Canada. Multivariable logistic regression was used to determine factors associated with self-reported behavior changes (binary variable yes or no) following the emergence of illicit fentanyl. Results Among 999 participants [363 (36.3%) females], 388 (38.8%) reported some behavior change. The remaining 611 (61.2%) reported no change in behavior; 240 (39.3%) of these individuals had recently been exposed to fentanyl. In multivariable analyses, factors independently associated with behavior change included recent non-fatal overdose (Adjusted Odds Ratio [AOR] = 2.28), active injection drug use (AOR = 1.96), being on opioid agonist therapy (AOR = 1.80), and urine drug screen positive for fentanyl (AOR = 1.45), (allp&lt; .05). Conclusion The majority of PWUD in our sample did not change their drug use behavior despite a high prevalence of fentanyl exposure, indicating a need for targeted behavior change messaging and overdose prevention efforts such as naloxone and addiction treatment for this sub-population of PWUD. Further, the high fentanyl exposure observed in our sample suggests a need to address upstream structural factors shaping the overdose risk in addition to individual behavioral change.</t>
  </si>
  <si>
    <t>Parisi CE, Wang Y, Varma DS, Vaddiparti K, Ibañez GE, Cruz Carrillo L, Cook RL.</t>
  </si>
  <si>
    <t>Changes in frequency of cannabis use among people with HIV during the COVID-19 pandemic: a multi-methods study to explore the underlying reasons for change</t>
  </si>
  <si>
    <t>Am J Drug Alcohol Abuse. 2023 Jul 4;49(4):470-480. doi: 10.1080/00952990.2023.2176234. Epub 2023 Mar 10.</t>
  </si>
  <si>
    <t>10.1080/00952990.2023.2176234</t>
  </si>
  <si>
    <t>Lehto, Soili M.;Tolmunen, Tommi;Joensuu, Mikko;Saarinen, Pirjo I.;Valkonen-Korhonen, Minna;Vanninen, Ritva;Ahola, Pasi;Tiihonen, Jari;Kuikka, Jyrki;Lehtonen, Johannes</t>
  </si>
  <si>
    <t>Changes in midbrain serotonin transporter availability in atypically depressed subjects after one year of psychotherapy.</t>
  </si>
  <si>
    <t>Background: Psychotherapy is an effective treatment method for depression, but no differences in the psychotherapy response have been found between the subtypes of depression. The effect of psychotherapy on neurotransmitter transporter functions has never been recorded in depressed subjects. Methods: Depressive outpatients (N = 19) received psychodynamic psychotherapy for 12 months. All subjects fulfilled the DSM-IV criteria for depression, and 8 were classified as having atypical depression. The severity of depression was assessed with the 29-item Hamilton Depression Rating Scale (HAM-D-29). Midbrain serotonin transporter (SERT) and striatum dopamine transporter (DAT) densities were recorded using single photon emission computed tomography (SPECT) brain imaging with the [Â¹Â²Â³I]nor-Î²-CIT radioligand before and after psychotherapy. Results: Midbrain SERT density significantly increased during psychotherapy in atypicals but not in nonatypicals. There were no changes in the levels of DAT. Conclusions: The psychotherapy-related SERT elevation of atypically depressed subjects may be due to some unknown adaptive mechanisms inducing an increase in either the levels of SERT or serotonergic nerve terminals and therefore enhancing serotonergic activity and improving mood. (PsycINFO Database Record (c) 2016 APA, all rights reserved)</t>
  </si>
  <si>
    <t>https://doi.org/10.1016/j.pnpbp.2007.08.013</t>
  </si>
  <si>
    <t>Calsyn, Donald A.;Wells, Elizabeth A.;Fleming, Charles;Saxon, Andrew J.</t>
  </si>
  <si>
    <t>Changes in Millon Clinical Multiaxial Inventory scores among opiate addicts as a function of retention in methadone maintenance treatment and recent drug use.</t>
  </si>
  <si>
    <t>The Millon Clinical Multiaxial Inventory (MCMI) was administered to 144 men and 86 women within 1 month of admission to methadone maintenance treatment and was readministered 18 months following admission. Based on prior research, the authors hypothesized there would be significant decreases on scales measuring affective disturbance, anxiety, and social isolation and little change in scales measuring antisocial and narcissistic traits. In addition, it was hypothesized that changes on the MCMI would be related to retention in treatment and illicit drug use during the interim between initial assessment and follow-up. Data were analyzed using a multivariate analysis of variance for repeated measures. There was an overall decrease in MCMI scores, indicating less psychopathology between initial assessment and follow-up. MCMI scales did not change as a function of retention status, but decreases in MCMI scale scores were greater for Ss who were light drug users in the 6 months prior to the follow-up compared to heavy users. Inspection of individual MCMI scales supported the hypothesis; there were decreases on scales measuring affective disturbance, anxiety, and social isolation, but not on scales measuring antisocial and narcissistic traits. (PsycINFO Database Record (c) 2019 APA, all rights reserved)</t>
  </si>
  <si>
    <t>https://doi.org/10.1081/ADA-100100606</t>
  </si>
  <si>
    <t>Matsuoka H.
 Arao T.
 Makimura C.
 Matsumoto K.
 Kimura H.
 Imamura C.K.
 Tanigawara Y.
 Nishio K.
 Nakagawa K.</t>
  </si>
  <si>
    <t>Changes in neurocognition and adherence over six months in HIV-infected individuals with cocaine or heroin dependence.</t>
  </si>
  <si>
    <t>We sought to examine the course of adherence and cognition in HIV-infected individuals with either cocaine or heroin dependence and investigate independent predictors of cognition change. A prospective study over six months was undertaken in which adherence was measured by monthly electronic pill cap monitoring (Medication Event Monitoring System), while a comprehensive neuropsychological battery resulting in a composite score (NPZ8) was performed at baseline and six months. Multivariable regression models were performed in order to determine independent associations with change in cognition. There were 101 subjects at baseline, of whom 62% were male and 83% were non-Hispanic black. 46.6% of subjects at baseline had completed high school, 36.6% reported active cocaine use during the course of the study, and 0% reported active heroin use during the course of the study. 66 subjects completed the final cognitive assessment at six months. Subjects had markedly impaired cognitive function at baseline (NPZ8 -1.49) which persisted at six months (NPZ8 -1.47) in the group of study completers. There was an average monthly decrease in adherence of -2.91% overall (p = 0.008). In the multivariable model, each of the following variables: baseline cognition (R2 change = 0.121, p = 0.006), cocaine use during the study (R2 change = 0.059, p = 0.046), and monthly adherence change (R2 change = 0.078, p = 0.018) independently contributed to NPZ8 change with an overall R2 change = 0.219 (p = 0.001). This study shows an overall decrease in adherence over time in this population of subjects with a history of drug dependence. Active cocaine use, baseline cognition, and temporal adherence changes independently contributed to changes in cognition. Further study on enhancing adherence, cognition, and limiting drug abuse are warranted in this subgroup of HIV-infected individuals.Copyright © 2014 Taylor &amp; Francis.</t>
  </si>
  <si>
    <t>https://dx.doi.org/10.1080/09540121.2014.985183</t>
  </si>
  <si>
    <t>AIDS Care - Psychological and Socio-Medical Aspects of AIDS/HIV. 27(3) (pp 333-337), 2015. Date of Publication: 04 Mar 2015.</t>
  </si>
  <si>
    <t>Midgard H.
 Hajarizadeh B.
 Cunningham E.B.
 Conway B.
 Backmund M.
 Bruggmann P.
 Bruneau J.
 Bourgeois S.
 Dunlop A.
 Foster G.R.
 Hellard M.
 Robaeys G.
 Thurnheer M.C.
 Weltman M.
 Amin J.
 Marks P.S.
 Quiene S.
 Dore G.J.
 Dalgard O.
 Grebely J.</t>
  </si>
  <si>
    <t>Changes in risk behaviours during and following treatment for hepatitis C virus infection among people who inject drugs: The ACTIVATE study.</t>
  </si>
  <si>
    <t>Background The risk of hepatitis C virus (HCV) reinfection due to continued injecting risk behaviours might remain a barrier to HCV treatment among people who inject drugs. We aimed to evaluate changes in risk behaviours during and following HCV treatment among people with ongoing injecting drug use or receiving opioid substitution treatment (OST). Methods ACTIVATE was an international multicentre clinical trial conducted between 2012 and 2014. Participants with HCV genotypes 2/3 infection were treated with peg-interferon/ribavirin for 12 or 24 weeks and completed a self-administered behavioural questionnaire at each study visit. The impact of time in treatment and follow-up on longitudinally measured recent (past month) behavioural outcomes was evaluated using generalized estimating equations. Results Among 93 enrolled participants (83% male, median age 41 years), 55 (59%) had injected in the past month. Any injecting drug use decreased during HCV treatment and follow-up (OR 0.89 per incremental study visit; 95% CI 0.83-0.95). No significant changes were found in &gt;=daily injecting (OR 0.98; 95% CI 0.89-1.07), use of non-sterile needles (OR 0.94; 95% CI 0.79-1.12), sharing of injecting paraphernalia (OR 0.87; 95% CI 0.70-1.07) or non-injecting drug use (OR 1.01; 95% CI 0.92-1.10). Hazardous alcohol use decreased throughout (OR 0.56; 95% CI 0.40-0.77) and OST increased between enrolment and end of treatment (OR 1.48; 95% CI 1.07-2.04). Conclusions Recent injecting drug use and hazardous alcohol use decreased, while OST increased during and following HCV treatment among participants with ongoing injecting drug use. These findings support further expansion of HCV care among PWID.Copyright © 2017 Elsevier B.V.</t>
  </si>
  <si>
    <t>https://dx.doi.org/10.1016/j.drugpo.2017.05.040</t>
  </si>
  <si>
    <t>International Journal of Drug Policy. 47 (pp 230-238), 2017. Date of Publication: September 2017.</t>
  </si>
  <si>
    <t>Larson, Olivia G.</t>
  </si>
  <si>
    <t>Changes in self-concept and substance-related cognitions during short-term residential substance use treatment.</t>
  </si>
  <si>
    <t>The United States is in the midst of an opioid crisis, with more than 130 people dying each day from an opioid overdose (Centers for Disease Control and Prevention [CDC], 2018a). Given the recent spike in overdose deaths associated with highly potent synthetic opioids (i.e., fentanyl), there are few signs of the crisis abating (CDC, 2018a). Compared to other age groups, the prevalence of both heroin and prescription opioid use is particularly elevated among young adults (Sharma, Bruner, Barnett, &amp; Fishman, 2016). While there is a large body of evidence demonstrating the effectiveness of substance use treatment in general, only 40â€“60% of individuals remain abstinent in the year following treatment (McLellan, Lewis, O'Brien, &amp; Klebler, 2000). Less attention has been given to the process of treatment, making it challenging to determine what works and what needs improvement. This information is necessary in developing a comprehensive understanding of the treatment process, which in turn, will inform treatment decisions and improve client outcomes. The current study adds to existing literature by assessing during-treatment change on four proximal outcomes measuring substance-related cognitions (i.e., abstinence self-efficacy and commitment to sobriety) and self-concept (i.e., internalized shame and self-compassion). It was hypothesized that participants would demonstrate significant changes in the favorable direction on all four proximal outcomes. A sample comprised of primarily young adults with opioid use disorders attending short-term residential substance use treatment were enrolled in a naturalistic longitudinal study and assessed at intake, mid-treatment, and discharge. Individual growth curve models were used to examine change over time at both the aggregate and individual levels on the four proximal outcomes. Several potential moderating influences (e.g., demographic information, substance use history, mental health symptoms) were explored to better understand initial status and responses to treatment. Results revealed significant changes in the expected direction on all four proximal outcomes. In addition, several variables emerged as significant predictors of initial status and rates of change. These results provide further evidence that residential substance use treatment is not only a viable option in reducing substance use, but also impacts other important outcomes relevant to clients' functioning and overall well-being. (PsycInfo Database Record (c) 2023 APA, all rights reserved)</t>
  </si>
  <si>
    <t>Shariati, Helia;Armstrong, Heather L.;Cui, Zishan;Lachowsky, Nathan J.;Zhu, Julia;Anand, Praney;Roth, Eric A.;Hogg, Robert S.;Oudman, Greg;Tonella, Christina;Moore, David M.</t>
  </si>
  <si>
    <t>Changes in smoking status among a longitudinal cohort of gay, bisexual, and other men who have sex with men in Vancouver, Canada.</t>
  </si>
  <si>
    <t>Background: Cigarette smoking is common among gay, bisexual, and other men who have sex with men (GBMSM) and most of the mortality gap between HIV-positive and HIV-negative individuals is attributable to smoking. Methods: We recruited sexually active HIV-positive and HIV-negative GBMSM age â‰¥16 years using respondent-driven sampling. Study visits occurred every six months for up to four years and included a computer-assisted self-interview and clinical assessment. We conducted bivariate analyses to compare factors associated with â€œneverâ€_x009d_, â€œformerâ€_x009d_, â€œdailyâ€_x009d_, or â€œnon-dailyâ€_x009d_ smoking at baseline and longitudinal mixed effects models to examine factors associated with cessation and (re)initiation. Results: 774 participants completed a baseline visit and 525 enrolled in the cohort and completed at least one follow-up visit. At baseline, the median age was 34 years and 31.5% were daily smokers. In follow-up (median = 2.5years), 116 daily or non-daily smokers (41%) quit at least once and of these, 101 (87%) remained former smokers at their last visit. Smoking cessation was positively associated with incomes â‰¥$60,000 and self-reported excellent health. Alcohol use, ecstasy use, and having a partner who smokes were associated with decreased odds of cessation. Substance use (cannabis, GHB, and crystal methamphetamine) and having a partner who smokes were positively associated with increasing to/resuming daily smoking. HIV-positive GBMSM were more likely to smoke but not more likely to quit. Conclusions: Targeted, culturally relevant smoking cessation resources are needed, especially for HIV-positive GBMSM. Engaging couples in cessation interventions may be useful. (PsycINFO Database Record (c) 2018 APA, all rights reserved)</t>
  </si>
  <si>
    <t>https://doi.org/10.1016/j.drugalcdep.2017.07.025</t>
  </si>
  <si>
    <t>Dong H, Hayashi K, Milloy MJ, DeBeck K, Singer J, Wong H, Wood E, Kerr T.</t>
  </si>
  <si>
    <t>Changes in substance use in relation to opioid agonist therapy among people who use drugs in a Canadian setting</t>
  </si>
  <si>
    <t>Drug Alcohol Depend. 2020 Jul 1;212:108005. doi: 10.1016/j.drugalcdep.2020.108005. Epub 2020 Apr 25.</t>
  </si>
  <si>
    <t>PMC7462099</t>
  </si>
  <si>
    <t>10.1016/j.drugalcdep.2020.108005</t>
  </si>
  <si>
    <t>Mezaache, Salim;Protopopescu, CamÃ©lia;Debrus, Marie;Morel, StÃ©phane;Mora, Marion;Suzan-Monti, Marie;Castro, Daniel Rojas;Carrieri, Patrizia;Roux, Perrine</t>
  </si>
  <si>
    <t>Changes in supervised drug-injecting practices following a community-based educational intervention: A longitudinal analysis.</t>
  </si>
  <si>
    <t>Background: People who inject drugs face several health issues because of unsafe injecting practices. We aimed to evaluate changes in supervised drug-injecting practices following the implementation of a face-to-face educational intervention. Methods: The national study ANRS-AERLI was conducted in 17 harm reduction (HR) facilities in France between 2011 and 2013. Eight offered the intervention and nine did not. We conducted a pre-post analysis focusing on injecting practices data, collected in the 8 HR facilities providing the intervention. The intervention consisted of providing face-to-face educational sessions including direct observation of injecting practices, counseling about safer injecting, and shared discussion. Injecting practices were collected following a checklist and classified as safe or unsafe. To assess changes in injecting practices, practices were compared before (at baseline) and after at least one educational session. Findings: Mixed logistic models showed that the 78 participants included were more likely to improve in the following drug-use steps: setting up a clean preparation area (Adjusted Odds Ratio (AOR) = 3.4, 95% Confidence Interval (95% CI) = 1.6â€“7.6), hand washing (AOR = 7.2, 95% CI = 3.1â€“16.4), skin cleaning (AOR = 5.6, 95% CI = 2.5â€“12.1), choice of safe injection site (AOR = 6.5, 95% CI = 1.5â€“28.8) and post-injection bleeding management (AOR = 12.8, 95% CI = 5.5â€“29.9). Furthermore, participants were less likely to lick their needles before injecting (AOR = 8.1, 95% CI = 1.5â€“43.4) and to perform booting/flushing (AOR = 2.5, 95% CI = 1.2â€“5.3). Conclusions: The AERLI intervention seems to be effective in increasing safe drug-injecting practices. (PsycINFO Database Record (c) 2018 APA, all rights reserved)</t>
  </si>
  <si>
    <t>https://doi.org/10.1016/j.drugalcdep.2018.07.028</t>
  </si>
  <si>
    <t>Rodrigues, Nelson B.;McIntyre, Roger S.;Lipsitz, Orly;Cha, Danielle S.;Lee, Yena;Gill, Hartej;Majeed, Amna;Phan, Lee;Nasri, Flora;Ho, Roger;Lin, Kangguang;Subramaniapillai, Mehala;Kratiuk, Kevin;Mansur, Rodrigo B.;Rosenblat, Joshua D.</t>
  </si>
  <si>
    <t>Changes in symptoms of anhedonia in adults with major depressive or bipolar disorder receiving IV ketamine: Results from the Canadian Rapid Treatment Center of Excellence.</t>
  </si>
  <si>
    <t>Background: Anhedonia is a trans-diagnostic, multidimensional phenotype that mediates patient outcomes and suicidality. Convergent evidence suggests that ketamine may be effective in targeting measures of anhedonia in adults with treatment resistant depression (TRD). Methods: This retrospective, post-hoc analysis included 203 (xÌ„ = 45 Â± 14.6 years of age) patients receiving four infusions of intravenous (IV) ketamine at a community-based clinic. The primary outcome measure was change in anhedonia severity, as measured by the Snaithâ€“Hamilton Pleasure Scale (SHAPS). Secondary measures sought to determine if improvement on the SHAPS mediated the effect of repeated IV ketamine infusions on symptoms of depression and suicidal ideations, as measured by the Quick Inventory for Depression Symptomatology-Self Report 16-Item (QIDS-SR16) and anxiety, as measured using the Generalized Anxiety Disorder-7 (GAD-7). Results: After adjusting for age, sex, primary diagnosis, concomitant medication, body mass index, and baseline depression severity, there was a statistically significant reduction in symptoms of anhedonia with IV ketamine treatment (F (2, 235.6) = 31.6, p &lt; 0.001). Improvements in depressive symptoms, suicidal ideation, and anxiety symptoms with repeated-dose IV ketamine were significantly partially mediated by reduction in anhedonic severity. Moreover, the combination of number of infusions received and change in anhedonic severity accounted for 26% of the variance in depressive score improvements. Limitations: This is a post-hoc analysis of retrospective data and lacks a control group. Conclusion: Ketamine was effective in improving measures of anhedonia in this large, well-characterized community-based sample of adults with TRD. Improvements in anhedonia also partially mediated the significant improvement in depressive symptoms, suicidality, and anxiety. (PsycInfo Database Record (c) 2020 APA, all rights reserved)</t>
  </si>
  <si>
    <t>https://doi.org/10.1016/j.jad.2020.07.083</t>
  </si>
  <si>
    <t>Bohnert AS, Miech RA.</t>
  </si>
  <si>
    <t>Changes in the association of drug use with depressive disorders in recent decades: the case of cocaine</t>
  </si>
  <si>
    <t>Subst Use Misuse</t>
  </si>
  <si>
    <t>10.3109/10826081003777550</t>
  </si>
  <si>
    <t>Lin, Lewei (Allison);Peltzman, Talya;McCarthy, John F.;Oliva, Elizabeth M.;Trafton, Jodie A.;Bohnert, Amy S. B.</t>
  </si>
  <si>
    <t>Changing trends in opioid overdose deaths and prescription opioid receipt among veterans.</t>
  </si>
  <si>
    <t>Introduction: To inform overdose prevention, this study assessed both recent trends in opioid overdose mortality across opioid categories and receipt of prescription opioid analgesics among Veterans who died from overdose in the Veterans Health Administration. Methods: Using Veterans Health Administration records linked to National Death Index data, annual cohorts (2010â€“2016) of Veterans who received Veterans Health Administration care were obtained and were examined by opioid overdose categories (natural/semisynthetic opioids, heroin, methadone, and other synthetic opioids) on (1) overdose rates and changes in rates adjusted for age, sex, and race/ethnicity; and (2) Veterans Health Administration prescription opioid receipt. Analyses were conducted in 2018. Results: The overall rate of opioid overdose among Veterans increased from 14.47 per 100,000 person-years in 2010 to 21.08 per 100,000 person-years in 2016 (adjusted rate ratio = 1.65, 95% CI = 1.51, 1.81). There was a decline in methadone overdose (adjusted rate ratio = 0.66, 95% C I= 0.51, 0.84) and no significant change in natural/semisynthetic opioid overdose (adjusted rate ratio=1.08, 95% CI = 0.94, 1.24). However, the synthetic opioid overdose rate (adjusted rate ratio = 5.46, 95% CI = 4.41, 6.75) and heroin overdose rate (adjusted rate ratio = 4.91, 95% CI = 3.92, 6.15) increased substantially. Among all opioid overdose decedents, prescription opioid receipt within 3 months before death declined from 54% in 2010 to 26% in 2016. Conclusions: Opioid overdose rates among Veterans Health Administration Veterans increased because of increases in heroin and synthetic opioid overdose rates. Prescriptions of opioids declined among patients who died from all categories of opioid overdose; by 2016, only a minority received an opioid analgesic from Veterans Health Administration within 3 months of overdose. Future prevention efforts should extend beyond patients actively receiving opioid prescriptions. (PsycInfo Database Record (c) 2020 APA, all rights reserved)</t>
  </si>
  <si>
    <t>https://doi.org/10.1016/j.amepre.2019.01.016</t>
  </si>
  <si>
    <t>American Journal of Preventive Medicine</t>
  </si>
  <si>
    <t>Curtis J.R.
 Xie F.
 Smith C.
 Saag K.G.
 Chen L.
 Beukelman T.
 Mannion M.
 Yun H.
 Kertesz S.</t>
  </si>
  <si>
    <t>Changing Trends in Opioid Use Among Patients With Rheumatoid Arthritis in the United States.</t>
  </si>
  <si>
    <t>Objective: Opioid prescribing recently has come under intense scrutiny. However, longitudinal patterns of prescription opioid receipt in a population-based cohort of patients with chronic pain, such as those with rheumatoid arthritis (RA), have not been well characterized. The aim of this study was to examine both trends over time and variability in individual physician prescribing of short-term and long-term use of opioids. Method(s): We identified a cohort of RA patients based on 2006-2014 Medicare data and evaluated longitudinal time trends in "regular" use of opioids. A separate analysis conducted in 2014 assessed rheumatologist-specific variability in regular use of opioid prescriptions in patients with RA. Result(s): We identified 97,859 RA patients meeting the eligibility criteria. The mean age of the patients was 67 years, 80% were female, 82% were white, and 12% were African American. The most commonly used opioids were those that combined acetaminophen with hydrocodone or propoxyphene. Regular opioid prescribing increased slowly but peaked in 2010 before propoxyphene was withdrawn from the market. Following the withdrawal of propoxyphene, receipt of hydrocodone and tramadol increased commensurately, and overall opioid use declined only slightly. Factors associated with regular use of opioids included younger age, female sex, African American race, back pain, fibromyalgia, anxiety, and depression. Variability between US rheumatologists (n = 4,024) in prescribing the regular use of opioids for their RA patients was high; in the average rheumatologist's practice, 40% of RA patients used prescription opioids regularly. In almost half of the patients, at least some opioid prescriptions were written by a rheumatologist, and 14% received opioids that were co-prescribed concurrently by more than 1 physician. Conclusion(s): In the US, opioid use in older patients with RA peaked in 2010 and is now declining slightly. Withdrawal of propoxyphene from the US market in 2010 had minimal effect on overall opioid use, because use of propoxyphene was replaced by increased use of other opioids.Copyright © 2017, American College of Rheumatology</t>
  </si>
  <si>
    <t>https://dx.doi.org/10.1002/art.40152</t>
  </si>
  <si>
    <t>Arthritis and Rheumatology. 69(9) (pp 1733-1740), 2017. Date of Publication: September 2017.</t>
  </si>
  <si>
    <t>Bach, P; Hayashi, K; Milloy, MJ; Nosova, E; Kerr, T; Wood, E; Fairbairn, N</t>
  </si>
  <si>
    <t>Characterising the increasing prevalence of crystal methamphetamine use in Vancouver, Canada, from 2006-2017: A gender-based analysis</t>
  </si>
  <si>
    <t>methamphetamine; central nervous system stimulant; gender; HIV</t>
  </si>
  <si>
    <t>INJECT DRUGS; NONFATAL OVERDOSE; RISK-FACTORS; WOMEN; VIOLENCE; HEROIN; ABUSE; HIV; MEN; PREVENTION</t>
  </si>
  <si>
    <t>Introduction. Methamphetamine use is increasing in North America and is associated with numerous negative health effects and social harms. As drug-related harms are often gendered, this study sought to examine the differential impacts of gender on the trends, risk factors and health implications of crystal methamphetamine use among a Canadian cohort of people with high rates of injection polysubstance use. Methods. Data were collected from two prospective cohorts of people who inject drugs in Vancouver, Canada. We examined trends in reported crystal methamphetamine use from 2006-2017 using the Cochrane-Armitage test for trend. We used multivariable generalised estimating equations, stratified by gender, to determine independent risk factors and health outcomes associated with crystal methamphetamine use. Results. In total, 1984 participants were included in the study, including 694 (35%) women. The prevalence of reported crystal methamphetamine use within the previous 6 months rose from 19% in 2006 to 36% in 2017, with a rise seen in both genders (P &lt; 0.001). Reported crystal methamphetamine use was associated with numerous risk behaviours and drug-related harms in both genders, and in women it was associated with an increase in experiences of sexual violence (adjusted odds ratio 1.64, 95% confidence interval 1.18, 2.27). Conclusions. These findings demonstrate the rising prevalence of reported crystal methamphetamine use in Vancouver in a cohort with high rates of polysubstance use. This work highlights drug and sex-related risk behaviours associated with crystal methamphetamine use for both genders, and underscores the need to develop strategies to address the growing use of crystal methamphetamine.</t>
  </si>
  <si>
    <t>Fairbrass K.M.
 Guthrie E.A.
 Black C.J.
 Selinger C.P.
 Gracie D.J.
 Ford A.C.</t>
  </si>
  <si>
    <t>CHARACTERISTICS AND IMPACT OF ANXIETY AND DEPRESSION TRAJECTORIES IN INFLAMMATORY BOWEL DISEASE.</t>
  </si>
  <si>
    <t>Introduction: There is increasing evidence that symptoms of anxiety and depression are associated with poor clinical outcomes in inflammatory bowel disease (IBD). Aims &amp; Methods: We report the trajectories of common mental disorders in IBD, the characteristics associated with these subgroups, and the effect on healthcare utilisation. We collected complete demographic, symptom, psychological, and quality of life data in 771 patients, with repeat questionnaires at 3-monthly intervals, over 12-months of longitudinal follow up. Medical records were reviewed to collect data on disease extent and phenotype, medications, and healthcare utilisation. We recorded the number of reported flares, escalation of therapy, hospitalisation, intestinal resection due to IBD activity and death. We compared the characteristics of those with persistently normal or improving anxiety and depression trajectories with those with fluctuating, or persistently abnormal or worsening hospital anxiety and depression scale scores. Result(s): Of 771 patients, persistently abnormal or worsening anxiety or depression trajectories were present in 105 (13.6%) and 53 (6.9%) of individuals, respectively. They were associated with increased antidepressant (p &lt;0.001) and opiate use (p &lt;0.001). These individuals were also more likely to have been newly diagnosed with IBD in the previous 12 months (p = 0.001 and 0.006 respectively), significantly more likely to report higher somatisation scores (p &lt;0.001), and had significantly lower quality of life scores (p &lt;0.001) compared with those with persistently normal or improving anxiety or depression trajectories. Individuals with worsening, or persistently abnormal anxiety or depression trajectories were also significantly more likely to require more IBD-related appointments, and more radiological and endoscopic investigations. Conclusion(s): Persistently abnormal or worsening anxiety or depression trajectories were associated with higher rates of antidepressant or opiate use, more recent diagnosis of IBD, higher somatisation scores, and worse quality of life, as well as increased healthcare utilisation. (Table Presented).</t>
  </si>
  <si>
    <t>https://dx.doi.org/10.1002/ueg2.12290</t>
  </si>
  <si>
    <t>United European Gastroenterology Journal. Conference: 30th United European Gastroenterology Week, UEG Week 2022. Virtual. 10(Supplement 8) (pp 665-666), 2022. Date of Publication: October 2022.</t>
  </si>
  <si>
    <t>Ziegeler C.
 Brauns G.
 May A.</t>
  </si>
  <si>
    <t>Characteristics and natural disease history of persistent idiopathic facial pain, trigeminal neuralgia, and neuropathic facial pain.</t>
  </si>
  <si>
    <t>Objective: This study aimed to characterize key features, and to assess the clinical development of common nondental facial pain syndromes such as persistent idiopathic facial pain (PIFP), trigeminal neuralgia (TN), and neuropathic facial pain (NEUROP). Method(s): This is a longitudinal study in which prospective questionnaire data of patients presenting to a specialized outpatient clinic were collected from 2009 to 2019. A telephone interview was conducted with the same patients in 2020 to assess the natural disease history. Result(s): n = 411 data sets of patients with chronic facial pain were compiled. Among these were n = 150 patients with PIFP, n = 111 patients with TN, and n = 86 patients with NEUROP. Guideline therapy had not been initiated in 38.7% (58/150; PIFP), 19.8% (22/111; TN), and 33.7% (29/86; NEUROP) patients. Of the patients with PIFP, 99.3% (149/150) had primarily consulted a dentist due to their pain syndrome. The additional telephone interview was completed by 236 out of the 411 patients (57.4%). Dental interventions in healthy teeth had been performed with the intention to treat the pain in many patients (78/94 [83.0%] PIFP; 34/62 [54.8%] TN; 19/43 [44.2%] NEUROP), including dental extractions. 11.3% (7/43) of the patients with TN had never profited from any therapy. In contrast, 29.8% (28/94) of the patients with PIFP had never profited from any therapy. Furthermore, the primary pharmaceutical therapy options suggested by national guidelines were, depending on the substance class, only considered to be effective by 13.8% (13/94; antidepressants) and 14.9% (14/94; anticonvulsants) of the patients with PIFP. Conclusion(s): Facial pain syndromes pose a considerable disease burden. Although treatment of TN seems to be effective in most patients, patients with PIFP and NEUROP report poor effectiveness even when following guideline therapy suggestions. In addition, unwarranted dental interventions are common in facial pain syndromes.Copyright © 2021 The Authors. Headache: The Journal of Head and Face Pain published by Wiley Periodicals LLC on behalf of American Headache Society</t>
  </si>
  <si>
    <t>https://dx.doi.org/10.1111/head.14212</t>
  </si>
  <si>
    <t>Headache. 61(9) (pp 1441-1451), 2021. Date of Publication: October 2021.</t>
  </si>
  <si>
    <t>Videla S.
 Catala E.
 Ribera M.-V.
 Montes A.
 Samper D.
 Fuentes J.
 Busquets C.</t>
  </si>
  <si>
    <t>Characteristics and outcomes of chronic pain patients referred to hospital pain clinics: A prospective observational study.</t>
  </si>
  <si>
    <t>BACKGROUND: Understanding the patient referral patterns and medical profiles of patients attending hospital pain clinics, and the therapies offered to them, can provide a useful starting point for evaluating their effectiveness and identifying areas for improvement. METHOD(S): A prospective observational study was carried out. Sociodemographic and clinical data were gathered at twelve centres. The diagnoses and pain treatments provided by the referring doctors were compared with the ones provided by pain clinicians. Pain severity and patients quality of life were measured prospectively. Descriptive statistics were compared. RESULT(S): Two-hundred sixty-nine patients referred to 12 outpatient hospital pain clinics in Catalonia were followed for 3 months. Most were referred by orthopaedists (50.0%) or primary care physicians (20.2%). The mean age and time since pain onset were 59.4 and 4.1 years, respectively. Pain clinicians changed the diagnostic labels of 48.5% of the patients. Nearly all patients (89.2%) were receiving pain medications prior to referral. Treatment was modified in 94.8%. Pain clinicians used more interventional and/or alternative therapies (65.1% of patients), opioids (46.8%) and co-adjuvants (38.2%). Three months after referral, the 24-h worst and current pain severity had decreased by 30.9% and 27.8% on average, respectively. The mean (effect size) improvements in a quality of life (the EuroQol 5 Dimensions index) and pain (visual analogue scale) scores were, respectively, 0.16 (0.73) and 6.7 (0.31). CONCLUSION(S): Pain clinicians refined the diagnoses and treatments of patients referred to hospital pain clinics and improved outcomes. Relatively few patients are referred from primary care considering the prevalence of chronic pain in this setting.Copyright © 2016 EDIZIONIMINERVAMEDICA.</t>
  </si>
  <si>
    <t>https://dx.doi.org/10.23736/S0375-9393.16.10999-X</t>
  </si>
  <si>
    <t>Minerva Anestesiologica. 83(1) (pp 12-22), 2017. Date of Publication: January 2017.</t>
  </si>
  <si>
    <t>Sailer C.O.
 Winzeler B.
 Nigro N.
 Suter-Widmer I.
 Arici B.
 Bally M.
 Schuetz P.
 Mueller B.
 Christ-Crain M.</t>
  </si>
  <si>
    <t>Characteristics and outcomes of patients with profound hyponatraemia due to primary polydipsia.</t>
  </si>
  <si>
    <t>Objective: Hyponatraemia due to excessive fluid intake (ie primary polydipsia [PP]) is common. It may culminate in profound hyponatraemia-carrying considerable risk of morbidity. However, data on patients with PP leading to hyponatraemia are lacking. Herein, we describe the characteristics of polydiptic patients hospitalized with profound hyponatraemia and assess 1-year outcomes. Design(s): Substudy of the prospective observational Co-MED Study. Patient(s): Patients with an episode of profound hyponatraemia (&lt;=125 mmol/L) due to PP in the medical emergency were eligible and classified into psychogenic polydipsia (PsyP), dipsogenic polydipsia (DiP) and beer potomania (BP). Measurements: Symptoms, laboratory findings and factors contributing to hyponatraemia (comorbidities, medication and liquid intake) were assessed. A 1-year follow-up was performed to evaluate recurrence of hyponatraemia, readmission rate and mortality. Result(s): Twenty-three patients were included (median age 56 years [IQR 50-65], 74% female), seven had PsyP, eight had DiP and eight had BP. Median serum sodium of all patients was 121 mmol/L (IQR 114-123), median urine osmolality 167 mmol/L (IQR 105-184) and median copeptin 3.6 mmol/L (IQR 1.9-5.5). Psychiatric diagnoses, particularly dependency disorder (43%) and depression (35%), were highly prevalent. Factors provoking hyponatraemia were found in all patients (eg acute water load, medication, stress). During the follow-up period, 67% of patients were readmitted, 52% of these with rehyponatraemia, and three patients (38%) with BP died. Conclusion(s): Patients with PP are more likely to be female and to have addictive and affective disorders. Given the high recurrence, rehospitalization and mortality rate, careful monitoring and long-term follow-up including controls of serum sodium, education and behavioural therapy are needed.Copyright © 2017 John Wiley &amp; Sons Ltd</t>
  </si>
  <si>
    <t>https://dx.doi.org/10.1111/cen.13384</t>
  </si>
  <si>
    <t>Clinical Endocrinology. 87(5) (pp 492-499), 2017. Date of Publication: November 2017.</t>
  </si>
  <si>
    <t>Gjersing, L; Bretteville-Jensen, AL</t>
  </si>
  <si>
    <t>Characteristics and risk of incarceration among hard-to-reach  people who use drugs: A five-year prospective cohort study combining self-reports and registry data</t>
  </si>
  <si>
    <t>Incarceration; Prison; Illegal substance use; Drug use; Crime; Stimulant use; Opioid use; Street populations</t>
  </si>
  <si>
    <t>OPIOID MAINTENANCE TREATMENT; NEW-SOUTH-WALES; DEPENDENT PEOPLE; HIV-INFECTION; MENTAL-HEALTH; IMPRISONMENT; MORTALITY; RELEASE; ENGAGEMENT; PRISON</t>
  </si>
  <si>
    <t>Background: Incarcerations are associated with an increased risk of morbidity and mortality among people who use drugs (PWUD). In a sample of 884 PWUD, we examine and estimate the risk of incarcerations (i.e., number, duration, and most serious offense). Methods: In this prospective cohort study, PWUD were recruited from street- and low-threshold services in seven Norwegian cities in 2013 (Sept-Nov), and followed through the Correctional Service Registry until 20.12.2018. The risk of incarceration during follow-up was examined with multivariable logistic (no incarceration vs. at least one) and multinomial regression models ( no incarcerations , vs. 1 '' , &gt; 2 '' ), while accounting for gender, age, homelessness/shelter use, opioid substitution treatment, illegal income sources, injecting behaviours, previous incarcerations, and recruitment city. Results: During follow-up, there were in total 662 incarceration episodes, and 44.7% of the participants were incarcerated at least once. Overall, 37.5% of those incarcerated had at least one episode due to a drug offense. The average incarceration duration was 65.2 days with 3.5% of the episodes lasting &gt; one year. Gender (male), homelessness/shelter use, illegal income sources, injecting stimulants, and previous incarcerations increased the odds of incarceration, while older age decreased the odds. Gender (male), younger age, self-reported theft or theft and dealing, injecting stimulants or heroin and stimulants and previous incarcerations increased the risk of multiple incarcerations. Conclusion: In a five-year prospective study of PWUD, incarcerations were common, and short-term sentences and recidivism were the norm. This is of concern as incarcerations add to an already elevated morbidity and mortality risk in this population.</t>
  </si>
  <si>
    <t>Kang, Hyojung;Clary, Kelly;Zhao, Ziang;Quintero Silva, Laura;Bobitt, Julie</t>
  </si>
  <si>
    <t>Characteristics of cannabis and opioid users among older u.S. Veterans and their health outcomes: A longitudinal perspective.</t>
  </si>
  <si>
    <t>Medical cannabis use among U.S. Veterans has continued to rise. However, data on cannabis use by older Veterans is generally less available. This study aims to understand the characteristics of older Veterans who enrolled in the Medical Cannabis Patient Program in Illinois and analyze their health outcomes and co-use of cannabis and opioids using longitudinal survey data. Overall, participants reported positive outcomes for pain, sleep, and emotional problems because of cannabis use in two survey periods. Approximately, 62% and 85% respondents reported no change in memory and falls, respectively, with only 3% and 1% reporting a negative outcome for the conditions in both surveys. About 20.4% of those who indicated cannabis use only in the initial survey started to co-use opioids in the follow-up survey, while 44.1% of those who indicated the use of both substances in the initial survey reported no longer using opioids in the follow-up survey. However, these changes were not statistically significant ( The logistic regression showed that both clinical and contextual factors affected co-use. In conclusion, older U.S. Veterans may be using cannabis to alleviate their pain and other chronic conditions. More research is needed to understand the effect of cannabis use on reducing or substituting opioids. (PsycInfo Database Record (c) 2023 APA, all rights reserved)</t>
  </si>
  <si>
    <t>https://doi.org/10.1080/02791072.2023.2186286</t>
  </si>
  <si>
    <t>Na L.</t>
  </si>
  <si>
    <t>Characteristics of community-dwelling older individuals who delayed care during the COVID-19 pandemic.</t>
  </si>
  <si>
    <t>Background: Disruptions and reductions in healthcare services, coupled with infection concerns in the public, have caused widespread delay in health care during the COVID-19 pandemic. Persons with disability were at increased risk for deferred care. This study aimed to examine the extent of delayed care among older US individuals by disability status, identify characteristics associated with delayed care, and explore potential barriers to care during the pandemic. Method(s): Data were drawn from the Health and Retirement Study (HRS) 2020 Core Early Release. Community-dwelling adults over age 50 (n = 15145) were classified as having ADL (or IADL) impairment versus no impairment. Distributions of demographic, clinical, and psychosocial characteristics, delayed care, and barriers to care were compared between disability groups. Characteristics associated with delayed care were identified with the multivariable logistic regression model with multiple imputation. Result(s): 30.7% of older individuals delayed care. ADL/IADL impairment was associated with delayed care overall and in specific domains. Sociodemographic (e.g., younger age and higher socioeconomic status), clinical (e.g., disability, psychiatric conditions, pain, and severe fatigue), and psychosocial (e.g., concerns about the pandemic, perceived financial insecurity, and loneliness) characteristics were associated with delayed care. Financial barrier to care and fear disproportionately affected those with social and clinical vulnerabilities, whereas reductions in healthcare services had a greater impact on those with socioeconomic well-being. Conclusion(s): Efforts should be directed to increase receipt of needed care among vulnerable older individuals. Both pandemic-induced and long-standing barriers to care among disparate subpopulations should be considered in alternative care delivery models.Copyright © 2022</t>
  </si>
  <si>
    <t>https://dx.doi.org/10.1016/j.archger.2022.104710</t>
  </si>
  <si>
    <t>Archives of Gerontology and Geriatrics. 101 (no pagination), 2022. Article Number: 104710. Date of Publication: 01 Jul 2022.</t>
  </si>
  <si>
    <t>Bauduer F.
 Capdupuy C.
 Renoux M.</t>
  </si>
  <si>
    <t>Characteristics of deaths in a department of oncohaematology within a general hospital. A study of 81 cases.</t>
  </si>
  <si>
    <t>We aimed to perform a prospective analysis of the main characteristics of deaths occurring in the oncohaematology department of a general hospital. From November 1995 to February 1997, a total of 81 patients died in our unit, 50 of whom (61.7%) were male. Their mean age was 67.8 (range 19-96) years. Underlying diseases were: multiple myeloma (9 cases), acute myeloid leukaemia (22), lymphoma (14), chronic lymphocytic leukaemia (6), acute lymphoblastic leukaemia (4), myelodysplastic syndromes (3), solid tumours (11), and other (12). The previous disease duration ranged from 5 days to 276 months (mean 31.9 months). The duration of the last hospital stay varied between 0 (death on arrival or on way to hospital) and 40 days (mean 9.3 days). Two patients died in the emergency unit just before entering our department (1 suicide). Only 15 patients had been admitted for the first time. In 70% of these cases death appeared predictable, as the consequence of refractory or end-stage disease. In these cases, all the 'do not resuscitate' orders were in place at least 48 h before death. About half the patients died without any relative present. The frequencies of the clinical complaints evaluated were the following: pain necessitating opiates 27%; infection-or disease-related fever 40%; dyspnoea 44%; haemorrhage 20%; CNS disturbances 25%. The percentages of use of therapy tools chosen as indicators were: benzodiazepines 80%; chemotherapy 46%; anti-infectious agents 47%; transfusions 42%; major analgesics 27%; and steroids 40%. The circumstances and quality of patient deaths must be regularly evaluated so that palliative care in the final stages of life can be improved.</t>
  </si>
  <si>
    <t>http://dx.doi.org/10.1007/s005209900087</t>
  </si>
  <si>
    <t>Supportive Care in Cancer. 8(4) (pp 302-306), 2000. Date of Publication: July 2000.</t>
  </si>
  <si>
    <t>Hayat A.
 Piper B.J.</t>
  </si>
  <si>
    <t>Characteristics of Dispensary Patients that Limit Alcohol after Initiating Cannabis.</t>
  </si>
  <si>
    <t>Many patients have reported that they decrease their use of opioids after starting medical cannabis (MC) but less is known for alcohol. The objective of this exploratory study was to identify any factors which differentiate alcohol abaters from those that do not modify their alcohol use after starting MC (non-abaters). Comparisons were made to identify any demographic, dosing, or health history characteristics which differentiated alcohol abaters (N = 47) from non-abaters (N = 65). Respondents selected from among a list of 37 diseases/health conditions (e.g. diabetes, sleep disorders). Abaters and non-abaters were indistinguishable in terms of sex, age, or prior drug history. A greater percentage of abaters (59.6%) than non-abaters (40.6%, p &lt; .05) reported using MC two or more times per day. Abaters were more likely to be employed (68.1%) than non-abaters (51.1%, p &lt; .05). Abaters also reported having significantly more health conditions and diseases (3.3 +/- 2.0) than non-abaters (2.4 +/- 1.4, p &lt; .05). This small study offers some insights into the profile of patients whose self-reported alcohol intake decreased following initiation of MC. Additional prospective or controlled research into the alcohol abatement phenomenon following MC may be warranted.Copyright © 2019, © 2019 Taylor &amp; Francis Group, LLC.</t>
  </si>
  <si>
    <t>https://dx.doi.org/10.1080/02791072.2019.1694199</t>
  </si>
  <si>
    <t>Journal of Psychoactive Drugs. 52(2) (pp 145-152), 2020. Date of Publication: 14 Mar 2020.</t>
  </si>
  <si>
    <t>Kenne, Deric R.;Boros, Alec P.;Fischbein, Rebecca L.</t>
  </si>
  <si>
    <t>Characteristics of opiate users leaving detoxification treatment against medical advice.</t>
  </si>
  <si>
    <t>Substance-dependent patients leaving against medical advice (AMA) pose a unique challenge to detoxification programs. Most notably, AMA patients fail to access residential or outpatient treatment needed after detoxification and often return to detoxification treatment multiple times which has deleterious results for the patient and is taxing to the healthcare system. Using retrospective data from 89 daily opiate-using detoxification patients completing detoxification and 95 patients leaving AMA, we sought to identify patient characteristics useful in predicting AMA discharges from detoxification. Bivariate analyses indicated that AMA patients reported drug use did not impair their health, were injection drug users, younger and had fewer previous treatment admissions. Binomial logistic regression indicated that AMA patients were more likely to be unemployed and report that drug use did not impair their health. Patients completing detoxification were less likely to be injection drug users and less likely to be self-referred to treatment. Identifying patients at risk of leaving AMA provides an opportunity for clinicians to intervene in an effort to increase treatment engagement for these patients. (PsycINFO Database Record (c) 2016 APA, all rights reserved)</t>
  </si>
  <si>
    <t>https://doi.org/10.1080/10550887.2010.489452</t>
  </si>
  <si>
    <t>Journal of Addictive Diseases</t>
  </si>
  <si>
    <t>Cox, Gemma;Comiskey, Catherine</t>
  </si>
  <si>
    <t>Characteristics of opiate users presenting for a new treatment episode: Baseline data from the national drug treatment outcome study in Ireland (ROSIE).</t>
  </si>
  <si>
    <t>Aim: The Research Outcome Study in Ireland (ROSIE) is the first large-scale, prospective, multi-site, drug treatment outcome study in Ireland. Method: Using a structured questionnaire, the substance use, health, crime and social problems of 404 opiate users were assessed at treatment intake (6 months, 1 year and 3 years later). Findings: While the majority of study participants were opiate users, poly-drug use was norm (76%, n=308). Most participants had a history of injecting drug use (77%, n=308), however only 42% (w=170) reported injecting in the preceding 90 days. Participants reported a range of mental and physical health complaints and extensive contact with social care services. High crime rates were observed. Analysis revealed differences in the characteristics and substance use of participants across treatment modality. Conclusions: The range and severity of problems affecting individuals commencing treatment for their problem drug use highlights the complex needs of the cohort. These problems create substantial costs for providers of social care services in Ireland and can affect treatment outcomes. (PsycINFO Database Record (c) 2016 APA, all rights reserved)</t>
  </si>
  <si>
    <t>https://doi.org/10.1080/09687630601032977</t>
  </si>
  <si>
    <t>Drugs: Education, Prevention &amp; Policy</t>
  </si>
  <si>
    <t>Bulsink A.
 Imholz A.L.T.
 Brouwers J.R.B.J.
 Jansman F.G.A.</t>
  </si>
  <si>
    <t>Characteristics of potential drug-related problems among oncology patients.</t>
  </si>
  <si>
    <t>Background Oncology patients are more at risk for drug related problems because of treatment with (combinations of) anticancer drugs, as they have a higher risk for organ failure or altered metabolism with progression of their disease. Objective The aim of this study was to characterize and to evaluate the frequency of potential drug related problems (pDRPs) among oncology patients. Setting Outpatient- and day-care centres for Internal and Pulmonary Medicine at the Deventer Hospital, Deventer, The Netherlands. Method A prospective, descriptive, observational study was carried out from March 2010 to March 2011 at the Deventer Hospital, Deventer, The Netherlands. All patients older than 18 years receiving anticancer drugs prescribed by an internal medicineoncologist or pulmonologist-oncologist were included. Main outcome measure The primary outcome was the number and type of pDRPs according to Dutch guidelines. Results Among 546 patients with cancer, 952 pDRPs were identified, of which 474 were oncology-related. These were mainly drug interactions (IA) (246 IA in 157 patients) and potential contraindications (pCI) (201 pCI in 143 patients). Conclusion Most identified pDRPs in cancer patients were IAs and pCIs and involved corticosteroids. The most frequently occurring oncology-related IAs were classified as minor or moderate levels of severity. © 2012 Springer Science+Business Media Dordrecht.</t>
  </si>
  <si>
    <t>https://dx.doi.org/10.1007/s11096-012-9747-7</t>
  </si>
  <si>
    <t>International Journal of Clinical Pharmacy. 35(3) (pp 401-407), 2013. Date of Publication: June 2013.</t>
  </si>
  <si>
    <t>Sriyennu R.
 Palmer L.J.
 Bruera E.</t>
  </si>
  <si>
    <t>Characteristics of responders versus non-responders to methylphenidate for the treatment of cancer related fatigue in advanced cancer patients.</t>
  </si>
  <si>
    <t>Objectives: There has been increased interest in the use of methylphenidate for cancer related fatigue in patients with advanced cancer. However there is limited literature on the patient specific characterstics associated with response to methylphenidate. Method(s): In this study we reviewed patients who received methylphenidate as a part of two prospective controlled clinical trials on the use methylphenidate for cancer related fatigue conducted by our group and determined patients who demonstrated response{clinical response to fatigue using an increase (DELTA FACIT-F score) &gt;7 from baseline to day 8}. Baseline patient characteristics and symptoms (as assessed by ESAS) and response (change in fatigue) at the end of day 1 treatment were analyzed to determine their association with response to methylphenidate. Result(s): A total of 82 advanced cancer patients received methylphenidate. The median age was 55, 66% were female, 74% were white, most common cancer type is breast 37%. The intensity of baseline fatigue positively correlates with the response to methylphenidate [p&lt;.001]. Change in fatigue in response to methylphenidate was not associated to intensity of baseline depression, anxiety drowsiness, daily opioid dose[MEDD]. Higher improvement of fatigue after treatment of Methylphenidate after treatment of 1 Day was associated with higher improvement of fatigue at Day 8 as assessed by FACIT-F[p=0.0004] and ESAS [0.0001]. In addition a 67 %(42/63) of patients with ESAS change of fatigue &gt; or = 1 after Day 1 treatment (63/83) demonstrated a response of &gt; or = 7 points change in the FACIT-F score[r= 0.47,p=0.03]. Day 1 response as a predictor of day 8 response response had a sensitivity of 0.84, positive predictive value of 0.67, and specificity of 0.6. Conclusion(s): Fatigue response is associated with higher fatigue but not with higher depression or sedation. Day 1 improvement is highly sensitive for long term improvement.</t>
  </si>
  <si>
    <t>https://dx.doi.org/10.1007/s00520-010-0891-0</t>
  </si>
  <si>
    <t>Supportive Care in Cancer. Conference: 2010 International Multinational Association of Supportive Care in Cancer, MASCC/International Society for Oral Oncology, ISOO Symposium. Vancouver, BC Canada. Conference Publication: (var.pagings). 18(SUPPL. 3) (pp S99), 2010. Date of Publication: June 2010.</t>
  </si>
  <si>
    <t>Myers, James Edward</t>
  </si>
  <si>
    <t>Characteristics of schizophrenic and schizoaffective compliers and noncompliers with psychiatric medication.</t>
  </si>
  <si>
    <t>The study sought to identify demographic, social, and personality characteristics distinguishing between compliers and noncompliers with psychiatric medication. The sample included 50 recently admitted patients at McFarland Mental Health Center, a state psychiatric facility in Springfield, Illinois, who carried diagnoses of schizophrenia and schizoaffective disorder. All were medication compliant as inpatients at the time of the interview. Twenty-six of the subjects were determined to have been medication compliant prior to their admission and 24 were determined to have been noncompliant, on the basis of self-report, collateral report, and examination of the medical record. All subjects were given a structured interview and verbally administered the Multidimensional Health Locus of Control Scale and the Modified Insight and Treatment Attitudes Questionnaire (ITAQ). Additional demographic and diagnostic information, not obtainable from the interview was acquired from the medical record. Expectations of no demographic differences between compliant and noncompliant subjects were confirmed, except concerning age. Complaint and noncompliant subjects did not differ significantly regarding gender, race, marital status, employment status, income level, or educational level. Compliant subjects, however, were older. Noncompliers were more likely to carry a schizophrenic diagnosis and to be hospitalized on involuntary status. No differences were found regarding number of prior hospitalizations and admission GAF. Confirming expectations, compliers scored higher on a measure of External Control by Powerful Others and also scored higher on the ITAQ, indicating a higher degree of insight. Cocaine use was associated with medication noncompliance. Amount of family contact and degree of religious involvement were not related to medication compliance. Frequency of contact with mental health workers was associated with compliance. The results suggest that medication compliance is associated with insight into the need to place oneself into the care (control) of powerful others (mental health personnel). Psychoeducational interventions to increase insight and assertive case management to improve and increase contact with mental health personnel are discussed. A prospective longitudinal study to investigate causal relationships concerning medication compliance is proposed. (PsycINFO Database Record (c) 2016 APA, all rights reserved)</t>
  </si>
  <si>
    <t>Saldana S.N.
 Hooper D.K.
 Froehlich T.E.
 Campbell K.M.
 Prows C.A.
 Sadhasivam S.
 Nick T.G.
 Seid M.
 Vinks A.A.
 Glauser T.A.</t>
  </si>
  <si>
    <t>Characteristics of Successful Recruitment in Prospective Pediatric Pharmacogenetic Studies.</t>
  </si>
  <si>
    <t>Background: There is a need to explore feasible means of accruing an appropriate study cohort to help fill the knowledge gap between pharmacogenetic contributions to drug response and clinical application in the pediatric population. Objective(s): The aim of this study was to identify factors affecting recruitment of eligible subjects in pharmacogenetic studies at a large Midwestern pediatric academic medical center. The objectives were to evaluate recruitment success of ongoing trials and ascertain contributors to differential recruitment rates. We hypothesized that studies with good recruitment of eligible subjects would share characteristics not present in studies with lower than anticipated recruitment. The goal was to better understand barriers to good recruitment in pharmacogenetic studies to help inform future trial and infrastructure design. Method(s): Investigators designed a survey with proposed elements of success, which was then completed by lead and/or site investigators of all pharmacogenetics studies at the institution. Results were evaluated using an investigator-developed likelihood of success scoring system. Result(s): Two studies recruited &gt;95% of the approached eligible patients; 4 studies were consistent with investigator-anticipated recruitment (&gt;50%), and 1 study did not meet expected recruitment. A study's total score on the investigator-devised scoring tool correlated well with the proportion of approached patients recruited (Pearson's correlation, r = 0.82; P &lt; 0.001). Multiple factors impacted successful recruitment into these pharmacogenetic studies. Features of studies with successful recruitment included standardized clinical care, an ongoing team-patient relationship, severe and/or life-threatening outcome measures, study coordinator with experience in clinical research, a study medication with few or no alternative treatment options, and active involvement of the research team in clinical care. Conclusion(s): A scoring system for study characteristics may be useful to calculate the risk of failure for successful recruitment, allow discrimination among characteristics contributing to the risk, and permit study design alterations to improve likelihood of successful recruitment in pediatric pharmacogenetic studies. © 2011 Elsevier HS Journals, Inc.</t>
  </si>
  <si>
    <t>https://dx.doi.org/10.1016/j.clinthera.2011.10.026</t>
  </si>
  <si>
    <t>Clinical Therapeutics. 33(12) (pp 2072-2081), 2011. Date of Publication: December 2011.</t>
  </si>
  <si>
    <t>Dwyer M.K.
 Tumpowsky C.M.
 Hiltz N.L.
 Lee J.
 Healy W.L.
 Bedair H.S.</t>
  </si>
  <si>
    <t>Characterization of Post-Operative Opioid Use Following Total Joint Arthroplasty.</t>
  </si>
  <si>
    <t>Background: The purpose of our study is to examine post-operative opioid use in total hip arthroplasty (THA) and total knee arthroplasty (TKA) patients and describe factors associated with the need for refill prescriptions. Method(s): Using online prescription information, we calculated the number of filled prescriptions, total morphine equivalent dose (MED) and quantity of pills, and date of last opioid prescription (days) for 197 TKA and 186 THA patients. Patients were classified based on refill status. Opioid data were compared between TKA and THA patients. Relationships between comorbidities and refill status were examined. Result(s): Number of prescriptions (P &lt;.001), total quantity (P &lt;.001) and MED (P &lt;.001), and days on opioids (P &lt;.001) were greater for TKA patients. TKA patients required more refills (P &lt;.001) for a greater quantity of pills (P =.007). The presence of a comorbidity (P =.003) or anxiety/depression (P =.004) were correlated with refills for TKA patients only. A comorbidity increased the risk of refills by 3.1 times, while anxiety/depression had a 2.5 times greater risk of refills. Conclusion(s): Compared to THA patients, TKA patients were twice as likely to require refill opioid prescriptions and were prescribed a greater total MED for a longer period of time post-operatively. Patients undergoing TKA who present with a comorbidity or are currently being treated for anxiety or depression are more likely to require a refill.Copyright © 2017 Elsevier Inc.</t>
  </si>
  <si>
    <t>https://dx.doi.org/10.1016/j.arth.2017.10.011</t>
  </si>
  <si>
    <t>Journal of Arthroplasty. 33(3) (pp 668-672), 2018. Date of Publication: March 2018.</t>
  </si>
  <si>
    <t>Cannavino A.
 LeVine D.
 Blais M.-C.</t>
  </si>
  <si>
    <t>Characterization of post-transfusion anti-FEA 1 alloantibodies in transfusion-naive FEA 1-negative cats.</t>
  </si>
  <si>
    <t>Objectives: The aim of this study was to characterize anti-feline erythrocyte antigen (FEA) 1 alloantibodies following sensitization of FEA 1-negative cats, including their rate of appearance, agglutination titer over time and immunoglobulin class. A secondary aim was to obtain polyclonal anti-FEA 1 alloantibodies to increase the availability of FEA 1 blood typing. We also describe a case study documenting an acute hemolytic transfusion reaction in a transfusion-naive FEA 1-negative feline patient that received FEA 1-positive blood. Method(s): In this prospective clinical study, 35 cats with blood group type A underwent extensive blood typing for FEA 1-5. Two cats were identified as FEA 1-negative; these cats were transfused uneventfully with 50 ml of FEA 1-positive, but otherwise compatible, packed red blood cells. Post-transfusion blood samples were collected routinely as long as anti-FEA 1 alloantibodies were detected. Appearance of anti-FEA 1 alloantibodies was detected using a gel column crossmatch method. Result(s): Anti-FEA 1 alloantibodies were detected as early as 5 days post-transfusion and remained detectable for over 400 days in one cat. Agglutination titers in both cats were relatively weak (1:1 to 1:8). The main immunoglobulin class was IgM. Conclusions and relevance: Transfusion of FEA 1-negative, transfusion-naive cats with FEA 1-positive blood results in production of post-transfusion anti-FEA 1 alloantibodies as early as 5 days post-transfusion. Our results confirm the potential immunogenicity of FEA 1 and support crossmatching prior to a blood transfusion, even in transfusion-naive cats. Further studies are needed to better document the clinical importance of these post-transfusion antibodies, as well as to facilitate routine blood typing for the FEA 1 antigen in cats.Copyright © The Author(s) 2022.</t>
  </si>
  <si>
    <t>https://dx.doi.org/10.1177/1098612X221094502</t>
  </si>
  <si>
    <t>Journal of Feline Medicine and Surgery. 24(6) (pp e124-e130), 2022. Date of Publication: June 2022.</t>
  </si>
  <si>
    <t>Bazazi, Alexander Reza</t>
  </si>
  <si>
    <t>Characterizing and responding to the epidemics of HIV and injection drug use in Malaysia.</t>
  </si>
  <si>
    <t>The intersecting epidemics of HIV and injection drug use constitute an enormous burden on morbidity and mortality worldwide. Malaysia is thought to be home to roughly 200,000 people who inject drugs (PWID), mostly heroin, and the majority of existing cases of HIV in Malaysia have been attributed to unsafe injection practices. Strict drug laws contribute to the frequent arrest and incarceration of PWID in Malaysia, resulting in large numbers of people living with HIV and opioid dependence in the criminal justice system. Despite the burden of disease in this population, the epidemiology of injection drug use and associated health problems has not been characterized in detail. In the first part of this dissertation, I used a cross-sectional respondent-driven sampling study of 461 PWID from 2010 to characterize key aspects of the epidemiology of injection drug use and HIV as well as the prevention and treatment needs of PWID in Malaysia. In Chapter 1, the prevalence of HIV was estimated to be 15.8% (95% CI 12.519.2%), high but within the range of government estimates and estimates from PWID in other countries in the region. Significant geographic heterogeneity in HIV prevalence and risk behaviors was identified that has implications for intervention and surveillance. In an examination of HIV testing in Chapter 2, most people living with HIV were found to be aware of their HIV status despite the fact that PWID infrequently accessed HIV testing services. The primary locations where people reported receiving HIV testing were prison and compulsory drug detention centers, where testing is involuntary and linkage to care limited. In Chapter 3, the prevalence and correlates of recently experiencing an overdose were examined. In the sample, the 6-month period prevalence of non-fatal overdose was 20%. Since non-fatal overdose is strongly predictive of future fatal overdose, this represents a serious and previously undocumented mortality threat to PWID in Malaysia. Several correlates of recent overdose were identified, including reporting rushing an injection from fear of the police, use of alcohol and methamphetamine in addition to opiates, and intermittent but not daily methadone use. In the second part of this thesis, one response to the epidemics of HIV and injection drug use is examined: a prison-based drug treatment intervention for people living with HIV and opioid dependence, implemented from 2010 to 2014. Chapter 4 describes this prospective, controlled trial, designed to evaluate the effects within-prison methadone maintenance therapy and a behavioral intervention on post-release health and social outcomes. Implementation challenges and protocol changes are described with a discussion of their implications for analysis. In Chapter 5, data from this trial were linked to government death records to evaluate the impact of within-prison methadone maintenance therapy on survival after release from prison. No effect of within-prison methadone maintenance therapy on survival was detected, but this study revealed extremely high mortality rates after prison release that appeared to be driven by HIV-related deaths. This work documents significant threats to the health of PWID in Malaysia, both from overdose and HIV infection, and shows that access to voluntary HIV testing services and to HIV treatment may be limited. Harm reduction and treatment interventions for PWID in the community and criminal justice system are urgently needed to reduce morbidity and mortality in this population. Public health responses at the individual level should simultaneously address multiple comorbidities, such as through the integration of treatment for HIV and opioid dependence. (PsycINFO Database Record (c) 2017 APA, all rights reserved)</t>
  </si>
  <si>
    <t>Patel M.S.
 Updegrove G.F.
 Singh A.M.
 Jamgochian G.C.
 LoBiondo D.
 Abboud J.A.
 Ramsey M.L.
 Lazarus M.D.</t>
  </si>
  <si>
    <t>Characterizing opioid consumption in the 30-day post-operative period following shoulder surgery: are we over prescribing?.</t>
  </si>
  <si>
    <t>Objectives: The primary aim of this study was to characterize opioid consumption in the first 30 days after shoulder surgery. Secondary aims were to assess patient expectations, pain tolerance, risk factors for increase opioid consumption, and proper disposal of narcotics. Method(s): Patients undergoing rotator cuff repair (RCR), anatomic shoulder arthroplasty, reverse shoulder arthroplasty (RSA), distal clavicle resection, or labral surgery were prospectively enrolled. Collected data included demographics, Pain Catastrophizing Scale (PCS), pain tolerance surveys, narcotic use, adverse effects, and disposal method. Result(s): Eighty patients were included in this study. At 28 days, RCR patients took significantly more 5 mg oxycodone-equivalent pills than RSA patients (18.4 vs. 7.5; p = 0.001). Number of days on narcotics did not differ between groups. By day 14, 73 (92.5%) patients had stopped taking narcotics entirely, with 872 5 mg oxycodone-equivalent pills prescribed in surplus. Ten (14.3%) patients required an additional prescription. There was a significant difference in tobacco use (20% vs. 1.4%; p = 0.04), psychiatric history (50% vs. 5.7%; p = 0.0004) and PCS (12.7 vs. 7.1; p = 0.027) in these patients, with PCS of 12.5 as predictive of requiring another prescription. Conclusion(s): All patients achieved adequate pain control, with 60 (75%) patients having excess pills. Opioid utilization differed based on surgery-significantly lower use in RSA patients compared to RCR. Only 13 (16.25%) patients required more than 20 5 mg oxycodone-equivalent pills. Tobacco use, history of psychiatric illness, and PCS were risk factors for requiring more prescriptions.Copyright © 2020, © 2020 Informa UK Limited, trading as Taylor &amp; Francis Group.</t>
  </si>
  <si>
    <t>https://dx.doi.org/10.1080/00913847.2020.1789439</t>
  </si>
  <si>
    <t>Physician and Sportsmedicine. (pp 1-7), 2020. Date of Publication: 2020.</t>
  </si>
  <si>
    <t>Lipton R.B.
 Buse D.C.
 Friedman B.W.
 Feder L.
 Adams A.M.
 Fanning K.M.
 Reed M.L.
 Schwedt T.J.</t>
  </si>
  <si>
    <t>Characterizing opioid use in a US population with migraine: Results from the CaMEO study.</t>
  </si>
  <si>
    <t>Objective To determine the prevalence of and risk factors associated with opioid use in the treatment of migraine, we examined demographics and clinical characteristics of 867 individuals who reported using opioids for the treatment of migraine.MethodsWe analyzed data from the CaMEO study (Chronic Migraine Epidemiology and Outcomes), a cross-sectional, longitudinal, Internet study, to compare sociodemographics, clinical characteristics, and migraine burden/disability of opioid users vs nonusers. Covariates were entered as categorical or continuous variables. Factors associated with opioid use were identified using nested, multivariable binary logistic regression models.ResultsOf 2,388 respondents with migraine using prescription medications for acute treatment, 36.3% reported that they currently used or kept on hand opioid medications to treat headaches. Current opioid users had significantly more comorbidities, greater headache-related burden, and poorer quality of life than nonusers. Regression models revealed factors significantly associated with opioid use, including male sex, body mass index, allodynia, increasing monthly headache frequency, Total Pain Index score (excluding head, face, neck/shoulder), anxiety, depression, &gt;=1 cardiovascular comorbidity, and emergency department/urgent care use for headache in the past 6 months. Self-reported physician-diagnosed migraine/chronic migraine was associated with significantly decreased likelihood of opioid use.ConclusionsOf respondents who were using acute prescription medications for migraine, more than one-third used or kept opioids on hand, contrary to guidance. This analysis could not distinguish risk factors from consequences of opioid use; thus further research is needed to guide the development of strategies for reducing the inappropriate use of opioids in migraine.Copyright © 2020 American Academy of Neurology.</t>
  </si>
  <si>
    <t>https://dx.doi.org/10.1212/WNL.0000000000009324</t>
  </si>
  <si>
    <t>Neurology. 95(5) (pp E457-E468), 2020. Date of Publication: 04 Aug 2020.</t>
  </si>
  <si>
    <t>Zarnegar S.
 Mathias M.
 Nakajima M.
 Offer K.
 Ortiz M.
 Rae K.
 Ogu U.
 Basu E.
 Dingeman R.</t>
  </si>
  <si>
    <t>Characterizing post-procedural pain and quality of life in pediatric oncology patients undergoing bone marrow procedures.</t>
  </si>
  <si>
    <t>Background: Pediatric oncology patients undergo repeated bone marrow aspirations and biopsies (BMA/Bs) during treatment and off-treatment surveillance. BMA/Bs have been described in the literature as painful procedures for pediatric oncology patients. Exposure to repeated painful procedures can exacerbate anxiety and distress in children. There are no standardized clinical guidelines for management of pain associated with bone marrow procedures and practice varies among pediatric oncology centers. At Memorial Sloan Kettering Cancer Center (MSKCC) Department of Pediatrics, institutional practice has been to use the injectable anesthetic, propofol, which has amnestic but no analgesic properties, to provide anesthesia for our pediatric patients. Objective(s): The aim of this study was to observe and document the current process by which pediatric oncology patients undergo bone marrow procedures in order to collect baseline data, identify key drivers, and prioritize possible interventions. Design/Method: A telephone survey was offered to all pediatric oncology patients undergoing BMA/B at MSKCC over a four week window. Survey questions assessed pain, medication usage, and activity level at 6 and 24 hours following BMA/B. All bone marrow procedures were performed with the current institutional practice of peri-procedural propofol. Result(s): Twenty-six patients (ages 3 - 19 years) who underwent a BMA/B completed the survey. 18/26 (69%) patients had pain in the 24 hours following BMA/B. 8/26 (30.7%) patients required opioid analgesia within 24 hours of the procedure. 7 required post-procedural opioid and 1 received systemic opioid pre-procedurally. 15/26 (57.7%) patients had a reduced activity level within 24 hours of the procedure. Parents used various terms to describe their children after the procedure such as "limping", "sore", "difficulty with diaper change", "less playful", and "stayed in bed all day". Conclusion(s): Based on these data,we prioritized the addition of a local anesthetic with analgesic properties to our current practice. In order to ensure validity and sustainability, we designed and executed a prospective randomized clinical trial that is actively recruiting patients (ClinicalTrials. gov Identifier: NCT02924324). The SMART aim of this PDSA cycle is to determine whether local infiltration of the local anesthetic medication, ropivacaine, will reduce the percentage of pediatric neuroblastoma patients who require post-procedural opioid analgesia by 20% and improve quality of life as measured by an adapted PROMIS (Patient-Reported Outcomes Measurement Information System) Parent Proxy Pain Interference questionnaire. The global aim of this project is to determine whether MSKCC should modify current institutional practice for pediatric patients undergoing bone marrow procedures.</t>
  </si>
  <si>
    <t>https://dx.doi.org/10.1002/pbc.26591</t>
  </si>
  <si>
    <t>Pediatric Blood and Cancer. Conference: 30th Annual Meeting of the American Society of Pediatric Hematology/Oncology, ASPHO 2017. Montreal, QC Canada. 64(Supplement 1) (pp S58), 2017. Date of Publication: June 2017.</t>
  </si>
  <si>
    <t>Cao, ZP; Ottino-Gonzalez, J; Cupertino, RB; Juliano, A; Chaarani, B; Banaschewski, T; Bokde, ALW; Quinlan, EB; Desrivieres, S; Flor, H; Grigis, A; Gowland, P; Heinz, A; Bruhl, R; Martinot, JL; Martinot, MLP; Artiges, E; Nees, F; Orfanos, DP; Paus, T; Poustka, L; Hohmann, S; Millenet, S; Frohner, JH; Robinson, L; Smolka, MN; Walter, H; Winterer, J; Schumann, G; Whelan, R; Mackey, S; Garavan, H</t>
  </si>
  <si>
    <t>Characterizing reward system neural trajectories from adolescence to young adulthood</t>
  </si>
  <si>
    <t>Reward system; Adolescence; Task-modulated network; Neural development; Monetary Incentive Delay task</t>
  </si>
  <si>
    <t>FUNCTIONAL CONNECTIVITY; RISK-TAKING; ALCOHOL-USE; BRAIN; ANTICIPATION; ATTENTION; NETWORKS; AUDIT; RELIABILITY; ACTIVATION</t>
  </si>
  <si>
    <t>Mixed findings exist in studies comparing brain responses to reward in adolescents and adults. Here we examined the trajectories of brain response, functional connectivity and task-modulated network properties during reward processing with a large-sample longitudinal design. Participants from the IMAGEN study performed a Monetary Incentive Delay task during fMRI at timepoint 1 (T1; n = 1304, mean age=14.44 years old) and timepoint 2 (T2; n = 1241, mean age=19.09 years). The Alcohol Use Disorders Identification Test (AUDIT) was administrated at both T1 and T2 to assess a participant's alcohol use during the past year. Voxel-wise linear mixed effect models were used to compare whole brain response as well as functional connectivity of the ventral striatum (VS) during reward anticipation (large reward vs no-reward cue) between T1 and T2. In addition, task-modulated networks were constructed using generalized psychophysiological interaction analysis and summarized with graph theory metrics. To explore alcohol use in relation to development, participants with no/low alcohol use at T1 but increased alcohol use to hazardous use level at T2 (i.e., participants with AUDIT &lt;= 2 at T1 and &gt;= 8 at T2) were compared against those with consistently low scores (i.e., participants with AUDIT &lt;= 2 at T1 and &lt;= 7 at T2). Across the whole sample, lower brain response during reward anticipation was observed at T2 compared with T1 in bilateral caudate nucleus, VS, thalamus, midbrain, dorsal anterior cingulate as well as left precentral and postcentral gyrus. Conversely, greater response was observed bilaterally in the inferior and middle frontal gyrus and right precentral and postcentral gyrus at T2 (vs. T1). Increased functional connectivity with VS was found in frontal, temporal, parietal and occipital regions at T2. Graph theory metrics of the task-modulated network showed higher inter-regional connectivity and topological efficiency at T2. Interactive effects between time (T1 vs. T2) and alcohol use group (low vs. high) on the functional connectivity were observed between left middle temporal gyrus and right VS and the characteristic shortest path length of the task-modulated networks. Collectively, these results demonstrate the utility of the MID task as a probe of typical brain response and network properties during development and of differences in these features related to adolescent drinking, a reward-related behaviour associated with heightened risk for future negative health outcomes.</t>
  </si>
  <si>
    <t>Stevens J.
 Ogbumbadiugha-Weekes O.
 Ebah E.
 Eyasu R.
 Gannon C.C.
 Mount J.D.
 Rosenthal E.S.
 Kattakuzhy S.</t>
  </si>
  <si>
    <t>Characterizing sleep disorders in people with opioid use disorder award: Representation in research.</t>
  </si>
  <si>
    <t>Introduction: Problems with sleep are reported at a higher rate in populations with opioid use disorder (OUD) compared to populations without OUD. Recent studies have shown that opioids disrupt the physiologic sleep architecture1, that sleep disturbance persists despite medication for OUD2, and that poor sleep quality is a risk factor for relapse3. However, there is a limited understanding of which specific factors in OUD populations impact sleep disturbance. The purpose of this analysis was to systematically evaluate sleep in an opioid-using population, and to understand the association of sleep with drug use practices and mental health comorbidities. Method(s): Participants were recruited to a longitudinal cohort investigation of individuals with OUD evaluating natural history and associated complications. The sample population consisted of 63 people from two clinic locations in Washington, D.C. and Baltimore, MD. Sleep was assessed using the Pittsburgh Sleep Quality Index (PSQI), a 19-item self-report questionnaire that measures sleep quality and disturbances over the last four weeks, with disordered sleep defined as a score of &gt;=5, and sleep components of trouble falling asleep or trouble staying asleep. Mental health comorbidities were assessed using the Patient Health Questionnaire - 9 (PHQ-9) for depression, the General Anxiety Disorder - 7 (GAD-7) for anxiety, and the Diagnostic and Statistical Manual of Mental Disorders 5 Cross Cutting Survey (DSM-5) for psychosis and mania. Demographics and drug use practices were assessed using self-reported survey data and urine drug screen, respectively. A two-tailed Fischer's exact test was used to analyze the relationship between these factors and sleep. Result(s): The cohort of 63 individuals was 71.4% male (45), 90% Black/African American (57), with mean age 58.9 years. Nearly all were on medication for OUD (MOUD) (93.7%), with 81.4% (48) of those being on buprenorphine-naloxone. Sixty-seven percent (42) of the cohort met PSQI criteria for disordered sleep, while 44 individuals (71%)metcomponent criteria for trouble falling asleep, 46 individuals (73%) for trouble staying asleep, and 33 individuals (53%) for both trouble falling and staying asleep. Injection opioid use (p=0.38), daily or more opioid use (p=1.0), and alcohol use (p=1.0) were not associated with disordered sleep. In contrast, there were statistically significant associations between disordered sleep and depression (p&lt;0.0001), anxiety (p&lt;0.0001), mania (p=0.007), psychosis (p=0.036), and cocaine use (p=0.024). There were also significant associations between trouble falling asleep or trouble staying asleep, respectively, with depression (p=0.0001;p=0.0008), anxiety (p=0.003;p=0.0008), and mania (p=0.035; p=0.007). Conclusion(s): In this OUD cohort study, the majority met criteria for disordered sleep, with more than two-thirds having trouble falling or staying asleep. The strong association between sleep and mental health comorbidities found in this investigation supports the need to diagnose and treat sleep disorders in individuals with OUD. Further investigation is needed to assess if interventions to impact sleep may improve mental health and OUD outcomes in this vulnerable population.</t>
  </si>
  <si>
    <t>https://dx.doi.org/10.1097/ADM.0000000000000902</t>
  </si>
  <si>
    <t>Journal of Addiction Medicine. Conference: Annual Conference of the American Society of Addiction Medicine, ASAM 2021. Virtual. 15(5) (pp E10), 2021. Date of Publication: September-October 2021.</t>
  </si>
  <si>
    <t>Richards JR, Derlet RW, Duncan DR.</t>
  </si>
  <si>
    <t>Chemical restraint for the agitated patient in the emergency department: lorazepam versus droperidol</t>
  </si>
  <si>
    <t>J Emerg Med</t>
  </si>
  <si>
    <t>10.1016/s0736-4679(98)00045-6</t>
  </si>
  <si>
    <t>Carnio S.
 Galetta D.
 Scotti V.
 Cortinovis D.L.
 Antonuzzo A.
 Pisconti S.
 Rossi A.
 Martelli O.
 Cecere F.L.
 Lunghi A.
 Del Conte A.
 Montagna E.S.
 Topulli J.
 Pelizzoni D.
 Rapetti S.G.
 Gianetta M.
 Pacchiana M.V.
 Pegoraro V.
 Cataldo N.
 Bria E.
 Novello S.</t>
  </si>
  <si>
    <t>Chemotherapy-induced nausea and vomiting (CINV) in patients with advanced lung cancer during the first-line treatment: assessment by physicians, nurses, and patients from an Italian multicenter survey.</t>
  </si>
  <si>
    <t>Purpose: Chemotherapy-induced nausea and vomiting (CINV) still represents a common side-effect of chemotherapy, and often, its perception differs between patients and healthcare professionals. The aim of this study was to evaluate the agreement on the perception of CINV and other items among clinicians, patients, and nurses. Method(s): This observational prospective study was part of an evaluation program promoted by the Women Against Lung Cancer in Europe (WALCE) Onlus. From August 2015 to February 2016, a survey was administered in 11 oncologic institutions to 188 stage IV lung cancer patients and to their oncologists and nurses during first-line chemotherapy. Our survey investigated 11 aspects: anxiety, mood, weakness, appetite, nausea, vomiting, pain, drowsiness, breath, general condition, and trust in treatments. These items were assessed through Numerical Rating Scale at four consecutive evaluations: at T0 (immediately prior to the first cycle), at T1 (immediately prior to the second cycle), at T2 (immediately prior to the third cycle), and at T3 (immediately prior to the fourth cycle). Clinician versus patient (CvP), nurse versus patient (NvP), and clinician versus nurse (CvN) agreements were estimated applying Weighted Cohen's kappa. A multivariate logistic model and generalized equation estimates were applied to evaluate factors possibly influencing CINV development. Result(s): The incidence of patients reporting CINV varied from 40% at T0 to 71% at T3. Both CvP and NvP agreement on the investigated items were mainly moderate, slightly increasing over time, and becoming substantial for some items, in particular for NvP. Pre-chemotherapy anxiety in its mild, moderate, and severe manifestations, as well as mild, moderate, and severe anxiety experienced after chemotherapy start, exposed patients to a higher risk of anticipatory and acute/delayed CINV, respectively. Conclusion(s): Despite clinical staff awareness of patients' status and perceptions, CINV still represents a clinical problem. This study confirms that particular attention should be paid to anxiety due to its key role in CINV development.Copyright © 2017, Springer-Verlag GmbH Germany, part of Springer Nature.</t>
  </si>
  <si>
    <t>https://dx.doi.org/10.1007/s00520-017-4004-1</t>
  </si>
  <si>
    <t>Supportive Care in Cancer. 26(6) (pp 1841-1849), 2018. Date of Publication: 01 Jun 2018.</t>
  </si>
  <si>
    <t>Ohlhauser L.M.
 Krank M.D.</t>
  </si>
  <si>
    <t>Chicken or the egg: Health symptoms and alcohol use in teens.</t>
  </si>
  <si>
    <t>Background: Many symptoms of mental health and substance use disorders begin during adolescence. Early alcohol consumption is associated with a variety of negative health symptoms, but there are three competing explanations for this relationship. The self-medication hypothesis suggests that alcohol is used to cope with negative health symptoms, while causal hypotheses, including biological and failure hypotheses, suggest that alcohol use leads to poorer health outcomes. Finally, common cause hypotheses postulate that a third factor influences both substance use and health. We tested the directional relationships between negative health symptoms and alcohol use in a longitudinal design. In addition, we tested whether alcohol's relationship with negative health outcomes was due to other common factors such as stress. Method(s): The study used a sample of adolescents in the Okanagan area of British Columbia, Canada (N = 956). Students in grades 7, 8, and 9 completed a paper-and-pencil survey annually for three consecutive years. Only student who completed all three waves were included in this analysis. Measures included the last time they used alcohol, tobacco, marijuana, hallucinogens, stimulants, opiates, and club drugs each year. In the last two years of the study, students reported the frequency of 11 negative health symptoms in the past six months. Significant gender differences were found; males reported more recent use of alcohol and females reported more negative health symptoms. Result(s): As expected, negative health symptoms were related to alcohol use. These associations were not only present during each year of the study (concurrent), but also extended to the following year (prospective). We tested the self-medication and causal hypotheses with cross lag analyses and generalized linear models. We tested the causal hypotheses by examining the effect of alcohol use on the change in health symptoms twelve months later controlling for concurrent health symptoms. We tested the self-medication hypotheses by examining the effect of health symptoms on the change in alcohol use twelvemonths later controlling for concurrent alcohol use. Negative health symptoms predicted future changes in alcohol use in females providing some support for the self-medication hypothesis. Alcohol use did not predict future changes in health symptoms. Conclusion(s): Overall, these findings support the self-medication and common factors hypotheses. The results have implications for prevention that targets health outcomes and alcohol use in teens.</t>
  </si>
  <si>
    <t>https://dx.doi.org/10.1111/acer.13084</t>
  </si>
  <si>
    <t>Alcoholism: Clinical and Experimental Research. Conference: 39th Annual Scientific Meeting of the Research Society on Alcoholism. New Orleans, LA United States. Conference Publication: (var.pagings). 40(SUPPL. 1) (pp 182A), 2016. Date of Publication: June 2016.</t>
  </si>
  <si>
    <t>Sperry DM, Widom CS.</t>
  </si>
  <si>
    <t>Child abuse and neglect, social support, and psychopathology in adulthood: a prospective investigation</t>
  </si>
  <si>
    <t>Child Abuse Negl</t>
  </si>
  <si>
    <t>10.1016/j.chiabu.2013.02.006</t>
  </si>
  <si>
    <t>Liu, C; Ji, LY; Chow, SM; Kang, B; Leve, LD; Shaw, DS; Ganiban, JM; Natsuaki, MN; Reiss, D; Neiderhiser, JM</t>
  </si>
  <si>
    <t>Child Effects on Parental Negativity: The Role of Heritable and Prenatal Factors</t>
  </si>
  <si>
    <t>DRUG EXPOSURE; DEVELOPMENTAL INTERFACE; INDIVIDUAL-DIFFERENCES; ANTISOCIAL-BEHAVIOR; EMOTION REGULATION; EARLY ADVERSITY; TODDLER; ENVIRONMENT; COCAINE; TEMPERAMENT</t>
  </si>
  <si>
    <t>This study examined two possible mechanisms, evocative gene-environment correlation and prenatal factors, in accounting for child effects on parental negativity. Participants included 561 children adopted at birth, and their adoptive parents and birth parents within a prospective longitudinal adoption study. Findings indicated child effects on parental negativity, such that toddlers' negative reactivity at 18 months was positively associated with adoptive parents' over-reactive and hostile parenting at 27 months. Furthermore, we found that child effects on parental negativity were partially due to heritable (e.g., birth mother [BM] internalizing problems and substance use) and prenatal factors (e.g., BM illicit drug use during pregnancy) that influence children's negative reactivity at 18 months. This study provides critical evidence for child on parent effects.</t>
  </si>
  <si>
    <t>Halpern, SC; Schuch, FB; Scherer, JN; Sordi, AO; Pachado, M; Dalbosco, C; Fara, L; Pechansky, F; Kessler, F; Von Diemen, L</t>
  </si>
  <si>
    <t>Child Maltreatment and Illicit Substance Abuse: A Systematic Review and Meta-Analysis of Longitudinal Studies</t>
  </si>
  <si>
    <t>substance abuse; violence; child maltreatment; longitudinal studies</t>
  </si>
  <si>
    <t>ADULT PSYCHIATRIC-DISORDERS; DRUG-USE; PHYSICAL ABUSE; CRACK COCAINE; MENTAL-HEALTH; SEXUAL-ABUSE; CANNABIS USE; HOUSEHOLD DYSFUNCTION; EMOTIONAL NEGLECT; PUBLICATION BIAS</t>
  </si>
  <si>
    <t>This study aimed to investigate the association between exposure to different types of child maltreatment (CM) and the development of substance use disorders (SUDs) later in life. A systematic review was conducted: the PubMed, EMBASE and PsycINFO databases were searched for relevant papers and ten studies were identified for further analysis. Random effects meta-analyses were performed for each type of maltreatment in order to estimate the odds ratio (OR) for SUD incidence, and meta-regressions were performed to explore potential moderators. Individuals with a history of physical abuse during childhood had a 74 per cent increased risk for drug abuse later in life (OR=1.74, 95% confidence interval (CI) = 1.362.18). The risk for drug abuse was also 73 per cent higher in individuals with a history of sexual abuse during childhood (OR=1.73, 95% CI=1.242.41). A meta-regression found that gender has a moderating effect, with women at a greater risk of SUD incidence compared to men. Exposure to CM, such as physical and sexual abuse in childhood, increases the risk of further substance abuse. Understanding the interplay between the different factors associated with violence and abuse of psychoactive substances is of fundamental importance in designing prevention approaches and interventions for drug users. Key Practitioner Messages Child exposure to violence was associated with the development of substance use disorder. Exposure to violence affects men and women in a gender-dependent manner, with females being at a higher risk. Understanding the interplay between the different factors associated with violence and drug abuse is of fundamental importance to design prevention approaches and interventions. Drug users have higher rates of child maltreatment and psychological suffering compared to the general population.</t>
  </si>
  <si>
    <t>Manzano J.
 Fischer W.
 Borella E.
 Favre C.
 Gex-Fabry M.
 Laufer D.
 Seidl R.
 Urban D.
 Zabala I.</t>
  </si>
  <si>
    <t>Child psychopathology and adult psychopathology. A prospective and restropective study. [French]</t>
  </si>
  <si>
    <t>We have studied a population of patients having consulted psychiatric units as children and as adults. The adult pathologies considered correspond to the DSM-III diagnoses of &lt;&lt; schizophrenia &gt;&gt;, &lt;&lt; anxious disorders &gt;&gt;, &lt;&lt; mood disorders &gt;&gt;, &lt;&lt; personality disorder (as main diagnosis) &gt;&gt;, &lt;&lt; utilization of psychoactive opiate substances &gt;&gt; and &lt;&lt; paraphilia &gt;&gt;. The clinical characteristics of the children corresponding to each of these adult diagnostic groups have been studied and compared statistically and we have arrived at specific and significant &lt;&lt; clusters &gt;&gt; peculiar to the children who have evolved towards each of these adult pathologies. We describe these results which we compare with data of the scientifique literature and we indicate their prognostic and therapeutic implications for the consulting children.</t>
  </si>
  <si>
    <t>Neuropsychiatrie de l'Enfance et de l'Adolescence. 45(9) (pp 459-467), 1997. Date of Publication: 1997.</t>
  </si>
  <si>
    <t>Low N.C.
 Lezaic N.
 Dugas E.
 Kraus G.E.
 Karp I.
 O'Loughlin J.</t>
  </si>
  <si>
    <t>Childhood adversity is associated with psychiatric disorders, anxiety symptoms and substance use.</t>
  </si>
  <si>
    <t>Background: Childhood adversity (CA) is associated with mood disorders in adults in clinical settings. Previous research is limited to clinical samples that examine the association between few or uncommon childhood events (i.e. violent physical abuse) and a narrow range of mental health and substance use outcomes. Objective(s): To examine the association between CA and (a) psychiatric disorders, anxiety symptoms, and substance use; (b) specific psychiatric disorders including mood disorders (bipolar, depression) anxiety disorders and alcohol or drug problems; (c) self-reported symptoms of depression, panic, GAD, social phobia and agoraphobia; (d) use of specific substances. Method(s): A school-based prospective cohort of 1293 students was followed 22 times over 13 years beginning in grade 7 (age 12-13 years). Data on childhood adversity were collected from 642 parents. Data on diagnosed psychiatric disorders were collected from cohort participants (n = 880) in cycle 21 (mean age 21 years; 47% male) which also assessed lifetime anxiety symptoms (panic, GAD, social phobia, agoraphobia) and lifetime use of specific substances. Depression symptoms across adolescence were collected every 3 months during the five years of secondary school. The association between number of childhood adversities and number of disorders, substances and symptoms was examined in linear and logistic regression analyses. Result(s): The CA experienced ranged from 2% for death of mother to 68% for death in the family (other than parent). Number of childhood adversities was associated with number of psychiatric disorders, anxiety symptoms, and lifetime substance use. In the presence of &gt;=3 adversities), there was a 3.5-fold increase in diagnosed mood disorders (depression, bipolar disorder) and a 3-fold increase in anxiety disorders and alcohol or drug problem. CA was also associated with a 2.5-fold increase in self-reported depression, panic, GAD and social phobia symptoms; 2-fold increase in social phobia symptoms, and lifetime use of specific drugs (marijuana, speed, ecstasy, cocaine) ranging from a 1.5 to 2-fold increase. Conclusion(s): Childhood adversity is associated with mental health problems (depressed mood, anxiety) and substance use in adolescents and young adults. Strategies to detect childhood adversity and intervene to protect against possible mental health consequences should be developed.</t>
  </si>
  <si>
    <t>Biological Psychiatry. Conference: 68th Annual Scientific Convention and Meeting of the Society of Biological Psychiatry, SOBP 2013. San Francisco, CA United States. Conference Publication: (var.pagings). 73(9 SUPPL. 1) (pp 63S), 2013. Date of Publication: 01 May 2013.</t>
  </si>
  <si>
    <t>O'Brien, Kimberly H. McManama;Salas-Wright, Christopher P.;Vaughn, Michael G.;LeCloux, Mary</t>
  </si>
  <si>
    <t>Childhood exposure to a parental suicide attempt and risk for substance use disorders.</t>
  </si>
  <si>
    <t>Childhood exposure to parental suicidal behavior has been linked to a variety of adverse behavioral and health outcomes. However, relatively little is known about the degree to which such exposure may place individuals at risk for a substance use disorder (SUD). Employing data from the National Epidemiologic Survey on Alcohol and Related Conditions, we compared the prevalence of SUDs among those who experienced childhood exposure to parental suicide attempts. Childhood exposure to parental suicide attempts was not associated with increased risk for the development of alcohol, cannabis, or cocaine use disorders. However, individuals who were exposed to aparental suicide attempt as children were significantly more likely to have met criteria for stimulant (AOR = 1.40, 95% CI = 1.18-1.67), sedative (AOR = 1.24, 95% CI = 1.04-1.47), tranquilizer (AOR = 1.78, 95% CI = 1.45-2.20), and opioid (AOR = 1.41, 95% CI = 1.19-1.67) use disorders in their lifetime. No significant gender differences were identified with respect to the magnitude of the relationship between exposure to parental suicide attempts and SUD risk among men and women. Findings suggest that, controlling for an array of sociodemographic, parental, mental health, and childhood adversity confounds, childhood exposure to parental suicide attempts is a vulnerability factor for low prevalence illicit drugs (i.e. stimulants, sedatives, tranquilizers, opioids), but not for more commonly used substances. (PsycInfo Database Record (c) 2020 APA, all rights reserved)</t>
  </si>
  <si>
    <t>https://doi.org/10.1016/j.addbeh.2015.03.008</t>
  </si>
  <si>
    <t>Shin S.H.
 Hongm H.G.
 Hazen A.L.</t>
  </si>
  <si>
    <t>Childhood maltreatment and substance use in adolescence: A latent class analysis.</t>
  </si>
  <si>
    <t>Children who have exposure to childhood sexual abuse (CSA) are at particular risk for developing substance abuse in adolescence, but the extent to which CSA may shape patterns of adolescent substance use remains uncertain. The aim of this paper is to characterize the variations in patterns of adolescent substance use and to examine the association between CSA and qualitatively distinct patterns of adolescent substance use. The current study is a quantitative secondary data analysis of the Patterns of Youth Mental Health Care in Public Service Systems Study (POC), a longitudinal study that includes 1,019 adolescents (13 to 18 years of age) who were active in 1 or more of the following 5 publicly-funded service systems in a large metropolitan area: alcohol and drug treatment, child welfare, juvenile justice, mental health, and public school-based mental health. We performed latent class analysis (LCA) based on lifetime use and dependence of 6 illicit substances: alcohol, cannabis, amphetamines, cocaine, opiates, and hallucinogens. Different patterns of latent class structures were identified in boys and girls: a 4-class solution for girls (Bayesian information criterion [BIC] = 1643.04; Lo-Mendell-Rubin adjusted likelihood ratio test [LMR]: 5 classes (p) = 0.1731), and a 3-class solution for boys (BIC = 3302.27; LMR: 4 classes (p) = 0.1624). CSA was associated with an increased risk of being a heavy polysubstance user in girls, even after adjustment of age, race/ethnicity, parental substance use, sibling use, peer use, psychopathology and other forms of childhood maltreatment including physical abuse and neglect. Findings indicate that female victims of CSA who are involved with public service systems are at high risk for developing multiple substance use in adolescence.</t>
  </si>
  <si>
    <t>https://dx.doi.org/10.1111/j.1530-0277.2010.01210.x</t>
  </si>
  <si>
    <t>Alcoholism: Clinical and Experimental Research. Conference: 33rd Annual Scientific Meeting of the Research Society on Alcoholism, RSA. San Antonio, TX United States. Conference Publication: (var.pagings). 34(6) (pp 44A), 2010. Date of Publication: June 2010.</t>
  </si>
  <si>
    <t>Engstrom, Malitta;El-Bassel, Nabila;Gilbert, Louisa</t>
  </si>
  <si>
    <t>Childhood sexual abuse characteristics, intimate partner violence exposure, and psychological distress among women in methadone treatment.</t>
  </si>
  <si>
    <t>Traumatic experiences and their biopsychosocial sequelae present complex challenges in substance use treatment. For women with substance use problems, childhood sexual abuse (CSA), intimate partner violence exposure (IPV), posttraumatic stress disorder (PTSD), and overall psychological distress are often co-occurring concerns. To address gaps in knowledge and to strengthen practice regarding these critical issues in substance use treatment, we drew upon cross-sectional and longitudinal data from baseline and 12-month interviews with a random sample of 416 women in methadone treatment to examine relationships between CSA characteristics, particularly the presence of force and involvement of family, IPV, and mental health concerns. Although CSA involving force and family was not associated with IPV as hypothesized, it was associated with increased risk of PTSD and overall psychological distress. The multivariate findings underscore the psychological vulnerabilities associated with CSA involving force and family and suggest that drug use and financial circumstances may be important targets to reduce IPV risk. (PsycINFO Database Record (c) 2019 APA, all rights reserved)</t>
  </si>
  <si>
    <t>https://doi.org/10.1016/j.jsat.2012.01.005</t>
  </si>
  <si>
    <t>Spatz Widom, Cathy;Marmorstein, Naomi R.;Raskin White, Helene</t>
  </si>
  <si>
    <t>Childhood victimization and illicit drug use in middle adulthood.</t>
  </si>
  <si>
    <t>Using a prospective cohort design, the authors examined in this study whether childhood victimization increases the risk for illicit drug use and related problems in middle adulthood. Court-documented cases of childhood physical and sexual abuse and neglect and matched controls (N = 892) were first assessed as young adults (mean age = 29 years) during 1989-1995 and again in middle adulthood (mean age = 40 years) during 2000-2002. In middle adulthood, abused and neglected individuals were about 1.5 times more likely than controls to report using any illicit drug (in particular, marijuana) during the past year and reported use of a greater number of illicit drugs and more substance-use-related problems compared with controls. The current results reveal the long-term impact of childhood victimization on drug use in middle adulthood. These new results reinforce the need for targeted interventions with abused and neglected children, adolescents, and adults, and particularly for women. (PsycInfo Database Record (c) 2020 APA, all rights reserved)</t>
  </si>
  <si>
    <t>https://doi.org/10.1037/0893-164X.20.4.394</t>
  </si>
  <si>
    <t>Sarfi M.
 Eikemo M.
 Konijnenberg C.</t>
  </si>
  <si>
    <t>Children born to women in opioid maintenance treatment: A longitudinal study of child behavioral problems and parenting stress.</t>
  </si>
  <si>
    <t>In the wake of the "opioid epidemic", there is considerable concern regarding potential harmful long-term effects of prenatal opioid exposure. Opioid misuse and addiction confer increased exposure to lifestyle stressors and health burdens. Accordingly, it is challenging to disentangle effects of prenatal opioid exposure per se from factors related to maternal stress. In this study, we followed 36 women enrolled in comprehensive opioid maintenance treatment (OMT) program and their children alongside 36 age-matched mother-child dyads from a community sample (COMP) from pregnancy until child-age 8 years. Across five sessions, we used a battery of well-established questionnaires to investigate trajectories of parenting stress and mental health symptoms as well as child behavior problems. The 8-year retention was relatively high (OMT: 72%, COMP: 67%), and the OMT sample remarkably stable and well-functioning, with minimal concomitant illicit drug use. Mixed effects regressions showed significantly different trajectories of child behavior problems (F = 3.8, p = 0.024) and parenting stress (F = 3.1, p = 0.016) in the two groups. Differences in experienced stress were largely explained by more distress specifically related to the parenting role in the OMT group (F = 9.7, p = 0.003). The OMT sample also reported higher psychological distress (F = 15.6, p &lt; 0.001) than the comparison group, but notably few participants presented with problems that warranted clinical intervention. The results underscore the benefits of tailored follow-up of children prenatally exposed to opioids and their families beyond infancy and toddlerhood. Long-term direct effects of prenatal opioid exposure on behavior problems are likely modest, given an otherwise stable caregiving environment conducive to healthy development.Copyright 2022 Sarfi, Eikemo and Konijnenberg.</t>
  </si>
  <si>
    <t>https://dx.doi.org/10.3389/fped.2022.1087956</t>
  </si>
  <si>
    <t>Frontiers in Pediatrics. 10 (no pagination), 2022. Article Number: 1087956. Date of Publication: 23 Dec 2022.</t>
  </si>
  <si>
    <t>Pilowsky, DJ; Zybert, PA; Hsieh, PW; Vlahov, D; Susser, E</t>
  </si>
  <si>
    <t>Children of HIV-positive drug-using parents</t>
  </si>
  <si>
    <t>human immunodeficiency virus; disruptive behavior disorders; children of substance-abusing parents; injection drug use</t>
  </si>
  <si>
    <t>PSYCHOSOCIAL ADJUSTMENT; RISK-FACTORS; USERS; OPIATE; IMPACT; WOMEN; PSYCHOPATHOLOGY; PREVALENCE; INFECTION; DISORDERS</t>
  </si>
  <si>
    <t>Objective: Associations between human immunodeficiency virus (HIV) status of injection drug users (IDUs) and their children's psychopathology and social functioning were examined. Method: Parents (N = 61) were drawn from an ongoing longitudinal study of inner city, primarily African-American IDUs. Children (N = 79) were 6 to 11 years of age, currently living with the IDU parent. Parental variables included HIV status, apparent and inapparent HIV infection (with HIV-related medical symptoms and/or disclosure of parental HIV status to children; with neither medical symptoms nor disclosure, respectively), presence of HIV-related medical symptoms, HIV disclosure status to each child, and depression as ascertained by the Center for Epidemiologic Studies-Depression. Children's outcomes (competencies, psychiatric symptoms, and disorders) were assessed with the Child Behavior Checklist and the Schedule for Affective Disorders and Schizophrenia for School-Age Children. Results: Children of IDU parents exhibited high rates of psychopathology. Parental HIV infection per se had no discernible impact on children's outcomes. The apparent HIV infection of a parent was associated with an eightfold increase (odds ratio 7.80; 95% confidence interval 1.56-39.09) in the prevalence of disruptive behavior disorders (compared with children of HIV-negative parents). Parental depression was associated with a threefold increase in the prevalence of children's disruptive behavior disorders (odds ratio 3.49, 95% confidence interval 1.11-11.04). Conclusions: Parental HIV status per se does not seem to have a differential impact on the affected children. The apparent HIV infection of a parent may be associated with children's externalizing symptoms and disorders.</t>
  </si>
  <si>
    <t>Hser, YI; Evans, E; Li, L; Metchik-Gaddis, A; Messina, N</t>
  </si>
  <si>
    <t>Children of treated substance-abusing mothers: A 10-year prospective study</t>
  </si>
  <si>
    <t>Child behavior; maternal drug use; risk factors</t>
  </si>
  <si>
    <t>PRENATAL COCAINE EXPOSURE; RISK-FACTORS; DRUG-USE; PSYCHOLOGICAL DISTRESS; PARENTAL ALCOHOLISM; BEHAVIOR PROBLEMS; CHILDHOOD ABUSE; MENTAL-HEALTH; LIFE STRESS; NEGLECT</t>
  </si>
  <si>
    <t>This study examined children of substance-abusing mothers approximately 10 years after mothers' admission to drug abuse treatment, and identified maternal characteristics that may be risk factors for child behavior problems on the Child Behavior Checklist. Data were obtained from 396 mothers who were included in a sample consecutively admitted to 44 treatment programs in 13 California counties during 2000-2002. The Addiction Severity Index was administered at both intake and follow-up. Each mother reported on one child 6-17 years of age. All of the children had been exposed to drugs, either in utero or postnatally. At follow-up about 22% of the children demonstrated borderline or clinical range problem behaviors. Child behavior problems were related significantly to the mothers' ethnicity (lower among Hispanics relative to white), and problem severity in family/social relationship and mental health, marginally related to her prior medical/health problem, and not related to severity of alcohol, drug, legal and employment problems. Assisting mothers to address their family/social relationship and psychological problems may have an added value to prevent or reduce behavioral problems of their children.</t>
  </si>
  <si>
    <t>Hurt, Hallam;Betancourt, Laura M.;Malmud, Elsa K.;Shera, David M.;Giannetta, Joan M.;Brodsky, Nancy L.;Farah, Martha J.</t>
  </si>
  <si>
    <t>Children with and without gestational cocaine exposure: A neurocognitive systems analysis.</t>
  </si>
  <si>
    <t>Background: Concern for effects of gestational cocaine exposure (GCE) on human neurocognitive (NC) development is based on effects of cocaine on blood flow to the fetus and impact of cocaine on developing monoaminergic systems. GCE has been shown to affect language, attention and perceptual reasoning skills. Objective: Our objective was to investigate effects of GCE on 7 NC systems, assessed behaviorally in middle school-aged, low socioeconomic status subjects followed prospectively since birth. Methods: 55 GCE and 65 non-exposed Control subjects were tested with a battery of 14 tasks adapted from neuroimaging and lesion literature designed to tap 3 frontal systems (Cognitive Control,Working Memory, and Reward Processing) and 4 non-frontal systems (Language, Memory, Spatial Cognition, and Visual Cognition). Using multivariate analysis of covariance, we assessed the relation between NC functioning and GCE status with the following covariates: age at testing; gender; gestational exposure to cigarettes, alcohol and marijuana; foster care placement; caregiver current cocaine use; and two indices of childhood environment. Results: None of the analyses showed an effect of GCE on NC function. In contrast, child characteristics, including age at testing and childhood environment, were associated with NC function. Conclusions: In this cohort there is either no effect of GCE on NC function at middle school age, or that effect is less pronounced than the effect of age or childhood environment. (PsycINFO Database Record (c) 2018 APA, all rights reserved)</t>
  </si>
  <si>
    <t>https://doi.org/10.1016/j.ntt.2009.08.002</t>
  </si>
  <si>
    <t>Neurotoxicology and Teratology</t>
  </si>
  <si>
    <t>Bennett, David S.;Bendersky, Margaret;Lewis, Michael</t>
  </si>
  <si>
    <t>Children's cognitive ability from 4 to 9 years old as a function of prenatal cocaine exposure, environmental risk, and maternal verbal intelligence.</t>
  </si>
  <si>
    <t>This study examined the effects of prenatal cocaine exposure, environmental risk, and maternal verbal intelligence on children's cognitive ability. Gender and age were examined as moderators of potential cocaine exposure effects. The Stanford-Binet IV intelligence test was administered to 231 children (91 cocaine exposed, 140 unexposed) at ages 4, 6, and 9 years. Neonatal medical risk and other prenatal exposures (alcohol, cigarettes, and marijuana) were also examined for their unique effects on child IQ. Mixed models analysis indicated that prenatal cocaine exposure interacted with gender, as cocaine-exposed boys had lower composite IQ scores. Age at assessment did not moderate this relation, indicating that cocaine-exposed boys had lower IQs across this age period. A stimulating home environment and high maternal verbal IQ also predicted higher composite IQ scores. Cocaine-exposed boys had lower scores on the Abstract/Visual Reasoning subscale, with trends for lower scores on the Short-Term Memory and Verbal Reasoning subscales, as exposure effects were observed across domains. The findings indicate that cocaine exposure continues to place children at risk for mild cognitive deficits into preadolescence. Possible mechanisms for the Exposure Ã— Gender interaction are discussed. (PsycINFO Database Record (c) 2016 APA, all rights reserved)</t>
  </si>
  <si>
    <t>https://doi.org/10.1037/0012-1649.44.4.919</t>
  </si>
  <si>
    <t>Children's intellectual and emotional-behavioral adjustment at 4 years as a function of cocaine exposure, maternal characteristics, and environmental risk.</t>
  </si>
  <si>
    <t>The authors examined 223 children at age 4 years for the effects of prenatal cocaine exposure, exposure to other substances, maternal and environmental risk factors, and neonatal medical problems on IQ, externalizing problems, and internalizing problems. Regression analyses showed that maternal verbal IQ and low environmental risk predicted child IQ. Cocaine exposure negatively predicted children's overall IQ and verbal reasoning scores, but only for boys. Cocaine exposure also predicted poorer short-term memory. Maternal harsh discipline, maternal depressive symptoms, and increased environmental risk predicted externalizing problems. In contrast, only maternal depressive symptoms predicted internalizing problems. These findings indicate that early exposure to substances is largely unrelated to subsequent IQ or adjustment, particularly for girls. (PsycINFO Database Record (c) 2016 APA, all rights reserved)</t>
  </si>
  <si>
    <t>https://doi.org/10.1037/0012-1649.38.5.648</t>
  </si>
  <si>
    <t>Agnew N.M.
 Tan N.H.
 Scawn N.D.A.
 Pennefather S.H.
 Russell G.N.</t>
  </si>
  <si>
    <t>Choice of opioid supplementation for day-case rigid bronchoscopy: A randomized placebo-controlled comparison of a bolus of remifentanil and alfentanil.</t>
  </si>
  <si>
    <t>Objective: To compare the efficacy of different bolus doses of remifentanil, alfentanil, and saline at controlling the hemodynamic responses to day-case rigid bronchoscopy under general anesthesia. Design(s): Prospective, randomized, double-blind, placebo-controlled study. Setting(s): Tertiary referral cardiothoracic hospital, single center. Participant(s): Eighty consenting adults scheduled for elective day-case rigid bronchoscopy under general anesthesia. Intervention(s): Patients were randomized to receive a bolus of 10 mug/kg of alfentanil, 1 mug/kg of remifentanil, 2 mug/kg of remifentanil or saline. After this, anesthesia was induced and maintained with a target-controlled propofol infusion (TCI) and succinylcholine was used for muscle relaxation. Heart rate and noninvasive arterial pressure were measured at 1-minute intervals throughout. Measurements and Main Results: Patients' characteristics were similar in all 4 groups. There were no differences in time to return of spontaneous ventilation, wake-up times, or use of rescue vasopressors, and no patients complained of postoperative nausea. Remifentanil provided greater hemodynamic stability than alfentanil and a bolus of remifentanil of 2 mug/kg significantly attenuated the rise in heart rate and was the most effective in preventing a rise in blood pressure. Conclusion(s): A bolus of 2 mug/kg of remifentanil successfully attenuated the hemodynamic response to rigid bronchoscopy without delaying recovery. © 2003 Elsevier Inc. All rights reserved.</t>
  </si>
  <si>
    <t>https://dx.doi.org/10.1016/S1053-0770%2803%2900049-1</t>
  </si>
  <si>
    <t>Journal of Cardiothoracic and Vascular Anesthesia. 17(3) (pp 336-340), 2003. Date of Publication: June 2003.</t>
  </si>
  <si>
    <t>Tang, Jinsong;Morgan, Hannah L.;Liao, Yanhui;Corlett, Philip R.;Wang, Dong;Li, Hong;Tang, Yanqing;Chen, Jindong;Liu, Tieqiao;Hao, Wei;Fletcher, Paul C.;Chen, Xiaogang</t>
  </si>
  <si>
    <t>Chronic administration of ketamine mimics the perturbed sense of body ownership associated with schizophrenia.</t>
  </si>
  <si>
    <t>Rationale: Subanaesthetic ketamine infusion in healthy volunteers induces experiences redolent of early psychosis, including changes in the experience of oneâ€™s own body. It is not clear, however, whether repeated self-administration of ketamine has a sustained effect on body representation that is comparable to that found during acute administration. Objectives: We sought to establish whether chronic ketamine use resulted in disturbances to sense of body ownership. Methods: Following on from our work on the effects of acute ketamine infusion, we used the rubber hand illusion (RHI) to experimentally manipulate the sense of body ownership in chronic ketamine users, compared to healthy controls. Results: Chronic ketamine users experienced the RHI more strongly and reported more body-image aberrations, even though they had not recently taken the drug. Conclusions: These findings suggest that the chronic ketamine model for psychosis models more long-lasting changes in sense of ownership, perhaps more akin to schizophrenia. (PsycInfo Database Record (c) 2022 APA, all rights reserved)</t>
  </si>
  <si>
    <t>https://doi.org/10.1007/s00213-014-3782-0</t>
  </si>
  <si>
    <t>Park T.W.
 Cheng D.M.
 Samet J.H.
 Winter M.R.
 Saitz R.</t>
  </si>
  <si>
    <t>Chronic care management for substance dependence in primary care among patients with co-occurring disorders.</t>
  </si>
  <si>
    <t>Objective: Co-occurring mental and substance use disorders are associated with worse outcomes than a single disorder alone. In this exploratory subgroup analysis of a randomized trial, the authors hypothesized that providing chronic care management (CCM) for substance dependence in a primary care setting would have a beneficial effect among persons with substance dependence and major depressive disorder or posttraumatic stress disorder (PTSD). Method(s): Adults (N=563) with alcohol dependence, drug dependence, or both were assigned to CCM or usual primary care. CCM was provided by a nurse care manager, social worker, internist, and psychiatrist. Clinical outcomes (any use of opioids or stimulants or heavy drinking and severity of depressive and anxiety symptoms) and treatment utilization (emergency department use and hospitalization) were measured at three, six, and 12 months after enrollment. Longitudinal regression models were used to compare randomized arms within the subgroups of participants with major depressive disorder or PTSD. Result(s): Among all participants, 79% met criteria for major depressive disorder and 36% met criteria for PTSD at baseline. No significant effect of CCM was observed within either subgroup for any outcome, including any use of opioids or stimulants or heavy drinking, depressive symptoms, anxiety symptoms, and any hospitalizations or number of nights hospitalized. Among participants with depression, those receiving CCM had fewer days in the emergency department compared with the control group, but the finding was of only borderline significance (p=.06). Conclusion(s): Among patients with co-occurring substance dependence and mental disorders, CCM was not significantly more effective than usual care for improving clinical outcomes or treatment utilization.</t>
  </si>
  <si>
    <t>https://dx.doi.org/10.1176/appi.ps.201300414</t>
  </si>
  <si>
    <t>Psychiatric Services. 66(1) (pp 72-79), 2015. Date of Publication: 01 Jan 2015.</t>
  </si>
  <si>
    <t>Rubio G.
 Martinez-Gras I.
 Ponce G.
 Moratti S.</t>
  </si>
  <si>
    <t>Chronic cocaine use increases alcohol-cue appetitiveness in subjects with and without alcohol dependence.</t>
  </si>
  <si>
    <t>Background: Cocaine abuse and alcohol abuse are among the most serious public health problems in the US and Europe. The use of both drugs, often together, has been reported in the general population and in clinical samples from the US and European countries. It is considered that cocaine could be a risk factor for the development of alcohol dependence but data are inconsistent so far (1). Prospective studies in healthy subjects support the idea that alcohol and cocaine use decreases the subjective feeling of inebriation and increases the sense of being "high". Therefore, a subgroup of heavy drinkers may have combined alcohol and cocaine to achieve these effects. The consumption of both drugs may accentuate the reinforcing properties of both drugs, thus increasing the vulnerability of subjects to developing drug dependence. In summary, it is not known whether the risk for the development alcohol dependence is related with the interaction of both drugs at reward brain mesolimbic centres or it depends on the effect of cocaine at that brain mesolimbic structures. Sample: The final sample (n=112) comprised 4 groups: sample 1 (OH-group), n=47; sample 2 (OH-Co group), n=35; sample 3 (Co-group), n = 30. The control group (n = 61) was selected to have matching demographic characteristics and subjects were recruited from the community and from the staff of the mental health services. After detoxification, alcohol-related pictures were compared to standardised appetitive, aversive and neutral control scenes using an acoustic-startle test. Psychophysiological assessment: Startle-probe procedure and data acquisition: The acoustic startle stimulus consisted of a 100 ms burst of white noise at 95dB (A), with instantaneous rise time. Electrodes filled with saline gel were attached to each participant's right orbicularis oculi region to record startle eyeblink EMG. The EMG signal was recorded at a sampling rate of 1000 Hz with a low-pass filter of 500 Hz. The startle response represents the difference between a stable baseline (using the 50ms before the startle probe) and the maximum amplitude of the startle reflex 5-150ms after the startle probe was presented. Pictures: Affective slides were selected from the IAPS (International Affective Picture System) according to their valence and arousal normative values included 30 unpleasant pictures and 30 neutral pictures. The alcohol-related pictures depicted alcoholic beverages (12 for beer, 10 for liquors) or typical drinking situations (in a bar, with family members) as used in other studies. Result(s): Alcohol-startle magnitudes were lower in cocaine-dependent patients (samples 2 and 3) than in alcohol patients (sample 1). Subjects with cocaine dependence also exhibited lower magnitudes than participants included in the OH-group after viewing appetitive and aversive slides. Conclusion(s): Our findings support the hypothesis that effects of cocaine at dopamine mesolimbic structures provoke higher appetitive responses to alcohol-cues. It is tempting to speculate that cocaine use may induce significant reduction in dopamine D2 receptors, which would increase the likelihood of developing dependence for other substances as alcohol used at the same time than cocaine.</t>
  </si>
  <si>
    <t>https://dx.doi.org/10.1016/S0924-977X%2811%2970922-1</t>
  </si>
  <si>
    <t>European Neuropsychopharmacology. Conference: 24th Congress of the European College of Neuropsychopharmacology, ECNP 2011. Paris France. Conference Publication: (var.pagings). 21(SUPPL. 3) (pp S565), 2011. Date of Publication: September 2011.</t>
  </si>
  <si>
    <t>Connelly M.
 Bickel J.</t>
  </si>
  <si>
    <t>Chronic daily headache in children and adolescents: Science and conjecture.</t>
  </si>
  <si>
    <t>Chronic daily headache comprises a group of headache disorders in which headaches occur almost daily or continuously over several months. Although chronic daily headache is one of the most common chronic pain disorders in pediatrics, data on pathophysiological mechanisms and relative efficacy of treatments remain sparse. In this review, we aim to provide contemporary information on classification, epidemiology, etiology and treatment of pediatric chronic daily headache based on extant empirical data when available, or general consensus in the field when not. © 2013 Future Medicine Ltd.</t>
  </si>
  <si>
    <t>https://dx.doi.org/10.2217/pmt.12.75</t>
  </si>
  <si>
    <t>Pain Management. 3(1) (pp 47-58), 2013. Date of Publication: January 2013.</t>
  </si>
  <si>
    <t>Valenza M.
 Butelman E.R.
 Kreek M.J.</t>
  </si>
  <si>
    <t>Chronic extended access (18-H) intravenous cocaine self-administration procedure: Pattern of cocaine intake and role of the kappa opioid receptor.</t>
  </si>
  <si>
    <t>Background: Cocaine addiction is a chronic brain disease characterized by compulsive drug intake and dysregulation of brain reward and stress systems. Addicted patients typically undergo cycles of active cocaine use, abstinence and relapse. Few preclinical studies have modeled the natural longitudinal course of cocaine addiction and its molecular consequences. Furthermore, the precise role of exacerbated cocaine intake over time ("escalation") remains unclear. Identifications of changes in the pattern of cocaine intake during the development of addictive-like states may allow better treatments for vulnerable subjects. Extended access self-administration protocols are powerful methodologies to model the advanced stages of addiction, which may include changes in the daily pattern and amount of total intake. Several protocols have been published in literature; however, few have a duration of drug access greater than 12 hours per day, potentially resulting in limited construct validity. We therefore characterized the behavioral pattern of intake during our recently developed 18-hour intravenous cocaine self-administration protocol, analyzing behavioral difference between high-and low-intake rats, across chronic exposure (14 consecutive daily sessions). Moreover, since a promising pharmacological target to relieve distress during abstinence/withdrawal, thus potentially preventing relapse, is the kappa opioid receptor (KOPr), we tested the effect of its blockade in relieving neuroendocrine signs of stress and depression, such as serum corticosterone and brain-derived neurotrophic factor in rats in early (30-hour) withdrawal from chronic cocaine self-administration and compared it to yokedsaline rats. Method(s): Adult male Sprague Dawley rats were implanted with a catheter in the jugular vein under isoflurane anesthesia. Upon recovery, rats were trained to press a lever to receive 0.5 mg/kg cocaine unit doses, associated with a light cue (FR1). Training sessions lasted 2h; rats then underwent a 14-day self-administration paradigm, in which they had free access to cocaine for 18 hours/day. Analysis of daily intake and hourly active lever presses during the 18-h self-administration procedure was performed. Yoked-saline rats were run concurrently and paired with cocaine rats, and received an equal number of infusions of physiological saline. Cocaine and yoked-saline rats were sacrificed 30 hours in withdrawal, their brains were dissected and brain regions were analyzed through custom microarray analysis as well as qPCR gene expression. An additional cohort was devoted to the serum CORT and BDNF quantification comparing cocaine-exposed and yoked-saline rats that received acute systemic administration of a selective short-acting kappa opioid receptor antagonist (LY2444296; 0, 3 mg/kg). Data were analyzed with factorial or repeated measures two-way ANOVA, followed by the Student Neumann Keul's test for multiple comparisons. Significance was set at p&lt;0.05. Result(s): Over 14 days of 18-h self-administration sessions, the hourly pattern of intake changed between the early sessions and the later ones. Thus during the first week of access rats showed greater intake during the first hours of each operant session, whereas during the second week of self-administration rats showed the greater intake during the last hours of the sessions. This change in behavior across days was particularly pronounced in high-intake rats, compared to low-intake rats. Additionally, rats in early withdrawal from chronic extended access cocaine selfadministration showed depressive and anxiety-like behavior compared to yoked-saline rats, as well as an overall reduction in circulating serum CORT. Administration of a selective short-acting kappa opioid receptor antagonist affected serum CORT level. Rats re-exposed to the self-administration sessions after 2 weeks of abstinence showed cocaine intake comparable to the last session before withdrawal. Of note, there was a significant positive correlation between rat cocaine intake during the last day of withdrawal and the first session of re-exposure. Conclusion(s): Taken together, these results demonstrate that the pattern of self-infusions of cocaine changes over time during chronic extended access 18h self-administration sessions, as well as a characteristic pattern of within-day circadian changes of self-exposure. A single dose of KOPr antagonist with "medication-like" duration of action prevented cocaine withdrawal-induced neuroendocrine changes. Further studies are needed to determine the effectiveness in preventing relapse-like and depressant-like or anxiety like behaviors in specific addictive diseases.</t>
  </si>
  <si>
    <t>https://dx.doi.org/10.1038/npp.2016.241</t>
  </si>
  <si>
    <t>Neuropsychopharmacology. Conference: 55th Annual Meeting of the American College of Neuropsychopharmacology, ACNP 2016. Hollywood, FL United States. 41(Supplement 1) (pp S439-S440), 2016. Date of Publication: December 2016.</t>
  </si>
  <si>
    <t>Premkumar M.
 Kaur H.
 Grover S.
 Grover G.
 Dhiman R.
 Duseja A.
 Mehtani R.</t>
  </si>
  <si>
    <t>Chronic hepatitis c infection is associated with depression, anxiety, and impaired neurocognitive performance, which improves after achieving svr-12 with direct-acting antivirals: A prospective study.</t>
  </si>
  <si>
    <t>Introduction: Chronic hepatitis C virus (HCV) infection is associated with cognitive impairment, anxiety and mood changes attributable to HCV per se. In addition, patients with cirrhosis may develop overt or minimal hepatic encephalopathy (MHE). With direct acting antiviral agents (DAAs), the high sustained virological response (SVR) rate may improve neuropsychiatric manifestations in HCV. Method(s): Consecutive patients, (with and without cirrhosis, all genders, aged 18-65 years) with viremic hepatitis C were assessed at presentation with Beck's Depression Inventory (BDI-II), Generalized Anxiety Disorder (GAD-7), and for cognition using a combination of paper-based [Montreal Cognitive Assessment (MoCA)] and computer based-tests for number connection (NCT), visual memory, digit span, vigilance, Stroop test and reaction times. The neurocognitive battery was custom designed using Psychology Experiment Building Language (PEBL) version 2.1. All tests were repeated at 12 weeks after completion of DAA therapy and changes in depression, anxiety and cognitive scores were assessed. Result(s): We recruited 402 viremic chronic HCV patients (65% male, 20.1% cirrhotic, mean age 39.26 14years, 90.3% genotype 3, mean RNA load 5.8 log). In addition, 32.0% , 6.2% and 15 % persons consumed alcohol, opium, and tobacco, respectively. SVR-12 rates were 90.5% overall, including 87.5% and 91.2% in patients with and without cirrhosis, respectively. Patients who achieved SVR-12 had mean percentage reduction in BDI (11.3%, p=0.001), GAD (18.4%, p=0.001), and Stroop test (58.4% p=0.001), with improved MoCA score (7.6%, p=0.001), NCT (1.7%, p=0.001) visual memory (13.7%, p=0.001), digit span (23.8%, p=0.002) and correct replies on the Stroop test (12.2%, p=0.001). On Cox proportional hazards analysis, age, gender, viral load, and presence of cirrhosis did not predict SVR-12. Improvement in MoCA (HR 1.4 95% CI 1.1-2.0) was the best predictor of SVR-12. Achievement of SVR-12 was associated with percentage improvement in MoCA (AUC 0.874, sensitivity 73.4%, specificity 85%, p=0.000), increased recalled visual memory targets (AUC 0.901; sensitivity 79%, specificity 85% p=0.000), and increased digit span (AUC 0.770, sensitivity 65.4% specificity 84.7%, p=0.000). Conclusion(s): This prospective cohort of chronic HCV patients showed significant improvement of neurocognitive scores after treatment with DAAs. Computerized tests provide validated and costeffective screening for cognitive impairment in liver disease.</t>
  </si>
  <si>
    <t>https://dx.doi.org/10.14309/01.ajg.0000777864.02977.07</t>
  </si>
  <si>
    <t>American Journal of Gastroenterology. Conference: Annual Scientific Meeting of the American College of Gastroenterology, ACG 2021. Las Vegas, NV United States. 116(SUPPL) (pp S511-S512), 2021. Date of Publication: October 2021.</t>
  </si>
  <si>
    <t>Robaeys G.
 Christensen S.
 Lucidarme D.
 Arain A.
 Bruggmann P.
 Kunkel J.
 Keim S.
 Jakel M.
 DeMasi R.
 Liu C.
 Lonjon-Domanec I.
 Foster G.R.</t>
  </si>
  <si>
    <t>Chronic Hepatitis C Treatment in Patients with Drug Injection History: Findings of the INTEGRATE Prospective, Observational Study.</t>
  </si>
  <si>
    <t>Introduction: People who inject drugs represent an under-treated chronic hepatitis C virus (HCV)-infected patient population. Method(s): INTEGRATE was a prospective, observational study investigating the effectiveness, safety, and adherence in routine clinical practice to telaprevir in combination with peg-interferon and ribavirin (Peg-IFN/RBV) in patients with history of injecting drug use chronically infected with genotype 1 HCV. Result(s): A total of 46 patients were enrolled and included in the intent-to-treat (ITT) population. Among heroin and/or cocaine users (n = 37; 80%), 22% reported use in the past month; 74% (34/46) of patients were on opioid substitution therapy in the pre-treatment phase, and 43% (20/46) discontinued HCV treatment prematurely. Sustained virologic response rate was 54% (25/46) in the ITT population and 74% (25/34) in the per protocol (evaluable-for-effectiveness) population. The main reason for failure in the ITT analysis was loss to follow-up (n = 8; 17%). Adverse events occurred in 91% (42/46) of patients. Mean patient-reported adherence to study drugs was &gt;89% at Week 4, Week 12 and end of treatment. Conclusion(s): Despite a high rate of treatment discontinuation (including loss to follow-up), self-reported adherence to treatment was good and virologic cure rates were similar to those reported in large real-world cohorts. Our findings suggest that people with a history of injecting drug use should be considered for treatment of chronic HCV infection, and highlight the need for improvements in patient support to boost retention in care and, in turn, help to prevent reinfection and transmission. Clinical trial registration: Clinicaltrials.gov identifier, NCT01980290. Funding(s): Janssen Pharmaceuticals.Copyright © 2017, The Author(s).</t>
  </si>
  <si>
    <t>https://dx.doi.org/10.1007/s40121-017-0158-x</t>
  </si>
  <si>
    <t>Infectious Diseases and Therapy. 6(2) (pp 265-275), 2017. Date of Publication: 01 Jun 2017.</t>
  </si>
  <si>
    <t>LeVoir A.
 Lee M.
 Fitzgibbon D.
 Hsu M.
 Posner K.</t>
  </si>
  <si>
    <t>Chronic Opioid Therapy in Cancer Survivors at a Specialty Oncology Pain Clinic: Opioid Dosing, Efficacy, and Safety During Five Years of Pain Management.</t>
  </si>
  <si>
    <t>There are limited data regarding long-term safety and efficacy in cancer survivors receiving chronic opioid therapy. With conflicting recommendations on opioid-prescribing practices and lack of available outcome data, this study aimed to provide a longitudinal perspective on opioid prescribing in cancer survivors. A retrospective chart review at a comprehensive cancer care center pain clinic used data from pain clinic provider notes from 2013 to 2018. Inclusion criteria were patients in clinical remission not receiving active chemotherapy or immunotherapy and receiving opioids during the study period. Opioid dosing changes and outcomes between zero and five years were evaluated by standard statistical analysis. Thirty-two patients met inclusion criteria. Solid malignancies were more common than hematologic malignancies (72% vs. 28%). Common pain complaints were related to postsurgical changes (43%), postradiation (32%), and chemotherapy-induced pain syndromes (25%). There were no serious adverse events. One patient exhibited possible aberrant behavior. At the initial visit, the median morphine milligram equivalent per day (MME/day) was 130. Median MME/day at Year 0 (study start) and Year 5 was 135 and 159, respectively (P = 0.475). Functional status was satisfactory in 58% at Year 0 and increased to 91% of patients meeting their functional goals at Year 5. In a carefully monitored group of cancer survivors with persistent pain, chronic opioid therapy was safely managed during extended periods without significant opioid escalation or evidence of serious adverse events including aberrant behaviors. This population benefited when opioid therapy was managed with a focus on function rather than reduction of pain intensity scores.Copyright © 2020 American Academy of Hospice and Palliative Medicine</t>
  </si>
  <si>
    <t>https://dx.doi.org/10.1016/j.jpainsymman.2020.11.002</t>
  </si>
  <si>
    <t>Journal of Pain and Symptom Management. 61(5) (pp 1080-1087), 2021. Date of Publication: May 2021.</t>
  </si>
  <si>
    <t>Correa D.
 Chung F.
 Farney R.J.
 Prasad A.
 Wong J.</t>
  </si>
  <si>
    <t>Chronic opioid use and central sleep apnea - A review of the prevalence, risk factors, mechanisms, and perioperative considerations.</t>
  </si>
  <si>
    <t>BACKGROUND: Respiratory depression is a well-recognized adverse effect of opioids. Chronic opioid use is associated with the development of sleep disordered breathing such as central sleep apnea (CSA). A large number of patients on chronic opioids may suffer from unrecognized sleep apnea that contributes to unexplained morbidity and mortality. Currently information regarding the perioperative management of patients with sleep disordered breathing associated with chronic opioid use is limited in the anesthesiology literature. The objectives of this review are to define the prevalence and risk factors of respiratory disturbances occurring during sleep that are associated with chronic opioid therapy. METHOD(S): We searched Medline (1946 - November 2013), Medline in process and other Non-indexed citations, Cochrane database of systematic reviews and Cochrane central Registry of Controlled Trials (2005 - October 2013), Embase (1997 - November 2013), PubMed basic search (1946 - November 2013) and sleep medicine meeting abstracts. All prospective, retrospective studies and case reports were included if 1) CSA was confirmed by polysomnography 2) prevalence, opioid medication and dose, concurrent medications and treatment of patients with CSA were reported. Defining feature of CSA was simultaneous absence of airflow and breathing effort &gt;= 10 seconds. Central apnea index (CAI) &gt;= 5 events/hr was considered significant. RESULT(S): The search strategy yielded 7 studies and 4 case reports, including 504 patients. All patients were on chronic opioid medication and had completed polysomnography. Three hundred and seventy-three patients were on chronic opioid medication and were referred to sleep clinics for evaluation of sleep disordered breathing. The remaining 131 patients were on methadone maintenance therapy and polysomnography was performed to explore the possibility of sleep disordered breathing. The overall prevalence of CSA was (34.3%). A morphine equivalent daily dose higher than 200 mg was strongly associated with the severity of sleep disordered breathing, predominantly central sleep apnea. Concurrent use of benzodiazepines, hypnotics and an inverse relationship of body mass index were also associated with the severity of CSA. There were conflicting results for the best positive airway pressure therapy for opioid-induced CSA. Continuous positive airway pressure (CPAP) may be ineffective in eliminating or may even increase CSA but remains as an initial mode of titration. Some reports state, effective therapy with adaptive servo ventilation or bilevel positive pressure ventilation with back-up rate. CONCLUSION(S): The overall prevalence of CSA in patients taking chronic opioids was 34.3%. The most important risk factors were a morphine equivalent daily dose higher than 200mg, concurrent use of sedatives or hypnotics and low BMI. CPAP may be ineffective for treatment of CSA. There are limited data available on the perioperative management of patients with CSA associated with chronic opioid use. There is a need for further prospective studies on the peri-operative risks and management of these patients.</t>
  </si>
  <si>
    <t>https://dx.doi.org/10.1213/01.ane.0000453015.43124.d0</t>
  </si>
  <si>
    <t>Anesthesia and Analgesia. Conference: 2014 Annual Meeting of the International Anesthesia Research Society, IARS 2014. Montreal, QC Canada. Conference Publication: (var.pagings). 118(5 SUPPL. 1) (pp S301), 2014. Date of Publication: May 2014.</t>
  </si>
  <si>
    <t>Bulloch M.N.
 Carroll D.G.</t>
  </si>
  <si>
    <t>Chronic opioid use and patients' expectations in lumbar spinal surgery.</t>
  </si>
  <si>
    <t>BACKGROUND CONTEXT: Chronic opioid use is common among patients scheduled for lumbar spine surgery and is associated with a more complex postoperative course. Understanding effects of opioid use on patients' perspectives of surgery, particularly their expectations of surgery, may improve patients' long term assessment of outcome. PURPOSE: Among patients scheduled for lumbar surgery who were using chronic opioids, the objective of this study was to compare amount of opioid use versus clinical and psychological characteristics, particularly expectations of surgery. STUDY DESIGN/SETTING: Prospective, cross-sectional study, tertiary spine center. PATIENT SAMPLE: 77 consecutive patients with chronic opioid use for lumbar pain. OUTCOME MEASURES: Hospital for Special Surgery Lumbar Spine Surgery Expectations Survey, Oswestry Disability Index (ODI). METHOD(S): Patients taking chronic opioids were identified from preoperative records and were enrolled a mean of 10 days before surgery. Opioid use was categorized according to standard pain management criteria as high use, defined as taking a morphine equivalent dose (MED) of &gt;= 120 mg/day and/or having taken opioids for &gt;= 6 months, or low opioid use, defined as taking an MED &lt; 120 mg/day and having taken opioids for &lt;6 months. At enrollment, patients completed a valid 20-item Expectations Survey measuring physical and psychological expectations of surgery. Patients rated how much improvement they expected for each item and an overall score was calculated (possible range 0-100, higher is greater expectations). Several items specifically addressed pain and the use of pain medications. Patients also completed the Oswestry Disability Index (ODI) (possible score 0-100, higher is worse) and surveys measuring depressive and anxiety symptoms. RESULT(S): The mean age was 58 years, 57% were men, 82% had chronic lumbar diagnoses, 20% had previous spine surgery, 23% were currently working full time, 16% were current smokers. The mean Expectations Survey score was 73+/-16, mean ODI score was 49+/-14, mean overall back pain was 762 (range 0-10, higher is worse), 44% of patients had a positive screen for depression and 68% had anxiety scores greater than population norms. Fourty-four patients met criteria for high opioid use and 33 met criteria for low opioid use. Compared to patients in the low use group, more patients in the high use group had a chronic lumbar condition (70% versus 91%, p=.02), had previous lumbar surgery (9% versus 27%, p=.05) and were not working full time (61% versus 89%, p=.004). Compared to the low use group, patients in the high use group also had lower Expectation Survey scores (79+/-14 versus 69+/-16, p=.01). Regarding specific pain expectations, fewer patients in the high use group expected that surgery would completely improve pain (49% versus 30%, p=.01), that surgery would completely improve pain that interfered with sleep (58% versus 32%, p=.005) and that surgery would allow them to be free of analgesics long term (79% versus 48%, p=.005). There were no differences in opioid use according to age, gender, smoking status, ODI scores, overall back pain, or depressive and anxiety symptoms. CONCLUSION(S): Patients taking opioids for lumbar pain were not a homogeneous group with respect to expectations of surgery. Patients with higher use had lower expectations of surgery, expected less improvement in pain and were less likely to expect being free of analgesics as a result of surgery. FDA DEVICE/DRUG STATUS: This abstract does not discuss or include any applicable devices or drugs.</t>
  </si>
  <si>
    <t>https://dx.doi.org/10.1016/j.spinee.2015.07.094</t>
  </si>
  <si>
    <t>Spine Journal. Conference: 30th Annual Meeting of the North American Spine Society, NASS 2015. Chicago, IL United States. 15(10 Supplement 1) (pp 119S-120S), 2015. Date of Publication: October 2015.</t>
  </si>
  <si>
    <t>Kastanias P.
 Buzon-Tan A.
 Wang W.
 Robinson S.
 Mackenzie K.</t>
  </si>
  <si>
    <t>Chronic pain after bariatric surgery: Better or worse? Do psychosocial factors play a role?.</t>
  </si>
  <si>
    <t>Background and Aims: Meta-analysis demonstrates that bariatric surgery is an effective long-term treatment for obesity and its comorbidities. Although bariatric surgery is a rapidly expanding field, a gap in the literature exists regarding acute and chronic pain and opioid use postoperatively. Preliminary evidence suggests that chronic pain may be improved with weight loss after bariatric surgery; however opioid use or absorption may be altered. Our interdisciplinary team conducted two longitudinal studies to further examine this area. Objective(s): The purpose of the initial study was to examine the incidence and severity of acute and chronic pain after bariatric surgery. The aim of the second study was to further elucidate factors, especially psychosocial elements, which may contribute to the observed changes in chronic neuropathic and somatic pain and opioid use. Material(s) and Method(s): Patients undergoing bariatric surgery at one surgical center were followed longitudinally. Data was collected at 7 time points including pre-operatively and up to 6 month post-op. Data collected included information regarding acute and chronic pain severity, chronic pain interference, and opioid use. In the second study, subjects were also followed longitudinally. Data was collected preoperatively, 6 months and 1 year postoperatively to capture chronic pain severity and interference. Variables examined included demographics, surgical variables and psychosocial factors such as emotional regulation, social support, anxiety and depression. Valid and reliable instruments were utilized for all primary study outcomes. Result(s): The initial study showed decreased acute post-operative pain over time. The incidence and severity of chronic pain was significantly re-duced at 6 months post-bariatric surgery. The interference of chronic pain in daily activities such as work, mood, and walking ability was significantly improved; however, this was not true for sleep. Preliminary results from our second study will also be presented which examine the contribution of demographic and surgical variables as well as psychosocial factors such as emotional regulation, social support, anxiety and depression on chronic pain after bariatric surgery. Conclusion(s): Chronic pain and chronic pain interference with daily activities is improved after bariatric surgery. Results from the second study will address surgical and psychosocial factors that may correlate with this main finding.</t>
  </si>
  <si>
    <t>https://dx.doi.org/10.1159/000446744</t>
  </si>
  <si>
    <t>Obesity Facts. Conference: European Obesity Summit (EOS): 1st Joint Congress of EASO and IFSO-EC. Gothenburg Sweden. Conference Publication: (var.pagings). 9(SUPPL. 1) (pp 330-331), 2016. Date of Publication: June 2016.</t>
  </si>
  <si>
    <t>Spivey T.
 Gutowski E.
 Zinboonyahgoon N.
 King T.
 Dominici L.
 Golshan M.
 Schreiber K.</t>
  </si>
  <si>
    <t>Chronic pain after breast surgery: A prospective observational trial.</t>
  </si>
  <si>
    <t>Background/Objective: Persistent post-operative pain is an important outcome in breast surgery in a significant minority of patients, yet few previous studies have comprehensively assessed surgical, medical, demographic, and phenotypic factors predictive of this entity in a prospective manner. Identification of patients at risk before surgery could improve pre-operative counseling, and allow targeted intervention and peri-operative planning aimed at preventing persistent post-operative pain. We prospectively sought to determine characteristics associated with post-operative pain 6 months after breast surgery, with an emphasis on aspects of surgical technique and management. Method(s): Between 2014 and 2017, 221 patients undergoing breast surgery at our institution were enrolled before surgery, and assessed for demographic, baseline pain, and psychosocial characteristics. Anxiety, depression, and pain catastrophizing were evaluated using validated questionnaires (PROMIS short forms, and Pain Catastrophizing Scale). Surgically related pain was quantified as the Pain Burden Index (PBI) using the Breast Cancer Pain Questionnaire, which queries pain severity and frequency in the surgical area (breast, axilla, chest wall, and ipsilateral arm), both pre-operatively, and also postoperatively out to 6 months. Breast surgery was categorized into 3 basic subgroups for the purpose of evaluating extent of surgery: breast-conserving surgery, mastectomies without reconstruction, mastectomies with reconstruction. In addition, further detailed data regarding surgical factors including axillary dissection, surgical complications, and subsequent surgeries as well as anesthetic and adjuvant treatments were assessed. Kruskal-Wallis Test was used to analyze group differences, and Mann- Whitney U Test was used to evaluate the impact of axillary dissection and late opioid use on persistent pain. Spearmans correlations were used to assess associations between PBI and demographic and psychosocial factors. Result(s): Two hundred twenty-one subjects reported on pain outcomes including the PBI, which takes into account severity, frequency, and area of pain. There was no significant difference in PBI at 6 months between subjects who underwent breast-conserving surgery vs. mastectomies without reconstruction vs. mastectomies with reconstruction. Additionally, longer duration of surgery did not correlate with increased PBI. However, PBI was significantly higher in those who underwent axillary dissection (p=0.037). Younger age (&lt;0.001) and higher BMI (p=0.021) correlated with higher PBI. Similarly, higher pre-operative anxiety (p=0.018), depression (p=0.001), and catastrophizing scores (p=0.012) were associated with higher PBI at 6 months. In addition, women who reported continued use of opioid medications for surgical pain at 2 weeks after surgery had significantly higher PBI scores at 6 months (p&lt;0.001). Conclusion(s): The extent and duration of breast surgery was not associated with persistent postoperative pain at 6 months, with the notable exception of axillary dissection. Psychosocial characteristics including higher anxiety, depression, and pain catastrophizing before surgery were associated with higher persistent post-operative pain at 6 months, suggesting that these, in conjunction with demographic factors including younger age and higher BMI, may help to screen for at-risk patients in the pre-operative setting. Those taking narcotic pain medications at the 2-week mark also had significantly higher PBI, suggesting that this could be used as a post-operative risk factor to identify patients at risk of pain persistence. Further prospective studies along with longer longitudinal follow are required to validate these findings.</t>
  </si>
  <si>
    <t>https://dx.doi.org/10.1245/s10434-018-6534-2</t>
  </si>
  <si>
    <t>Annals of Surgical Oncology. Conference: 19th Annual Meeting of the American Society of Breast Surgeons. Orlando, FL United States. 25(2 Supplement 1) (pp 21-22), 2018. Date of Publication: June 2018.</t>
  </si>
  <si>
    <t>Brandsborg B.
 Nikolajsen L.
 Kehlet H.
 Jensen T.S.</t>
  </si>
  <si>
    <t>Chronic pain after hysterectomy.</t>
  </si>
  <si>
    <t>Background: Chronic pain is a well-known adverse effect of surgery, but the risk of chronic pain after gynaecological surgery is less established. Method(s): This review summarizes studies on chronic pain following hysterectomy. The underlying mechanisms and risk factors for the development of chronic post-hysterectomy pain are discussed. Result(s) and Conclusion(s): Chronic pain is reported by 5-32% of women after hysterectomy. A guideline is proposed for future prospective studies. © 2008 The Authors.</t>
  </si>
  <si>
    <t>https://dx.doi.org/10.1111/j.1399-6576.2007.01552.x</t>
  </si>
  <si>
    <t>Acta Anaesthesiologica Scandinavica. 52(3) (pp 327-331), 2008. Date of Publication: March 2008.</t>
  </si>
  <si>
    <t>Leo R.J.</t>
  </si>
  <si>
    <t>Chronic pain and comorbid depression.</t>
  </si>
  <si>
    <t>For patients with chronic pain, the experience of pain is intimately linked with psychologic distress. Epidemiologic studies indicate that depression is a common comorbidity accompanying chronic pain states. Longitudinal studies also suggest that depression can predict the emergence of chronic pain in selected populations. Emerging evidence suggests numerous pathophysiologic mechanisms that underlie the coexistence of depression and chronic pain states. Comorbid depression can complicate the presentation, clinical course, and response to treatment of patients with chronic pain. The literature reviewed herein focuses on treatment approaches applicable to chronic, nonmalignant pain states predominantly. Although anti-depressants offer advantages in simultaneously producing pain relief and mitigating depression, not all antidepressants share equal efficacy; those with noradrenergic and serotonergic influences seem to fare better than agents with single neurotransmitter influences. Treatment of depression may be essential to fully enlist the patient with chronic pain in comprehensive pain management and rehabilitative approaches. Management plans of patients with chronic pain can be designed with specific individual patient needs in mind, and may involve concurrent use of antidepressants, analgesics, and psychotherapeutic approaches. Copyright © 2005 by Current Science Inc.</t>
  </si>
  <si>
    <t>https://dx.doi.org/10.1007/s11940-005-0032-0</t>
  </si>
  <si>
    <t>Current Treatment Options in Neurology. 7(5) (pp 403-412), 2005. Date of Publication: September 2005.</t>
  </si>
  <si>
    <t>Gibson C.
 Li Y.
 Bertenthal D.
 Huang A.
 Seal K.</t>
  </si>
  <si>
    <t>Chronic pain and high-risk opioid use in women veterans: Is there an association with menopause?.</t>
  </si>
  <si>
    <t>Objective: Women are more likely than men to suffer chronic pain conditions, to be prescribed opioids, and to be prescribed opioids concurrent with sedative-hypnotics, despite the increased risk for overdose presented by this combination. Rates of chronic pain complaints, longterm opioid use, and sedative-hypnotic use are disproportionately higher among midlife women than other age groups, contributing to disability and mortality in this population. Although menopause is a primary feature of midlife affecting the health and well-being of women during this period, the relationship between menopause and chronic pain is poorly understood, and no studies have examined the role of menopause in chronic pain treatment. Understanding these issues should be paramount in the Veterans Affairs (VA) Health Care System, where chronic pain is a leading diagnosis, opioid use and misuse is a prevalent concern, and an estimated half of women Veteran VA users are peri- or postmenopausal. Design(s): We examined national VA administrative data from women Veterans aged 18-82 who had at least one VA outpatient visit during fiscal years 2014- 2015. We used ICD-9 codes and national pharmacy data to categorize women with menopause-related diagnoses, treatments, and procedures (menopausal disorders and/or hormone therapy documented on two or more clinical encounters, or hysterectomy on at least one encounter), chronic pain (same pain diagnosis category on two or more encounters spanning at least 90 days), chronic pain multimorbidity (chronic pain criteria met for two or more unique pain diagnoses), long-term opioid use (prescribed oral opioid medication for -90 days), and concurrent opioid and sedative-hypnotic use (co-prescription of long-term opioids and benzodiazepines or sedative-hypnotics). Multivariable logistic and ordered logistic regression models were used to examine associations between menopause-related diagnoses with chronic pain and opioid-related outcomes, adjusting for age category (18-34, 35-44, 45-54, 55-64, 65+), race (white, black or African American, other), and body mass index, as documented in medical record; and mental health diagnoses (depression, posttraumatic stress disorder, and/or anxiety disorders) and substance use disorders (alcohol use and/or substance use disorders), as indicated by ICD- 9 codes. Result(s): In this sample of 422,737 women Veterans (mean age 47 -14 years), 6% had documented menopause-related diagnoses, which were present in women across the lifespan (ages 23-78). Chronic pain was documented in 194,989 (46%) women, and 77,491 (18%) had multiple unique chronic pain diagnoses. Among women with chronic pain, a full 40% were prescribed long-term opioids, and 24% were co-prescribed sedative-hypnotics. In independent multivariable analyses, women with menopause-related diagnoses were more likely to have diagnosed chronic pain (OR 1.85, 95% CI 1.80-1.91, p&lt;.001), multiple chronic pain diagnoses (OR 1.78, 95% CI 1.73-1.82, p&lt;.001), long-term opioid use (OR 1.15, 95% CI 1.12-1.20, p&lt;.001), and concurrent opioid and sedative-hypnotic use (OR 1.18, 95% CI 1.14-1.22, p&lt;.001). All outcomes were also more likely among African American women, women who were overweight or obese, and midlife and older women (ages-45 years). Conclusion(s): Among women Veteran VA users across the lifespan, menopause- related diagnoses were associated with a substantially increased risk of chronic pain, chronic pain multimorbidity, long-term opioid use, and concurrent opioid and sedative- hypnotic use, independent of age, mental health status, and other known risk factors. These findings shed light on this understudied area, raising the possibility that menopause is an under-recognized marker of risk for chronic pain as well as long-term and high-risk opioid use. Prospective studies are needed to better understand the role of menopause in chronic pain complaints and chronic pain treatment in both the VA and general health care settings.</t>
  </si>
  <si>
    <t>https://dx.doi.org/10.1097/GME.0000000000000997</t>
  </si>
  <si>
    <t>Menopause. Conference: 28th Annual Meeting of the North American Menopause Society. Philadelphia, PA United States. 24(12) (pp 1425), 2017. Date of Publication: December 2017.</t>
  </si>
  <si>
    <t>Loggia M.L.</t>
  </si>
  <si>
    <t>Chronic pain and opioid receptor availability: Disentangling the molecular contributions and the "chicken or the egg" dilemma.</t>
  </si>
  <si>
    <t>https://dx.doi.org/10.1097/j.pain.0000000000001283</t>
  </si>
  <si>
    <t>Pain. 159(9) (pp 1679-1680), 2018. Date of Publication: 01 Sep 2018.</t>
  </si>
  <si>
    <t>Martinez V.
 Dziadzko M.
 Tamayo J.
 Schitter S.
 Guichard L.
 Richeux F.
 Roggerone S.
 Branche P.
 Schlaefflin L.
 Nacto Y.
 Antunes T.
 Negre I.
 Annane D.
 Aubrun F.</t>
  </si>
  <si>
    <t>Chronic pain characteristics in COVID-19 survivors after an ICU stay. A cross-sectional study.</t>
  </si>
  <si>
    <t>Background: The onset and characteristics of chronic pain following an intensive care unit (ICU) stay for COVID-19 have never been thoroughly investigated. Study design: A multicenter cohort study was conducted to describe chronic pain, according to ICD-11, among COVID-19 survivors. The chronic pain was assessed during face-to-face consultations with a pain specialist. Result(s): Among 204 COVID-19 ICU survivors, 143 patients with mean age of 60 +/- 14 years were included nine months after discharge from the ICU. More than half (54%) of patients experienced new-onset chronic pain. In total, 102 different forms of pain were reported in these patients. Secondary pain was the most frequent type, comprising musculoskeletal (40%), post-traumatic (34%), neuropathic (25%), and visceral (13%). Primary chronic pain was rare (7%). The three most common sites of pain were the shoulders, chest, and head. Pain was moderate to severe in 75% of cases, and higher intensity was associated with a greater impact on daily life. Anxiety, depression, post-traumatic stress, perceived stress, and debilitating pain were frequently associated. Intubation was more frequent in patients with chronic pain. Specialized pain centre follow-up was required for 21% of the survivors, which represented 40% of the patients who developed new-onset chronic pain. Conclusion(s): New-onset chronic pain is common after an ICU stay for COVID-19 and may manifest in various forms. Secondary pain caused by ICU management is the most frequent. Patients should undergo screening after ICU discharge to facilitate prompt, thorough, and personalized pain management. Clinical trial registration: NCT04940208.Copyright © 2023</t>
  </si>
  <si>
    <t>https://dx.doi.org/10.1016/j.accpm.2023.101267</t>
  </si>
  <si>
    <t>Anaesthesia Critical Care and Pain Medicine. 42(6) (no pagination), 2023. Article Number: 101267. Date of Publication: December 2023.</t>
  </si>
  <si>
    <t>Buckley L.
 Sterling M.
 Elphinston R.A.</t>
  </si>
  <si>
    <t>Chronic pain experience through COVID-19: A comparison of reports prior and during the early stages of the pandemic.</t>
  </si>
  <si>
    <t>The impacts of COVID-19 and imposed restrictions on individuals with chronic noncancer pain continue to emerge, varying across countries. More recent research (including with longitudinal designs) suggests that the pandemic may not have such a disproportionate effect on chronic noncancer pain and its management as first thought. This longitudinal study, with assessments before the pandemic (2019) and early during the pandemic (May-July 2020), examined changes in validated measures of pain severity, pain interference, prescription opioid misuse, and mental health symptoms. Patients (N = 236) self-reported significant improvements in pain severity, pain interference, pain self-efficacy, pain catastrophizing, prescription opioid misuse, depression, and anxiety symptoms over time. Approximately 30% and 33% of patients achieved minimally important reductions (10% change) in pain severity and pain interference, respectively. In follow-up exploratory analyses, prepandemic sociodemographic and psychological factors predictive of 10% improved (vs 10% worse) pain severity and interference were investigated in logistic regressions. Reduction in pain interference was predicted by current employment, older age, and higher pain self-efficacy. There were no significant predictors of reduction in pain severity. The impact of COVID-19 on patients' pain experience and mental health was negligible in the early stages of the pandemic, and findings suggest improvements through the period. Targeted interventions that promote the protective factor of pain self-efficacy and build resilience may buffer patients' future response to the pandemic because it evolves as a part of our new normal. Targeted social determinants of health interventions that direct resources toward maintaining employment could also be important.Copyright © 2023 Lippincott Williams and Wilkins. All rights reserved.</t>
  </si>
  <si>
    <t>https://dx.doi.org/10.1097/j.pain.0000000000002724</t>
  </si>
  <si>
    <t>Pain. 164(2) (pp 435-442), 2023. Date of Publication: 01 Feb 2023.</t>
  </si>
  <si>
    <t>Kazim M.A.
 Strahl A.
 Moritz S.
 Arlt S.
 Niemeier A.</t>
  </si>
  <si>
    <t>Chronic pain in osteoarthritis of the hip is associated with selective cognitive impairment.</t>
  </si>
  <si>
    <t>Introduction: Chronic pain of various origin is known to be associated with selective cognitive impairment. Osteoarthritis (OA) of the hip is one of the leading causes of chronic pain in the adult population, but its association with cognitive performance has not been evaluated. Here, we investigate the effect of chronic pain due to unilateral OA of one hip and no further source of chronic pain on cognitive performance. Material(s) and Method(s): A neuropsychological test battery, consisting of the Mini-Mental State Examination, Rey-Osterrieth complex figure test, Rivermead behavioural memory test, d2 test of attention, and F-A-S test was applied in 148 patients and 82 healthy pain-free control individuals. The influence of potentially confounding factors such as depression and anxiety was examined. Result(s): Patients with OA of the hip showed decreased performance in specific neuropsychological tests. Performance in verbal and visual short-term and long-term memory and selective attention tests was significantly poorer compared to healthy controls. Whereas the executive functions "updating", "set shifting", "response inhibition" and "reflection" appear intact, "problem solving" and "planning" were impaired. None of the confounders showed any influence on cognitive performance in both study groups. Conclusion(s): We conclude that chronic pain secondary to end-stage hip OA is associated with selective cognitive impairment. Future studies are required to investigate the effect of total hip arthroplasty on cognitive performance.Copyright © 2022, The Author(s).</t>
  </si>
  <si>
    <t>https://dx.doi.org/10.1007/s00402-022-04445-x</t>
  </si>
  <si>
    <t>Archives of Orthopaedic and Trauma Surgery. 143(4) (pp 2189-2197), 2023. Date of Publication: April 2023.</t>
  </si>
  <si>
    <t>Lambarth A.
 Ju C.
 Warwick A.
 Takhar R.
 Dale C.
 Morris A.
 Sen D.
 Wei L.
 Sofat R.</t>
  </si>
  <si>
    <t>Chronic pain in youth and substance misuse, mental illness and long-term prescription opioid use in adulthood: A retrospective longitudinal cohort study.</t>
  </si>
  <si>
    <t>Introduction/Background &amp; aims: Epidemiological studies indicate a prevalence of chronic and recurrent pain in children of 15-30%.1 The long-term implications of chronic pain in childhood are uncertain; however, numerous associations with adverse outcomes have been reported.2,3 Using electronic health records (EHRs), we used both disease codes and medicines prescription records to investigate the scale of chronic pain in children and young people (CYP) and if chronic pain and/or use of analgesic medicines at an early age is associated with substance misuse (SM), use of prescription opioids and poor mental health (MH) in adulthood. Method/Summary of work: We conducted a cohort study using The Health Improvement Network (THIN) database. We identified individuals with chronic pain aged 2-24. Exposure was either by diagnostic code (diagnosis-exposed), inferred by repeat prescription of medicines commonly used to treat pain (prescription-exposed), or both. Followup began at 25, and the unexposed population acted as comparators. We calculated hazard ratios (HR) for MH and SM outcomes and rate ratios (RRs) for opioid prescriptions in adulthood. Additionally, we investigated which diagnoses, if any, were over-represented in the prescription-exposed subgroup. Results/Discussion: The cohort constituted 853 625 individuals; 146 431 were exposed to chronic pain (diagnosisexposed = 115 101, prescription-exposed = 20 298, bothexposed = 11 032), leaving 707 194 as comparators. Median age at index exposure was 18 7 years (IQR 14 7-22 3). Adjusted HRs (95% CI) were significantly greater among the pooled exposed group for MH (HR 1 31 [1 29-1 33]) and SM (HR 1 17 [1 12-1 23]) outcomes. The RR for opioid prescriptions was also greater within the exposedgroup (2 88 [95%CI 2 74-3 03]). Outcomes varied between exposure subgroups, with prescription- and both-exposure tending to have higher HRs for adverse outcomes). Conclusion(s): Chronic pain in CYP is associated with increased prescription opioid use, and adverse MH and SM outcomes in adulthood. Both pain and medicines used to treat it may be implicated in life-long harms. Early recognition of chronic pain in CYP and utilizing nonpharmacological management options may help minimize overprescribing and long-term reliance on dependence-forming-drugs.</t>
  </si>
  <si>
    <t>https://dx.doi.org/10.1111/bcp.15523</t>
  </si>
  <si>
    <t>British Journal of Clinical Pharmacology. Conference: Pharmacology 2022. Liverpool United Kingdom. 89(3) (pp 1258-1260), 2023. Date of Publication: March 2023.</t>
  </si>
  <si>
    <t>Olsen Y.
 Alford D.P.</t>
  </si>
  <si>
    <t>Chronic pain management in patients with substance use disorders.</t>
  </si>
  <si>
    <t>PURPOSE: To review the evidence and provide a practical guide for the management of chronic pain among patients with substance use disorders. EPIDEMIOLOGY: Chronic pain affects between 24% and 67% of patients with substance use disorders, and is frequently undertreated. REVIEW SUMMARY: The approach to the patient with chronic pain and a prior or active substance use disorder begins with a thorough assessment of the severity and history of past treatments of both conditions, and the presence of psychiatric disorders. Patients benefit the most from combinations of pharmacologic agents, ranging from nonsteroidal anti-inflammatory drugs to antidepressants, neuroleptics, and opioids if needed. Nonpharmacologic interventions play an adjunctive role. When using opioid analgesics, initiating a treatment agreement provides a framework within which opioids can be prescribed in a safe and effective manner. Aberrant drug-taking behavior should be assessed fully as it may signify prescription medication abuse, poorly treated pain, or worsening mental health. TYPE OF AVAILABLE EVIDENCE: Consensus statements and guidelines from specialty organizations, including the American Pain Society, the American Society of Addiction Medicine, and the American Academy of Pain Medicine; unstructured reviews; cross-sectional surveys; prospective cohort studies; randomized trials; meta-analyses. GRADE OF AVAILABLE EVIDENCE: Poor to fair. CONCLUSION(S): Although more extensive, high-quality evidence is needed to help guide chronic pain management in patients with past or current substance use, physicians can still deliver effective, appropriate care to this group if they adopt a systematic, well thought out approach that takes into consideration our current understanding of the complex interplay between pain and addiction.</t>
  </si>
  <si>
    <t>Advanced Studies in Medicine. 6(3) (pp 111-123), 2006. Date of Publication: March 2006.</t>
  </si>
  <si>
    <t>Von Korff M.
 Dunn K.M.</t>
  </si>
  <si>
    <t>Chronic pain reconsidered.</t>
  </si>
  <si>
    <t>Chronic pain has been traditionally defined by pain duration, but this approach has limited empirical support and does not account for chronic pain's multi-dimensionality. This study compared duration-based and prospective approaches to defining chronic pain in terms of their ability to predict future pain course and outcomes for primary care patients with three common pain conditions: back pain (n = 971), headache (n = 1078), or orofacial pain (n = 455). At baseline, their chronic pain was classified retrospectively based on Pain Days in the prior six months and prospectively with a prognostic Risk Score identifying patients with "possible" or "probable" chronic pain. The 0-28 Risk Score was based on pain intensity, pain-related activity limitations, depressive symptoms, number of pain sites, and Pain Days. Pain and behavioral outcomes were assessed at six-month follow-up, and long-term opioid use was assessed two to five years after baseline. Risk Score consistently predicted clinically significant pain at six months better than did Pain Days alone (area under the curve of 0.74-0.78 for Risk Score vs. 0.63-0.73 for Pain Days). Risk Score was a stronger predictor of future SF-36 Physical Function, pain-related worry, unemployment, and long-term opioid use than Pain Days alone. Thus, for these three common pain conditions, a prognostic Risk Score had better predictive validity for pain outcomes than did pain duration alone. However, chronic pain appears to be a continuum rather than a distinct class, because long-term pain outcomes are highly variable and inherently uncertain. © 2007 International Association for the Study of Pain.</t>
  </si>
  <si>
    <t>https://dx.doi.org/10.1016/j.pain.2007.12.010</t>
  </si>
  <si>
    <t>Pain. 138(2) (pp 267-276), 2008. Date of Publication: 31 Aug 2008.</t>
  </si>
  <si>
    <t>Sehgal N.
 Colson J.
 Smith H.S.</t>
  </si>
  <si>
    <t>Chronic pain treatment with opioid analgesics: Benefits versus harms of long-term therapy.</t>
  </si>
  <si>
    <t>Chronic non-cancer pain (CNCP) is a disabling chronic condition with a high prevalence rate around the world. Opioids are routinely prescribed for treatment of chronic pain (CP). In the past two decades there has been a massive increase in the number of opioid prescriptions, prescribed daily opioid doses and overall opioid availability. Many more patients with CNCP receive high doses of long-acting opioids on a long-term basis. Yet CP and related disability rates remain high, and majority of the patients with CNCP are dissatisfied with their treatments. Intersecting with the upward trajectory in opioid use are the increasing trends in opioid related adverse effects, especially prescription drug abuse, addiction and overdose deaths. This complex situation raises questions on the relevance of opioid therapy in the treatment of CNCP. This article reviews current evidence on opioid effectiveness, the benefits and harms of long-term therapy in CNCP. © 2013 Informa UK, Ltd.</t>
  </si>
  <si>
    <t>https://dx.doi.org/10.1586/14737175.2013.846517</t>
  </si>
  <si>
    <t>Expert Review of Neurotherapeutics. 13(11) (pp 1201-1220), 2013. Date of Publication: 2013.</t>
  </si>
  <si>
    <t>Dublin S.
 Walker R.L.
 Gray S.L.
 Hubbard R.
 Anderson M.L.
 Yu O.
 Crane P.K.
 Larson E.B.</t>
  </si>
  <si>
    <t>Chronic pain, its management and psychological issues: A review.</t>
  </si>
  <si>
    <t>Chronic pain is one of the most prevalent, disabling conditions both in clinical and psychological aspects and yet often remains inadequately treated due to cost reasons. Moreover, chronic pain commonly occurs in conjunction with depression, anxiety and somatoform disorders. Chronic and recurrent pain not associated with a disease is very common in childhood and adolescence, but there are very less studies and analysis has been done on chronic pain epidemiology and management. As pain is the important factor influencing quality of life and also the reason for which a person seek the advice of physician even require hospitalization that is why this systematic review highlights the different types of chronic pain, epidemiology, pathophysiology, and management of chronic pain along with psychological issues associated with it.Copyright © 2015, Asian Journal of Pharmaceutical and Clinical Research. All Rights Reserved.</t>
  </si>
  <si>
    <t>Asian Journal of Pharmaceutical and Clinical Research. 8(5) (pp 42-47), 2015. Date of Publication: 01 Sep 2015.</t>
  </si>
  <si>
    <t>Xiao M.Z.X.
 Khan J.S.
 Dana E.
 Rao V.
 Djaini G.
 Seltzer Z.
 Ladha K.
 Huang A.
 McCrae K.
 Cypel M.
 Katz J.
 Clarke H.</t>
  </si>
  <si>
    <t>Chronic Post-Surgical Pain after Cardiac Surgery: A Single-Center Prospective Cohort Study.</t>
  </si>
  <si>
    <t>Introduction: Chronic pain after cardiac surgery remains a highly prevalent complication and is associated with impaired function, delayed rehabilitation, and reduced quality of life.1 Chronic postsurgical pain (CPSP) is notoriously refractory to multimodal analgesia techniques and carries substantial emotional, social, and economical costs secondary to heavy use of healthcare and social support resources as well as indirect costs from lost productivity.2 To date, there have been a limited number of prospective studies on persistent pain after cardiac surgery and many aspects of CPSP have not been adequately characterized. The objectives of the present prospective study were to (1) assess the prevalence and characteristics of CPSP at 3, 6, and 12 months after cardiac surgery in a large prospective cohort of Canadian patients; (2) determine the proportion of patients with CPSP whose pain was likely neuropathic in nature; and (3) identify demographic, clinical, surgical, and psychological risk factors for CPSP. Method(s): This is a prospective cohort study of adult patients who underwent non-emergent open-heart surgery via median sternotomy incision between 2011-2015. Eligible surgical procedures included coronary artery bypass surgery, valve replacement or repair, aneurysm repair, heart transplant, and insertion of a ventricular assist device. Prior to surgery, participants completed a questionnaire packet that assessed demographic variables and preoperative pain history. In addition, standardized instruments were used to assess psychological wellbeing including the Hospital Anxiety and Depression Scale (HADS), Pain Catastrophizing Scale (PCS), and the McGill Pain Questionnaire-Short-Form-2 (SF-MPQ-2). Clinical and surgical variables were extracted via chart review. The intensity of acute postoperative pain and cumulative opioid use on each day for the first five postoperative days was also measured. Patients were followed up at 3, 6, and 12-months postoperatively and CPSP around the surgical incision site was assessed as non-zero pain on a 0-10 numeric rating scale. Detailed pain characteristics were collected, including pain frequency, location, and presence of paresthesia. The Leeds Assessment of Neuropathic Signs and Symptoms Pain Questionnaire (LANSS) was utilized to identify participants with likely neuropathic pain using a cut point of &gt;=12.3 Multivariate logistic regression was performed to identify risk factors of CPSP. Result(s): The sample (n=1,059) was predominantly male (76.7%), with a mean (SD) age of 58.9 (13.9) years. The prevalence of CPSP at 3, 6, and 12-months was 28.8%, 18.9%, and 14.7%, respectively. At 3- months, CPSP was on average mild-to-moderate in intensity with 63.4% of respondents localizing their pain deep to the surgical incision (muscle or joint). The majority of participants experienced pain episodes once a week (43.5%) or once an hour (39.8%), with each episode lasting seconds to minutes (64.9%). 33.7% of participants had neuropathic pain at 3-months which subsequently increased to 39.2% and 64.2% at 6 and 12-months, respectively. Participants with neuropathic pain reported higher pain intensity. Independent predictors of CPSP across all time points included female sex, age &lt;= 60 years, preoperative anxiety, baseline chronic pain, high postoperative pain intensity, and higher opioid use within 5 days of surgery (area under the curve 0.75-0.81). Discussion(s): Our results indicate that nearly one in three patients undergoing cardiac surgery developed CPSP at 3 months, with ~15% reporting persistent pain at 1 year. Potentially modifiable risk factors for CPSP included preoperative anxiety, preexisting chronic pain, acute postoperative pain, and higher cumulative opioid consumption in the immediate postoperative period.4 Transitional pain services that focus on multimodal preventative strategies (e.g. cognitive-behavioral interventions and pain medication optimization) may lead to improved long-term pain outcomes in patients who are at high risk of developing CPSP and warrants further study.5.</t>
  </si>
  <si>
    <t>https://dx.doi.org/10.1007/s12630-022-02316-y</t>
  </si>
  <si>
    <t>Canadian Journal of Anesthesia. Conference: Canadian Anesthesiologists' Society Annual Meeting, CAS 2022. Halifax, NS Canada. 69(Supplement 2) (pp S272-S273), 2022. Date of Publication: June 2022.</t>
  </si>
  <si>
    <t>Sousa G.
 Mendonca J.
 Brandao J.
 Santos A.
 Veiga D.
 Abelha F.</t>
  </si>
  <si>
    <t>Chronic post-surgical pain and its impact on quality of life and recovery after surgery.</t>
  </si>
  <si>
    <t>Background and Goal of Study: Chronic post-surgical (CPSP) is a common complication after surgery that persists for at least 2 months, excluding others causes. The aim of this study was to evaluate the incidence of CPSP and its impact on quality of life (QoL) and quality of recovery (QoR). Material(s) and Method(s): Af ter study approval by the institutional ethics committee, a prospective study was conducted in patients scheduled for elective surgery admitted at the PACU (from June to August 2013). CPSP was assessed with the Brief Pain Inventory (BPI), QoL was evaluated with the Euro- Qol 5-dimension questionnaire (EQ-5D) and QoR with the 15-item Quality of Score (QoR-15). Quality of life and BPI evaluations were performed preoperatively (T0) and 3 months after surgery (T3) in 173 patients. Inclusion criteria: patients undergoing orthopedic, vascular, gynecologic and general surgery. Exclusion criteria: unable to give informed consent and cognitive impairment (Mini-mental State Examination &lt; 24). The primary end point was CSPS. Ordinal and continuous data were tested for normal distribution. Descriptive analysis was performed and the Mann-Whitney U test, Fischer's exact test or Chi-square test were applied. Results and discussion: Forty-seven patients had CPSP 90 days after surgery. Three months after surgery patients with CPSP reported significantly more problems in all EQ-5D dimensions: mobility (p=0.001), self-care (p=0.002), usual activities (p&lt; 0.001), pain/discomfort (p&lt; 0.001) and anxiety/ depression (p=0.006). Patients with CPSP reported lower median Euro- QoL Visual analogue scale (68 vs. 87, p&lt; 0.001) and had a lower EQ Index (91 vs. 64, p&gt;0.001). Regarding QoR-15 scores, CPSP patients presented with lower total median scores at T0 at four items: "getting support from hospital doctors and nurses" (p=0.040), "able to return to work or usual home activities" (p=0.035), "moderate pain" (p&lt; 0.001), "severe pain" (p&lt; 0.001) and for a median global score (127 vs. 132, p=0.032). At T24 CPSP patients had lower QoR median global score (103 vs. 121, p&lt; 0.001) and had lower scores for "been able to enjoy food" (p=0.030), "feeling rested" (p=0.001), "moderate pain" (p=0.003) and "feeling sad or depressed" (p=0.017). Conclusion(s): CPSP is an important outcome after surgery because its incidence in our patient was considerable and the patients had a worst QoR and QoL. Twenty-four hours after surgery, CPSP patients had lower scores for pain evaluation at QoR. Ultrasound-guided paravertebral lamina block was performed at the level of T3 with 30ml of local anaesthetics mixture (0.75% ropivacaine 20ml + 2% lidocaine 10ml) under general anaesthesia. VAS at rest and during coughing, opioid consumption and nausea, vomiting were recorded during the 48 hours after surgery. Results and discussion: There were no differences in demographics except the duration of anaesthesia and remifentanil. Comparisons of total opioid consumption and pain between the groups in postoperative analgesia showed no differences. Conclusion(s): Ultrasound-guided single-injection of retrolaminar paravertebral block does not reduce the opioid requirement and postoperative pain after breast surgery. (Figure Presented).</t>
  </si>
  <si>
    <t>European Journal of Anaesthesiology. Conference: European Anaesthesiology Congress, EUROANAESTHESIA 2014. Stockholm Sweden. Conference Publication: (var.pagings). 31(SUPPL. 52) (pp 239-240), 2014. Date of Publication: June 2014.</t>
  </si>
  <si>
    <t>Bremner, J. Douglas;Southwick, Steven M.;Darnell, Adam;Charney, Dennis S.</t>
  </si>
  <si>
    <t>Chronic PTSD in Vietnam combat veterans: Course of illness and substance abuse.</t>
  </si>
  <si>
    <t>Examined the longitudinal course of specific symptoms of posttraumatic stress disorder (PTSD) and related symptoms of alcohol and substance abuse and the effects of alcohol and substances on the symptoms of PTSD. A structured interview for the assessment of PTSD and alcohol and substance abuse, as well as other factors such as life stressors and treatment, was administered to 61 Vietnam combat veterans with PTSD. Onset of symptoms typically occurred at the time of exposure to combat trauma in Vietnam and increased rapidly during the first few years after the war. Symptoms plateaued within a few years after the war, following which the disorder became chronic and unremitting. Hyperarousal symptoms developed first, followed by avoidant symptoms, and finally by symptoms from the intrusive cluster. The onset of alcohol and substance abuse was associated with the onset of PTSD symptoms, and the increase in use paralleled the increase of symptoms. (PsycInfo Database Record (c) 2022 APA, all rights reserved)</t>
  </si>
  <si>
    <t>https://doi.org/10.1176/ajp.153.3.369</t>
  </si>
  <si>
    <t>Curtis S.A.
 Deveaux M.
 Zelterman D.
 Devine L.
 Hendrickson J.E.
 Roberts J.D.
 Brandow A.M.</t>
  </si>
  <si>
    <t>Chronic red blood cell exchange transfusion therapy does not impact hospital utilization or ASCQ-Me pain domains in adults living with sickle cell disease.</t>
  </si>
  <si>
    <t>Introduction: Chronic red blood cell exchange transfusion (CET) therapy is currently used to prevent neurologic and other complications of sickle cell disease (SCD) in children and adults. Despite past pediatric studies showing that CET decreases stroke risk and hospital admissions, few studies have evaluated whether CET decreases hospital utilization or pain in adults with SCD. Data support health care utilization is a poor marker of pain frequency so other ways of assessing the impact of therapy on pain outcomes is necessary and important. We noted that despite receiving CET, our adult patients experienced daily pain requiring home opioid use and intermittent hospitalization for pain crisis. Thus, we conducted a study to examine the effects of CET on the pain experience. Our primary hypothesis was that adults on CET will have similar levels of pain as defined by Adult Sickle Cell Quality of Life Measurement Information System (ASCQ-Me) pain domains as compared to adults not on CET. Our secondary hypothesis was that adults on CET will have similar levels of hospital utilization, opioid use, QOL measures of domains noted to be affected by SCD or inflammatory markers shown to be correlated with pain and SCD pain crisis. Method(s): We conducted a pilot cross-sectional study of adults with SCD treated with or without CET. Subjects were enrolled at scheduled clinic visits and subjects not at their heathy baseline or who receive regular simple transfusion were excluded. Our primary outcome was pain as defined by ASCQ-Me pain domains which include pain crisis frequency, pain crisis severity, and 7-day pain interference which allow the tool to measure both crisis pain and chronic pain. Our secondary outcomes were hospital utilization, opioid use, QoL measures included in ASCQ-ME: sleep, stiffness, social impact and emotional impact, Patient Reported Outcome Measurement Information System domains for nausea and anxiety and inflammation measured by WBC and platelet counts, C reactive protein (CRP) and cytokine levels. Hospital utilization (total annual admissions and emergency room visits) was assessed by medical record review over a one-year period (1/1/2016 to 12/31/2016). Weekly opioid use was estimated by review of dispensed prescriptions using the Connecticut Prescription Monitoring Program converted into average weekly oral morphine equivalents. Tumor necrosis factor alpha (TNFalpha), interleukin 1alpha and 1beta (IL-1alpha, IL-1beta) and interleukin 4 (IL-4) were measured using a luminex multiplex assay. Blood was obtained prior to starting CET. The R statistical software program was used to perform t-tests and Wilcoxon rank-sum tests where normality was not met to compare subjects on CET to those not on CET. Significance was set at p&lt;0.05. Result(s): We enrolled 27 subjects (n=16 in no CET group and n=11 in CET group); indications for CET included primary (n=1) or secondary (n=10) stroke prophylaxis. There was no difference between groups in mean age (33.3 SD 10.1 vs 29.4 SD 12.4 years, p=0.4) or gender (% female: 45% vs. 63%, p=0.3). No patients on CET and 68.7% of those not on CET were prescribed hydroxyurea. Median time patients were receiving chronic transfusions was 5 (IQR 2-14.5) years, and median pre-transfusion %S was 40.3 (IQR 32.2-44.9) %. Subjects on CET had similar median admissions and ED visits compared to those not on CET (1 (IQR 0-1.5) vs 2 (IQR 0-5) admissions p=0.09, 0 (IQR 0-0.5) vs 0.5 (IQR 0-2) ED visits p=0.07). Subjects in both groups were dispensed similar median weekly doses of opioids (CET: 27.4 (IQR 3.0-200.5) vs No CET: 42.7 (IQR 13.0-171.6) mg oral morphine equivalents p=0.7). Subjects on CET had similar ASCQ-ME scores to subjects not on CET for pain episode frequency, severity, and 7-day pain impact (Table 1). Those on CET had superior scores for sleep, nausea, and anxiety (Table 1). Subjects on CET had higher baseline platelet and WBC counts and there was no difference in CRP or cytokines measured between groups (Table 1). Conclusion(s): Collectively, our pilot data suggest despite patients receiving CET pain could still develop. Thus, additional therapies in combination with CET may be needed to optimize pain and quality of life in adults living with SCD. We may have failed to show a difference in hospital utilization due to our subjects being placed on CET for neurologic events, not frequent crisis. A larger prospective cohort study should be done to confirm our preliminary findings. (Table Presented).</t>
  </si>
  <si>
    <t>Blood. Conference: 59th Annual Meeting of the American Society of Hematology, ASH 2017. Atlanta, GA United States. 130(Supplement 1) (no pagination), 2017. Date of Publication: December 2017.</t>
  </si>
  <si>
    <t>Raebel, Marsha A.;Newcomer, Sophia R.;Reifler, Liza M.;Boudreau, Denise;Elliott, Thomas E.;DeBar, Lynn;Ahmed, Ameena;Pawloski, Pamala A.;Fisher, David;Donahoo, W. Troy;Bayliss, Elizabeth A.</t>
  </si>
  <si>
    <t>Chronic use of opioid medications before and after bariatric surgery.</t>
  </si>
  <si>
    <t>Importance: Obesity is associated with chronic noncancer pain. It is not known if opioid use for chronic pain in obese individuals undergoing bariatric surgery is reduced. Objective: To determine opioid use following bariatric surgery in patients using opioids chronically for pain control prior to their surgery and to determine the effect of preoperative depression, chronic pain, or postoperative changes in body mass index (BMI) on changes in postoperative chronic opioid use. Design, Setting, and Participants: Retrospective cohort study in a distributed health network (10 demographically and geographically varied US health care systems) of 11 719 individuals aged 21 years and older, who had undergone bariatric surgery between 2005 and 2009, and were assessed 1 year before and after surgery, with latest follow-up by December 31, 2010. Main Outcomes and Measures: Opioid use, measured as morphine equivalents 1 year before and 1 year after surgery, excluding the first 30 postoperative days. Chronic opioid use is defined as 10 or more opioid dispensings over 90 or more days or as dispensings of at least a 120-day supply of opioids during the year prior to surgery. Results: Before surgery, 8%(95%CI, 7%-8%; n = 933) of bariatric patients were chronic opioid users. Of these individuals, 77%(95%CI, 75%-80%; n = 723) continued chronic opioid use in the year following surgery. Mean daily morphine equivalents for the 933 bariatric patients who were chronic opioid users before surgery were 45.0 mg (95%CI, 40.0-50.1) preoperatively and 51.9mg (95%CI, 46.0-57.8) postoperatively (P50% BMI loss: adjusted incidence rate ratio [adjusted IRR, 1.17; 95% CI, 1.07-1.28] vs â‰¤ 50% BMI loss [adjusted IRR, 1.03; 95%CI, 0.93-1.14] model interaction, P = .06). In other subgroup analyses of preoperative chronic opioid users, changes in morphine equivalents before vs after surgery did not differ between those with or without preoperative diagnosis of depression or chronic pain (depression only [n = 75; IRR, 1.08; 95% CI, 0.90-1.30]; chronic pain only [n = 440; IRR, 1.17; 95%CI, 1.08-1.27]; both depression and chronic pain [n = 226; IRR, 1.11; 95%CI, 0.96-1.28]; neither depression nor chronic pain [n = 192; IRR, 1.22; 95%CI, 0.98-1.51); and P values for model interactions when compared with neither were P = .42 for depression, P = .76 for pain, and P = .48 for both. Conclusions and Relevance: In this cohort of patients who underwent bariatric surgery, 77%of patients who were chronic opioid users before surgery continued chronic opioid use in the year following surgery, and the amount of chronic opioid use was greater postoperatively than preoperatively. These findings suggest the need for better pain management in these patients following surgery. (PsycInfo Database Record (c) 2022 APA, all rights reserved)</t>
  </si>
  <si>
    <t>https://doi.org/10.1001/jama.2013.278344</t>
  </si>
  <si>
    <t>JAMA: Journal of the American Medical Association</t>
  </si>
  <si>
    <t>Maremmani, AGI; Rovai, L; Rugani, F; Bacciardi, S; Massimetd, E; Gazzarrini, D; Dell'Osso, L; Tang, FY; Akiskal, HS; Maremmani, I</t>
  </si>
  <si>
    <t>Chronology of illness in dual diagnosis heroin addicts: The role of mood disorders</t>
  </si>
  <si>
    <t>Heroin dependence; Dual diagnosis; Mental disorder vs. heroin use temporal priority; Self medication hypothesis</t>
  </si>
  <si>
    <t>PRIMARY MAJOR DEPRESSIONS; SUBSTANCE-ABUSE; BIPOLAR SPECTRUM; PAST COURSE; TEMPERAMENT; COMORBIDITY; PSYCHOPATHOLOGY; EPIDEMIOLOGY; PREVALENCE; ANXIETY</t>
  </si>
  <si>
    <t>Background: Recent celebrity deaths have been widely reported in the media and turned the public attention to the coexistence of mood, psychiatric and substance-abuse disorders. These tragic and untimely deaths motivated us to examine the scientific and clinical data, including our own work in this area. The self-medication hypothesis states that individuals with psychiatric illness tend to use heroin to alleviate their symptoms. This study examined the correlations between heroin use, mood and psychiatric disorders, and their chronology in the context of dual diagnosis. Methods: Out of 506 dual diagnosed heroin addicts, 362 patients were implicated in heroin abuse with an onset of at least one year prior to the associated mental disorder (HER-PR), and 144 patients were diagnosed of mental illness at least one year prior to the associated onset of heroin use disorder (Ml-PR). The retrospective cross-sectional analysis of the two groups compared their demographic, clinical and diagnostic characteristics at univariate and multivariate levels. Results: Dual diagnosis heroin addicts whose heroin dependences existed one year prior to their diagnoses (HER-PR) reported more frequent somatic comorbidity (p &lt;= 0.001), less major problems at work (p =0.003), more legal problems (p =0.004) and more failed treatment for their heroin dependence (p &lt; 0.001) in the past. More than 2/3 reached the third stage of heroin addiction (p= &lt;0.001). Their length of dependence was longer (p=0.004). HER-PR patients were diagnosed more frequently as affected by mood disorders and less frequently as affected by psychosis (p=0.004). At the multivariate level. HER-PR patients were characterized by having reached stage 3 of heroin dependence (OR=2.45), diagnosis of mood disorder (OR=2.25), unsuccessful treatment (OR=2.07) and low education (OR=1.79). Limitations: The main limitation is its retrospective nature. Nonetheless, it does shed light on what needs to be done from a clinical and public health perspective and especially prevention. Conclusions: The data emerging from this study, does not allow us to determine a causal relation between heroin use and mental illness onset. However, this data, even if requiring longitudinal studies, suggest that self-medication theory, in these patients, can be applied only for chronic psychoses, but should not be applied to patients with mood disorders using heroin. (C) 2015 Published by Elsevier B.V.</t>
  </si>
  <si>
    <t>Metyas S.
 Yeter K.
 Solyman J.
 Arkfeld D.</t>
  </si>
  <si>
    <t>Chronology of illness in dual diagnosis heroin addicts: The role of mood disorders.</t>
  </si>
  <si>
    <t>Background Recent celebrity deaths have been widely reported in the media and turned the public attention to the coexistence of mood, psychiatric and substance-abuse disorders. These tragic and untimely deaths motivated us to examine the scientific and clinical data, including our own work in this area. The self-medication hypothesis states that individuals with psychiatric illness tend to use heroin to alleviate their symptoms. This study examined the correlations between heroin use, mood and psychiatric disorders, and their chronology in the context of dual diagnosis. Methods Out of 506 dual diagnosed heroin addicts, 362 patients were implicated in heroin abuse with an onset of at least one year prior to the associated mental disorder (HER-PR), and 144 patients were diagnosed of mental illness at least one year prior to the associated onset of heroin use disorder (MI-PR). The retrospective cross-sectional analysis of the two groups compared their demographic, clinical and diagnostic characteristics at univariate and multivariate levels. Results Dual diagnosis heroin addicts whose heroin dependences existed one year prior to their diagnoses (HER-PR) reported more frequent somatic comorbidity (p &lt; 0.001), less major problems at work (p=0.003), more legal problems (p=0.004) and more failed treatment for their heroin dependence (p&lt;0.001) in the past. More than 2/3 reached the third stage of heroin addiction (p= &lt; 0.001). Their length of dependence was longer (p=0.004). HER-PR patients were diagnosed more frequently as affected by mood disorders and less frequently as affected by psychosis (p=0.004). At the multivariate level, HER-PR patients were characterized by having reached stage 3 of heroin dependence (OR=2.45), diagnosis of mood disorder (OR=2.25), unsuccessful treatment (OR=2.07) and low education (OR=1.79). Limitation(s): The main limitation is its retrospective nature. Nonetheless, it does shed light on what needs to be done from a clinical and public health perspective and especially prevention. Conclusions The data emerging from this study, does not allow us to determine a causal relation between heroin use and mental illness onset. However, this data, even if requiring longitudinal studies, suggest that self-medication theory, in these patients, can be applied only for chronic psychoses, but should not be applied to patients with mood disorders using heroin.Copyright © 2015 Published by Elsevier B.V.</t>
  </si>
  <si>
    <t>https://dx.doi.org/10.1016/j.jad.2015.03.046</t>
  </si>
  <si>
    <t>Journal of Affective Disorders. 179 (pp 156-160), 2015. Date of Publication: 01 Jul 2015.</t>
  </si>
  <si>
    <t>Romberg A.R.
 Miller Lo E.J.
 Barton A.A.
 Xiao H.
 Vallone D.M.
 Hair E.C.</t>
  </si>
  <si>
    <t>Cigarette smoking, prescription opioid use and misuse among young adults: An exploratory analysis.</t>
  </si>
  <si>
    <t>Young adults have the highest prevalence of misuse of prescription opioids. In 2016, 7.1% of 18- to 25-year-olds reported misuse, meaning use other than as prescribed. While smoking is known to be associated with opioid use, to our knowledge no study has examined the relationships between smoking, prescribed use of opioids, and opioid misuse in young adults at the population level. Online survey data were collected in spring 2018 from a nationally representative sample of 18-25-year-olds from the Truth Longitudinal Cohort (N = 10,502). Respondents self-reported cigarette smoking, and both lifetime and recent (past 6-month) prescribed use and misuse of opioids. Generalized ordered logistic regression modeling was used to determine associations between cigarette smoking and recent prescribed use and misuse while controlling for demographic characteristics, other substance use, sensation seeking, and mental health status. Overall, 61.0% of respondents reported lifetime prescribed use of opioids and 16% reported recent prescribed use. Lifetime misuse was reported by 19.4%, with 7.8% reporting recent misuse. Together, the models revealed a graded relationship, with current smokers having higher odds of both prescribed use and misuse, never smokers having lowest odds of use or misuse, and ever smokers, those who had smoked but not in the past 30 days, falling between current and never smokers. Findings indicate a clear association between smoking and use of opioids even after accounting for a strong association between prescribed use and misuse among young adults.Copyright © 2019</t>
  </si>
  <si>
    <t>https://dx.doi.org/10.1016/j.ypmed.2019.105845</t>
  </si>
  <si>
    <t>Preventive Medicine. 129 (no pagination), 2019. Article Number: 105845. Date of Publication: December 2019.</t>
  </si>
  <si>
    <t>Spence A.B.
 Liu C.
 Rubin L.
 Aouizerat B.
 Vance D.E.
 Bolivar H.
 Lahiri C.D.
 Adimora A.A.
 Weber K.
 Gustafson D.
 Sosanya O.
 Turner R.S.
 Kassaye S.</t>
  </si>
  <si>
    <t>Class-Based Antiretroviral Exposure and Cognition Among Women Living with HIV.</t>
  </si>
  <si>
    <t>Neurologic complications of the human immunodeficiency virus (HIV) are common in treated individuals, and toxicity of certain antiretroviral therapies (ART) may contribute to cognitive impairment. We investigated exposures to specific ART and cognition among women living with HIV (WLWH). Virologically suppressed (viral load &lt;200 copies/mL during at least two semi-annual visits) WLWH and age/race matched HIV-seronegative controls enrolled in the Women's Interagency HIV Study who completed at least two biennial cognitive assessments were included. Analysis of WLWH was restricted to those with exposure to the drug class of interest and a nucleoside reverse transcriptase inhibitor (NRTI) backbone. Generalized estimating equations were used to evaluate repeated measures of cognition over time in association with ART class exposure. Among 1,242 eligible WLWH, 20% (n = 247) had isolated drug exposure to non-nucleoside reverse transcriptase inhibitors (NNRTI), 18% (n = 219) to protease inhibitors (PIs), and 6% (n = 79) to integrase inhibitors with a NRTI backbone. Cognitive assessments were performed at a median of 3 biennial visits {IQR 2-4 visits}. At the index assessment, 21% of WLWH demonstrated global cognitive impairment versus 29% at their last cognitive assessment. In multivariable analyses adjusted for hypertension, depression, diabetes mellitus, history of AIDS-defining illness, alcohol use, number of medications, and time on ART, WLWH exposed to NNRTIs demonstrated verbal learning improvements (mean T-score change 1.3, p = .020) compared to other treated women. Compared to HIV-seronegative women, WLWH exposed to PIs had worse verbal learning (mean T-score difference -2.62, p = .002) and verbal memory performance (mean T-score difference -1.74, p = .032) at baseline. Compared to HIV-seronegative women, WLWH exposed to PIs had improvements in verbal learning (mean T-score slope difference 0.36, p = .025) and verbal memory (mean T-score slope difference 0.32, p = .042). The index T-score and slope of change in the T-score were similar among other treated groups and the HIV-seronegative group. We noted emerging trends in cognition in WLWH exposed to specific drug classes. Ongoing study of this relatively young group is important to characterize long-term cognitive outcomes and effect of antiretrovirals as treatment guidelines evolve.Copyright © 2022, Mary Ann Liebert, Inc., publishers 2022.</t>
  </si>
  <si>
    <t>https://dx.doi.org/10.1089/aid.2021.0097</t>
  </si>
  <si>
    <t>AIDS Research and Human Retroviruses. 38(7) (pp 561-570), 2022. Date of Publication: July 2022.</t>
  </si>
  <si>
    <t>Padmaja K.
 Parameswaran R.
 Srisangeetha G.
 Zachariah S.M.
 Prince N.
 Amirtham S.M.
 Beifuss U.
 Conrad J.
 Subramani S.</t>
  </si>
  <si>
    <t>Cleistanthin A causes peripheral vasoconstriction and myocardial depression in isolated tissue preparations.</t>
  </si>
  <si>
    <t>Background: Cleistanthus collinus is a poisonous shrub commonly used for deliberate self-harm in rural south India. Boiled decoction or a paste made from its leaves is used for suicide. Cleistanthoside A and Cleistanthin A are the major toxins identified from this plant. In this study, we disclose the mechanism of Cleistanthin A toxicity and concentrations of the two toxins in different extracts of Cleistanthus collinus. Method(s): The effect of Cleistanthin A was studied on isolated goat leg arteries using two different preparations namely transverse cylinder and longitudinal strip. The influence of Cleistanthin A on peripheral vascular resistance and myocardial contractility was evaluated by rat hind limb and isolated rat heart experiments, respectively. For the quantification of toxins, five different extracts of C. collinus leaves were prepared. The extracts were subjected to analytical HPLC to quantify Cleistanthoside A and Cleistanthin A. Results and Conclusion(s): Cleistanthin A increased vascular tension in transverse cylinder preparation and increased peak, trough and mean aortic pressures in the rat hind limb preparations. In isolated rat heart experiments, there was an increase in diastolic and mean ventricular pressure with a significant decrease in ventricular pulse pressure. These observations suggest that the hypotension in C. collinus poisoning patients may be due to cardiotoxicity and not due to vasodilation as is currently believed. Quantification of different extracts showed that boiled extracts had higher quantities of Cleistanthoside A whereas crushed leaf extracts yielded significantly higher amounts of Cleistanthin A.Copyright © 2023 Informa UK Limited, trading as Taylor &amp; Francis Group.</t>
  </si>
  <si>
    <t>https://dx.doi.org/10.1080/15376516.2023.2237581</t>
  </si>
  <si>
    <t>Toxicology Mechanisms and Methods. 33(9) (pp 719-731), 2023. Date of Publication: 2023.</t>
  </si>
  <si>
    <t>Rush, Brian;Sapag, Jaime;Chaim, Gloria;Quinteros, Claudia</t>
  </si>
  <si>
    <t>Client characteristics within the Chilean National Youth Addiction Treatment Demonstration System.</t>
  </si>
  <si>
    <t>In the context of an evaluation of a national demonstration program for youth addiction treatment in Chile, a sociodemographic and substance use profile of children and adolescents accessing services through this new program was developed. Information regarding sociodemographic factors, substance use, and problem severity; services used; and unmet needs was retrospectively gathered for all clients (685) admitted between January 1 and June 30, 2006. Thirty-two treatment centers (91.4%) provided data. The client population profile reflected severe psychosocial circumstances (e.g., 61.4% early exit from school). Of the population, 64.9% were classified in the highest substance risk level. The primary drug reported was cocaine-paste-base (52.7%). Comparisons to similar data in other countries illustrate the more severe profile of this Chilean treatment sample. The results suggest the need for increased outreach and comprehensive intersectoral approaches. Monitoring and evaluation should become part of the culture of the national drug treatment system in Chile and other countries. (PsycINFO Database Record (c) 2019 APA, all rights reserved)</t>
  </si>
  <si>
    <t>https://doi.org/10.1016/j.jsat.2010.10.001</t>
  </si>
  <si>
    <t>Guydish, Joseph;Werdegar, David;Tajima, Barbara;Price, Marilyn;Acampora, Alfonso</t>
  </si>
  <si>
    <t>Clients entering drug abuse day treatment: 18-month outcomes.</t>
  </si>
  <si>
    <t>Clients who entered and remained in day treatment for at least 2 wks (Nâ€‚=â€‚66, mean age 33 yrs) were interviewed using the Addiction Severity Index, the Beck Depression Inventory, the Symptom Sign Checklist-90-R, and a social support measure, and were interviewed at 6, 12, and 18 mo after baseline. Follow-up rates for each time point ranged from 58%â€“68%, and 30 clients were interviewed at every time point. Those who were consistently followed did not differ from those who were not consistently followed on demographics or on outcome variables measured at baseline. Comparison of mean outcome scores across time using multivariate analysis of variance (MANOVA) showed significant changes from baseline to 6 mo in the areas of alcohol, drug, legal, and social problem severity, and these changes were maintained up to 18 mo postadmission. Outcomes reflecting psychiatric symptoms and employment also changed over time, but showed different patterns of change. (PsycINFO Database Record (c) 2016 APA, all rights reserved)</t>
  </si>
  <si>
    <t>https://doi.org/10.3109/00952999709001690</t>
  </si>
  <si>
    <t>Huffman K.L.
 Mandell D.
 Lehmann J.K.
 Jimenez X.F.
 Lapin B.R.</t>
  </si>
  <si>
    <t>Clinical and Demographic Predictors of Interdisciplinary Chronic Pain Rehabilitation Program Treatment Response.</t>
  </si>
  <si>
    <t>Patients treated in interdisciplinary chronic pain rehabilitation programs show long-term improvements in symptoms; however, outcomes may vary across heterogenous patient subpopulations. This longitudinal retrospective study characterizes the influence of opioids, mood, patient characteristics, and baseline symptoms on pain and functional impairment (FI) in 1,681 patients 6-months to 12-months post-treatment in an interdisciplinary chronic pain rehabilitation program incorporating opioid weaning. Linear mixed models showed immediate and durable treatment benefits with nonuniform worsening at follow up which slowed over time. Latent class growth analysis identified three post-treatment trajectories of pain and FI: mild symptoms and durable benefits, moderate symptoms and durable benefits, and intractable symptoms. A fourth pain trajectory showed immediate post-treatment improvement and worsening at follow up. Whether a patient was weaned from opioids was not predictive of treatment trajectory. Racial ethnic minority status, higher levels of post-treatment depression, and lower perceived treatment response were associated with less resolution (moderate symptoms) or intractable symptoms. Not having a college education was predictive of intractable or worsening pain and a moderate course of FI. Older age and male gender was associated with intractable FI. Treatment outcomes may be improved by the development of targeted interventions for patients at risk of poor recovery and/or deteriorating long-term course. Perspective(s): This study examined predictors of treatment response in 1,681 patients treated in an interdisciplinary chronic pain rehabilitation program incorporating opioid weaning. Opioid weaning did not predict outcome. Higher levels of symptoms, lower levels of education, and being a racial-ethnic minority were associated with a less salubrious long-term treatment response.Copyright © 2019 the American Pain Society</t>
  </si>
  <si>
    <t>https://dx.doi.org/10.1016/j.jpain.2019.05.014</t>
  </si>
  <si>
    <t>Journal of Pain. 20(12) (pp 1470-1485), 2019. Date of Publication: December 2019.</t>
  </si>
  <si>
    <t>Palhares Alves H.N.
 Vieira D.L.
 Laranjeira R.R.
 Vieira J.E.
 Nogueira Martins L.A.</t>
  </si>
  <si>
    <t>Clinical and Demographic Profile of Anesthesiologists Using Alcohol and Other Drugs under Treatment in a Pioneering Program in Brazil.</t>
  </si>
  <si>
    <t>Background and objectives: Anesthesiologists are the majority in impaired-physician programs that assist physicians who abuse psychoactive substances. The aim of this paper is to show a descriptive study about the clinical and sociodemographic profile of a sample of chemically dependent anesthesiologists treated in a reference program. In addition, the objective is to cite the psychiatric comorbities, the most frequently used drugs and the psychosocial and professional repercussions of substance abuse. Method(s): A cross-sectional and prospective study was conducted, and a socio-occupational questionnaire and a structured interview were carried out to diagnose mental and psychoactive substance use disorders, according to the International Classification of Diseases (the ICD-10). The questionnaire and the structured interview were carried out by two skilled researchers. Result(s): Fifty-seven anesthesiologists were interviewed. Most of them were male (77.2%), and the mean age was 36.1 years (SD. =. 8.5%). A high prevalence of abuse of opioid (59.6%), benzodiazepine (3.1%) and alcohol (35.1%) was observed. Opioid users sought treatment earlier than other substance users and usually they were under pressure from their colleagues and the Regional Council of Medicine. The incidence of drug abuse for self-medication was high in this subgroup. Conclusion(s): Anesthesiologists may present a different profile concerning the risks of opioid use. Opioid abuse usually begins during medical residency or during the first years of clinical practice, which supports the hypothesis that addiction to opioids is an occupational issue among anesthesiologists. © 2012 Elsevier Editora Ltda.</t>
  </si>
  <si>
    <t>https://dx.doi.org/10.1016/S0034-7094%2812%2970136-8</t>
  </si>
  <si>
    <t>Revista Brasileira de Anestesiologia. 62(3) (pp 356-364), 2012. Date of Publication: May 2012.</t>
  </si>
  <si>
    <t>Mo Y.
 Shcherbakova N.
 Zeibeq J.
 Muzykovsky K.
 Thai P.
 Kin Li W.
 Ahmad M.
 Gasperino J.</t>
  </si>
  <si>
    <t>Clinical and economic impact of the use of dexmedetomidine for sedation in the intensive care unit Research Snapshot Theater: Pharmacy X.</t>
  </si>
  <si>
    <t>Learning Objectives: Sedation strategies using non-benzodiazepines (BZD), either propofol (PRO) or dexmedetomidine (DEX), have become standard of care in the intensive care unit (ICU). Despite the advantages of DEX over PRO including minimal respiratory depression and the potential for preventing and/or treating ICU delirium, PRO has been the preferred agent due to its lower cost. However, the acquisition cost of DEX has considerably decreased as a generic version of DEX has recently become available. The purpose of this study is to evaluate clinical and economic outcomes of a DEX-based sedation regimen relative to PRO in the ICU. Method(s): This was a retrospective cohort study of ICU patients who received either DEX or PRO for a period &gt;= 12 hours from August 2014 to March 2018. Patients who received a continuous infusion of BZDs were excluded. Clinical outcomes included the duration of mechanical ventilation (MV), ICU and hospital length of stay (LOS), requirements of concomitant sedatives and opioids, and the presence of delirium during treatments. Economic outcomes included acquisition costs of sedatives and opioids during ICU stay. Patients were matched for age, sex, and Sequential Organ Failure Assessment (SOFA) scores in a 1:1 ratio. The Student t-test or Wilcoxon rank-sum test was used for analysis of continuous variables and the Fisher's exact and chi-squared test for categorical variables. Result(s): Seven-two ICU patients (n=36 in each group) with a mean age of 70.4 years (SD = 13) were included. There were no significant differences in ICU and hospital LOS and time on MV in both groups (mean ICU LOS 12 [DEX] vs. 10.5 [PRO] days, p=0.61; mean hospital LOS 24.3 [DEX] vs. 18.9 [PRO] days, p=0.29; mean time of MV 270.5 [DEX] vs. 249.9 [PRO] hours, p=0.79). Hemodynamic adverse effects associated with both agents including the mean changes in mean arterial pressure and heart rate as well as vasopressor requirement 6 hours before and after treatments were similar. The mean total costs of sedatives and opioids during ICU stay in the DEX and PRO group were 24.4 and 23.2 dollars per day, respectively (p=0.86). Conclusion(s): The use of DEX for sedation in the ICU relative to PRO appears to be associated with similar clinical outcomes at comparable cost. Additional prospective studies are needed to confirm these findings.</t>
  </si>
  <si>
    <t>Critical Care Medicine. Conference: 48th Critical Care Congress of the Society of Critical Care Medicine, SCCM 2019. San Diego, CA United States. 47(1 Supplement 1) (no pagination), 2019. Date of Publication: January 2019.</t>
  </si>
  <si>
    <t>Orsini J, Din N, Elahi E, Gomez A, Rajayer S, Malik R, Jean E.</t>
  </si>
  <si>
    <t>Clinical and epidemiological characteristics of patients with acute drug intoxication admitted to ICU</t>
  </si>
  <si>
    <t>J Community Hosp Intern Med Perspect</t>
  </si>
  <si>
    <t>10.1080/20009666.2017.1356189</t>
  </si>
  <si>
    <t>Feingold, D</t>
  </si>
  <si>
    <t>Clinical and functional outcomes of cannabis use among individuals with depression and anxiety: a three-year population-based longitudinal study</t>
  </si>
  <si>
    <t>Outcomes of cannabis use; depression; anxiety; longitudinal study</t>
  </si>
  <si>
    <t>Schulte B.
 Schmidt C.S.
 Manthey J.
 Strada L.
 Christensen S.
 Cimander K.
 Gorne H.
 Khaykin P.
 Scherbaum N.
 Walcher S.
 Mauss S.
 Schafer I.
 Verthein U.
 Rehm J.
 Reimer J.</t>
  </si>
  <si>
    <t>Clinical and patient-reported outcomes of direct-acting antivirals for the treatment of chronic hepatitis C among patients on opioid agonist treatment: A real-world prospective cohort study.</t>
  </si>
  <si>
    <t>Background. Patient-reported outcomes (PROs) can help to reduce uncertainties about hepatitis C virus (HCV) treatment with direct-acting antivirals (DAAs) among people who inject drugs and increase treatment uptake in this high-risk group. Besides clinical data, this study analyzed for the first time PROs in a real-world sample of patients on opioid agonist treatment (OAT) and HCV treatment with DAAs. Methods. HCV treatment data including virological response, adherence, safety, and PROs of 328 German patients on OAT were analyzed in a pragmatic prospective cohort study conducted from 2016 to 2018. Clinical effectiveness was defined as sustained virological response (SVR) at week 12 after end of treatment and calculated in per-protocol (PP) and intention-to-treat (ITT) analyses. Changes over time in PROs on health-related quality of life, physical and mental health, functioning, medication tolerability, fatigue, concentration, and memory were analyzed by repeated-measures analyses of variances (ANOVAs). Results. We found high adherence and treatment completion rates, a low number of mainly mild adverse events, and high SVR rates (PP: 97.5% [n = 285]; ITT: 84.5% [n = 328]). Missing SVR data in the ITT sample were mainly caused by patients lost to follow-up after treatment completion. Most PROs showed statistically significant but modest improvements over time, with more pronounced improvements in highly impaired patients. Conclusions. This real-world study confirms that DAA treatment among OAT patients is feasible, safe, and effective. PROs show that all patients, but particularly those with higher somatic, mental, and social burden, benefit from DAA treatment.Copyright © The Author(s) 2020. Published by Oxford University Press on behalf of Infectious Diseases Society of America. This is an Open Access article distributed under the terms of the Creative Commons Attribution-NonCommercial-NoDerivs licence (http://creativecommons.org/licenses/by-nc-nd/4.0/), which permits non-commercial reproduction and distribution of the work, in any medium, provided the original work is not altered or transformed in any way, and that the work is properly cited. For commercial re-use, please contact journals.permissions@oup.com</t>
  </si>
  <si>
    <t>https://dx.doi.org/10.1093/ofid/ofaa317</t>
  </si>
  <si>
    <t>Open Forum Infectious Diseases. 7(8) (no pagination), 2020. Article Number: ofaa317. Date of Publication: 01 Aug 2020.</t>
  </si>
  <si>
    <t>Perez C.
 Navarro A.
 Saldana M.T.
 Masramon X.
 Perez M.
 Rejas J.</t>
  </si>
  <si>
    <t>Clinical and resource utilization patterns in patients with refractory neuropathic pain prescribed pregabalin for the first time in routine medical practice in primary care settings in Spain.</t>
  </si>
  <si>
    <t>Context and Objective: To describe clinical and resource utilization patterns in patients with refractory neuropathic pain (NeP) who were prescribed pregabalin for the first time in routine medical practice in primary care settings. Method(s): Post-hoc analysis of a 12-week prospective observational study including pregabalin naive adult patients with refractory chronic NeP of at least 6-months duration. Self-reported pain intensity, disability, sleep disturbances, symptoms of anxiety and depression, disability, health-related quality of life (HRQoL), health care resource utilization, and corresponding costs were assessed in this post-hoc analysis. Result(s): One thousand three hundred fifty-four patients were enrolled in the study, and three treatment groups were identified: 1) 598 patients replaced prior pain treatments with pregabalin as monotherapy; 2) 589 added pregabalin to their existing pain treatments; and 3) 167 other pain treatments were prescribed according with physician routine medical practice. Statistically significant differences were reported at baseline for intensity of pain, patient disability, severity of depressive symptoms, and HRQoL (P&lt;0.01 in all cases). No statistically significant differences were reported among the three treatment groups for anxiety severity or sleep disturbances. Subjects who received add-on pregabalin had greater use of direct and indirect resources vs the other groups, resulting in significantly higher quarterly overall costs per patient: 2,397 (2,308), 2,470 (1,857), and 3,110 (2,496), respectively (P&lt;0.001). Conclusion(s): These findings suggest that primary care physicians chose pregabalin as an option for treating refractory patients who tended to have much more severe NeP profiles, costing society more than when they chose other therapeutic strategies not including pregabalin. © 2013.</t>
  </si>
  <si>
    <t>https://dx.doi.org/10.1111/pme.12276</t>
  </si>
  <si>
    <t>Pain Medicine (United States). 14(12) (pp 1954-1963), 2013. Date of Publication: December 2013.</t>
  </si>
  <si>
    <t>Oliveira, Eliany NazarÃ©;Alves, Priscila Maria Vasconcelos;Ximenes Neto, Francisco Rosemiro GuimarÃ£es;Andrade, Aline Teles;Gomes, Bruna Vieira;Grande, Antonio Jose</t>
  </si>
  <si>
    <t>Clinical aspects and care production in a Brazilian Psychosocial Care Center of Alcohol and Other Drugs (CAPS AD).</t>
  </si>
  <si>
    <t>The study aimed to analyze the clinical aspects of the treatment of crack cocaine and excessive alcohol users who were seen in a Psychosocial Care Center of Alcohol and Other Drugs (CAPS AD) in Sobral, CearÃ¡, during the years 2010 and 2011. This is an exploratory descriptive and documentary study, with a retrospective quantitative approach. The sample was composed of 567 medical records of drug users, from which 291 were crack cocaine users, and 276 were alcohol users. For data collection, a form was developed based on the Care Script Service, the data from which was then used to populate a database in an EPI INFO 7, a statistics software system. In both groups of users, males were predominant (85%, n = 482), and were between the ages of 20 and 29 years for crack users (50.9%, n = 148), and between 30 and 39 years for alcohol users (31.9%, n = 88). There were significant differences between crack cocaine users and alcohol users in liver disorders (p &lt; 0.01) and withdrawal syndrome (p &lt; 0.05), however, there were similar signs and symptoms between users. Crack users hospitalized less frequently (OR 0.33 [95% CI 0.23 to 0.47 p &lt; 0.01]). Suicidal ideation and suicide attempts were similar in both crack cocaine and alcohol users. Thus, this research will lead to new proposals for health care professionals in order to enhance and improve the care provided to service customers in CAPS AD. (PsycINFO Database Record (c) 2016 APA, all rights reserved)</t>
  </si>
  <si>
    <t>https://doi.org/10.3109/01612840.2013.869286</t>
  </si>
  <si>
    <t>Issues in Mental Health Nursing</t>
  </si>
  <si>
    <t>Yalin, Nefize;Conti, Isabella;Bagchi, Shaun;Essig, Athina;Bird, Catherine;Adlington, Katherine;Everall, Ian P.;Stokes, Paul R. A.</t>
  </si>
  <si>
    <t>Clinical characteristics and impacts of HIV infection in people with bipolar disorders.</t>
  </si>
  <si>
    <t>Background: People with bipolar disorders (BD) may be at increased risk of Human Immunodeficiency Virus (HIV) infection but our understanding of the impacts of HIV infection on psychiatric outcomes is poor. This study aimed to examine the prevalence, temporal relationship, and clinical impact of HIV infection in people with BD. Methods: In this retrospective case-control study, anonymised electronic case records of patients with BD who had been under the care of South London and Maudsley mental health services were used for data extraction. 54 HIV+ people with BD were identified and compared to a matched control group of 54 HIV- people with BD. Results: The prevalence of HIV co-morbidity in the BD population was around 1%. 76% of HIV+ BD men identified as men who have sex with men (MSM). 65% of the HIV+ BD group were diagnosed with BD before becoming HIV+. The HIV+ BD group experienced significantly higher rates of stimulant, GBL/GHB and psychedelic use compared to the HIV- BD group. 85% of the HIV+ BD group were recorded as taking antiretroviral medications. Limitations: Retrospective and cross-sectional study design, and a relatively small sample size Conclusions: The prevalence of HIV comorbidity in BD was comparable to the local general population. HIV infection in BD is associated with MSM status and stimulant, GHB/GBL and psychedelics use suggesting that HIV prevention strategies should particularly target these groups. Lower use of antiretroviral medications by people with BD underlines the importance of engaging HIV+ BD people in HIV services. (PsycInfo Database Record (c) 2022 APA, all rights reserved)</t>
  </si>
  <si>
    <t>https://doi.org/10.1016/j.jad.2021.07.077</t>
  </si>
  <si>
    <t>Partovi O.
 Patel M.
 Cheng S.
 Garacci Z.
 Venkatesan T.</t>
  </si>
  <si>
    <t>CLINICAL CHARACTERISTICS AND LONG-TERM OUTCOMES IN PATIENTS WITH CYCLIC VOMITING SYNDROME: A 12-YEAR EXPERIENCE AT A TERTIARY REFERRAL CENTER.</t>
  </si>
  <si>
    <t>Background: Cyclic Vomiting Syndrome (CVS) is a disorder of gut-brain interaction (DGBI) characterized by recurrent episodes of nausea and vomiting. Most children with CVS are thought to outgrow their CVS symptoms but there are limited data on health care outcomes and the natural history of CVS in adults. We thus sought to clinically characterize these patients and determine their health care outcomes and natural history. Method(s): We conducted a retrospective review of patients using the clinical CVS patient registry at a tertiary referral center. IRB consent was obtained. This registry has patients from 49 states in the US with detailed clinical data that was prospectively collected and stored in REDCap (Research Electronic Database Capture) at the initial clinic visit (baseline). Frequency of CVS episodes, outcomes, emergency department (ED) visits and hospitalizations were recorded for the year prior to the initial clinic visit. Data at follow up was ascertained by chart review using electronic health records (Epic). Summary statistics was performed using SAS 9.4. Comparisons between groups of interest were assessed using logistic regression analysis. Result(s): A total of 455 patients with CVS with complete data was identified. Mean age was 33 +/- 13 years, and 294(65%) were female. Most (392,86%) were Caucasian, (46, 10%) were black and 17(4%) were of other races. Comorbidities included anxiety (284,62%), depression (207,45%), migraine (217,48%) and cannabis use (167,37%). Demographics and clinical characteristics and outcomes are shown in Table 1. The mean duration of follow up was 47.4 +/- 37.2 months. There was a significant reduction in the frequency of CVS episodes, ED visits and hospitalizations at follow-up (Figure 1). However, most (367,81%) patients continued to have episodes and only 88 (19%) had compete resolution of symptoms. On multivariable regression analysis, non-white race [0.33(0.11-0.98) p=0.01], comorbidity count [0.77 (0.62-0.95) p=0.01], cannabis use [0.36(0.2-0.65) p= 0.0007] and use of aprepitant [0.2(0.08-0.005) p &lt; 0.001] were associated with a reduced odds of complete resolution of CVS episodes. Of note, 19 patients (4%) died, and some were due to suspected opioid overdose and/or depression though these were difficult to confirm. Conclusion(s): This is the largest study to date of patients with CVS: most improved over time with care in a specialized CVS clinic. However, only a small subset (~1 in 5) had complete resolution of vomiting episodes at follow up, in contrast to children with CVS. Of note, non-white race and cannabis use were independently associated with poor health care outcomes. This does not imply causality but reasons for these are unclear and warrant further investigation. (Table Presented) (Figure Presented)Copyright © 2022, AGA Institute.</t>
  </si>
  <si>
    <t>https://dx.doi.org/10.1016/S0016-5085%2822%2960171-9</t>
  </si>
  <si>
    <t>Gastroenterology. Conference: DDW 2022. San Diego United States. 162(7 Supplement) (pp S-69-S-70), 2022. Date of Publication: May 2022.</t>
  </si>
  <si>
    <t>Lara L.F.
 Eaton A.
 Lu H.
 Hodges J.
 Abu-El-Haija M.
 Adams D.
 Ahmad S.
 Beilman G.
 Chinnakotla S.
 Downs E.M.
 Freeman M.L.
 Gardner T.B.
 Mokshagundam S.
 Morgan K.A.
 Nathan J.D.
 Naziruddin B.
 Posselt A.
 Pruett T.L.
 Schwarzenberg S.J.
 Singh V.
 Trikudanathan G.
 Witkowski P.
 Wijkstrom M.
 Conwell D.L.
 Bellin M.</t>
  </si>
  <si>
    <t>CLINICAL CHARACTERISTICS AND OUTCOMES OF HISPANIC SUBJECTS COMPARED TO NON-HISPANIC SUBJECTS WHO HAD TOTAL PANCREATECTOMY AND ISLET AUTOTRANSPLANTATION (TPIAT) FOR PANCREATIC DISEASE.</t>
  </si>
  <si>
    <t>Introduction Hispanics/Latinos comprise 16% of the US population, yet &lt;=3% are enrolled in clinical research. Total pancreatectomy and islet autotransplantation (TPIAT) is a therapeutic option for subjects with pancreatic disease. Differences in clinical presentation and outcomes between Hispanic vs non-Hispanic subjects enrolled in the Prospective Observational Study of TPIAT (POST) were studied. Methods Participants were grouped by ethnicity (Hispanic vs non-Hispanic) and compared according to characteristics including disease duration, tobacco/alcohol use, presence of diabetes or pancreas exocrine dysfunction pre-TPIAT, islet yield, and patient reported outcomes. Mean (standard deviation), and non-parametric (rankbased) tests were used for continuous variables; proportions and Fisher's exact test were used for categorical variables. P-value &lt;0.05 was significant Results The TPIAT cohort comprised 384 persons of whom 35 (9%) were Hispanic and 349 (91%) were non-Hispanic, among whom 93% (326/349) were White. Among Hispanics, sex was more equally distributed between male and female. Hispanics were less likely to report consuming alcohol or to have exocrine pancreatic insufficiency pre-TPIAT (p&lt;0.05). Genetic risk factors and the presence of diabetes pre-TPIAT was similar in both groups. Hispanics had non-significantly shorter disease duration and had fewer previous ERCP's on average. Islet yield (1000s of IEQ/kg) was higher in Hispanics, mean 5.4 (SD 3.17) compared to non-Hispanics, mean 4.16 (SD 3.46); p&lt;0.05. Smoking, opioid use, anxiety, depression, pain interference, physical and mental health scores were similar in the two groups. Conclusion Hispanics accounted for 9% of the study cohort, which is more than 3 times higher than usual study enrollment, but the Hispanic cohort was 35 subjects, thus results need to be interpreted with discretion. Interestingly, Hispanics were less likely to consume alcohol, which could explain why they had less pancreatic insufficiency and higher islet yield at time of TPIAT. Genetic risk factors, presence of diabetes pre-TPIAT, smoking, opioid use, anxiety, depression, pain interference, physical and mental health scores were not significantly different in the two groups. More studies encouraging the recruitment of underrepresented minorities to learn about other factors impacting islet yield, and long term TPIAT outcomes are needed.Copyright © 2023 AGA Institute</t>
  </si>
  <si>
    <t>https://dx.doi.org/10.1016/S0016-5085%2823%2903238-9</t>
  </si>
  <si>
    <t>Gastroenterology. Conference: DDW. Chicago United States. 164(6 Supplement) (pp S-969), 2023. Date of Publication: May 2023.</t>
  </si>
  <si>
    <t>Morgan N.
 Daniels W.
 Subramaney U.</t>
  </si>
  <si>
    <t>Clinical characteristics and treatment outcomes of women with heroin dependence in Johannesburg, South Africa.</t>
  </si>
  <si>
    <t>Background. There has been a steady increase in the number of women with heroin dependence in South Africa (SA). Data from developed countries suggest that women with substance use disorder have unique treatment needs. There are limited SA data on women with heroin dependence and their response to treatment. Objectives. To describe the clinical and psychosocial characteristics of women entering inpatient rehabilitation for heroin dependence, determine the outcomes of treatment 3 and 9 months after rehabilitation, and compare these findings with male heroin users. Methods. We conducted a longitudinal study of 44 women with heroin dependence who were admitted to a rehabilitation facility in the West Rand Municipality of Gauteng Province, SA. The participants were assessed during admission and 3 and 9 months after leaving inpatient rehabilitation. Structured interviews measured changes in drug use, psychopathology, social functioning, injecting and sexual behaviour, criminality and general health. Statistical analysis of these outcomes and comparison between women and men at 3 months and 9 months was performed by a generalised estimating equation. Fixed and time-varying covariates were included in the models. Results. At baseline, 40% of female participants were HIV-positive, 50% engaged in sex work, 27% were injecting heroin users, and 75% were diagnosed with a comorbid mental illness. Thirty-seven (84%) and 30 (68%) were re-interviewed at the 3- and 9-month follow-up points, respectively. Of these, 6 were abstinent from all substances at 3 months and 2 at 9 months. Compared with males, females had a higher prevalence of HIV infection (p=0.006) and mental illness (p=0.0002) at enrolment. At 9 months, women had similar levels of drug use and criminality to men but scored significantly worse in terms of general health, social function and risky sexual behaviour. Conclusions. Women with heroin dependence in Johannesburg have high rates of HIV infection and comorbid mental illness and low rates of abstinence after inpatient detoxification and psychosocial therapy. Women fared worse than men in many domains of treatment outcome. This study builds evidence for the need for gender-sensitive substance rehabilitation facilities in SA.Copyright © 2020 South African Medical Association. All rights reserved.</t>
  </si>
  <si>
    <t>https://dx.doi.org/10.7196/SAMJ.2020.v110i6.14304</t>
  </si>
  <si>
    <t>South African Medical Journal. 110(6) (pp 540-545), 2020. Date of Publication: 2020.</t>
  </si>
  <si>
    <t>South Africa</t>
  </si>
  <si>
    <t>Wehring, Heidi J.;Liu, Fang;McMahon, Robert P.;Mackowick, Kristen M.;Love, Raymond C.;Dixon, Lisa;Kelly, Deanna L.</t>
  </si>
  <si>
    <t>Clinical characteristics of heavy and non-heavy smokers with schizophrenia.</t>
  </si>
  <si>
    <t>Up to 50-90% of persons with schizophrenia smoke cigarettes. Limited data and theories suggest persons with schizophrenia may smoke for different reasons than persons without schizophrenia, making smoking cessation interventions particularly challenging in this population. Although health consequences of smoking are widely known, less information is available regarding characteristics of different amounts of smoking exposure in this population. This study was performed to investigate differences between heavy (â‰¥1 pack per day) and non-heavy (&lt;1 pack per day) smoking in patients with schizophrenia. Data from 745 patients, mean age 41.3+/âˆ’ 12.6years, were drawn from a population of smokers admitted to State of Maryland inpatient mental health facilities (1994-2000). Records were reviewed to obtain demographic information, diagnosis, medication, smoking and substance use. 43% of patients were characterized as heavy smokers. Heavy and non-heavy groups did not differ in age, GAF, weight, or BMI. No differences were found in race, gender or antipsychotic treatments. However, patients smoking â‰¥1 packs per day were more likely to use other substances such as alcohol (Ï‡Â² = 6.67, df = 1, p = 0.01), cocaine (Ï‡Â² = 6.66, df = 1, p = 0.01), and other substances (Ï‡Â² = 9.95, df = 1, p = 0.003) compared to non-heavy smokers. No differences in cannabis or heroin use were found by smoking category. Controlling for age, race, sex and BMI, heavy smokers had higher total cholesterol (190.7(51.6)mg/dL) compared to non-heavy smokers (178.2 (43.0)mg/dL, p = 0.03), but no differences were found in glucose or blood pressure. Heavy smoking may be a particular health risk in schizophrenia and significant efforts for smoking cessation or reduction are needed. (PsycINFO Database Record (c) 2017 APA, all rights reserved)</t>
  </si>
  <si>
    <t>https://doi.org/10.1016/j.schres.2012.03.024</t>
  </si>
  <si>
    <t>Schizophrenia Research</t>
  </si>
  <si>
    <t>Costales, Brianna;van Boemmel-Wegmann, Sascha;Winterstein, Almut;Segal, Richard</t>
  </si>
  <si>
    <t>Clinical conditions and prescription drug utilization among early medical marijuana registrants in Florida.</t>
  </si>
  <si>
    <t>Initial legalization of medical marijuana (MM) in Florida required providers to submit initial and follow-up treatment plan forms to the University of Florida to support research on MM safety and efficacy. This study retrospectively analyzed all treatment plan forms submitted between program inception (August 2016) through July 2017 and describes early Florida MM registrants by clinical conditions and prescription drug utilization. Among 7,548 unique treatment plans, the initial visit was characterized by registrants who were mostly white (83.7%), 52.3 (SD 16.4) years of age on average, and who were assessed by the provider as at least moderately ill (79.6%). Musculoskeletal and spasticity-related conditions (44.8%), chronic pain (41.9%), and mental health disorders (17.0%) were the most frequent medical complaints for seeking MM treatment with more than one condition per patient possible. One in four (25.9%) patients reported use of prescription opioids and over one-fifth of patients frequently utilized at least one psychotropic medication as well as cardiovascular agents. There were 2,075 unique follow-up plans available which were mostly characterized by clinical improvement and reported reductions in utilization of some drug classes. Further research is needed to guide clinicians on the risks and benefits of MM used concomitantly with prescription drugs. (PsycInfo Database Record (c) 2023 APA, all rights reserved)</t>
  </si>
  <si>
    <t>https://doi.org/10.1080/02791072.2020.1864069</t>
  </si>
  <si>
    <t>Nielsen S.
 Gisev N.
 Leung J.
 Clare P.
 Bruno R.
 Lintzeris N.
 Larance B.
 Blyth F.
 Hall W.
 Cohen M.
 Degenhardt L.
 Farrell M.
 Campbell G.</t>
  </si>
  <si>
    <t>Clinical correlates and outcomes associated with pregabalin use among people prescribed opioids for chronic non-cancer pain: A five-year prospective cohort study.</t>
  </si>
  <si>
    <t>Aims: Pregabalin has become widely used as an alternative to opioids in treating certain types of chronic non-cancer pain, but few studies have examined its clinical efficacy outside trials. We address this gap by examining the utilization, correlates and clinical outcomes of pregabalin use among an Australian community-based cohort of people prescribed opioids for chronic non-cancer pain. Method(s): Through a five-year prospective cohort study (n = 1514) we examined associations between pregabalin use and pain severity and interference, mental health, opioid dose and past month use of ambulance and emergency department services. We used fixed-effects regression models to examine within-participant differences, and random-effects regression models to examine within- and between-participant differences in clinical outcomes. Result(s): In an analysis of cases with complete data over five-years (n = 896), the prevalence of pregabalin use ranged from 16% at cohort entry to 29% at 36- and 48-months, and 46% reported pregabalin use at any time during the five years. Pregabalin use was associated with greater pain severity and interference and greater use of high-risk opioid doses (&gt;90 oral morphine equivalents/day). Pregabalin use was not associated with changes in mental health symptoms, ambulance or emergency department attendance in the fixed or random effects models. Conclusion(s): Pregabalin use was common, but for most people use was not associated with clinically meaningful improvements in pain or functioning.Copyright © 2020 British Pharmacological Society.</t>
  </si>
  <si>
    <t>https://dx.doi.org/10.1111/bcp.14715</t>
  </si>
  <si>
    <t>British Journal of Clinical Pharmacology. 87(8) (pp 3092-3104), 2021. Date of Publication: August 2021.</t>
  </si>
  <si>
    <t>Schmidt L.J.
 Parker C.N.
 Parker T.J.
 Finlayson K.J.</t>
  </si>
  <si>
    <t>Clinical correlates of pain in adults with hard-to-heal leg ulcers: a cross-sectional study.</t>
  </si>
  <si>
    <t>Objective: Pain is a complex symptom associated with hard-to-heal (chronic) leg ulcers that is often poorly managed. The objective of this study was to gain greater understanding by investigating relationships between physical and psychosocial factors, and pain severity in adults with hard-to-heal leg ulcers. Method(s): A secondary analysis of data collected for a longitudinal, observational study of adults with hard-to-heal leg ulcers was undertaken. Data were collected over a 24-week period, including variables relating to sociodemographics, clinical variables, medical status, health, ulcer and vascular histories, and psychosocial measures. Multiple linear regression modelling was used to determine the independent influences of these variables on pain severity, as measured with a Numerical Rating Scale (NRS). Result(s): Of 142 participants who were recruited, 109 met the inclusion criteria for this study, of whom: 43.1% had venous ulcers; 41.3% had mixed ulcers; 7.3% had arterial ulcers; and 8.3% had ulcers from some other cause. The final model explained 37% (adjusted r2=0.370) of the variation in the pain NRS scores. Controlling for analgesic use, salbutamol use (p=0.005), clinical signs of infection (p=0.027) and ulcer severity (p=0.001) were significantly associated with increased pain, while the presence of diabetes (p=0.007) was significantly associated with a decrease in pain. Conclusion(s): Pain is a highly complex and pervasive symptom associated with hard-to-heal leg ulcers. Novel variables were identified as being associated with pain in this population. The model also included wound type as a variable; however, despite being significantly correlated to pain at the bivariate level of analysis, in the final model, the variable did not reach significance. Of the variables included in the model, salbutamol use was the second most significant. This is a unique finding that, to the authors' knowledge, has not been previously reported or studied. Further research is required to better understand these findings and pain in general. Declaration of interest: This study was supported by the Wound Management Innovation Cooperative Research Centre (established and supported under the Australian Government's Cooperative Research Centres Program). None of the authors have any conflict of interest.Copyright © 2023 MA Healthcare Ltd. All rights reserved.</t>
  </si>
  <si>
    <t>https://dx.doi.org/10.12968/jowc.2023.32.Sup6.S27</t>
  </si>
  <si>
    <t>Journal of Wound Care. 32(Sup6) (pp S27-S35), 2023. Date of Publication: 01 Jun 2023.</t>
  </si>
  <si>
    <t>Hughes A.
 Murphy L.
 Rianprakaisang T.
 Blumenberg A.
 Hendrickson R.</t>
  </si>
  <si>
    <t>Clinical course and management of the heroin body stuffer.</t>
  </si>
  <si>
    <t>Background: There is no consensus on the treatment or observation period for heroin body stuffers. Objective(s): Describe the clinical course of heroin body stuffers to assist in determining their optimal management. Method(s): Retrospective observational study. We searched the PC database for 'heroin body stuffer' reported to a single institution between 1/1/ 2016 and 9/30/18. Data were extracted from hospital records. Inclusion: Ingestion of heroin that is (1) not for recreational purposes and (2) not body packing. Result(s): Fifty-four cases met criteria: mean age 31 years (range 19- 67 years), 57% men (31/54). Mean ingested mass was 2 g (range 0.1- 12 g, n = 50/54) in 1 packet (range 0-8 packets). Median time to ED arrival was 2 h after ingestion (n = 52/54). The most common type of packet ingested (50/54 reported) was a well wrapped (sealed or tied off plastic baggie or balloon) (19/50, 38%), followed by loosely/poorly wrapped (24%, 12/50), or unwrapped/loose drug in 12% (n = 6/50). The mean length of observation was 23.6 h. Only two (3.7%) patients had recorded small pieces of plastic identified in their stool. Sixty-one percent (33/54) developed at least one symptom of opioid intoxication (somnolence/lethargy, 29; miosis, 2; hypoxia, 1) and 31/33 developed symptoms early (&lt; 3 h). Both patients with late opioid toxicity ingested large quantities (4 g and 3 g). Five patients received naloxone in the prehospital setting and five in the ED in response to CNS depression (9/10) and hypoxia (1/10). The median time until resolution of symptoms was 10 h (n = 26/33, range 15 min to 33 h). Twenty-eight percent (15/54) received activated charcoal. Twenty percent (n = 11/55) received abdominal radiographs, and 3% (n = 2/55) abdominal CT scans; none detected any packets. Conclusion(s): These data indicate higher rates of opioid intoxication in heroin body stuffers. Delayed toxicity occurred in a small percentage of patients. A prospective study on heroin body stuffers may be more useful for determining the optimal management strategy for these patients.</t>
  </si>
  <si>
    <t>Journal of Medical Toxicology. Conference: American College of Medical Toxicology Annual Scientific Meeting, ACMT 2019. San Francisco, CA United States. 15(2) (pp 55-56), 2019. Date of Publication: April 2019.</t>
  </si>
  <si>
    <t>Javadian S.
 Shabani A.
 Shariat S.V.</t>
  </si>
  <si>
    <t>Clinical course of methamphetamine-induced psychotic disorder in a 3-month follow-up.</t>
  </si>
  <si>
    <t>Objective: To assess the clinical course of patients with methamphetamine-induced psychotic disorder (MIPD) and any possible predictors of the clinical course in a 3-month follow-up. Method(s): This prospective cohort study included 50 patients (7 female, 43 male) with MIPD and was performed from September 2014 to October 2015. Patients were assessed during hospitalization and in a follow-up visit 3 months later. Diagnoses were made using interviews based on the Structured Clinical Interview for DSM-IV Axis I Disorders. Positive, negative, manic, and depressive symptoms were the main outcome measures that were assessed using the Scale for the Assessment of Positive Symptoms, Scale for the Assessment of Negative Symptoms, Young Mania Rating Scale, and Hamilton Depression Rating Scale, respectively. Paired t test and regression analysis were used to analyze the data. Result(s): Forty-six patients (92%) were reassessed at follow-up. More than half of the patients relapsed to methamphetamine use, did not adhere to treatment, and were functionally impaired. Positive, negative, and manic symptoms, but not depressive symptoms, improved in abstinent patients (P &lt;.001, P =.001, P &lt;.001, and P =.395, respectively). The best predictor of depressive and negative symptoms at follow-up was the patients' respective baseline scores; but positive and manic symptoms were best predicted by reuse of methamphetamine during follow-up. Conclusion(s): Various symptom categories do not always change in the same direction during the course of the disorder, especially depressive symptoms that do not improve with abstinence but aggravate with frequency of methamphetamine use. Negative symptoms at baseline also seem to have a possible role in prediction of methamphetamine reuse in patients with MIPD. Physicians should be advised to independently address all of the symptom categories of their patients with MIPD at each follow-up visit.Copyright © 2016 Physicians Postgraduate Press, Inc.</t>
  </si>
  <si>
    <t>https://dx.doi.org/10.4088/PCC.16m02002</t>
  </si>
  <si>
    <t>Primary Care Companion to the Journal of Clinical Psychiatry. 18(6) (no pagination), 2016. Date of Publication: 2016.</t>
  </si>
  <si>
    <t>Poling, James;Pruzinsky, Rhonda;Kosten, Thomas R.;Gonsai, Kishorchandra;Sofuoglu, Mehmet;Gonzalez, Gerardo;Oliveto, Alison</t>
  </si>
  <si>
    <t>Clinical efficacy of citalopram alone or augmented with bupropion in methadone-stabilized patients.</t>
  </si>
  <si>
    <t>Despite the success of opiate-agonist therapies such as methadone for the treatment of opiate addiction, treatment response is not complete. This study evaluates the efficacy of citalopram augmented with bupropion in the treatment of illicit opiate use in a methadone-stabilized population. We conducted a 12-week randomized, double-blind, outpatient clinical trial in which 60 subjects were randomized into one of three treatment groups: placebo, citalopram (40 mg/day) plus placebo, or citalopram (40 mg/day) plus bupropion (50 mg/day). The results indicate that neither citalopram nor citalopram augmented with bupropion were more effective than placebo in the treatment of opioid abuse. (PsycINFO Database Record (c) 2016 APA, all rights reserved)</t>
  </si>
  <si>
    <t>https://doi.org/10.1080/10550490701375640</t>
  </si>
  <si>
    <t>Kampe S.
 Warm M.
 Kaufmann J.
 Hundegger S.
 Mellinghoff H.
 Kiencke P.</t>
  </si>
  <si>
    <t>Clinical efficacy of controlled-release oxycodone 20 mg administered on a 12-h dosing schedule on the management of postoperative pain after breast surgery for cancer.</t>
  </si>
  <si>
    <t>Objective: To assess clinical efficacy of controlled-release oxycodone (CRO) 20 mg on a 12-h dosing schedule in this prospective, randomised, placebo-controlled, double-blinded study of 40 ASA physical status I-III women undergoing breast surgery for cancer. Research design and methods: General anaesthesia using remifentanil and propofol was performed for surgery. Both groups received premedication with oral midazolam 7.5 mg 1 h before surgery. In the controlled-release oxycodone group, one tablet of 20 mg CRO was administered with the premedication, and 12 h after the premedication another 20 mg CRO. In the placebo (PL) group, a placebo tablet was administered with the premedication, and 12 h later another placebo tablet. All patients had access to opioid rescue medication via an IV patient-controlled analgesia (PCA) device. Main Outcome Measure(s): Area under the curve (AUC), based on IV opioid rescue consumption over 24 h postoperatively. Result(s): The AUC for IV PCA opioid consumption was significantly lower in the CRO group than in the PL group (p = 0.01). The CRO group required less IV opioid loading dose (p &lt; 0.001), and consumed less opioid rescue medication 4 h (p = 0.036), 16 h (p = 0.01), and 24 h (p = 0.005) postoperatively. AUC for VAS scores at rest was significantly lower in the CRO group than in the PL group (p = 0.05). VAS scores at rest were lower in the CRO group 16 h (p = 0,04) and 24 h (p = 0.03) postoperatively. There was no difference in AUC for pain scores on movement (p = 0.103) and for quality of analgesia (p = 0.139). There was no difference in nausea between groups (p = 0.34). Pruritus, arterial hypotension or hypertension, bradycardia, and tachycardia were not observed in either treatment group. None of the patients showed signs of confusion, agitation, or respiratory depression. Conclusion(s): The administration of CRO 20 mg on a 12-h dosing schedule halves postoperative IV PCA opioid consumption. CRO 20 mg is effective in preventing pain after breast surgery for cancer with only mild side-effects.</t>
  </si>
  <si>
    <t>https://dx.doi.org/10.1185/030079903125002874</t>
  </si>
  <si>
    <t>Current Medical Research and Opinion. 20(2) (pp 199-202), 2004. Date of Publication: 2004.</t>
  </si>
  <si>
    <t>González G, Desai R, Sofuoglu M, Poling J, Oliveto A, Gonsai K, Kosten TR.</t>
  </si>
  <si>
    <t>Clinical efficacy of gabapentin versus tiagabine for reducing cocaine use among cocaine dependent methadone-treated patients</t>
  </si>
  <si>
    <t>10.1016/j.drugalcdep.2006.07.003</t>
  </si>
  <si>
    <t>Radbruch L.
 Elsner F.</t>
  </si>
  <si>
    <t>Clinical experience with transdermal fentanyl for the treatment of cancer pain in Germany.</t>
  </si>
  <si>
    <t>The transdermal therapeutic system with fentanyl was released in Germany in 1995. Before and after the release several clinical trials were performed in our pain management unit and in other German pain centers, showing good efficacy after initial dose titration with intravenous patient-controlled analgesia or switching from pretreatment with oral morphine or other opioids. A sequential trial showed less use of laxatives with transdermal fentanyl compared to pretreatment with oral morphine. Safety and efficacy of the transdermal system in clinical practice were confirmed in a nationwide survey with 1005 patients, nearly all of them with cancer pain. Most patients had been treated with opioids, though 22% had received no opioids or only as required before initiation of transdermal fentanyl. The mean duration of transdermal treatment was 71 +/- 83 days. Pain relief with transdermal therapy was swift and efficient. Adverse events with the possibility of a causal relationship to transdermal therapy were documented for 26% of the patients, most frequently nausea, vomiting, constipation and drowsiness. Severe neurotoxic or respiratory complications were reported only rarely. Problems with transdermal application were reported by 12% of the patients, with patch detachment and dermatologic symptoms on the site of application being most frequent. Most patients showered regularly with the patches and only three patients reported that patches became loose under the shower or in the bathtub. In a recent prospective trial driving ability was tested in patients with continuous non-cancer pain, who had received stable doses of transdermal fentanyl. Data were available from 90 healthy volunteers matched to 30 patients, of whom 9 were excluded from the analysis because they took additional drugs in violation of the protocol. None of the performance measures for the 21 remaining fentanyl patients was significantly inferior to the controls. In conclusion, experience with the transdermal therapeutic system with fentanyl has been gathered in clinical trials, a large nationwide survey and clinical practice since the release in 1995. The conversion table based on a conversion ratio of 100: 1 was safe and efficient in trials and clinical practice. Transdermal fentanyl has become a well-known and frequently used opioid in the treatment of chronic cancer and non-cancer pain in Germany.</t>
  </si>
  <si>
    <t>https://dx.doi.org/10.2302/kjm.53.23</t>
  </si>
  <si>
    <t>Keio Journal of Medicine. 53(1) (pp 23-29), 2004. Date of Publication: March 2004.</t>
  </si>
  <si>
    <t>Japan</t>
  </si>
  <si>
    <t>Etain, Bruno;Lajnef, Mohamed;Bellivier, Frank;Mathieu, Flavie;Raust, AurÃ©lie;Cochet, Barbara;Gard, SÃ©bastien;M'Bailara, Katia;Kahn, Jean-Pierre;Elgrabli, Orly;Cohen, Renaud;Jamain, StÃ©phane;Vieta, Eduard;Leboyer, Marion;Henry, Chantal</t>
  </si>
  <si>
    <t>Clinical expression of bipolar disorder type I as a function of age and polarity at onset: Convergent findings in samples from France and the United States.</t>
  </si>
  <si>
    <t>Background: The clinical presentation, course, and comorbidities of bipolar disorder type I are highly heterogeneous, and this variability remains poorly predictable. Certain onset characteristics (eg, age and polarity at onset) may delineate subgroups differing in clinical expression and outcome. Method: We retrospectively investigated the association between both age and polarity at onset and the clinical characteristics of bipolar I disorder (DSM-IV) in 2 independent adult samples: 480 French patients assessed in 1992-2006 (patients had been recruited from 3 university-affiliated psychiatry departments) and 714 US patients assessed in 1991-2003 (data were extracted from the Bipolar Disorder Phenome Database). Results: Polarity at onset correlated with subsequent predominance (P P P &lt; .001) and was associated with suicidal behavior and cannabis and cocaine/opiate misuse. Sensitivity for the prediction of clinical characteristics was 1%-35% for age at onset and 26%-47% for polarity at onset. Conclusions: Onset characteristics are associated with subsequent predominant polarity, suicidal behavior, and substance misuse in bipolar I disorder. These findings may facilitate personalized treatment strategies based on type of onset and may also facilitate early focused strategies for preventing comorbidity. Given the relatively low sensitivity and specificity of these onset characteristics for predicting clinical variables, the relevance of age and polarity at onset as specifiers in nosographical classifications will require further studies. However, polarity at onset may be the more relevant specifier, with further investigation required for age at onset. (PsycINFO Database Record (c) 2018 APA, all rights reserved)</t>
  </si>
  <si>
    <t>https://doi.org/10.4088/JCP.10m06504</t>
  </si>
  <si>
    <t>The Journal of Clinical Psychiatry</t>
  </si>
  <si>
    <t>Physicians Postgraduate Press</t>
  </si>
  <si>
    <t>Prieto J.M.
 Blanch J.
 Atala J.
 Carreras E.
 Rovira M.
 Cirera E.
 Gasto C.</t>
  </si>
  <si>
    <t>Clinical factors associated with fatigue in haematologic cancer patients receiving stem-cell transplantation.</t>
  </si>
  <si>
    <t>We have evaluated risk factors associated with fatigue in 220 cancer patients during hospitalization for stem-cell transplantation (SCT). Fatigue was assessed using a validated one-item energy scale and a comprehensive set of fatigue predictors, at hospital admission (baseline), day of SCT, and 7 days and 14 days after SCT. In cross-sectional multivariate analysis, depression was the variable most consistently and strongly associated with fatigue; other factors significantly associated with fatigue at some time during the study included older age, higher education, smoking, lower Karnofsky performance status, loss of appetite, nausea/vomiting, pain, higher regimen-related toxicity, low hemoglobin level, requirement for red blood-cell transfusions, and third year of the study period. In prospective multivariate analysis, baseline depression showed significance or a trend towards significance in its ability to predict subsequent measures of fatigue during hospitalization. Our findings may help to shed light on the mechanisms underlying fatigue and may also guide future interventions. © 2005 Elsevier Ltd. All rights reserved.</t>
  </si>
  <si>
    <t>https://dx.doi.org/10.1016/j.ejca.2005.10.005</t>
  </si>
  <si>
    <t>European Journal of Cancer. 42(12) (pp 1749-1755), 2006. Date of Publication: August 2006.</t>
  </si>
  <si>
    <t>Dau J.
 Weisman M.
 Ward M.
 Lee M.J.
 Rahbar M.
 Diekman L.
 Brown M.
 Gensler L.
 Reveille J.</t>
  </si>
  <si>
    <t>Clinical factors impacting opiate usage in a longitudinal ankylosing spondylitis cohort.</t>
  </si>
  <si>
    <t>Background and Aims: Opioid analgesics are widely prescribed to patients with chronic low back pain including Ankylosing Spondylitis (AS). However, their propensity for causing tolerance, dependence, and overdosage are significant limitations for their use. This study assesses the multiple factors associated with opiate usage in AS patients. Method(s): A prospective cohort study of 1084 AS patients who met the modified New York criteriawere followed for up to 10 years frommultiple sites: UT Houston, Cedars-Sinai, the NIH Clinical Center, UCSF, and The University of Queensland in Australia were included. Patients underwent a comprehensive clinical evaluation using a standardized protocol and filled out questionnaires assessing their disease activity and function by the Bath AS Disease Activity Index (BASDAI) and Bath AS Functional Index (BASFI) respectively. In addition, other demographic, social, and psychological variables were collected. Medications taken concurrently with these opiate analgesics as well as the C-reactive protein (CRP) level and erythrocyte sedimentation rate (ESR) were determined at each clinical visit. Univariable analyses of associations were first performed. Subsequent longitudinal multivariable models were then developed to identify independent factors associated with opiate usage. Only those patients that were followed for at least 2 years were included in this analysis. Result(s): The cohort was 73% male and 80% of patients were white with a mean age 43.1 years (SD= 13.6). The mean disease duration was 18.9 years (SD=13.5). Opiate usage was reported in 152 (15.8%) of patients. Univariable longitudinal associations with opiate usage of 651 AS patients included subjective disease activity (measured by the BASDAI, OR=4.03, 95% CI=(2.88, 5.63), p&lt;0.0001), functional impairment (measured by the BASFI, OR=4.27, 95% CI=(2.96, 6.15), p&lt;0.0001), depression (OR=6.3, 95% CI=(3.05,12.98), p&lt;0.0001) and the use of muscle relaxants (OR=7.66, 95% CI=(4.71, 12.46), p&lt;0.0001). Associations with CRP, ESR, and radiographic severity (BASRI) were not statistically significant. Complex interrelationships were encountered between antidepressants, hypnotics, prednisone, and muscle relaxants. Conclusion(s): Opiate usage was more likely to be associated with subjective measures (depression, BASDAI, BASFI) than objective measures (BASRI, CRP), suggesting that pain fromASmay also be psychosomatic rather than just spinal inflammation alone. An effect modifier relationship was seen with antidepressants and muscle relaxants with opiates, supporting that the concomitant use of muscle relaxants and antidepressants might help reduce opiate dependence.</t>
  </si>
  <si>
    <t>https://dx.doi.org/10.1097/RHU.0000000000000372</t>
  </si>
  <si>
    <t>Journal of Clinical Rheumatology. Conference: 19th Pan American League of Associations for Rheumatology Congress. Panama City Panama. 22(3) (pp 143), 2016. Date of Publication: April 2016.</t>
  </si>
  <si>
    <t>Fred-Jimenez R.M.
 Arroyo-Avila M.
 Mayor A.M.
 Rios G.
 Vila L.M.</t>
  </si>
  <si>
    <t>Clinical Manifestations Associated with Overweight/Obesity in Puerto Ricans with Fibromyalgia Syndrome.</t>
  </si>
  <si>
    <t>Objective. To determine the clinical manifestations associated with overweight/obesity in Hispanics from Puerto Rico with fibromyalgia syndrome (FMS). Methods. A cross-sectional study was performed in 144 patients with FMS (per American College of Rheumatology (ACR) classification criteria). Sociodemographic features, FMS-related symptoms, tender points (per ACR criteria), comorbidities, and FMS treatment were examined. BMI was calculated and patients were grouped into two categories: BMI &lt;= 24.9 kg/m2 (nonoverweight/obese) and BMI &gt;= 25 kg/m2 (overweight/obese). Bivariate and multivariate analyses were used to evaluate differences between the study groups. Results. The mean (standard deviation (SD)) age of patients was 50.2 (9.9) years; 95.1% were females and 75.7% were overweight/obese. In the bivariate analysis, overweight/obese patients were more likely to have self-reported memory impairment, anxiety, shortness of breath, and urinary frequency than nonoverweight/obese patients. In addition, the tender point count was higher in the overweight/obese group. In the logistic regression analyses, self-reported memory impairment and urinary frequency differences remained significant after adjusting for confounding variables. Conclusion. In this population of Puerto Ricans with FMS, overweight/obese patients experienced more FMS-related manifestations than nonoverweight/obese individuals. However, prospective studies are needed to confirm these associations and to elucidate if weight reduction interventions could favorably impact the severity of FMS.Copyright © 2016 Ruth M. Fred-Jimenez et al.</t>
  </si>
  <si>
    <t>https://dx.doi.org/10.1155/2016/1379289</t>
  </si>
  <si>
    <t>Journal of Obesity. 2016 (no pagination), 2016. Article Number: 1379289. Date of Publication: 2016.</t>
  </si>
  <si>
    <t>Bal B.S.
 Crowell M.D.
 Kohli D.R.
 Menendez J.
 Rashti F.
 Kumar A.S.
 Olden K.W.</t>
  </si>
  <si>
    <t>Clinical model of buprenorphine/naloxone therapy in a multidisciplinary, group-based stetting for high-risk chronic pain patients.</t>
  </si>
  <si>
    <t>The prescription drug epidemic has made it increasingly difficult when treating chronic pain patients with opioids. Accurately assessing patients for risk factors that could complicate management of chronic pain with opioids is challenging and can be time consuming. Fear of risks related to chronic opioid therapy can limit access to quality pain management. Providers often overlook the fact that risk factors such as psychiatric comorbidities such as depression and anxiety and depression are modifiable and treatable. The same can be said for risk factors related to addiction. The climate is one that is still permeated with fear these risks, and patient care is currently suffering. Buprenorphine/naloxone can assist in mitigating some of the risks related to chronic pain management with opioids while providing benefit. We will describe a clinical model involving medical management of chronic pain with buprenorphine/naloxone and other adjuvants that takes place in a multidisciplinary, group-based setting focused on longitudinal assessment and treatment of comorbid risk factors in a population deemed high risk as efficient and effective.</t>
  </si>
  <si>
    <t>https://dx.doi.org/10.1159/000438780</t>
  </si>
  <si>
    <t>Psychotherapy and Psychosomatics. Conference: 23rd World Congress on Psychosomatic Medicine. Glasgow United Kingdom. Conference Publication: (var.pagings). 84(SUPPL. 1) (pp 47), 2015. Date of Publication: August 2015.</t>
  </si>
  <si>
    <t>Prassas A.
 Alexiou G.A.
 Pourni P.
 Magras J.
 Tsoleka K.
 Tsonidis C.A.
 Tsitsopoulos P.P.</t>
  </si>
  <si>
    <t>Clinical outcome following decompression and short or long instrumented fusion in lumbar degenerative spinal stenosis. A prospective case-control analysis.</t>
  </si>
  <si>
    <t>Objectives: There is limited data on the direct clinical comparison between short and long fusion following surgery for lumbar spinal stenosis. The hypothesis that regardless their baseline characteristics and morbidity, clinical outcome is similar in patients with lumbar stenosis treated with decompression plus posterior instrumented fusion in one or two versus three to five levels was tested. Method(s): Subjects were divided into Group A and Group B corresponding to stenotic pathology and instrumented fusion in one or two levels and three to five levels, respectively. Primary outcome measures at one year were the change in SF-36 physical component (PCS) and Oswestry Disability Index (ODI). Secondary outcome measures included the EuroQol-5D (EQ-5D), the Visual Analog Scale (VAS), the mental component (MCS) of SF-36 scale and the Zung Self-Rating Depression Scale. Result(s): Seventy seven (77) patients were included (Group A, n = 42; Group B, n = 35). Patients in Group B were older, surgery lasted longer and intraoperative blood loss was greater than patients in Group A (p &lt; 0.05). A significant clinical improvement was noted in both Groups on all scales (p &lt; 0.01). Clinical outcome at one year was equally favorable in both Groups (p &gt; 0.05). The evaluation of depression for Group A showed a significant improvement at one year (p = 0.02) compared to the preoperative status. Conclusion(s): Older individuals are more likely to have multilevel stenosis and more co-morbidities and they were associated with longer instrumentation. However, complications are similar and clinical outcome is equally favorable compared to short instrumented fusion for fewer levels of disease.Copyright © 2021 Elsevier B.V.</t>
  </si>
  <si>
    <t>https://dx.doi.org/10.1016/j.clineuro.2021.107038</t>
  </si>
  <si>
    <t>Clinical Neurology and Neurosurgery. 211 (no pagination), 2021. Article Number: 107038. Date of Publication: December 2021.</t>
  </si>
  <si>
    <t>Elman, Igor;Krause, Sara;Karlsgodt, Katherine;Schoenfeld, David A.;Gollub, Randy L.;Breiter, Hans C.;Gastfriend, David R.</t>
  </si>
  <si>
    <t>Clinical outcomes following cocaine infusion in non-treatment seeking individuals with cocaine dependence.</t>
  </si>
  <si>
    <t>Explored if laboratory-based cocaine administration to human subjects was associated with long-term adverse outcomes. 21 non-treatment seeking individuals with cocaine dependence were evaluated at baseline and again 5 and 10 months following cocaine infusion in a brain imaging study. Outcomes included computer-driven multidimensional clinical assessments and radioimmunoassay of hair. For comparison, identical data were collected from 19 cocaine-dependent subjects who did not receive the infusion. The infused and noninfused groups did not differ on frequency of cocaine use (corroborated by radioimmunoassay of hair), Addiction Severity Index drug composite score, or Hamilton Rating Scale for Depression score at both follow-up time points. In a time-related trend analysis, both groups showed significant reductions in frequency of cocaine use. It is concluded that laboratory-based cocaine administration can be a safe paradigm even in individuals who are not engaged in treatment. (PsycINFO Database Record (c) 2018 APA, all rights reserved)</t>
  </si>
  <si>
    <t>https://doi.org/10.1016/S0006-3223(00)01096-9</t>
  </si>
  <si>
    <t>Williams, Julie K.;Smith, Douglas C.;An, Hyonggin;Hall, James A.</t>
  </si>
  <si>
    <t>Clinical outcomes of traumatized youth in adolescent substance abuse treatment: A longitudinal multisite study.</t>
  </si>
  <si>
    <t>The purpose of this study was to evaluate the effectiveness of outpatient substance abuse treatment for youth with high traumatic stress compared to youth without high traumatic stress in substance abuse treatment centers across the United States. The data for this study were gathered using a longitudinal survey design with purposive sampling from nine drug treatment delivery systems across the United States participating in the cooperative grant Strengthening Communities for Youth (SCY) awarded by SAMHSA's Center for Substance Abuse Treatment (CSAT) between September 2002 and June 2006. Follow-up assessments were conducted with the youth at three, six, and 12 months following intake. Traumatized youth responded to outpatient treatment in a similar pattern when compared to nontraumatized youth, although the traumatized youth had consistently higher scores on substance use frequency and substance problems scales than nontraumatized youth throughout the study. Current empirically validated treatments for adolescent substance abuse do not prepare the practitioner for trauma-informed practice or specifically address trauma-informed recovery. Based on our results, we advocate for the development and integration of trauma-informed practice within substance abuse treatment for adolescents to help them recover from trauma and substance abuse issues. (PsycINFO Database Record (c) 2019 APA, all rights reserved)</t>
  </si>
  <si>
    <t>https://doi.org/10.1080/02791072.2008.10399763</t>
  </si>
  <si>
    <t>Bolash R.
 Schmidt A.
 Mekhail N.</t>
  </si>
  <si>
    <t>Clinical outcomes with conventional spinal cord stimulation: A six-month longitudinal follow-up study (10776).</t>
  </si>
  <si>
    <t>Introduction: A growing body of evidence is emerging in support of both traditional and kilohertz spinal cord stimulation (SCS) in select pain states. We sought to quantify our institution's clinical outcome data when utilizing traditional paresthesia-based SCS for heterogeneous pain diagnoses. Method(s): Sequential patients who underwent a multidisciplinary evaluation in advance of SCS trial in the Department of Pain Management at Cleveland Clinic between 2013-2015 were considered. Age, sex, Body Mass Index (BMI), diagnosis, opiate intake, Numerical Rank Scale (NRS) pain scores, Beck's Depression Inventory and Pain Disability Index (PDI) were retrospectively extracted from historical records prior to SCS trial. NRS pain scores, opiate intake, PDI and Beck's Inventory were compared using paired T-tests at baseline and six months following permanent SCS implant to validate outcomes data in the implanted cohort. Result(s): 68 patients underwent SCS trial during the study period. 53 subjects had a successful trial, proceeded to implant and had complete followup data for analysis. Subjects were 63% female with a mean age of 49 +/- 15 years. Mean pre-SCS NRS pain score was 7.4 +/- 1.6, and subjects were treated with a mean daily dose of 42.5 (range: 0-330) oral morphine equivalents prior to SCS trial. Mean PDI was 40.8 +/- 15.3 and Beck's Inventory score was 16.4 +/- 12. Significant analgesic efficacy of traditional paresthesiabased SCS was observed at six-month follow-up wherein NRS pain score decreased from 7.4 to 5.3 (p&lt;.01) in implanted subjects. A trend toward decreased opiate intake from 42.5 to 34.4 (p=0.124) morphine equivalents per day was observed, and 79% of patients either decreased or maintained their pre-trial opiate intake at six-month follow-up. Conclusion(s): The significant decrease in NRS pain scores observed at 6- month follow-up validates the analgesic efficacy of traditional paresthesiabased SCS in a longitudinal cohort with heterogenous pain diagnoses followed at a tertiary care referral center. Opiate dose escalation was either arrested or decreased in the majority of treated subjects suggesting a costbenefit resulting from curtailed analgesic use amongst implanted patients. We intend to follow these patients longitudinally to characterize the longterm durability of SCS in the cohort.</t>
  </si>
  <si>
    <t>https://dx.doi.org/10.1111/ner.12428</t>
  </si>
  <si>
    <t>Neuromodulation. Conference: 19th Annual Meeting of the North American Neuromodulation Society, NANS 2015. Las Vegas, NV United States. Conference Publication: (var.pagings). 19(3) (pp e47), 2016. Date of Publication: April 2016.</t>
  </si>
  <si>
    <t>Fredheim O.M.S.
 Moksnes K.
 Borchgrevink P.C.
 Kaasa S.
 Dale O.</t>
  </si>
  <si>
    <t>Clinical pharmacology of methadone for pain.</t>
  </si>
  <si>
    <t>Background: This topical review addresses methadone's pharmacology, its application in malignant and non-malignant pain conditions, practical issues related to methadone for the treatment of pain and its influence on QTc time. Method(s): Relevant papers were identified in PubMed and EMBASE. Result(s): Methadone is advocated by experts as a second line opioid when first line opioids fail to provide a satisfactory balance between pain control and side effects (opioid switching). Although randomized-controlled studies are lacking, current evidence suggests that switching to methadone in this situation reduces pain intensity. However, interindividual variability in its pharmacokinetics make its application challenging and metabolism by CYP 3A4 and 2B6 implies a substantial risk of drug-drug interactions. Several ways of switching to methadone have been presented, with a gradual switch during 3 days or 'stop and go' as the dominating strategies. Episodes of torsade de pointes arrhythmia during methadone treatment have been reported in patients with other risk factors for arrhythmia, while small prospective studies have reported a small, lasting and stable increase in QTc time. The extensive use of methadone for opioid replacement in addicts has added additional patient barriers to its use for pain control. Conclusion(s): In spite of challenges related to the variable pharmacokinetics and concerns regarding increase in QTc time, current evidence indicates that opioid switching to methadone improves pain control in a substantial proportion of patients who are candidates for opioid switching. Measures must be instituted to secure that patients receiving methadone for pain are not considered opioid addicts. © 2008 The Authors.</t>
  </si>
  <si>
    <t>https://dx.doi.org/10.1111/j.1399-6576.2008.01597.x</t>
  </si>
  <si>
    <t>Acta Anaesthesiologica Scandinavica. 52(7) (pp 879-889), 2008. Date of Publication: August 2008.</t>
  </si>
  <si>
    <t>Habberstad R.
 Froseth T.C.S.
 Aass N.
 Bjerkeset E.
 Abramova T.
 Garcia-Alonso E.
 Caputo M.
 Rossi R.
 Boland J.W.
 Brunelli C.
 Lund J.-A.
 Kaasa S.
 Klepstad P.</t>
  </si>
  <si>
    <t>Clinical Predictors for Analgesic Response to Radiotherapy in Patients with Painful Bone Metastases.</t>
  </si>
  <si>
    <t>Background: Radiotherapy (RT) reduces pain in about 60% of patients with painful bone metastases, leaving many patients without clinical benefit. This study assesses predictors for RT effectiveness in patients with painful bone metastases. Material(s) and Method(s): We included adult patients receiving RT for painful bone metastases in a multicenter, multinational longitudinal observational study. Pain response within 8 weeks was defined as &gt;=2-point decrease on a 0-10 pain score scale, without increase in analgesics; or a decrease in analgesics of &gt;=25% without increase in pain score. Potential predictors were related to patient demographics, RT administration, pain characteristics, tumor characteristics, depression and inflammation (C-reactive protein [CRP]). Multivariate logistic regression analysis with multiple imputation of missing data were applied to identify predictors of RT response. Result(s): Of 513 eligible patients, 460 patients (90 %) were included in the regression model. 224 patients (44%, 95% confidence interval (CI) 39%-48%) responded to RT. Better Karnofsky performance status (Odds ratio (OR) 1.39, CI 1.15-1.68), breast cancer (OR 2.54, CI 1.12-5.73), prostate cancer (OR 2.83, CI 1.27-6.33) and soft tissue expansion (OR 2.00, CI 1.23-3.25) predicted RT response. Corticosteroids were a negative predictor (OR 0.57, CI 0.37-0.88). Single and multiple fraction RT had similar response. The discriminative ability of the model was moderate; C-statistic 0.69. Conclusion(s): This study supports previous findings that better performance status and type of cancer diagnosis predicts analgesic RT response, and new data showing that soft tissue expansion predicts RT response and that corticosteroids is a negative predictor for RT response in patients with painful bone metastases.Copyright © 2021 The Authors</t>
  </si>
  <si>
    <t>https://dx.doi.org/10.1016/j.jpainsymman.2021.03.022</t>
  </si>
  <si>
    <t>Journal of Pain and Symptom Management. 62(4) (pp 681-690), 2021. Date of Publication: October 2021.</t>
  </si>
  <si>
    <t>Poirier MF, Laqueille X, Jalfre V, Willard D, Bourdel MC, Fermanian J, Olié JP.</t>
  </si>
  <si>
    <t>Clinical profile of responders to buprenorphine as a substitution treatment in heroin addicts: results of a multicenter study of 73 patients</t>
  </si>
  <si>
    <t>Prog Neuropsychopharmacol Biol Psychiatry. 2004 Mar;28(2):267-72. doi: 10.1016/j.pnpbp.2003.10.003.</t>
  </si>
  <si>
    <t>10.1016/j.pnpbp.2003.10.003</t>
  </si>
  <si>
    <t>Cifu D.X.</t>
  </si>
  <si>
    <t>Clinical research findings from the long-term impact of military-relevant brain injury consortium-Chronic Effects of Neurotrauma Consortium (LIMBIC-CENC) 2013-2021.</t>
  </si>
  <si>
    <t>This is a summary of the published research from the 14 observational, longitudinal and big-data, epidemiological studies supported by the LIMBIC-CENC program from 2013-2021 examining the long-term effects of combat-related traumatic brain injury (TBI). Findings from these 43 primary and secondary analyses include: 1) unique fluid, advanced neuroimaging and electrophysiologic biomarkers associated with mild traumatic brain injury (mTBI), number of mTBIs and related dysfunction, 2) increases in a range of chronic difficulties, including neurosensory, sleep, pain, cognitive deficits, behavioral disorders, overall symptom burden, healthcare costs and service-connected disability, associated with mTBI, all-severity traumatic brain injury (TBI), blast exposure, and number of mTBIs, and 3) increases in the risk for suicide and neurodegeneration, including dementia and Parkinson's disease, associated with mTBI and all-severity TBI. Ongoing LIMBIC-CENC longitudinal and epidemiologic research will clarify, confirm and expand upon these findings.Copyright © 2022 Taylor &amp; Francis Group, LLC.</t>
  </si>
  <si>
    <t>https://dx.doi.org/10.1080/02699052.2022.2033843</t>
  </si>
  <si>
    <t>Brain Injury. 36(5) (pp 587-597), 2022. Date of Publication: 2022.</t>
  </si>
  <si>
    <t>Clinical risk factors in ED patients with prescription opioid overdose.</t>
  </si>
  <si>
    <t>Background: In the US, deaths from prescription opioids exceed deaths from all illicit drugs combined. Objective(s): We aimed to derive risk factors for severe respiratory depression (SRD) and mortality in ED patients with prescription opioid overdose. Method(s): This secondary data analysis used data from a prospective cohort of acute drug overdose patients at 2 urban teaching hospitals from 2009-13. We analyzed the subgroup with prescription opioids overdose with these exclusion criteria: age &lt;18, alternate diagnoses, lacking data. The following data was extracted: demographics, initial vital signs, blood gas, ED endotracheal intubation (ETI), naloxone administration, toxicology screen results and in-hospital mortality. The study outcome was SRD defined by either (a) naloxone administration or (b) ETI. Assuming a 20% prevalence of SRD and predictors, we calculated the need to analyze 300 patients to demonstrate 3-fold risk difference with 80% power and 5% alpha. (Table presented) Results: 354 patients were screened, of whom 47 were excluded, leaving 307 patients for analysis (mean age 44.7, 42% females, 2.0% mortality). Prescription opioid overdoses involved the following: oxycodone, 124; methadone, 116; hydrocodone, 31; codeine, 27; morphine, 12; tramadol, 12; buprenorphine, 7; fentanyl, 4; oxymorphone, 3; tapentadol, 2 (some patients exposed to &gt;1). 109 patients met criteria for SRD (90 naloxone alone, 9 ETI alone, 10 both). Mean age was higher in the SRD group (51.1 vs. 41.1, p&lt;0.001), and suicidality was inversely correlated with SRD (OR 0.29, CI 0.17-0.5), while gender had no correlation (p=0.95). Risk for SRD was highly dependent on the type of prescription opioid (see Table 783). In 6 deaths, mortality was associated with tachycardia (p&lt;0.001), hyperlactatemia (p&lt;0.05), and hypotension (p&lt;0.01). Conclusion(s): In this cohort of patients with prescription opioid overdose, we derived clinical risk factors for SRD (age and specific opioid drugs) as well as mortality (vital sign abnormalities and hyperlactatemia).</t>
  </si>
  <si>
    <t>Academic Emergency Medicine. Conference: 2015 Annual Meeting of the Society for Academic Emergency Medicine, SAEM 2015. San Diego, CA United States. Conference Publication: (var.pagings). 22(5 SUPPL. 1) (pp S342-S343), 2015. Date of Publication: May 2015.</t>
  </si>
  <si>
    <t>Fox L.
 Hoffman R.S.
 Vlahov D.
 Manini A.F.</t>
  </si>
  <si>
    <t>Clinical risk factors in Emergency Department (ED) patients with prescription opioid overdose.</t>
  </si>
  <si>
    <t>Objective: In the US, deaths from prescription opioids exceed deaths from all illicit drugs combined. We identified risk factors for in-hospital severe respiratory depression (SRD) and mortality in ED patients with prescription opioid overdose. Method(s): This was a secondary data analysis of a prospective cohort of acute drug overdose patients that presented to two large urban teaching hospital EDs from 2009-2013. From this cohort, we analyzed a subgroup with prescription opioid overdose with the following exclusion criteria: pediatrics (&lt; 18 years), alternate diagnoses (e.g., sepsis), lacking data (e.g., eloped). The following variables were extracted: demographics, vital signs, blood gas, ED endotracheal intubation (ETI), naloxone administration, toxicology screen results and in-hospital mortality. The study outcome was SRD defined by either (a) naloxone administration or (b) ETI. Assuming a 20% prevalence of SRD and predictors, we calculated the need to analyze 300 patients to demonstrate 3-fold risk difference with 80% power and 5% alpha. Result(s): In total 354 patients were screened; 47 were excluded (25 lack data, 10 alternate diagnosis, 9 pediatrics, 3 prisoners), leaving 307 patients for analysis (mean age 44.7, 42% females, 2.0% mortality). Prescription opioid overdoses involved the following, in decreasing order: oxycodone 124, methadone 116, hydrocodone 31, codeine 27, morphine 12, tramadol 12, buprenorphine 7, fentanyl 4, oxymorphone 3 and, tapentadol 2 (some patients exposed to &gt; 1). Demographic associations with specific opioids were: males with methadone (p &lt; 0.001), females with tramadol (p &lt; 0.05), hispanics with tramadol (p &lt; 0.05), and whites with buprenorphine (p &lt; 0.05). SRD was experienced by 109 patients (90 naloxone alone, 9 ETI alone, 10 both). Mean age was higher in the SRD group (51.1 versus 41.1, p &lt; 0.001), and suicidality was inversely correlated with SRD (OR 0.29, CI 0.17-0.5), while gender had no correlation (p = 0.95). Risk for SRD was highly dependent on the type of prescription opioid, with highest relative risks for fentanyl (RR 22.5, p &lt; 0.01), and lowest for codeine (3.7% SRD). Six patients died during their hospitalization, and mortality was significantly associated with initial tachycardia (p &lt; 0.001), hyperlactatemia (p &lt; 0.05) and initial hypotension (p &lt; 0.01). Conclusion(s): In this cohort of patients with prescription opioid overdose, relative risk for severe respiratory depression was significantly associated with age and specific opioid drugs, the highest of which was fentanyl (RR = 22.5) and the lowest was codeine (RR = 1). Clinical risk factors for mortality included initial hemodynamic abnormalities and hyperlactatemia..</t>
  </si>
  <si>
    <t>https://dx.doi.org/10.3109/15563650.2015.1024953</t>
  </si>
  <si>
    <t>Clinical Toxicology. Conference: 35th International Congress of the European Association of Poisons Centres and Clinical Toxicologists, EAPCCT 2015. St Julian's Malta. Conference Publication: (var.pagings). 53(4) (pp 236), 2015. Date of Publication: May 2015.</t>
  </si>
  <si>
    <t>Kranaster, Laura;Kammerer-Ciernioch, Jutta;Hoyer, Carolin;Sartorius, Alexander</t>
  </si>
  <si>
    <t>Clinically favourable effects of ketamine as an anaesthetic for electroconvulsive therapy: A retrospective study.</t>
  </si>
  <si>
    <t>In a retrospective chart review, we examined the effects of ketamine, an N-methyl-d-aspartate (NMDA) receptor antagonist, as electroconvulsive therapy (ECT) anaesthetic in patients suffering from therapy-resistant depression. We included 42 patients who received ECT treatment with either ketamine (n = 16) or the barbiturate thiopental (n = 26). We analysed the number of sessions until completion of ECT treatment (used as a surrogate parameter for outcome), psychopathology as assessed by pre- and post-ECT Mini-Mental State Examination (MMSE) and Hamilton Rating Scale for Depression (HAM-D) scores as well as ECT and seizure parameters (stimulation dose, seizure duration and concordance, urapidil dosage for post-seizure blood pressure management). The ketamine group needed significantly fewer ECT sessions and had significantly lower HAM-D and higher MMSE scores afterwards. As expected, the ketamine group needed more urapidil for blood pressure control. Taking into account the limits inherent in a retrospective study design and the rather small sample size, our results nonetheless point towards synergistic effects of ECT and ketamine anaesthesia, less cognitive side effects and good tolerability of ketamine. (PsycINFO Database Record (c) 2016 APA, all rights reserved)</t>
  </si>
  <si>
    <t>https://doi.org/10.1007/s00406-011-0205-7</t>
  </si>
  <si>
    <t>European Archives of Psychiatry and Clinical Neuroscience</t>
  </si>
  <si>
    <t>Eilers H.
 Niemann C.U.</t>
  </si>
  <si>
    <t>Clinically Important Drug Interactions with Intravenous Anaesthetics in Older Patients.</t>
  </si>
  <si>
    <t>There is a continuously growing population of older surgical patients who require an increasing number of anaesthetics and sedation. Pharmacokinetic and pharmacodynamic changes associated with increasing age are often not appreciated enough. Dose requirements for midazolam, a benzodiazepine commonly used for outpatient procedures, have been demonstrated in prospective studies to decrease with increasing age. On the other hand, rigorous prospective studies investigating the effect of age on the induction doses of other intravenous anaesthetics, such as thiopental sodium or propofol, are missing. In addition, many of those patients take multiple drugs for medical problems often not related to the procedure. Drug interactions with anaesthetics are likely to occur, but are not well documented. In this review we have summarised the documented and clinically relevant drug interactions with anaesthetics in the elderly population. We have identified a significant lack of scientific and outcome data and the need for more studies and education.</t>
  </si>
  <si>
    <t>https://dx.doi.org/10.2165/00002512-200320130-00002</t>
  </si>
  <si>
    <t>Drugs and Aging. 20(13) (pp 969-980), 2003. Date of Publication: 2003.</t>
  </si>
  <si>
    <t>Lerner, Arturo G.;Gelkopf, Marc;Skladman, Irena;Rudinski, Dmitri;Nachshon, Hanna;Bleich, Avi</t>
  </si>
  <si>
    <t>Clonazepam treatment of lysergic acid diethylamide-induced hallucinogen persisting perception disorder with anxiety features.</t>
  </si>
  <si>
    <t>A characteristic of lysergic acid diethylamide (LSD) and LSD-like substances is the recurrence of some of the symptoms which appear during the intoxication, in the absence of recent intake of hallucinogens. Hallucinogen persisting perception disorder (HPPD) is a condition in which the re-experiencing of 1 or more perceptual symptoms causes significant distress or impairment in social, occupational or other important areas of functioning and may be extremely debilitating. Benzodiazepines are one of the recommended agents for the treatment of HPPD but it is unclear which of them may be more helpful. Our investigation assessed the efficacy of clonazepam in the treatment of LSD-induced HPPD. 16 Ss participated. All complained of HPPD with anxiety features for at least 3 mo and were drug free at least 3 mo. They received clonazepam 2 mg/day for 2 mo. Follow-up (FO) was continued for 6 mo. They were weekly evaluated during the 2 mo of clonazepam administration and monthly during the FO period using the Clinical Global Impression Scale, a Self-report Scale and Hamilton Anxiety Rating Scale. Ss reported a significant relief and the presence of only mild symptomatology during the clonazepam administration. This improvement was clearly sustained and persisted during a 6-mo FO period. (PsycINFO Database Record (c) 2016 APA, all rights reserved)</t>
  </si>
  <si>
    <t>https://doi.org/10.1097/00004850-200303000-00007</t>
  </si>
  <si>
    <t>International Clinical Psychopharmacology</t>
  </si>
  <si>
    <t>Pretto G.
 Westphal G.A.
 Silva E.</t>
  </si>
  <si>
    <t>Clonidine for reduction of hemodynamic and psychological effects of S+ ketamine anesthesia for dressing changes in patients with major burns: An RCT.</t>
  </si>
  <si>
    <t>Clonidine has anesthetic-sparing properties and it may reduce the hemodynamic and psychological effects of S+ ketamine. The objectives of this study were to evaluate the interactions between clonidine and ketamine in hemodynamic and the psychological effects. Psychological effects were evaluated in a very detailed way.
 Method: A prospective, double-blind, placebo-controlled study designed for 48 patients with major burns, aged 1860 years, ASA II or III, who were scheduled for dressing changes was conducted. Midazolam, S+ ketamine, placebo, or clonidine was used for the anesthesia. Intraoperative hemodynamic alterations over time were assessed. The psychological effects were evaluated in detail using 13 variables, the return of conscience, and analgesia during the first 2 h after the procedures.
 Results: The clonidine group had low arterial pressure during the procedure. At the 30-min evaluation of the psychological variables, five out of 13 were lower in the clonidine group. At the 2-h evaluation, only the Anxious variable was lower in the clonidine group. Cardiac frequency, postoperative analgesia, delirium, and dreaming were not different between both groups. There was no difference in complication rates between both groups.
 Conclusion: Clonidine in S+ ketamine plus midazolam anesthesia reduces the arterial pressures and the postoperative psychological effects.Copyright © 2014 Elsevier Ltd and ISBI. All rights reserved.</t>
  </si>
  <si>
    <t>https://dx.doi.org/10.1016/j.burns.2014.07.022</t>
  </si>
  <si>
    <t>Burns. 40(7) (pp 1300-1307), 2014. Date of Publication: 01 Nov 2014.</t>
  </si>
  <si>
    <t>Pawlik M.T.
 Hansen E.
 Waldhauser D.
 Selig C.
 Kuehnel T.S.</t>
  </si>
  <si>
    <t>Clonidine premedication in patients with sleep apnea syndrome: A randomized, double-blind, placebo-controlled study.</t>
  </si>
  <si>
    <t>Patients with sleep apnea often present with cardiac diseases and breathing difficulties, with a high risk of postoperative respiratory depression. We conducted a randomized, double-blind, prospective study in 30 adult patients with obstructive sleep apnea, undergoing elective ear-nose-throat surgery. The patients were randomly assigned to receive placebo or clonidine (2 mug/kg oral) the night before and the next morning 2 h before surgery. Spo2, heart rate, mean arterial blood pressure, snoring, and oronasal airflow were monitored for 36 h. A standard anesthesia was used consisting of propofol and remifentanil. Anesthetic drug consumption, postoperative analgesics, and pain score were recorded. In the clonidine group, mean arterial blood pressures were significantly lower during induction, operation, and emergence from anesthesia. Both propofol dose required for induction (190 +/- 32.2 mg) and anesthesia (6.3 +/- 1.3 mg . kg-1 . h-1) during surgery were significantly reduced in the clonidine group compared with the placebo group (induction 218 +/- 32.4, anesthesia 7.70 +/- 1.5; P &lt; 0.05). Piritramide consumption (7.4 +/- 5.1 versus 14.2 +/- 8.5 mg; P &lt; 0.05) and analgesia scores were significantly reduced in the clonidine group. Apnea and desaturation index were not different between the groups, whereas the minimal postoperative oxygen saturation on the day of surgery was significantly lower in the placebo than in the clonidine group (76.7% +/- 8.0% versus 82.4% +/- 5.8%; P &lt; 0.05). We conclude that oral clonidine premedication stabilizes hemodynamic variables during induction, maintenance, and emergence from anesthesia and reduces the amount of intraoperative anesthetics and postoperative opioids without deterioration of ventilation. ©2005 by the International Anesthesia Research Society.</t>
  </si>
  <si>
    <t>https://dx.doi.org/10.1213/01.ANE.0000180194.30741.40</t>
  </si>
  <si>
    <t>Anesthesia and Analgesia. 101(5) (pp 1374-1380), 2005. Date of Publication: November 2005.</t>
  </si>
  <si>
    <t>Clatts, Michael C.;Goldsamt, Lloyd A.;Yi, Huso</t>
  </si>
  <si>
    <t>Club Drug Use Among Young Men Who Have Sex with Men in NYC: A Preliminary Epidemiological Profile.</t>
  </si>
  <si>
    <t>This paper describes findings from a study of young men who have sex with men (YMSM) in New York City. Using a cross-sectional design and a community-based targeted sampling approach, a total of 569 YMSM were recruited during 2000 and 2001 for a structured survey interview. High rates of lifetime exposure to a variety of club drugs (including methamphetamine, ketamine, and MDMA) are observed in the overall sample. Among those who use club drugs on a chronic basis (N = 145), we found high rates of a prior suicide attempt (including high rates of multiple suicide attempts), high rates of lifetime exposure to multiple types of drugs, high rates of current poly drug use (including multiple types of club drugs), and high rates of current depressive symptoms. Chronic club drug users had a mean CES-D score of 8.5 and nearly two-thirds had a score of 7 or more. Although high rates of condom use are reported in some types of sexual exchanges, data show multiple types of sexual risk among chronic club drug users, including high rates of unprotected anal intercourse (UAI) with most frequent partners and comorbid drug use among both YMSM and their sexual partners. (PsycINFO Database Record (c) 2016 APA, all rights reserved)</t>
  </si>
  <si>
    <t>https://doi.org/10.1081/JA-200066898</t>
  </si>
  <si>
    <t>Khoury R.
 Saab N.
 Salameh P.
 Hachem R.
 Chaar E.A.
 Sacre H.
 Chahine G.
 Nasr F.
 Khabbaz L.R.
 Hajj A.</t>
  </si>
  <si>
    <t>Cluster Symptoms in Breast Cancer Patients: An Analysis Using Clinical, Biological, and Genetic Factors.</t>
  </si>
  <si>
    <t>Background/Rationale or Objectives/Purpose Assess symptom clusters in breast cancer patients and explore the correlates with several sociodemographic, clinical, biological, and genetic factors. Methodology or Methods A prospective longitudinal study was conducted among 66 breast cancer patients treated by intravenous chemotherapy at the oncology outpatient unit of Hotel-Dieu de France hospital (2017-2019; Ethics: CEHDF1016). Symptoms (cognitive function, sleep disorders, anxiety, depression, fatigue, and pain) were assessed using validated scales. Genotyping was performed for several genes (ABCB1, COMT, DRD2, OPRM1, CLOCK, CRY2, PER2) using the Lightcycler 2.0 (Roche Diagnostics GmbH, Mannheim, Germany). Impact on Practice or Results The cluster analyses allowed the identification of two distinct clusters: Cluster 1 (n = 26) was characterized by more severe psycho-neurological symptoms compared to Cluster 2 (n = 40). In particular, fatigue was about four times more severe for patients of Cluster 1, with a mean score of 75.64 versus 19.72 for Cluster 2. Multivariable analyses taking the distribution of patients in Cluster 1 vs. Cluster 2 as the dependent variable showed that patients exhibiting thrombocytopenia (Beta = 0.017), with a higher number of chemotherapy cycles (Beta = -0.431), or those carrying at least one variant T allele of the DRD2 rs6277 polymorphism (Beta = 1.290) were significantly more prone to belong to Cluster 1 with more pronounced symptoms. Discussion or Conclusions Our findings highlight the importance of an adequate assessment of all factors affecting the clustering of symptoms in cancer patients so that an optimal patient outcome can be achieved by improving their quality of life and functional status.</t>
  </si>
  <si>
    <t>https://dx.doi.org/10.3390/curroncol30070503</t>
  </si>
  <si>
    <t>Current Oncology. Conference: 38th Annual Canadian Association of Psychosocial Oncology Conference, CAPO 2023. Montreal, QC Canada. 30(7) (pp 6941-6942), 2023. Date of Publication: July 2023.</t>
  </si>
  <si>
    <t>Spiegel B.M.R.
 Fuller G.
 Liu X.
 Dupuy T.
 Norris T.
 Bolus R.
 Gale R.
 Danovitch I.
 Eberlein S.
 Jusufagic A.
 Nuckols T.
 Cowan P.</t>
  </si>
  <si>
    <t>Cluster-Randomized Comparative Effectiveness Trial of Physician-Directed Clinical Decision Support Versus Patient-Directed Education to Promote Appropriate Use of Opioids for Chronic Pain.</t>
  </si>
  <si>
    <t>We compared the effectiveness of physician-directed clinical decision support (CDS) administered via electronic health record versus patient-directed education to promote the appropriate use of opioids by conducting a cluster-randomized trial involving 82 primary care physicians and 951 of their patients with chronic pain. Primary outcomes were satisfaction with patient-physician communication consumer assessment of health care providers and system clinician and group survey (CG-CAHPS) and pain interference patient-reported outcomes measurement information system. Secondary outcomes included physical function (patient-reported outcomes measurement information system), depression (PHQ-9), high-risk opioid prescribing (&gt;90 morphine milligram equivalents per day [&gt;=90 mg morphine equivalent/day]), and co-prescription of opioids and benzodiazepines. We used multi-level regression to compare longitudinal difference-in-difference scores between arms. The odds of achieving the maximum CG-CAHPS score were 2.65 times higher in the patient education versus the CDS arm (P = .044; 95% confidence interval [CI] 1.03-6.80). However, baseline CG-CAHPS scores were dissimilar between arms, making these results challenging to interpret definitively. No difference in pain interference was found between groups (Coef = -0.64, 95% CI -2.66 to 1.38). The patient education arm experienced higher odds of Rx &gt;= 90 milligrams morphine equivalent/day (odds ratio = 1.63; P = .010; 95% CI 1.13, 2.36). There were no differences between groups in physical function, depression, or co-prescription of opioids and benzodiazepines. These results suggest that patient-directed education may have the potential to improve satisfaction with patient-physician communication, whereas physician-directed CDS via electronic health records may have greater potential to reduce high-risk opioid dosing. More evidence is needed to ascertain the relative cost-effectiveness between strategies. Perspective(s): This article presents the results of a comparative-effectiveness study of 2 broadly used communication strategies to catalyze dialog between patients and primary care physicians around chronic pain. The results add to the decision-making literature and offer insights about the relative benefits of physician-directed versus patient-directed interventions to promote the appropriate use of opioids.Copyright © 2023 United States Association for the Study of Pain, Inc.</t>
  </si>
  <si>
    <t>https://dx.doi.org/10.1016/j.jpain.2023.06.001</t>
  </si>
  <si>
    <t>Journal of Pain. 24(10) (pp 1745-1758), 2023. Date of Publication: October 2023.</t>
  </si>
  <si>
    <t>Buse D.C.
 Pearlman S.H.
 Reed M.L.
 Serrano D.
 Ng-Mak D.S.
 Lipton R.B.</t>
  </si>
  <si>
    <t>Co-development of early adolescent alcohol use and depressive feelings: The role of the mu-opioid receptor A118G polymorphism.</t>
  </si>
  <si>
    <t>Alcohol use and depressive feelings are often related among early adolescents. However, the nature and underlying mechanisms of this association are not yet clear. The aim of this study was to investigate the co-development of alcohol use and depressive feelings over time and to examine the effects of the mu-opioid receptor (OPRM1) A118G genotype on such co-development. Data from a five-wave longitudinal, genetically informed survey study, with intervals of 4 months among a group of 739 normative early adolescents (12-13 years of age at baseline), were analyzed using a dual latent growth curve approach. OPRM1 status was evaluated from saliva-derived DNA samples. The results indicated a positive association between alcohol use and depressive feelings both at the initial levels and over time, indicating co-development in early adolescence. Compared to OPRM1 118G carriers, homozygous 118A carriers showed a greater increase in frequency of alcohol use and higher levels of depressive feelings over time. Evidence for co-development was only found within the group of homozygous 118A carriers, whereas in OPRM1 118G carriers the development of alcohol use and depressive feelings over time were not significantly associated. These results highlight the potential of OPRM1 as a common etiological factor for the development of alcohol use and depressive feelings in early adolescence.</t>
  </si>
  <si>
    <t>https://dx.doi.org/10.1017/S0954579414000911</t>
  </si>
  <si>
    <t>Development and psychopathology. 27(3) (pp 915-925), 2015. Date of Publication: 01 Aug 2015.</t>
  </si>
  <si>
    <t>Andreas, JB; Lauritzen, G; Nordfjaern, T</t>
  </si>
  <si>
    <t>Co-occurrence between mental distress and poly-drug use: A ten year prospective study of patients from substance abuse treatment</t>
  </si>
  <si>
    <t>Prospective clinical study; Longitudinal trajectories; Co-occurrence between mental distress and poly-drug use</t>
  </si>
  <si>
    <t>NATIONAL EPIDEMIOLOGIC SURVEY; LATENT CLASS ANALYSIS; QUALITY-OF-LIFE; USE DISORDERS; PSYCHIATRIC-DISORDERS; FOLLOW-UP; ANXIETY DISORDERS; PSYCHOLOGICAL DISTRESS; DEPRESSIVE SYMPTOMS; TREATMENT OUTCOMES</t>
  </si>
  <si>
    <t>Introduction: Longitudinal research investigating psychiatric trajectories among patients with poly-drug use patterns remains relatively scant, even though this specific population is at elevated risk for multiple negative outcomes. The present study examined temporal associations between poly-drug use (i.e. heroin, cannabis, tranquilizers, and amphetamines) and mental distress over a 10-year period. Methods: A clinical cohort of 481 patients was recruited from substance use treatment facilities in Norway, and prospectively interviewed 1, 2, 7 and 10 years after the initial data collection at treatment admission. At each assessment participants completed a questionnaire addressing their substance use and mental distress. Longitudinal growth models were used to examine whether, and if so, how, levels of drug use were associated with the level and rate of change in mental distress over time. Results: Results from the longitudinal growth models showed a co-occurrence between active poly-drug use and mental distress, such that there was a dose-response effect where mental distress increased both in magnitude and over time with the number of drugs used. Reduction in mental distress during the 10-year study period was evident only in the no-drug use condition. Use of multiple drugs and mental distress appear strongly co-related over time. Conclusions: Pre-treatment assessment should carefully identify individuals manifesting poly-drug use and mental disorders. Treatment and follow-up services should be tailored to their specific needs. (C) 2015 Elsevier Ltd. All rights reserved.</t>
  </si>
  <si>
    <t>Roy L.
 Buchheit T.
 Pyati S.</t>
  </si>
  <si>
    <t>Co-occurrence between mental distress and poly-drug use: A ten year prospective study of patients from substance abuse treatment.</t>
  </si>
  <si>
    <t>Introduction: Longitudinal research investigating psychiatric trajectories among patients with poly-drug use patterns remains relatively scant, even though this specific population is at elevated risk for multiple negative outcomes. The present study examined temporal associations between poly-drug use (i.e. heroin, cannabis, tranquilizers, and amphetamines) and mental distress over a 10-year period. Method(s): A clinical cohort of 481 patients was recruited from substance use treatment facilities in Norway, and prospectively interviewed 1, 2, 7 and 10. years after the initial data collection at treatment admission. At each assessment participants completed a questionnaire addressing their substance use and mental distress. Longitudinal growth models were used to examine whether, and if so, how, levels of drug use were associated with the level and rate of change in mental distress over time. Result(s): Results from the longitudinal growth models showed a co-occurrence between active poly-drug use and mental distress, such that there was a dose-response effect where mental distress increased both in magnitude and over time with the number of drugs used. Reduction in mental distress during the 10-year study period was evident only in the no-drug use condition. Use of multiple drugs and mental distress appear strongly co-related over time. Conclusion(s): Pre-treatment assessment should carefully identify individuals manifesting poly-drug use and mental disorders. Treatment and follow-up services should be tailored to their specific needs.Copyright © 2015 Elsevier Ltd.</t>
  </si>
  <si>
    <t>https://dx.doi.org/10.1016/j.addbeh.2015.05.001</t>
  </si>
  <si>
    <t>Addictive Behaviors. 48 (pp 71-78), 2015. Date of Publication: September 01, 2015.</t>
  </si>
  <si>
    <t>Kim, JY; Minnes, S; Min, MO; Ridenour, TA</t>
  </si>
  <si>
    <t>Co-occurrence of Psychopathology Problems in At-Risk Adolescents</t>
  </si>
  <si>
    <t>Co-occurrence of psychopathology problems; Research Domain Criteria (RDoC); Irritability; Social disinhibition; Prenatal drug exposure</t>
  </si>
  <si>
    <t>PRENATAL COCAINE EXPOSURE; EXTERNALIZING BEHAVIOR PROBLEMS; 2-YEAR FOLLOW-UP; SUBSTANCE USE; DYSREGULATION PROFILE; LIFETIME PREVALENCE; COMMUNITY VIOLENCE; CHILDHOOD; CHILDREN; DISINHIBITION</t>
  </si>
  <si>
    <t>No known studies have investigated co-occurrence of psychopathology problems in adolescents with biologic and/or environmental susceptibility, including prenatal drug exposure. This study identified comorbidity patterns of psychopathology problems by utilizing data from urban, primarily African American, youth, majority of whom were at heightened risk for exposure to drugs in utero. The roles of Research Domain Criteria (RDoC)-informed behavioral constructs of the Negative Valence (irritability) and Social Process Systems (social disinhibition) as antecedents of the comorbidity patterns were further examined. Lastly, the predictive validity of the identified patterns was evaluated in relation to emerging adulthood outcomes. Participants were 358 urban adolescents, primarily African Americans, drawn from a 21-year prospective birth-cohort study of the effects of prenatal drug exposure. Psychopathology problems were assessed at age 15. Irritability and social disinhibition were self-reported at age 12. Emerging adulthood outcomes were measured at age 21. Latent class modeling indicated four patterns: Normative (57%), substance-use (SU; 24%), mental-health-problems-without-substance-use (MH; 11%), and substance-use-and-other-mental-health-problems (SUMH; 7%). Higher irritability increased the odds of developing the MH pattern, whereas higher social disinhibition increased the odds of developing the SU pattern. The odds of manifesting the SUMH pattern were higher for children with higher irritability. For children with higher social disinhibition, the odds of manifesting the SUMH pattern were higher at a trend level. Adolescent comorbidity patterns were differentially associated with problematic tobacco and marijuana use and clinically relevant mental health problems in emerging adulthood, and completion of high school education. Peri-pubertal identification of individual differences in irritability and social disinhibition may mitigate the emergence of adolescent psychopathology, which could influence emerging adulthood adjustment in this at-risk population.</t>
  </si>
  <si>
    <t>Thompson K, Holley M, Sturgess C, Leadbeater B.</t>
  </si>
  <si>
    <t>Co-Use of Alcohol and Cannabis: Longitudinal Associations with Mental Health Outcomes in Young Adulthood</t>
  </si>
  <si>
    <t>Int J Environ Res Public Health</t>
  </si>
  <si>
    <t>10.3390/ijerph18073652</t>
  </si>
  <si>
    <t>Alghamdi, Abdullah Ahmed;Gartner, Coral;Najman, Jake;Smirnov, Andrew</t>
  </si>
  <si>
    <t>Coâ€“administering cannabis with tobacco and persistent tobacco smoking after 4Â½ years in young adults who use stimulants: A prospective populationâ€“based study.</t>
  </si>
  <si>
    <t>Tobacco smoking remains highly prevalent in high-risk groups, including young adults who use cannabis and a variety of other drugs. We examine whether co-administering cannabis with tobacco is associated with heavier and more persistent tobacco smoking compared to separate use of these substances among young adults who use drugs recreationally. Data are from a prospective population-based study of young adults residing in Queensland, Australia, who recurrently used ecstasy or methamphetamine. The mean age was 20.8 years at baseline, and 47% were female. An ordinal regression model was developed (n = 277) with levels of tobacco smoking at 4Â½ years as the outcome. At baseline, just under half the sample (44.6%) had not co-administered cannabis with tobacco in the last month, 9.5% rarely co-administered, 7.7% sometimes co-administered, and 38.2% always co-administered. Always co-administering cannabis with tobacco was associated with more frequent and persistent tobacco smoking at 4Â½ years (Odds Ratio (OR): 1.98, 95% Confidence Interval (CI): 1.02, 3.83), independently of factors including baseline frequency of cannabis and tobacco use. Young adults who use cannabis should be advised not to co-administrate cannabis with tobacco, and comprise an important target group for tobacco smoking cessation interventions. (PsycInfo Database Record (c) 2021 APA, all rights reserved)</t>
  </si>
  <si>
    <t>https://doi.org/10.1080/02791072.2021.1947546</t>
  </si>
  <si>
    <t>Li S.
 Manyevitch R.
 Sedaliu K.
 Abdelbaki A.
 Gupta N.
 Kumar A.
 Kumar Y.
 Rosovsky M.</t>
  </si>
  <si>
    <t>Cocaine abuse: Longitudinal MR imaging of lasting diffused leukoencephalopathy.</t>
  </si>
  <si>
    <t>Cocaine use has been known to cause a number of adverse neurological conditions, such as cerebral ischemia and posterior reversible leukoencephalopathy. The radiologic appearance of cocaine-induced leukoencephalopathy is confounded by a common contaminant, levamisole, which is also known to cause multifocal leukoencephalopathy. However, we encountered a case of diffuse leukoencephalopathy in a patient with cocaine use that had extensive involvement of the cerebral white matter, globus pallidi as well as the cerebellum. Our case also presented with a severe clinical presentation, with the patient demonstrating minimal neurologic response after a prolonged period of critical care management. The severe clinical course and diffuse radiologic involvement of our case differs from previously reported cases of cocaine- or levamisole-induced leukoencephalopathy.Copyright © 2018, © The Author(s) 2018.</t>
  </si>
  <si>
    <t>https://dx.doi.org/10.1177/1971400918757090</t>
  </si>
  <si>
    <t>Neuroradiology Journal. 31(2) (pp 186-189), 2018. Date of Publication: 01 Apr 2018.</t>
  </si>
  <si>
    <t>Parikh, Nirzari;Dampier, Will;Feng, Rui;Passic, Shendra R.;Zhong, Wen;Frantz, Brian;Blakey, Brandon;Aiamkitsumrit, Benjamas;Pirrone, Vanessa;Nonnemacher, Michael R.;Jacobson, Jeffrey M.;Wigdahl, Brian</t>
  </si>
  <si>
    <t>Cocaine alters cytokine profiles in HIV-1â€“infected African American individuals in the DrexelMed HIV/AIDS Genetic Analysis Cohort.</t>
  </si>
  <si>
    <t>Background: This study evaluated the relationship between illicit drug use and HIV-1 disease severity in HIV-1â€“infected patients enrolled in the DREXELMED HIV/AIDS Genetic Analysis Cohort. Because cocaine is known to have immunomodulatory effects, the cytokine profiles of preferential nonusers, cocaine users, and multidrug users were analyzed to understand the effects of cocaine on cytokine modulation and HIV-1 disease severity. Methods: Patients within the cohort were assessed approximately every 6 months for HIV-1 clinical markers and for history of illicit drug, alcohol, and tobacco use. The Luminex human cytokine 30-plex panel was used for cytokine quantitation. Analysis was performed using a newly developed biostatistical model. Results: Substance abuse was common within the cohort. Using the drug screens at the time of each visit, the subjects in the cohort were categorized as preferential nonusers, cocaine users, or multidrug users. The overall health of the nonuser population was better than that of the cocaine users, with peak and current viral loads in nonusers substantially lower than those in cocaine and multidrug users. Among the 30 cytokines investigated, differential levels were established within the 3 populations. The T-helper 2 cytokines, interleukin-4 and -10, known to play a critical role during HIV-1 infection, were positively associated with increasing cocaine use. Clinical parameters such as latest viral load, CD4+ T-cell counts, and CD4:CD8 ratio were also significantly associated with cocaine use, depending on the statistical model used. Conclusions: Based on these assessments, cocaine use seems to be associated with more severe HIV-1 disease. (PsycInfo Database Record (c) 2023 APA, all rights reserved)</t>
  </si>
  <si>
    <t>https://doi.org/10.1097/QAI.0000000000000163</t>
  </si>
  <si>
    <t>Garlow, Steven J.;Purselle, David C.;Heninger, Michael</t>
  </si>
  <si>
    <t>Cocaine and alcohol use preceding suicide in African American and White adolescents.</t>
  </si>
  <si>
    <t>The goal of this investigation was to determine whether cocaine and ethanol use was a differentiating factor between African American and white teenage suicide victims. This is a retrospective analysis of medical examiner's records of all completed suicides in Fulton County, GA from 01/1989 to 12/2003, and included 1296 cases. There were 79 suicide victims aged 19 and younger during the study interval, and of this group, 49 (62%) were African American, 26 (33%) were white, and 4 (5%) other race, compared to adults (20 â‰¤ 6 years) where 28.5% were African American, 68.6% white and 2.9% other race (Ï‡Â² = 42.678, d.f. = 2, p p = 0.04). Only 8.9% of the black teenage suicide victims had used cocaine prior to death compared to 28% of the whites (Ï‡Â² = 4.432; d.f. = 1; p p &lt; 0.001). Use of intoxicating substances does differentiate teenage suicide victims, as only a small proportion of black teenagers had used cocaine or alcohol prior to death compared to almost half of all whites. (PsycINFO Database Record (c) 2016 APA, all rights reserved)</t>
  </si>
  <si>
    <t>https://doi.org/10.1016/j.jpsychires.2005.08.008</t>
  </si>
  <si>
    <t>Journal of Psychiatric Research</t>
  </si>
  <si>
    <t>Grella, Christine E.;Anglin, M. Douglas;Wugalter, Stuart E.</t>
  </si>
  <si>
    <t>Cocaine and crack use and HIV risk behaviors among high-risk methadone maintenance clients.</t>
  </si>
  <si>
    <t>Examined the characteristics of cocaine users within a sample of 409 high-risk heroin addicts recruited into a methadone maintenance treatment program. Assessment interviews were conducted, and the Center for Epidemiologic Studies Depression Scale and the Suicide Probability Scale were administered. Behaviors of cocaine users were compared with those of nonusers, and the characteristics of crack users were compared with those of non-crack users. Discriminant function analysis showed that cocaine users presented a higher-risk profile for HIV, engaged in a wider variety of criminal activities, were more likely to be African-American, reported more alcohol use, and showed more signs of psychological disturbance. Crack users differed from non-crack users in ethnicity, alcohol use, criminal activity, needle use, and marital status. Heroin addicts who use cocaine and crack represent a subgroup at higher risk and need for targeted treatment. (PsycInfo Database Record (c) 2022 APA, all rights reserved)</t>
  </si>
  <si>
    <t>https://doi.org/10.1016/0376-8716(94)01059-T</t>
  </si>
  <si>
    <t>Schmitz JM, Stotts AL, Averill PM, Rothfleisch JM, Bailley SE, Sayre SL, Grabowski J.</t>
  </si>
  <si>
    <t>Cocaine dependence with and without comorbid depression: a comparison of patient characteristics</t>
  </si>
  <si>
    <t>10.1016/s0376-8716(99)00157-x</t>
  </si>
  <si>
    <t>Leiderman DB, Shoptaw S, Montgomery A, Bloch DA, Elkashef A, LoCastro J, Vocci F.</t>
  </si>
  <si>
    <t>Cocaine Rapid Efficacy Screening Trial (CREST): a paradigm for the controlled evaluation of candidate medications for cocaine dependence</t>
  </si>
  <si>
    <t>10.1111/j.1360-0443.2005.00988.x</t>
  </si>
  <si>
    <t>Koob, George F.</t>
  </si>
  <si>
    <t>Cocaine reward and dopamine receptors: Love at first sight.</t>
  </si>
  <si>
    <t>Comments on the article by M. K. Romach et al (see record 1999-16094-004) that examined the effects of the selective dopamine D1/D5 receptor antagonist ecopipam on the physiological and subjective responses to cocaine in 15 cocaine dependent adults. The results of the Romach et al study suggest that a dopamine-selective D1 dopaminergic antagonist is effective in humans in blocking the psychotropic effects of cocaine. These observations also begin to validate a wealth of preclinical data, including studies with rodents and primates, suggesting powerful cocaine antagonistic effects of dopamine D1 antagonist. Additional preclinical studies have suggested that the likely brain sites that mediate the antagonistic effects of dopamine D1 antagonists are subelements of the mesolimbic system, structures forming part of an anatomical suprastructure know as the extended amygdala. This suprastructure has been hypothesized to form a key substrate for the reinforcing actions of all major drugs of abuse. The significance of these and other results for the treatment of cocaine abuse and dependence is that D1 antagonists at low doses may be effective cocaine antagonists. (PsycINFO Database Record (c) 2019 APA, all rights reserved)</t>
  </si>
  <si>
    <t>https://doi.org/10.1001/archpsyc.56.12.1107</t>
  </si>
  <si>
    <t>Henning RJ.</t>
  </si>
  <si>
    <t>Cocaine significantly impairs myocardial relaxation</t>
  </si>
  <si>
    <t>Crit Care Med</t>
  </si>
  <si>
    <t>10.1097/00003246-199304000-00020</t>
  </si>
  <si>
    <t>Antoine, JÃ©rÃ´me;Berndt, Nadine;Astudillo, Mariana;Cairns, Donal;Jahr, Stefan;Jones, Andrew;Kuijpers, Wil;Llorens, Noelia;Lyons, Suzi;Maffli, Etienne;Magliocchetti, Natalia;Molina Olivas, Marta;Palle, Christophe;Schwarzkopf, Larissa;Wisselink, Jeroen;Montanari, Linda</t>
  </si>
  <si>
    <t>Cocaine treatment demands in 10 western European countries: Observed trends between 2011 and 2018.</t>
  </si>
  <si>
    <t>Aims: To describe cocaine treatment demand in 10 western European countries and to examine the size, direction and temporality of recent trends in the proportion of cocaine users among all clients entering treatment. Design Aggregated data collected through the European Union standardized treatment demand monitoring system (TDI) between 2011 and 2018 were used. Setting: Belgium, England, France, Germany, Ireland, Italy, Luxembourg, Spain, Switzerland and the Netherlands. Participants: In total, more than 700 000 cocaine treatment records were analysed. Clients in treatment for cocaine as primary drug were predominantly male (85%), with an average age of 35 years. Measurements Number of treatment episodes for substance use and for cocaine as primary or secondary drug were collected yearâ€_x0090_ and countryâ€_x0090_wise. When available, powder cocaine and crack and patients with and without previous treatment were differentiated. Findings: Among the participating countries the share of cocaine as primary drug in treatment demand ranged between 4.7% [95% confidence interval (CI) = 4.6â€“4.9%] in Germany and 43.1% in Spain (95% CI = 42.6â€“43.5%). The general trend analysis showed a decreasing proportion of cocaineâ€_x0090_related treatment entrants between 2011 and 2014 among all subgroups followed by a strong increase in 2015. The increase appeared stronger than for powder cocaine. Seven of 10 countries observed a recent significant increase in the proportion of treatment entrants reporting cocaine as the primary substance: Belgium [annual percentage change (APC) = 9.6%, P P P P P P &lt; 0.05) and Switzerland (APC = 12.0%, P &lt; 0.05). Trends were similar when looking at cocaine reported as primary or adjunctive substance. Conclusions: Despite substantial countryâ€_x0090_specific variation regarding cocaine prevalence and treatment demand, there has been an overall significant increase since 2015 in the share of cocaineâ€_x0090_related treatment demand in western Europe. (PsycInfo Database Record (c) 2021 APA, all rights reserved)</t>
  </si>
  <si>
    <t>https://doi.org/10.1111/add.15237</t>
  </si>
  <si>
    <t>Newcomb MD, Bentler PM.</t>
  </si>
  <si>
    <t>Cocaine use among adolescents: longitudinal associations with social context, psychopathology, and use of other substances</t>
  </si>
  <si>
    <t>Addict Behav</t>
  </si>
  <si>
    <t>10.1016/0306-4603(86)90054-7</t>
  </si>
  <si>
    <t>CRUM, RM; ANTHONY, JC</t>
  </si>
  <si>
    <t>COCAINE USE AND OTHER SUSPECTED RISK-FACTORS FOR OBSESSIVE-COMPULSIVE DISORDER - A PROSPECTIVE-STUDY WITH DATA FROM THE EPIDEMIOLOGIC CATCHMENT-AREA SURVEYS</t>
  </si>
  <si>
    <t>COCAINE; EPIDEMIOLOGY; OBSESSIVE-COMPULSIVE DISORDER; RISK; SUBSTANCE ABUSE</t>
  </si>
  <si>
    <t>DIAGNOSTIC INTERVIEW SCHEDULE; MENTAL-DISORDERS; CEREBROSPINAL-FLUID; UNITED-STATES; DOPAMINE; FLUVOXAMINE; PREVALENCE; ABUSE</t>
  </si>
  <si>
    <t>Using prospectively gathered epidemiologic data, we sought to estimate the degree to which the risk of obsessive-compulsive disorder might be elevated among adults actively using cocaine, with and without illicit use of marijuana or other controlled substances. Study subjects were selected in 1980 - 84 by talking probability samples of adult household residents at five sites of the Epidemiologic Catchment Area (ECA) Program: New Haven, Connecticut; Baltimore, Maryland; St. Louis, Missouri; Durham-Piedmont, North Carolina; Los Angeles, California. Soon after sampling at baseline, a total of 18 572 participants completed standardized interviews to measure suspected risk factors (including illicit drug use) and to evaluate whether they had met diagnostic criteria for currently or formerly active obsessive-compulsive disorder (OCD), as well as other mental disorders. The interviews were re-administered 1 year later to identify incident cases among 13 306 at-risk participants, 414 being active cocaine users. After sorting these participants into strata defined by age and census tract of household residence and after excluding persons found at baseline to have active or prior OCD, we found 105 incident cases of OCD within 103 of the age-matched and residence-matched strata, which also contained a total of 514 subjects who had not developed OCD. Applying standard epidemiologic strategies presented in prior ECA research reports, we performed conditional multiple logistic regression to estimate the risk of OCD for active cocaine users versus non-users. We also performed unconditional multiple logistic regression to estimate OCD risk for the 414 active cocaine users versus the 12 892 participants not using cocaine. Both of these epidemiologic strategies yielded consistent results: subjects actively using cocaine and also marijuana were found to be at increased risk for OCD. Under the conditional model, the estimated relative risk was 7.2 (P = 0.03), while the value from unconditional regression was 4.1 (P = 0.01). Active users of cocaine almost always were active users of marijuana or some other controlled substance, so it was not possible to estimate a relative risk value for subjects using cocaine only. Nonetheless, if replicated, this epidemiologic test of the cocaine-OCD hypothesis warrants attention in laboratory and clinical research, as do other suspected risk factors identified in the study, including sex (being female), employment status (not working for pay) and a prior history of distinct psychiatric disorders such as alcohol dependence, affective disorders and phobic disorders.</t>
  </si>
  <si>
    <t>Bishop, Todd M.;Maisto, Stephen A.;Spinola, Suzanne</t>
  </si>
  <si>
    <t>Cocaine use and sexual risk among individuals with severe mental illness.</t>
  </si>
  <si>
    <t>Objective: Rates of HIV remain elevated in select populations such as those with severe mental illness and also among those who abuse cocaine, a vehicle through which risky sexual behavior may occur. The objective of the present narrative review was to synthesize the literature regarding stimulant use and its association with sexual risk among individuals with severe mental illness. Methods: This narrative review of the literature utilized Boolean search logic and the PsycINFO and PsycARTICLES databases to identify articles that explored the relationships among stimulant use, risky sexual behavior, and severe mental illness. Only one article was identified that examined a stimulant other than cocaine. Thus, the review was further limited to the impact that cocaine has on risky sexual behavior among those with severe mental illness. Results: Of the 87 abstracts obtained, 58 underwent a full text review and eight were included in the final review. Studies had a mean sample size of 110 and predominantly consisted of male (64%) outpatients. Study designs were largely cross-sectional and almost exclusively relied on retrospective participant report of sexual behavior and drug use. The extant literature indicates a positive association between cocaine and risky sexual behavior among those with a diagnosed severe mental illness. Risky behaviors associated with cocaine included reporting a greater number of partners as well as a higher degree of involvement in the sex trade. The positive association observed between cocaine and partner-related risk, however, did not extend to condom use. Conclusions: Further research that utilizes better defined and operationalized constructs to investigate relationships among stimulant use, severe mental illness, and sexual risk, particularly condom use, is warranted and is necessary to advance the field. (PsycInfo Database Record (c) 2020 APA, all rights reserved)</t>
  </si>
  <si>
    <t>https://doi.org/10.1080/15504263.2016.1253903</t>
  </si>
  <si>
    <t>Journal of Dual Diagnosis</t>
  </si>
  <si>
    <t>O'Brien, Megan S.;Wu, Li-Tzy;Anthony, James C.</t>
  </si>
  <si>
    <t>Cocaine Use and the Occurrence of Panic Attacks in the Community: A Case-Crossover Approach.</t>
  </si>
  <si>
    <t>The epidemiologic case-crossover method is a powerful tool for research on suspected hazards of illegal drug use, the advantage being a subject-as-own-control approach that constrains stable individual-level susceptibility traits. Here, we use the case-crossover method to estimate the magnitude of excess occurrence of panic attacks during months of cocaine use vs. months of no cocaine use, motivated by a prior estimate that cocaine users have three-fold excess risk of panic attack. The self-report data on cocaine and panic are from assessments of a nationally representative sample of 1071 recent panic cases age 18 years or older identified as part of the National Household Surveys on Drug Abuse conducted in the United States during 1994-1997. Based on case-crossover estimates, cocaine use is associated with a three- to-four-fold excess occurrence of panic attack (estimated relative risk (RR) = 3.3, p = 0.049; 95% confidence interval: 1.0, 13.7). Year-by-year, the RR estimates from four independent yearly replicates (1994-1997) are 5.0, 2.0, 3.0, and 3.0. While there are several important limitations, this study adds new evidence about a previously reported suspected causal association linking cocaine use to occurrence of panic attacks, and illustrates advantages of the epidemiologic case-crossover approach and new directions in research on hazards of illegal drug use. (PsycINFO Database Record (c) 2016 APA, all rights reserved)</t>
  </si>
  <si>
    <t>https://doi.org/10.1081/JA-200049236</t>
  </si>
  <si>
    <t>WOODS, NS; EYLER, FD; BEHNKE, M; CONLON, M</t>
  </si>
  <si>
    <t>COCAINE USE DURING PREGNANCY - MATERNAL DEPRESSIVE SYMPTOMS AND INFANT NEUROBEHAVIOR OVER THE 1ST MONTH</t>
  </si>
  <si>
    <t>BRAZELTON SCALE; MATERNAL DEPRESSION; PRENATAL COCAINE EXPOSURE; INFANT ASSESSMENT</t>
  </si>
  <si>
    <t>CLINICAL DEPRESSION; ALCOHOL-CONSUMPTION; BRAZELTON SCALE; BEHAVIOR; NEWBORN; ABUSE; PREVALENCE; TERATOGENICITY; ANOMALIES; MOTHERS</t>
  </si>
  <si>
    <t>Research on the effects of prenatal cocaine exposure has produced an inconsistent pattern of results. The goals of this project were (a) to improve upon the methodology of previous research by matching subjects one-to-one on important confounding maternal and infant variables, (b) to investigate a population of rural women not enrolled in an intensive prenatal intervention program, (c) to assess the impact of cocaine use on maternal depressive symptoms both immediately and 1 month post parium, and (d) to provide longitudinal data regarding the effect of cocaine exposure and maternal affect on neurobehavioral development of neonates by assessing the infants in the hospital and at 1 month of age. Cocaine-using mothers had significantly fewer prenatal visits and reported more depressive symptoms following delivery than did control mothers. Cocaine-exposed infants had significantly lower birthweights and shorter gestations. There were no significant differences in neonatal performance on the Brazelton scale at birth or 1 month of age. These findings demonstrate that not all cocaine-exposed infants exhibit neurobehavioral deficits in the neonatal period. Longitudinal research is needed to determine if problems will manifest themselves at later ages when greater developmental demands are placed upon these children.</t>
  </si>
  <si>
    <t>Minnes S, Min MO, Singer LT, Edguer M, Wu M, Thi P.</t>
  </si>
  <si>
    <t>Cocaine use during pregnancy and health outcome after 10 years</t>
  </si>
  <si>
    <t>10.1016/j.drugalcdep.2012.04.015</t>
  </si>
  <si>
    <t>Hammond, ER; Lai, SH; Wright, CM; Treisman, GJ</t>
  </si>
  <si>
    <t>Cocaine Use May be Associated with Increased Depression in Persons Infected with HIV</t>
  </si>
  <si>
    <t>HIV; Cocaine; Depression; Mental health</t>
  </si>
  <si>
    <t>NATIONAL EPIDEMIOLOGIC SURVEY; UNFOLDED PROTEIN RESPONSE; ANTIRETROVIRAL THERAPY; INTERFERON-ALPHA; DRUG-USE; PSYCHIATRIC-DISORDERS; LONGITUDINAL ANALYSIS; SIGNALING PATHWAYS; RISK BEHAVIORS; UNITED-STATES</t>
  </si>
  <si>
    <t>HIV infection, depression, and cocaine use are independently associated with increased inflammatory signal production. There is increasing evidence about the role of inflammation in depression. In HIV disease, cocaine use may increase disease progression as well as alter T cell functioning resulting in cytokine activation and thereby increasing susceptibility to depression. We examined the association between cocaine use and depression among 447 African American persons infected with HIV who were frequent cocaine users or non-users, enrolled in an observational study in Baltimore, Maryland, between August 2003 and December 2012. The overall prevalence of depression was 40.9 % (183 of 447) participants. Among persons who were depressed, the prevalence of cocaine use was 81.4 % (149 of 183), compared to 69.3 % among persons who were not depressed (183 of 264), P = 0.004. Cocaine use was associated with nearly twofold increased odds of depression, unadjusted odds ratio (OR) 1.94, (95 % CI 1.23, 3.06); P = 0.004, compared to never using cocaine, and OR 1.02, (95 % CI 1.10, 1.05); P = 0.04 in adjusted analysis. A dose-response relationship between increasing duration of cocaine use and depression was observed. Frequency and duration of cocaine use may be associated with depression. We speculate that depression among cocaine users with HIV may involve an inflammatory component that needs further examination.</t>
  </si>
  <si>
    <t>Lai, SH; Heaphy, CM; Rizzo, AJ; Celentano, DD; Gerstenblith, G; Li, J; Moore, RD; Treisman, G; Chen, SG; Foster, P; Kickler, T; Lai, H</t>
  </si>
  <si>
    <t>Cocaine use may induce telomere shortening in individuals with HIV infection</t>
  </si>
  <si>
    <t>Telomere length; Telomere shortening; HIV infection; Cocaine use; HIV-associated comorbidities; Premature aging</t>
  </si>
  <si>
    <t>REVERSE-TRANSCRIPTASE INHIBITOR; MYOCARDIAL STEATOSIS; LIFE EXPECTANCY; DOUBLE-BLIND; LENGTH; ASSOCIATION; DIAGNOSIS</t>
  </si>
  <si>
    <t>Background: Although cocaine use may induce/accelerate HIV-associated comorbidities in HIV-infected individuals on antiretroviral therapy (ART), and that HIV itself may accelerate aging, the issue of whether cocaine use plays a role in HIV-associated aging in HIV-infected cocaine users has not been reported. The goals of this study were (1) to explore factor(s) associated with peripheral blood leukocyte telomere length, a marker of cellular replicative history, and telomere shortening in HIV-infected individuals, and (2) to assess whether cocaine use plays a role in accelerating telomere shortening in cocaine users with HIV infection. Methods: Between June 2010 and December 2016, 147 HIV-infected participants in Baltimore, Maryland, were enrolled in a cross-sectional study investigating factor(s) associated with telomere length. Of these 147, 93 participated in a follow-up study to examine factor(s) associated with telomere shortening. Robust regression model was used to analyze cross-sectional data and the generalized estimating equation approach was used to analyze follow-up data. Results: Cross-sectional analyses demonstrated that (1) both daily alcohol consumption and use of non-nucleoside reverse transcriptase inhibitors (NNRTIs) were independently associated with telomere length, and cocaine use modified the associations of daily alcohol use and NNRTI use with telomere length. Longitudinal analyses suggested that both daily alcohol consumption and duration of NNRTI use were independently associated with telomere shortening, and (2) cocaine use induced/accelerated telomere shortening in HIV-infected individuals. Conclusions: Our findings suggest that cocaine use may promote premature aging in HIV-infected individuals who are on ART. Our results emphasize the importance of cocaine abstinence/reduced use, which may retard HIV-associated premature aging.</t>
  </si>
  <si>
    <t>Lai H.
 Celentano D.D.
 Treisman G.
 Khalsa J.
 Gerstenblith G.
 Page B.
 Mandler R.N.
 Yang Y.
 Salmeron B.
 Bhatia S.
 Chen S.
 Lai S.
 Goodkin K.
 Charurat M.</t>
  </si>
  <si>
    <t>Cocaine Use May Moderate the Associations of HIV and Female Sex with Neurocognitive Impairment in a Predominantly African American Population Disproportionately Impacted by HIV and Substance Use.</t>
  </si>
  <si>
    <t>HIV-associated neurocognitive disorders (HAND) remain a major challenge for people with HIV in the antiretroviral therapy era. Cocaine use may trigger/exacerbate HAND among African American (AA) adults, especially women. Between 2018 and 2019, 922 adults, predominantly AAs, with/without HIV and with/without cocaine use in Baltimore, Maryland, were enrolled in a study investigating the association of HIV and cocaine use with neurocognitive impairment (NCI). Neurocognitive performance was assessed with the NIH Toolbox Cognition Battery (NIHTB-CB). NCI was considered to be present if the fully adjusted standard score for at least two cognitive domains was 1.0 standard deviation below the mean. Although the overall analysis showed HIV and female sex were associated with NCI, the associations were dependent on cocaine use. Neither HIV [adj prevalence ratio (PR): 1.12, confidence interval (95% CI): 0.77-1.64] nor female sex (adj PR: 1.07, 95% CI: 0.71-1.61) was associated with NCI among cocaine nonusers, while both HIV (adj PR: 1.39, 95% CI: 1.06-1.81) and female sex (adj PR: 1.53, 95% CI: 1.18-1.98) were associated with NCI in cocaine users. HIV was associated with two NIHTB-CB measures overall. In addition, HIV was associated with a lower dimensional change card sort score (an executive function measure) in cocaine users and not in nonusers. Cognitive performance was poorer in female than in male cocaine users. The adverse effect of HIV on cognitive performance predominantly affected cocaine users. However, cocaine use may moderate the impact of HIV and female sex on cognitive performance, highlighting the importance of reducing cocaine use in NCI prevention among the AA population.Copyright © 2023, Mary Ann Liebert, Inc.</t>
  </si>
  <si>
    <t>https://dx.doi.org/10.1089/apc.2023.0006</t>
  </si>
  <si>
    <t>AIDS Patient Care and STDs. 37(5) (pp 243-252), 2023. Date of Publication: 01 May 2023.</t>
  </si>
  <si>
    <t>Pace-Schott, Edward F.;Morgan, Peter T.;Malison, Robert T.;Hart, Carl L.;Edgar, Chris;Walker, Matthew;Stickgold, Robert</t>
  </si>
  <si>
    <t>Cocaine users differ from normals on cognitive tasks which show poorer performance during drug abstinence.</t>
  </si>
  <si>
    <t>Seventeen non-treatment seeking cocaine-dependent individuals participated in three-week longitudinal inpatient studies of cognitive changes during drug use and abstinence. Protocols included three days drug-free baseline, three days cocaine self-administration, and two weeks complete abstinence. A repeatable cognitive battery showed attention and delayed verbal recognition memory but not working memory to be impaired in cocaine users compared to age- and sex-matched normative values. Attention was significantly poorer during the first and second week of abstinence compared to days on which cocaine was used suggesting that certain cocaine-induced impairments may be acutely normalized by cocaine use, but resurface during abstinence. (PsycINFO Database Record (c) 2016 APA, all rights reserved)</t>
  </si>
  <si>
    <t>https://doi.org/10.1080/00952990701764821</t>
  </si>
  <si>
    <t>Hulka, Lea M.;Preller, Katrin H.;Vonmoos, Matthias;Broicher, Sarah D.;Quednow, Boris B.</t>
  </si>
  <si>
    <t>Cocaine users manifest impaired prosodic and cross-modal emotion processing.</t>
  </si>
  <si>
    <t>Background: A small number of previous studies have provided evidence that cocaine users (CU) exhibit impairments in complex social cognition tasks, while the more basic facial emotion recognition is widely unaffected. However, prosody and cross-modal emotion processing has not been systematically investigated in CU so far. Therefore, the aim of the present study was to assess complex multisensory emotion processing in CU in comparison to controls and to examine a potential association with drug use patterns. Method:The abbreviated version of the comprehensive affect testing system (CATS-A) was used to measure emotion perception across the three channels of facial affect, prosody, and semantic content in 58 CU and 48 healthy control (HC) subjects who were matched for age, sex, verbal intelligence, and years of education. Results: CU had significantly lower scores than controls in the quotient scales of â€œemotion recognitionâ€_x009d_ and â€œprosody recognitionâ€_x009d_ and the subtests â€œconflicting prosody/meaning â€“ attend to prosodyâ€_x009d_ and â€œmatch emotional prosody to emotional faceâ€_x009d_ either requiring to attend to prosody or to integrate cross-modal information. In contrast, no group difference emerged for the â€œaffect recognition quotient.â€_x009d_ Cumulative cocaine doses and duration of cocaine use correlated negatively with emotion processing. Conclusion: CU show impaired cross-modal integration of different emotion processing channels particularly with regard to prosody, whereas more basic aspects of emotion processing such as facial affect perception are comparable to the performance of HC. (PsycINFO Database Record (c) 2019 APA, all rights reserved)</t>
  </si>
  <si>
    <t>https://doi.org/10.3389/fpsyt.2013.00098</t>
  </si>
  <si>
    <t>Jovanovic M.
 Brvar M.</t>
  </si>
  <si>
    <t>Cocaine-associated chest pain risk factors: a single centre experience.</t>
  </si>
  <si>
    <t>Objective: Cocaine abuse presents an important, but often underrecognized risk factor for evolution of cardiovascular disease. The third most frequent complaint after anxiety and agitation or aggressive behavior in cocaine abuse is cocaine-associated chest pain (CACP) with symptoms similar to those of acute coronary syndrome, including constrictive or oppressive retrosternal pain. The proportion of patients with a history of cocaine abuse and CACP or myocardial infarction (cocaine-induced myocardial infarction, CIMI) is estimated at 40 and 6%, respectively [1]. Nevertheless, the risk factors of CACP remain incompletely understood. The aim was to evaluate risk factors associated with CACP in patients admitted due to acute cocaine intoxication. Method(s): We retrospectively reviewed medical records of 178 patients with acute cocaine intoxication admitted to the Medical Emergency Department in Ljubljana in the last decade. All patients had a positive urine cocaine test. The primary endpoint was presence of CACP in this patient cohort. Result(s): The mean patient age was 31.7 +/- 7.3 years, and the majority of patients were male (76%). Overall, 76 (43.7%) and 8 (4.5%) patients presented with CACP and CIMI, respectively. However, 5 out of 8 CIMI patients presented without CACP. The most frequent co-ingested psychotropic drugs were benzodiazepines (36.0%) and synthetic opioids (34.8%), followed by methamphetamines (11.8%) and ethanol (6.7%). In multivariate analysis, factors associated with higher risk of CACP were age (OR 1.09, CI 95% 1.03-1.16) and co-ingestion of methamphetamines (OR 7.06, CI 95% 2.27-21.99). Nevertheless, co-ingestion of benzodiazepines (OR 0.42, CI 95% 0.22-0.81) and synthetic opioids (OR 0.12, CI 95% 0.05-0.24) was associated with lower risk of CACP. Conclusion(s): Cocaine-associated chest pain depends on multiple factors. Co-ingestion of benzodiazepines and synthetic opioids were associated with lower risk of cocaine-associated chest pain in this patient cohort. This finding might indicate underdiagnosis of cocaine-induced myocardial infarction in patients with coingestion of benzodiazepines and synthetic opioids due to the absence of chest pain. Prospective studies are needed to confirm our preliminary findings.</t>
  </si>
  <si>
    <t>https://dx.doi.org/10.1080/15563650.2023.2192024</t>
  </si>
  <si>
    <t>Clinical Toxicology. Conference: 43rd International Congress of the European Association of Poisons Centres and Clinical Toxicologists, EAPCCT 2023. Palma de Mallorca Spain. 61(Supplement 1) (pp 120), 2023. Date of Publication: 2023.</t>
  </si>
  <si>
    <t>Rosen, Marc I.;Kosten, Thomas R.</t>
  </si>
  <si>
    <t>Cocaine-associated panic attacks in methadone-maintained patients.</t>
  </si>
  <si>
    <t>Over a 10-yr period, the incidence of panic attacks in methadone-maintained patients increased from 1% (B. J. Rounsaville et al, see record 1982-23775-001) to 6â€“23%. This increase appeared to be associated with cocaine use, genetic vulnerability, comorbidity with depression, alcohol and marijuana use, and environmental stress. Patients with cocaine-associated panic differed from other panic patients in rates of psychiatric hospitalization and medical illness, but not in rates of depression or agoraphobia. (PsycINFO Database Record (c) 2016 APA, all rights reserved)</t>
  </si>
  <si>
    <t>https://doi.org/10.3109/00952999209001611</t>
  </si>
  <si>
    <t>Tang, Yilang;Martin, Nancy L.;Cotes, Robert O.</t>
  </si>
  <si>
    <t>Cocaine-induced psychotic disorders: Presentation, mechanism, and management.</t>
  </si>
  <si>
    <t>Cocaine, the third mostly commonly used illicit drug in the United States, has a wide range of neuropsychiatric effects, including transient psychotic symptoms. When psychotic symptoms occur within a month of cocaine intoxication or withdrawal, the diagnosis is cocaine-induced psychotic disorder (CIPD). Current evidence suggests those with CIPD are likely to be male, have longer severity and duration of cocaine use, use intravenous cocaine, and have a lower body mass index. Differentiating CIPD from a primary psychotic disorder requires a detailed history of psychotic symptoms in relation to substance use and often a longitudinal assessment. Treatment includes providing a safe environment, managing agitation and psychosis, and addressing the underlying substance use disorder. This review begins with a clinical case and summarizes the literature on CIPD, including clinical presentation, differential diagnosis, mechanism and predictors of illness, and treatment. (PsycINFO Database Record (c) 2016 APA, all rights reserved)</t>
  </si>
  <si>
    <t>https://doi.org/10.1080/15504263.2014.906133</t>
  </si>
  <si>
    <t>Wilson LD, Jeromin J, Garvey L, Dorbandt A.</t>
  </si>
  <si>
    <t>Cocaine, ethanol, and cocaethylene cardiotoxity in an animal model of cocaine and ethanol abuse</t>
  </si>
  <si>
    <t>Acad Emerg Med</t>
  </si>
  <si>
    <t>10.1111/j.1553-2712.2001.tb01296.x</t>
  </si>
  <si>
    <t>Laigaard J.P.
 Kjer C.K.W.
 Stottmeier S.
 Bache N.J.
 Mathiesen O.
 Estrup S.</t>
  </si>
  <si>
    <t>Cognition in patients with chronic pain during opioid reduction.</t>
  </si>
  <si>
    <t>Background: In light of the worldwide opioid crisis, concerns regarding the widespread use of opioids in patients with chronic non-malignant pain are growing. Acute opioid use has well documented cognitive impact, but the effect of chronic use is less thoroughly described. The aim of this study was to assess the cognitive function during opioid reduction. Method(s): We conducted a prospective, observational cohort study of adult patients undergoing an opioid reduction programme at the multidisciplinary pain centres at Zealand University Hospital Koge and Holbaek Hospital. We planned to include 50 patients starting January 2018. Patients were tested at: 1) inclusion 2) 50 percent absolute reduction of morphine milligram equivalents (MMEs) 3) end of opioid reduction Cognitive function was assessed using the Repeatable Battery for the Assessment of Neuropsychological Status (RBANS) and Trail Making Tests (TMTs) A and B. In addition, anxiety, depression and patient-reported health status were assessed by administration of the Hospital Anxiety and Depression Scale (HADS) and the 36-item Short Form Survey (SF-36) respectively. Result(s): At abstract deadline, 45 patients have been included, 10 have completed the study, 11 have had two visits, two patients have withdrawn, and one has died. Of the included patients, 29 were women (64%) and median age was 58 (IQR 50-67) years. Median daily opioid consumption at inclusion was 80 (IQR 43-161) MMEs and median length of opioid use was 10 (IQR 5-15) years. At first visit, mean RBANS score was 80 (SD 19) for overall cognition. For comparison, mean RBANS score for the general Scandinavian population is 100 (SD 15). Median TMT A time was 31 (IQR 23-47) seconds and median TMT B time was 73 (IQR 60-97) seconds. Median HADS score was 6 (IQR 3-10) for anxiety and 4 (IQR 2-7) for depression. Mean SF-36 physical component score was 29 (SD 5) and 46 (SD 12) for the mental component score. Conclusion(s): We expect to have data, results and a full abstract ready for the SSAI congress in August 2019.</t>
  </si>
  <si>
    <t>https://dx.doi.org/10.1111/aas.13442</t>
  </si>
  <si>
    <t>Acta Anaesthesiologica Scandinavica. Conference: 35th Congress for the Scandinavian Society of Anaesthesiology and Intensive Care Medicine, SSAI 2019. Copenhagen Denmark. 63(8) (pp e35-e36), 2019. Date of Publication: September 2019.</t>
  </si>
  <si>
    <t>Haabrekke K.
 Siqveland T.
 Nygaaard E.
 Bjornebekk A.
 Slinning K.
 Wentzel-Larsen T.
 Walhovd K.B.
 Smith L.
 Moe V.</t>
  </si>
  <si>
    <t>COGNITIVE AND SOCIOEMOTIONAL FUNCTIONING AT 41/2 YEARS IN CHILDREN BORN TO MOTHERS WHO HAVE RECEIVED TREATMENT FOR SUBSTANCE-ABUSE PROBLEMS WHILE PREGNANT.</t>
  </si>
  <si>
    <t>Cognitive and socioemotional functioning at 41/2 years of age were examined in children born to mothers with substance-abuse problems (n = 22) recruited from residential treatment institutions while pregnant, and then compared to children born to mothers with mental health problems (n = 18) and children from a low-risk group (n = 26). No significant group differences in cognitive functioning were found, but the children born to mothers with substance-abuse problems showed more caregiver-reported socioemotional problems than did the low-risk children, like the children born to mothers with mental health problems. Birth weight had an effect on internalizing problems at 41/2 years and mediated the relation between group and socioemotional problems, although not when controlling for caregiver education, single parenthood, and anxiety and depression. At 41/2 years, 7 children born to mothers with substance-abuse problems were placed in foster care. These children had lower birth weight and higher caregiver-rated internalizing problems. In addition to emphasizing the importance of the quality of the prenatal environment, this study suggests that families with previous substance abuse are in need of long-term follow-up to address socioemotional problems and enhance further positive child cognitive development. The foster-placed children may be in particular need of long-term follow-up.Copyright © 2018 Michigan Association for Infant Mental Health</t>
  </si>
  <si>
    <t>https://dx.doi.org/10.1002/imhj.21733</t>
  </si>
  <si>
    <t>Infant Mental Health Journal. 39(5) (pp 581-594), 2018. Date of Publication: September/October 2018.</t>
  </si>
  <si>
    <t>Mariano T.Y.
 Urman R.D.
 Hutchison C.A.
 Jamison R.N.
 Edwards R.R.</t>
  </si>
  <si>
    <t>Cognitive Behavioral Therapy (CBT) for Subacute Low Back Pain: a Systematic Review.</t>
  </si>
  <si>
    <t>Purpose of Review: Chronic low back pain (CLBP) is a major source of physical and psychiatric morbidity and mortality, and the current overreliance on opioid analgesics has contributed to a burgeoning epidemic in the USA. Cognitive behavioral therapy (CBT) is an empirically supported treatment for CLBP, but little information exists regarding its potential efficacy for CLBP's precursor condition, subacute low back pain (sALBP), defined here as having a 7-12-week duration. Earlier intervention with CBT at the sALBP stage could produce larger clinical benefits. This systematic review was undertaken to characterize and highlight this knowledge gap. Recent Findings: Of 240 unique articles identified by comprehensive database searches, only six prospective, sALBP-focused, randomized controlled trials (RCTs) published within the past 20 years met criteria for inclusion in this review. These studies varied widely in their sample sizes, precise definition of sALBP, nature of CBT intervention, and outcome measures. Five of the six showed significant improvements associated with CBT, but the heterogeneity of the studies prevented quantitative comparisons. Summary: CBT has not been adequately studied as a potential early intervention treatment for sALBP patients. None of the six identified papers studied US civilians or leveraged innovations such as teletherapy-able to reach patients in remote or underserved areas-underscoring critical gaps in current back pain treatment. Given the severity of the US opioid epidemic, non-pharmacologic options such as CBT should be rigorously explored in the sALBP population.Copyright © 2018, Springer Science+Business Media, LLC, part of Springer Nature.</t>
  </si>
  <si>
    <t>https://dx.doi.org/10.1007/s11916-018-0669-5</t>
  </si>
  <si>
    <t>Current Pain and Headache Reports. 22(3) (no pagination), 2018. Article Number: 15. Date of Publication: 01 Mar 2018.</t>
  </si>
  <si>
    <t>Wilkinson S.T.
 Rhee T.G.
 Joormann J.
 Webler R.
 Ortiz Lopez M.
 Kitay B.
 Fasula M.
 Elder C.
 Fenton L.
 Sanacora G.</t>
  </si>
  <si>
    <t>Cognitive Behavioral Therapy to Sustain the Antidepressant Effects of Ketamine in Treatment-Resistant Depression: A Randomized Clinical Trial.</t>
  </si>
  <si>
    <t>Introduction: Ketamine has emerged as a rapid-acting antidepressant. While ongoing treatment can prevent relapse, concerns exist regarding long-term exposure. Objective(s): We conducted a randomized trial to examine the feasibility and efficacy of cognitive behavioral therapy (CBT) following intravenous ketamine in treatment-resistant depression (TRD). Method(s): Subjects with TRD were recruited and treated with 6 intravenous infusions of ketamine over 3 weeks. Subjects who experienced a clinical response (&gt;=50% improvement in depression severity) were then randomized to receiving CBT or treatment as usual (TAU) for an additional 14 weeks, using a sequential treatment model. Result(s): Of the 42 patients who signed consent, 28 patients achieved a response and were randomized to CBT or TAU. When measured using the Montgomery-Asberg Depression Rating Scale (primary outcome measure), the effect size at the end of the study was moderate (Cohen d = 0.65; 95% CI -0.55 to 1.82), though the group-by-time interaction effect was not significant. There was a significant group-by-time interaction as measured by the Quick Inventory of Depressive Symptomatology (F = 4.58; p = 0.033), favoring a greater sustained improvement in the CBT group. This corresponded to a moderate-to-large effect size of the Cohen d = 0.71 (95% CI -0.30 to 1.70) at the end of the study (14 weeks following the last ketamine infusion). In a subset of patients (N = 20) who underwent cognitive testing using the emotional N-back assessments before and after ketamine, ketamine responders showed improvement in the accuracy of emotional N-back (t[8] = 2.33; p &lt; 0.05) whereas nonresponders did not (t[10] &lt;1; p ns). Conclusion(s): This proof-of-concept study provides preliminary data indicating that CBT may sustain the antidepressant effects of ketamine in TRD. Further study and optimization of this treatment approach in well-powered clinical trials is recommended.© 2021 S. Karger AG, Basel. Copyright: All rights reserved.</t>
  </si>
  <si>
    <t>https://dx.doi.org/10.1159/000517074</t>
  </si>
  <si>
    <t>Psychotherapy and Psychosomatics. 90(5) (pp 318-327), 2021. Date of Publication: 01 Aug 2021.</t>
  </si>
  <si>
    <t>Liang, Huajun</t>
  </si>
  <si>
    <t>Cognitive dysfunction and mental health status in ketamine and poly-drug abusers.</t>
  </si>
  <si>
    <t>The objective of this study was to evaluate the long-term effect of ketamine use on both the cognition and psychological well-being of youths in Hong Kong. Three hundred participants were recruited for the study, which lasted from December 2009 to December 2011. Participants were divided into three groups of 100 each: primarily ketamine (Primarily K) users, poly-drug ketamine (Poly K) users and healthy controls (HCs). Psychiatric assessments included screening with self-rating questionnaires and face-to-face interviews. All participants completed a detailed cognitive battery covering general intelligence, verbal memory, visual memory, executive function, motor speed and language. The participants in the Primarily K group predominantly used ketamine, whereas those in the Poly K group used ketamine in addition to secondary drugs, of which cocaine and methamphetamine were the most frequent. Depressive disorder was the most common psychiatric disorder in both ketamine groups. Univariate analysis also showed the two ketamine groups to score poorly on most of the cognitive tests relative to the HC group. After adjusting for age, sex, education and Beck Depression Inventory (BDI) score, verbal and visual memory remained impaired in both ketamine groups in comparison with the HC group. Ketamine use in the past month was independently related to memory impairment in the Primarily K group. In subgroup analyses of Primarily K users, verbal and visual memory, motor speed, and some of the executive function indexes were significantly impaired in current users but not in ex-users. These findings suggest that the cognitive influence of ketamine is reversible. Moreover, the current ketamine users had a higher BDI score than the ex-users or HCs. However, the ex- and current poly-drug ketamine users exhibited a similar degree of memory impairment compared with the HCs. The female Primarily K users showed more visual memory impairment than their male counterparts, although females generally performed better than males in verbal memory. In conclusion, the use of ketamine alone and in conjunction with other psychotropic drugs is associated with deficits in memory and executive function. The observed memory impairment was related primarily to recent ketamine use, with current Primarily K users presenting with a more severe memory deficit than current Poly K users. However, the Primarily K group realised improvement in cognitive impairment after abstaining from ketamine, whereas the Poly K group did not. In addition to cognitive functioning difficulties, more than half of the ketamine users suffered from depressive disorder. Moreover, the findings suggest that women may be more sensitive than men to visual memory impairment following chronic ketamine use. The findings of this study will be helpful in treating ketamine abuse, and reinforce the efficacy of abstinence from drugs. Further longitudinal research is needed to determine the reversibility of ketamineâ€™s effects and the mechanism by which that reversibility takes place. Further study is also needed to clarify the drugâ€™s sex-specific effects. (PsycINFO Database Record (c) 2016 APA, all rights reserved)</t>
  </si>
  <si>
    <t>Estrup S.
 Kjer C.K.W.
 Vilhelmsen F.
 Poulsen L.M.
 Gogenur I.
 Mathiesen O.</t>
  </si>
  <si>
    <t>Cognitive Function 3 and 12 Months after ICU Discharge - A Prospective Cohort Study.</t>
  </si>
  <si>
    <t>Objectives: Studies have shown impaired cognitive function after ICU discharge. We aimed to describe long-term cognitive function in Danish ICU patients. Design(s): Prospective cohort study. Setting(s): Single-center ICU at Zealand University Hospital, Koge, Denmark. Patient(s): Adult patients admitted for over 24 hours. Intervention(s): Three and 12 months after discharge, the patients were visited at home and tested with the Repeatable Battery for the Assessment of Neuropsychological Status. Measurements and Main Results: We included 161 patients, 79 patients had a 3-month and 53 a 12-month follow-up visit. The primary reasons for not being visited at 3-month were death (44 patients), decline (26 patients), or transferal to another ICU (6 patients). Visited patients were median 67 years old (interquartile range, 59-73), had a median Acute Physiology and Chronic Health Evaluation score of 20 (interquartile range, 16-26), 58% were on a ventilator, and 30% were surgical patients. The mean Repeatable Battery for the Assessment of Neuropsychological Status score was 67 (sd, 21), compared with a normal value of 100 (15). A total of 57% had Repeatable Battery for the Assessment of Neuropsychological Status scores corresponding to moderate traumatic brain injury, 46% scored corresponding to light Alzheimer's disease, and 73% corresponding to mild cognitive impairment. After 12 months, the Repeatable Battery for the Assessment of Neuropsychological Status was still reduced (71 [25]). We examined protective and risk factors using multiple linear regression and found protective effects of being employed before admission (p = 0.0005) or being admitted from a surgical ward (p = 0.019). Conclusion(s): In this prospective cohort study of Danish ICU patients, we found significantly reduced cognitive function for intensive care patients 3 and 12 months after discharge.Copyright © 2018 Lippincott Williams and Wilkins. All rights reserved.</t>
  </si>
  <si>
    <t>https://dx.doi.org/10.1097/CCM.0000000000003391</t>
  </si>
  <si>
    <t>Critical Care Medicine. 46(12) (pp E1121-E1127), 2018. Date of Publication: 01 Dec 2018.</t>
  </si>
  <si>
    <t>Laigaard J.
 Bache N.
 Stottmeier S.
 Mathiesen O.
 Estrup S.</t>
  </si>
  <si>
    <t>Cognitive function during opioid tapering in patients with chronic pain: A prospective cohort study.</t>
  </si>
  <si>
    <t>Purpose: Evidence for efficacy and safety lacks for long-term opioid therapy in patients with chronic non-cancer pain and adverse effects, including affection of cognitive function and quality of life, is of concern. We aimed to investigate cognitive function and health-related quality of life in patients with chronic non-cancer pain during opioid reduction. Patients and Methods: At two multidisciplinary pain centers, all patients with planned opioid reduction were screened for eligibility. Cognitive function was assessed using the Repeatable Battery for the Assessment of Neuropsychological Status (RBANS) and Trail Making Test A and B. Health-related quality of life was assessed using Short Form-36 (SF36) and Hospital Anxiety and Depression Scale (HADS). Result(s): We included 51 participants and 40 participants attended follow-up of median 254 (IQR 106-357) days. Baseline RBANS score was 82 (IQR 65-93) with reference population norm value of 100 (SD+/-15). Daily opioid consumption was reduced from median 80 (IQR 45-161) oral morphine milligram equivalents to 19 (IQR 0-60) mg. RBANS score estimate increased by 6.2 (95% CI 3.1-9.3, p=0.0004) points after tapering. No differences were observed for Trail Making Test times, HADS or SF36 scores. Conclusion(s): Generally, cognitive function showed minor improvement after opioid tapering with stationary health-related quality of life, depression and anxiety scores. The clinical significance is unclear, as no minimal clinically important difference in RBANS score is available.Copyright © 2020 Laigaard et al.</t>
  </si>
  <si>
    <t>https://dx.doi.org/10.2147/JPR.S273025</t>
  </si>
  <si>
    <t>Journal of Pain Research. 13 (pp 3385-3394), 2020. Date of Publication: 2020.</t>
  </si>
  <si>
    <t>Kurita G.P.
 Mattos Pimenta C.A.
 Braga P.E.
 Frich L.
 La Couer P.
 Jorgensen M.M.
 Nielsen P.R.
 Hojsted J.
 Sjogren P.</t>
  </si>
  <si>
    <t>Cognitive function in patients with chronic non-cancer pain treated with opioids: Characteristics and associated factors.</t>
  </si>
  <si>
    <t>Background and Aims: The high prevalence and serious consequences of cognitive dysfunction combined with the sparse literature regarding cognitive function in patients with chronic noncancer pain treated with opioids clearly justify further studies. Method(s): In a cross-sectional design forty-nine consecutive outpatients were assessed with the following neuropsychological tests: Continuous Reaction Time, Finger Tapping, Digit Span, Trail Making B and Mini-mental State Examination. Data regarding sociodemographics, pain characteristics, treatment, hours of sleep and restless sensation were collected. Mood was also assessed by Hospital Anxiety and Depression Scale. Correlations (Spearman), univariate (Mann-Whitney and Kruskal Wallis) and multivariate analyses (linear regression with gama distribution) were performed. Result(s): Fifty-one patients were men. The mean age was 50.5 years (SD = 11.9), schooling was 11.7 years (SD = 3.2), and 77.1% were not working. Mean pain intensity was 6.0 (SD = 2.3), duration of opioid treatment was 6.8 years (SD = 4.8) and equivalent opioid dose in oral morphine was 252 mg/day (SD = 216.2). Patients had significantly slower performance on Trail Making B (mean = 107.6 s, SD = 61.0, cut off = 91 s), but had adequate performance in the other tests. Several associations were observed; however, in the regression analysis worse cognitive performance was associated to female sex, old age, lower annual income, lower schooling, lower opioid dosis, anxiety, depression, tiredness and sleeping &lt;5h (p&lt; 0.05). Conclusion(s): Patients with chronic non-cancer pain may have cognitive dysfunction, which in some cases may be related to reversible factors. Aiming to increase the knowledge on the subject and enhance clinical practice, longitudinal studies and validation of cognitive instruments are in development.</t>
  </si>
  <si>
    <t>https://dx.doi.org/10.1016/S1754-3207%2811%2970962-2</t>
  </si>
  <si>
    <t>European Journal of Pain Supplements. Conference: 7 Congress of the European Federation of Pain Chapters: Pain in Europe VII, EFIC. Hamburg Germany. Conference Publication: (var.pagings). 5(1) (pp 279), 2011. Date of Publication: September 2011.</t>
  </si>
  <si>
    <t>Nygaard, Egil;Slinning, Kari;Moe, Vibeke;Walhovd, Kristine B.</t>
  </si>
  <si>
    <t>Cognitive function of youths born to mothers with opioid and poly-substance abuse problems during pregnancy.</t>
  </si>
  <si>
    <t>Previous research has provided inconclusive evidence regarding the neuropsychological difficulties of children born to mothers partaking in opioid or poly-drug use during pregnancy. Little is known about how these children fare as they get older. The present longitudinal study includes follow-up data on 45 children born to mothers who used heroin and poly-drugs and a group of 48 children without prenatal drug exposure. Most of the drug-exposed youths were placed in permanent foster or adoptive homes before one year of age. The youths (ages 17 to 21) were administered 10 neuropsychological tests. The drug-exposed youths had cognitive and fine motor functions within the normal range compared to population norms but performed significantly worse than the non-exposed group. There were indications of generally lower cognitive functions rather than specific problems with executive functioning. Lower mean birthweight in the risk group (619 grams mean difference, p &lt; .001) only partially mediated the group differences in cognitive functioning. There was a tendency for youths who had few and early changes in their caregivers or who were born to mothers who had used the least number of different drugs during pregnancy to have the best cognitive scores. The study indicates that youths born to mothers who used multiple drugs during pregnancy are vulnerable relative to their peers within a wide range of cognitive functions. The vulnerability seems to be related not only to the motherâ€™s drug use during pregnancy but also to factors such as birthweight and unstable parental care during infancy. (PsycINFO Database Record (c) 2019 APA, all rights reserved)</t>
  </si>
  <si>
    <t>https://doi.org/10.1080/09297049.2015.1092509</t>
  </si>
  <si>
    <t>Child Neuropsychology</t>
  </si>
  <si>
    <t>Isherwood R.
 Colvin L.
 Fallon M.</t>
  </si>
  <si>
    <t>Cognitive impairment in patients with cancer: Sustained and significant.</t>
  </si>
  <si>
    <t>Background: It is known that cognitive function will be impaired by many factors relevant to cancer patients including biochemical disturbances, fatigue, pain, cancer, opioids and other medications. The Addenbrooke's Cognitive Examination (Revised) (ACE-R) provides a comprehensive and clinically relevant measure of cognitive function including visuospatial awareness, memory, language, fluency and attention and orientation. Aim(s): The project aimed to assess cognitive function using the Addenbrooke's Cognitive Examination (Revised) at three time points in patients with cancer-related pain who were prescribed opioids. Method(s): Patients were recruited for a prospective in-depth observational study exploring adverse effects of opioids. Demographic data were recorded including extent of malignant disease, history of oncological treatments and opioid use over the six months prior to recruitment. Three assessments were carried out at approximately six week intervals. Pain, anxiety, depression and cognitive function were assessed using validated tools. Result(s): 86 patients with cancer-related pain who were prescribed opioids were recruited. 82 patients completed the ACE-R at assessment 1; 4 were unable to complete the ACER. 48 patients completed two assessments; 35 patients completed three. At assessment 1 35 (40.7%) scored less than 82/100 on the ACE-R; at assessment 2 9 (18.8%) scored below the cut-off and at assessment 3 5(14.3%) scored below the cut-off. At assessment 1 the mean ACE-R was 82.1 (SD 9.59) with memory and fluency being the domains most significantly impaired. At assessment 2 the mean ACE-R was 86.8 (SD 6.81) and at assessment 3 the mean ACE-R was 87.4 (SD 16.64). Memory and fluency remained the most severely affected domains at each time point. Conclusion(s): When cognitive function is impaired there will be an impact on relationships, ability to and quality of life. The results show clinically meaningful cognitive impairment which was sustained over a period of months. Further analysis will explore the relationship between cognitive impairment and frailty.</t>
  </si>
  <si>
    <t>https://dx.doi.org/10.1177/0269216316631462</t>
  </si>
  <si>
    <t>Palliative Medicine. Conference: 11th Palliative Care Congress. Glasgow United Kingdom. 30(4) (pp S35-S36), 2016. Date of Publication: April 2016.</t>
  </si>
  <si>
    <t>Amuk Williams O.C.
 Patel R.S.
 Tankersley W.E.</t>
  </si>
  <si>
    <t>Cognitive, Behavioral, and Emotional Outcomes of Severe Cannabis Use in Adolescents.</t>
  </si>
  <si>
    <t>Introduction: Cannabis, following tobacco, is the second most commonly used substance in the United States among adolescents, with use extending from occasional recreational use to abuse [1-3]. There is a gap in comprehensive assessments of cognitive, behavioral, and emotional deficits, along with predictors that may be linked to the severity of cannabis use in high school-aged adolescents. Objective(s): This study aims to examine the relationship between the severity of cannabis use and outcomes in cognitive, behavioral, and emotional domains among a population-based sample of US high school-aged adolescents, and assess the demographic predictors and risk factors that contribute to the psychiatric outcomes of severe cannabis use. Method(s): We conducted a cross-sectional study by using the 2019 Youth Risk Behavior Survey (YRBS) data. We included 8,996 participants who are a representative sample of US high school students. We performed descriptive statistical analysis to evaluate the impact of demographics on cognition, risk-taking behavior, and substance use among the participants. The linear-to-linear association test is used to compare the differences between non-users and moderate/severe cannabis users. The odds ratio was generated by the logistic regression model and was adjusted for age, gender, race, and psychiatric comorbidities. Result(s): The majority of our sample population were females (49.9%) and whites (52.4%). The +17-year age group had the highest proportion of severe cannabis use (38.1%). Males (OR 2.03; 95% CI 1.50-2.74) and blacks (OR 2.06; 95% CI 1.31-4.22) had higher odds for severe cannabis use. Severe cannabis use was significantly associated with adverse cognitive, emotional, and behavioral outcomes; difficulty concentrating (52.9%), depressive symptoms (53.1%), sleep problems (77.8%), suicide plan (29%), and injury from a suicide attempt (8%). Risk-taking behaviors (physical fighting at school (17.3%) were higher in severe cannabis users, with higher lifetime stimulants (11%), inhalants (11.9%,), and heroin use (1.5%). Severe cannabis users had a significantly higher likelihood of having poor grades (OR 2.74), using illegal drugs at school (OR 2.33), having multiple sex partners (+3 people)(OR 7.61), and comorbid substance use (cigarette (+10 days/ month) (OR 8.72), alcohol (1-9 days/month) (OR 3.18), and electronic vapor product (OR 15.72). Conclusion(s): Severe cannabis use among high school students in the United States is associated with significant adverse cognitive, behavioral, and emotional outcomes. Early identification of patterns and predictors of severe cannabis use among adolescents would have a significant impact on mitigating suicidality in youth and reducing burdens on individuals and society. The better understanding gained from population-based data among adolescent groups on outcomes associated with severe cannabis use can be beneficial in creating prospective educational programs, increasing access to health care, and providing an important path for future evidence-based policies.</t>
  </si>
  <si>
    <t>Journal of Addiction Medicine. Conference: Annual Conference of the American Society of Addiction Medicine, ASAM 2022. Hollywood, FL United States. 16(5) (pp e323), 2022. Date of Publication: September - October 2022.</t>
  </si>
  <si>
    <t>Slavik V.C.
 Zed P.J.</t>
  </si>
  <si>
    <t>Combination ketamine and propofol for procedural sedation and analgesia.</t>
  </si>
  <si>
    <t>The combination of ketamine and propofol for procedural sedation and analgesia theoretically may be beneficial, with the rationale being that using lower doses of each agent may result in a reduction of the undesirable adverse effects of both agents while maintaining optimal conditions for performing procedures. To examine the current evidence for the efficacy and safety of ketamine and propofol in combination for procedural sedation and analgesia, we searched the MEDLINE (1966-March 2007), EMBASE (1980-March 2007), and Cochrane Database of Systematic Reviews (through the first quarter of 2007) databases for reports describing the use of ketamine and propofol in combination for procedural sedation and analgesia. Additional published reports were identified through a manual search of references from retrieved articles. Prospective, comparative, full-text reports of studies performed in humans that were published in English were reviewed for inclusion. Both authors independently evaluated all studies. Studies in adult and pediatric patients were included if they evaluated efficacy or safety end points. Eight clinical trials were included, seven of which compared a combination of propofol and ketamine with propofol monotherapy. In these trials, variable milligram:milligram ratios of propofol and ketamine were used, ranging from 10:1-2:1, and the optimum dose of these agents in combination is unclear. Combination propofol and ketamine has not demonstrated superior clinical efficacy compared with propofol alone for procedural sedation and analgesia. Conflicting data exist regarding reduced hemodynamic and respiratory complications in patients receiving the combination compared with propofol monotherapy. At higher doses, the addition of ketamine to propofol may incur more adverse effects. Compatibility data for the two agents combined in a syringe are limited. The available evidence does not support the use of a fixed-dose ketamine-propofol combination for procedural sedation and analgesia. Further research is needed to elucidate the role, if any, of this combination for procedural sedation and analgesia.</t>
  </si>
  <si>
    <t>https://dx.doi.org/10.1592/phco.27.11.1588</t>
  </si>
  <si>
    <t>Pharmacotherapy. 27(11) (pp 1588-1598), 2007. Date of Publication: November 2007.</t>
  </si>
  <si>
    <t>Gerra, Gilberto;Di Petta, Gilberto;D'Amore, Antonio;Iannotta, Pasquale;Bardicchia, Francesco;Falorni, Fabio;Coacci, Alessandro;Strepparola, Giovanni;Campione, Guglielmo;Lucchini, Alfio;Vedda, Giuseppina;Serio, Giorgio;Manzato, Ezio;Antonioni, Maina;Bertacca, Simone;Moi, Gabriele;Zaimovic, Amir</t>
  </si>
  <si>
    <t>Combination of olanzapine with opioid-agonists in the treatment of heroin-addicted patients affected by comorbid schizophrenia spectrum disorders.</t>
  </si>
  <si>
    <t>The objective of this study was to evaluate the efficacy of olanzapine (OLA) in heroin-dependent patients affected by comorbid schizophrenia spectrum disorders (SSD). Sixty-one patients who met the Diagnostic and Statistical Manual of Mental Disorders, Fourth Edition criteria for heroin dependence and the criteria for SSD (schizophrenia and schizotypal and schizoaffective-bipolar disorders) were treated in a 12-week prospective observational trial of substitution treatment in combination with OLA or typical antipsychotic haloperidol. Patients were included into 2 subgroups, in relationship with treatment, for the evaluation of the end points at week 12: group 1, SSD treated with OLA (35 patients); group 2, SSD treated with haloperidol (26 patients). Efficacy measures were retention in treatment, Symptoms Checklist-90 score changes, negative urinalyses results, and craving reduction. The rate of patients who remained in treatment at week 12 in group 1 SSD, treated with OLA, was significantly higher (32 [91.4%]) than that of group 2 SSD (13 [50%]), treated with the typical antipsychotic ( P &lt; 0.001). The decrease in Symptoms Checklist-90 total scores from baseline, as expression of an improvement in comorbid psychopathology in the patients who completed the treatment, was significantly more consistent in group 1 than in group 2 patients ( P &lt; 0.01). Among the patients who remained in treatment, 64.4% achieved early full substance abuse remission, whereas 35.6% achieved partial substance abuse remission, with a significant difference between 1 (78.13%) and 2 (46.1%) treatment subgroups ( P = 0.04). Although obtained by an observational-open clinical study with multiple limitations, our findings suggest that OLA may be able to increase retention and negative urinalyses rates during opioid agonist maintenance treatment in the patients with SSD and to improve psychopathology symptoms and tolerability in these dually diagnosed heroin addicts. Preliminary accurate diagnostic assessment and appropriate psychoactive medication in addicted patients affected by schizophrenia and schizotypal and schizoaffective-bipolar disorders seem to obtain less adverse effects and a more successful outcome of drug dependence treatment. (PsycInfo Database Record (c) 2022 APA, all rights reserved)</t>
  </si>
  <si>
    <t>https://doi.org/10.1097/wnf.0b013e31803354f6</t>
  </si>
  <si>
    <t>Clinical Neuropharmacology</t>
  </si>
  <si>
    <t>Fares A, Wickens CM, Mann RE, Di Ciano P, Wright M, Matheson J, Hasan OSM, Rehm J, George TP, Samokhvalov AV, Shuper PA, Huestis MA, Stoduto G, Brown T, Stefan C, Rubin-Kahana DS, Le Foll B, Brands B.</t>
  </si>
  <si>
    <t>Combined effect of alcohol and cannabis on simulated driving</t>
  </si>
  <si>
    <t>Psychopharmacology (Berl). 2022 May;239(5):1263-1277. doi: 10.1007/s00213-021-05773-3. Epub 2021 Feb 5.</t>
  </si>
  <si>
    <t>10.1007/s00213-021-05773-3</t>
  </si>
  <si>
    <t>Sawas A.
 Youngquist S.T.
 Madsen T.E.
 Davis V.W.</t>
  </si>
  <si>
    <t>Combined ketamine and propofol sedation versus propofol sedation for emergency department procedures: A prospective randomized trial.</t>
  </si>
  <si>
    <t>Study Objectives: To compare adverse events with procedural sedation using ketofol (1:1 ketamine/propofol mixture) vs. propofol alone. Method(s): This was a prospective, randomized, single-blind study. Subjects were randomized to receive either ketofol or propofol. Clinical respiratory depression (CRD), which included any placement of an airway, airway maneuvers, bag-valve mask ventilation or intubation. Sub-clinical respiratory depression (S-CRD), defined as the occurrence of any of the following during the sedation: an increase or decrease in ETCO2 by 10 points from baseline, an ETCO2 greater than 50 mmHg or a loss of ETCO2 for greater than 15 seconds (apnea). The target enrollment was 65 patients in each group (N=130 total). Bayesian analysis using an informed prior based on three previous studies was performed with respect to CRD. Result(s): Ninety-nine patients were enrolled (48 ketofol and 51 propofol), 55 (56%) males and 44 (44%) females. Ninety percent of the participants were ASA class 1 or 2. Mean age was 45 +/- 18 years. Procedures: 82 (83%) fracture/dislocation reductions, 7 (7%) cardioversion, 4 (4%) abscess drainage, 3 (3%) foreign body removal, 1 (1%) burn debridement and 1 (1%) chest tube placement. The rate of clinical respiratory depression (CRD) was 17/51 (33%) in the propofol group compared to 10/48 (21%) in the ketofol (P= 0.163). S-CRD was more prevalent 35/ 51 (69%) with propofol compared to 20/48 (42%) with ketofol (P=0.007). Combined CRD/S-CRD was more prevalent among the propofol group 37/51 (73%) compared to 25/48 (52%) among the ketofol group (P= 0.035). Loss of ETCO2 wave form was 28/43 (65%) in the propofol group compared to 14/34 (41%) in the ketofol group (P= 0.036). Bayesian analysis resulted in a median RR=0.82 for CRD favoring ketofol with 95% highest posterior density (HPD) limits of 0.63-1.06. The probability that the RR is less than 1, favoring ketofol, is estimated at 0.94, leaving a probability of only 0.06 that ketofol is not protective for respiratory events. The probability lying below RR=0.95 is 0.87 and below RR=0.80 is 0.77. Conclusion(s): Ketofol was associated with a lower relative risk of adverse events when compared to propofol with fairly high probability when evaluated using a Bayesian approach with informed priors based on existing studies.</t>
  </si>
  <si>
    <t>https://dx.doi.org/10.1016/j.annemergmed.2013.07.029</t>
  </si>
  <si>
    <t>Annals of Emergency Medicine. Conference: American College of Emergency Physicians, ACEP Research Forum 2013. Seattle, WA United States. Conference Publication: (var.pagings). 62(4 SUPPL. 1) (pp S76-S77), 2013. Date of Publication: October 2013.</t>
  </si>
  <si>
    <t>Malenkovic V.M.</t>
  </si>
  <si>
    <t>Combined spinalversus epidural analgesia with remifentanil-based anesthesia for colorectal surgery.</t>
  </si>
  <si>
    <t>Background and aims: The transition from remifentanil intraoperative anesthesia to postoperative analgesia must be planned carefully due to the short duration of action The aim of the study was to evaluate the effect of perioperative administration of two doses of morphine and two types of regional techniques for postoperative analgesia after remifentanil-based anesthesia. Method(s): The prospective, randomized study included 30 patients. All patients were scheduled for abdominal colorectal surgery lasting more than 2 h. Morphine in the dose of 0. 2mg with 2, 8 ml 0, 25% bupivacaine applied intrathecally (n=15 patients) and 4 mg of morphine with 10 ml 0, 25% bupivacaine applied epidurally (n=15 patients) were administered 10 min before induction of anesthesia. General anesthesia used remifentanil as the perioperative opioid (1 microg/kg as a bolus then, 0.5 microg/kg as a continuous infusion). In the post anesthesia care unit, pain scores for patients were evaluated by using behavioral pain scores of 1-3. Hormonal and metabolic response to stress were measured according to the serum concentration of cortisol,6, IGF-l and glucose preoperatively. Result(s): Demographic and surgery characteristics were similar in both groups. The delay of the first demand of supplementary analgesia (NARD) was higher in spinal groups. In the epidural group, the behavioral pain score, the verbal pain score and visual analog scale pain score were lower 30 min, 3, 12 and 24 hours after the operation. Extubation time was similar in both groups (5-7 minafterclousedofabdominalwound). Theincidenceofminor side effects was similar in both groups without postoperative respiratory depression. Hormonal response to stress was lower in epidural group. Hemodynamic stability was similar in both groups. Conclusion(s): Perioperative administration of morphine applied intrathe-cally does not provide entirely adequate immediate postoperative pain control after remifentanil-based anesthesia in major surgery.</t>
  </si>
  <si>
    <t>https://dx.doi.org/10.1097/AAP.0b013e3181f3582c</t>
  </si>
  <si>
    <t>Regional Anesthesia and Pain Medicine. Conference: 29th Annual European Society of Regional Anaesthesia, ESRA Congress 2010. Porto Portugal. Conference Publication: (var.pagings). 35(5) (pp E128-E129), 2010. Date of Publication: September-October 2010.</t>
  </si>
  <si>
    <t>Brodtmann, Amy</t>
  </si>
  <si>
    <t>Comment: Does patient sex affect decision-making after hemorrhagic stroke?</t>
  </si>
  <si>
    <t>Comments on an article by Rahul Guha et al. (see record 2017-32336-010). Guha et al. reported findings from the Ethnic/Racial Variations of Intracerebral Hemorrhage (ERICH) study, a prospective, multicenter, triethnic, case-control study of ICH risk factors and outcomes. In almost 3,000 people, they examined comorbidities, treatments, and use of do not resuscitate (DNR) orders, comparing men vs women. The outcome measure was aggressiveness of care, measured via use of surgical therapies for hematoma treatment and avoidance of DNR orders. They found that women with brain hemorrhage were older, and more likely to have had previous stroke or dementia, whereas men were more likely to be abusers of cocaine and alcohol. There were additional differences in prior living status, discharge location, and oral anticoagulant use. However, the authors found no significant difference in rates of surgical treatment or DNR/comfort care decisions after adjustment for ICH score, prior stroke, and dementia. They conclude that women with ICH receive comparable care to men, after controlling for the substantial comorbidity differences. (PsycINFO Database Record (c) 2017 APA, all rights reserved)</t>
  </si>
  <si>
    <t>https://doi.org/10.1212/WNL.0000000000004162</t>
  </si>
  <si>
    <t>Comiskey, Catherine M.</t>
  </si>
  <si>
    <t>Commentary on Teesson et al. (2015): The Australian Treatment Outcome Studyâ€”Implications for treatment philosophies, policy, political processes and practice.</t>
  </si>
  <si>
    <t>Comments on an article by Maree Teesson et al (see record 2015-09506-001). The paper by Teesson et al highlights the needs of people who continue to use drugs in treatment as they age. As a result, it raises questions concerning the longer-term adequacy of a stand-alone harm reduction treatment philosophy and the systems in place to continuously inform national drug policies, with relevant underpinning philosophies and empirical research and, as a consequence, best practices. While harm reduction is still essential, Teesson et al provide evidence of major depression being a significant predictor of continued heroin use. This concurs with findings by Y. Hser et al (2007), which demonstrated that risk factors for relapse were poor emotional states and poor social support. P. M. Flynn et al (2003) concluded that drug treatment should include employment and social rehabilitation, and B. Nosyk et al (2013) concluded that maintenance treatment and employment were needed to achieve sustained abstinence. There is now evidence to show that the current philosophy of harm reduction, while good, is simply not good enough, and opiate substitution treatment (OST) and needle exchange services alone are not sufficient for the ageing person who uses drugs. There is a need for the shared narrative to move forward and mature into a philosophy that articulates a harm reduction and an enhanced recovery model that incorporates the full range of services, from safe injecting spaces to social integration and employment services for people who use drugs across their life-span. (PsycInfo Database Record (c) 2022 APA, all rights reserved)</t>
  </si>
  <si>
    <t>https://doi.org/10.1111/add.12921</t>
  </si>
  <si>
    <t>Thiruchelvam K.
 Byles J.
 Hasan S.S.
 Egan N.
 Cavenagh D.
 Kairuz T.</t>
  </si>
  <si>
    <t>Common combinations of medications used among oldest-old women: a population-based study over 15 years.</t>
  </si>
  <si>
    <t>Background: Older people use many medications, but combinations of medications used among the oldest old (&gt;= 80 years) are not commonly reported. Aim(s): This study aimed to determine common combinations of medications used among women aged 77-96 years and to describe characteristics associated with these combinations. Method(s): A cohort study of older women enroled in the Australian Longitudinal Study on Women's Health over a 15-year period was used to determine combinations of medications using latent class analysis. Multinomial logistic regression was used to determine characteristics associated with these combinations. Result(s): The highest medication users during the study were for the cardiovascular (2003: 80.28%; 2017: 85.63%) and nervous (2003: 66.03%; 2017: 75.41%) systems. A 3-class latent model described medication use combinations: class 1: 'Cardiovascular &amp; neurology anatomical group' (27.25%) included participants using medications of the cardiovascular and nervous systems in their later years; class 2: 'Multiple anatomical group' (16.49%) and class 3: 'Antiinfectives &amp; multiple anatomical group' (56.27%). When compared to the reference class (class 1), the risk of participants being in class 3 was slightly higher than being in class 2 if they had &gt; 4 general practitioner visits (RRR 2.37; 95% CI 2.08, 2.71), Department of Veterans Affairs' coverage (RRR 1.59; 95% CI 1.36, 1.86), &gt;= 4 chronic diseases (RRR 3.16; 95% CI 2.56, 3.90) and were frail (RRR 1.47; 95% CI 1.27, 1.69). Conclusion(s): Identification of combinations of medication use may provide opportunities to develop multimorbidity guidelines and target medication reviews, and may help reduce medication load for older individuals.Copyright © 2020, Springer Nature Switzerland AG.</t>
  </si>
  <si>
    <t>https://dx.doi.org/10.1007/s40520-020-01693-y</t>
  </si>
  <si>
    <t>Aging Clinical and Experimental Research. 33(7) (pp 1919-1928), 2021. Date of Publication: July 2021.</t>
  </si>
  <si>
    <t>Brigham, Gregory S.;Slesnick, Natasha;Somoza, Eugene;Horn, Paul S.;Rich, Jessica</t>
  </si>
  <si>
    <t>Community Reinforcement and Family Training for treatment retention and HIV behavioral risk reduction: A study protocol.</t>
  </si>
  <si>
    <t>Drop-out from drug treatment following opiate detoxification represents a major health concern. This paper describes a study protocol for adapting Community Reinforcement and Family Training (CRAFT) to address treatment retention and HIV behavioral risk reduction. Study participants will include 52 dyads each consisting of one opiate dependent person recruited during a 13-day buprenorphine naloxone taper and their respective concerned significant other. Study procedures include development of a modified behavioral therapy and an initial randomized clinical trial. The primary outcome measure is the opiate dependent person's retention in drug abuse treatment. A number of secondary outcomes will be measured, including both sexual- and drug injection-related HIV risk behavior reduction. This work was supported by the National Institute on Drug Abuse (1K23DA021512-01A2) (PsycINFO Database Record (c) 2019 APA, all rights reserved)</t>
  </si>
  <si>
    <t>https://doi.org/10.1037/h0100377</t>
  </si>
  <si>
    <t>Journal of Behavior Analysis in Health, Sports, Fitness and Medicine</t>
  </si>
  <si>
    <t>Joseph D. Cautilli</t>
  </si>
  <si>
    <t>Secades-Villa R, García-Rodríguez O, Higgins ST, Fernández-Hermida JR, Carballo JL.</t>
  </si>
  <si>
    <t>Community reinforcement approach plus vouchers for cocaine dependence in a community setting in Spain: six-month outcomes</t>
  </si>
  <si>
    <t>10.1016/j.jsat.2007.03.006</t>
  </si>
  <si>
    <t>Higgins, Stephen T.;Sigmon, Stacey C.;Wong, Conrad J.;Heil, Sarah H.;Badger, Gary J.;Donham, Robert;Dantona, Robert L.;Anthony, Stacey</t>
  </si>
  <si>
    <t>Community reinforcement therapy for cocaine-dependent outpatients.</t>
  </si>
  <si>
    <t>Objective: To examine the contributions of community reinforcement therapy to outcome in the community reinforcement approach (CRA)+ vouchers outpatient treatment for cocaine dependence. Methods: One hundred cocaine-dependent outpatients were randomly assigned to one of 2 treatment conditions: CRA+vouchers or vouchers only. All patients earned incentives in the form of vouchers exchangeable for retail items contingent on cocaine-free urinalysis results during treatment weeks 1 to 12. Incentives were combined with a 24-week course of CRA therapy designed to promote healthy lifestyle changes in the CRA+vouchers condition, while incentives represented the primary treatment in the vouchers-only condition. Patient drug use and psychosocial functioning were assessed at intake and at least every 3 months for 2 years after treatment entry. Results: Patients treated with CRA+vouchers were retained better in treatment, used cocaine at a lower frequency during treatment but not follow-up, and reported a lower frequency of drinking to intoxication during treatment and follow-up compared with patients treated with vouchers only. Patients treated with CRA+vouchers also reported a higher frequency of days of paid employment during treatment and the initial 6 months of follow-up... (PsycINFO Database Record (c) 2016 APA, all rights reserved)</t>
  </si>
  <si>
    <t>https://doi.org/10.1001/archpsyc.60.9.1043</t>
  </si>
  <si>
    <t>Worley, MJ; Trim, RS; Roesch, SC; Mrnak-Meyer, J; Tate, SR; Brown, SA</t>
  </si>
  <si>
    <t>Comorbid depression and substance use disorder: Longitudinal associations between symptoms in a controlled trial</t>
  </si>
  <si>
    <t>Comorbidity; Latent growth curve; Parallel process; Depressive symptoms; Substance use</t>
  </si>
  <si>
    <t>CONSUMPTION FOLLOWING TREATMENT; NATIONAL EPIDEMIOLOGIC SURVEY; COCAINE-DEPENDENT PATIENTS; ALCOHOL DEPENDENCE; MAJOR DEPRESSION; SELF-MEDICATION; PROJECT; ANXIETY; DRINKING; OUTCOMES</t>
  </si>
  <si>
    <t>This study examined the longitudinal association between substance use and,depressive symptoms in veterans receiving outpatient treatment for comorbid substance use disorder and major depression. Veterans (N = 237, mean age = 48.2 years, 90% male, 70% Caucasian) received either 6 months of group integrated cognitive-behavioral therapy or twelve-step facilitation. Hamilton Depression Rating Scale scores and percent days using any substance were assessed every 3 months up to 1 year posttreatment. Greater substance use predicted time-varying elevations in depression above individual patterns of change in depression. Moreover, change in depressive symptoms was associated with change in both the likelihood of any substance use and the frequency of use during the treatment and follow-up periods. Changes in these symptoms appear to be linked, such that individuals with greater reductions in substance use have greater reductions in depressive symptoms (and vice versa). (C) 2012 Elsevier Inc. All rights reserved.</t>
  </si>
  <si>
    <t>Wobrock T.
 Sittinger H.
 Behrendt B.
 D'Amelio R.
 Falkai P.</t>
  </si>
  <si>
    <t>Comorbid substance abuse and brain morphology in recent-onset psychosis.</t>
  </si>
  <si>
    <t>The aim of the presented study was to compare schizophrenia and schizoaffective patients early in the course of the disease with and without comorbid substance abuse disorder (SUD vs. NSUD) with regard to brain morphology. In a prospective design 41 patients (20 SUD vs. 21 NSUD) diagnosed as recent-onset schizophrenia or schizoaffective disorder consecutively admitted to hospital received standardized psychopathological evaluation (BPRS, SANS, MADRS, CGI, GAF) and MRI scanning with volumetric measurement of superior temporal gyrus (STG), amygdala-hippocampal complex, and cingulum. Patients with SUD (primarily cannabis) were significantly younger, predominantly male and had a lower socioeconomic status. Despite less attentional impairment (SANS subscore) and elevated anxiety/depression (BPRS subscore) in patients with SUD compared to NSUD, no other psychopathological differences could be detected. There were no differences in the assessed temporolimbic brain morphology between the two subgroups. In conclusion, in this study substance abuse in recent-onset psychosis had no effect on brain morphology and the earlier onset of psychosis in patients with comorbid SUD could not be explained by supposed accentuated brain abnormalities in temporolimbic regions. © 2009 Steinkopff Verlag Darmstadt.</t>
  </si>
  <si>
    <t>https://dx.doi.org/10.1007/s00406-008-0831-x</t>
  </si>
  <si>
    <t>European Archives of Psychiatry and Clinical Neuroscience. 259(1) (pp 28-36), 2009. Date of Publication: February 2009.</t>
  </si>
  <si>
    <t>Wobrock, T; Sittinger, H; Behrendt, B; D'Amelio, R; Falkai, P; Caspari, D</t>
  </si>
  <si>
    <t>Comorbid substance abuse and neurocognitive function in recent-onset schizophrenia</t>
  </si>
  <si>
    <t>substance abuse; recent-onset schizophrenia; first-episode psychosis; neurocognition; dual diagnosis</t>
  </si>
  <si>
    <t>DUAL DIAGNOSIS; DRUG-ABUSE; NEUROPSYCHOLOGICAL PERFORMANCE; USE DISORDERS; COCAINE ABUSERS; EARLY PSYCHOSIS; CANNABIS ABUSE; 1ST EPISODE; PREVALENCE; ALCOHOL</t>
  </si>
  <si>
    <t>Despite the high prevalence of comorbid substance use disorder (SUD) up to 65% in schizophrenia there is still few knowledge about the influence of substance abuse on neurocognitive function. In a prospective design we recruited 68 patients (aged 18-40 years) diagnosed as recent-onset schizophrenia or schizoaffective disorder consecutively admitted to hospital. The patients received standardized psychopathological evaluation of schizophrenic symptoms [Brief Psychiatric Rating Scale (BPRS), Scale for the Assessment of Negative Symptoms (SANS)], depressive symptoms [Montgomery Asberg Depression Rating Scale, (MADRS)] and global ratings [Clinical Global Impressions Scale (CGI), Global Assessment of Functioning Scale (GAF)]. Out of this sample 44 subjects underwent after stabilization (4-6 weeks after admission) neuropsychological investigation focusing on early information processing (Trail-Making-Test A, Digit Span), visuo-spatial ability (Corsi Block Tapping), verbal fluency (Verbal Fluency Test, semantic and letter category), and executive functioning and cognitive flexibility [Trail-Making-Test B, Wisconsin Card Sorting Test (WCST)]. About 36% of patients reported drug abuse [European Addiction Severity Index (EuropASI)] with a high prevalence for cannabis. Compared with nonabusers the sample of substance abusers was younger, predominantly male and had lower socioeconomic status. Attentional impairment according to the SANS subscale was less in abusers than in nonabusers on admission, no other psychopathological differences could be detected. Schizophrenic patients without substance abuse demonstrated significantly better performance only in a few neurocognitive tasks (Verbal Fluency, letter category and at trend level Digit Span, backwards), while there tended to be an advantage for substance abusers in executive functioning (WCST, not significant). These results are consistent with other studies of first-episode patients. The lack of higher cognitive disturbance in young schizophrenic patients with comorbid substance abuse may encourage clinicians to develop integrated treatment programmes using cognitive strategies of drug therapy.</t>
  </si>
  <si>
    <t>Altinbas K.
 Evren C.</t>
  </si>
  <si>
    <t>Comorbid substance use disorder in bipolar disorder: A hard rock to roll on the treatment road.</t>
  </si>
  <si>
    <t>https://dx.doi.org/10.14744/DAJPNS.2021.00128</t>
  </si>
  <si>
    <t>Dusunen Adam - The Journal of Psychiatry and Neurological Sciences. 34(2) (pp 111-113), 2021. Date of Publication: 2021.</t>
  </si>
  <si>
    <t>Wu, Li-Tzy;Blazer, Dan G.;Gersing, Kenneth R.;Burchett, Bruce;Swartz, Marvin S.;Mannelli, Paolo</t>
  </si>
  <si>
    <t>Comorbid substance use disorders with other axis I and II mental disorders among treatment-seeking Asian Americans, Native Hawaiians/Pacific Islanders, and mixed-race people.</t>
  </si>
  <si>
    <t>Little is known about behavioral healthcare needs of Asian Americans (AAs), Native Hawaiians/Pacific Islanders (NHs/PIs), and mixed-race people (MRs)dthe fastest growing segments of the U.S. population. We examined substance use disorder (SUD) prevalences and comorbidities among AAs, NHs/PIs, and MRs (N = 4572) in a behavioral health electronic health record database. DSM-IV diagnoses among patients aged 1-90 years who accessed behavioral healthcare from 11 sites were systematically captured: SUD, anxiety, mood, personality, adjustment, childhood-onset, cognitive/dementia, dissociative, eating, factitious, impulse-control, psychotic/schizophrenic, sleep, and somatoform diagnoses. Of all patients, 15.0% had a SUD. Mood (60%), anxiety (31.2%), adjustment (30.9%), and disruptive (attention deficit-hyperactivity, conduct, oppositional defiant, disruptive behavior diagnosis, 22.7%) diagnoses were more common than others (psychotic 14.2%, personality 13.3%, other childhood-onset 11.4%, impulse-control 6.6%, cognitive 2.8%, eating 2.2%, somatoform 2.1%). Less than 1% of children aged &lt; 12 years had SUD. Cannabis diagnosis was the primary SUD affecting adolescents aged 12e17. MRs aged 35-49 years had the highest prevalence of cocaine diagnosis. Controlling for age at first visit, sex, treatment setting, length of treatment, and number of comorbid diagnoses, NHs/PIs and MRs were about two times more likely than AAs to have â‰¥ 2 SUDs. Regardless of race/ethnicity, personality diagnosis was comorbid with SUD. NHs/PIs with a mood diagnosis had elevated odds of having SUD. Findings present the most comprehensive patterns of mental diagnoses available for treatment-seeking AAs, NHs/PIs, and MRs in the real-world medical setting. In-depth research is needed to elucidate intraracial and interracial differences in treatment needs. (PsycINFO Database Record (c) 2016 APA, all rights reserved)</t>
  </si>
  <si>
    <t>https://doi.org/10.1016/j.jpsychires.2013.08.022</t>
  </si>
  <si>
    <t>Beauchaine, TP; McNulty, T</t>
  </si>
  <si>
    <t>Comorbidities and continuities as ontogenic processes: Toward a developmental spectrum model of externalizing psychopathology</t>
  </si>
  <si>
    <t>ATTENTION-DEFICIT/HYPERACTIVITY DISORDER; DEFICIT HYPERACTIVITY DISORDER; OPPOSITIONAL DEFIANT DISORDER; AGGRESSIVE CONDUCT DISORDER; CALLOUS-UNEMOTIONAL TRAITS; PRENATAL COCAINE EXPOSURE; BRAIN-STIMULATION REWARD; PREFRONTAL CORTEX; ANTISOCIAL-BEHAVIOR; EARLY-ONSET</t>
  </si>
  <si>
    <t>Research on child and adolescent mental health problems has burgeoned since the inaugural issue of Development and Psychopathology was published in 1989. In the quarter century since, static models of psychopathology have been abandoned in favor of transactional models, following the agenda set by editor Dante Cicchetti and other proponents of the discipline. The transactional approach, which has been applied to autism, depression, self-injury, and delinquency, (a) specifies vulnerabilities and risk factors across multiple levels of analysis spanning genes to cultures, (b) identifies multifinal and equifinal pathways to psychopathology, and (c) transcends traditional disciplinary boundaries. However, as noted by Rutter and Sroufe (2000), specific mechanisms of continuity, discontinuity, and comorbidity of psychopathology must be identified if we wish to understand etiology fully. In this article, we present a model of early-onset externalizing behavior in which comorbidities and continuities are viewed as ontogenic processes: products of complex longitudinal transactions between interdependent individual-level vulnerabilities (e.g., genetic, epigenetic, allostatic) and equally interdependent contextual risk factors (e.g., coercive parenting, deviant peer group affiliations, neighborhood criminality). Through interactions across levels of analysis, some individuals traverse along the externalizing spectrum, beginning with heritable trait impulsivity in preschool and ending in antisociality in adulthood. In describing our model, we note that (a) the approach outlined in the DSM to subtyping externalizing disorders continues to obscure developmental pathways to antisociality, (b) molecular genetics studies will likely not identify meaningful subtypes of externalizing disorder, and (c) ontogenic trait approaches to psychopathology are much more likely to advance the discipline in upcoming years.</t>
  </si>
  <si>
    <t>Grant B.F.</t>
  </si>
  <si>
    <t>Comorbidity between DSM-IV drug use disorders and major depression: Results of a national survey of adults.</t>
  </si>
  <si>
    <t>This study describes detailed patterns of comorbidity between Diagnostic and Statistical Manual of Mental Disorders (4th ed. [DSM-IV]; American Psychiatric Association, 1994) drug use disorders and major depression in the United States for 1992. Data were derived from the National Longitudinal Alcohol Epidemiologic Survey (NLAES), a national probability survey consisting of 42,862 respondents, 18-years-old and older, residing in the contiguous United States. The sampling design included oversampling of Blacks and young adults (18-29 years old). Comorbidity rates and associations between DSM-IV drug use disorders (i.e., prescription drugs, sedatives, tranquilizers, amphetamines, cannabis, cocaine, and hallucinogens) and major depression were expressed as odds ratios with confidence intervals adjusted for the complex design characteristics of the NLAES. Comorbidity analyses were presented by gender, ethnicity, and age for past-year, prior-to-past-year, and lifetime diagnoses. The results showed that virtually all odds ratios were significantly greater than 1, demonstrating that comorbidity of a variety of drug use disorders and major depression is pervasive in the general population. Diagnostic and subgroup variations in comorbidity were noted. As expected, the association between drug dependence and major depression was greater than the association between abuse and major depression. The association between abuse and major depression was greater for women than men for prescription drugs, sedatives, tranquilizers, and amphetamines, but not for cocaine or hallucinogens. Men generally demonstrated stronger relations between drug dependence and major depression. Implications of the results are discussed in terms of professional help seeking, the self-medication hypothesis, and differential social-control theory.</t>
  </si>
  <si>
    <t>https://dx.doi.org/10.1016/0899-3289%2895%2990017-9</t>
  </si>
  <si>
    <t>Journal of Substance Abuse. 7(4) (pp 481-497), 1995. Date of Publication: 1995.</t>
  </si>
  <si>
    <t>Crome I.B.</t>
  </si>
  <si>
    <t>Comorbidity in young people: Perspectives and challenges.</t>
  </si>
  <si>
    <t>Trends in prevalence in substance misuse in young people in the UK are described: increased use over the last decade, the tendency to polydrug use, the narrowing of the gender gap. The complex issues relating to the description, definition and classification, and diagnosis of psychiatric comorbidity and substance misuse are outlined. The fact that there is no uniformly accepted definition of what constitutes 'dual diagnosis' or 'psychiatric comorbidity' in young people is highlighted: this variability impacts upon clinical assessment and study design. Despite these considerable drawbacks, a degree of consistency is beginning to emerge in the co-occurrence of some conditions, e.g. disruptive and suicidal behaviours. It is recognized that psychological distress and substance misuse are also associated with multiple social and physical complications. The rapid advances in treatment options are presented. At present the 'best practice' is implementation of what works for adults with addiction and young people with psychiatric disorder. This includes psychosocial interventions such as motivational enhancement techniques and cognitive behavioural treatment, as well as appropriate safe (usually), short-term use of a range of pharmacological agents. Very few comprehensive designated adolescent addiction services exist, while child and adolescent mental health services are under serious pressure. Thus the need for a longitudinal and multidisciplinary approach, with appropriate assessment instruments in young people, is required to further explore diagnostic classification which will classify the degrees and patterns of relationships between disorders. In this way it may be possible to build up a picture of the nature and extent of numerous complex, and sometimes overlapping, problems and needs in children and adolescents in a variety of settings: primary and secondary care, the criminal justice system and educational establishments. This might strengthen the development of innovative treatment services where novel interventions are tested as a priority.</t>
  </si>
  <si>
    <t>https://dx.doi.org/10.1111/j.1601-5215.2004.0058.x</t>
  </si>
  <si>
    <t>Acta Neuropsychiatrica. 16(1) (pp 47-53), 2004. Date of Publication: February 2004.</t>
  </si>
  <si>
    <t>Flynn, PM; Craddock, SG; Luckey, JW; Hubbard, RL; Dunteman, GH</t>
  </si>
  <si>
    <t>Comorbidity of antisocial personality and mood disorders among psychoactive substance-dependent treatment clients</t>
  </si>
  <si>
    <t>COCAINE ABUSERS; DRUG-ABUSERS; PSYCHIATRIC-DIAGNOSIS; ADDICTS; PSYCHOPATHOLOGY; PSYCHOTHERAPY; DEPRESSION; ALCOHOL</t>
  </si>
  <si>
    <t>Substance users have high prevalence rates of disorders that encompass multiple comorbidities, as well as varied substance use and dependence patterns. Prevalence rates of DSM-III-R antisocial personality (ASP) and other comorbid disorders were investigated among a large sample of substance-dependent treatment clients participating in a national, multisite, prospective study of substance users admitted to treatment. Subjects included 7402 substance-dependent clients with an approximate demographic makeup of 66% male, 47% African American, 12% Hispanic, and average age of 32.6 years. Subjects were assessed with modules for substance dependence and for ASP, depressive, and anxiety disorders from the Composite International Diagnostic Interview and the Diagnostic Interview Schedule. Prevalence rates for substance-dependent subjects were 39.3% ASP and 13.9% lifetime Axis I disorders, and these rates differed according to drug-dependency patterns, Logistic regression was used to assess differences among seven drug-dependency groups while controlling for differences in age, gender, and race/ethnicity, Interrelationships among ASP, other comorbid disorders, and drug-dependency patterns were evident and indicative of the need for multivariate models to better understand the consequences of these comorbid impairments.</t>
  </si>
  <si>
    <t>Pozzi G, Bacigalupi M, Tempesta E.</t>
  </si>
  <si>
    <t>Comorbidity of drug dependence and other mental disorders: a two-phase study of prevalence at outpatient treatment centres in Italy</t>
  </si>
  <si>
    <t>10.1016/s0376-8716(97)00042-2</t>
  </si>
  <si>
    <t>Nunes, EV; Rounsaville, BJ</t>
  </si>
  <si>
    <t>Comorbidity of substance use with depression and other mental disorders: from Diagnostic and Statistical Manual of Mental Disorders, fourth edition (DSM-IV) to DSM-V</t>
  </si>
  <si>
    <t>comorbidity; depression; diagnostic criteria; DSM-IV; DSM-V; mental disorder; substance use disorder</t>
  </si>
  <si>
    <t>PSYCHIATRIC RESEARCH INTERVIEW; ALCOHOL-USE DISORDERS; IMIPRAMINE TREATMENT; MAJOR DEPRESSION; OPIATE ADDICTS; III-R; DEPENDENCE; ABUSE; PSYCHOPATHOLOGY; RELIABILITY</t>
  </si>
  <si>
    <t>Aims To arrive at recommendations for addressing co-occurring psychiatric and substance use disorders in the development of the Diagnostic and Statistical Manual of Mental Disorders fifth edition (DSM-V) criteria. Methods Synthesis of findings of other papers from a consensus conference and from the literature on diagnosis and treatment of co-occurring psychiatric and substance use disorders. Most of the relevant studies examine co-occurring depression. Results The diagnosis and treatment of psychiatric syndromes that co-occur with substance use disorders has been a source of controversy, fueled in part by limitations of pre-DSM-IV nosologies. The DSM-IV scheme of classifying co-occurring disorders as primary (also referred to as independent) or substance-induced has promise in terms of good predictive validity, although pertinent longitudinal and treatment studies are limited. The substance-induced category answers the need of clinicians for a way to categorize patients with clinically significant psychiatric symptoms that occur in the setting of ongoing substance use. Conclusions DSM-V should retain the primary (independent) and substance-induced categories. In DSM-IV these categories are broadly defined and leave much to clinical judgement. Existing data sets should be brought to bear to refine the criteria, making them more detailed with clearer anchor points and more specificity around particular substances and psychiatric syndromes. More longitudinal studies and clinical trials are also needed. Looking beyond DSM-V, co-occurring psychiatric syndromes are likely to be important in the quest for a nosology founded on pathophysiology.</t>
  </si>
  <si>
    <t>Arias Horcajadas, Francisco;LÃ³pez-Ibor, J. J.;Ochoa, E.</t>
  </si>
  <si>
    <t>Comorbilidad psiquiÃ¡trica en dependientes de opiÃ¡ceos en tratamiento con naltrexona. [Psychiatric comorbidity in opioid addicts in treatment with naltrexone.]</t>
  </si>
  <si>
    <t>Studied the prevalence of co-morbid mental disorders among 82 opiate addicts in a naltrexone maintenance program in Spain. Ss were assessed with the Structured Clinical Interview for %DSM-III-R% for Axes I and II (R. L. Spitzer et al, 1987), the Sensation Seeking Scale, and the Addiction Severity Index (A. T. McLellan et al, 1980) at admission, at 1 mo, and at 6 mo. The results indicate that the most prevalent mental disorders at the beginning of naltrexone treatment were major depression, dysthymia, phobic disorders, and alcohol and cocaine dependence. A personality disorder was diagnosed in nearly 50% of Ss. Phobic disorders remained stable throughout the 6-mo period, whereas dysthymia and major depression became less prevalent. It is maintained that despite the high prevalence of co-morbid psychiatric disorders among opiate addicts, these disorders seem to be secondary to active use of and dependence on opiates. It is suggested that a small subgroup of opiate addicts with primary psychopathological disorders may exist. (PsycInfo Database Record (c) 2022 APA, all rights reserved)</t>
  </si>
  <si>
    <t>Adicciones</t>
  </si>
  <si>
    <t>Sociedad Cientifica Espanola de Estudios Sobre el Alcohol</t>
  </si>
  <si>
    <t>Nolan C.
 Krebs E.E.
 Frank J.W.</t>
  </si>
  <si>
    <t>COMPANIONSHIP IS ASSOCIATED WITH PAIN SEVERITY BUT NOT OPIOID TAPERING AMONG VETERANS WITH CHRONIC PAIN.</t>
  </si>
  <si>
    <t>BACKGROUND: For individuals prescribed long-term opioid therapy (LTOT) for chronic pain, opioid tapering is recommended when benefits no longer outweigh harms. Opioid tapering may result in improved outcomes when supported by interdisciplinary care. The effect of caregiver or peer support during opioid tapering is not known. We examined the relationship between self-reported companionship and change in pain severity and opioid medication dose among a national cohort of Veterans prescribed long-term opioid medications for chronic pain. METHOD(S): We conducted a prospective observational cohort study of primary care patients prescribed LTOT in the Veterans Health Administration (N=9,253). We randomly sampled 600 participants to complete a telephone survey at 18-month follow-up. The primary exposure variable was selfreported companionship, using the 4-item PROMIS companionship measure, dichotomized into high and low companionship. Co-primary outcomes were: 1) change in pain severity, using the 3-item PEG measure of past-week average pain intensity and interference; and 2) change in opioid dose, measured in average monthly morphine equivalent dose (MED) using pharmacy data. We assessed secondary measures at 18-month follow-up: single-item general health status, 4-item Patient Health Questionnaire for depression/anxiety, 4-item PROMIS fatigue, 4-item PROMIS sleep disturbance, and 4-item Pain Self-Efficacy Questionnaire. We calculated t-tests and chi-square tests adjusted for design-based standard errors to assess the association between self-reported companionship status and outcome measures. RESULT(S): We surveyed 316 participants, a 58% response rate, and obtained complete data for 290 participants. For change in pain severity, participants with high self-reported companionship reported lower pain severity at baseline (6.5 for high companionship vs. 7.3 for low companionship, p&lt;.001), 12-month follow-up (6.5 vs. 7.4, p&lt;.001) and 18-month follow-up (6.3 vs 7.1, p&lt;.001). Change in pain severity from baseline to 18-month follow-up did not differ between groups (p=0.77). For change in opioid dose, reductions in average opioid dose from baseline to 18-month follow-up did not differ (-34mg MED for high companionship vs. -33mg MED for low companionship, p=0.33). For secondary outcomes, high companionship was associated with better general health status (61% fair/poor health status vs. 75%, p=.01), less depression/anxiety (1.6 vs. 2.1, p&lt;.001), less fatigue (2.5 vs. 3.1, p&lt;.001), and better pain self-efficacy (4.5 vs. 3.8, p&lt;.001). Companionship was not associated with sleep (p=0.8). CONCLUSION(S): Among Veterans with chronic pain prescribed LTOT, high companionship was associated with improved pain severity at all time points but change in pain severity or opioid dose did not differ based on companionship status. Future work should examine the effectiveness of caregiver or peer support interventions to improve pain outcomes and support opioid tapering.</t>
  </si>
  <si>
    <t>https://dx.doi.org/10.1007/s11606-022-07653-8</t>
  </si>
  <si>
    <t>Journal of General Internal Medicine. Conference: 2022 Annual Meeting of the Society of General Internal Medicine. Orlando, FL United States. 37(Supplement 2) (pp S248-S249), 2022. Date of Publication: June 2022.</t>
  </si>
  <si>
    <t>Pachaimuthu, E; Gurusamy, S; Vivekanandan, B; Krishanmurthi, A; Anbu, S</t>
  </si>
  <si>
    <t>COMPARATIVE EVALUATION OF EFFICACY OF ORAL KETAMINE IN DIFFERENTIAL DOSES AS PREMEDICATION IN CHILDREN</t>
  </si>
  <si>
    <t>Anaesthesia; Premedication; Paediatrics; Oral Ketamine; Sedatives</t>
  </si>
  <si>
    <t>BACKGROUND Premedication traditionally has several goals; Reduction of anxiety and fear, secretion and provision of basal or background sedation. The primary purpose of prescribing drugs in the immediate preoperative period is to allay patient anxiety. In this study ketamine was evaluated as an oral premedication agent. The effect of different dosages of ketamine and its advantages and disadvantages were studied. MATERIALS AND METHODS In this prospective, randomized and double blind study, hundred children posted for lower abdominal and perineum surgeries. The patients were randomly divided into two Groups. Group I received 4 mg/Kg and Group II received 6 mg/Kg 30-40 min before surgery. All children were evaluated the onset and level of sedation, emotional state, reaction to separation from parents and mask application for induction of anaesthesia, side effects. The observation was analysed using student's T test and Chi-square test used to compare the data between two groups. RESULTS The oral ketamine can be used as a better premedication drug to produce optimal sedation and emotional state. CONCLUSION Oral ketamine 6 mg/Kg has been shown to be an effective and safe agent for premedication of children undergoing elective surgeries.</t>
  </si>
  <si>
    <t>Ghai B, Grandhe RP, Kumar A, Chari P.</t>
  </si>
  <si>
    <t>Comparative evaluation of midazolam and ketamine with midazolam alone as oral premedication</t>
  </si>
  <si>
    <t>Paediatr Anaesth. 2005 Jul;15(7):554-9. doi: 10.1111/j.1460-9592.2004.01523.x.</t>
  </si>
  <si>
    <t>10.1111/j.1460-9592.2004.01523.x</t>
  </si>
  <si>
    <t>Dharamkhele S.A.
 Singh S.
 Honwad M.S.
 Gollapalli V.K.
 Gupta N.
 Saurav</t>
  </si>
  <si>
    <t>Comparative evaluation of nebulized ketamine and its combination with dexmedetomidine as premedication for paediatric patients undergoing surgeries under general anaesthesia.</t>
  </si>
  <si>
    <t>Background: Various drugs have been endorsed but no standardised premedication protocol exists for paediatric patients. Nebulised form of drug not only results in better patient acceptability but also has improved clinical effectiveness. The present study delineates and evaluates the efficacy and safety of nebulised ketamine and combination of nebulised dexmedetomidine and ketamine for premedication in paediatric patients. Method(s): Prospective randomised controlled study was planned in patients, 3-10 years of age, undergoing surgeries. Patients received either nebulised ketamine (2 mg/kg) (group X, n = 23) or dexmedetomidine 1 mug/kg plus ketamine (1 mg/kg) (group Y; n = 24), 30 min before shifting inside the operation theatre. The sedation level, haemodynamic response and ill-effects were recorded for 30 min. Result(s): The baseline haemodynamic (HR, MAP, RR and SpO2) parameters were normal and comparable in both the groups. There was no significant variation noticed in terms of HR, MAP, RR and SpO2% in either of the groups at 15 min (p &lt; 0.15, p &lt; 0.20, p &lt; 0.85, p &lt; 0.46) and 30 min (p &lt; 0.21, p &lt; 0.97, p &lt; 0.75, p &lt; 0.61) respectively, after receiving premedication. The level of sedation in group Y (score of 4 or less) was found to be better than that achieved by group X patients (p &lt; 0.001). Face mask acceptance was satisfactory in group Y (score of 2 or less) as compared to group X patients (p &lt; 0.001). The parental separation was comparable in both groups (p = 0.46). Conclusion(s): Nebulisation is a satisfactory method of premedication for children. A combination of nebulised ketamine with a dose of 1 mg/kg and dexmedetomidine with a dose of 1 mug/kg is capable of producing a satisfactory level of sedation in a more effective manner than sedation induced by nebulised ketamine alone (2 mg/kg).Copyright © 2021</t>
  </si>
  <si>
    <t>https://dx.doi.org/10.1016/j.mjafi.2020.11.015</t>
  </si>
  <si>
    <t>Medical Journal Armed Forces India. 78(Supplement 1) (pp S213-S218), 2022. Date of Publication: September 2022.</t>
  </si>
  <si>
    <t>Callaghan RC, Halliday M, Gatley J, Sykes J, Taylor L, Benny C, Kish SJ.</t>
  </si>
  <si>
    <t>Comparative hazards of acute myocardial infarction among hospitalized patients with methamphetamine- or cocaine-use disorders: A retrospective cohort study</t>
  </si>
  <si>
    <t>10.1016/j.drugalcdep.2018.03.030</t>
  </si>
  <si>
    <t>Elshafeey, AEAM; Youssef, GFK; Abd Elsalam, EH; Saleh, M; Mahrose, R</t>
  </si>
  <si>
    <t>Comparative study between intranasal dexmedetomidine and intranasal ketamine as a premedication for anxiolysis and sedation before pediatric general anesthesia</t>
  </si>
  <si>
    <t>Intranasal dexmedetomidine; Intranasal ketamine; Anxiolysis; Pediatric anesthesia</t>
  </si>
  <si>
    <t>DOUBLE-BLIND; MIDAZOLAM; CHILDREN</t>
  </si>
  <si>
    <t>Background This study compared dexmedetomidine versus ketamine as regard sedation and anxiolysis produced by giving them through intranasal route to pediatric patients undergoing adenotonsillectomy. This study was double-blinded randomized comparative prospective interventional clinical study done in Ain Shams University Hospital (El Demerdash Hospital) on 76 pediatric patients who underwent adenotonsillectomy, and they were randomly allocated equally into two main groups; group D received 2 mu g/kg intranasal dexmedetomidine and group K received 5 mu g/Kg intranasal ketamine 30 min before the operation, and the aim of this study was to compare the efficacy of intranasal dexmedetomidine versus intranasal ketamine for anxiolysis and sedation to alleviate stress, agitation, and anxiety in children before general anesthesia and for promoting good level of sedation for them. Results Results of this study as regards sedation level that was assessed by modified Ramsay sedation score showed that there was statistically significant difference between both groups at 10, 20, and 30 min from intranasal application of the drug (Pvalue &lt; 0.05), the median (IQR) of sedation score at 10, 20, and 30 min preoperative in group D was (2 (2 - 2)), (3 (3 - 4)), (4 (4 - 5)) compared to (2 (2 - 3)), (3 (2 - 3)), (4 (3 - 4)) in group K respectively which revealed that there was better and effective sedation in group D more than in group K, this difference was statistically significant but clinically insignificant as both drugs produced an acceptable level of sedation and decreased the level of anxiety in children. Conclusion Both drugs produce effective and favorable sedation level with superiority to dexmedetomidine in sedation scores and time of onset of sedation, and also there was little decrease in heart rate and mean arterial pressure which is favorable during such surgeries; also, there was accepted level of cannulation and parental separation scores, and the parents were highly satisfied with the procedure and were grateful for us due to alleviating stress and anxiety from them and from their children.</t>
  </si>
  <si>
    <t>Sanwatsarkar S.
 Kapur S.
 Saxena D.
 Yadav G.
 Khan N.N.</t>
  </si>
  <si>
    <t>Comparative study of caudal clonidine and midazolam added to bupivacaine during infra-umbilical surgeries in children.</t>
  </si>
  <si>
    <t>Background and Aims: Caudal analgesia is a good, reliable, and easy method to provide intraoperative and postoperative analgesia for infra-umbilical surgeries in children. Many additives are being used in combination with local anesthetics in caudal block to prolong the postoperative analgesia (clonidine, midazolam, ketamine, fentanyl, and dexmedetomidine). The purpose of this study was to compare the intraoperative hemodynamics, postoperative analgesia, postoperative rescue analgesic requirement, postoperative sedation and side-effects of clonidine and midazolam used as adjuvants to bupivacaine for caudal analgesia. Material(s) and Method(s): Following approval from Institutional Ethical Research Committee, 75 American Society of Anesthesiologists I and II patients aged between 1 and 7 years undergoing various elective infra-umbilical surgical procedures were included in this study. The patients were randomly allocated into three groups of 25 patients each. Group B received 1 ml/kg 0.25% bupivacaine in normal saline, Group BC received 1 ml/kg 0.25% bupivacaine + 1 mug/kg clonidine in normal saline, and Group BM received 1ml/kg 0.25% bupivacaine + 30 mug/kg midazolam in normal saline. The various parameters studied were intraoperative hemodynamic changes, duration of postoperative analgesia, postoperative sedation, postoperative analgesic requirement, and incidence of side-effects. Result(s): All the groups were similar with respect to patient and block characteristics. The hemodynamic parameters before and after administering caudal analgesia were also comparable. The mean duration of analgesia was 724.80 +/- 60.29 min in Group BC, 605.40 +/- 82.37 min in Group BM and 295.00 +/- 41.78 min in Group B. Thus, the duration of analgesia was significantly prolonged in Group BC compared to Groups BM and B. The FLACC pain score was higher in Group B at the end of 4th, 8th and 12th h compared with Group BC and Group BM. Furthermore at the end of 12th h, pain scores were significantly higher in Group BM compared to Group BC. Only 1 child in Group BC received three rescue medications compared to 15 (60%) children in Group B and 7 (28%) children in Group BM. None of the groups were treated for bradycardia or hypotension and no significant sedation was noted. Conclusion(s): This study showed that the addition of both clonidine (1 mug/kg) and midazolam (30 mug/kg) with bupivacaine administered caudally significantly increase the duration of postoperative analgesia with minimal side-effects in children. The use of clonidine as an additive to bupivacaine in caudal epidural is a superior choice to midazolam as it reduces the demand of postoperative rescue analgesics significantly.</t>
  </si>
  <si>
    <t>https://dx.doi.org/10.4103/0970-9185.209739</t>
  </si>
  <si>
    <t>Journal of Anaesthesiology Clinical Pharmacology. 33(2) (pp 241-247), 2017. Date of Publication: April-June 2017.</t>
  </si>
  <si>
    <t>Pattnaik, SK; Samal, S; Jena, SK</t>
  </si>
  <si>
    <t>COMPARATIVE STUDY OF EFFECTS OF MIDAZOLAM AND KETAMINE AS ORAL PREMEDICATION FOR PAEDIATRIC ANAESTHESIA</t>
  </si>
  <si>
    <t>Anxiolysis; Children; Ketamine; Midazolam; Premedication</t>
  </si>
  <si>
    <t>PREANESTHETIC MEDICATION; EMERGENCE DELIRIUM; CHILDREN; SEDATION; DIAZEPAM</t>
  </si>
  <si>
    <t>BACKGROUND The fear psychosis of surgery in children is a traumatic experience. Midazolam and ketamine are useful oral premedication to allay anxiety. AIM To compare the effects of midazolam and ketamine as oral premedication in children. SETTINGS AND DESIGN This prospective, randomised, comparative study was conducted in a Medical College and Hospital in the Department of Anaesthesiology. MATERIAL AND METHODS The study subjects were 100 children posted for elective surgery under general anaesthesia. They were randomised into two groups. Group M received 0.75 mg/kg of oral midazolam and group K received 6 mg/kg of oral ketamine as premedication. Standard general anaesthesia technique was used. Level of sedation, anxiolysis, and ease of parental separation were noted. RESULTS Midazolam was found to have better anxiolytic action than ketamine (P&lt;0.05). Onset of sedation was 16.2 +/- 3.6 minutes with midazolam and 19.4 +/- 3.2 minutes with ketamine (P&lt;0.001). Induction score was also excellent in midazolam group (54%) than ketamine (44%). Side effects were also less in midazolam group. CONCLUSION Midazolam (0.75 mg/kg) is effective than ketamine (6 mg/kg) as oral premedicants in children because of its early onset of action, better effect on allaying anxiety during separation from parents and lesser side effects.</t>
  </si>
  <si>
    <t>Correia-Melo FS, Leal GC, Carvalho MS, Jesus-Nunes AP, Ferreira CBN, Vieira F, Magnavita G, Vale LAS, Mello RP, Nakahira C, Argolo FC, Cardoso T, Souza CDS, Fontes ATC, Ferreira MB, Araújo-de-Freitas L, Tuena MA, Echegaray MVF, Cavalcanti DE, Lucchese AC, Bandeira ID, Telles M, Lima CS, Sampaio AS, Silva SS, Marback RF, Del-Porto JA, Abreu JN, Sarin LM, Paixão CS, Carvalho LP, Machado PRL, Turecki G, Lacerda ALT, Quarantini LC.</t>
  </si>
  <si>
    <t>Comparative study of esketamine and racemic ketamine in treatment-resistant depression: Protocol for a non-inferiority clinical trial</t>
  </si>
  <si>
    <t>Medicine (Baltimore). 2018 Sep;97(38):e12414. doi: 10.1097/MD.0000000000012414.</t>
  </si>
  <si>
    <t>10.1097/MD.0000000000012414</t>
  </si>
  <si>
    <t>Vachhani R.
 Agrawal B.</t>
  </si>
  <si>
    <t>Comparative Study of Oral Ketamine Versus Oral Midazolam as Premedicants in the Pediatric Population in Elective Surgical Procedures.</t>
  </si>
  <si>
    <t>Purpose: To compare oral ketamine and oral midazolam as premedicants in the pediatric population are undergoing elective surgical procedures. Introduction: Oral ketamine produces predictable satisfactory sedation and anxiolysis without significant side effects. This comparative study was carried out to compare oral ketamine with oral midazolam to know the efficacy of both the drugs as premedicants in the pediatric population. Material(s) and Method(s): This prospective, randomized study was conducted in 160 children who posted for elective surgery. These patients were divided in to two groups having 80 patients in each group. Group A which received 0.5mg/kg midazolam and group B: received 5mg/kg ketamine orally. Before and after premedication, sedation and anxiolysis score were assessed, after premedication it was assessed at 10, 20, and 30 minutes. Thirty-five minutes after oral premedication, children were separated from parents. During parental separation, parent child separation score was assessed and recorded. Result(s): After premedication at 10 minutes, about 70% and 87.5% patients were unsuccessful while rest successful sedation scores in midazolam and ketamine group respectively. At 20 minutes 22.5% and 70% patients were unsuccessful and 77.5% and 12% were successful sedation scores in midazolam and ketamine group respectively. At 30 minutes, 10% and 42.5% patients were unsuccessful and 90% and 58.7% were successful sedation scores in midazolam and ketamine group respectively. This result was statistically significant. Conclusion(s): We concluded that oral midazolam showing faster onset of sedation, higher sedation scores with lower anxiety scores as compared to ketamine. Oral midazolam is also provides better easy separation from parents and excellent mask acceptance in children.Copyright © 2022, Dr. Yashwant Research Labs Pvt. Ltd.. All rights reserved.</t>
  </si>
  <si>
    <t>International Journal of Toxicological and Pharmacological Research. 12(6) (pp 7-13), 2022. Date of Publication: 2022.</t>
  </si>
  <si>
    <t>Soumya M.
 Singam A.</t>
  </si>
  <si>
    <t>Comparative study of propofol with ketamine and propofol with butorphanol for total intravenous anaesthesia in short surgical procedures.</t>
  </si>
  <si>
    <t>Background: Total intravenous anaesthesia is technique which uses various drugs in combination, given exclusively by IV route to provide general anaesthesia to the patient. TIVA provides a good surgical plane, rapid induction, smooth the emergence from anaesthesia and rapid recovery. Thus making it a desirable alternative for day care surgeries. Propofol is IV anaesthetic agent, having a pharmacological profile favorable for TIVA. However it is known to cause respiratory depression and dose-dependent hypotension, and due its lack of analgesic properties there is a limitation on its employment. Ketamine known for its hypnotic, analgesic and amnesic properties. Butorphanol seems to provide good analgesia but is associated with adverse effects like cardio depressant action, dizziness and sedation. Method(s): A total of 60 patients who will be undergoing surgeries under TIVA in the age group of 20-60yrs will be taken up for this study. They would be further divided in two groups, Group PK will receive ketamine 1mg/kg 1 min prior to administration of propofol and propofol and group PB will receiving butorphanol 20mug/kg 1min prior to administration of propofol. Propofol will be given at a dose of 1.5ml/kg to both the groups during induction. In both the groups anaesthesia will be maintained with propofol 9mg/kg/hr. Patient will be monitored for various parameters such as non-invasive heamodynamic, respiratory parameters. Incidence of pain on injection Propofol, post-operative sedation, nausea, vomiting will also be looked for. Results and Conclusion : Expected outcome of this study is that the combination of Propofol-ketamine, offers a better haemodynamic and respiratory stability over propofol-butorphanol combination. Pain on injection will be better attenuated by butorphaol than ketamine.Copyright © 2020 Ubiquity Press. All rights reserved.</t>
  </si>
  <si>
    <t>European Journal of Molecular and Clinical Medicine. 7(7) (pp 2083-2090), 2020. Date of Publication: September 2020.</t>
  </si>
  <si>
    <t>Belgium</t>
  </si>
  <si>
    <t>Ngo, Hanh T. T.;Tait, Robert J.;Hulse, Gary K.</t>
  </si>
  <si>
    <t>Comparing drug-related hospital morbidity following heroin dependence treatment with methadone maintenance or naltrexone implantation.</t>
  </si>
  <si>
    <t>Context: Most research on heroin dependence treatments assesses short-term changes in patients' self reported drug use. To our knowledge, long-term sustainability of changes in patients' drug use and associated hospital morbidity post treatment have not been studied. Objectives: To evaluate drug-related hospital morbidity in heroin users at 6 months and 3 1/2 years after receiving naltrexone implant treatment and to compare these results with outcomes from a similar cohort treated with methadone maintenance treatment. Design: Retrospective longitudinal follow-up, using data prospectively collected via a state hospital (public and private) reporting system. Setting: Perth, Western Australia. Methadone maintenance dosage was generally dispensed daily by registered community pharmacies. Naltrexone implant treatment was performed as a day procedure at a community clinic. Participants: A total of 522 and 314 heroin-dependent persons (according to DSM-IV), first time treated with methadone maintenance or a naltrexone implant, respectively, between January 1, 2001, and December 30, 2002, were identified, using health record linkage. Main Outcome Measures: Planned outcomes included crude hospital admission rates, adjusted changes in risks (odds ratio [OR]), and rates (rate ratio) of 'overdose-related' and 'non-overdose-related' hospital morbidity associated with opioid vs non opioid drugs 6 months and 3 1/2 years post treatment. Results: Following naltrexone implant treatment, opioid related risk decreased for overdose (OR, 0.23; 95% confidence interval [CI], 0.11-0.48) and non overdose(OR,0.64; 95%CI, 0.46-0.89) conditions at 3 1/2 years. Such reductions were not observed after methadone treatment. Overdose on non opioid drugs increased in older patients to 6 months: OR of 16.31 (95% CI, 3.07-86.53) for naltrexone and OR of 5.03(95%CI, 1.18-21.54) for methadone. Non overdose (eg,dependence and withdrawal) associated with non opioid drugs also increased for patients receiving the naltrexone implant: OR of 1.52 (95%CI, 1.04-2.23) at 3 1/2 years. In addition, there were 6 drug-related deaths: 5 after methadone maintenance and 1 after naltrexone implantation. Conclusions: Naltrexone implants, but not methadone maintenance, has long-term benefits in reducing opioid related hospital morbidity. However, long-lasting and increased non opioid drug-related morbidity following naltrexone implantation is particularly concerning. Similar studies are required to confirm these findings. (PsycINFO Database Record (c) 2019 APA, all rights reserved)</t>
  </si>
  <si>
    <t>https://doi.org/10.1001/archpsyc.65.4.457</t>
  </si>
  <si>
    <t>Hakansson A.
 Berglund M.</t>
  </si>
  <si>
    <t>Comparing parecoxib and ketorolac as preemptive analgesia in patients undergoing posterior lumbar spinal fusion: A prospective randomized double-blinded placebo-controlled trial.</t>
  </si>
  <si>
    <t>Background: Poor postoperative pain control is frequently associated with complications and delayed discharge from a hospital. Preemptive analgesia is one of the methods suggested for reducing postoperative pain. Opioids are effective for pain control, but there known addictive properties make physicians cautious about using them. Parecoxib and ketorolac are potent non-opioid NSAIDs that are attractive alternative drugs to opioids to avoid opioid-related side effects. However, there are no good head-to-head comparisons between these two drugs in the aspect of preemptive analgesic effects in lumbar spinal fusion surgery. This study aimed to compare the efficacy in terms of postoperative pain control and safety of parecoxib with ketorolac as preemptive analgesia in posterior lumbar spinal fusion patients. Method(s): A prospective, double-blinded randomized controlled trial was carried out in patients undergoing posterior lumbar spinal fusion, who were randomized into 3 groups (n = 32). Parecoxib, ketorolac or a placebo was given to each patient via injection around 30 minutes prior to incision. The efficacy of postoperative pain control was assessed by a verbal numerical rating score (0-10). And various postoperative things were monitored for analysis, such as total opioid consumption, complications, and estimated blood loss. Result(s): Both the ketorolac and parecoxib groups showed significantly better early postoperative pain reduction at the postanesthesia care unit (PACU) than the control group (p &lt; 0.05). There were no differences between the pain scores of ketorolac and parecoxib at any time points. Complications and bleeding were not significantly different between all three groups. Conclusion(s): Preemptive analgesia using both ketorolac and parecoxib showed a significantly better early postoperative pain control in the PACU than the control group in patients undergoing lumbar spinal fusion.Copyright © 2015 Siribumrungwong et al.; licensee BioMed Central.</t>
  </si>
  <si>
    <t>https://dx.doi.org/10.1186/s12891-015-0522-5</t>
  </si>
  <si>
    <t>BMC Musculoskeletal Disorders. 16(1) (no pagination), 2015. Article Number: 59. Date of Publication: 18 Mar 2015.</t>
  </si>
  <si>
    <t>Chigareva O.
 Smirnova D.
 Astafeva D.
 Gradinar A.
 Izmailova O.
 Sheyfer M.
 Cumming P.
 Sack A.
 Gayduk A.J.</t>
  </si>
  <si>
    <t>Comparing the Anti-Depressive Effect of Electroconvulsive Therapy (ECT) Versus Transcranial Magnetic Stimulation (TMS) in the Treatment of Patients with Depression.</t>
  </si>
  <si>
    <t>BACKGROUND: Electroconvulsive therapy (ECT) is one of the most effective treatments for depressive disorders. However, ECT has a number of limitations, such as significant side effects in the neurocognitive domain and the requirement for general anesthesia. Transcranial magnetic stimulation (TMS) is an intervention that applies electric stimulation to the brain without causing convulsions, thus representing an attractive alternative to ECT. The aim of our study is to review systematic reports of the effectiveness of ECT and TMS in the treatment of depressive spectrum disorders. SUBJECTS AND METHODS: We performed search queries in PubMed and eLibrary databases, which retrieved 391 articles, of which 14 met our inclusion criteria for the analysis. The articles comprised three comparisons: TMS vs SHAM, ECT vs sham ECT (SECT), and ECT vs PHARM. The protocol parameters analyzed for TMS were coil type, targeted brain area, amplitude of resting motor threshold, duration of session, number of sessions in total and per week, number and pulses per session and inter-train pause. For ECT, we evaluated the type of ECT device, targeted brain area, type of stimuli, and for ECT vs PHARM we recorded types of anesthesia and antidepressant medication. RESULT(S): Three of 6 studies showed a therapeutic effect of TMS compared to placebo; efficacy was greater for TMS frequency exceeding 10 Hz, and with stimulation of two areas of cerebral cortex rather than a single area. There was insufficient data to identify a relationship between the success of TMS and intertrain pause (IP). Three of four studies showed a therapeutic effect of ECT compared to placebo. Three studies of bilateral ECT showed a significant reduction in depression scores compared to the SECT groups. ECT protocols with brief pulses were generally of lesser efficacy. Four of 5 ECT vs PHARM studies showed superior efficacy of ECT compared to PHARM. Among several antidepressants, only the ketamine study showed greater efficacy compared to ECT. CONCLUSION(S): There of six TMS studies and 7 of 9 ECT studies showed efficacy in reducing depressive symptoms. A prospective study of crossover design might reveal the relative efficacies of ECT and TMS.</t>
  </si>
  <si>
    <t>Psychiatria Danubina. 35(Supplement 2) (pp 48-55), 2023. Date of Publication: 01 Oct 2023.</t>
  </si>
  <si>
    <t>Croatia</t>
  </si>
  <si>
    <t>Bapir L.
 Erridge S.
 Nicholas M.
 Pillai M.
 Dalavaye N.
 Holvey C.
 Coomber R.
 Hoare J.
 Khan S.
 Weatherall M.W.
 Rucker J.J.
 Platt M.
 Sodergren M.H.</t>
  </si>
  <si>
    <t>Comparing the effects of medical cannabis for chronic pain patients with and without co-morbid anxiety: A cohort study.</t>
  </si>
  <si>
    <t>Introduction: There is growing evidence on the efficacy of cannabis-based medicinal products (CBMPs) for chronic pain (CP). Due to the interaction between CP and anxiety, and the potential impact of CBMPs on both anxiety and CP, this article aimed to compare the outcomes of CP patients with and without co-morbid anxiety following CBMP treatment. Method(s): Participants were prospectively enrolled and categorized by baseline General Anxiety Disorder-7(GAD-7) scores, into 'no anxiety'(GAD-7 &lt; 5) and 'anxiety'(GAD-7 &gt;= 5) cohorts. Primary outcomes were changes in Brief Pain Inventory Short-Form, Short-form McGill Pain Questionnaire-2, Pain Visual Analogue Scale, Sleep Quality Scale (SQS), GAD-7 and EQ-5D-5L index values at 1, 3 and 6 months. Result(s): 1254 patients (anxiety = 711; no anxiety = 543) met inclusion criteria. Significant improvements in all primary outcomes were observed at all timepoints (p &lt; 0.050), except GAD-7 in the no anxiety group(p &gt; 0.050). The anxiety cohort reported greater improvements in EQ-5D-5L index values, SQS and GAD-7(p &lt; 0.050), but there were no consistent differences in pain outcomes. Conclusion(s): A potential association between CBMPs and improvements in pain and health-related quality of life (HRQoL) in CP patients was identified. Those with co-morbid anxiety reported greater improvements in HRQoL.Copyright © 2023 The Author(s). Published by Informa UK Limited, trading as Taylor &amp; Francis Group.</t>
  </si>
  <si>
    <t>https://dx.doi.org/10.1080/14737175.2023.2181696</t>
  </si>
  <si>
    <t>Expert Review of Neurotherapeutics. 23(3) (pp 281-295), 2023. Date of Publication: 2023.</t>
  </si>
  <si>
    <t>Aminnejad R, Hormati A, Shafiee H, Alemi F, Hormati M, Saeidi M, Ahmadpour S, Sabouri SM, Aghaali M.</t>
  </si>
  <si>
    <t>Comparing the Efficacy and Safety of Dexmedetomidine/Ketamine with Propofol/Fentanyl for Sedation in Colonoscopy Patients: A Doubleblinded Randomized Clinical Trial</t>
  </si>
  <si>
    <t>CNS Neurol Disord Drug Targets. 2022;21(8):724-731. doi: 10.2174/1871527320666211006141406.</t>
  </si>
  <si>
    <t>10.2174/1871527320666211006141406</t>
  </si>
  <si>
    <t>Burchgart, Brook;Akosile, Wole</t>
  </si>
  <si>
    <t>Comparing treatment and substance use in case-managed and non-case managed clients receiving opiate replacement therapy with a co-existing mental illness: A cross-sectional study.</t>
  </si>
  <si>
    <t>Objectives: This study examines the differences in clinical presentation, treatment, and clinical outcomes for clients with co-existing psychiatric and substance use disorders (CED) undergoing opioid replacement therapy (ORT) through a physician-led metropolitan specialist addiction clinic (SAC), in comparison to clients who receive concurrent community mental health case management (CMH-CM). Method: A cross-sectional study of data extracted from electronic medical records was conducted on all active clients identified with CED who were actively engaged with the SAC for ORT over a 2-month period. Results: Of 310 clients on ORT, 21% (N = 64) had a CED. CMH-CM was concurrent in a minority of those with a CED (N = 18, 28%). CMH-CM clients were significantly more likely to have a single psychiatric diagnosis (X2 9.2627; P &lt; .01), a diagnosis of psychotic disorder (X2 8.2197; P &lt; .01), and be prescribed antipsychotics (X2 12.863; P &lt; .01). Multiple psychiatric diagnoses (X2 9.2627; P &lt; .01) and a diagnosis other than psychotic disorder (X2 6.7046; P &lt; .01) were significantly more common in Non-CM clients. Conclusions: In the absence of fully integrated addiction and CMH services, the provision of evidence based treatment requires building clinical capacity to identify and manage CED across mental health and addiction services. (PsycInfo Database Record (c) 2023 APA, all rights reserved)</t>
  </si>
  <si>
    <t>https://doi.org/10.1080/14659891.2022.2047804</t>
  </si>
  <si>
    <t>Nielsen, Suzanne;Murnion, Bridin;Dunlop, Adrian;Degenhardt, Louisa;Demirkol, Apo;Muhleisen, Peter;Lintzeris, Nicholas</t>
  </si>
  <si>
    <t>Comparing treatmentâ€_x0090_seeking codeine users and strong opioid users: Findings from a novel case series.</t>
  </si>
  <si>
    <t>Introduction and Aims: Few studies have described those seeking treatment for codeine dependence. This study aimed to compare patients presenting for treatment where either codeine or a strong pharmaceutical opioid (oxycodone or morphine) was the principal drug of concern to understand if codeine users may have unique treatment needs. Design and Methods: Retrospective case review of 135 patients from three geographical areas in New South Wales, Australia. Cases where the principal drug of concern was codeine (n = 53) or a strong pharmaceutical opioid (oxycodone or morphine, n = 82) were compared. Differences in demographic characteristics, pain history, mental health, substance use history and, subsequently, the treatment that was received were examined. Results: People whose principal drug of concern was codeine were more likely to be female (66% vs. 37%, P P P P P = 0.010). Discussion and Conclusions: There are important differences between codeineâ€_x0090_dependent patients and strong prescription opioidâ€_x0090_dependent patients. Further work should explore the outcomes of withdrawal versus maintenance treatment for codeine users. (PsycINFO Database Record (c) 2019 APA, all rights reserved)</t>
  </si>
  <si>
    <t>https://doi.org/10.1111/dar.12224</t>
  </si>
  <si>
    <t>Singh J.
 Hamal D.
 Karmacharya A.</t>
  </si>
  <si>
    <t>Comparision of caudal Ropivacaine, Ropivacaine plus Ketamine and Ropivacaine plus Fentanyl administration for postoperative analgesia in children.</t>
  </si>
  <si>
    <t>Introduction: The purpose of the study was to compare the analgesic quality and duration of Ropivacaine 0.2% with the addition of Fentanyl (1 mcg/kg) with that of Ropivacaine 0.2% and the addition of Ketamine (0.5 mg/kg) and also compare the post complications. Material(s) and Method(s): Ninety children, age one to ten years, undergoing sub-umbilical surgery, were prospectively randomized to one of three groups: caudal analgesia with 0.75 ml/kg of 0.2% Ropivacaine in normal saline (Group R) or caudal analgesia with 0.75 ml/kg of 0.2% Ropivacaine with Ketamine 0.5 mg/kg (Group RK) or caudal analgesia with 0.75 ml/kg of 0.2% Ropivacaine with Fentanyl 1 mcg/kg (Group RF). Post-operative pain was assessed for 24 hours using the FLACC scale. Result(s): The mean duration of analgesia was significantly longer in Group RK (629.06 +/- 286.32 min) than other two groups P &lt; 0.05. The pain score assessed using FLACC scale was compared between the three groups, and children in Group RK had lower pain scores, which was statistically significant. The requirement of rescue medicine was lesser in Group RK. Ketamine in a dose of 0.5 mg/kg added to 0.2% bupivacaine for caudal analgesia, during sub-umbilical surgeries, prolongs the duration of analgesia of Ropivacaine, without any side effects in compare to Ropivacaine alone or Fentanyl. Conclusion(s): We conclude that Ketamine in a dose of 0.5 mg/kg, added to 0.2% Ropivacaine for caudal analgesia and administered as a 0.75 ml/kg mixture in children, for sub-umbilical surgery, significantly prolongs the duration of post-operative analgesia without any side effects.</t>
  </si>
  <si>
    <t>https://dx.doi.org/10.3126/jnps.v32i3.6956</t>
  </si>
  <si>
    <t>Journal of Nepal Paediatric Society. 32(3) (pp 210-215), 2012. Date of Publication: 2012.</t>
  </si>
  <si>
    <t>Saini H, Angral R, Sharma S, Sharma RR, Kumar R.</t>
  </si>
  <si>
    <t>Comparision of Dexmedetomidine and Propofol in Patients Undergoing Laparoscopic Cholecystectomy Under Spinal Anesthesia</t>
  </si>
  <si>
    <t>Anesth Essays Res. 2020 Apr-Jun;14(2):194-198. doi: 10.4103/aer.AER_64_20. Epub 2020 Oct 12.</t>
  </si>
  <si>
    <t>10.4103/aer.AER_64_20</t>
  </si>
  <si>
    <t>Xin, NA; Xu, H; Yue, CJ</t>
  </si>
  <si>
    <t>Comparison between dexmedetomidine and esketamine in pediatric dentistry surgery</t>
  </si>
  <si>
    <t>Dexmedetomidine (D); esketamine (K); moderate sedation; pediatric dentistry</t>
  </si>
  <si>
    <t>ORAL KETAMINE; INTRANASAL DEXMEDETOMIDINE; PROCEDURAL SEDATION; TRIPLE-BLIND; PREMEDICATION; MIDAZOLAM; CHILDREN; DELIRIUM; ANXIETY</t>
  </si>
  <si>
    <t>Background: Dexmedetomidine (D) and esketamine (K) are used for the sedation of pediatric dental surgery. This study was designed to compare the effect of intranasal D and K in producing moderate sedation for uncooperative pediatric dental patients. Methods: This prospective single-center cohort study was conducted at the Maternal and Child Health Hospital of Hubei Province after approval of the Medical Ethics Committee. One hundred and fifty American Society of Anesthesiologists (ASA) grade I and II patients aged 3-10 years who were uncooperative and could not be managed by conventional behavior management techniques were included in this study. Patients were classified into four groups. Group K was administered with esketamine (0.5 mg/kg), and group D was given D1 (1 mu g/kg), D2 (1.5 mu g/kg), or D3 (2.0 mu g/kg) intranasally. The outcome measurements included the sedation level, changes in vital signs, sedation onset and recovery times, analgesia, behavior, and overall success. Results: The sedation onset time was significantly shorter for K and D3 compared with D1 and D2. The recovery time was fastest in group D1. The overall success rate was highest in group D3, followed by the D2, D1, and K groups; however, the difference between them was not significant. The intra-and postoperative pain scores in the D3 and K groups were significantly lower than those in the D1 group. Conclusions: Intranasal D and K are effective in producing moderate sedation for uncooperative pediatric dental patients.</t>
  </si>
  <si>
    <t>Martin L.D.
 Adams T.L.
 Duling L.C.
 Grigg E.B.
 Bosenberg A.
 Onchiri F.
 Jimenez N.</t>
  </si>
  <si>
    <t>Comparison between epidural and opioid analgesia for infants undergoing major abdominal surgery.</t>
  </si>
  <si>
    <t>Background: Epidural analgesia is considered optimal for postoperative pain management after major abdominal surgery. The potential to decrease anesthetic and opioid exposure is particularly desirable for infants, given their vulnerability to respiratory depression and concern for anesthetic neurotoxicity. We reviewed our experience with infants undergoing major abdominal surgery to determine if epidural catheter use decreased anesthetic and opioid exposure and improved postoperative analgesia. Method(s): This retrospective cohort study included infants (&lt;12 months) who underwent exploratory laparotomy, ureteral reimplantation, or bladder exstrophy repair between November 2011 and November 2014. Primary outcomes of anesthetic exposure (mean endtidal sevoflurane) and intraoperative opioid administration were compared between infants who received epidural catheters and those who did not. Secondary outcomes included postoperative pain and sedation scores and morphine equivalents administered 0-24 and 24-48 hours after surgery. Result(s): Of 158 eligible infants, 82 were included and 47 received epidurals. Patients with epidurals underwent bladder exstrophy repair (N = 9), ureteral reimplantation (N = 8), and exploratory laparotomy (N = 30). Infants with epidurals received less intraoperative fentanyl (2.6 mcg/kg (0,4.5) vs 3.3 mcg/kg (2.4,5.8), P = 0.019) and morphine (6% (3/47) vs 26% (9/35), P = 0.014) in univariate analysis. After controlling for age and emergency surgery, differences in long-acting opioid administration persisted, with significantly less morphine given in the epidural group (OR 0.181; 95% CI 0.035-0.925; P = 0.040). Mean endtidal sevoflurane concentrations were similar between groups. There was no significant difference in postoperative median morphine equivalents. Conclusion(s): Placement of epidural catheters in infants undergoing major abdominal surgery is associated with decreased long-acting opioid requirements intraoperatively. Epidural placement does not preclude opioid exposure however, as opioids may be administered for indications other than nociceptive pain in the difficult-to-assess postoperative infant. Further prospective studies are warranted to better quantify the effect of epidural analgesia on intraoperative anesthetic exposure in infants.Copyright © 2019 John Wiley &amp; Sons Ltd</t>
  </si>
  <si>
    <t>https://dx.doi.org/10.1111/pan.13672</t>
  </si>
  <si>
    <t>Paediatric Anaesthesia. 29(8) (pp 835-842), 2019. Date of Publication: 2019.</t>
  </si>
  <si>
    <t>Sharma V.K.
 Joey A.
 Juneja A.</t>
  </si>
  <si>
    <t>Comparison Between Intranasal Dexmedetomidine Versus Intranasal Ketamine As Premedication For Intravenous Access In Children-Randomised Control Study.</t>
  </si>
  <si>
    <t>INTRODUCTION: Procedural sedation of children can be challenging and securing intravenous catheter for paediatric patients is an integral part of modern medicine and is practiced in every healthcare setting. Adequate premedication, administered noninvasively, would make the process smoother. With repeated attempts of intravenous access causes anxiety, pain, distress. Appropriate preparation should be done to minimise the distress caused. AIM: The aim is to compare the efficacy of intranasal dexmedetomidine versus intranasal ketamine to facilitate the intravenous access in children. OBJECTIVE(S): The following were the objectives of the study: To assess the ease of Separation from the mother To assess the depth of sedation and response to intravenous access based on modified Ramsay sedation score achieved in the two groups. To determine the response to intravenous Access MATERIAL AND METHODS: From October 2020 to September 2022, we conducted a prospective randomized control study at the Department of Anesthesiology and Critical Care at tertiary health care Centre. 70 pediatric patients were randomly assigned into 2 groups of 35 patients each as Group D and Group K. GROUP D: Intranasal dexmedetomidine 2mcg/kg. GROUP K: Intranasal ketamine 5mg/kg We assessed, Depth of sedation every 10 minutes till 30 minutes after intranasal medication with Modified Ramsay Sedation Score, Ease of separation from mother and response to placing the IV cannula with visual analog scale. RESULT(S): The following results were noted: 1. There was no statistically significant difference in age, gender and weight between the two groups. 2. There was no difference between two groups based on pulse rate, hemoglobin and TLC, however, mean platelet count in group A was more compared to group B and was statistically highly significant. 3. The mean Ramsay's sedation score in group D was less compared to group K at all three intervals i.e., 10 min, 20 min and 30 mins and this difference was statistically highly significant. 4. After intranasal ketamine administration, there was a better rate of parental separation (31.4% versus 5.7%). 5. The ketamine group had good intravenous cannula acceptability (57.1% versus 14.3%). CONCLUSION(S): Both ketamine and dexmedetomidine, when used as a premedicant, adequately sedated pediatric patients with few side effects. However, ketamine is superior to dexmedetomidine when administered intranasally at a dose of 5 mg/kg in terms of improved sedation, parental separation, IV cannula acceptability, and is also more cost-effective when compared to dexmedetomidine.Copyright © 2022 Wolters Kluwer Medknow Publications. All rights reserved.</t>
  </si>
  <si>
    <t>https://dx.doi.org/10.47750/pnr.2022.13.S09.1044</t>
  </si>
  <si>
    <t>Journal of Pharmaceutical Negative Results. 13 (pp 8941-8951), 2022. Date of Publication: 2022.</t>
  </si>
  <si>
    <t>Aceto P.
 Clemente A.
 Sicilia F.
 De Cosmo G.</t>
  </si>
  <si>
    <t>Comparison between intravenous patient-controlled analgesia and epidural analgesia in patients undergoing lower abdominal surgery.</t>
  </si>
  <si>
    <t>Background - Postoperative recovery after lower abdominal surgery using different approaches to anaesthesia and postoperative pain management has not been evaluated systematically. The purpose of this prospective study was to evaluate effects on pain relief, daily activity, duration of hospitalitation, side effects and satisfaction in patients undergoing abdominal surgery after two different approaches: thoracic epidural anaesthesia followed by epidural analgesia with local anaesthetic-opioid (EA) and general anaesthesia/intravenous PCA-background infusion of ketorolac+tramadol (GA/PCA). Methods - After obtaining informed consent, 40 patients undergoing lower abdominal surgery for cancer, were randomly assigned to two groups: A and B. In group A continuous infusion tramadol (6.25 mg/ml) plus ketorolac (1.875 mg/ml) at 2 ml/h was started and continued during the postoperative 48 hours associated with PCA In the recovery room, when the patient was fully aware (about 60 minutes after extubation), PCA commenced by using a Vygon Freedom pump with morphine 0,6 mg/ml which had been programmed to deliver an intravenous (i.v.) bolus of 1 ml with a lockout interval of 7 minutes. In group B postoperative pain was controlled by continuous (5ml/h elastomeric system) thoracic epidural infusion of ropivacaine 0,2% plus sufentanil 0,75 mcg/ml for three days. Group A had general anaesthesia and group B "blended" anaesthesia. Pain was assessed by using visual analogue scale at rest (VASr) and during movements (VASi) within 72h of awakening. We also registered, during the period of the study, vital parameters and effects on different daily activity by using a "Brief Pain Inventory" protocol. Results - In both groups a suitable pain relief was obtained. However, during the first 4 hours, control of pain at rest (VASr) was better in group B than in group A (p &lt; 0.05). In group A, values of VASr began to decrease after T1 (moment in which PCA was started) and from T5 to T7 mean values of VASr were significantly less in group A than in group B (p &lt; 0.05). Values of VASi, were less in group B compared to group A, only from T0 to T2 (p &lt; 0.05). The Brief Pain Inventory score for all parameters was similar in both groups. No respiratory depression was observed. Patient satisfaction was significantly better in group A. No differences were found in additional analgesic request and duration of hospital stay. Conclusion - Despite the fact that our patients in the EA group experienced pain relief much sooner after operation than patients in the GA/PCA group, patients liked more to control pain them-selves with PCA delivery system. In conclusion we think that PCA might be an alternative in patients which have specific contraindication to epidural technique or which refuse the insertion of catheter.</t>
  </si>
  <si>
    <t>Acta Medica Romana. 40(1) (pp 3-11), 2002. Date of Publication: January/March 2002.</t>
  </si>
  <si>
    <t>Tan, HL; Lee, CY</t>
  </si>
  <si>
    <t>Comparison between the effects of propofol and etomidate on motor and electroencephalogram seizure duration during electroconvulsive therapy</t>
  </si>
  <si>
    <t>electroconvulsive therapy; seizure duration; propofol; etomidate</t>
  </si>
  <si>
    <t>DOUBLE-BLIND; ANESTHESIA; ECT; LENGTH; PAIN; DEPRESSION; INDUCTION; KETAMINE; RECOVERY</t>
  </si>
  <si>
    <t>An ideal anaesthetic for electroconvulsive therapy (ECT) should. have rapid onset and offset with no effect on seizure duration, and provide cardiovascular stability during the procedure. Propofol is commonly used, even though it has been shown to shorten seizure duration which might affect the efficacy of ECT Etomidate has been advocated as an alternative. This prospective, randomised, single-blind, crossover study was conducted to compare the effects of etomidate (Etomidate-(R) Lipuro, B. Braun Ltd, Melsungen, Germany) and propofol (Diprivan (R), AstraZeneca, UK) on seizure duration as well as haemodynamic parameters in patients undergoing ECT Twenty patients aged between 18 and 70 years were recruited. Group I received etomidate 0.3 mg/kg for the first course of ECT (Group IA) and propofol 1.5 mg/kg for the second ECT (Group IB), while Group II received propofol for the first ECT (Group IIA) and etomidate for the second ECT (Group IIB). There was a washout period of two to three days in between procedures. Parameters recorded included motor seizure duration, electroencephalogram seizure duration, blood pressure and heart rate. Analysis demonstrated neither period effect nor treatment period interaction. Etomidate was associated with a significantly longer motor and electroencephalogram seizure duration compared with propofol (P &lt;0.01). Neither drug demonstrated consistent effects in suppressing the rise in heart rate or blood pressure during ECT Myoclonus and pain on injection were the most common adverse effects in etomidate group and propofol group respectively. Etomidate is a useful anaesthetic agent for ECT and should be considered in patients with inadequate seizure duration with propofol.</t>
  </si>
  <si>
    <t>Abdolkarimi B.
 Zareifar S.
 Eraghi M.G.
 Saleh F.</t>
  </si>
  <si>
    <t>Comparison effect of intravenous ketamine with pethidine for analgesia and sedation during bone marrow procedures in oncologic children: A randomized, double-blinded, crossover trial.</t>
  </si>
  <si>
    <t>Background: Children suffering from cancer always require pain relief and reduce anxiety when undergoing painful procedures. The aim of this study is to compare the effect of pethedine and ketamine administration in cancer-diagnosed children undergoing bone marrow aspiration and biopsy procedures. Subjects and Methods: A randomized, double-blinded, crossover trial was carried out on 57 children undergoing painful procedures (bone marrow aspiration/biopsy). Patients were randomly assigned in a double-blinded fashion to receive either intravenous pethedine (1 mg/kg/dose) or ketamine (1 mg/kg/dose), respectively. The effectiveness of the drug was measured utilizing three parameters; perception of procedural pain with Wong-Baker Faces Pain Rating Scale and Richmond Agitation-Sedation Scale (RASS), hemodynamic changes and respiration and the frequency of vomiting nausea score. Result(s): Additionally, hemodynamic stability and pain control were significantly better in the patients receiving ketamine (p&lt;0.05, at 0, 15, 30 min). Nausea and vomiting were more frequent in Group K than in Group M but there were no significant differences. No serious complications were observed. Conclusion(s): This study showed that intravenous ketamine generated a superior clinical effect in decreased pain. Ketamine may also be recommended as a reasonable option before oncology procedures in children suffering from cancer.Copyright © 2016, Tehran University of Medical Sciences (TUMS). All rights reserved.</t>
  </si>
  <si>
    <t>International Journal of Hematology-Oncology and Stem Cell Research. 10(4) (pp 206-211), 2016. Date of Publication: 2016.</t>
  </si>
  <si>
    <t>Bermudez-Guerrero F.J.
 Gomez-Camargo D.
 Palomino-Romero R.
 Llamas-Bustos W.
 Ramos-Clason E.</t>
  </si>
  <si>
    <t>Comparison of 3 sedation guidelines for patients undergoing to subarachnoid anesthesia. Randomized clinical trial, single blind. [Estonian]</t>
  </si>
  <si>
    <t>Introduccion: Objetivo: Metodologia: Resultados: Conclusiones: Introduction: Sedation is defined as the set of actions aimed at having a quiet, comfortable, pain-free patient during a diagnostic or therapeutic procedure without any bad memories. Since the standard regional anesthesia techniques used in clinical practice are relatively traumatic and painful procedures, sedation has been introduced to make these interventions more comfortable for the patient and to facilitate the patient's cooperation. Objective(s): To establish the efficacy of three sedation guidelines in patients undergoing subarachnoid anesthesia. Methodology: Experimental, randomized, prospective, single blind clinical trial comparing three guidelines for the sedation of patients undergoing subarachnoid anesthesia. Result(s): All of the patients in the trial received anxiolysis, collaborated with the puncture and said that they would not be afraid to receive subarachnoid anesthesia in the future. There were no complications including respiratory depression, nausea, vomiting or any other complications reported with the use of the sedation guidelines. Patient satisfaction was high. Withdrawal reflex (. P=. 0.0003) and puncture related pain (. P=. 0.0069) were more common in the group using the intravenous midazolam-only guideline and patient satisfaction with sedation was also lower in this group; however, the three guidelines showed good efficacy. Conclusion(s): The three sedation guidelines presented were effectively used in subarachnoid anesthesia; the results were more favorable with the use of midazolam + fentanyl or midazolam + ketamine.p-2011-1682 Colciencias. Registro # NCT0213664 (clinicaltrials.gov,prospectivo).Copyright © 2015 Sociedad Colombiana de Anestesiologia y Reanimacion.</t>
  </si>
  <si>
    <t>https://dx.doi.org/10.1016/j.rca.2014.12.002</t>
  </si>
  <si>
    <t>Revista Colombiana de Anestesiologia. 43(2) (pp 122-128), 2015. Date of Publication: April 2015.</t>
  </si>
  <si>
    <t>Colombia</t>
  </si>
  <si>
    <t>Patrick ME, Couper MP, Parks MJ, Laetz V, Schulenberg JE.</t>
  </si>
  <si>
    <t>Comparison of a web-push survey research protocol with a mailed paper and pencil protocol in the Monitoring the Future panel survey</t>
  </si>
  <si>
    <t>10.1111/add.15158</t>
  </si>
  <si>
    <t>McGill K.
 Spittal M.J.
 Bryant J.
 Lewin T.J.
 Whyte I.M.
 Madden C.
 Carter G.</t>
  </si>
  <si>
    <t>Comparison of accredited person and medical officer discharge decisions under the Mental Health Act of NSW: A cohort study of deliberate self-poisoning patients.</t>
  </si>
  <si>
    <t>Background: The Accredited Persons Programme was introduced in 2003. The relevant Mental Health Acts (NSW) authorised reviews by appropriately credentialed non-medical health professionals as part of the process of detaining and treating a person without consent: an authority previously held by medical officers. Evaluations of the Programme are needed. Objective(s): To compare discharge decisions for hospital-treated deliberate self-poisoning patients made by an Accredited Person and Medical Officers. Method(s): For a 10-year cohort (2003-2012) of index hospital-treated deliberate self-poisoning admissions at the Calvary Mater Newcastle, we compared Accredited Person and Medical Officer discharge decisions from the general hospital. We specifically examined discharges to the psychiatric hospital under a Mental Health Act certificate (used as an index of the Accredited Person's use of the authority under the Accredited Persons Programme) compared to any other discharge destination. Unadjusted and adjusted logistic regression models and a propensity score analysis were used to explore the relationship between clinician type and discharge destination. Result(s): There were 2237 index assessments (Accredited Person = 884; Medical Officer = 1443). One-quarter (27%) were referred for assessment under the Act at the psychiatric hospital, with the Accredited Person significantly more likely (32%) to require this compared to the Medical Officers (24%); Risk Difference: 8.3% (4.5 to 12.1). However, after adjusting for patient characteristics; Risk Difference: -3.0% (-5.9 to -0.1) and for propensity score, Risk Difference: -3.3% (-6.7 to 0.1), the Accredited Person and Medical Officer likelihood of discharging for an assessment under the Act was similar. Conclusion(s): The Accredited Person assessed more clinically complex patients than the Medical Officers. After adjusting for clinical complexity and propensity score, the likelihood of referral for involuntary psychiatric hospital care was similar for Accredited Person and Medical Officers. Our evaluation of the Accredited Person programme in the general hospital was favourable, and wider implementation and evaluation is warranted.Copyright © The Royal Australian and New Zealand College of Psychiatrists 2021.</t>
  </si>
  <si>
    <t>https://dx.doi.org/10.1177/00048674211009613</t>
  </si>
  <si>
    <t>Australian and New Zealand Journal of Psychiatry. 56(2) (pp 178-185), 2022. Date of Publication: February 2022.</t>
  </si>
  <si>
    <t>Yap A.
 Monroe B.R.
 Paganelli W.C.
 Yarnell R.W.</t>
  </si>
  <si>
    <t>Comparison of antiemetic and opioid use in patients undergoing cesarean section with spinal anesthesia containing fentanyl versus meperidine.</t>
  </si>
  <si>
    <t>INTRODUCTION: Meperidine is a hydrophilic opioid with a lipid-H20 partition coefficient between fentanyl and morphine.1 Based on this property, IT meperidine provides analgesia of intermediate duration with lower risk of respiratory depression.2 At higher doses3,4 and compared to placebo5,6, meperidine causes more nausea and vomiting but this occurs with any opioid. Our aim is to retrospectively investigate the efficacy and side effect of 10mg meperidine combined with bupivacaine in Cesarean sections with spinal anesthesia. Our objective is to determine the amount of antiemetics used intraoperatively as a measure of nausea and vomiting, and evaluate the 24 hour postoperative opioid use. METHOD(S): 211 (n=66 in meperidine and n=145 in fentanyl groups) ASA I-II women who underwent spinal anesthesia with 0.75% hyperbaric bupivacaine and 10mg meperidine or 0.75% hyperbaric bupivacaine and 15mcg fentanyl between Jan 2013-Dec 2014 for C-section were included. Analysis included antiemetic use (propofol, dexamethasone, ondansetron, metoclopramide, glycopyrrolate, diphenhydramine, droperidol, phenegran), 24 hour postoperative opioid use, highest and lowest SBP, vasopressor use, and total IV fluid. RESULT(S): More patients in the meperidine group received antiemetics (89.4% vs 65.5%, p&lt;0.001). Propofol has many uses; we use it as a hypnotic, anxiolytic and antiemetic.7 Analysis without propofol suggests a trend towards more antiemetic use in the meperidine group but results were not significant (Table 1). There was a 10% decrease of 24-hour IV morphine equivalent use in the meperidine vs fentanyl group (33.8 mg vs 37.2 mg, p&lt;0.05) (Table 1). There was no difference in the incidence of hypotension (53.8% vs 66.7%, p=0.79) and vasopressor use (84.1% vs 87.9%, p=0.48) between the fentanyl and meperidine groups (Table 1). More IV fluid was given to: 1) the meperidine vs fentanyl group (1986ml 95%CI 1757-2215 vs 1545ml 95%CI 1406-1684, p&lt;0.05), and 2) subjects who received antiemetics vs those who did not receive antiemetics (1908ml 95%CI 1764-2052ml vs 1623ml 95%CI 1397-1848, p&lt;0.05)(Figure 1). CONCLUSION(S): Our study shows IT 10mg meperidine is associated with more antiemetic use compared to IT 15mcg fentanyl, suggesting more nausea and vomiting with IT meperidine. IT meperidine was associated with a 10% decrease in postoperative opioid use. Further prospective, RCTs will be required to further delineate the risk-benefit of 10mg IT meperidine use.</t>
  </si>
  <si>
    <t>https://dx.doi.org/10.1213/01.ane.0000499505.96779.a0</t>
  </si>
  <si>
    <t>Anesthesia and Analgesia. Conference: 2016 Annual Meeting of the International Anesthesia Research Society, IARS 2016. San Francisco, CA United States. 122(5 Supplement 3) (pp S438), 2016. Date of Publication: May 2016.</t>
  </si>
  <si>
    <t>Navarrete-Calvo R.
 Morgaz J.
 Gomez-Villamandos R.J.
 Quiros-Carmona S.
 Dominguez J.M.
 Ruiz-Lopez P.
 Granados M.M.</t>
  </si>
  <si>
    <t>Comparison of bispectral index and spectral entropy during isoflurane and medetomidine general anaesthesia in horses.</t>
  </si>
  <si>
    <t>Background: The bispectral index (BIS) has been evaluated as an indicator of central nervous system (CNS) depression in horses during general anaesthesia. The spectral entropy is another electroencephalographic device and it has not been evaluated yet in horses. Objective(s): To determine if spectral entropy can assess anaesthetic depth during the different phases of anaesthesia, define the value of state and response entropy during surgical plane of anaesthesia and compare them with BIS. Study design: Clinical, prospective, non-blinded observational study. Method(s): Thirty-five horses ASA I or II undergoing scheduled surgical procedure were used. BIS and electromyography (EMG) with a BIS monitor and state and response entropy with a spectral entropy monitor were recorded at baseline after receiving 5 microg/kg bwt i.v. of medetomidine (sedation period), during the anaesthetic maintenance with isoflurane and medetomidine (intraoperative period) and once the trachea was extubated (recovery period). A general linear model for repeated measurements was employed. Correlation and agreement between methods were also assessed. Data are presented as mean +/- SD. Result(s): State entropy, response entropy and EMG showed significant differences according to the anaesthetic period (P &lt;.001). There was no significant difference in BIS between baseline and sedation period, but there were differences between the remainder of the periods (P &lt;.001). BIS (53.4 +/- 11.2) was significantly higher (P &lt;.001) than response entropy (35.1 +/- 7.1) and state entropy (27.4 +/- 4.8) during surgical plane of anaesthesia. The ICC between BIS and response entropy was 0.56 and between BIS and state entropy was 0.43, without agreement between them. Main limitations: The need to shave the skin in contact with the sensors and the difficulty in taking measurements during recovery period. Conclusion(s): Spectral entropy can be used to detect the different periods of an anaesthetic protocol, with the lowest values during the intraoperative period. A low correlation and no concordance were observed between both methods.Copyright © 2020 EVJ Ltd</t>
  </si>
  <si>
    <t>https://dx.doi.org/10.7448/IAS.20.1.21472</t>
  </si>
  <si>
    <t>Equine Veterinary Journal. 52(5) (pp 678-684), 2020. Date of Publication: 01 Sep 2020.</t>
  </si>
  <si>
    <t>Yiu J.
 Pesce M.
 Storrie J.
 Emmanuel A.
 Zarate N.</t>
  </si>
  <si>
    <t>Comparison of clinical effectiveness and compliance with transanal irrigation treatment: Neurogenic v.s functional bowel disorders.</t>
  </si>
  <si>
    <t>Introduction Transanal irrigation (TAI) has emerged as one of the therapeutic strategies in managing constipation and faecal incontinence in neurogenic bowel disorders (NBD). It is unclear whether patients with functional bowel disorders (FBD), particularly irritable bowel syndrome with constipation (IBS-C), refractory to standard therapies might benefit from TAI. We aimed at retrospectively assessing and comparing the effectiveness and compliance with TAI in patients with NBD and FBD. Methods A retrospective review of selected NBD and FBD patients referred for TAI treatment at University College Hospital between 2013-2017 was carried out. Co-morbidities, medications and patients experience with TAI were evaluated. Clinical impact was assessed using the neurogenic bowel dysfunction score (NBDS). Intra-group comparison pre-TAI and post-TAI were performed. Results 63 patients (mean age 50 years, 45 females) were reviewed. 39 patients had neurogenic bowel dysfunction, mostly multiple sclerosis and spinal cord injury, whereas 24 patients had IBS-C based on Rome III criteria. Depression was the most frequently reported comorbidity (8% and 29% of NBD and IBS-C, respectively). At baseline 82.5% of patients were taking conventional laxatives and chronic use of opioids was comparable between the groups (26% and 21% for NBD and IBS-C, respectively). Overall 37 patients (14 IBS-C and 23 NBD) were compliant to TAI at follow up. The mean NBD scores significantly improved in the whole cohort (10.8 vs 8.3 post-treatment; p = 0.01). NBD scores significantly improved for IBS-C patients (12.9 vs 8.9; p = 0.02) but not for the neurogenic ones (9.5 vs 8; p = 0.09). Patients with IBS-C reported more infrequent bowel movements/week compared to NBD patients (2+/-1 vs 4+/-2, respectively). Post-TAI treatment, the average number of bowel movements/week increased in both groups (3 vs 2 and 5 w 4 for IBS-C and NBD, respectively). Of the initial cohort, 17 patients (7 IBS-C and 10 NBD) were lost at follow up; whilst 9 patients (3 IBS-C and 6 NBD) abandoned the treatment. The main reasons for withdrawal were inefficacy of the treatment (66.7%) followed by TAI-related side effects in a third of patients. NBD patients reported a greater improvement in QOL whilst better bowel function control and more frequent bowel movements were the main reasons for continuing TAI therapy in IBS-C patients. Conclusions TAI is an effective treatment for bowel dysfunction in patients with FBD showing a similar efficacy to that of the NBD group. Although larger prospective data are needed to validate these results, TAI should be considered as an effective strategy in managing patients with FBD, for whom traditional treatments have failed.</t>
  </si>
  <si>
    <t>https://dx.doi.org/10.1136/gutjnI-2018-BSGAbstracts.521</t>
  </si>
  <si>
    <t>Gut. Conference: British Society of Gastroenterology Annual General Meeting 2017, BSG 2018. Liverpool United Kingdom. 67(Supplement 1) (pp A267), 2018. Date of Publication: June 2018.</t>
  </si>
  <si>
    <t>Luz G.
 Innerhofer P.
 Oswald E.
 Salner E.
 Hager J.
 Sparr H.</t>
  </si>
  <si>
    <t>Comparison of clonidine 1 mug kg-1 with morphine 30 mug kg-1 for post-operative caudal analgesia in children.</t>
  </si>
  <si>
    <t>In a prospective randomized study in children, we compared caudal bupivacaine-clonidine with bupivacaine-morphine to evaluate whether clonidine can be used as an alternative to morphine in caudal anaesthesia. Caudal anaesthesia was administered in 36 children undergoing orchidopexy, hernia repair or circumcision, using 1.5 mL kg-1 bupivacaine 0.18% with either 1 mug kg-1 clonidine (group 1) or 30 mug kg-1 morphine (group 2). Haemodynamic and respiratory parameters, anaesthetic requirements, recovery time and pain score were monitored for 24 h. Eleven children in group 1 and nine children in group 2 did not need any supplementary systemic analgesics throughout the 24-h observation period. Mean (+/- SD) duration of analgesia in the remaining patients was 6.3 h (+/- 3.3 h) in group 1 and 7.1 h (+/- 3.4 h) in group 2 (P = 0.43). Recovery time after anaesthesia was significantly longer in group 1 (16.6 +/- 8.8 min) than in group 2 (11.5 +/- 4.7 min) (P &lt; 0.05). We conclude that analgesia provided by 1 mug kg-1 clonidine added to caudal bupivacaine is comparable with that provided by 30 mug kg-1 caudal morphine with bupivacaine. Clonidine at this low dose did not cause respiratory depression.</t>
  </si>
  <si>
    <t>https://dx.doi.org/10.1046/j.1365-2346.1999.00430.x</t>
  </si>
  <si>
    <t>European Journal of Anaesthesiology. 16(1) (pp 42-46), 1999. Date of Publication: 1999.</t>
  </si>
  <si>
    <t>Bunting PJ, Fulde GW, Forster SL.</t>
  </si>
  <si>
    <t>Comparison of crystalline methamphetamine ("ice") users and other patients with toxicology-related problems presenting to a hospital emergency department</t>
  </si>
  <si>
    <t>Med J Aust</t>
  </si>
  <si>
    <t>10.5694/j.1326-5377.2007.tb01417.x</t>
  </si>
  <si>
    <t>Carroll C.P.
 Kidorf M.
 Strain E.C.
 Brooner R.K.</t>
  </si>
  <si>
    <t>Comparison of demographic and clinical characteristics between opioid-dependent individuals admitted to a community-based treatment setting and those enrolled in a research-based treatment setting.</t>
  </si>
  <si>
    <t>Despite the significant developments in pharmacotherapy and behavioral treatments for addiction, the dissemination of new treatment methods into the community has been slow. It has been pointed out that treatments developed in research settings may be impractical in community treatment settings, which might help explain the transition lag. Screening and recruitment of participants for research studies might partially explain this, as there is evidence that substance-abusing individuals who participate in clinical research are different on a number of measures from treatment seekers. However, no study has directly compared treatment seekers with research participants drawn from similar populations using prospective methods. This study compared the demographic characteristics, drug use and psychosocial problem severity levels, and personality traits of opioid-dependent individuals seeking help in a community setting (n = 502) with those of opioid-dependent individuals in a primarily research-based drug abuse treatment setting (n = 459); both settings offered a similar set of treatment services (opioid agonist medication and counseling). Although the overall findings revealed numerous similarities between the groups, differences were also observed. Most notably, there were significantly fewer women in the research sample than in the community-based treatment sample. Other differences included a modest but statistically significant increase in psychosocial problem severity levels in the community-based treatment sample and higher drug use problem severity levels in the research sample. Interestingly, many of these differences were strongest in women as compared with men. © 2007 Elsevier Inc. All rights reserved.</t>
  </si>
  <si>
    <t>https://dx.doi.org/10.1016/j.jsat.2006.12.014</t>
  </si>
  <si>
    <t>Journal of Substance Abuse Treatment. 33(4) (pp 355-361), 2007. Date of Publication: December 2007.</t>
  </si>
  <si>
    <t>Kim, KM; Lee, KH; Kim, YH; Ko, MJ; Jung, JW; Kang, E</t>
  </si>
  <si>
    <t>Comparison of effects of intravenous midazolam and ketamine on emergence agitation in children: Randomized controlled trial</t>
  </si>
  <si>
    <t>Child; ketamine; psychomotor agitation</t>
  </si>
  <si>
    <t>SEVOFLURANE ANESTHESIA; DESFLURANE ANESTHESIA; PREOPERATIVE ANXIETY; POSTOPERATIVE PAIN; DELIRIUM; ADENOTONSILLECTOMY; ANALGESIA; HALOTHANE; RECOVERY; PROPOFOL</t>
  </si>
  <si>
    <t>Objective A prospective, double-blind, randomized controlled trial to compare the effect of preoperative midazolam or ketamine on the incidence of emergence agitation (EA) following sevoflurane anaesthesia in children. Methods Paediatric patients (2-6 years old) undergoing ophthalmic surgery were allocated to receive premedication with either 0.1mg/kg midazolam or 1mg/kg ketamine. Incidence of EA and postoperative pain scores were recorded at 10-min intervals in the postanaesthetic care unit (PACU). The use of EA rescue medications (fentanyl or midazolam) was recorded. Results The incidence of EA was significantly lower in the ketamine group (n=33) than the midazolam group (n=34) at 10 and 20min after transfer to PACU. There was no significant difference in overall incidence of EA. The frequency of midazolam use as rescue medication was significantly lower in the katamine group than in the midazolam group. Conclusion Premedication with ketamine is more effective than midazolam in preventing EA during the early emergence period after sevoflurane anaesthesia in children.</t>
  </si>
  <si>
    <t>Jagtiani A.
 Khurana H.
 Malhotra N.
 Gandhi R.</t>
  </si>
  <si>
    <t>Comparison of efficacy of ketamine versus thiopentone-assisted modified electroconvulsive therapy in major depression.</t>
  </si>
  <si>
    <t>Objective: The aim of this study was to compare the outcome of modified electroconvulsive therapy (ECT) in major depressive disorder patients undergoing ECTwith thiopentone versus ketamine anesthesia. Background(s): Evidence suggests that glutamatergic dysfunctionVparticularly the N-methyl-D-aspartate (NMDA) receptor complexVmay play an important role in the pathogenesis of depression. TheNMDAantagonists have been shown to have antidepressant effects. However, this issue is addressed only in few planned prospective studies with small samples. Method(s): Sixty hospitalized patients (age, 18Y45 years) with major depressive disorder (Diagnostic and Statistical Manual of Mental Disorders, Fourth Edition, Text Revision) were randomly allocated to either of the 2 modified ECT groups receiving thiopentone or ketamine as the anesthetic agent. The subjects were assessed on a weekly basis on the Hamilton Rating Scale for Depression (HAM-D) and Beck Depression Inventory (BDI). Result(s): The ketamine group required significantly lesser number of ECT sessions compared with the thiopentone group for achieving remission. The HAM-D and BDI scores were significantly lower in the ketamine group at the end of the first and second week. At the end of the ECT sessions, the mean BDI scores were similar in the 2 treatment groups, but the mean HAM-D scores were significantly lower in the ketamine group. Conclusion(s): There was a rapid onset of response and earlier improvement in depression in the group receiving ECT with ketamine as the anesthetic agent. Thus, the use of ketamine (NMDA antagonist) as an anesthetic improved the efficacy of ECT for treatment of depression.</t>
  </si>
  <si>
    <t>https://dx.doi.org/10.1097/YCT.0000000000000158</t>
  </si>
  <si>
    <t>Journal of ECT. Conference: 2014 Annual Meeting of International Society for ECT and Neurostimulation, ISEN 2014. New York, NY United States. 30(3) (pp 251), 2014. Date of Publication: September 2014.</t>
  </si>
  <si>
    <t>Schaeuble J.
 Heidegger T.
 Gerig H.J.
 Ulrich B.
 Schnider T.W.</t>
  </si>
  <si>
    <t>Comparison of etomidate and propofol for fibreoptic intubation as part of an airway management algorithm: A prospective, randomized, double-blind study.</t>
  </si>
  <si>
    <t>Background and objective: In our algorithm for management of the anticipated difficult airway the induction agent (etomidate) is administered after the tip of the fibreoptic is placed in the trachea but before the tube is advanced over it. In a previous investigation we demonstrated the safety of this method. Due to its popularity as an induction agent, some would like to replace etomidate with propofol. However, because rapid recovery of spontaneous breathing is crucial with this technique, substitution might not be advisable. We compared the speed of recovery of spontaneous breathing after fibreoptic intubation between etomidate and propofol. Method(s): In this prospective, randomized, double-blind study we used either 0.2 mg kg-1 etomidate or 2 mg kg-1 propofol for induction. Our technique of nasotracheal fibreoptic intubation consists of using fentanyl, cocaine instillation into the lower nasal canals, cricothyroid injection of lidocaine, performing bronchoscopy, administration of etomidate and advancing the tube after loss of consciousness. We measured time to loss of consciousness, time to recovery of spontaneous breathing, lowest bispectral index value and time to lowest value. Result(s): Time to loss of consciousness did not differ. The time to recovery of spontaneous breathing differed significantly: the median time (interquartile range [range]) for etomidate was 81 s (62-102 [0-166]), and for propofol 146 s (95-260 [65-315]); P = 0.001. The lowest bispectral index values were not different. The time of the lowest bispectral index values differed significantly: for etomidate 58 s (51-68 [38-100]), and for propofol 90 s (52-125 [38-172]); P = 0.015. Conclusion(s): For nasotracheal fibreoptic intubation, where the tube is advanced after induction of anaesthesia, we still recommend etomidate because spontaneous breathing recovers faster than with propofol. © 2005 European Society of Anaesthesiology.</t>
  </si>
  <si>
    <t>https://dx.doi.org/10.1017/S0265021505001262</t>
  </si>
  <si>
    <t>European Journal of Anaesthesiology. 22(10) (pp 762-767), 2005. Date of Publication: October 2005.</t>
  </si>
  <si>
    <t>Shinde R.H.
 Dhulkhed V.K.</t>
  </si>
  <si>
    <t>Comparison of fentanyl and clonidine as an adjuvant to isobaric chloroprocaine in spinal anaesthesia for lower abdominal and limb surgeries.</t>
  </si>
  <si>
    <t>Background: An alternative to bupivacaine, chloroprocaine has been evaluated for spinal anesthesia in the subarachnoid space. Addition of adjuvants, such as clonidine and fentanyl can potentiate the effect of subarachnoid block and prolong postoperative analgesia. Limited research has evaluated adjuvants individually, such as fentanyl and clonidine with chloroprocaine. Thus, there is a lacunae in literature on comparative evaluation of clonidine and fentanyl with chloroprocaine. Aim(s): To compare the effect of intrathecal clonidine and fentanyl as an adjuvant to isobaric chloroprocaine in spinal anaesthesia for lower abdominal and limb surgeries lasting less than 90 min. Method(s): A total of 60 patients aged 19-60 years, with ASA status I and II, scheduled for lower abdominal and limb surgeries were randomly allocated to Group F (n=30; 1% isobaric chloroprocaine 25 mg and fentanyl 25 mug) and Group C (n=30; 1% isobaric chloroprocaine 25 mg and clonidine 35 mug). Sensory and motor block characteristics, duration of postoperative analgesia, hemodynamic variations, and side effects were noted and analyzed by Software R version 3.6.0. Result(s): Onset and duration of sensory block was significantly lower in Group F (8.54+/-1.5 min and 62+/-19.7 min) than Group C (9.67+/-3.9 min and 78.9+/-28.8 min), respectively. Group F had significantly higher post-op analgesia compared to Group C (101+/-18.9 and 92.8+/-27.8; P=0.086, respectively). Duration of motor block in Groups F and C were 78.2+/-14.7 min and 80.6+/-24.1 min, respectively (P=0.391). Significant variation in heart rate were observed till 90 min post-operatively (P&lt;0.05), whereas significant variation in mean arterial pressure observed till 10 min post-operatively (P &lt;0.0001). Hypotension and bradycardia were significantly higher in Group C (20% and 6.7%) than Group F (10% and 3.3.%; P=0.01), while pruritis was observed only in group F (23.3%). Conclusion(s): Low dose 1% chloroprocaine (25 mg) with fentanyl provide adequate sensory and motor block for brief surgical produces with minimal side effects.Copyright © 2020, Advanced Scientific Research. All rights reserved.</t>
  </si>
  <si>
    <t>https://dx.doi.org/10.31838/ijpr/2020.12.03.398</t>
  </si>
  <si>
    <t>International Journal of Pharmaceutical Research. 12(3) (pp 2826-2832), 2020. Date of Publication: July-September 2020.</t>
  </si>
  <si>
    <t>Bhat R, Santhosh MC, Annigeri VM, Rao RP.</t>
  </si>
  <si>
    <t>Comparison of intranasal dexmedetomidine and dexmedetomidine-ketamine for premedication in pediatrics patients: A randomized double-blind study</t>
  </si>
  <si>
    <t>Anesth Essays Res. 2016 May-Aug;10(2):349-55. doi: 10.4103/0259-1162.172340.</t>
  </si>
  <si>
    <t>10.4103/0259-1162.172340</t>
  </si>
  <si>
    <t>Oriby M.E.</t>
  </si>
  <si>
    <t>Comparison of intranasal dexmedetomidine and oral ketamine versus intranasal midazolam premedication for children undergoing dental rehabilitation.</t>
  </si>
  <si>
    <t>Background: Dental rehabilitation surgery is associated with significant fear and anxiety with subsequent psychological disturbances. Midazolam has been used frequently as a premedication. However, itmaybe associated with side effects. Dexmedetomidine and ketamine combination has been suggested as an effective premedication in improving preoperative sedation and analgesia. Objective(s): This study compared the effects of combined intranasal dexmedetomidine and oral ketamine versus intranasal midazolam on anxiolysis and postoperative analgesia. Method(s): Seventy-six children (aged two to six years) undergoing dental rehabilitation under general anesthesia were assigned randomly to one of the two groups (n = 38 each) receiving either intranasal dexmedetomidine at 2 microg/kg and oral ketamine at 3 mg/kg (Group DK) or intranasal midazolam at 0.2 mg/kg (group M) 30 minutes prior to the anesthesia induction. The sedation levels and parental separation state were evaluated. Time to recovery, postoperative rescue analgesia, and postoperative adverse effects were assessed. Result(s): Seventy-six children completed the study. Patients in group DK had significantly lower sedation scores than those in group Mafter 20 and 30 min (P &lt; 0.05). The rate of satisfactory separation showed no statistically significant difference between the two groups 30 minutes after the administration of premedication (P = 0.926). A significantly higher number of patients in group M required rescue analgesic (42%) compared to those in group DK (16%) (P = 0.012). Conclusion(s): Premedication with intranasal dexmedetomidine 2 microg/kg and oral ketamine 3 mg/kg is a rapid and effective alternative in children undergoing dental rehabilitation when compared to intranasal midazolam 0.2 mg/kg.Copyright © 2019, Author(s).</t>
  </si>
  <si>
    <t>Anesthesiology and Pain Medicine. 9(1) (no pagination), 2019. Article Number: e85227. Date of Publication: February 2019.</t>
  </si>
  <si>
    <t>Canpolat D.G.
 Yildirim M.D.
 Kutuk N.
 Dogruel F.
 Ocak H.
 Aksu R.
 Alkan A.</t>
  </si>
  <si>
    <t>Comparison of ketamine-propofol and ketamine-dexmedetomidine combinations in children for sedation during tooth extraction.</t>
  </si>
  <si>
    <t>Objective: To evaluate the efficiency of ketamine-propofol and ketamine-dexmedetomidine drugs in children for sedation during tooth extraction. Method(s): The randomised, prospective study was conducted at the Department of Oral and Maxillofacial Surgery, Faculty of Dentistry, Erciyes University, Kayseri, Turkey, from September to November 2013, and comprised children who were due to undergo tooth extraction. Non-invasive blood pressures (systolic and diastolic), peripheral oxygen saturation, heart and respiratory rates and Ramsay Sedation Scores were assessed at baseline, after applying the drugs and then every 5 minutes thereafter. Further, the ketamine-propofol group received 1mg kg-1 of ketamine and propofol, and the ketamine-dexmedetomidine group received 1mg kg-1 of ketamine + 0.5 microg kg1 of dexmedetomidine. Result(s): Of the 60 participants, there were 30 (50%) in each group. No statistically significant differences were found in terms of heart rate, non-invasive blood pressures at any time and the number of drug repetitions (p&gt;0.05). Nausea-vomiting was statistically higher in the ketamine-dexmedetomidine group (p&lt;0.05). Conclusion(s): Ketamine-propofol might be a better option due to lower vomiting and nausea episodes and higher surgeon satisfaction levels.Copyright © 2017, Pakistan Medical Association. All rights reserved.</t>
  </si>
  <si>
    <t>Journal of the Pakistan Medical Association. 67(5) (pp 693-697), 2017. Date of Publication: May 2017.</t>
  </si>
  <si>
    <t>Pakistan</t>
  </si>
  <si>
    <t>Sanri E.
 Karacabey S.
 Akoglu H.
 Kaya B.
 Guneysel O.</t>
  </si>
  <si>
    <t>Comparison of ketamine/propofol (ketofol) and etomidate/fentanyl (etofen) combinations for procedural sedation and analgesia in the emergency department: An observational study.</t>
  </si>
  <si>
    <t>Objectives The primary aim of this study was to report the vital signs, hemodynamic parameters and pain scores of the patients who have received procedural sedation and analgesia (PSA) with either ketofol (combination of ketamine and propofol) or etofen (combination of etomidate and fentanyl) and compare the proportion of patients with airway or respiratory adverse events (AEs) requiring an intervention and calculate the relative risk of AEs with each combination. Methods This study is a prospective observational study with survey analysis. All patients received procedural sedation and analgesia (PSA) with either ketofol (combination of ketamine and propofol) or etofen (combination of etomidate and fentanyl) were prospectively observed. Vital and hemodynamic parameters and pain scores of the patients were recorded by automated equipment and visual analog scale (VAS) charts. Results 112 patients were enrolled, 55 received ketofol and 57 received etofen. All patients with a respiratory AE (n = 27) observed to receive a respiratory intervention. Respiratory AE rate and proportion of patient who required a respiratory intervention were significantly higher with ketofol (p = 0.0029). Overall AE rate, and rates of desaturation, emergence reaction were also significantly higher in ketofol group. Conclusion Etofen is a promising combination for the PSA of adult patients with lower respiratory AE and intervention rates and with better hemodynamic profile.Copyright © 2017 The Emergency Medicine Association of Turkey</t>
  </si>
  <si>
    <t>https://dx.doi.org/10.1016/j.tjem.2017.01.003</t>
  </si>
  <si>
    <t>Turkish Journal of Emergency Medicine. 17(3) (pp 89-94), 2017. Date of Publication: September 2017.</t>
  </si>
  <si>
    <t>Hasan S.S.
 Khan F.H.
 Ahmed M.</t>
  </si>
  <si>
    <t>Comparison of Ketorolac with Morphine for Intra-operative Analgesia in Patients undergoing total Abdominal Hysterectomy.</t>
  </si>
  <si>
    <t>Objective: To compare ketorolac 0.35 mg.kg-1 with morphine 0.1 mg.kg-1 for hemodynamic stability, efficacy of analgesia and incidence of side effects in patients undergoing elective total abdominal hysterectomy. Method(s): Fifty ASA I and II patients, were enrolled in a prospective, randomized and double blind study. They were divided in two equal groups. Group K received Inj. Ketorolac 0.35 mg.kg-1 while group M received Inj. Morphine 0.1 mg.kg-1 5 minutes before induction of anaesthesia. Hemodynamic responses to laryngoscopy, endotracheal intubation, and surgical incision were noted. Result(s): Data was entered and analysis was done using SPSS version 10.0. Student-t test and comparison of proportions were done where required. ANOVA was done and a p - value of &lt;0.05 was considered statistically significant. There was a significant rise in heart rate, systolic, diastolic and mean arterial pressure in ketorolac group (K) as compared to baseline values at points of endotracheal intubation and surgical incision. Patients in Morphine group (M) showed a significant increase in heart rate only. There was no statistically significant difference between the two groups for supplemental analgesia requirement Intraoperatively and postoperatively. Complications seen with group K were increased surgical wound bleeding in 2 patients (8%), nausea and vomiting in 4 patients (16%) while in group M there was nausea and vomiting in 5 patients (20%), and respiratory depression in 1 patient (4%). Conclusion(s): Although hemodynamic stability at points of painful stimulation was lower in patients given ketorolac as compared to morphine, Ketorolac has a place in the intraoperative pain relief in Pakistan and other developing countries where availability of powerful narcotics is erratic.</t>
  </si>
  <si>
    <t>Journal of the Pakistan Medical Association. 53(10) (pp 467-471), 2003. Date of Publication: October 2003.</t>
  </si>
  <si>
    <t>Anderson J.T.
 Pieters B.
 Schwend R.M.
 Price N.</t>
  </si>
  <si>
    <t>Comparison of low versus medium dose naloxone infusion combined with patient controlled analgesia after posterior spinal fusion and instrumentation for adolosecent idiopathic scoliosis: A randomized controlled trial.</t>
  </si>
  <si>
    <t>INTRODUCTION: Posterior spinal fusion (PSF) and instrumentation for adolescent idiopathic scoliosis is typically performed when curves progress beyond 50 degrees. Pain is managed postoperatively with intravenous opioids administered by patient controlled analgesia (PCA), which is commonly associated with opioid induced side effects including nausea and pruritus. The use of low dose naloxone, a mu-opioid receptor antagonist, as an infusion in pediatric patients with PCA has been shown to reduce the incidence of opioid-induced pruritus and nausea while preserving analgesia (1-3), although ideal dose is not known. We implemented a prospective randomized clinical trial comparing low (0.5 mcg/kg/hr) and moderate dose (2.5 mcg/kg/hr) naloxone infusion on the time to tolerate liquids after surgery as well as PCA opioid requirements, nausea and pruritus ratings, and hospital length of stay. METHOD(S): Patients age10-21 years old were eligible to participate. Standard anesthetic during PSF surgery consisted of propofol and opioid infusion. Intrathecal morphine (10 mcg/kg) was given at the conclusion of surgery. Naloxone was started in a blinded fashion after surgery along with hydromorphone PCA (demand dose 4 mcg/kg, 8 minute lock out). A visual analog scale (VAS) was used daily during PCA use to rate nausea and pruritus. Pain scores were recorded by the bedside nurse every four hours while awake. RESULT(S): A total of 37 patients were allocated to the low dose naloxone group and 42 to the moderate dose naloxone group. Demographics were similar for the two groups with the exception of length of surgery, which was significantly longer in the moderate group, although the number of spine levels for fusion was similar for the two groups. The groups had similar time to oral liquid intake after surgery and transition from PCA to oral pain medication (Table 1). The VAS scores for pruritus and nausea were also similar, as was need for diphenhydramine and ondansetron to treat these side effects. PCA use was similar on post-operative day (POD) zero and POD1. The moderate infusion group had significantly higher PCA use on POD2 (Table 2), although pain scores did not differ significantly. There was a trend toward a higher incidence of respiratory depression patients in the low dose group compared to those in the high dose group (14% vs 2.4%; P =0.09). CONCLUSION(S): Moderate dose naloxone infusion does not offer additional advantage over low dose in terms of side effect profile from PCA opioids in this setting. Interestingly, PCA use was higher POD2 in the moderate infusion group, this may represent partial reversal of opioid analgesia as the patient recovers and surgical pain improves. Further study is warranted regarding a possible beneficial effect on respiratory depression at the moderate naloxone infusion rate.</t>
  </si>
  <si>
    <t>https://dx.doi.org/10.1542/peds.141.1-MeetingAbstract.615</t>
  </si>
  <si>
    <t>Pediatrics. Conference: National Conference on Education 2016. San Francisco, CA United States. 141(1) (no pagination), 2018. Date of Publication: January 2018.</t>
  </si>
  <si>
    <t>Mease P.J.
 McLean R.R.
 Dube B.
 Liu M.
 Rebello S.
 Glynn M.
 Yi E.
 Park Y.
 Ogdie A.</t>
  </si>
  <si>
    <t>Comparison of men and women with axial spondyloarthritis in the US-based corrona psoriatic Arthritis/Spondyloarthritis registry.</t>
  </si>
  <si>
    <t>Objective. To compare patient characteristics and disease burden between men and women with axial spondyloarthritis (axSpA) in the US-based Corrona Psoriatic Arthritis/Spondyloarthritis (PsA/SpA) Registry. Methods. Patients aged &gt;= 18 years with axSpA enrolled in the Corrona PsA/SpA Registry between March 2013 and November 2018 who were not concurrently diagnosed with PsA were included. Patient demographics, clinical characteristics, disease activity, patient-reported symptoms, work productivity, and treatment history at enrollment were compared between men and women, using t tests or Wilcoxon rank-sum tests for continuous variables and chi-square or Fisher exact tests for categorical variables. Results. Of 498 patients with axSpA and available sex information, 307 (61.6%) were men and 191 (38.4%) were women. Compared with men, women had higher disease activity as measured by Bath Ankylosing Spondylitis Disease Activity Index, Bath Ankylosing Spondylitis Functional Index, and physician global assessment, and had higher tender/swollen joint counts and enthesitis scores (all P &lt;= 0.01). Women also had worse patient-reported symptoms (pain, fatigue, Health Assessment Questionnaire for the Spondyloarthropathies, and EuroQol visual analogue scale; all P &lt; 0.05), had greater work and activity impairment, and were less likely to work full time than men. Prior conventional synthetic disease-modifying antirheumatic drug and prednisone use was more common in women than in men (both P &lt; 0.05). Additionally, women were more likely to have diagnoses of depression and fibromyalgia (both P &lt; 0.01). Conclusion. In this US registry of patients with axSpA, women had higher overall disease burden and more peripheral manifestations than men. Improved awareness of sex differences in the presentation of axSpA may aid physicians in earlier identification and improved disease management.Copyright © 2021 The Journal of Rheumatology.</t>
  </si>
  <si>
    <t>https://dx.doi.org/10.3899/jrheum.201549</t>
  </si>
  <si>
    <t>Journal of Rheumatology. 48(10) (pp 1528-1536), 2021. Date of Publication: 01 Oct 2021.</t>
  </si>
  <si>
    <t>Kour A.
 Katoch M.L.
 Sharma N.
 Gupta S.
 Mahajan A.
 Rajput S.</t>
  </si>
  <si>
    <t>Comparison of nebulised dexmedetomidine with midazolam and nebulised ketamine with midazolam for premedication of children in the age group of 2-8 years.</t>
  </si>
  <si>
    <t>Background: Children are distressed by all surgical procedures. It will be harsher if the kids are preschoolers because they are a physiologically delicate age group and find the preoperative time to be very upsetting. In the present study we are going to use nebulized route to deliver the drug via a nebulizer. The drugs included are a combination of dexmedetomidine with midazolam and a combination of ketamine with midazolam. Method(s): The present prospective, randomised, double-blind study was conducted in the department of Anaesthesiology and Intensive care, Government Medical College and Associated Hospitals, Jammu. A total of 60 patients were randomly and equally placed in two groups; Group DM with 30 children each of whom received nebulised solution of dexmedetomidine 2mcgs/kg and midazolam 0.2 mg/kg; 30 minutes before induction of anaesthesia. And Group KM with 30 children each of whom received nebulised solution of ketamine 2 mg/kg and midazolam 0.2 mg/kg; 30 minutes before induction of anaesthesia Results: In group DM, the postoperative sedation score was 2.66 +/-0.479. In group KM, the postoperative sedation score was 2.16+/-0.746. Except for after 40 minutes, the difference in sedation score after surgery was determined to be significant. In group DM, the mean rank score for reaction to venipuncture was significantly higher compared to group KM and the mean rank sore for mask acceptance score was also significantly higher in group DM compared to group KM. Conclusion(s): The current study found that ketamine 2 mg/kg in combination with midazolam 0.2 mg/kg and dexmedetomidine 2 mcg/kg in conjunction with midazolam 0.2 mg/kg both offer effective surgical sedation and facilitate child-parent separation. The best sedation, however, is produced by group DM's nebulized mix of dexmedetomidine and midazolam.Copyright © 2022, Anka Publishers. All rights reserved.</t>
  </si>
  <si>
    <t>https://dx.doi.org/10.48047/NQ.2022.20.13.NQ88459</t>
  </si>
  <si>
    <t>NeuroQuantology. 20(13) (pp 3757-3766), 2022. Date of Publication: 2022.</t>
  </si>
  <si>
    <t>Abdel-Ghaffar HS, Kamal SM, El Sherif FA, Mohamed SA.</t>
  </si>
  <si>
    <t>Comparison of nebulised dexmedetomidine, ketamine, or midazolam for premedication in preschool children undergoing bone marrow biopsy</t>
  </si>
  <si>
    <t>Br J Anaesth. 2018 Aug;121(2):445-452. doi: 10.1016/j.bja.2018.03.039. Epub 2018 Jun 22.</t>
  </si>
  <si>
    <t>10.1016/j.bja.2018.03.039</t>
  </si>
  <si>
    <t>Harini
 Ganeshnavar A.
 Endigeri A.
 Hulakund S.</t>
  </si>
  <si>
    <t>Comparison of nebulized dexmedetomidine versus combination of ketamine and midazolam for premedication in preschool children undergoing elective surgery-a prospective randomized double blinded study.</t>
  </si>
  <si>
    <t>Background and aims: The aim of my study was to compare the efficacy of nebulized dexmedetomidine and combination of midazolam and ketamine to reduce the preoperative anxiety. Method(s): After obtaining institutional ethical clearance. Informed consent has been taken from guardian. The sample size calculated was 60 with 30 in each group A (dexmed 2 microgram/kg) and group B (midazolam 0.1 mg/kg+ ketamine 1 mg/kg). Children aged 3-7 yrs ASA I-II,posted for any elective surgery undergoing general anaesthesia were included in surgery. In the preop room children were given nebulization with dexmedetomidine in group A patients and combination of midazolam +ketamine in group B patients. The primary objective was degree of sedation .Secondary objectives were patient acceptance of medication, parental separation anxiety scale, mask acceptance scale and post op Emergence agiation, FLACC scale and complications. Result(s): The Degree of sedation was better in Group B patients ( 3.4+/-1.24) than in group A (2.41+/-1.18) with P value(0.002), mask acceptance was better in group B patients (1.9+/-0.9) than in Group A(2.8+/-0.97) with P value 0.001, patient acceptance of medication ,parental separation anxiety scale emergence agitation and Demographic variables, complications were comparable in both the groups . Conclusion(s):In our study we found that combination of nebulized midazolam and ketamine was better alternative premedication to attenuate preoperative anxiety in pre-school children. (Table Presented).</t>
  </si>
  <si>
    <t>https://dx.doi.org/10.1002/da.22501</t>
  </si>
  <si>
    <t>Indian Journal of Anaesthesia. Conference: 67th Annual National Conference of Indian Society of Anaesthesiologists, ISACON 2019. Bengaluru India. 64(13 Supplement 1) (pp S23), 2020. Date of Publication: February 2020.</t>
  </si>
  <si>
    <t>Singh R, Batra YK, Bharti N, Panda NB.</t>
  </si>
  <si>
    <t>Comparison of propofol versus propofol-ketamine combination for sedation during spinal anesthesia in children: randomized clinical trial of efficacy and safety</t>
  </si>
  <si>
    <t>Paediatr Anaesth. 2010 May;20(5):439-44. doi: 10.1111/j.1460-9592.2010.03286.x. Epub 2010 Mar 11.</t>
  </si>
  <si>
    <t>10.1111/j.1460-9592.2010.03286.x</t>
  </si>
  <si>
    <t>Chiaretti A.
 Ruggiero A.
 Barbi E.
 Pierri F.
 Maurizi P.
 Fantacci C.
 Bersani G.
 Riccardi R.</t>
  </si>
  <si>
    <t>Comparison of propofol versus propofol-ketamine combination in pediatric oncologic procedures performed by non-anesthesiologists.</t>
  </si>
  <si>
    <t>Background: Limited data are available on the best option (short acting sedatives, opioids, or ketamine) in oncologic procedural sedation performed by non-anesthesiologists. The aim of the present prospective study is to compare the safety and efficacy of propofol-ketamine versus propofol alone, managed by trained pediatricians, in children with cancer undergoing painful procedures. Procedures: Data on 121 children with acute lymphatic leukemia (ALL) undergoing procedural sedations (lumbar punctures and bone marrow aspirations) were prospectively collected and included drug doses, side effects, pain assessment, and sedation degree. Children were randomly assigned to one of the two groups: P (n=62) receiving propofol alone and K (n=59) in whom a ketamine-propofol combination was used. Result(s): In group K, the total dose of propofol required was significantly lower than in group P (3.9+/-3.6mg/kg vs. 5.1+/-3.6mg/kg; P&lt;0.001). The incidence of hypotension was also significantly lower (11% vs. 39%; P&lt;0.001). Major O2 desaturations (defined as SatO2&lt;88%) occurred principally in group P (7 vs. 1; P=0.05). Both best analgesia and shorter recovery time were obtained with the propofol-ketamine association. No differences were observed in the degree of sedation and in the awakening quality score between the two groups. Conclusion(s): The combination of propofol and ketamine produced statistically significant clinical advantages combined with a higher profile of safety in children with cancer undergoing painful procedures. © 2011 Wiley Periodicals, Inc.</t>
  </si>
  <si>
    <t>https://dx.doi.org/10.1002/pbc.23170</t>
  </si>
  <si>
    <t>Pediatric Blood and Cancer. 57(7) (pp 1163-1167), 2011. Date of Publication: 15 December 2011.</t>
  </si>
  <si>
    <t>Venkatakrishnan R.T.</t>
  </si>
  <si>
    <t>Comparison of propofol/fentanyl versus ketamine/midazolam for procedural sedation &amp; analgesia in the emergency department.</t>
  </si>
  <si>
    <t>Objectives: To compare the effectiveness of two medication regimens, Propofol/Fentanyl (P/F) and Ketamine/Midazolam (K/M), for brief Emergency Department (ED) procedural sedation and analgesia (PSA). To compare recovery times (RT) and procedural distress as measured by (VAS) Visual analogue scale. To assess patient satisfaction and physician satisfaction as measured by Likert scale. Method(s): A prospective, controlled comparative trial conducted on 40 adult trauma patients presenting to the ED of a tertiary care university hospital and level I trauma centre in Chennai, India. We recruited consecutive patients who received K/M or P/F for PSA, between January-December 2010. Patients with age &gt;18 years, with isolated limb injury, having a pain score of 7or more on VAS, and fasting for at least 4 h were included. Patients with respiratory compromise, hemodynamic instability, head injury or raised ICP, psychiatric history, pregnancy, allergy to drugs used in the study, inability to understand VAS pain score were excluded. Result(s): A total of 40 patients had PSA with 20 receiving K/M and 20 receiving P/F in the ED. Mean age for K/M group was 34.5 years, and for P/F group was 37.6 years. Motor vehicle accidents (65%) were the most common cause of trauma. Dislocation of joints (22.5%) and long bone fractures (67.5%) were the most common injuries. Debridement (57.5%) was the most common indication for PSA followed by reduction of dislocation (22.5%). Mean VAS scores on arrival were 7.3 in P/F and 7.5 in K/M. Mean VAS score during the procedure was 2.9 in P/F and 1.6 in K/M. Mean VAS score post procedure in P/F group was 3 and in K/M group was 2.4. Mean sedation scores in P/F were 2.1 and in K/M were 3.2. Mean RT in P/F is 22.5 and in K/M is 54.3 min. Total sedation time in P/F is 27.5 and in K/M is 59.5 min. Only 2.5% of patients in the P/F group required airway intervention. Conclusion(s): Propofol/Fentanyl offers unique advantages for brief procedural sedation in the ED. It is short-acting, and has rapid offset resulting in shorter post sedation monitoring and smoother recovery profile. It does have greater potential for respiratory depression as compared with Ketamine/Midazolam.</t>
  </si>
  <si>
    <t>https://dx.doi.org/10.1097/01.mej.0000405160.99362.7c</t>
  </si>
  <si>
    <t>European Journal of Emergency Medicine. Conference: 6th Mediterranean Emergency Medicine Congress, MEMC VI. Kos Greece. Conference Publication: (var.pagings). 18(5) (pp 311), 2011. Date of Publication: October 2011.</t>
  </si>
  <si>
    <t>Sweeney, MM; Nayak, S; Hurwitz, ES; Mitchell, LN; Swift, TC; Griffiths, RR</t>
  </si>
  <si>
    <t>Comparison of psychedelic and near-death or other non-ordinary experiences in changing attitudes about death and dying</t>
  </si>
  <si>
    <t>MYSTICAL-TYPE EXPERIENCES; LIFE-THREATENING CANCER; PSILOCYBIN TREATMENT; ANXIETY; QUESTIONNAIRE; DEPRESSION; MEDITATION; SCALE; DRUGS</t>
  </si>
  <si>
    <t>Both psychedelic drug experiences and near-death experiences can occasion changes in perspectives on death and dying, but there have been few direct comparisons of these phenomena. This study directly compared psychedelic occasioned and non-drug experiences which altered individuals' beliefs about death. Individuals who reported an experience that altered their beliefs about death occasioned by either a psychedelic drug or a near-death or other non-ordinary experience completed an online survey. Circumstances of the experience, mystical and near-death subjective features, changes in attitudes about death, and other persisting effects were evaluated. The study sample (n = 3192) included five groups: non-drug near-death or other non-ordinary experiences (n = 933), and drug experiences occasioned by lysergic acid diethylamide (LSD) (n = 904), psilocybin (n = 766), ayahuasca (n = 282), or N,N-dimethyltryptamine (DMT) (n = 307). Analyses of differences in experiences were adjusted statistically for demographic differences between groups. Compared to the psychedelic groups, the non-drug group was more likely to report being unconscious, clinically dead, and that their life was in imminent danger. The groups were remarkably similar in the reported changes in death attitudes attributed to the experience, including a reduced fear of death and high ratings of positive persisting effects and personal meaning, spiritual significance, and psychological insight. Although both psychedelic and non-drug participants showed robust increases on standardized measures of mystical and near-death experiences, these measures were significantly greater in the psychedelic participants. Non-drug participants were more likely to rate their experiences as the single most meaningful of their lives. Comparing across psychedelic substances, ayahuasca and DMT groups tended report stronger and more positive enduring consequences of the experience than the psilocybin and LSD groups, which were largely indistinguishable. These data provide a detailed characterization and comparison of psychedelic occasioned and non-drug experiences that changed attitudes about death and suggest the importance of future prospective psychedelic administration studies.</t>
  </si>
  <si>
    <t>Krystal, Andrew D.;Weiner, Richard D.;Dean, Margaret D.;Lindahl, Virginia H.;Tramontozzi III, Louis A.;Falcone, Grace;Coffey, C. Edward</t>
  </si>
  <si>
    <t>Comparison of seizure duration, ictal EEG, and cognitive effects of ketamine and methohexital anesthesia with ECT.</t>
  </si>
  <si>
    <t>The authors retrospectively compared the seizure duration, ictal EEG, and cognitive side effects of ketamine and methohexital anesthesia with electroconvulsive therapy (ECT). This comparison was carried out with data from consecutive index ECT treatments that occurred immediately before and after a switch from methohexital to ketamine in 36 patients (mean age 67.6 yrs). Ketamine was well tolerated and prolonged seizure duration overall, but particularly in those who had a seizure duration shorter than 25 seconds with methohexital at the maximum available stimulus intensity. Ketamine also increased midictal EEG slow-wave amplitude. Thus, a switch to ketamine may be useful when it is difficult to elicit a robust seizure. Faster post-treatment reorientation with ketamine may suggest a lower level of associated cognitive side effects. (PsycINFO Database Record (c) 2016 APA, all rights reserved)</t>
  </si>
  <si>
    <t>https://doi.org/10.1176/appi.neuropsych.15.1.27</t>
  </si>
  <si>
    <t>The Journal of Neuropsychiatry and Clinical Neurosciences</t>
  </si>
  <si>
    <t>Delavari, A; Madani, SJ; Rahmani, A; Lak, M</t>
  </si>
  <si>
    <t>Comparison of the effect of intravenous ketamine and midazolam as a premedication in children undergoing cochlear implantation at the time of separation from parents</t>
  </si>
  <si>
    <t>deaf-muteness children; cochlear implantation; ketamine; midazolam; sedation; anxiety</t>
  </si>
  <si>
    <t>DOUBLE-BLIND; ORAL MIDAZOLAM; SEDATION; EMERGENCY</t>
  </si>
  <si>
    <t>Background and aim: Preoperative anxiety and fear of separation from parents are some of the most important preoperative problems for children with deaf muteness. Here, the effect of intravenous administration of ketamine and midazolam was compared on sedation in children who candidates for choral cochlear implantation at the time of separation from parents. Patients and methods: This double-blind, prospective clinical study was performed on 74 children with deaf-muteness before cochlear implantation. Patients were randomly divided into two groups, midazolam (0.1 mg /kg) and ketamine (1 mg/kg). The sedation anxiety score scale (SASS) form was filled in to assess the anxiety and sedation status for each child. The children's relaxation score from recovery was assessed by the PACU sedation score scale (PACUSSS). Results: The average of the children's anxiety score after the injection of both drugs during the separation from their parents was 3, and there was no significant difference in the mean of SASS between the two groups (p&gt;0.05). The mean PACU sedation score scale in both ketamine and midazolam groups was 1.08 +/- 0.89 and 1.32 +/- 1.01, respectively (p = 0.27). The mean of extubation and recovery times in the ketamine group were 10.44 +/- 4.47 and 30.27 +/- 6.87, respectively, while the mean extubation and recovery times in the midazolam group were 11.83 +/- 3.33 and 29.81 +/- 6.31 minutes, respectively. Conclusion: Both ketamine and midazolam caused equal sedation scores in children with deaf muteness at the time of separating from their parents.</t>
  </si>
  <si>
    <t>Nisolle M.-L.
 Ghoundiwal D.
 Engelman E.
 El Founas W.
 Gouwy J.
 Guntz E.
 Kapessidou P.
 Tuna T.</t>
  </si>
  <si>
    <t>Comparison of the effectiveness of ultrasound-guided versus fluoroscopy-guided medial lumbar bundle branch block on pain related to lumbar facet joints: a multicenter randomized controlled non-inferiority study.</t>
  </si>
  <si>
    <t>Background: The aim of this multicenter randomized interventional prospective study was to compare the ultrasound (US)-guided lumbar medial branch block (LMBB) with the fluoroscopy (FS)-guided LMBB in terms of analgesic efficacy and disability in the setting of the treatment of pain arising from the lumbar facet joints (LFJ). Method(s): Fifty adults with a "LFJ" syndrome were randomized into two groups: in group FS, fluoroscopic-guidance was used to block the medial branch at three lumbar levels (L3-L4, L4-L5 and L5-S1); in group US, same blocks were performed under ultrasound. Needle transverse approach was used with both techniques. Effects of these procedures were assessed with a Visual Analogue Pain Scale (VAPS), the Oswestry Disability Index (ODI) and the Duke's Activity Status Index (DASI) scale, before the treatment, 1 week and 1 month after. Hospital Anxiety and Depression Scale (HADS) score was also collected before the procedure. Analysis of variance, one (for non-inferiority) and two-sided Mann-Whitney tests and Chi-square tests were performed. Result(s): LMBB under US-guidance was not inferior to FS-guidance (P = 0.047) in terms of VAPS, ODI and DASI at 1 week and 1 month. Duration of techniques and HADS were similar between groups (=0.34; p = 0.59). Conclusion(s): The medial lumbar bundle branch block under ultrasound-guidance is not inferior to the fluoroscopy-guidance procedure in effectively alleviating pain arising from the facet joints. Considering that this ultrasound technique has the benefit of an irradiation-free, real-time procedure, it can be considered as an effective alternative to the fluoroscopy-guided technique.Copyright © 2023, The Author(s).</t>
  </si>
  <si>
    <t>https://dx.doi.org/10.1186/s12871-023-02029-9</t>
  </si>
  <si>
    <t>BMC Anesthesiology. 23(1) (no pagination), 2023. Article Number: 76. Date of Publication: December 2023.</t>
  </si>
  <si>
    <t>Jahromi, SAH; Valami, SMH; Adeli, N; Yazdi, Z</t>
  </si>
  <si>
    <t>Comparison of the effects of intranasal midazolam versus different doses of intranasal ketamine on reducing preoperative pediatric anxiety: a prospective randomized clinical trial</t>
  </si>
  <si>
    <t>Ketamine; Midazolam; Pediatric preoperative anxiety; Sedation</t>
  </si>
  <si>
    <t>CHILDREN</t>
  </si>
  <si>
    <t>To compare the effects of intranasal midazolam versus different doses of intranasal ketamine on reducing preoperative pediatric anxiety. The participants of this double-blinded clinical trial study consisted of 120 children aged between 2 and 8 years. They were chosen for elective surgery and randomly assigned to four equal groups. For reducing preoperative anxiety, in the first group midazolam 0.2 mg/kg, in the second group (K1) ketamine 0.5 mg/kg, in the third group (K2) ketamine 3 mg/kg, and in the fourth group normal saline 1 drop/5 kg were administered intranasally. After 15 min, severity of anxiety was assessed with the modified Yale preoperative anxiety score (m-Yale PAS), and level of sedation was evaluated by the Ramsay Sedation Scale before intravenous catheterization. All data were transferred to SPSS-10 software and analyzed statistically with ANOVA, Kruskal-Wallis, and Mann-Whitney tests. A p value &lt; 0.05 was considered meaningful. The mean of m-Yale PAS in midazolam group was significantly lower than the other three groups (p &lt; 0.05). Regarding this score, there was no significant statistical difference between K2 and normal saline groups (p = 0.944), but the differences between K1 and K2 (p = 0.034) and also between K1 and normal saline (p = 0.049) groups were significant statistically. The Ramsay Sedation Scale in the midazolam group was significantly higher than the other three groups (p &lt; 0.05). By this scale, there was no significant statistical difference between (K2) and normal saline groups (p = 0.940). The differences between (K1) and normal saline (p = 0.045) and also between (K1) and (K2) groups (p = 0.009) were significant statistically. Intranasal midazolam was more effective than low- or high-dose intranasal ketamine in reducing preoperative pediatric anxiety. The lower dose of ketamine reduced preoperative anxiety more than a higher dose of ketamine, which may be clinically insignificant.</t>
  </si>
  <si>
    <t>Hosseini Jahromi S.A.
 Hosseini Valami S.M.
 Adeli N.
 Yazdi Z.</t>
  </si>
  <si>
    <t>Comparison of the effects of intranasal midazolam versus different doses of intranasal ketamine on reducing preoperative pediatric anxiety: A prospective randomized clinical trial.</t>
  </si>
  <si>
    <t>Purpose: To compare the effects of intranasal midazolam versus different doses of intranasal ketamine on reducing preoperative pediatric anxiety. Method(s): The participants of this double-blinded clinical trial study consisted of 120 children aged between 2 and 8 years. They were chosen for elective surgery and randomly assigned to four equal groups. For reducing preoperative anxiety, in the first group midazolam 0.2 mg/kg, in the second group (K1) ketamine 0.5 mg/kg, in the third group (K2) ketamine 3 mg/kg, and in the fourth group normal saline 1 drop/5 kg were administered intranasally. After 15 min, severity of anxiety was assessed with the modified Yale preoperative anxiety score (m-Yale PAS), and level of sedation was evaluated by the Ramsay Sedation Scale before intravenous catheterization. All data were transferred to SPSS-10 software and analyzed statistically with ANOVA, Kruskal-Wallis, and Mann-Whitney tests. A p value &lt; 0.05 was considered meaningful. Result(s): The mean of m-Yale PAS in midazolam group was significantly lower than the other three groups (p &lt; 0.05). Regarding this score, there was no significant statistical difference between K2 and normal saline groups (p = 0.944), but the differences between K1 and K2 (p = 0.034) and also between K1 and normal saline (p = 0.049) groups were significant statistically. The Ramsay Sedation Scale in the midazolam group was significantly higher than the other three groups (p &lt; 0.05). By this scale, there was no significant statistical difference between (K2) and normal saline groups (p = 0.940). The differences between (K1) and normal saline (p = 0.045) and also between (K1) and (K2) groups (p = 0.009) were significant statistically. Conclusion(s): Intranasal midazolam was more effective than low- or high-dose intranasal ketamine in reducing preoperative pediatric anxiety. The lower dose of ketamine reduced preoperative anxiety more than a higher dose of ketamine, which may be clinically insignificant. © 2012 Japanese Society of Anesthesiologists.</t>
  </si>
  <si>
    <t>https://dx.doi.org/10.1007/s00540-012-1422-6</t>
  </si>
  <si>
    <t>Journal of Anesthesia. 26(6) (pp 878-882), 2012. Date of Publication: December 2012.</t>
  </si>
  <si>
    <t>Creighton, CM; Lemke, KA; Lamont, LA; Horney, BS; Riley, CB</t>
  </si>
  <si>
    <t>Comparison of the effects of xylazine bolus versus medetomidine constant rate infusion on cardiopulmonary function and depth of anesthesia in horses anesthetized with isoflurane</t>
  </si>
  <si>
    <t>NERVOUS-SYSTEM DEPRESSION; BISPECTRAL INDEX BIS; HALOTHANE ANESTHESIA; LATERALLY RECUMBENT; VENTILATION; DEXMEDETOMIDINE; SEVOFLURANE; INDICATOR; RESPONSES</t>
  </si>
  <si>
    <t>Objective-To compare the effects of xylazine bolus versus medetomidine constant rate infusion (MCRI) on cardiopulmonary function and depth of anesthesia in dorsally recumbent, spontaneously breathing, isoflurane-anesthetized horses. Design-Prospective, randomized crossover study. Animals-10 healthy adult Standardbreds. Procedures-Horses were premedicated with xylazine or medetomidine IV Anesthesia was induced with diazepam and ketamine and maintained with isoflurane for 150 minutes. For the xylazine treatment, end-tidal isoflurane concentration was maintained at 1.7%, and xylazine (0.2 mg/kg [0.09 mg/lb], IV) was administered as a bolus at the end of anesthesia. For the MCRI treatment, end-tidal isoflurane concentration was maintained at 1.4%, and medetomidine (0.005 mg/kg/h [0.0023 mg/lb/h], IV) was infused throughout anesthesia. Physiologic data (ie, heart rate, respiratory rate, rectal temperature, bispectral index, and electromyographic values) were compared between treatments with xylazine bolus versus MCRI. Results-Heart rate was lower, but mean arterial blood pressure was higher from 20 to 40 minutes with MCRI treatment, compared with conventional treatment with xylazine. Respiratory rate and rectal temperature were greater with MCRI treatment. Bispectral index was lower with MCRI treatment from 80 to 150 minutes, and electromyographic values were lower with MCRI treatment from 30 to 150 minutes. Conclusions and Clinical Relevance-In isoflurane-anesthetized horses, premedication with medetomidine followed by administration of medetomidine as a constant rate infusion resulted in decreased heart rate, higher arterial blood pressure from 20 through 40 minutes after induction of anesthesia, and better preserved body temperature, compared with conventional treatment with xylazine. Greater depth of anesthesia and muscle relaxation were seen with MCRI treatment, despite the lower isoflurane concentration. (J Am Vet Med Assoc 2012;240:991-997)</t>
  </si>
  <si>
    <t>Williams M.
 Caulkett N.
 Neuhaus P.
 Ruckstuhl K.
 Boysen S.
 Fahlman A.</t>
  </si>
  <si>
    <t>Comparison of the efficacy and safety of medetomidine-ketamine versus medetomidine-azaperone-alfaxalone combination in free-ranging rocky mountain bighorn sheep (ovis canadensis).</t>
  </si>
  <si>
    <t>Chemical immobilization is a key aspect of wildlife management. To minimize dose-dependent adverse effects, immobilization protocols often include two or more synergistic agents, which allows for reductions in individual drug dosages. Free-ranging bighorn sheep (Ovis canadensis) in Canada (n = 74) were remotely injected with a combination of medetomidine (0.16 +/- 0.04 mg/kg) and ketamine (4.0 +/- 1.4 mg/kg) (MK), or combination of medetomidine (0.14 +/- 0.06 mg/kg), azaperone (0.21 +/- 0.11 mg/kg), and alfaxalone (0.45 +/- 0.21 mg/kg) (MAA). Once recumbency was achieved, arterial blood samples were collected and immediately analyzed for blood gas and acid-base status. Rectal temperature, heart rate, and respiratory rate were recorded upon recumbency and throughout anesthesia at 5-15 min intervals. At conclusion of the procedures, medetomidine was reversed by intramuscular atipamezole at five times the medetomidine dose. Induction times (mean +/- standard deviation) of animals that became immobilized with one dart (8.7 +/- 3.2 min, 7.3 +/- 3.9 min) and recovery times of all animals (3.4 +/- 1.5 min, 3.9 +/- 1.6 min) were not significantly different between MK and MAA groups, respectively. Both MK and MAA groups experienced severe hypoxemia (PaO2 42 +/- 9 mmHg, 40 +/- 10 mmHg, respectively). PaCO2 was significantly higher (P = 0.0248) in the MK group (median 54 mmHg) than the MAA group (median 48 mmHg) with a trend towards lower pH (7.40 vs 7.42, respectively, P = 0.07). Initially, MK animals had higher heart rates than MAA animals (median 49 vs 40 beats/min), which decreased over time. In bighorn sheep, both MK and MAA produced reliable, reversible immobilization with smooth inductions and recoveries. However, less respiratory depression was seen with MAA than MK.Copyright © 2018 by American Association of Zoo Veterinarians.</t>
  </si>
  <si>
    <t>https://dx.doi.org/10.3109/15563650.2015.1071025</t>
  </si>
  <si>
    <t>Journal of Zoo and Wildlife Medicine. 49(3) (pp 662-670), 2018. Date of Publication: 01 Sep 2018.</t>
  </si>
  <si>
    <t>Luthra A.
 Hebbar C.
 Chauhan R.
 Meena S.</t>
  </si>
  <si>
    <t>Comparison of the Efficacy of Intranasal Atomised Dexmedetomidine Versus Ketamine as a Premedicant for Anxiolysis and Sedation in Children Aged 1-10 Yr Undergoing Spinal Dysraphism Surgery.</t>
  </si>
  <si>
    <t>Background: Premedication in children helps to allay anxiety and separate children from parents and for smooth induction of anesthesia. The ideal premedicant in children should be readily acceptable and should have a rapid and reliable onset with minimal side effects. Both dexmedetomidine and ketamine has sedative and anxiolytic effect and can be used for premedication in children via intranasal route with mucosal atomization device. Method(s): This is prospective randomized double-blind controlled trial. After Institute Ethics committee approval (IEC No. 2022/SPL331) and CTRI registration (CTRI 2022/04/053427), 64 ASA I and II children aged 1-10 years undergoing spinal dysraphism surgery were recruited randomly allocated into 2 groups, Group D: Patients received intranasal atomised dexmedetomidine 2.5 mug/kg 30 minutes before induction and Group K: Patients received intranasal atomised ketamine 5 mg/kg 30 minutes before induction. The primary outcome of our study was to compare the effectiveness of sedation using University of Michigan Sedation Scale (UMSS) at baseline, 10 minutes, 20 minutes and 30 minutes after the premedication. As a secondary outcome we compared the response to parental separation, the successful rate of venous canulation, mask acceptance, intraoperative hemodynamic changes, incidence of Emergence agitation and the time to achieve Modified Aldrete Scoring of &gt;=9 in postoperative period. Result(s): Effectiveness of sedation was better with the dexmedetomidine group compared to ketamine group with mean sedation score of (1.55+/-0.51 vs 1.13+/-0.31) at 20 mins with P&lt; 0.001 and (2.32+/-0.60 vs 1.94+/-0.50) at 30 mins with P=0.007. Post premedication Heart rates were significantly lower in dexmedetomidine group compared to ketamine with mean HR of (102.5+/-15.6 bpm vs 113.5+/-19.1 bpm) with P=0.015 at 10 minutes, (100.0+/-15.2 bpm vs 112.6+/-20.2 bpm) with P=0.007 at 20 minutes, and (98.2+/-15.2 bpm vs 111.1+/-19.6 bpm) with P=0.005 at 30 minutes. Other outcome variables like response to parental separation, the successful rate of venous canulation, mask acceptance, intraoperative hemodynamics, incidence of Emergence agitation and the time to achieve Modified Aldrete Scoring of &gt;=9 in postoperative period were comparable in both the groups and were statistically insignificant. Conclusion(s): Intranasal atomized dexmedetomidine 2.5 mug/kg is more effective as a premedicant for anxiolysis, and sedation compared to intranasal atomized ketamine 5 mg/kg in paediatric population 1-10years undergoing spinal dysraphism surgery.</t>
  </si>
  <si>
    <t>Journal of Neurosurgical Anesthesiology. Conference: 51st Annual Meeting of the Society for Neuroscience in Anesthesiology and Critical Care, SNACC 2023. Alexandria, VA United States. 35(4) (pp e15-e16), 2023. Date of Publication: October 2023.</t>
  </si>
  <si>
    <t>Chen I.-Y.
 Liang Y.-Y.
 Chen K.-S.
 Lee W.-M.
 Wang H.-C.</t>
  </si>
  <si>
    <t>Comparison of the neuromuscular blocking effects of cisatracurium during isoflurane or propofol anesthesia in dogs.</t>
  </si>
  <si>
    <t>Objective: To compare the neuromuscular blocking effects of cisatracurium during isoflurane versus propofol anesthesia in dogs. Study design: Prospective, randomized study. Animals: A total of 20 healthy, client-owned dogs (16 females, four males) weighing 12.5-22 kg and aged 1-8 years. Method(s): Dogs undergoing elective surgery were randomized in equal numbers to an isoflurane (ISO) or propofol (PPF) group. Other drugs used during anesthesia were equal between groups. Single-twitch (ST) stimulation was used to monitor neuromuscular response. After recording the baseline ST (T0), cumulative doses of cisatracurium (0.05 mg kg-1) were administered intravenously until ST/T0 &lt;=5%. Effective doses 50 (ED50) and 95 (ED95) of cisatracurium in each group were calculated from group dose-response curves. Recovery of ST (TR) was defined as spontaneous recovery of ST to 80-120% of T0 remaining stable for 2 minutes. The ST after each dose of cisatracurium, duration 25% (time after the last dose until 25% recovery of TR), recovery index (time to recovery from 25% to 75% of TR) and duration to TR (time after the last dose until recovery of TR) were recorded. Result(s): Incremental doses of cisatracurium, median (range), were 2 (1-3) in ISO and 4 (2-5) in PPF to achieve &gt;=95% depression of ST/T0 (p &lt; 0.01). ED50 and ED95 were 20 mug kg-1 and 117 mug kg-1 in ISO and 128 mug kg-1 and 167 mug kg-1 in PPF, respectively. The duration 25%, recovery index and duration to TR, median (range), were longer in ISO [22.6 (10.3-24.3), 5.3 (3.0-7.8) and 36.1 (20.1-49.7) minutes, respectively] than in PPF [10.2 (6.8-16.5), 3.0 (2.0-3.8) and 17.7 (14.2-28.7) minutes, respectively] (p &lt; 0.01). Conclusions and clinical relevance: Cisatracurium-induced neuromuscular blockade was significantly enhanced and prolonged by isoflurane compared with propofol.Copyright © 2020 Association of Veterinary Anaesthetists and American College of Veterinary Anesthesia and Analgesia</t>
  </si>
  <si>
    <t>https://dx.doi.org/10.1371/journal.pone.0184224</t>
  </si>
  <si>
    <t>Veterinary Anaesthesia and Analgesia. 47(4) (pp 454-462), 2020. Date of Publication: July 2020.</t>
  </si>
  <si>
    <t>Ozturk N.K.
 Baki E.D.
 Kavakli A.S.
 Sahin A.S.
 Ayoglu R.U.
 Karaveli A.
 Emmiler M.
 Inanoglu K.
 Karsli B.</t>
  </si>
  <si>
    <t>Comparison of transcutaneous electrical nerve stimulation and Parasternal block for postoperative pain management after cardiac surgery.</t>
  </si>
  <si>
    <t>Background: Parasternal block and transcutaneous electrical nerve stimulation (TENS) have been demonstrated to produce effective analgesia and reduce postoperative opioid requirements in patients undergoing cardiac surgery. Objective(s): To compare the effectiveness of TENS and parasternal block on early postoperative pain after cardiac surgery. Method(s): One hundred twenty patients undergoing cardiac surgery were enrolled in the present randomized, controlled prospective study. Patients were assigned to three treatment groups: parasternal block, intermittent TENS application, or a control group. Result(s): Pain scores recorded 4h, 5 h, 6 h, 7 h, and 8 h postoperatively were lower in the parasternal block group than in the TENS and control groups. Totalmorphine consumption was also lower in the parasternal block group than in the TENS and control groups. It was also significantly lower in the TENS group than in the control group. There were no statistical differences among the groups regarding the extubation time, rescue analgesic medication, length of intensive care unit stay, or length of hospital stay. Conclusion(s): Parasternal block was more effective than TENS in themanagement of early postoperative pain and the reduction of opioid requirements in patients who underwent cardiac surgery through median sternotomy.This trial is registered with Clinicaltrials.gov number NCT02725229.Copyright © 2016 Nilgun Kavrut Ozturk et al.</t>
  </si>
  <si>
    <t>https://dx.doi.org/10.1155/2016/4261949</t>
  </si>
  <si>
    <t>Pain Research and Management. 2016 (no pagination), 2016. Article Number: 4261949. Date of Publication: 2016.</t>
  </si>
  <si>
    <t>Mitra F.
 Chowdhury S.
 Williams G.
 Shelley M.</t>
  </si>
  <si>
    <t>Comparison of transdermal fentanyl and buprenorphine on clinical outcomes, acceptability and side-effects on prospective one-year follow-up of long-term persistent pain patients.</t>
  </si>
  <si>
    <t>Background and aims: Buprenorphine and fentanyl transdermal patches are used widely for the management of persistent pain. Retrospective studies comparing dosage changes of fentanyl and buprenorphine patches in chronic pain patients are done1,2. However, no long-term prospective, randomised clinical study has compared the efficacy of these patches. We aim to do long-term comparison of efficacy, acceptability and side-effects of the patches in chronic pain management. Method(s): Forty-six adult (mean age = 49.2+/-12.6 years, male=22, female=24) opioid naive patients having persistent pain for the greater part of the day and night and deemed appropriate for treatment with transdermal patches were recruited. They were followed up monthly for 12 months using SPAASMS score card and completed Depression Anxiety Stress Scales and Pain Disability Index quarterly. Chronic pain conditions predominantly were low back pain, Complex Regional Pain Syndrome and osteoarthritis. After initial assessment participants were randomly selected for buprenorhpine or fentanyl patch. They were titrated to optimal doses of medication. Patients experiencing adverse reactions were treated alternatively and discontinued from the study. Nonparametric Friedman test using PASW software is used for statistical analysis. Result(s): 1. Both fentanyl and buprenorphine groups showed similar trends in pain, physical activity, sleep and mood domains throughout the study. (Figure presented) 2. Patients with fentanyl patch used higher equipotent dose to achieve satisfactory pain relief. While, dose increment ratio between initial and last dose of both patches were comparable, Buprenorphine patch users doctor-visit and additional medicine usage were more for breakthrough pain and pain due to increased physical activity etc towards the end of study. 3. Fentanyl users suffered relatively more from adverse reaction than the buprenorphine group. Immediate side-effects shown to be more intense with fentanyl patch while buprenorphine users had stronger delayed onset side-effects as evident by number of patients dropped out. 4. No significant difference between the two patches in terms of SPAASMS, Pain Disability Index and Depression Anxiety Stress Scales scores except that for Depression Anxiety Stress Scales at six months where buprenorphine users enjoyed significantly better mental status (P &lt;0.05). In general, both patches improved patients' clinical status for the first six months. However, patients in both groups later on clinically deteriorated on all parameters as evident in final scores. Conclusion(s): 1. Maximum improvement in pain for initial six months. 2. Tolerance with both patches developed gradually from six months onwards. 3. Immediate adverse reaction with fentanyl was intolerable leading to increased number of patients' discontinuation at the very early stage. 4. Although acceptability of buprenorphine was initially high due to no or mild side-effects later it appeared that patients had experienced severe delayed adverse reaction from it leading to dropout from the study from three months onwards. 5. Our clinical observation is switching of patches can benefit patients in terms of side-effects and tolerance. Future research will be directed to explore this possibility and to elucidate the underlying reason for allergy/skin rash whether it is the adhesive used in the patch or the drug itself.</t>
  </si>
  <si>
    <t>Anaesthesia and Intensive Care. Conference: Australian Pain Society Conference 2011. Darwin, NT Australia. Conference Publication: (var.pagings). 39(4) (pp 747-748), 2011. Date of Publication: July 2011.</t>
  </si>
  <si>
    <t>Rallabhandi S.
 Chakole V.
 Singam A.</t>
  </si>
  <si>
    <t>Comparison of transdermal fentanyl patch and intravenous fentanyl for postoperative pain relief in patients undergoing major abdominal surgeries under general anaesthesia.</t>
  </si>
  <si>
    <t>Pain is a common feature for many disease processes which has association with actual or impending tissue damage. Acute postoperative pain, moderate-to-severe is still a problem, despite the progress in pain management. New technologies in pain management are being used as alternatives to IV routes because of its limitations. The transdermal route is a novel system which uses iontophoresis for the drug delivery directly via the skin by a low-intensity electrical field. Among opioids, fentanyl is the most common and because of its low molecular weight, smaller structure, high lipid solubility and high analgesic potency it could be a good choice for transdermal use. Objective(s): The primary objective of this study is to evaluate the efficacy of fentanyl dermal patch with intravenous fentanyl for postoperative analgesia in major abdominal surgeries under general anaesthesia. The secondary objective is to assess the side effects associated with transdermal fentanyl patch. Method(s): 50 patients of ASA I and II posted for elective abdominal surgeries, randomly allocated into two groups, IV group (n=25), received intravenous fentanyl and TFP group (n=25), receiving 25mcg/hr Duragesic patch applied on upper arm 10 hours before the surgery and were monitored for pain by VAS scale and for side effects i.e, respiratory depression, pruiritis, nausea and vomiting. The patients received inj. Paracetamol 1gm as rescue analgesia when the VAS score&gt; 5. The pain scores, time for rescue analgesia, the complications were noted and analysed by using Windows SPSS 17 version. Result(s): Pain intensity scores showed a statistically significant difference between the two groups, with VAS score lower in TFP (3.80+/-0.12) when compared to I.V (4.67+/-1.18). The mean time interval for the first rescue analgesia was significantly greater in TFP (345.50+/-33.34) than in I.V (58.10+/-12.88). The side effects i.e, respiratory depression, pruritis, nausea and vomiting were significantly lower with TFP. Conclusion(s): Transdermal patch of fentanyl of 25 microgram/hour put 10hours prior to surgery provides an effective, safe and non-invasive method of postoperative pain relief after major abdominal surgery.Copyright © RJPT All right reserved.</t>
  </si>
  <si>
    <t>https://dx.doi.org/10.52711/0974-360X.2021.00338</t>
  </si>
  <si>
    <t>Research Journal of Pharmacy and Technology. 14(4) (pp 1915-1918), 2021. Date of Publication: April 2021.</t>
  </si>
  <si>
    <t>Bhalavi M.
 Shakya M.L.
 Dandotiya D.</t>
  </si>
  <si>
    <t>COMPARISON OF TWO DIFFERENT DOSES OF HYPERBARIC BUPIVACAINE IN SEGMENTAL SPINAL ANESTHESIA FOR LAPAROSCOPIC CHOLECYSTECTOMY.</t>
  </si>
  <si>
    <t>Objective: Thoracic segmental anesthesia, as opposed to general anesthesia (GA), is increasingly preferred by anesthesiologists for laparoscopic cholecystectomy in both sick and healthy patients because it provides favorable operating conditions, a faster block time, and better hemodynamic stability. This study compared the efficacy of two different dosages of hyperbaric bupivacaine administered during segmental spinal anesthesia. Method(s): In the current study, 54 American society of anesthesiologists Grade 1 and two patients undergoing elective laparoscopic cholecystectomy were randomly assigned to either Group A, which used 1.5 mL of hyperbaric bupivacaine mixed with 0.5 mL of fentanyl, or Group B, which used 2 mL of hyperbaric bupivacaine mixed with 0.5 mL of fentanyl. Primary objectives were to determine the onset and duration of the sensory and motor block, as well as height of sensory block. Determining the hemodynamic factors and complications were the secondary objectives. The mean, standard deviation, independent t test, Chi-square test, and p-value were used to calculate the data. p&lt;0.05 was regarded as significant. Only some drugs were routinely given to the patient to manage their anxiety, discomfort, shoulder tip pain, etc., before, during, or after operation. Result(s): Onset of analgesia occurred in 2.5 min for Group A and 2.2 min for Group B. The sensory and motor blocks in Group B lasted longer than in Group A, but the differences were not statistically significant. No patients in either group reported any neurological complications, and there were no discernible differences between the two groups' hemodynamic and respiratory dysfunctions. Despite some patients experiencing minor discomfort that was easily controlled by midazolam and ketamine in small doses, none of them required the conversion to GA. In two instances, Mephentermine was required to treat hypotension. In every patient, recovery went without a side effect. Conclusion(s): According to this preliminary study, laparoscopic surgery on healthy people can be performed with segmental spinal anesthesia using low doses of bupivacaine that is just as effective as high doses and present fewer complications.Copyright © 2023 The Authors. Published by Innovare Academic Sciences Pvt Ltd.</t>
  </si>
  <si>
    <t>https://dx.doi.org/10.22159/ajpcr.2023.v16i4.47759</t>
  </si>
  <si>
    <t>Asian Journal of Pharmaceutical and Clinical Research. 16(4) (pp 194-197), 2023. Date of Publication: April 2023.</t>
  </si>
  <si>
    <t>Wang L.
 Wu Y.
 Dou L.
 Chen K.
 Liu Y.
 Li Y.</t>
  </si>
  <si>
    <t>Comparison of Two Ultrasound-guided Plane Blocks for Pain and Postoperative Opioid Requirement in Lumbar Spine Fusion Surgery: A Prospective, Randomized, and Controlled Clinical Trial.</t>
  </si>
  <si>
    <t>Introduction: The erector spinae plane (ESP) block and thoracolumbar interfascial plane (TLIP) block were two novel plane blocks. The purpose of this study was to investigate TLIP block and ESP block on the effect of analgesic and opioid consumption in lumbar spine fusion surgery in the perioperative period. Method(s): Three hundred and four patients who suffered lumbar spine fusion were included and randomly divided into three groups: a control group (n = 102), an ESP block group (n = 100), and a TLIP block group (n = 102). We recorded the numerical rating scale (NRS) pain at movement and static during the postoperative 48 h, opioid consumption, additional analgesic requirement, frequency of patient-controlled analgesia (PCA) compressions, Bruggemann Comfort Scale (BCS) score, side effects, duration of hospital stay, and the life quality score (LQS) after operation at 6 months. Result(s): The patients in the ESP block group have better analgesia during 12-48 h postoperative time at static state, a lower frequency of PCA compressions at 24-48 h after surgery, and the opioid consumption in the PCA (sufentanil) were less than those in the TLIP block group (P &lt; 0.05). However, the BCS and LQS scores were no different between the two plane block groups after surgery at 6 months. There was no difference in hospital stay and the incidence of side effect among the three groups. Conclusion(s): Our results found that patients who suffered ESP block have better analgesic effects and less pain scores in static states and less frequency of PCA compression and opioid analgesic consumption compared with those that suffered TLIP block. Trial Registration: ChiCTR1800019639.Copyright © 2021, The Author(s).</t>
  </si>
  <si>
    <t>https://dx.doi.org/10.1007/s40122-021-00295-4</t>
  </si>
  <si>
    <t>Pain and Therapy. 10(2) (pp 1331-1341), 2021. Date of Publication: December 2021.</t>
  </si>
  <si>
    <t>Luo M.
 Liu X.
 Ning L.
 Sun Y.
 Cai Y.
 Shen S.</t>
  </si>
  <si>
    <t>Comparison of Ultrasonography-guided Bilateral Intercostal Nerve Blocks and Conventional Patient-controlled Intravenous Analgesia for Pain Control after the Nuss Procedure in Children.</t>
  </si>
  <si>
    <t>Objectives: Patients experience severe pain after pectus excavatum (PE) surgery. The aim of this prospective, randomized study was to compare analgesic effects of ultrasonography-guided bilateral intercostal nerve blocks (UG-ICNBs) with those of conventional patient-controlled intravenous analgesia (PCIA) on acute pain after the Nuss procedure for PE repair in children. Method(s): A prospective randomized study was performed in children with PE who were scheduled for the Nuss procedure. Participants were randomly assigned to receive either UG-ICNBs or PCIA for postoperative analgesia. Faces Pain Scale-Revised scores, opioid consumption, analgesia-associated side effects (respiratory depression, pruritus, nausea, vomiting) during the first 24 hours, and lengths of stay in the postanesthesia care unit (PACU) and hospital were recorded after the surgery. Result(s): Sixty-two children undergoing the Nuss procedure were enrolled in the trial. Faces Pain Scale-Revised scores were significantly decreased in the UG-ICNBs group compared with the PCIA group for up to 6 hours after surgery. The opioid doses required in the PACU and during the first 24 hours after surgery were significantly greater in the PCIA group compared with the UG-ICNBs group. Accordingly, patients in the UG-ICNBs group showed a lower incidence of analgesia-associated side effects and faster PACU discharge compared with the PCIA group. Conclusion(s): Our study suggests that UG-ICNBs might be more effective than PCIA for postoperative analgesia in children who undergo the Nuss procedure for PE.Copyright © 2016 Wolters Kluwer Health, Inc. All rights reserved.</t>
  </si>
  <si>
    <t>https://dx.doi.org/10.1097/AJP.0000000000000449</t>
  </si>
  <si>
    <t>Clinical Journal of Pain. 33(7) (pp 604-610), 2017. Date of Publication: 2017.</t>
  </si>
  <si>
    <t>Qi-hong S.
 Xu-yan Z.
 Xu S.
 Yan-jun C.
 Ke L.
 Rong W.</t>
  </si>
  <si>
    <t>Comparison of Ultrasound-Guided Erector Spinae Plane Block and Oblique Subcostal Transverse Abdominis Plane Block for Postoperative Analgesia in Elderly Patients After Laparoscopic Colorectal Surgery: A Prospective Randomized Study.</t>
  </si>
  <si>
    <t>Introduction: Postoperative analgesia in elderly patients is still a thorny problem. Ultrasound-guided oblique subcostal transverse abdominis plane block (TAPB) has been demonstrated to provide postoperative analgesia after abdominal surgeries. However, recent studies have suggested that an alternative method, erector spinae plane block (ESPB), might also be effective. In this study, we compared the postoperative analgesic effects of ESPB and TAPB in elderly patients who had undergone laparoscopic colorectal surgery. Method(s): Sixty-two elderly patients (&gt;= 65 years old) scheduled for elective laparoscopic colorectal surgery with general anesthesia were randomly allocated to two equally sized groups: ESPB group and TAPB group. The ESPB group had a bilateral erector spinae plane block, and the TAPB group had a bilateral oblique subcostal transverse abdominis plane block. The primary outcome was visual analogue scale (VAS) pain score during the first 24 postoperative hours at resting and active states. The secondary outcomes were postoperative consumption of sufentanil, satisfaction score, the number of patients who required antiemetics, incidence of block-related complications, and other side events. Result(s): There were no demographic differences between two groups. Compared to the TAPB group, the ESPB group had lower VAS pain scores and sufentanil consumption during the first 24 postoperative hours. Additionally, ESPB reduced the occurrence of postoperative nausea and vomiting. Furthermore, the satisfaction score was higher in the ESPB group. No other complications were reported between the two groups. Conclusion(s): Compared with oblique subcostal TAPB, ESPB more effectively reduced postoperative pain and opioid consumption. Thus, ESPB is suitable for postoperative analgesia in elderly patients who have undergone laparoscopic colorectal surgery. Trial Registration: Chinese Clinical Trial Registry: ChiCTR2000033236.Copyright © 2021, The Author(s).</t>
  </si>
  <si>
    <t>https://dx.doi.org/10.1007/s40122-021-00329-x</t>
  </si>
  <si>
    <t>Pain and Therapy. 10(2) (pp 1709-1718), 2021. Date of Publication: December 2021.</t>
  </si>
  <si>
    <t>Tsai DH, Foster S, Baggio S, Gmel G, Mohler-Kuo M.</t>
  </si>
  <si>
    <t>Comparison of Water Pipes vs Other Modes of Cannabis Consumption and Subsequent Illicit Drug Use in a Longitudinal Cohort of Young Swiss Men</t>
  </si>
  <si>
    <t>JAMA Netw Open</t>
  </si>
  <si>
    <t>10.1001/jamanetworkopen.2021.3220</t>
  </si>
  <si>
    <t>Leeman, Robert F.;Sun, Qisi;Bogart, Devorah;Beseler, Cheryl L.;Sofuoglu, Mehmet</t>
  </si>
  <si>
    <t>Comparisons of cocaine-only, opioid-only, and users of both substances in the National Epidemiologic Survey on Alcohol and Related Conditions (NESARC).</t>
  </si>
  <si>
    <t>Background: Cocaine and opioid co-use is a notable public health concern, but little is known about correlates of this behavior. Most prior findings come from treatment samples and concern cocaine and heroin. Findings from a nationally representative sample involving primarily prescription opioid misuse would expand knowledge. Methods: Past-12-month cocaine and/or opioid users in Wave 1 of the National Epidemiologic Survey on Alcohol and Related Conditions (NESARC) formed the sample (N = 839). Cocaine-only, opioid-only, and cocaine/opioid co-users were compared regarding sociodemographics, other substance involvement, psychiatric, and medical conditions/events. Results: Opioid-only users were the largest group (n = 622), followed by cocaine-only (n = 144) and co-users (n = 73). The vast majority of opioid misuse was of prescription opioids (1.4% with past-12-month use of heroin). Notably, co-users did not differ from single drug users in frequency of use of either drug. Co-users did not have significantly greater incidence of any psychiatric conditions, medial conditions, or events. In preliminary analyses, co-users were more likely than either single use group to report several classes of other drug use. However, for most comparisons, opioid use did not add substantial risk beyond cocaine use. Differences on multiple sociodemographic variables suggested opioid-only users were at lowest risk of negative outcomes. These results may relate to a finding that opioid-only users were less likely to have sought treatment. Conclusions/importance: This sample of past-12-month cocaine and/or opioid users had greater involvement with other substances, more psychiatric and medical conditions compared to the general population. Co-users had greater involvement with other substances than opioid-only users in particular. (PsycINFO Database Record (c) 2019 APA, all rights reserved)</t>
  </si>
  <si>
    <t>https://doi.org/10.3109/10826084.2015.1122063</t>
  </si>
  <si>
    <t>Ravndal, Edle;Vaglum, Per;Lauritzen, Grethe</t>
  </si>
  <si>
    <t>Completion of Long-Term Inpatient Treatment of Drug Abusers: A Prospective Study from 13 Different Units.</t>
  </si>
  <si>
    <t>Completion of treatment is an important predictor of favourable outcome. We need more knowledge about predictors of completion in the inpatient psychosocial treatment modality. This prospective study from 13 such programmes follows a consecutive sample of clients (n = 307) from admission to completion/dropout. Instruments: EuropASI, MCMI II, SCL-25. The mean completion rate was 40% (20-71%), with no difference between clients with no ('debutants') or previous (Veterans') inpatient stays. Among 'debutants', the number of years of heroin use was negatively related to completion. Among Veterans', age and amphetamine use were positively related, while the presence of a personality disorder and number of previous inpatient treatments were negatively related to completion. Specific strategies for involving clients with personality disorders are needed. After three inpatient stays, other types of treatment should be offered. (PsycINFO Database Record (c) 2019 APA, all rights reserved)</t>
  </si>
  <si>
    <t>https://doi.org/10.1159/000086399</t>
  </si>
  <si>
    <t>Paech M.J.
 Godkin R.
 Webster S.</t>
  </si>
  <si>
    <t>Complications of obstetric epidural analgesia and anaesthesia: A prospective analysis of 10,995 cases.</t>
  </si>
  <si>
    <t>Although epidural anaesthesia and analgesia are widely used in obstetrics, there are no large contemporary prospective series detailing associated complications. Prospective data was collected on all obstetric epidural blocks performed for labour and delivery in a single institution between July 1989 and August 1994. A data entry sheet was compiled and entered onto a computer database. Confidence intervals for proportions were calculated using standard methods. Information from 10,995 epidural blocks was analysed. Epidural analgesia in labour was the primary indication in 7648, and anaesthesia for caesarean section in 3311. Minor complications included failed or abandoned insertion (incidence 0.5%), reinsertion of the epidural catheter (5%), and inadequate anaesthesia (1.7%) or analgesia (0.9%). Three percent were associated with venous puncture and 0.6% with accidental dural puncture. Maternal mortality was zero. Unexpectedly high blocks occurred on eight occasions (0.07%), two requiring intubation and ventilation. Three women (0.06%) experienced mild respiratory depression after postoperative epidural opioid. There was no major local anaesthetic toxicity or neurological deficit. The incidence of potentially life-threatening morbidity was thus 0.02%, although in both cases outcome was good. The only persisting complication was neurological, an apparent epidural catheter-induced traumatic mononeuropathy.</t>
  </si>
  <si>
    <t>https://dx.doi.org/10.1016/S0959-289X%2898%2980021-6</t>
  </si>
  <si>
    <t>International Journal of Obstetric Anesthesia. 7(1) (pp 5-11), 1998. Date of Publication: January 1998.</t>
  </si>
  <si>
    <t>Deer T.R.
 Smith H.S.
 Burton W.
 Pope E.
 Doleys M.
 Levy R.M.
 Staats P.S.
 Wallace M.
 Webster L.R.
 Rauck R.
 Cousins M.</t>
  </si>
  <si>
    <t>Comprehensive consensus based guidelines on intrathecal drug delivery systems in the treatment of pain caused by cancer pain.</t>
  </si>
  <si>
    <t>Background: Chronic persistent pain as a result of terminal illness, either as a consequence of the disease or the necessary treatment, is common in patients with cancer. For these patients with moderate-to-severe intractable pain, intrathecal (IT) drug delivery systems may represent an effective option for pain management. Thus, IT drug delivery is a viable treatment strategy for both neuropathy and nociceptive pain in the cancer population. However, there is a scarcity of comprehensive guidelines in implanting IT drug delivery systems in the treatment of pain caused by cancer. Objective(s): This article outlines consensus guidelines for the implementation of intrathecal therapy in patients with cancer-related pain and other end of life states causing pain. We highlight the multidisciplinary criteria that warrant careful consideration to ensure meaningful analgesia. Method(s): Evidence was compiled, ranked, and strength considered by an invited panel of well-published and innovative clinician research leaders in pain medicine. Based on that analysis, an accumulation of evidence from observational and randomized prospective trials supports the use of intrathecal (IT) drug delivery to provide effective analgesia for patients with cancer-related pain, including individuals at the end of life. Although not all patients are candidates for this invasive treatment modality, clinicians can determine the appropriateness of proceeding with device implantation by carefully evaluating the individual's overall medical status, psychological stability, social support system, and prognosis of disease. Further, consumption of health care resources and cost-effective treatment is becoming more of a priority; not only is this therapy appropriate medically, but also economically. This multifaceted approach to patient selection assists in maximizing treatment effect and avoiding unintended consequences of therapy. Limitation(s): The limitations of these guidelines include that these are of expert panel guidelines. The literature describes appropriate preparation of guidelines based on evidence derived from randomized trials and systematic reviews. However, there is also value for consensus-based guidelines due to non-availability of evidence from either systematic reviews of randomized trials or randomized trials alone. In addition, the evidence is not available on many aspects of intrathecal infusion systems even with observational studies and case reports. Thus, the present approach with expert consensus guidelines is acceptable. Conclusion(s): These consensus guidelines are intended to assist clinicians in identifying the candidacy of patients with cancer-related pain and end of life diseases causing pain that may benefit from intrathecal drug delivery. With careful consideration of the patient's medical comorbidities and prior therapies, communication with the oncologist, proper psychological evaluation, and appropriate trialing technique, clinicians can effectively optimize the use of IT therapy for cancer pain. The panel advocates for a much wider application of IT therapy to provide meaningful analgesia for patients with cancer pain, including those at the end of life from a variety of causes.</t>
  </si>
  <si>
    <t>Pain Physician. 14(3) (pp E283-E312), 2011. Date of Publication: May/June 2011.</t>
  </si>
  <si>
    <t>Hobelmann J.G.
 Huhn A.S.</t>
  </si>
  <si>
    <t>Comprehensive pain management as a frontline treatment to address the opioid crisis.</t>
  </si>
  <si>
    <t>Background: The opioid crisis continues to devastate individuals and communities in the United States and abroad. While there have been several measures to address the over-prescription of opioid analgesics, the number of overdose deaths related to prescription opioids has not changed appreciably in the last 10 years. Comprehensive (or multidisciplinary) pain recovery programs consist of providers from multiple backgrounds that treat pain on an individual level through a combination of approaches including physical therapy, emotional and spiritual support, cognitive behavioral therapy, and non-opioid pharmacotherapies. Because there is a dynamic interplay between a given chronic pain patient and multiple providers, comprehensive pain programs are not as "standardized" as other medical treatments because they are meant to meet the individual needs of each patient and their specific pain diagnoses. Method(s): Review of the literature. Result(s): There is evidence that comprehensive pain treatment can reduce pain severity and improve functioning; comprehensive pain treatment can be used to treat those with post-surgical pain, thus preventing the onset of non-medical opioid use and opioid use disorder, and in persons with chronic pain who are on long-term opioid therapy, as a method to reduce or eliminate opioid medication use. Comprehensive pain recovery programs were abundant for a period from the 1960s through the 1980s, but for a variety of reasons, they became financially unsustainable as the national reimbursement environment evolved. Conclusion(s): In the context of the protracted and deadly opioid crisis, revitalizing and expanding comprehensive pain treatment should be considered as a frontline approach to treat chronic pain.Copyright © 2021 The Authors. Brain and Behavior published by Wiley Periodicals LLC</t>
  </si>
  <si>
    <t>https://dx.doi.org/10.1002/brb3.2369</t>
  </si>
  <si>
    <t>Brain and Behavior. 11(11) (no pagination), 2021. Article Number: e2369. Date of Publication: November 2021.</t>
  </si>
  <si>
    <t>Brook JS, Zhang C, Brook DW, Leukefeld CG.</t>
  </si>
  <si>
    <t>Compulsive buying: Earlier illicit drug use, impulse buying, depression, and adult ADHD symptoms</t>
  </si>
  <si>
    <t>Psychiatry Res</t>
  </si>
  <si>
    <t>10.1016/j.psychres.2015.05.095</t>
  </si>
  <si>
    <t>Konova, Anna B.;Lopez-Guzman, Silvia;Urmanche, Adelya;Ross, Stephen;Louie, Kenway;Rotrosen, John;Glimcher, Paul W.</t>
  </si>
  <si>
    <t>Computational markers of risky decision-making for identification of temporal windows of vulnerability to opioid use in a real-world clinical setting.</t>
  </si>
  <si>
    <t>Importance: Opioid addiction is a major public health problem. Despite availability of evidence-based treatments, relapse and dropout are common outcomes. Efforts aimed at identifying reuse risk and gaining more precise understanding of the mechanisms conferring reuse vulnerability are needed. Objective: To use tools from computational psychiatry and decision neuroscience to identify changes in decision-making processes preceding opioid reuse. Design, Setting, and Participants: A cohort of individuals with opioid use disorder were studied longitudinally at a community-based treatment setting for up to 7 months (1-15 sessions per person). At each session, patients completed a risky decision-making task amenable to computational modeling and standard clinical assessments. Time-lagged mixed-effects logistic regression analyses were used to assess the likelihood of opioid use between sessions (t to t + 1; within the subsequent 1-4 weeks) from data acquired at the current session (t). A cohort of control participants completed similar procedures (1-5 sessions per person), serving both as a baseline comparison group and an independent sample in which to assess measurement test-retest reliability. Data were analyzed between January 1, 2018, and September 5, 2019. Main Outcomes and Measures: Two individual model-based behavioral markers-were derived from the task completed at each session, capturing a participantâ€™s current tolerance of known risks and ambiguity (partially unknown risks). Current anxiety, craving, withdrawal, and non-adherence were assessed via interview and clinic records. Opioid use was ascertained from random urine toxicology tests and self-reports. Results: Seventy patients (mean [SE] age, 44.7 [1.3] years; 12 women and 58 men [82.9% male]) and 55 control participants (mean [SE] age, 42.4 [1.5] years; 13 women and 42 men [76.4%male]) were included. Of the 552 sessions completed with patients (mean [SE], 7.89 [0.59] sessions per person), 252 (45.7%) directly preceded opioid use events (mean [SE], 3.60 [0.44] sessions per person). From the task parameters, only ambiguity tolerance was significantly associated with increased odds of prospective opioid use (adjusted odds ratio, 1.37 [95%CI, 1.07-1.76]), indicating patients were more tolerant specifically of ambiguous risks prior to these use events. The association of ambiguity tolerance with prospective use was independent of established clinical factors (adjusted odds ratio, 1.29 [95%CI, 1.01-1.65]; P = .04), such that a model combining these factors explained more variance in reuse risk. No significant differences in ambiguity tolerance were observed between patients and control participants, who completed 197 sessions (mean [SE], 3.58 [0.21] sessions per person); however, patients were more tolerant of known risks (B = 0.56 [95%CI, 0.05-1.07]). Conclusions and Relevance: Computational approaches can provide mechanistic insights about the cognitive factors underlying opioid reuse vulnerability and may hold promise for clinical use. (PsycInfo Database Record (c) 2020 APA, all rights reserved)</t>
  </si>
  <si>
    <t>https://doi.org/10.1001/jamapsychiatry.2019.4013</t>
  </si>
  <si>
    <t>Grunebaum, Michael F.;Mann, J. John;Galfalvy, Hanga C.;Gibbons, Robert D.</t>
  </si>
  <si>
    <t>Computerized-adaptive vs. traditional ratings of depression and suicidal thoughts: An assay sensitivity pilot study in a ketamine clinical trial.</t>
  </si>
  <si>
    <t>There is a public health need for improved suicide risk assessment tools. This pilot methodology study compared the assay sensitivity of computerized adaptive tests (CAT) of depression and suicidal ideation vs. traditional ratings in a randomized trial subgroup. The last 20 persons to enroll in a published ketamine trial in suicidal depression were studied. This subgroup received traditional and CAT ratings at baseline, 24 h post-infusion and follow-up week 2, 4, and 6: Hamilton Depression Rating Scale, Beck Depression Inventory, and Beck Scale for Suicidal Ideation vs. the CAT-Depression Inventory and CAT-Suicide Scale. Results showed larger effect sizes (ES) for CAT compared with traditional clinician-rated and self-report scales. Coefficients of variation for baseline measurements were lower for CAT compared with traditional scales. This is the first study to show that CAT may have greater assay sensitivity for treatment effects, particularly for suicidal ideation, compared with traditional clinician-rated and non-adaptive self-rated scales in a randomized trial. The findings suggest CAT can enable quick long-term follow-up assessments via cellphone, tablet, or computer while minimizing response bias due to repeated measurement of the same symptom items. Clinical Trial Registration: www.ClinicalTrials.gov, identifier: NCT01700829. (PsycInfo Database Record (c) 2022 APA, all rights reserved)</t>
  </si>
  <si>
    <t>https://doi.org/10.3389/fpsyt.2021.602976</t>
  </si>
  <si>
    <t>COMT genotype and patients' recognition of pain reduction are predictive markers for the response to morphine treatment.</t>
  </si>
  <si>
    <t>Background: Cancer pain is among the most common symptoms of cancer patients. Genetic differences in individuals with regard to opioid-receptor signaling create clinical difficulties for opioid treatment; consequently, useful predictive biomarkers are needed. There is also much research about a feeling side using Numerical rating scale (NRS) or in respect of emotions using Hospital anxiety and depression scale (HADS). However, little is known about the influence of individual cognition and an individual view. Therefore, we also investigated the effect of individual cognition and an individual view to the pain of cancer patients. Patients and Methods: In this prospective study, we examined genetic variations in opioid receptor mu 1 (OPRM1) and catechol-O-methyltransferase (COMT) to evaluate predictive biomarkers of the treatment outcome of morphine in a cohort of opioid-treatment-naive cancer patients. Morphine treatment was performed according to the standard method including titration(NCCN GuidelinesTM, Adult Cancer Pain). We also investigated if the recognition of the patients before medical treatment affects the reduction of pain in cancer patients. Result(s): The plasma concentration of morphine was measured using a liquid chromatography-tandem mass spectrometry method. No correlation was observed between the genotype of OPRM1 and morphine treatment; however, the plasma concentration of morphine and the required dose of morphine were significantly lower for the A/A genotype of COMT (vs. A/G + G/G, P = 0.008 and 0.03). Patients who thought their pain became good on Day1 had a chance of pain reduction in NRS on Day 8 (P= 0.008). Conclusion(s):We found that the COMT genotype may be a predictive biomarker of the response to morphine treatment and the patients who think their pain become good could get the reduction of pain.</t>
  </si>
  <si>
    <t>https://dx.doi.org/10.1093/annonc/mdt459.21</t>
  </si>
  <si>
    <t>Annals of Oncology. Conference: 11th Annual Meeting of the Japanese Society of Medical Oncology. Sendai Japan. Conference Publication: (var.pagings). 24(SUPPL. 9) (pp ix35), 2013. Date of Publication: November 2013.</t>
  </si>
  <si>
    <t>Minett, William J.;Moore, Tara L.;Juhascik, Matthew P.;Nields, Henry M.;Hull, Mindy J.</t>
  </si>
  <si>
    <t>Concentrations of opiates and psychotropic agents in polydrug overdoses: A surprising correlation between morphine and antidepressants.</t>
  </si>
  <si>
    <t>The relationship between postmortem concentrations of morphine and co-detected psychoactive drugs in fatal overdoses is examined. Morphine and other drugs were detected in 161 medicolegal autopsy cases. Subsets of these morphine-positive cases based on drug class were established, including opioids, antidepressants, ethanol, benzodiazepines, and 'other.' Each subset was split into high or low concentration groups based on median drug concentrations. Morphine concentrations of the [high] and [low] groups were compared, with no significant difference in morphine concentration identified in the opioid, ethanol, or benzodiazepine subsets. The 'other' drug class was too heterogeneous for statistical assessment. Morphine concentrations did show a significant direct relationship (p = 0.01) with antidepressants, namely increased concentrations of antidepressant drugs are associated with an increased concentration of morphine. This trend probably remains even after excluding cocaine-positive cases. The unsuspected finding that postmortem concentrations of antidepressants positively correlate with morphine levels may be important in the treatment of depression in drug addicts. (PsycINFO Database Record (c) 2016 APA, all rights reserved)</t>
  </si>
  <si>
    <t>https://doi.org/10.1111/j.1556-4029.2010.01408.x</t>
  </si>
  <si>
    <t>Journal of Forensic Sciences</t>
  </si>
  <si>
    <t>Larance B.
 Campbell G.
 Moore T.
 Nielsen S.
 Bruno R.
 Lintzeris N.
 Cohen M.
 Hall W.
 Mattick R.
 O'Donnell C.
 Degenhardt L.</t>
  </si>
  <si>
    <t>Concerns and help-seeking among patients using opioids for management of chronic noncancer pain.</t>
  </si>
  <si>
    <t>Background. The safety and efficacy of long-term opioid treatment for chronic noncancer pain (CNCP) remains controversial. This study examined whether patients who report problematic opioid use sought help and/or perceived barriers to help-seeking. Methods. Data were collected from 1,086 people prescribed opioids for CNCP via a large prospective cohort called the Pain and Opioids IN Treatment (POINT) study. Patients' characteristics and helpseeking were examined according to scores on the Prescribed Opioids Difficulties Scale (PODS). Results. Participants scoring "intermediate" (17%) or "high" (30%) on the PODS were younger and reported more complex pain presentations, higher opioid doses, poorer physical health, moderate to severe anxiety and depression, aberrant behavior, past month opioid use disorder and help-seeking (compared with the "low" PODS group, 53%). Onequarter (26%) had sought help, most commonly from a primary care physician, specialist pain clinic, family member/partner, counselor/psychologist, and the Internet. Participants in the "high" PODS group were more likely to have sought help from an alcohol or other drug service, addiction specialist, or drug information helpline. Common barriers to help-seeking were desire for self-management and concern that their opioid treatment may be discontinued. Although 35% met criteria for likely opioid use disorder, only 4.8% reported lifetime treatment with methadone or buprenorphine; participants' ratings indicated significant perceived stigma associated with these medications. Conclusions. The PODS is effective in identifying patients who are concerned about their opioid use. Strategies to address stigma related to drug treatment, including better integration of primary health, specialist pain, and addiction services, are important in reducing opioid-related harm.Copyright © 2018 The Author(s).</t>
  </si>
  <si>
    <t>https://dx.doi.org/10.1093/pm/pny078</t>
  </si>
  <si>
    <t>Pain Medicine (United States). 20(4) (pp 758-769), 2019. Date of Publication: 01 Apr 2019.</t>
  </si>
  <si>
    <t>Mir S.
 Wong J.
 Ryan C.M.
 Bellingham G.
 Singh M.
 Waseem R.
 Eckert D.J.
 Chung F.</t>
  </si>
  <si>
    <t>Concomitant benzodiazepine and opioids decrease sleep apnoea risk in chronic pain patients.</t>
  </si>
  <si>
    <t>Background: The concurrent use of sedating centrally acting drugs and opioids by chronic pain patients occurs routinely despite concerns of negative impacts on respiration during sleep. The effects of centrally acting drugs and opioids on sleep apnoea have not been well characterised. The objective of this study was to assess the effect of concomitant centrally acting drugs and opioids on the prevalence and severity of sleep apnoea in chronic pain patients. Method(s): We conducted a prospective cohort study at five chronic pain clinics. Each participant underwent an in-laboratory polysomnography and daily morphine milligram equivalents were calculated. Participants were grouped into centrally acting drugs and opioid users versus sole opioid users. Result(s): Of the 332 consented participants, 204 underwent polysomnography and 120 (58.8%) had sleep apnoea (72% obstructive, 20% central, and 8% indeterminate sleep apnoea). Overall, 35% (71 of 204) were taking opioids alone, and 65% (133 of 204) were taking centrally acting drugs and opioids. There was a 69% decrease in the odds of having sleep apnoea (apnoea-hypopnoea index 5 events.h-1 ) in participants taking benzodiazepine/opioids versus sole opioid users (OR 0.31, 95% CI:0.12-0.80, p=0.015). Additionally, concomitant benzodiazepine/opioids versus sole opioid use was associated with a decrease in respiratory arousal index scores ( p=0.03). Mean overnight SpO2 was approximately 1% lower in the concomitant benzodiazepine/opioids group versus sole opioid users (93.1+/-2.5 versus 94.4+/-2.1%, p=0.01). Conclusion(s): In chronic pain patients on opioids, administration of certain benzodiazepine sedatives induced a mild respiratory depression but paradoxically reduced sleep apnoea risk and severity by increasing the respiratory arousal threshold.Copyright © ERS 2020.</t>
  </si>
  <si>
    <t>https://dx.doi.org/10.1183/23120541.00093-2020</t>
  </si>
  <si>
    <t>ERJ Open Research. 6(3) (pp 1-10), 2020. Article Number: 00093-2020. Date of Publication: July 2020.</t>
  </si>
  <si>
    <t>Roncero C.
 Lopez-Ortiz C.
 Barral C.
 Saez-Francas N.
 Rovira M.
 Casas M.</t>
  </si>
  <si>
    <t>Concomitant lithium and methadone treatment in a bipolar patient: A case report. [Spanish]</t>
  </si>
  <si>
    <t>Dual diagnosis requires complex therapeutic approaches to adapt treatment to the dual nature of the problem. It is important to understand the drug effects and the drug interactions that may be observed during the integral treatment of these pathologies. Given the scarcity of data on the effects of lithium and methadone treatment, the aim of this clinical case report is to explain the interactions produced between methadone and lithium carbonate, in a female patient with medical multi-pathology, opioid-dependent and with comorbid bipolar disorder, who was treated with both drugs. The most common adverse effects for each drug are described. Drug interactions and temporal correspondence of the two drugs, as well as their dosages, are described through review of the retrospective chart and prospective follow-up of the patient. After one-year of follow-up the patient had experienced no interactions in the concomitant lithium and methadone treatment. It should be noted that treatment of bipolar patients with dual diagnosis is complex, and should only be carried out by experts.</t>
  </si>
  <si>
    <t>https://dx.doi.org/10.20882/adicciones.244</t>
  </si>
  <si>
    <t>Adicciones. 21(2) (pp 167-172), 2009. Date of Publication: 2009.</t>
  </si>
  <si>
    <t>Prasetya R.A.
 Metselaar-Albers M.
 Engels F.</t>
  </si>
  <si>
    <t>Concomitant use of analgesics and immune checkpoint inhibitors in non-small cell lung cancer: A pharmacodynamics perspective.</t>
  </si>
  <si>
    <t>The invention of immunotherapy, such as immune checkpoint inhibitors (ICIs) for advanced-stage non-small cell lung cancer (NSCLC), has become a new standard of care for a defined group of NSCLC patients. However, the possible impacts of ICI interactions with analgesics for alleviating cancer-related pain are unclear and lack clinical evidence. Many studies have indicated that opioids detrimentally affect the immune system, possibly harming patients of ongoing immunotherapy. Opioids may repress the immune system in various ways, including impairing T cell function, upregulating immunosuppressor Treg cells, and interrupting intestinal microflora composition that disrupts the entire immune system. Furthermore, opioids can influence tumor progression and metastasis directly as opioid receptors are overexpressed in several types of NSCLC. In contrast, another analgesic acting on cyclooxygenase (COX) inhibition (i.e., NSAIDs) may be a candidate for adjuvant therapy since COX-2 is also expressed in the tumor cells of NSCLC patients. In addition, COX-2 is associated with tumor proliferation and metastasis. Therefore, both prospective and retrospective studies should confirm the advantages and disadvantages of the concurrent use of analgesics and ICIs in a clinical setting.Copyright © 2021 The Authors</t>
  </si>
  <si>
    <t>https://dx.doi.org/10.1016/j.ejphar.2021.174284</t>
  </si>
  <si>
    <t>European Journal of Pharmacology. 906 (no pagination), 2021. Article Number: 174284. Date of Publication: 05 Sep 2021.</t>
  </si>
  <si>
    <t>Nichols, Sharon L.;Lowe, Amanda;Zhang, Xinrui;Garvie, Patricia A.;Thornton, Sarah;Goldberger, Bruce A.;Hou, Wei;Goodenow, Maureen M.;Sleasman, John W.</t>
  </si>
  <si>
    <t>Concordance between self-reported substance use and toxicology among HIV-infected and uninfected at risk youth.</t>
  </si>
  <si>
    <t>Background: Substance use by youth living with HIV (YLWH) is a concern, given potential interactions with virus-associated immune suppression and adverse effects on risk behaviors, neurocognition, and adherence. Self-report substance use measures provide efficient cost-effective assessments. Analyses describe self-reported substance use among YLWH and examine agreement with toxicology assays. Methods: Seventy-eight youth age 18â€“24 years (87% male, 71% Africanâ€“American) with behaviorally acquired HIV-1 infection and 55 uninfected youth completed the Alcohol, Smoking, and Substance Involvement Screening Test to assess drug use frequency, including tobacco, marijuana, cocaine, and alcohol, over the prior three months. Elisa-based toxicology assays were used to detect 27 substances in plasma. Chi-square tests compared substance use between YLWH and uninfected youth; Kappa statistics compared agreement between self-report and toxicology. Results: YLWH reported marijuana (49%), tobacco (56%), and alcohol (87%) use, with 20%, 28% and 3% reporting daily use of each substance, respectively; other substance use was uncommon. Uninfected youth reported less tobacco use but otherwise similar substance use. All youth who reported daily use of marijuana or tobacco had positive plasma toxicology results, while concordance decreased with less frequent self-reported use. Among youth reporting no substance use, few tested positive (4% YLWH, 2% uninfected youth for cannabis; 8%YLWH for tobacco). Conclusions: Youth report high rates of marijuana, tobacco, and alcohol use. Concordance between self-report and toxicology for marijuana and tobacco use, particularly for daily users, supports self-report as a valid indicator of substance use in research studies of youth with or without HIV-1 infection. (PsycINFO Database Record (c) 2018 APA, all rights reserved)</t>
  </si>
  <si>
    <t>https://doi.org/10.1016/j.drugalcdep.2013.11.010</t>
  </si>
  <si>
    <t>Baggio, StÃ©phanie;Studer, Joseph;Mohler-Kuo, Meichun;Daeppen, Jean-Bernard;Gmel, Gerhard</t>
  </si>
  <si>
    <t>Concurrent and simultaneous polydrug use among young Swiss males: Use patterns and associations of number of substances used with health issues.</t>
  </si>
  <si>
    <t>Background: Simultaneous polydrug use (SPU) may represent a greater incremental risk factor for human health than concurrent polydrug use (CPU). However, few studies have examined these patterns of use in relation to health issues, particularly with regard to the number of drugs used. Methods: In the present study, we have analyzed data from a representative sample of 5734 young Swiss males from the Cohort Study on Substance Use Risk Factors. Exposure to drugs (i.e., alcohol, tobacco, cannabis, and 15 other illicit drugs), as well as mental, social and physical factors, were studied through regression analysis. Results: We found that individuals engaging in CPU and SPU followed the known stages of drug use, involving initial experiences with licit drugs (e.g., alcohol and tobacco), followed by use of cannabis and then other illicit drugs. In this regard, two classes of illicit drugs were identified, including first uppers, hallucinogens and sniffed drugs; and then â€œharderâ€_x009d_ drugs (ketamine, heroin, and crystal meth), which were only consumed by polydrug users who were already taking numerous drugs. Moreover, we observed an association between the number of drugs used simultaneously and social issues (i.e., social consequences and aggressiveness). In fact, the more often the participants simultaneously used substances, the more likely they were to experience social problems. In contrast, we did not find any relationship between SPU and depression, anxiety, health consequences, or health. Conclusions: We identified some associations with SPU that were independent of CPU. Moreover, we found that the number of concurrently used drugs can be a strong factor associated with mental and physical health, although their simultaneous use may not significantly contribute to this association. Finally, the negative effects related to the use of one substance might be counteracted by the use of an additional substance. (PsycINFO Database Record (c) 2016 APA, all rights reserved)</t>
  </si>
  <si>
    <t>https://doi.org/10.1515/ijamh-2013-0305</t>
  </si>
  <si>
    <t>International Journal of Adolescent Medicine and Health</t>
  </si>
  <si>
    <t>Walter de Gruyter</t>
  </si>
  <si>
    <t>Brummett C.M.
 Urquhart A.
 Hallstrom B.
 Tsodikov A.
 Williams D.A.
 Clauw D.J.</t>
  </si>
  <si>
    <t>Concurrent urologic and palliative care after cystectomy for treatment of muscle-invasive bladder cancer.</t>
  </si>
  <si>
    <t>Purpose: To characterize the effect of palliative care provided concurrently with usual urologic care for patients with bladder cancer undergoing cystectomy. Material(s) and Method(s): Prospective, 6-month, serial cohort study comparing 33 participants receiving usual care with cystectomy for muscle-invasive bladder cancer, with 30 participants also receiving concurrent palliative care. Patients and family caregivers completed validated symptom assessment and satisfaction surveys preoperatively and at 2, 4, and 6 months postoperatively. Result(s): The intervention group saw improvements in most symptom measures over the 6 months following cystectomy compared with the control group. Depression and anxiety decreased over the 6-month period for the intervention group patients but increased over this time among the controls (. P = 0.01). Fatigue decreased to a minimum for the intervention group participants at 4 months, whereas it peaked at this time for control participants (0.002). Quality-of-life and posttraumatic growth scores followed a similar pattern, with scores peaking at 4 months for the intervention group whereas controls reported their lowest scores at this time (. P = 0.01 and P = 0.03, respectively). Changes in pain scores did not reach statistical significance. Neither family caregiver burden nor patient satisfaction showed statistically significant changes over time. Conclusion(s): Patients who received concurrent palliative care in addition to usual urologic care following radical cystectomy for muscle-invasive bladder cancer had better outcomes, including improved fatigue, depression, quality of life, and posttraumatic growth. Although further research on this topic is needed, our results suggest that providing palliative care services in addition to usual urologic care for patients with bladder cancer may significantly reduce postoperative symptoms.Copyright © 2015 Elsevier Inc..</t>
  </si>
  <si>
    <t>https://dx.doi.org/10.1016/j.urolonc.2015.02.012</t>
  </si>
  <si>
    <t>Urologic Oncology: Seminars and Original Investigations. 33(6) (pp e23-267), 2015. Date of Publication: 01 Jun 2015.</t>
  </si>
  <si>
    <t>Marton, Tobias;Barnes, Deborah E.;Wallace, Art;Woolley, Joshua D.</t>
  </si>
  <si>
    <t>Concurrent use of buprenorphine, methadone, or naltrexone does not inhibit ketamineâ€™s antidepressant activity.</t>
  </si>
  <si>
    <t>Two recent studies that investigated the necessity of mu opioid receptors (MORs) for ketamineâ€™s antidepressant activity yielded divergent results (N. R. Williams et al, 2018; G. Yoon et al, 2019). One found that acute naltrexone administration blocked the antidepressant effects of ketamine, while another found that patients receiving chronic naltrexone had good antidepressant responses to ketamine. Thus, whether ketamineâ€™s antidepressant activity depends on MORs or N-methyl-D-aspartate receptors is controversial. High-affinity MOR agonists such as buprenorphine and methadone are used to treat opioid use disorder, as they bind to the MOR and reduce the effect of additional MOR agonist administration (G. Bart, 2012) . Therefore, if ketamineâ€™s antidepressant mechanism requires acute MOR activation, then concomitant use of such high-affinity MOR agonists should reduce ketamineâ€™s antidepressant effects. To explore this issue, we examined retrospective treatment outcome data of 40 consecutive veterans treated with intravenous ketamine for treatment-resistant depression. All patients received up to six infusions of ketamine (0.5 mg/kg over 40 minutes) twice weekly for 3 weeks. Beck Depression Inventory-II data were collected immediately before each infusion. Results show ketamine treatment was safe and well tolerated in all patients without any serious adverse events. Importantly, we observed no differences in vital sign changes between cohorts receiving ketamine. Consistent with our results, but contrary to the outcomes reported in Williams et al, Yoon et al described 5 patients with alcohol use disorder pretreated with injectable naltrexone who demonstrated robust antidepressant responses to ketamine. These divergent results may be explained by differences in ketamineâ€™s activity in the setting of long-term versus immediate opioid administration. The observed safety and efficacy of ketamine treatment in our treatment-resistant depression patients on long-term MOR agonist therapy establishes the potential for ketamine treatment in this dual-diagnosis population, in addition to informing the ongoing debate concerning ketamineâ€™s antidepressant mechanism. (PsycINFO Database Record (c) 2019 APA, all rights reserved)</t>
  </si>
  <si>
    <t>https://doi.org/10.1016/j.biopsych.2019.02.008</t>
  </si>
  <si>
    <t>Martins, Silvia S.;Gorelick, David A.</t>
  </si>
  <si>
    <t>Conditional substance abuse and dependence by diagnosis of mood or anxiety disorder or schizophrenia in the U.S. Population.</t>
  </si>
  <si>
    <t>Background: Little is known about the association of various psychiatric disorders with the risk of developing dependence or abuse among users of various psychoactive substances (conditional dependence, CD; conditional abuse, CA). Objectives: Evaluate the association of psychiatric disorders with CA only, CD only and CA+CD. Method: Secondary analysis of data from 43,093 non-institutionalized US adults in the first wave (2001â€“2002) of the National Epidemiological Survey on Alcohol and Related Conditions. A structured diagnostic interview allowed classification by lifetime psychiatric diagnosis (DSM-IV criteria) and psychoactive substance use. Data were analyzed using weighted proportions, 95% CIs, and weighted logistic regression models to generate odds ratios (OR) adjusted for socio-demographic characteristics. Results: Psychiatric disorders were associated with higher prevalence of psychoactive substance use, regardless of type of disorder or substance. CA, CD and CA+CD prevalence rates were generally higher than unconditional prevalence rates among respondents with and without psychiatric disorders. Respondents with multiple disorders (mainly mood and anxiety disorders) had higher rates of CA+CD on most, but not all, psychoactive substances (e.g., not heroin), while schizophrenia was associated only with higher rates of tranquilizer CA+CD. Psychiatric disorders had few associations with CA only and CD only on psychoactive substances. Conclusion: Study findings suggest that mood and anxiety disorders are associated with increased prevalence of substance use and increased transition from use to CA and CD, while schizophrenia is associated with increased transition from abstinence to use, especially for marijuana. Findings did not support the self-medication hypothesis of substance use disorders. (PsycINFO Database Record (c) 2018 APA, all rights reserved)</t>
  </si>
  <si>
    <t>https://doi.org/10.1016/j.drugalcdep.2011.05.010</t>
  </si>
  <si>
    <t>Tomko, Catherine;Nestadt, Danielle Friedman;Rouhani, Saba;Silberzahn, Bradley E.;Haney, Katherine;Park, Ju Nyeong;Galai, Noya;Logie, Carmen H.;Sherman, Susan G.</t>
  </si>
  <si>
    <t>Confirmatory factor analysis and construct validity of the Internalized Sex Work Stigma Scale among a cohort of cisgender female sex workers in Baltimore, Maryland, United States.</t>
  </si>
  <si>
    <t>Internalized sex work stigma among cisgender female sex workers (FSW) is produced within contexts of social marginalization and associated with a range of ill-effects, including psychological distress, and lower rates of healthcare-seeking. This study seeks to uncover latent domains of the new Internalized Sex Work Stigma Scale (ISWSS) using data from 367 FSW in Baltimore, Maryland, USA. The sample was 56% white with high substance use (82% smoked crack cocaine, 58% injected any drug). The average ISWSS score was 34.8 (s.d. = 5.8, possible range: 12â€“48) and internal consistency was high (0.82). Confirmatory factor analysis revealed four subscales: worthlessness, guilt and shame, stigma acceptance, and sex work illegitimacy. Internal consistency of subscales was high (0.69â€“0.90); the scale also demonstrated construct validity with depression and agency. In bivariate logistic regressions, higher ISWSS, worthlessness, shame and guilt, and acceptance scores predicted higher odds of rushing client negotiations due to police. In unadjusted multinomial regressions, feeling respected by police predicted lower ISWSS, worthlessness, guilt and shame, acceptance, and illegitimacy scores. Identified factors are congruent with existing literature about how FSW manage sex work-specific stigma. Understanding the unique dimensions and impacts of internalized sex work stigma can inform interventions and policy to reduce morbidities experienced by FSW. (PsycInfo Database Record (c) 2022 APA, all rights reserved)</t>
  </si>
  <si>
    <t>https://doi.org/10.1080/00224499.2020.1755821</t>
  </si>
  <si>
    <t>Journal of Sex Research</t>
  </si>
  <si>
    <t>Lamy, S.;Laqueille, X.;Thibaut, F.</t>
  </si>
  <si>
    <t>ConsÃ©quences potentielles de la consommation de tabac, de cannabis et de cocaÃ¯ne par la femme enceinte sur la grossesse, le nouveau-nÃ© et lâ€™enfant: Revue de littÃ©rature. [Consequences of tobacco, cocaine and cannabis consumption during pregnancy on the pregnancy itself, on the newborn and on child development: A review.]</t>
  </si>
  <si>
    <t>Background: Substance use has increased worldwide. Based on these data, we may think that substance use has also increased during pregnancy, but epidemiological data are scarce in this population. The potential consequences of tobacco, cocaine or cannabis use during pregnancy are a major public health concern. The combined use of different substances during pregnancy may have serious consequences on the pregnancy and on child development. Methods: In this paper, we will describe the potential consequences for the newborn, child and adolescent after being exposed to tobacco, cannabis and cocaine in utero. For this purpose, we will review all retrospective and prospective studies (in English and French) referenced in PubMed reporting on the somatic or psychiatric consequences of alcohol, tobacco and drug consumption by pregnant women on newborn and children. Consumption during pregnancy was assessed in these studies using simple questionnaires, biomarkers analysis or both. Results: Generally speaking, these pregnancies are at high risk for both the mother and the foetus: for example, an increased risk of miscarriage or of reduced length of gestation, an increased risk of uterine apoplexy and placenta praevia, more premature births and/or hypotrophy were reported. The occurrence of a newborn's withdrawal syndrome may be misdiagnosed. Many consequences on child development may be observed such as growth disorders, learning or motor disorders, language disorders, cognitive disorders (attention, memory, executive functions), attention deficit disorders with impulsivity or with hyperactivity (ADHD), and memory disorders. The prevalence of depressive or anxiety disorders may also be increased in these children. The risk of addictive disorders or schizophrenia in children exposed in utero to illicit drugs or tobacco is still unknown. The combined use of different substances increases, consequently it is difficult to disentangle the consequences on child development of each of the drugs used during pregnancy owing to potential interactions between these drugs. The consequences on child development will also depend on the dose and on the time of drug use during pregnancy. Discussion: The National Institute of Drug Abuse reported that 75% of the infants exposed in utero to one or more substances will present medical problems during childhood, as compared to only 27% of the non-exposed infants. However, the medical consequences are still a matter of controversies. Methodological biases, such as the use of different rating scales among studies, and the heterogeneity of the populations included are main limitations. Further studies are needed using larger cohorts and longer follow-up periods. (PsycINFO Database Record (c) 2016 APA, all rights reserved)</t>
  </si>
  <si>
    <t>https://doi.org/10.1016/j.encep.2014.08.012</t>
  </si>
  <si>
    <t>L'EncÃ©phale: Revue de psychiatrie clinique biologique et thÃ©rapeutique</t>
  </si>
  <si>
    <t>Elsevier Masson SAS</t>
  </si>
  <si>
    <t>Newcomb, Michael D.;Bentler, Peter M.</t>
  </si>
  <si>
    <t>Consequences of adolescent drug use: Impact on the lives of young adults.</t>
  </si>
  <si>
    <t>To what extent does drug use in adolescence affect an individual's psychological development in later life? Is there a link between adolescent drug use and antisocial behavior in adulthood? 'Consequences of Adolescent Drug Use' offers a compelling analysis of postadolescent effects of earlier drug use among a diversified sample of normal teenagers. Using its unique data base of 654 young adults who have been followed since early adolescences, the book assesses the effects of adolescent drug use on young adult family formation and stability, deviant behavior, sexual behavior and involvement, educational pursuits, livelihood pursuits, mental health, and social integration. In addition, it explores the emotional impact from the use of various drugsâ€”such as cocaine, alcohol, and PCPâ€”on young adult development. (PsycINFO Database Record (c) 2016 APA, all rights reserved)</t>
  </si>
  <si>
    <t>Thousand Oaks, CA, US</t>
  </si>
  <si>
    <t>Sage Publications, Inc</t>
  </si>
  <si>
    <t>Joshi G.P.
 Ogunnaike B.O.</t>
  </si>
  <si>
    <t>Consequences of inadequate postoperative pain relief and chronic persistent postoperative pain.</t>
  </si>
  <si>
    <t>It is now well accepted that inadequately treated pain and associated stress response have significant physiologic and psychologic consequences, which may lead to organ dysfunction and increase postoperative mortality and morbidity. In addition, unrelieved postoperative pain reduces the ability to participate in rehabilitation programs, leading to poor postoperative outcomes. Furthermore, poorly controlled pain can potentially increase the incidence of chronic persistent postoperative pain. Thus, pain delays recovery and discharge home and reduces quality of life and patient satisfaction. Overall, inadequately treated pain increases resource use and health care costs. Therefore, an improvement in perioperative analgesia is not only desirable for humanitarian reasons but is also essential for the potential reduction in postoperative morbidity, improved health-related quality of life, and reduced health care costs. Chronic persistent postoperative pain is common but often under-recognized or misdiagnosed. The first step in preventing persistent postoperative pain is to accept that it can occur after surgery. Despite numerous reports of persistent postoperative pain resulting in distress and disability, it has been ignored. The prevalence of chronic persistent postoperative pain appears to vary with the type of surgery as well as the surgical approach. Therefore, the use of a surgical approach that minimizes tissue trauma is crucial. However, it is not clear why some patients develop persistent pain, whereas others undergoing the same surgical procedure do not. Other risk factors include pre-existing pain, the extent of acute pain, and certain personality factors (psychologic vulnerability). It appears that the intensity of acute postoperative pain (particularly movement-evoked pain) is an important predictor of persistent postoperative pain. Therefore, it is necessary to provide effective and rational early interventions, which reduce postoperative pain not only at rest but also on movement. Multimodal analgesia techniques, including regional analgesia (epidural analgesia or continuous peripheral nerve blocks), COX-2 inhibitors (NSAIDs and COX-2 specific inhibitors), and opioids have been recommended for providing dynamic pain relief with a lower incidence of side effects. In addition, NMDA antagonists (eg, ketamine), a2 agonists (eg, clonidine and dexmedetomidine), and anticonvulsants (eg, gabapentin and pregabalin) have been investigated. However, the use of these adjunct analgesics remains controversial and needs to be evaluated in larger studies. It is imperative that future acute pain studies collect appropriate data, including preoperative pain intensity and physiologic and psychologic risk factors. In addition, data regarding the location and length of surgical incisions and handling of nerves and muscles should also be obtained. Furthermore, postoperative follow-up, including quantitative and descriptive pain assessment, patient function, and physical signs and symptoms as well as postoperative interventions (eg, radiation therapy and chemotherapy), should be collected for at least 1 year. Areas of interest include identifying high-risk individuals, because focused interventions may be beneficial for these patient populations. In addition, the determination and adoption of surgical techniques that will minimize the incidence of chronic postoperative pain are imperative. It is necessary to assess the relationship between the intensity and time course of postoperative pain and the occurrence of persistent postoperative pain. Finally, prospective randomized, controlled studies are needed to determine how different pain management strategies influence the incidence of persistent postoperative pain. © 2005 Elsevier Inc. All rights reserved.</t>
  </si>
  <si>
    <t>https://dx.doi.org/10.1016/j.atc.2004.11.013</t>
  </si>
  <si>
    <t>Anesthesiology Clinics of North America. 23(1) (pp 21-36), 2005. Date of Publication: March 2005.</t>
  </si>
  <si>
    <t>Fiellin D.A.
 Justice A.C.
 Braithwaite R.S.</t>
  </si>
  <si>
    <t>Consortium to improve outcomes in HIV/AIDS, Alcohol, aging &amp; multisubstance use (compaaas).</t>
  </si>
  <si>
    <t>The Consortium to improve OutcoMes in HIV/Aids, Alcohol, Aging, and multi-Substance use (COMpAAAS) (PI: Justice) will coalesce findings from observational research, intervention and operations research. It includes the Veterans Aging Cohort Study (VACS), the largest HIV cohort in the North America (40,594 HIV+ matched 2:1 to 81,188 HIV-) and a nested, consented 8 site sample of 3,660 HIV infected (HIV+) patients demographically matched to 3652 uninfected patients (HIV-) which has longitudinal data spanning nearly 10 years on alcohol, substance use, and health and behavioral outcomes. The COMpAAAS observational study (PI:Justice) compares longitudinal patterns and consequences of alcohol and multi- Substance use (MSU) in HIV+/), collect TLFB in HIV+/) initiating care to study longitudinal associations of alcohol, tobacco, opioids, and cocaine, with outcomes and develop an interactive Web-Based laboratory. The COMpAAAS intervention (PI: Fiellin) compares onsite Integrated Stepped Care treatment (ISC) to treatment as usual (TAU) in three, linked, 6-month randomized clinical trails in 642 HIV+ patients with unhealthy alcohol use. Patients with 1) atrisk drinking, 2) alcohol abuse or dependence or 3) moderate alcohol consumption and liver disease will be randomized to ISC or TAU. The primary outcome will be change in alcohol consumption. Secondary outcomes include change in the VACS Index, ART adherence, and sexual risk behaviors. The COMpAAAS operations research study (PI: Braithwaite) compares the effectiveness of different interventions and alternative portfolios of interventions, and places particular emphasis on alcohol because it is a common modifiable risk factor for HIV transmission and progression. Because unhealthy alcohol use often occurs together with MSU and depression, because they often act on similar pathways to impact HIV transmission, the proposal considers portfolios of interventions that address these behaviors simultaneously or in a sequenced, prioritized progression. We also consider interventions that can be tailored to patient characteristics such as age and comorbidity. We seek to implement this operations research within an interactive web-based laboratory to improve research methods by encouraging greater "cross-talk" between modeling, observational data analysis, and trial design; and by identify patient groups that may particularly benefit from interventions, or tailoring results to the needs of particular stakeholders.</t>
  </si>
  <si>
    <t>https://dx.doi.org/10.1111/j.1530-0277.2012.01803.x</t>
  </si>
  <si>
    <t>Alcoholism: Clinical and Experimental Research. Conference: 35th Annual Scientific Meeting of the Research Society on Alcoholism, RSA 2012. San Francisco, CA United States. Conference Publication: (var.pagings). 36(SUPPL. 1) (pp 145A), 2012. Date of Publication: June 2012.</t>
  </si>
  <si>
    <t>Sahajian F, Lamothe P, Fabry J, Vanhems P.</t>
  </si>
  <si>
    <t>Consumption of psychoactive substances among 535 women entering a Lyon prison (France) between June 2004 and December 2008</t>
  </si>
  <si>
    <t>Rev Epidemiol Sante Publique. 2012 Oct;60(5):371-81. doi: 10.1016/j.respe.2012.02.010. Epub 2012 Sep 13.</t>
  </si>
  <si>
    <t>10.1016/j.respe.2012.02.010</t>
  </si>
  <si>
    <t>John A.
 Delpozo-Banos M.
 Gunnell D.
 Dennis M.
 Scourfield J.
 Ford D.V.
 Kapur N.
 Lloyd K.</t>
  </si>
  <si>
    <t>Contacts with primary and secondary healthcare prior to suicide: Case-control whole-population-based study using person-level linked routine data in Wales, UK, 2000-2017.</t>
  </si>
  <si>
    <t>Background Longitudinal studies of patterns of healthcare contacts in those who die by suicide to identify those at risk are scarce. Aims To examine type and timing of healthcare contacts in those who die by suicide. Method A population-based electronic case-control study of all who died by suicide in Wales, 2001-2017, linking individuals' electronic healthcare records from general practices, emergency departments and hospitals. We used conditional logistic regression to calculate odds ratios, adjusted for deprivation. We performed a retrospective continuous longitudinal analysis comparing cases' and controls' contacts with health services. Results We matched 5130 cases with 25 650 controls (5 per case). A representative cohort of 1721 cases (8605 controls) were eligible for the fully linked analysis. In the week before their death, 31.4% of cases and 15.6% of controls contacted health services. The last point of contact was most commonly associated with mental health and most often occurred in general practices. In the month before their death, 16.6 and 13.0% of cases had an emergency department contact and a hospital admission respectively, compared with 5.5 and 4.2% of controls. At any week in the year before their death, cases were more likely to contact healthcare services than controls. Self-harm, mental health and substance misuse contacts were strongly linked with suicide risk, more so when they occurred in emergency departments or as emergency admissions. Conclusions Help-seeking occurs in those at risk of suicide and escalates in the weeks before their death. There is an opportunity to identify and intervene through these contacts.Copyright © The Authors 2020. Published by Cambridge University Press on behalf of the Royal College of Psychiatrists.</t>
  </si>
  <si>
    <t>https://dx.doi.org/10.1192/bjp.2020.137</t>
  </si>
  <si>
    <t>British Journal of Psychiatry. 217(6) (pp 717-724), 2020. Date of Publication: December 2020.</t>
  </si>
  <si>
    <t>Knight M.J.
 Mills N.T.
 Baune B.T.</t>
  </si>
  <si>
    <t>Contemporary methods of improving cognitive dysfunction in clinical depression.</t>
  </si>
  <si>
    <t>Introduction: Cognitive dysfunction is prevalent in patients with major depressive disorder (MDD), with deficits observed across several domains (e.g., executive function, memory, attention). While depression alone is disabling, patients with cognitive deficits typically experience greater functional impairments, poorer clinical recovery, and reduced quality of life. Consequently, it is imperative to elucidate recent advances in our understanding of the treatment of cognitive dysfunction in MDD. Areas covered: This review spans psychological, physical, and pharmacological treatment approaches for cognitive dysfunction in depression. Where possible, the authors summarise where treatments have demonstrated efficacy in improving specific cognitive domains (e.g., attention), and highlight the differential mechanisms which underpin cognitive improvement. In addition, the roles of adjunctive cognitive treatments (e.g., exercise), and the possible side effects and drawbacks of specific treatments are explored. Expert opinion: Psychological treatments typically confer cognitive improvement alongside functional and/or clinical recovery; however, the efficacy of cognitive training and cognitive behavioral therapy to longitudinal cognitive improvement remains to be established. Recently developed pharmacological agents may improve cognition by reducing low-grade inflammation and promoting neurogenesis; however, the pro-cognitive effects of typical antidepressants are limited. Integrated approaches which emphasize cognitive recovery alongside clinical and functional improvement may be key to advancing patient outcomes.Copyright © 2019, © 2019 Informa UK Limited, trading as Taylor &amp; Francis Group.</t>
  </si>
  <si>
    <t>https://dx.doi.org/10.1038/npp.2016.242</t>
  </si>
  <si>
    <t>Expert Review of Neurotherapeutics. 19(5) (pp 431-443), 2019. Date of Publication: 04 May 2019.</t>
  </si>
  <si>
    <t>Roberts, Amelia C.;Wechsberg, Wendee M.;Zule, William;Burroughs, Angela R.</t>
  </si>
  <si>
    <t>Contextual factors and other correlates of sexual risk of HIV among African-American crack-abusing women.</t>
  </si>
  <si>
    <t>Examined differences in contextual factors, substance use, sexual risk behaviors, and comorbid histories between 355 African-American, out-of-treatment, crack-abusing women who had either a single sexual partner or multiple partners. Bivariate analysis indicated that women with multiple partners were more likely than women with a single partner to be homeless, financially dependent, and to have histories of sexual, physical, and emotional abuse. Women with multiple partners reported higher levels of depression, anxiety, and more symptoms of posttraumatic stress disorder. In multiple logistic regression analysis, being unemployed, difficult childhood, and number of days of crack use in the previous 20 days, longer crack runs, and more frequent unprotected fellatio were associated with increased odds of having multiple sexual partners. Being married or living as married was associated with decreased odds of having multiple sexual partners. The importance of assessing contextual and historical factors and implications for future research are discussed. (PsycInfo Database Record (c) 2023 APA, all rights reserved)</t>
  </si>
  <si>
    <t>https://doi.org/10.1016/S0306-4603(01)00255-6</t>
  </si>
  <si>
    <t>Landovitz R.J.
 Fletcher J.B.
 Shoptaw S.
 Reback C.J.</t>
  </si>
  <si>
    <t>Contingency management facilitates the use of postexposure prophylaxis among stimulant-using men who have sex with men.</t>
  </si>
  <si>
    <t>Background. Stimulant-using men who have sex with men (MSM) are at high risk of human immunodeficiency virus (HIV) acquisition. Contingency Management (CM) is a robust substance abuse intervention that provides voucher-based incentives for stimulant-use abstinence. Methods. We conducted a randomized controlled trial of CM with postexposure prophylaxis (PEP) among stimulant-using MSM. Participants were randomized to CM or a noncontingent "yoked" control (NCYC) intervention and observed prospectively. Generalized linear models were used to estimate the effect of CM on PEP course completion, medication adherence, stimulant use, and sexual risk behaviors. Results. At a single site in Los Angeles, 140 MSM were randomized to CM (n = 70) or NCYC (n = 70). Participants were 37% Caucasian, 37% African American, and 18% Latino. Mean age was 36.8 (standard deviation = 10.2) years. Forty participants (29%) initiated PEP after a high-risk sexual exposure, with a mean exposure-to-PEP time of 32.9 hours. PEP course completion was greater in the CM group vs the NCYC group (adjusted odds ratio [AOR] 7.2; 95% confidence interval {CI}, 1.1-47.9), with a trend towards improved medication adherence in the CM group (AOR, 4.3; 95% CI, 0.9-21.9). Conclusions. CM facilitated reduced stimulant use and increased rates of PEP course completion, and we observed a trend toward improved adherence. Participants in the CM group reported greater reductions in stimulant use and fewer acts of condomless anal intercourse than the control group. This novel application of CM indicated the usefulness of combining a CM intervention with PEP to produce a synergistic HIV prevention strategy that may reduce substance use and sexual risk behaviors while improving PEP parameters.Copyright © The Author 2015. Published by Oxford University Press on behalf of the Infectious Diseases Societyof America.</t>
  </si>
  <si>
    <t>https://dx.doi.org/10.1093/ofid/ofu114</t>
  </si>
  <si>
    <t>Open Forum Infectious Diseases. 2(1) (no pagination), 2015. Date of Publication: 01 Jan 2015.</t>
  </si>
  <si>
    <t>Petry, Nancy M.;Alessi, Sheila M.;Rash, Carla J.</t>
  </si>
  <si>
    <t>Contingency management treatments decrease psychiatric symptoms.</t>
  </si>
  <si>
    <t>Objective: Contingency management (CM) is an empirically validated treatment for substance use disorders, but its effects on psychiatric symptoms have not been systematically examined. The purpose of this study was to examine the impact of CM on psychiatric symptoms of cocaine dependent patients receiving CM with standard care versus standard care alone. Method: Psychiatric symptoms were evaluated in 393 patients participating in 1 of 3 randomized trials of CM at treatment initiation and 1, 3 (posttreatment), 6, and 9 months later. Results: Patients randomized to CM evidenced significant reductions in psychiatric symptoms over time throughout the 9-month follow-up. In contrast, psychiatric symptoms remained stable relative to baseline in patients randomized to standard care. A significant time by treatment condition effect was noted (p &lt; .05) for overall psychiatric distress as well as for specific indices of depression, hostility, interpersonal sensitivity, phobic anxiety and psychoticism symptoms. Reductions in drug use mediated the effects of CM on psychiatric symptoms. Conclusions: These data demonstrate that the effects of CM extend beyond their impact on drug use behaviors and the period in which reinforcers are in effect. (PsycINFO Database Record (c) 2019 APA, all rights reserved)</t>
  </si>
  <si>
    <t>https://doi.org/10.1037/a0032499</t>
  </si>
  <si>
    <t>Journal of Consulting and Clinical Psychology</t>
  </si>
  <si>
    <t>Petry, Nancy M.;Alessi, Sheila M.;Carroll, Kathleen M.;Hanson, Tressa;MacKinnon, Stephen;Rounsaville, Bruce;Sierra, Sean</t>
  </si>
  <si>
    <t>Contingency management treatments: Reinforcing abstinence versus adherence with goal-related activities.</t>
  </si>
  <si>
    <t>Contingency management (CM) interventions usually reinforce submission of drug-negative specimens, but they can also reinforce adherence with goal-related activities. This study compared the efficacy of the 2 approaches. Substance-abusing outpatients (N = 131) were randomly assigned to 1 of 3 12-week treatments: standard treatment (ST), ST with CM for submitting negative urine toxicology screens, or ST with CM for completing goal-related activities. CM patients remained in treatment longer and achieved more abstinence than ST patients, but the CM condition that reinforced submission of negative samples resulted in better outcomes than the CM condition that reinforced goal-related activities. Abstinence at 6- and 9-month follow-ups did not differ by group, but longest duration of abstinence achieved during treatment was associated with abstinence posttreatment. (PsycINFO Database Record (c) 2019 APA, all rights reserved)</t>
  </si>
  <si>
    <t>https://doi.org/10.1037/0022-006X.74.3.592</t>
  </si>
  <si>
    <t>Schoeler T.
 Petros N.
 Di Forti M.
 Klamerus E.
 Foglia E.
 Murray R.
 Bhattacharyya S.</t>
  </si>
  <si>
    <t>Continued cannabis and substance use in the first 2 years following onset of psychosis: Predicting risk of medication nonadherence.</t>
  </si>
  <si>
    <t>Background: Medication adherence during the early period following frst episode of psychosis (FEP) is a key factor that determines outcome and subsequent course of the illness. Uncertainty exists whether the use of nonprescription psychoactive substances following onset, in particular can-nabis use, affects medication adherence. Method(s): Two hundred and thirty three FEP patients presenting to psychiatric services in South London were included. Data obtained through prospective assessments (face-to-face and clinical notes) measured medication adherence, pattern of cannabis use (combining measures of continuation of cannabis use with type of cannabis used), and pattern of other substance use (cigarettes, alcohol, and illicit drugs) in the frst 2 years following onset of psychosis. Simple and multiple logistic regression analyses were employed to compare the different substance use groups with regard to risk of medication nonadherence while controlling for confounders. Result(s): The proportion of nonadherent patients was higher in those who continued using high-potency forms of cannabis (skunk-like) following the onset (83%) when compared to never regular users (51%). This effect remained signifcant ([Odds Ratio (OR) 5.26, 95% Confdence Interval (CI) 1.91-15.68]) in multiple analysis. No signifcant increases in risk were present in those who used cannabis more sporadically ([OR 2.03, 95% CI 0.76-5.68]) or used milder forms of cannabis (hash-like) ([OR 1.50, 95% CI 0.28-9.22]). Other substances did not make an independent contribution in this model, including cigarette use ([OR 0.88, 95% CI 0.41-1.89]), alcohol use ([OR 0.66, 95% CI 0.27-1.64]), or regular use of other illicit drugs ([OR 1.03, 95% CI 0.34-3.15]) following the onset. Conclusion(s): Continued use of high-potency forms of cannabis following the onset of psychosis is likely to adversely affect medication adherence. Interventions aimed at improving medication adherence should focus on comorbid cannabis use as a preventable risk factor and need to be implemented early in the course of psychosis.</t>
  </si>
  <si>
    <t>Schizophrenia Bulletin. Conference: 16th International Congress on Schizophrenia Research. San Diego, CA United States. 43(Supplement 1) (pp S80-S81), 2017. Date of Publication: March 2017.</t>
  </si>
  <si>
    <t>Richardson, Gale A.;Goldschmidt, Lidush;Willford, Jennifer</t>
  </si>
  <si>
    <t>Continued effects of prenatal cocaine use: Preschool development.</t>
  </si>
  <si>
    <t>The relationship between prenatal cocaine use and preschooler's physical and cognitive development and behavioral characteristics was examined, controlling for other influences on child development. On average, children were 38.5 months old, women were 29.4 years old, had 12.3 years of education, and 47% were African American. During the first trimester, 18% of the women were frequent cocaine users (â‰¥1 line/day). First trimester cocaine exposure predicted decreased head circumference at 3 years and lower scores on the short-term memory subscale of the Stanfordâ€“Binet Intelligence Scale (SBIS) [74]. There was no significant relationship between prenatal cocaine use and the other SBIS scales. First trimester cocaine use also predicted more total, internalizing, and externalizing behavior problems on the Child Behavior Checklist [3] and higher scores on the fussy/difficult scale of the Infant Characteristics Questionnaire [6]. Children who were exposed to cocaine throughout pregnancy had more behavior problems and were more fussy compared to children of women who never used cocaine prenatally. A repeated measures analysis showed that children of first trimester cocaine users became more fussy over time. These detrimental effects on growth and behavior are consistent with other reports in the literature and with the hypothesis that prenatal cocaine exposure affects development through changes in neurotransmitter systems. (PsycINFO Database Record (c) 2016 APA, all rights reserved)</t>
  </si>
  <si>
    <t>https://doi.org/10.1016/j.ntt.2009.08.004</t>
  </si>
  <si>
    <t>Thomson KC, Greenwood CJ, Letcher P, Spry EA, Macdonald JA, McAnally HM, Hines LA, Youssef GJ, McIntosh JE, Hutchinson D, Hancox RJ, Patton GC, Olsson CA.</t>
  </si>
  <si>
    <t>Continuities in maternal substance use from early adolescence to parenthood: findings from the intergenerational cohort consortium</t>
  </si>
  <si>
    <t>Psychol Med. 2023 Apr;53(5):2136-2145. doi: 10.1017/S0033291721003925. Epub 2021 Oct 8.</t>
  </si>
  <si>
    <t>10.1017/S0033291721003925</t>
  </si>
  <si>
    <t>Karas-Trzeciak M.
 Woloszczuk-Gebicka B.
 Basiewicz-Slaczka E.
 Grabowski T.</t>
  </si>
  <si>
    <t>Continuous epidural anaesthesia with 0.2% ropivacaine and sufentanil for postoperative pain relief folowing major surgery in infants: How effective? How safe?.</t>
  </si>
  <si>
    <t>Background and Goal of Study: As shown in our previous study (1), sufentanil administered with ropivacaine for postoperative pain relief reaches analgesic concentrations in plasma by the end of surgery, and cummulates during the postoperative period. Sufentanil concentration increases even further when epidural infusion with ropivacaine is stopped, reaching and exceeding 0.1 ng ml-1, which was shown to produce respiratory depression (2). The aim of this study was to evaluate postoperative analgesia and respiratory complications of epidural infusion of sufentanil with ropivacaine. Material(s) and Method(s): With consent of local Ethics Committee and informed parental consent, 20 infants, 11.6 +/- 9.9 mo, 8.6 +/- 3.8 kg were enrolled in prospective study. Epidural catheter was placed under general anesthesia (N2O/O2/ desflurane/ remifentanil), in the lumbar epidural space. Initial bolus dose of 0.2% ropivacaine, 0.5 ml kg-1, sufentanil, 0.2 mug kg-1 was given and intraoperarative infusion of 0.2% ropivacaine, 0.15 ml kg-1 h-1 with sufentanil 0.112 mug kg-1 h-1 was started. Sufentanil dose was reduced to 0.037 mug kg-1 h-1 for postoperative infusion. Paracetamol, 80 mg kg-1 day-1 was given IV. Analgesia and sedation was evaluated every 2 h by the PACU nurses using the COMFORT scale (3). Respiratory rate (RR) was recorded every 2 hours. Oxygen mask was used at the discretion of attending nurse to maintain O2 sat&gt;90%. Results and Discussion: Most children showed some agitation at admission to PACU, but most of them responded to "tender, loving care" which suggests that discomfort was produced by other factors than pain. Analgesia was rated excellent-to good in 18/20 infants. Two infants required additional pain medication. RR &lt; 20/min. was recorded in 7 infants (3.2% of all recordings were&lt; 20/min. ). No other respiratory complications were noted. Conclusion(s): Excellent-to-good analgesia provided by continuous epidural infusion of ropivacaine and sufentanil depends in part on local action of the ropivacaine and opioid and by systemic action of the latter. Sufentanil reaches concentrations which actually decrease respiratory rate, therefore monitoring for potentially life-threatening respiratory depression is mandatory.</t>
  </si>
  <si>
    <t>European Journal of Anaesthesiology. Conference: European Anaesthesiology Congress, EUROANAESTHESIA 2012. Paris France. Conference Publication: (var.pagings). 29(SUPPL. 50) (pp 157), 2012. Date of Publication: June 2012.</t>
  </si>
  <si>
    <t>Azad S.C.
 Groh J.
 Beyer A.
 Schneck D.
 Dreher E.
 Peter K.</t>
  </si>
  <si>
    <t>Continuous epidural analgesia versus patient controlled intravenous analgesia for postthoracotomy pain.</t>
  </si>
  <si>
    <t>Objectives: Both continuous epidural analgesia (EA) with local anaesthetics and lipophilic opioids, and patient controlled intravenous analgesia (PCA) with opioids, are techniques routinely used for postoperative pain control. Although both analgesic regimens have been found to provide good analgesia after major surgery, there is still controversy about the superiority of either of the two techniques. The purpose of this study was to compare these two techniques for analgesic efficacy, effect on pulmonary function and incidence of side effects and complications in patients undergoing thoracotomy. Method(s): Fifty patients were included in this prospective randomised trial. For postoperative pain control 25 patients (EA group) received thoracic epidural infusion of local anaesthetics (bupivacaine 0.125% or ropivacaine 0.2%) and fentanyl 4.5 mug ml-1 with a flow rate of 4-10 ml h-1. Twenty-five patients received intravenous PCA with piritramid (bolus 2.5 mg, lockout interval of 15 minutes, maximum of 25 mg 4h-1, with no background infusion). Result(s): Analgesia at rest and while coughing, as evaluated by visual analogue scale (VAS), was significantly better in the EA group. EA also resulted in superior outcome with regard to pulmonary function tests, overall well-being and a lower incidence of sedation and nausea. In contrast, patients with EA reported more pruritus than patients with PCA. The duration of hospital stay was shorter in the EA group, but this difference did not reach statistical significance. No major complications related to EA or PCA were observed. Conclusion(s): In this study EA with local anaesthetics and fentanyl provided superior postoperative analgesia with a lower incidence of sedation and nausea compared with intravenous opioid PCA, but offered no significant advantages with regard to pulmonary complications and duration of hospital stay.</t>
  </si>
  <si>
    <t>https://dx.doi.org/10.1016/s1366-0071%2800%2980015-7</t>
  </si>
  <si>
    <t>Acute Pain. 3(2) (pp 14-23), 2000. Date of Publication: 2000.</t>
  </si>
  <si>
    <t>Ellis D.J.
 Dissanayake S.
 McGuire D.
 Charapata S.G.
 Staats P.S.
 Wallace M.S.
 Grove G.W.
 Vercruysse P.</t>
  </si>
  <si>
    <t>Continuous intrathecal infusion of ziconotide for treatment of chronic malignant and nonmalignant pain over 12 months: A prospective, open-label study.</t>
  </si>
  <si>
    <t>Objectives. This study aims to assess the safety and efficacy of long-term intrathecal (IT) ziconotide infusion. Materials and Methods. In this prospective study, 155 patients with severe chronic pain (48 with malignant pain, 107 with nonmalignant pain) who had been responsive to short-term IT ziconotide in a double-blind, placebo-controlled study received long-term, open-label IT ziconotide monotherapy. Efficacy assessments included the mean percentage change on the visual analog scale of pain intensity from baseline in the study of origin; safety was monitored by adverse event (AE) reports, periodic laboratory tests, and vital sign measurements. Results. At the last available observation, the visual analog scale of pain intensity scores had decreased by a mean of 36.9% from baseline in the short-term trial (N = 144; 95% CI: 30.1-43.7%; p &lt; 0.0001). The mean IT ziconotide dose remained stable over 12 months in the 31 patients who participated in the study for &gt;= one year. Ziconotide-related AEs were reported in 147 out of 155 patients (94.8%); 39.4% of patients discontinued treatment because of AEs, the majority of which were considered ziconotide related. Conclusions. Ziconotide IT monotherapy provided patients with analgesia for 12 months in this open-label study, with an acceptable benefit/risk profile and no evidence of tolerance. © 2008 International Neuromodulation Society.</t>
  </si>
  <si>
    <t>https://dx.doi.org/10.1111/j.1525-1403.2007.00141.x</t>
  </si>
  <si>
    <t>Neuromodulation. 11(1) (pp 40-49), 2008. Date of Publication: January 2008.</t>
  </si>
  <si>
    <t>Yan W.
 Xiong Y.
 Yao Y.
 Zhang F.-J.
 Yu L.-N.
 Yan M.</t>
  </si>
  <si>
    <t>Continuous intravenous infusion of remifentanil improves the experience of parturient undergoing repeated cesarean section under epidural anesthesia, a prospective, randomized study.</t>
  </si>
  <si>
    <t>Background: Unsatisfactory analgesia would occur frequently during repeated cesarean section under epidural anesthesia. The aim of this study is to observe the effects of intravenous remifentanil on maternal comfort, maternal and neonatal safety during repeated cesarean section under epidural anesthesia. Method(s): A total of 80 parturients undergoing repeated cesarean section were involved in the study. The patients were randomly divided into the intravenous remifentanil- assisted epidural group (group R) and epidural group (group E), respectively (n = 40). In group R, the remifentanil was continuously intravenously infused as an adjuvant to epidural anesthesia. In group E, 0.75% ropivacaine epidural or intravenous ketamine was administered as needed. Parturient baseline characteristics, vital signs, VAS scores, and comfort scores during surgery were recorded. Adverse effects were also recorded. Result(s): A total of 80 patients were enrolled in the current study and the final analyses included 39 patients in group R and 38 patients in group E. No differences in patients' baseline characteristics were found between the two groups (p &gt; 0.05). Compared with group E, the comfort score was significantly higher in group R (9.1 +/- 1.0 vs. 7.5 +/- 1.3, p &lt; 0.001), whereas the maximum VAS score was significantly lower in group R (1.8 +/- 1.2 vs. 4.1 +/- 1.0, p &lt; 0.001). Maternal and neonatal adverse effects did not differ between the two groups during surgery (p &gt; 0.05). Conclusion(s): Continuous intravenous infusion of low-dose remifentanil can significantly improve the experience of parturients undergoing repeated cesarean section under epidural anesthesia, without noticeable maternal or neonatal adverse effects. Trial registration: This study was pre-registered at http://www.chictr.org.cn/index.aspx (ChiCTR1800018423) on 17/09/2018.Copyright © 2019 The Author(s).</t>
  </si>
  <si>
    <t>BMC Anesthesiology. 19(1) (no pagination), 2019. Article Number: 243. Date of Publication: 30 Dec 2019.</t>
  </si>
  <si>
    <t>Zaremba S.
 Shin C.H.
 Hutter M.M.
 Malviya S.A.
 Grabitz S.D.
 Macdonald T.
 Diaz-Gil D.
 Ramachandran S.K.
 Hess D.
 Malhotra A.
 Eikermann M.</t>
  </si>
  <si>
    <t>Continuous Positive Airway Pressure Mitigates Opioid-induced Worsening of Sleep-disordered Breathing Early after Bariatric Surgery.</t>
  </si>
  <si>
    <t>Background: Bariatric surgery patients are vulnerable to sleep-disordered breathing (SDB) early after recovery from surgery and anesthesia. The authors hypothesized that continuous positive airway pressure (CPAP) improves postoperative oxygenation and SDB and mitigates opioid-induced respiratory depression. Method(s): In a randomized crossover trial, patients after bariatric surgery received 30% oxygen in the postanesthesia care unit (PACU) under two conditions: atmospheric pressure and CPAP (8 to 10 cm H2O). During 1 h of each treatment, breathing across cortical arousal states was analyzed using polysomnography and spirometry. Arousal state and respiratory events were scored in accordance with American Academy of Sleep Medicine guidelines. Data on opioid boluses in the PACU were collected. The primary and secondary outcomes were the apnea hypopnea index (AHI) and apnea after self-administration of opioids in the PACU. Linear mixed model analysis was used to compare physiologic measures of breathing. Result(s): Sixty-four percent of the 33 patients with complete postoperative polysomnography data demonstrated SDB (AHI greater than 5/h) early after recovery from anesthesia. CPAP treatment decreased AHI (8 +/- 2/h vs. 25 +/- 5/h, P &lt; 0.001), decreased oxygen desaturations (5 +/- 10/h vs. 16 +/- 20/h, P &lt; 0.001), and increased the mean oxygen saturation by 3% (P = 0.003). CPAP significantly decreased the respiratory-depressant effects observed during wakefulness-sleep transitions without affecting hemodynamics. The interaction effects between CPAP treatment and opioid dose for the dependent variables AHI (P &lt; 0.001), inspiratory flow (P = 0.002), and minute ventilation (P = 0.015) were significant. Conclusion(s): This pharmacophysiologic interaction trial shows that supervised CPAP treatment early after surgery improves SDB and ameliorates the respiratory-depressant effects of opioids without undue hemodynamic effects.Copyright © 2016, the American Society of Anesthesiologists, Inc.</t>
  </si>
  <si>
    <t>https://dx.doi.org/10.1097/ALN.0000000000001160</t>
  </si>
  <si>
    <t>Anesthesiology. 125(1) (pp 92-104), 2016. Date of Publication: 01 Jul 2016.</t>
  </si>
  <si>
    <t>Lam T.
 Nagappa M.
 Wong J.
 Singh M.
 Wong D.
 Chung F.</t>
  </si>
  <si>
    <t>Continuous pulse oximetry and capnography monitoring for postoperative respiratory depression and adverse events: A systematic review and meta-analysis.</t>
  </si>
  <si>
    <t>BACKGROUND: Death and anoxic brain injury from unrecognized postoperative respiratory depression (PORD) is a serious concern for patient safety. The American Patient Safety Foundation has called for continuous electronic monitoring for all patients receiving opioids in the postoperative period. These recommendations are based largely on consensus opinion with currently limited evidence. The objective of this study is to review the current state of knowledge on the effectiveness of continuous pulse oximetry (CPOX) versus routine nursing care and the effectiveness of continuous capnography monitoring with or without pulse oximetry for detecting PORD and preventing postoperative adverse events in the surgical ward. METHOD(S): We performed a systematic search of the literature databases published between 1946 and May 2017. We selected the studies that included the following: (1) adult surgical patients (&gt;18 years old); (2) prescribed opioids during the postoperative period; (3) monitored with CPOX and/ or capnography; (4) primary outcome measures were oxygen desaturation, bradypnea, hypercarbia, rescue team activation, intensive care unit (ICU) admission, or mortality; and (5) studies published in the English language. Meta-analysis was performed using Cochrane Review Manager 5.3. RESULT(S): In total, 9 studies (4 examining CPOX and 5 examining continuous capnography) were included in this systematic review. In the literature on CPOX, 1 randomized controlled trial showed no difference in ICU transfers (6.7% vs 8.5%; P = .33) or mortality (2.3% vs 2.2%). A prospective historical controlled trial demonstrated a significant reduction in ICU transfers (5.6-1.2 per 1000 patient days; P = .01) and rescue team activation (3.4-1.2 per 1000 patient days; P = .02) when CPOX was used. Overall, comparing the CPOX group versus the standard monitoring group, there was 34% risk reduction in ICU transfer (P = .06) and odds of recognizing desaturation (oxygen saturation [Spo2] &lt;90% &gt;1 hour) was 15 times higher (P &lt; .00001). Pooled data from 3 capnography studies showed that continuous capnography group identified 8.6% more PORD events versus pulse oximetry monitoring group (CO2 group versus Spo2 group: 11.5% vs 2.8%; P &lt; .00001). The odds of recognizing PORD was almost 6 times higher in the capnography versus the pulse oximetry group (odds ratio: 5.83, 95% confidence interval, 3.54-9.63; P &lt; .00001). No studies examined the impact of continuous capnography on reducing rescue team activation, ICU transfers, or mortality. CONCLUSION(S): The use of CPOX on the surgical ward is associated with significant improvement in the detection of oxygen desaturation versus intermittent nursing spot-checks. There is a trend toward less ICU transfers with CPOX versus standard monitoring. The evidence on whether the detection of oxygen desaturation leads to less rescue team activation and mortality is inconclusive. Capnography provides an early warning of PORD before oxygen desaturation, especially when supplemental oxygen is administered. Improved education regarding monitoring and further research with high-quality randomized controlled trials is needed.Copyright © 2017 International Anesthesia Research Society.</t>
  </si>
  <si>
    <t>https://dx.doi.org/10.1213/ANE.0000000000002557</t>
  </si>
  <si>
    <t>Anesthesia and Analgesia. 125(6) (pp 2019-2029), 2017. Date of Publication: 2017.</t>
  </si>
  <si>
    <t>Kurita G.P.
 Mattos Pimenta C.A.
 Braga P.E.
 Frich L.M.
 La Couer P.
 Jorgensen M.M.
 Nielsen P.R.
 Hojsted J.
 Sjogren P.</t>
  </si>
  <si>
    <t>Continuous reaction times in chronic pain patients treated with opioids.</t>
  </si>
  <si>
    <t>Background and aims: The increasing prescription of opioids for chronic pain and the little information about the cognitive function of patients in long-term opioid treatment leads us to investigate the sustained attention in chronic non-cancer pain patients treated with opioids. Method(s): A cross-sectional study with 41 consecutive outpatients (2009-2010). Inclusion criteria: age &gt;= 18 years, chronic non-cancer pain, opioid treatment &gt;= 3 months, &gt;= 6 years of schooling, fluency in the Danish language, capability of understanding/verbal expression. Exclusion criteria: bad general health, dementia/encephalopathy, brain trauma, liver/ renal insufficiency and metabolic disturbances. Sociodemographics, pain, treatment, mood and sleep data were collected. Sustained attention was assessed using the program EKHO, which measures the continuous reaction times (CRT). A score index for CRT was calculated to identify patients with poor performance (index&lt; 1,900). Result(s): 53.7% men, mean age 50.1 years (SD = 12.0), 11.9 years of schooling (SD = 3.4), pain intensity 5.9 (SD = 2.3) and equivalent oral morphine dose 159 mg/d (SD = 139.8). Twenty-two (53.6%) patients had CRT index &lt; 1,900. Patients without work (p &lt;= 0,007), with equivalent morphine dose &gt;=120mg/d (p = 0.039) and anxiety (p = 0.026) had slower CRT. Moderate negative correlations were observed between CRT and income, and positive correlations with depression. Conclusion(s): A number of patients with chronic pain in opioid treatment presented poor sustained attention. Worse sustained attention was related to no work activity, morphine equivalent dose &gt;=120mg/d, and anxiety, as well as, lower income and depression. Longitudinal studies can better investigate variables and possible clusters that can interfere in the cognitive function of chronic pain patients.</t>
  </si>
  <si>
    <t>https://dx.doi.org/10.1111/j.1533-2500.2011.00528.x</t>
  </si>
  <si>
    <t>Pain Practice. Conference: 6th World Congress - World Institute of Pain. Miami Beach, FL United States. Conference Publication: (var.pagings). 12(SUPPL. 1) (pp 45), 2012. Date of Publication: February 2012.</t>
  </si>
  <si>
    <t>Anderson S.L.
 Shreve S.T.</t>
  </si>
  <si>
    <t>Continuous subcutaneous infusion of opiates at end-of-life.</t>
  </si>
  <si>
    <t>OBJECTIVE: To review pertinent controlled trials using the continuous subcutaneous infusion of opioids (CSIO) at end-of-life and offer insight to pharmacists and clinicians into the appropriate use of this route of administration. DATA SOURCES: A MEDLINE search for information regarding the subcutaneous administration of opioids in terminally ill patients (1975-December 2002) was conducted using the key words subcutaneous, narcotics, morphine, hydromorphone, fentanyl, pain, hospices, and palliative care. Additional references were located through review of bibliographies of the articles cited. Case reports and postsurgical studies were excluded. Searches were limited to English-language studies using humans. STUDY SELECTION AND DATA EXTRACTION: Experimental and observational studies were evaluated, using prospective trials as the evidence base for conclusions and including pertinent retrospective trials as they relate to the subcutaneous infusion of opioids at end-of-life. DATA SYNTHESIS: CSIO is effective and safe for use in terminal illness. Appropriate situations for consideration of CSIO are when difficulties arise in using the oral route, standard oral opiate therapy has failed adequate trials, the patient has limited intravenous access, adequate supervision of the CSIO is present, and CSIO will not unduly limit the functional activity of the patient. CONCLUSION(S): CSIO has a proven role in the management of pain at end-of-life. CSIO should not be considered the first route for administration of opiates, but does offer distinct advantages in the appropriate setting. CSIO continues to be a choice for end-of-life patients and is gradually becoming a standard practice in palliative medicine.</t>
  </si>
  <si>
    <t>https://dx.doi.org/10.1345/aph.1D395</t>
  </si>
  <si>
    <t>Annals of Pharmacotherapy. 38(6) (pp 1015-1023), 2004. Date of Publication: June 2004.</t>
  </si>
  <si>
    <t>Welchew E.A.
 Thornton J.A.</t>
  </si>
  <si>
    <t>Continuous thoracic epidural fentanyl. A comparison of epidural fentanyl with intramuscular papaveretum for postoperative pain.</t>
  </si>
  <si>
    <t>A prospective open trial was conducted to compare the analgesic and side-effects of continuously infused fentanyl into the thoracic epidural space with those of intramuscular papaveretum given 4 hourly as required. It was demonstrated that during the first 24 hours after upper abdominal surgery thoracic epidural fentanyl produced better analgesia with less sedation than intramuscular papaveretum. However, the epidural group suffered more nausea. Likewise, postoperative respiratory function tests were statistically significantly better in those patients who received epidural fentanyl. Despite a significantly greater volume of nasogastric aspirate during the period of study, the epidural fentanyl group also had a significantly greater urine output than did the patients receiving papaveretum. Hypotension and respiratory depression were not problems, but pruritus occurred in two patients given fentanyl. It is concluded that epidural fentanyl delivered by continuous infusion offers significant advantages over a conventional intramuscular narcotic regime.</t>
  </si>
  <si>
    <t>https://dx.doi.org/10.1111/j.1365-2044.1982.tb01105.x</t>
  </si>
  <si>
    <t>Anaesthesia. 37(3) (pp 309-316), 1982. Date of Publication: 1982.</t>
  </si>
  <si>
    <t>MancheÃ±o, Juan JosÃ©;Navas-LeÃ³n, Sergio;FernÃ¡ndez-CalderÃ³n, FermÃ­n;GutiÃ©rrez, Marisa;SÃ¡nchez-GarcÃ­a, Manuel;DÃ­az-Batanero, Carmen;Moraleda-Barreno, Enrique;RamÃ­rez-LÃ³pez, Juan;Lorca, JosÃ© AndrÃ©s;Lozano Rojas, Ã“scar M.</t>
  </si>
  <si>
    <t>Coordinated treatment between addiction and mental health services vs. uncoordinated treatment for patients with dual diagnosis: Higher dropout rates but lower impairment of functional disability.</t>
  </si>
  <si>
    <t>Background. Dual pathology is often found in addiction and mental health centers. Although there are integrated services for these patients, most countries have developed joint action protocols between addiction and mental health centers. The objective is to analyze the progress of patients diagnosed with dual pathology, comparing the therapeutic outcomes of those who exclusively attend either addiction or mental health centers with those patients who follow a program in which the two services are coordinated. It is hypothesized that patients assisted in coordinate manner will present a better evolution on psychopathological symptomatology, drug use and functional impairment. Methods. The sample was 182 dual pathology patients treated in addictions centers (n=62), mental health centers (n=51) and treated in a coordinated manner (n=62). The instruments administered was WHODAS 2.0, BSI-18 and SDSS. Results. In general, no statistically significant differences were found between baseline and follow up in WHODAS and BSI-18. More cocaine use was found in three groups but was statistically significant in patients attended by addictions center and mental health centers. High percentages of abandonment were found in patients attending coordinate services. In terms of reliable change, among those receiving the coordinated treatment, therewere more patients who showed improvements in the WHODAS 2.0 dimensions. Conclusions. The inconvenience caused by going to different treatment networks may partially explain these results related with abandonment. However, patients who remain in treatment in coordinated services, show lower functionality deterioration than patients in other modalities. (PsycInfo Database Record (c) 2022 APA, all rights reserved)</t>
  </si>
  <si>
    <t>Actas EspaÃ±olas de PsiquiatrÃ­a</t>
  </si>
  <si>
    <t>Grupo Ars XXI de Comunicacion, S.A.</t>
  </si>
  <si>
    <t>Brook, DW; Brook, JS; Richter, L; Whiteman, M; Win, PT; Masci, JR; Roberto, J</t>
  </si>
  <si>
    <t>Coping strategies of HIV-positive and HIV-negative female injection drug users: A longitudinal study</t>
  </si>
  <si>
    <t>SOCIAL SUPPORT; AIDS; MEN; DEPRESSION; ADJUSTMENT; INFECTION; SYMPTOMS; NETWORKS; QUALITY; THREAT</t>
  </si>
  <si>
    <t>This study longitudinally examined the psychosocial correlates of coping strategies among 165 HIV positive and 179 I-W negative female injection drug users (IDUs). Participants were interviewed twice using a structured questionnaire, with a 6-month interval between interviews. The questionnaire included psychosocial measures as well as measures of general coping and specific HN-related coping. Data were analyzed using logistic regression analyses. The findings indicated that favorable factors in the psychosocial domains at Time I were significantly associated with an increased likelihood at Time 2 of the use of general coping and specific adaptive coping strategies, such as problem solving and seeking social support, and with a decreased likelihood at Time 2 of the use of maladaptive coping strategies, such as aggression and the use of illicit drugs. These findings highlight particular areas of psychosocial functioning that can be targeted by intervention programs to promote adaptive coping and minimize maladaptive coping among HIV positive and HIV negative female IDUs.</t>
  </si>
  <si>
    <t>Mikocka-Walus A.A.
 Turnbull D.A.
 Holtmann G.
 Andrews J.M.</t>
  </si>
  <si>
    <t>Coping with the unmet needs of gastroenterology and hepatology outpatients: A systematic approach towards an integrated model of care in South Australia.</t>
  </si>
  <si>
    <t>Background: Many patients with gastrointestinal and hepatologic conditions also suffer from mental health problems. Psychological co-morbidities are clearly associated with poor outcome and increased health care utilisation. An integrated model of care has been used with success in the management of irritable bowel syndrome but so far not routinely in other organic GI and hepatologic conditions. This paper aims to provide a summary of research conducted collaboratively by our team comprising psychologists, gastroenterologists, hepatologists and basic scientists in order to establish the biopsychosocial integrated model of care for GI and heaptology outpatients in South Australia. Method(s): The model is being introduced in 3 stages: 1) Evaluation of the size of the problem (investigations into mental health problems, their treatment and relationship to disease course in gastroenterology outpatients) (completed); 2) Initial biopsychosocial interventions to contribute to management of gastroenterology and hepatology outpatients (in progress); 3) Testing the model: service delivery changes (in progress). To date, as part of the three stages, 3 RCTs, 5 prospective studies, 5 cross-sectional studies and 3 reviews (2 systematic reviews) have been completed. Result(s): High rates of anxiety and depressive symptoms (40% reported anxiety symptoms at baseline and 37% at 12 months and 17% reported depressive symptoms at baseline and 13% at 12 months) that are maintained over time were identified in gastroenterology outpatients. A significant relationship between anxiety and poorer QOL and increased likelihood of relapses of inflammatory bowel disease was observed (both p&lt;.05). Patients with documented psychological co-morbidities were more likely to be hospitalised than those without the co-morbidity (OR=4.13, 95% CI: 1.25, 13.61). A trend towards reduction in stress and anxiety and improvement in QOL has been observed when cognitive-behavioural therapy (CBT) was provided to patients. A drop in the use of opiates (p=0.037) and hospitalisation rates (from 48% to 30%) as well as a trend towards reduction in the use of corticosteroids has been noted as a result of introduction of the changed model of care. Conclusion(s): 1) Our studies confirm a significant burden of psychological co-morbidity in GI and hepatology outpatients; 2) psychological co-morbidity is associated with a more severe clinical course of disease; 3) CBT appears to reduce stress and anxiety and improve QoL; 4) a more integrated model of care leads to improvement in patient outcomes. Our data suggest that the integrated model of care involving a significant nursing and psychological input might be cost saving if the overall health care costs per patient are considered even though this needs to be properly tested in future stage 2 and 3 studies.</t>
  </si>
  <si>
    <t>https://dx.doi.org/10.1016/S0016-5085%2811%2960839-1</t>
  </si>
  <si>
    <t>Gastroenterology. Conference: Digestive Disease Week, DDW 2011. Chicago, IL United States. Conference Publication: (var.pagings). 140(5 SUPPL. 1) (pp S208), 2011. Date of Publication: May 2011.</t>
  </si>
  <si>
    <t>Rabinowitz, Jill A.;Ellis, Jennifer D.;Wells, Jonathan;Strickland, Justin C.;Maher, Brion S.;Hobelmann, Joseph G.;Huhn, Andrew</t>
  </si>
  <si>
    <t>Correlates and consequences of anxiety and depressive symptom trajectories during early treatment for alcohol use.</t>
  </si>
  <si>
    <t>We investigated whether latent trajectories of anxiety and depressive symptoms were associated with clinically relevant variables including treatment attrition among individuals seeking treatment for alcohol use. Participants were drawn from 78 addiction treatment centers and included individuals in treatment for alcohol use, had in-treatment data, and screened positive for anxiety (n = 6147) or depressive symptoms (n = 6197) at intake. Anxiety and depressive symptoms were measured weekly during the first month of treatment. Three trajectories of anxiety symptoms (i.e., Persistent Moderate Anxiety Symptoms, Remitting Moderate Anxiety Symptoms, and Remitting Mild Anxiety Symptoms) and depressive symptoms (i.e., Increasing Moderate Depressive Symptoms, Persistent Moderate Depressive Symptoms, and Remitting Mild Depressive Symptoms) were identified. Women, younger individuals, and individuals who endorsed greater past month benzodiazepine use and depressive symptoms at intake were more likely to be in the Persistent Moderate Anxiety Symptoms trajectory relative to the Remitting Mild Anxiety Symptoms subgroup. Women, individuals who screened positive for anxiety at intake, and individuals reporting past month heroin use were more likely to be in the Increasing Moderate Depressive Symptoms trajectory relative to the Remitting Mild Depressive Symptom trajectory. Trajectories characterized by persistent moderate anxiety and depressive symptoms during the first month of treatment were more likely to drop out of treatment compared to individuals who reported low symptom levels. Findings indicate heterogeneity in the clinical course of anxiety and depressive symptoms among individuals in treatment for alcohol use and highlight that persistently high anxiety and depressive symptoms may pose an impediment to successful treatment completion. Results also demonstrate the importance of considering demographic and clinical characteristics at treatment intake as they may have significant implications for the unfolding of anxiety and depressive symptoms during treatment and subsequent outcomes. (PsycInfo Database Record (c) 2023 APA, all rights reserved)</t>
  </si>
  <si>
    <t>https://doi.org/10.1016/j.alcohol.2022.11.005</t>
  </si>
  <si>
    <t>Kelly, Lourah M.;Rash, Carla J.;Alessi, Sheila M.;Zajac, Kristyn</t>
  </si>
  <si>
    <t>Correlates and predictors of suicidal ideation and substance use among adults seeking substance use treatment with varying levels of suicidality.</t>
  </si>
  <si>
    <t>This study examined correlates and predictors of suicidal ideation (SI) and substance use among adults seeking substance use treatment with varying levels of suicidality. The sample included individuals from five randomized controlled trials comparing the efficacy of standard intensive outpatient treatment alone to standard intensive outpatient treatment plus contingency management. The authors randomly assigned participants to usual care at the intensive outpatient program or usual care plus contingency management. The results showed high rates of SI and attempts among substance use treatment patients. The authors found key differences between suicidality groups at baseline; in general, individuals with recent SI and any suicide attempt history reported more severe mental health, physical health, and substance use problems. Individuals with recent SI reported the highest levels of past month alcohol, cocaine, and polysubstance use, and adults with recent SI and recent attempts reported more days of marijuana use in the past month than those with no suicidality and past SI. (PsycInfo Database Record (c) 2022 APA, all rights reserved)</t>
  </si>
  <si>
    <t>https://doi.org/10.1016/j.jsat.2020.108145</t>
  </si>
  <si>
    <t>Swahn MH, Donovan JE.</t>
  </si>
  <si>
    <t>Correlates and predictors of violent behavior among adolescent drinkers</t>
  </si>
  <si>
    <t>J Adolesc Health</t>
  </si>
  <si>
    <t>10.1016/j.jadohealth.2003.08.018</t>
  </si>
  <si>
    <t>Lavakumar, Mallika;Lewis, Steven;Webel, Allison;Gunzler, Doug;Gurley, Diana;Alsop, James;El-Hayek, Victoria;Avery, Ann</t>
  </si>
  <si>
    <t>Correlates of depression outcomes in collaborative care for HIV.</t>
  </si>
  <si>
    <t>Background: Collaborative care can treat depression in HIV but existing studies have been limited by excluding patients with acute or severe depression. The purpose of this analysis is to determine if real-world implementation of collaborative care in HIV is associated with improvement in depression, and to identify correlates of depression outcomes. Methods: Collaborative care was implemented as part of a large practice transformation initiative. Change in depression, measured by PHQ-9 score, at baseline compared to 12 months post-enrollment was the outcome, which was operationalized as remission, response, and neither response nor remission. Bivariate and multivariate associations were assessed between several variables at baseline and the outcome. Results: Out of 416, 99 (23.79%) patients remitted and 89 (21.39%) responded (without remission). In the bivariate analysis having a documented psychiatric comorbidity was associated with low remission [31 (16.58%)]; p = 0.008. Having generalized anxiety disorder was associated with low remission [18 (15.00%)] and response rates [26 (21.67%)]; p = 0.022. Having a substance use disorder (alcohol, cocaine, or amphetamine)-was associated with poor remission [29 (16.67%)] and response [33 (18.97%)]; p = 0.004. Social isolation was correlated with lower response and remission rates (p = 0.0022). In the multivariate analysis older age was associated with higher remission rates (OR: 1.10; 95% CI: 1.005â€“1.194) whereas being a Medicaid beneficiary (OR: 0.652; 95% CI: 1.123â€“2.797), having comorbid generalized anxiety disorder (OR: 0.267; 95% CI: 0.122â€“0.584) or a stimulant use disorder (cocaine [OR: 0.413; 95% CI: 0.222â€“0.926] or amphetamines [OR: 0.185; 95% CI: 0.037â€“0.766]), was associated with lower remission rates. Conclusion: We found that depression improved in our study subjects. We identified several modifiable correlates of depression outcomes. (PsycInfo Database Record (c) 2021 APA, all rights reserved)</t>
  </si>
  <si>
    <t>https://doi.org/10.1016/j.genhosppsych.2020.05.002</t>
  </si>
  <si>
    <t>General Hospital Psychiatry</t>
  </si>
  <si>
    <t>Nyamathi, Adeline;AlbarrÃ¡n, Cynthia R.;Branson, Catherine;Marfisee, Mary;Khalilifard, Farinaz;Leake, Barbara</t>
  </si>
  <si>
    <t>Correlates of depressive symptoms among alcoholâ€_x0090_using methadone maintained adults.</t>
  </si>
  <si>
    <t>Background: Alcoholâ€_x0090_using clients are considered at great risk for hepatitis and ongoing liver damage. This study explores the correlates of depression among a sample of methadone maintained treatment (MMT) adults in the Los Angeles area, and is part of a larger study on hepatitis health promotion among MMT clients who use alcohol. Objectives: We sought to determine correlates of depressive symptoms among moderate and heavy alcoholâ€_x0090_using adults enrolled in methadone maintenance. Methods: A crossâ€_x0090_sectional correlation study was conducted of baseline data from a randomized control trial of adults (N = 189) receiving MMT in Los Angeles. Depressive symptoms were measured with the 10â€_x0090_item shortâ€_x0090_form CESâ€_x0090_D. Results: Multiple regression analysis revealed that pain and social support were key correlates of depressive symptoms. More pain was associated with higher levels of depressive symptoms (p = .001), while more social support was related to lower depressive symptom severity (p = .001). Having been in sufficiently poor health that a blood transfusion, clotting factors, or an organ transplant was necessary was associated with greater depressive symptomatology, as was having injected drugs in the past month (p = .024). Conclusions: The findings from this investigation can aid clinicians in selecting clients to monitor for early signs of depression and encourage early treatment for opioid users with comorbidities. Scientific Significance: The use of an interdisciplinary team to care for MMT clients, routinely screen for depressive symptoms, and emphasize adequate pain control is indicated. (PsycInfo Database Record (c) 2022 APA, all rights reserved)</t>
  </si>
  <si>
    <t>https://doi.org/10.1111/j.1521-0391.2012.00300.x</t>
  </si>
  <si>
    <t>Khosla, Nidhi;Juon, Hee Soon;Kirk, Gregory D.;Astemborski, Jacqueline;Mehta, Shruti H.</t>
  </si>
  <si>
    <t>Correlates of non-medical prescription drug use among a cohort of injection drug users in Baltimore City.</t>
  </si>
  <si>
    <t>Despite reports of increasing non-medical prescription drug use, relatively few studies have systematically evaluated the prevalence and correlates of non-medical prescription drug use, particularly in populations that might be especially vulnerable (e.g., injection drug users [IDUs]). We examined factors associated with non-medical prescription drug use among a community-based cohort of current and former IDUs in Baltimore (The ALIVE Study). We conducted a cross-sectional analysis of data from cohort participants that responded to a survey that included questions on non-medical prescription drug use between 2005â€“06 (n = 1320). Non-medical prescription drug use was considered to be use of any of the following: Opiates (Oxycontin, Percocet), Benzodiazepines or Clonidine, purchased on the street and taken orally within the last six months. Data on other covariates of interest (e.g., demographics, substance use, general health) was obtained through a standardized interview. The median age was 46years; 66% were male, 85% were African-American. Twenty one percent reported any non-medical prescription drug use; 12% reported using more than one drug. Non-medical use of opiates was most common (17%). In multivariate analysis, non-medical prescription drug use was significantly associated with Caucasian race (prevalence ratio [PR]: 1.79), self-reported bodily pain (PR: 1.58), hazardous alcohol use (PR: 1.47), marijuana use (PR: 1.65), non-injection cocaine/heroin use (PR: 1.70), diverted use of buprenorphine (PR: 1.51) or methadone (PR: 2.51), and active injection drug use (PR: 3.50; p &lt; 0.05 for all). The association between bodily pain and non-medical prescription drug use was stronger among persons that were not using substances (marijuana, injecting drugs, snorting/smoking heroin, cocaine, using crack) as compared to those using these substances. The high prevalence of non-medical prescription drug use among this population warrants further research and action. Information on the risks of nonmedical prescription drug use especially overdose, should be incorporated into interventions targeted at IDUs. (PsycInfo Database Record (c) 2020 APA, all rights reserved)</t>
  </si>
  <si>
    <t>https://doi.org/10.1016/j.addbeh.2011.07.046</t>
  </si>
  <si>
    <t>Parent S.
 Nolan S.
 Fairbairn N.
 Ye M.
 Wu A.
 Montaner J.
 Barrios R.
 Ti L.
 Daly P.
 Gilbert M.
 Gustafson R.
 Kendall P.R.W.
 Panessa C.
 McGowan G.
 South N.
 Heath K.
 Hogg R.S.
 Montaner J.S.G.</t>
  </si>
  <si>
    <t>Correlates of opioid and benzodiazepine co-prescription among people living with HIV in British Columbia, Canada: A population-level cohort study.</t>
  </si>
  <si>
    <t>Background:Co-prescribing benzodiazepines and opioids is relatively contraindicated due to the possible overdose risk. However, people living with HIV (PLWH) may have concurrent psychiatric and/or chronic pain diagnoses that may lead to the use of opioids and/or benzodiazepines for symptomatic treatment. Consequently, some PLWH may be at-risk for the health harms associated with the co-prescribing of these medications. Given this, the objectives of this study were to first examine the prevalence of opioids and benzodiazepines co-prescribing, and second, to characterize patient factors associated with the co-prescribing of opioids and benzodiazepines among PLWH in British Columbia (BC), Canada. Method(s):Using data derived from a longitudinal BC cohort, we used bivariable and multivariable generalized estimating equation models to establish the prevalence of a benzodiazepine and opioid co-prescription and determine factors associated with this practice. Result(s):Between 1996 and 2015, 14 484 PLWH were included in the study and were followed for the entire study period. At baseline, 548 people (4%) were co-prescribed opioids and benzodiazepines, 6593 (46%) were prescribed opioids only, 2887 (20%) were prescribed benzodiazepines only, and 4456 (31%) were prescribed neither medication. A total of 3835 (27%) participants were prescribed both medications at least once during the study period. Factors positively associated with concurrent opioid and benzodiazepine prescribing included: depression/mood disorder [adjusted odds ratio (AOR) = 1.32; 95% confidence interval (CI) = 1.22-1.43] and anxiety disorder (AOR = 1.45; 95% CI = 1.27-1.66), whereas female sex (AOR = 0.76; 95% CI = 0.64-0.91) and substance use disorder (SUD) (AOR = 0.82; 95% CI = 0.74-0.90) were negatively associated with the outcome. Conclusion(s):Our findings indicate that co-prescription of opioids and benzodiazepines was seen at some point during study follow-up in over a quarter of PLWH. Given the known risks associated with this prescribing practice, future research can focus on the outcomes of co-prescribing among this patient population and the development of strategies to reduce the co-prescribing of opioids and benzodiazepines.Copyright © 2019</t>
  </si>
  <si>
    <t>https://dx.doi.org/10.1016/j.drugpo.2019.01.021</t>
  </si>
  <si>
    <t>International Journal of Drug Policy. 67 (pp 52-57), 2019. Date of Publication: May 2019.</t>
  </si>
  <si>
    <t>Althoff, Amy L.;Zelenev, Alexei;Meyer, Jaimie P.;Fu, Jeannia;Brown, Shan-Estelle;Vagenas, Panagiotis;Avery, Ann K.;Cruzado-QuiÃ±ones, Jacqueline;Spaulding, Anne C.;Altice, Frederick L.</t>
  </si>
  <si>
    <t>Correlates of retention in HIV care after release from jail: Results from a multi-site study.</t>
  </si>
  <si>
    <t>Retention in care is key to effective HIV treatment, but half of PLWHA in the US are continuously engaged in care. Incarcerated individuals are an especially challenging population to retain, and empiric data specific to jail detainees is lacking. We prospectively evaluated correlates of retention in care for 867 HIV-infected jail detainees enrolled in a 10-site demonstration project. Sustained retention in care was defined as having a clinic visit during each quarter in the 6 month post-release period. The following were independently associated with retention: being male (AOR = 2.10, p â‰¤ 0.01), heroin use (AOR 1.49, p = 0.04), having an HIV provider (AOR 1.67, p = 0.02), and receipt of services: discharge planning (AOR 1.50, p = 0.02) and disease management session (AOR 2.25, p â‰¤ 0.01) during incarceration; needs assessment (AOR 1.59, p = 0.02), HIV education (AOR 2.03, p â‰¤ 0.01), and transportation assistance (AOR 1.54, p = 0.02) after release. Provision of education and case management services improve retention in HIV care after release from jail. (PsycINFO Database Record (c) 2016 APA, all rights reserved)</t>
  </si>
  <si>
    <t>https://doi.org/10.1007/s10461-012-0372-1</t>
  </si>
  <si>
    <t>Romo, Eric;Ulbricht, Christine M.;Clark, Robin E.;Lapane, Kate L.</t>
  </si>
  <si>
    <t>Correlates of specialty substance use treatment among adults with opioid use disorders.</t>
  </si>
  <si>
    <t>Aims: To identify factors associated with the receipt of specialty substance use treatment among adults with opioid use disorders (OUD). Design: Cross-sectional study based on 2010â€“2014 National Surveys on Drug Use and Health (NSDUH). Setting and participants: Adults with a past-year OUD (n = 2488). The sample is representative of non-institutionalized US adults. Measurements: Past-year OUD was determined using DSM-IV criteria. Past-year specialty substance use treatment was defined as receiving treatment for drug use at any of the following locations: rehabilitation facilities, hospitals (inpatient only), outpatient mental health centers, private doctors' offices, or methadone clinics. Multivariable logistic regression models were used to measure the independent association between potential correlates and specialty substance use treatment receipt. Findings: Of adults with an OUD, 8.3% received past-year specialty substance use treatment. In a fully adjusted logistic regression model, the following factors were associated with increased odds of receiving specialty substance use treatment: â‰¥ 35 years old (adjusted Odds Ratio (aOR) = 2.55, 95% Confidence Interval (CI) = 1.04â€“6.26); unemployment (aOR = 1.92, 95% CI = 1.02â€“3.61); not in the labor force (aOR = 2.16, 95% CI = 1.15â€“4.06); never been married (aOR = 2.14, 95% CI = 1.04â€“4.39); arrested in past 12 months (aOR = 4.43, 95% CI = 2.45â€“7.99); opioid dependence (aOR = 3.82, 95% CI = 2.06â€“7.10); alcohol use disorder (aOR = 2.44, 95% CI = 1.44â€“4.11); and another drug use disorder (aOR = 3.22, 95% CI = 1.95â€“5.32). Living in a non-metropolitan county (aOR = 0.29, 95% CI = 0.12â€“0.68) and fair/poor health (aOR = 0.38, 95% CI = 0.17â€“0.86) were associated with decreased odds of receiving specialty substance use treatment. Conclusions: These findings suggest a need for the following efforts: strategies to increase individuals' recognition of their need for OUD treatment, expansion of insurance coverage for substance use treatment, expansion of earlier intervention services, adoption of a chronic care approach to substance use treatment, and an expansion of treatment capacity for rural communities. (PsycInfo Database Record (c) 2020 APA, all rights reserved)</t>
  </si>
  <si>
    <t>https://doi.org/10.1016/j.addbeh.2018.03.012</t>
  </si>
  <si>
    <t>McKetin, Rebecca;Gardner, Jonathon;Baker, Amanda L.;Dawe, Sharon;Ali, Robert;Voce, Alexandra;Leach, Liana S.;Lubman, Dan I.</t>
  </si>
  <si>
    <t>Correlates of transient versus persistent psychotic symptoms among dependent methamphetamine users.</t>
  </si>
  <si>
    <t>This study examined correlates of transient versus persistent psychotic symptoms among people dependent on methamphetamine. A longitudinal prospective cohort study of dependent methamphetamine users who did not meet DSM-IV criteria for lifetime schizophrenia or mania. Four non-contiguous one-month observation periods were used to identify participants who had a) no psychotic symptoms, (n = 110); (b) psychotic symptoms only when using methamphetamine (transient psychotic symptoms, n = 85); and, (c) psychotic symptoms both when using methamphetamine and when abstaining from methamphetamine (persistent psychotic symptoms, n = 37). Psychotic symptoms were defined as a score of 4 or greater on any of the Brief Psychiatric Rating Scale items of suspiciousness, hallucinations or unusual thought content. Relative no psychotic symptoms, both transient and persistent psychotic symptoms were associated with childhood conduct disorder and comorbid anxiety disorders. Earlier onset methamphetamine use and being male were more specifically related to transient psychotic symptoms, while a family history of a primary psychotic disorder and comorbid major depression were specifically related to persistent psychotic symptoms. We conclude that there are overlapping but also distinct clinical correlates of transient versus persistent psychotic symptoms, suggesting potentially heterogeneous etiological pathways underpinning the psychotic phenomena seen amongst people who use methamphetamine. (PsycInfo Database Record (c) 2020 APA, all rights reserved)</t>
  </si>
  <si>
    <t>https://doi.org/10.1016/j.psychres.2016.02.038</t>
  </si>
  <si>
    <t>Subramanian S.
 Labonte A.K.
 Nguyen T.
 Luong A.H.
 Hyche O.
 Smith S.K.
 Hogan R.E.
 Farber N.B.
 Palanca B.J.A.
 Kafashan M.</t>
  </si>
  <si>
    <t>Correlating electroconvulsive therapy response to electroencephalographic markers: Study protocol.</t>
  </si>
  <si>
    <t>Introduction: Electroconvulsive therapy (ECT) is an effective intervention for patients with major depressive disorder (MDD). Despite longstanding use, the underlying mechanisms of ECT are unknown, and there are no objective prognostic biomarkers that are routinely used for ECT response. Two electroencephalographic (EEG) markers, sleep slow waves and sleep spindles, could address these needs. Both sleep microstructure EEG markers are associated with synaptic plasticity, implicated in memory consolidation, and have reduced expression in depressed individuals. We hypothesize that ECT alleviates depression through enhanced expression of sleep slow waves and sleep spindles, thereby facilitating synaptic reconfiguration in pathologic neural circuits. Method(s): Correlating ECT Response to EEG Markers (CET-REM) is a single-center, prospective, observational investigation. Wireless wearable headbands with dry EEG electrodes will be utilized for at-home unattended sleep studies to allow calculation of quantitative measures of sleep slow waves (EEG SWA, 0.5-4 Hz power) and sleep spindles (density in number/minute). High-density EEG data will be acquired during ECT to quantify seizure markers. Discussion(s): This innovative study focuses on the longitudinal relationships of sleep microstructure and ECT seizure markers over the treatment course. We anticipate that the results from this study will improve our understanding of ECT.Copyright © 2022 Subramanian, Labonte, Nguyen, Luong, Hyche, Smith, Hogan, Farber, Palanca, Kafashan and CET-REM Study Group.</t>
  </si>
  <si>
    <t>https://dx.doi.org/10.3389/fpsyt.2022.996733</t>
  </si>
  <si>
    <t>Frontiers in Psychiatry. 13 (no pagination), 2022. Article Number: 996733. Date of Publication: 03 Nov 2022.</t>
  </si>
  <si>
    <t>Chen T.-C.
 Kerry M.
 Chen L.-C.
 Knaggs R.D.</t>
  </si>
  <si>
    <t>Correlation between opioid dispensing and opioid-related deaths among Clinical Commissioning Groups in England.</t>
  </si>
  <si>
    <t>Opioid utilisation for persistent non-cancer pain (PNCP) has increased worldwide over the past decade. In addition, a marked increase in opioid-related mortality in the United States and Canada has been found highly correlated to the increase in opioid dispensing. Opioids utilisation for patients with PNCP in primary care has been related to patients" characteristics and local general practices. In the United Kingdom (UK), the reported number of opioid-related deaths has also increased over the past decade, but its association with increasing opioid utilisation is still unclear. This study aimed to explore local opioid utilisation and its association with opioid-related mortality across different Clinical Commissioning Groups (CCGs) in England. This cross-sectional study used practice-level dispensing data (January to December 2014) from the UK Health and Social Care Information Centre. Opioidrelated mortality, population characteristics, such as age, gender and socioeconomic status, and Quality of Outcomes Framework (QOF) indicators for each CCG were extracted from the UK Office for National Statistics publications. These aggregate-level data are publically available and use requires no ethical review. All practices which prescribed opioid analgesics during study period were included and grouped by CCG. All opioid analgesics listed in the British National Formulary were included and the total opioid defined daily dose (DDD) for each practice was calculated. For each CCG, total opioid utilisation (DDDs per 1000 registrants per day) and opioid-related mortality (number of deaths per million registrants per year) were measured. Descriptive statistics was used to summarise mean daily opioid utilisation, opioid-related mortality and population characteristics of CCG. Pearson"s correlation coefficient was used to test the correlation between opioid utilisation and opioid-related mortality. Multiple linear regression was used to analyse the correlation between opioid utilisation and opioid-related mortality in each CCG and adjusted for registrants" demographics and relevant QOF indicators. Of the 209 included CCGs, the proportion of patients aged more than 65 years ranged from 7.0% to 26.2%. The mean opioid utilisation was 40.4 +/- 16.6 DDDs/ 1000/day and the median opioid-related mortality was 28.9 (interquartile range: 16.6, 43.7) deaths/million/year among CCGs. There was a significantly positive correlation (correlation coefficient: 0.4980, P &lt; 0.001) between opioid utilisation and opioid-related mortality. After adjusting for population characteristics, for every increase in the number of opioid DDD/1000/day, the number of mortality significantly increased by 0.61 deaths/million (95% CI: 0.30, 0.92, P &lt; 0.001). In addition, for an increase in the prevalence of mental health illness, the number of mortality increased by 36.5 (95% CI: 17.8, 55.2, P &lt; 0.001) deaths/million. The analysis of data sources in the public domain found a marked variation in opioid utilisation and opioid- related mortality among CCGs in England. Opioidrelated mortality was correlated with increasing daily utilisation after accounting for available population characteristics. This correlation supports the development of hypotheses to further investigate the causal relationship in future studies. Longitudinal studies using individual patient-level data are needed to evaluate the association between opioid utilisation and mortality in the UK.</t>
  </si>
  <si>
    <t>International Journal of Pharmacy Practice. Conference: 23rd Health Services Research and Pharmacy Practice Conference, HSRPP 2017. Nottingham United Kingdom. 25(Supplement 1) (pp 37), 2017. Date of Publication: April 2017.</t>
  </si>
  <si>
    <t>Huang YH, Liu HC, Tsai FJ, Sun FJ, Huang KY, Chiu YC, Huang YH, Huang YP, Liu SI.</t>
  </si>
  <si>
    <t>Correlation of impulsivity with self-harm and suicidal attempt: a community study of adolescents in Taiwan</t>
  </si>
  <si>
    <t>BMJ Open</t>
  </si>
  <si>
    <t>10.1136/bmjopen-2017-017949</t>
  </si>
  <si>
    <t>Icro Maremmani, Angelo Giovanni;Rovai, Luca;Rugani, Fabio;Pacini, Matteo;Lamanna, Francesco;Bacciardi, Silvia;Perugi, Giulio;Deltito, Joseph;Dell'Osso, Liliana;Maremmani, Icro</t>
  </si>
  <si>
    <t>Correlations between awareness of illness (insight) and history of addiction in heroin-addicted patients.</t>
  </si>
  <si>
    <t>In a group of 1066 heroin addicts, who were seeking treatment for opioid agonist treatment, we looked for differences in historical, demographic, and clinical characteristics, between patients with different levels of awareness of illness (insight). The results showed that, in the cohort studied, a majority of subjects lacked insight into their heroin-use behavior. Compared with the impaired-insight group, those who possessed insight into their illness showed significantly greater awareness of past social, somatic, and psychopathological impairments, and had a greater number of past treatment-seeking events for heroin addiction. In contrast with other psychiatric illnesses, the presence of awareness appears to be related to the passing of time and to the worsening of the illness. Methodologies to improve the insight of patients should, therefore, be targeted more directly on patients early in their history of heroin dependence, because the risk of lack of insight is greatest during this period. (PsycInfo Database Record (c) 2022 APA, all rights reserved)</t>
  </si>
  <si>
    <t>Spulber S.
 Elberling F.
 Ceccatelli S.
 Garde M.
 Tiger M.
 Lundberg J.</t>
  </si>
  <si>
    <t>Correlations between patterns of activity and the response to treatment yield distinct signatures for different antidepressive treatments.</t>
  </si>
  <si>
    <t>Wrist actigraphy is a non-invasive technology to monitor activity over extended periods of time. Specific alterations in circadian patterns of activity have been described in several psychiatric disorders and are associated with symptom severity in major depressive disorder (MDD). The aim of this study was to investigate the correlations between activity patterns and the response to different MDD treatments. We used actigraphy recordings acquired for 3 independent clinical trials investigating the response to internet-delivered cognitive behavioral therapy (iCBT), escitalopram, or ketamine. We designed a feature extraction procedure applicable both to recordings spanning a single circadian cycle, and to average circadian profiles. First, we investigated the effects of MDD treatments independently from magnitude of response, and found that each treatment altered a specific subset of features. We next asked whether features of activity patterns before treatment correlate with the magnitude of response to MDD treatment, and whether the correlations are treatment-specific. We found distinct signatures in the correlations between longitudinal changes in individual features and the response to different treatments. Next, we trained linear regression ensembles to model the response to treatment using the patterns of activity during the depressive episode and ran in-depth analysis of coefficients to characterize the differences between treatments. We found that better response is associated with higher between-days variability for iCBT, and with lower between-days variability for ketamine, while lower within-day fragmentation was common to both treatments. Our data suggests that the analysis of circadian patterns of activity can potentially be used for predicting the response to different MDD treatments, however larger confirmatory studies are required for future clinical applications.Copyright The copyright holder for this preprint is the author/funder, who has granted medRxiv a license to display the preprint in perpetuity. It is made available under a CC-BY-ND 4.0 International license.</t>
  </si>
  <si>
    <t>https://dx.doi.org/10.1101/2023.09.29.23294935</t>
  </si>
  <si>
    <t>medRxiv. (no pagination), 2023. Date of Publication: 29 Sep 2023.</t>
  </si>
  <si>
    <t>Cao, ZP; Cupertino, RB; Ottino-Gonzalez, J; Murphy, A; Pancholi, D; Juliano, A; Chaarani, B; Albaugh, M; Yuan, DK; Schwab, N; Stafford, J; Goudriaan, AE; Hutchison, K; Li, CSR; Luijten, M; Groefsema, M; Momenan, R; Schmaal, L; Sinha, R; van Holst, RJ; Veltman, DJ; Wiers, RW; Porjesz, B; Lett, T; Banaschewski, T; Bokde, ALW; Desrivieres, S; Flor, H; Grigis, A; Gowland, P; Heinz, A; Bruhl, R; Martinot, JL; Martinot, MLP; Artiges, E; Nees, F; Orfanos, DP; Paus, T; Poustka, L; Hohmann, S; Millenet, S; Frohner, JH; Robinson, L; Smolka, MN; Walter, H; Winterer, J; Schumann, G; Whelan, R; Bhatt, RR; Zhu, A; Conrod, P; Jahanshad, N; Thompson, PM; Mackey, S; Garavan, H</t>
  </si>
  <si>
    <t>Cortical profiles of numerous psychiatric disorders and normal development share a common pattern</t>
  </si>
  <si>
    <t>HUMAN CEREBRAL-CORTEX; POTASSIUM CHANNELS; GENE ONTOLOGY; BRAIN; IDENTIFICATION; ABNORMALITIES; TERMS</t>
  </si>
  <si>
    <t>The neurobiological bases of the association between development and psychopathology remain poorly understood. Here, we identify a shared spatial pattern of cortical thickness (CT) in normative development and several psychiatric and neurological disorders. Principal component analysis (PCA) was applied to CT of 68 regions in the Desikan-Killiany atlas derived from three large-scale datasets comprising a total of 41,075 neurotypical participants. PCA produced a spatially broad first principal component (PC1) that was reproducible across datasets. Then PC1 derived from healthy adult participants was compared to the pattern of CT differences associated with psychiatric and neurological disorders comprising a total of 14,886 cases and 20,962 controls from seven ENIGMA disease-related working groups, normative maturation and aging comprising a total of 17,697 scans from the ABCD Study (R) and the IMAGEN developmental study, and 17,075 participants from the ENIGMA Lifespan working group, as well as gene expression maps from the Allen Human Brain Atlas. Results revealed substantial spatial correspondences between PC1 and widespread lower CT observed in numerous psychiatric disorders. Moreover, the PC1 pattern was also correlated with the spatial pattern of normative maturation and aging. The transcriptional analysis identified a set of genes including KCNA2, KCNS1 and KCNS2 with expression patterns closely related to the spatial pattern of PC1. The gene category enrichment analysis indicated that the transcriptional correlations of PC1 were enriched to multiple gene ontology categories and were specifically over-represented starting at late childhood, coinciding with the onset of significant cortical maturation and emergence of psychopathology during the prepubertal-to-pubertal transition. Collectively, the present study reports a reproducible latent pattern of CT that captures interregional profiles of cortical changes in both normative brain maturation and a spectrum of psychiatric disorders. The pubertal timing of the expression of PC1-related genes implicates disrupted neurodevelopment in the pathogenesis of the spectrum of psychiatric diseases emerging during adolescence.</t>
  </si>
  <si>
    <t>Conradt, E; Abar, B; Lester, BM; LaGasse, LL; Shankaran, S; Bada, H; Bauer, CR; Whitaker, TM; Hammond, JA</t>
  </si>
  <si>
    <t>Cortisol Reactivity to Social Stress as a Mediator of Early Adversity on Risk and Adaptive Outcomes</t>
  </si>
  <si>
    <t>PRENATAL COCAINE EXPOSURE; NEUROBEHAVIORAL DISINHIBITION; SOCIOECONOMIC-STATUS; SUBSTANCE EXPOSURE; CHILD MALTREATMENT; MENTAL-HEALTH; SELF-REPORT; RELIABILITY; BEHAVIOR; PREGNANCY</t>
  </si>
  <si>
    <t>Children chronically exposed to stress early in life are at increased risk for maladaptive outcomes, though the physiological mechanisms driving these effects are unknown. Cortisol reactivity was tested as a mediator of the relation between prenatal substance exposure and/or early adversity on adaptive and maladaptive outcomes. Data were drawn from a prospective longitudinal study of prenatal substance exposure (N=860). Cortisol reactivity was assessed at age 11. Among African Americans, prenatal substance exposure exerted an indirect effect through early adversity and cortisol reactivity to predict externalizing behavior, delinquency, and a positive student-teacher relationship at age 11. Decreased cortisol reactivity was related to maladaptive outcomes, and increased cortisol reactivity predicted better executive functioning and a more positive student-teacher relationship.</t>
  </si>
  <si>
    <t>Rashid S.
 Saleem F.
 Hanif S.
 Imam H.
 Omer S.M.
 Farooq M.
 Waris A.A.
 Rashid M.H.</t>
  </si>
  <si>
    <t>Cost burden analysis of relapse in prescription opioid drug dependent patients treated with buprenorphine/naloxone and patients without pharmacological treatment.</t>
  </si>
  <si>
    <t>OBJECTIVES: The buprenorphine/naloxone (BUP/NAL) combination is used in the treatment of prescription opioid drug dependent (OPD) patients. Previous analyses demonstrated that OPD patients receiving treatment vs. no treatment, were associated with a reduction in the number of admissions relating to emergency care and psychiatric services. The objective of this study was to compare resource utilisation and associated healthcare costs between the OPD patients treated with buprenorphine/naloxone combination and OPD patients without pharmacological treatment from the German healthcare perspective. METHOD(S): Two patient groups were selected: 1) OPD patients treated with buprenorphine/naloxone and 2) OPD patients with no pharmacological treatment. In the absence of accessible large longitudinal administrative claims database in Germany, the resource use was estimated based on the Truven Health MarketScan Medicaid (public healthcare claims) database from January 01, 2007 to December 31, 2013 as a representation of the German population. Resource use included pharmaceutical claims, inpatient care, outpatient care, and urine tests, estimated over twelve months after the index date. Drug costs were obtained from the German-specific source (Gelbe List PharmIndex) and other unit costs and length of stays using Diagnostic Related Group (DRG) and Einheitlicher Bewertungsmasstab (EBM). Sensitivity analyses were performed. RESULT(S): Costs for OPD patient receiving treatment were lower in all categories (inpatient care, outpatient care, and urine tests), except for BUP/NAL cost. Total costs over 12 months were 6,033 and 6,244 per OPD patient with and without pharmacological treatment, respectively. CONCLUSION(S): Whilst a treatment of prescription opioid drug dependent patients with buprenorphine/naloxone is associated with a medication acquisition cost, it results in public healthcare savings when compared to patients receiving no medication treatment.</t>
  </si>
  <si>
    <t>Value in Health. Conference: ISPOR 20th Annual International Meeting Research. Philadelphia, PA United States. Conference Publication: (var.pagings). 18(3) (pp A121), 2015. Date of Publication: May 2015.</t>
  </si>
  <si>
    <t>Tran, Bach Xuan;Ohinmaa, Arto;Duong, Anh Thuy;Do, Nhan Thi;Nguyen, Long Thanh;Mills, Steve;Houston, Stan;Jacobs, Philip</t>
  </si>
  <si>
    <t>Cost-effectiveness of methadone maintenance treatment for HIV-positive drug users in Vietnam.</t>
  </si>
  <si>
    <t>Methadone maintenance treatment (MMT) is efficacious in reducing drug use that may improve HIV/AIDS care and treatment outcomes. This study evaluated the incremental cost-effectiveness of MMT for HIV-positive drug users from the perspective of health service providers. A sample of 370 HIV-positive drug users (age: meanÂ±SD: 29.5Â±5.9 years; 95.7% male) taking MMT in multi-sites was assessed at baseline, three, six and nine months. Costs of MMT services were analyzed and converted to the year 2009. Quality-adjusted life years (QALYs) were modeled from changes in health-related quality of life of patients using the modified World Health Organization Quality of Life â€“ Brief Version (WHOQOL-BREF). Inverse probability-of-treatment weights, constructed using propensity score of non-responses, were applied to adjust for potential confounding. Over nine months, MMT substantially improved QALYs of HIV/AIDS patients (0.076 QALY [0.066â€“0.084]). The increments in QALY were large and stabilized in those patients taking antiretroviral treatment and abstinent to drug use. For one QALY gained, the MMT program would cost US$3745.3, approximately 3.2 times Vietnam GDP per capita in 2009. The cost-effectiveness of MMT intervention was robust against HIV advanced status or co-morbidity, e.g., TB treatment, but it might not be cost-effective for those patients who continued to use drug. Findings of this study indicate that providing MMT for HIV-positive drug users is a cost-effective intervention in Vietnam. Integrating MMT to HIV/AIDS care and treatment services would be beneficial in injection-driven HIV epidemics. (PsycINFO Database Record (c) 2016 APA, all rights reserved)</t>
  </si>
  <si>
    <t>https://doi.org/10.1080/09540121.2011.608420</t>
  </si>
  <si>
    <t>Schumacher, Joseph E.;Mennemeyer, Stephen T.;Milby, Jesse B.;Wallace, Dennis;Nolan, Kim</t>
  </si>
  <si>
    <t>Costs and effectiveness of substance abuse treatments for homeless persons.</t>
  </si>
  <si>
    <t>Presents a cost analysis of 2 randomized controlled studies comparing 4 drug addiction interventions for homeless persons. Two of these interventions included innovative contingency management programs specifically designed for homeless persons with cocaine disorders: Homeless 1 (n=104) and Homeless 2 (n=102). Findings are based on treatment costs obtained from actual expenditures and treatment outcomes of drug abstinence from toxicology tests. Direct costs are reported by service category and costs of abstinence at 2-, 6-, and 12-mo. Drug abstinence rates by treatment program revealed superior outcomes for the enhanced interventions with the greatest abstinence found at the earlier time points. Abstinence rates at 12 mo failed to differentiate treatment groups. It is concluded that when only the direct costs of programs and their abstinence rates are considered, treatments that involve abstinent contingent work and housing have incremental cost ratios that are within the range of many other common social and medical interventions. These enhanced programs are more cost effective earlier in treatment than at 12-mo follow-up due to relapse common among existing drug treatment. (PsycINFO Database Record (c) 2019 APA, all rights reserved)</t>
  </si>
  <si>
    <t>Journal of Mental Health Policy and Economics</t>
  </si>
  <si>
    <t>ICMPE</t>
  </si>
  <si>
    <t>Rose-Jacobs R.
 Trevino-Talbot M.
 Lloyd-Travaglini C.
 Cabral H.J.
 Vibbert M.
 Saia K.
 Wachman E.M.</t>
  </si>
  <si>
    <t>Could prenatal food insecurity influence neonatal abstinence syndrome severity?.</t>
  </si>
  <si>
    <t>BACKGROUND AND AIMS: In general populations, prenatal food insecurity negatively affects maternal and infant health. Our aim was to estimate and test the association between prenatal food insecurity and neonatal abstinence syndrome (NAS) severity. DESIGN/SETTING: Single-site prospective cohort design. Women receiving opioid agonist treatment with methadone or buprenorphine were interviewed (including demographics and food insecurity) during the third trimester at the combined obstetric/opioid use disorder treatment clinic at Boston Medical Center (BMC) in Boston, MA, USA, a large urban safety-net hospital. During postnatal hospitalization, infants were assessed and treated per hospital NAS protocol. Maternal clinic and infant hospitalization data were abstracted from medical records. PARTICIPANTS: Women (n = 75; aged &gt;= 18 years; fluent English; singleton pregnancy; intending to deliver at BMC and maintain parental custody) receiving care in the specialized clinic were study eligible (2013-15). Women who delivered infants &lt; 36 weeks gestational age or required prolonged newborn intensive care unit stay were excluded from analyses. PRIMARY MEASUREMENTS: Predictors: validated two-question Hunger Vital SignTM food insecurity screener; outcomes: extent of NAS pharmacological treatment and length of hospital stay (LOS) for NAS. FINDINGS: Of the mother-infant dyads, 61 (81%) infants were treated pharmacologically for NAS. Mean hospital LOS was 19.9 (standard deviation = 9.4) days. Maternal food insecurity (n = 43, 57.3%) was associated with infant NAS pharmacological treatment in logistic regression analyses individually adjusted for prenatal: maternal depression [adjusted odds ratios (aOR) = 3.69 (95% confidence intervals (CI) = 1.02-13.43, P = 0.05)] and methadone agonist treatment [aOR = 4.17 (95% CI = 1.05-16.50, P = 0.04)]. Associations of food insecurity and LOS were inconclusive regardless of covariate control (P &gt; 0.05). CONCLUSION(S): Among women receiving opioid agonist treatment, prenatal food insecurity appears to be associated with increased risk for neonatal abstinence syndrome pharmacological treatment.Copyright © 2018 Society for the Study of Addiction.</t>
  </si>
  <si>
    <t>https://dx.doi.org/10.1111/add.14458</t>
  </si>
  <si>
    <t>Addiction (Abingdon, England). 114(2) (pp 337-343), 2019. Date of Publication: 01 Feb 2019.</t>
  </si>
  <si>
    <t>Laschober, Tanja C.;Eby, Lillian T.</t>
  </si>
  <si>
    <t>Counselor and clinical supervisor perceptions of OASAS tobacco-free regulation implementation extensiveness, perceived accountability, and use of resources.</t>
  </si>
  <si>
    <t>New York State required substance use disorder (SUD) treatment programs to be 100% tobacco-free in 2008. The current study examined counselor (N = 364) and clinical supervisor (N = 98) perceptions of how extensively the tobacco-free regulation was implemented in their treatment programs, perceived accountability for implementing the regulation, and use of OASAS-provided resources to aid implementation one year after the regulation went into effect. Results showed that compared to counselors, supervisors perceive greater implementation extensiveness and report using more resources, yet they perceive lower accountability. In addition, whereas perceived accountability is significantly and positively associated with implementation extensiveness perceptions for counselors, the relationship is negative for supervisors. The association between use of resources and implementation extensiveness perceptions is significant and positive for both counselors and supervisors. We conclude that implementation experiences differ between counselors and clinical supervisors, suggesting the importance of tailoring interventions to promote tobacco-free policies in SUD treatment programs. (PsycINFO Database Record (c) 2016 APA, all rights reserved)</t>
  </si>
  <si>
    <t>https://doi.org/10.1080/02791072.2013.845329</t>
  </si>
  <si>
    <t>Verthein U.
 Kuhn S.
 Schafer I.</t>
  </si>
  <si>
    <t>Course of diamorphine treatment under standard health care conditions in Germany - A 12-months analysis. [German]</t>
  </si>
  <si>
    <t>Background: Subsequent to the German randomized trial of heroin-assisted treatment in 2007 a quality assurance project was initiated by the Centre for Interdisciplinary Addiction Research of Hamburg University. Thus, long-term monitoring of diamorphine treatment was made possible. Objective(s): Patients' status and one-year-development of the new patients who started diamorphine treatment after the German model project will be analyzed. Changes during the first year can be compared with the results of the former heroin trial. Method(s): At treatment admission and after every six months the patients' situation regarding health, social situation and substance use was documented on standardized forms by the doctors. The description of patients' status was based on the last documentation in 2011. In the longitudinal analysis data from start of treatment and one-year assessment were compared and tested for statistical significance. Result(s): 341 diamorphine patients are documented in 2011, 205 (60.1%) of whom started treatment under the new conditions after the German model project was finished. Most of the patients received their diamorphine dose twice a day. The mean daily dose is 358 mg diamorphine for the "old" patients who are in treatment for more than eight years on average. The newly admitted patients who are in treatment for a year and a half on average get a mean daily dose of 432 mg. 3.6% of the patients are HIV-positive, 75.0% are infected with hepatitis C. One quarter suffers from depressive disorders. The majority of the patients are living in stable conditions, and one quarter is working regularly or having a job. Offences are committed by only 6.7% of the patients. 5.1% used street heroin and 22.4% cocaine during the past 30 days. With respect to health, social situation and drug use significant improvements are found during the first year of diamorphine treatment. Conclusion(s): Heroin-assisted treatment under standard health care conditions is as effective as under the conditions of a randomized clinical trial. The current situation of the "old" patients who participated in the trial is slightly better than among the new patients. This indicates that major changes and developments under diamorphine treatment needs time to occur. © 2014 Verlag Hans Huber, Hogrefe AG.</t>
  </si>
  <si>
    <t>https://dx.doi.org/10.1024/0939-5911.a000291</t>
  </si>
  <si>
    <t>Sucht. 60(1) (pp 43-53), 2014. Date of Publication: 2014.</t>
  </si>
  <si>
    <t>Macmadu, A; Reddon, H; Marshall, BDL; Fairbairn, N; Nolan, S; Socias, ME; Phd, MJM</t>
  </si>
  <si>
    <t>Crack cocaine use frequency is associated with HIV disease severity independent of antiretroviral therapy exposure: a prospective cohort study</t>
  </si>
  <si>
    <t>Crack cocaine; HIV-1; Disease severity; Substance use disorders; Antiretroviral therapy</t>
  </si>
  <si>
    <t>DRUG-USERS; MEDICATION ADHERENCE; SELF-REPORT; RISK-FACTOR; MORTALITY; PROGRESSION; VANCOUVER; INDEX; SURVIVAL; HEROIN</t>
  </si>
  <si>
    <t>We sought to evaluate the effect of crack cocaine use frequency on HIV disease severity among HIV-positive people who use unregulated drugs (PWUD). We analyzed data from the ACCESS study, an open prospective cohort of HIV-positive PWUD including comprehensive HIV clinical monitoring in a setting with no-cost healthcare. Multivariable generalized linear mixed-effects models were used to estimate the independent effect of time-updated crack cocaine use frequency on HIV disease severity, adjusting for ART exposure and relevant confounders. In multivariable adjusted models, daily or greater frequency of crack cocaine use was significantly associated with higher VACS Index scores (beta = 0.8, 95% confidence interval: 0.1, 1.5) as compared to none. Our finding suggests that daily or greater frequency of crack cocaine use exacerbates HIV disease severity independent of ART exposure. The observed effect may reflect an underlying biological mechanism or other factors linked with crack cocaine use; further investigation is warranted.</t>
  </si>
  <si>
    <t>Meyer, Vanessa J.;Little, Deborah M.;Fitzgerald, Daniel A.;Sundermann, Erin E.;Rubin, Leah H.;Martin, Eileen M.;Weber, Kathleen M.;Cohen, Mardge H.;Maki, Pauline M.</t>
  </si>
  <si>
    <t>Crack cocaine use impairs anterior cingulate and prefrontal cortex function in women with HIV infection.</t>
  </si>
  <si>
    <t>Crack cocaine use is associated with impaired verbal memory in HIV-infected women more than uninfected women. To understand the neural basis for this impairment, this study examined the effects of crack cocaine use on activation of the prefrontal cortex (PFC) and strategic encoding during a verbal memory task in HIV-infected women. Three groups of HIV-infected women from the Chicago Consortium of the Womenâ€™s Interagency HIV Study were compared: current users of crack cocaine (n = 10), former users of cocaine (n = 11), and women who had never used cocaine (n = 9). Participants underwent functional magnetic resonance imaging during a verbal memory task and completed a neuropsychological test of verbal memory. On the neuropsychological test, current crack users performed significantly worse than other groups on semantic clustering, a measure of strategic encoding, p &lt; 0.05. During encoding, activation in left anterior cingulate cortex (ACC) was lower in current and former cocaine users compared to never users. During recognition, activation in bilateral PFC, specifically left dorsal medial PFC and bilateral dorsolateral PFC, was lower in current and former users compared to women who had never used cocaine. Lower activation in left dorsolateral PFC was correlated with worse performance on the recognition task, p &lt; 0.05. The verbal learning and memory deficits associated with cocaine use in women with HIV may be partially accounted for by alterations in ACC and PFC function. (PsycINFO Database Record (c) 2016 APA, all rights reserved)</t>
  </si>
  <si>
    <t>https://doi.org/10.1007/s13365-014-0250-x</t>
  </si>
  <si>
    <t>Journal of Neurovirology</t>
  </si>
  <si>
    <t>Cless M.M.
 Courchesne-Krak N.S.
 Bhatt K.V.
 Mittal M.L.
 Marienfeld C.B.</t>
  </si>
  <si>
    <t>Craving among patients seeking treatment for substance use disorder.</t>
  </si>
  <si>
    <t>Background: Craving has been implicated as a central feature of addiction and a predictor of relapse. However, a complete understanding of how craving varies across patient populations is lacking. This study aimed to better inform the effective and accurate use of craving as a clinical prognostic tool for patients with substance use disorders (SUD). Method(s): This cross-sectional study utilized information gathered on patients (n = 112) entering specialty treatment for a SUD. Craving in the prior 30 days was assessed with a single item with other intake questionnaires. Result(s): Patients who reported substance use in the last 30 days were more likely to report craving compared to patients who did not report substance use in the last 30 days (AOR = 6.86 [95% CI 2.17-21.7], p-value = 0.001). Patients who reported Hispanic/Latinx ethnicity were less likely to report craving compared to patients who did not report Hispanic/Latinx ethnicity (AOR = 0.28 [95% CI 0.08-0.95], p-value = 0.04). There was no association between craving and Adverse Childhood Events (OR = 1.03 [95% CI 0.84-1.25], p-value = 0.81). Conclusion(s): The association between recent substance use and craving supports previous findings. The observed variation in craving among patients who report Hispanic/Latinx ethnicity is novel and suggests socio-cultural influences and possibly genetic factors influencing reported craving amongst patients. Additional research is needed to further understand the underlying factors leading to this finding, in order for better utilization of craving as a clinical indicator across patient populations.Copyright © 2023, The Author(s).</t>
  </si>
  <si>
    <t>https://dx.doi.org/10.1007/s44192-023-00049-y</t>
  </si>
  <si>
    <t>Discover Mental Health. 3(1) (no pagination), 2023. Article Number: 23. Date of Publication: December 2023.</t>
  </si>
  <si>
    <t>Go S.-I.
 Song H.-N.
 Lee S.-J.
 Bruera E.
 Kang J.H.</t>
  </si>
  <si>
    <t>Craving Behavior from Opioid Addiction Controlled with Olanzapine in an Advanced Cancer Patient: A Case Report.</t>
  </si>
  <si>
    <t>Opioid addiction, although uncommon in cancer patients, can be a significant challenge for optimal pain management in certain patients. We present a case of a 59-year-old man with advanced colon cancer whose compulsive craving for the buccal tablet of fentanyl citrate (BTFC) was improved with the use of olanzapine. He was hospitalized for abdominal pain caused by disease progression. He had visited several times at outpatient follow-up to obtain a prescription for BTFC because he took all medications before the appointed times. After admission, intravenous infusion of oxycodone and opioid rotation were applied to the patient to control his pain. However, he complained that the pain was not relieved at all and persistently asked for only BTFC 7 to 15 times per day. With the diagnosis of opioid addiction, the transdermal buprenorphine patch was applied, but was ineffective for controlling the addictive behaviors. Finally, olanzapine (10 mg/day per os), a dopamine receptor antagonist, was given to control the craving behavior because psychological dependence is mediated by the dopaminergic system. Three days later, opioid craving was reduced from five to one on a 5-point Likert scale. The pain was well controlled to numeric rating scale 1 or 2 without cravings for BTFC. Craving behavior as a result of opioid addiction may be controlled with olanzapine. Further prospective studies on this issue are warranted.Copyright © 2018, Mary Ann Liebert, Inc., publishers.</t>
  </si>
  <si>
    <t>https://dx.doi.org/10.1089/jpm.2017.0636</t>
  </si>
  <si>
    <t>Journal of Palliative Medicine. 21(9) (pp 1367-1370), 2018. Date of Publication: September 2018.</t>
  </si>
  <si>
    <t>Tsui J.I.
 Anderson B.J.
 Strong D.R.
 Stein M.D.</t>
  </si>
  <si>
    <t>Craving predicts opioid use in opioid-dependent patients initiating buprenorphine treatment: A longitudinal study.</t>
  </si>
  <si>
    <t>Background: Few studies have assessed associations between craving and subsequent opioid use. We prospectively evaluated the relative utility of two craving questionnaires to predict opioid use among opioid-dependent patients in outpatient treatment. Method(s): Opioid-dependent patients (n=147) initiating buprenorphine treatment were assessed every two weeks for 3 months. Craving was measured using the: (1) Desires for Drug Questionnaire (DDQ) and (2) Penn Alcohol-Craving Scale adapted for opioid craving (PCS). Multi-level logistic regression models estimated the effects of craving on the likelihood of opioid use. Craving assessed at time t was entered as a time-varying predictor of opioid use at time t+1. Result(s): Craving scores plateaued at approximately 2 weeks after initiation of buprenorphine. In adjusted regression models, a 1-point increase in PCS scores (on a 7-point scale) was associated with a significant increase in the odds of opioid use at the subsequent assessment (OR=1.27, 95% CI 1.08; 1.49, p&lt;0.01). The odds of opioid use at the subsequent follow-up assessment increased significantly as DDQ desire and intention scores increased (OR=1.25, 95%CI 1.03; 1.51, p&lt;0.05), but was not significantly associated with DDQ negative reinforcement (OR=1.01, 95%CI 0.88; 1.17, p&gt;0.05) or DDQ control (OR=0.97, 95%CI 0.85; 1.11, p&gt;0.05) scores. Conclusion(s): Self-reported craving for opioids was modestly associated with subsequent relapse to opioid use among a cohort of patients treated with buprenorphine. Assessment of craving may provide clinical utility in predicting relapse among treated opioid-dependent patients. © 2014 Informa Healthcare USA, Inc. All rights reserved: reproduction in whole or part not permitted.</t>
  </si>
  <si>
    <t>https://dx.doi.org/10.3109/00952990.2013.848875</t>
  </si>
  <si>
    <t>American Journal of Drug and Alcohol Abuse. 40(2) (pp 163-169), 2014. Date of Publication: March 2014.</t>
  </si>
  <si>
    <t>Carter J.
 Ryan J.M.
 Scott S.</t>
  </si>
  <si>
    <t>Creating a DIN to tackle drug-related deaths in the community.</t>
  </si>
  <si>
    <t>Brighton and Hove has one of the highest rates of drug-related deaths in the UK. The deceased commonly have had contact with a number of organizations isolated from each other. The aim of this study was to explore aspects of drug addiction in Brighton as the first stage in the creation of a local Drug addiction Intervention Network (DIN) and to make recommendations about improving the effectiveness of medical contacts so that modifiable risk factors could be addressed appropriately and consistently. The coroner's records of the drug-related deaths in 1998 for Brighton and Hove were cross-referenced with computerized records of the Accident and Emergency department of the local hospital and the police station. Of the 36 drug misusers who died during the year, most were male, mean age 34 years. Alcohol was a common comorbid finding. Seventy-eight per cent were known to the AandE department and 62% had been arrested locally during 1997 or 1998. Such retrospective data can only give limited information. We, therefore, performed a prospective survey. It was carried out by the forensic medical examiner (FME) in 1997-1998, interviewing 41 arrestees to give a profile of the criminally involved drug misusers. With the information obtained, the AandE doctors and FMEs were able to review the medical advice given and establish a protocol for the transfer of severely intoxicated arrestees. (C) APS/Harcourt Publishers Ltd 2000.</t>
  </si>
  <si>
    <t>https://dx.doi.org/10.1054/jcfm.2000.0428</t>
  </si>
  <si>
    <t>Journal of Clinical Forensic Medicine. 7(3) (pp 130-138), 2000. Date of Publication: 2000.</t>
  </si>
  <si>
    <t>Soyka, Michael;TrÃ¤der, Anna;Klotsche, Jens;HaberthÃ¼r, Annina;BÃ¼hringer, Gerhard;Rehm, JÃ¼rgen;Wittchen, Hansâ€_x0090_Ulrich</t>
  </si>
  <si>
    <t>Criminal behavior in opioidâ€_x0090_dependent patients before and during maintenance therapy: 6â€_x0090_year followâ€_x0090_up of a nationally representative cohort sample.</t>
  </si>
  <si>
    <t>Lifetime prevalence of opioid dependence is about 0.4% in western countries. Opioid-dependent patients have high morbidity and mortality and a high risk of criminal behavior. Few studies have addressed the long-term impact of opioid maintenance therapy on convictions and criminal behavior. The PREMOS study is a prospective, longitudinal, naturalistic clinical study of a nationally representative sample of 2694 opioid-dependent patients to investigate convictions and criminal behavior at baseline and after 6 years of maintenance treatment. At follow-up, 2284 patients still were eligible (84.7%). A comprehensive assessment including a patient and doctor questionnaire, and the EuropASI was completed at baseline and follow-up. Data on criminality at follow-up had been received for 1147 (70.6%) patients. A large number (84.5%) of them had been charged or convicted at any time before baseline assessment, most frequently with drug-related offenses (66.8%), acquisitive crime (49.1%), or acts of violence (22.0%). Reported charges and convictions had declined to 17.9% for the last 12 months before follow-up, which was also reflected by a significant decrease in the EuropASI subscore â€œlegal problemsâ€_x009d_ from 1.52 at baseline to 0.98 after 6 years. These data indicate a significant and clinically relevant reduction in criminal behavior in opioid-dependent patients in long-term maintenance treatment. Maintenance therapy is effective in the reduction in both narcotics-related and acquisition crime. (PsycINFO Database Record (c) 2016 APA, all rights reserved)</t>
  </si>
  <si>
    <t>https://doi.org/10.1111/j.1556-4029.2012.02234.x</t>
  </si>
  <si>
    <t>Evans, EA; Zhu, YH; Yoo, C; Huang, D; Hser, YI</t>
  </si>
  <si>
    <t>Criminal justice outcomes over 5 years after randomization to buprenorphine-naloxone or methadone treatment for opioid use disorder</t>
  </si>
  <si>
    <t>Arrests; buprenorphine treatment; criminal justice outcomes; incarcerations; longitudinal; methadone treatment; opioid use disorder; pharmacotherapy</t>
  </si>
  <si>
    <t>MAINTENANCE TREATMENT; SUBSTITUTION THERAPY; SUBSTANCE USE; PRISON; INCARCERATION; DEPENDENCE; MORTALITY; RELEASE; IMPACT; DEATH</t>
  </si>
  <si>
    <t>Aims To compare long-term criminal justice outcomes among opioid-dependent individuals randomized to receive buprenorphine or methadone. Design, setting and participants A 5-year follow-up was conducted in 2011-14 of 303 opioid-dependent participants entering three opioid treatment programs in California, USA in 2006-09 and randomized to receive either buprenorphine/naloxone or methadone. Intervention and comparator Participants received buprenorphine/naloxone (BUP; n = 179) or methadone (MET; n = 124) for 24 weeks and then were tapered off their treatment over &lt;= 8 weeks or referred for ongoing clinical treatment. Midway through the study, the randomization scheme was switched from 1 : 1 BUP : MET to 2 : 1 because of higher dropout in the BUP arm. Measurements Study outcomes included arrests and self-reported incarceration. Predictors included randomization condition (buprenorphine versus methadone), age, gender, race/ethnicity, use of cocaine, drug injection in the 30 days prior to baseline and study site. Treatment status (buprenorphine, methadone, none) during follow-up was included as a time-varying covariate. Findings There was no significant difference by randomization condition in the proportion arrested (buprenorphine: 55.3%, methadone: 54.0%) or incarcerated (40.9%, 47.3%) during follow-up. Among methadone-randomized individuals, arrest was less likely with methadone treatment (0.50, 0.35-0.72) during follow-up (relative to no treatment) and switching to buprenorphine had a lower likelihood of arrest than those receiving no treatment (0.39, 0.18-0.87). Among buprenorphine-randomized individuals, arrest was less likely with receipt of buprenorphine (0.49, 0.33-0.75) during follow-up and switching to methadone had a similar likelihood of arrest as methadone-randomized individuals receiving no treatment. Likelihood of arrest was also negatively associated with older age (0.98, 0.96-1.00); it was positively associated with Hispanic ethnicity (1.63, 1.04-2.56), cocaine use (2.00, 1.33-3.03), injection drug use (2.19, 1.26-3.83), and study site. Conclusions In a US sample of people treated for opioid use disorder, continued treatment with either buprenorphine or methadone was associated with a reduction in arrests relative to no treatment. Cocaine use, injection drug use, Hispanic ethnicity and younger age were associated with higher likelihood of arrest.</t>
  </si>
  <si>
    <t>Santos G.M.A.
 Locatelli I.
 Metral M.
 Calmy A.
 Lecompte T.D.
 Nadin I.
 Hauser C.
 Cusini A.
 Hasse B.
 Kovari H.
 Tarr P.
 Stoeckle M.
 Fux C.
 Di Benedetto C.
 Schmid P.
 Darling K.E.A.
 Du Pasquier R.
 Cavassini M.</t>
  </si>
  <si>
    <t>Cross-Sectional and Cumulative Longitudinal Central Nervous System Penetration Effectiveness Scores Are Not Associated with Neurocognitive Impairment in a Well Treated Aging Human Immunodeficiency Virus-Positive Population in Switzerland.</t>
  </si>
  <si>
    <t>Background: Neurocognitive impairment (NCI) in people with human immunodeficiency virus (PWH) remains a concern despite potent antiretroviral therapy (ART). Higher central nervous system (CNS) penetration effectiveness (CPE) scores have been associated with better CNS human immunodeficiency virus (HIV) replication control, but the association between CPE and NCI remains controversial. Method(s): The Neurocognitive Assessment in the Metabolic and Aging Cohort (NAMACO) study is a subgroup of the Swiss HIV Cohort Study (SHCS) that invited patients aged &gt;=45 years enrolled in the SHCS and followed-up at NAMACO-affiliated centers in Switzerland to participate between May 2013 and November 2016. In total, 981 patients were enrolled, all of whom underwent standardized neurocognitive assessment. Neurocognitive impairment, if present, was characterized using Frascati criteria. The CPE scores of NAMACO study participants with undetectable plasma HIV-ribonucleic acid at enrollment (909 patients) were analyzed. Cross-sectional CPE scores (at neurocognitive assessment) were examined as potential predictors of NCI in multivariate logistic regression models. The analysis was then repeated taking CPE as a cumulative score (summarizing CPE scores from ART initiation to the time of neurocognitive assessment). Result(s): Most patients were male (80%) and Caucasian (92%). Neurocognitive impairment was present in 40%: 27% with HIV-associated NCI (mostly asymptomatic neurocognitive impairment), and 13% with NCI related to other factors. None of the CPE scores, neither cross-sectional nor cumulative, was statistically significantly associated with NCI. Conclusion(s): In this large cohort of aviremic PWH, we observed no association between NCI, whether HIV-associated or related to other factors, and CPE score, whether cross-sectional or cumulative.Copyright © 2019 The Author(s) 2019. Published by Oxford University Press on behalf of Infectious Diseases Society of America. All rights reserved. For permissions, please e-mail: journals.permissions@oup.com.</t>
  </si>
  <si>
    <t>https://dx.doi.org/10.1093/ofid/ofz277</t>
  </si>
  <si>
    <t>Open Forum Infectious Diseases. 6(7) (no pagination), 2019. Article Number: ofz277. Date of Publication: 01 Jul 2019.</t>
  </si>
  <si>
    <t>van der Pol P, Liebregts N, Brunt T, van Amsterdam J, de Graaf R, Korf DJ, van den Brink W, van Laar M.</t>
  </si>
  <si>
    <t>Cross-sectional and prospective relation of cannabis potency, dosing and smoking behaviour with cannabis dependence: an ecological study</t>
  </si>
  <si>
    <t>Addiction. 2014 Jul;109(7):1101-9. doi: 10.1111/add.12508. Epub 2014 Mar 17.</t>
  </si>
  <si>
    <t>10.1111/add.12508</t>
  </si>
  <si>
    <t>O'Connor G.
 McGinty T.
 Yeung S.J.
 O'Shea D.
 Macken A.
 Brazil E.
 Mallon P.</t>
  </si>
  <si>
    <t>Cross-sectional study of the characteristics, healthcare usage, morbidity and mortality of injecting drug users attending an inner city emergency department.</t>
  </si>
  <si>
    <t>Background: The affliction of injecting drug use (IDU) has resulted in the emergence of a subgroup of people with a unique set of medical issues. We aimed to describe the emergency department (ED) presentations of IDUs. Method(s): In a prospective observational study over a 3-month period, we identified characteristics of patients with a history of active IDU presenting to the ED. Result(s): From 1 January 2010 to 31 March 2010, 146 patients with a history of IDU were identified. These contributed to 222 acute presentations to the ED. Baseline characteristics revealed that patients were predominantly male, of Irish nationality, with high levels of homelessness, unemployment and lack of stable family or intimate partner relationships. 45% of presentations occurred as a result of infection (95% CI 38.5% to 51.5%). Trauma, pure toxicological issues, thromboembolic phenomena and psychiatric issues comprised the other common acute diagnoses. The burden of comorbid medical illness was substantial with high rates of hepatitis C infection (74%) and HIV infection (13.8%). Healthcare utilisation indices for this cohort are extreme on multiple measures. We found an ED attendance rate of 445 per 100 patient-years, an admission rate of 68.8 per 100 patient-years and mortality rate of 4.86 per 100 patient-years. Conclusion(s): Our study characterises the emergency presentations of active IDUs. We describe considerable acute and chronic medical consequences and high healthcare utilisation associated with IDU. This study is of particular relevance to any institution that provides acute medical care to this group of patients.</t>
  </si>
  <si>
    <t>https://dx.doi.org/10.1136/emermed-2012-201934</t>
  </si>
  <si>
    <t>Emergency Medicine Journal. 31(8) (pp 625-629), 2014. Date of Publication: August 2014.</t>
  </si>
  <si>
    <t>Wu, Yafei;Yan, Shiyan;Bao, Yanping;Lian, Zhi;Qu, Zhi;Liu, Zhimin</t>
  </si>
  <si>
    <t>Cross-sectional study of the severity of self-reported depressive symptoms in heroin users who participate in a methadone maintenance treatment program.</t>
  </si>
  <si>
    <t>Background: Methadone maintenance treatment (MMT) is widely recognized as an effective method of combatting narcotic addiction. MMT reduces heroin withdrawal symptoms and, thus, makes it possible to provide the psychological and social support that is essential to the rehabilitation of drug users. Aim: Compare the severity of depressive symptoms in heroin users who are currently receiving MMT to that of heroin users who are not receiving MMT. Methods: We administered the 13-item version of the Beck Depression Inventory (BDI-13) and a demographic history form to 929 heroin users who had been receiving MMT at nine methadone treatment clinics in three Chinese cities for an average of 9 months and to 238 heroin users who had enrolled in a MMT program at the centers but had not yet begun MMT. Results: Seventy-nine percent (188/238) of the untreated individuals reported depressive symptoms compared to 68% (628/929) of the individuals receiving MMT (XÂ² = 11.69, p Z = 2.75, p = 0.006). In the MMT group, there was a negative correlation between the severity of reported depressive symptoms and the duration of participation in the MMT program (rs = -0.24, Z = 2.88, p = 0.004). Multivariate linear regression analysis showed that after adjusting for all demographic variables the treated group still had less severe depressive symptoms than the untreated group. After adjusting for the effect of MMT treatment, depressive symptoms were more severe in heroin users who self-reported poor family relationships (standardized regression coefficient [beta] = 0.118, t = 6.56, p t = 3.73, p &lt; 0.001). Conclusions: Moderate to severe depressive symptoms are common in heroin users. MMT is associated with lower levels of depressive symptoms in heroin users, but prospective randomized controlled trials are needed to determine whether or not MMT actually improves depressive symptoms in heroin users. Poor relationships with family members are also associated with depressive symptoms in heroin users; this suggests that treatment of heroin addiction needs to incorporate methods for helping heroin users repair the severed social relationships that their addiction has caused. (PsycInfo Database Record (c) 2020 APA, all rights reserved)</t>
  </si>
  <si>
    <t>Shanghai Archives of Psychiatry</t>
  </si>
  <si>
    <t>Rafful, Claudia;Melo, Jason;Medinaâ€_x0090_Mora, MarÃ­a Elena;Rangel, Gudelia;Sun, Xiaoying;Jain, Sonia;Werb, Dan</t>
  </si>
  <si>
    <t>Crossâ€_x0090_border migration and initiation of others into drug injecting in Tijuana, Mexico.</t>
  </si>
  <si>
    <t>Introduction and Aims: Efforts to prevent injection drug use (IDU) are increasingly focusing on the role that people who inject drugs (PWID) play in facilitating the entry of others into this behaviour. This is particularly relevant in settings experiencing high levels of IDU, such as Mexicoâ€™s northern border region, where crossâ€_x0090_border migration, particularly through forced deportation, has been found to increase a range of health and social harms related to injecting. Design and Methods: PWID enrolled in a prospective cohort study in Tijuana, Mexico, since 2011 were interviewed semiâ€_x0090_annually, which solicited responses on their experiences initiating others into injecting. Univariate and multivariable logistic regression analyses were conducted at the Preventing Injection by Modifying Existing Responses (PRIMER) baseline, with the dependent variable defined as reporting ever initiating others into injection. The primary independent variable was lifetime deportation from the USA to Mexico. Results: Among 532 participants, 14% (n = 76) reported initiating others into injecting, the majority of participants reporting initiating acquaintances (74%, n = 56). In multivariable analyses, initiating others into injecting was independently associated with reporting living in the USA for 1â€“5 years [adjusted odds ratio (AOR) = 2.42; 95% confidence interval (CI) 1.22â€“4.79, P = 0.01], and methamphetamine and heroin injection combined (AOR = 3.67; 95% CI 1.11â€“12.17, P = 0.03). Deportation was not independently associated with initiating others into injecting. Discussion and Conclusions: The impact of migration needs to be considered within binational programming seeking to prevent the expansion of epidemics of injecting and HIV transmission among mobile populations residing in the Mexicoâ€“USA border region. (PsycInfo Database Record (c) 2020 APA, all rights reserved)</t>
  </si>
  <si>
    <t>https://doi.org/10.1111/dar.12630</t>
  </si>
  <si>
    <t>Cui Z, Hayashi K, Bach P, Milloy MJ, Kerr T.</t>
  </si>
  <si>
    <t>Crystal methamphetamine use and methadone maintenance treatment dissatisfaction: A prospective cohort study in Vancouver, Canada</t>
  </si>
  <si>
    <t>J Subst Use Addict Treat. 2023 Aug;151:208956. doi: 10.1016/j.josat.2023.208956. Epub 2023 Jan 18.</t>
  </si>
  <si>
    <t>10.1016/j.josat.2023.208956</t>
  </si>
  <si>
    <t>Nair, P; Schuler, ME; Blacka, MM; Kettinger, L; Harrington, D</t>
  </si>
  <si>
    <t>Cumulative environmental risk in substance abusing women: early intervention, parenting stress, child abuse potential and child development</t>
  </si>
  <si>
    <t>drug abuse; environmental risk; early intervention; parenting; child abuse; child development</t>
  </si>
  <si>
    <t>NURSE HOME VISITATION; SEVERE MENTAL-ILLNESS; SOCIAL SUPPORT; DRUG-ABUSE; FOLLOW-UP; EXPOSURE; COCAINE; MALTREATMENT; MOTHERS; VIOLENCE</t>
  </si>
  <si>
    <t>Objective: To assess the relationship between cumulative environmental risks and early intervention, parenting attitudes, potential for child abuse and child development in substance abusing mothers. Method: We studied 161 substance-abusing women, from a randomized longitudinal study of a home based early intervention, who had custody of their children through 18 months. The intervention group received weekly home visits in the first 6 months and biweekly visits from 6 to 18 months. Parenting stress and child abuse potential were assessed at 6 and 18 months postpartum. Children's mental and motor development (Bayley MDI and PDI) and language development (REEL) were assessed at 6, 12, and 18 months postpartum. Ten maternal risk factors were assessed: maternal depression, domestic violence, nondomestic violence, family size, incarceration, no significant other in home, negative life events, psychiatric problems, homelessness, and severity of drug use. Level of risk was recoded into four categories (2 or less, 3, 4, and 5 or more), which had adequate cell sizes for repeated measures analysis. Data analysis: Repeated measures analyses were run to examine how level of risk and group (intervention or control) were related to parenting stress, child abuse potential, and children's mental, motor and language development over time. Results: Parenting stress and child abuse potential were higher for women with five risks or more compared with women who had four or fewer risks; children's mental, motor, and language development were not related to level of risk. Children in the intervention group had significantly higher scores on the PDI at 6 and 18 months (107.4 vs. 103.6 and 101.1 vs. 97.2) and had marginally better scores on the MDI at 6 and 12 months (107.7 vs. 104.2 and 103.6 vs. 100.1), compared to the control group. Conclusion: Compared to drug-abusing women with fewer than five risks, women with five or more risks found parenting more stressful and indicated greater inclination towards abusive and neglectful behavior, placing their infants at increased risk for poor parenting, abuse and neglect. Early home-based intervention in high-risk families may be beneficial to infant development. (C) 2003 Elsevier Ltd. All rights reserved.</t>
  </si>
  <si>
    <t>Kelley S.J.</t>
  </si>
  <si>
    <t>Cumulative environmental risk in substance abusing women: Early intervention, parenting stress, child abuse potential and child development.</t>
  </si>
  <si>
    <t>https://dx.doi.org/10.1016/S0145-2134%2803%2900161-3</t>
  </si>
  <si>
    <t>Child Abuse and Neglect. 27(9) (pp 993-995), 2003. Date of Publication: 01 Sep 2003.</t>
  </si>
  <si>
    <t>Bondi, BC; Pepler, DJ; Motz, M; Andrews, NCZ</t>
  </si>
  <si>
    <t>Cumulative Risk, Protection, and Early Intervention: Neurodevelopment in Sibling Groups Exposed Prenatally to Substances</t>
  </si>
  <si>
    <t>MENTAL-HEALTH; IN-UTERO; COCAINE EXPOSURE; EARLY-CHILDHOOD; DRUG EXPOSURE; CHILDREN; OUTCOMES; ABUSE; PREVENTION; PREDICTION</t>
  </si>
  <si>
    <t>Mothercraft's Breaking the Cycle is an early intervention program for substance-exposed children with neurodevelopmental vulnerabilities. Within three substance-exposed sibling groups (N = 8; 0-6 years), we 1) described longitudinal neurodevelopmental trajectories, 2) explored the balance of cross-domain cumulative risk and protection on neurodevelopment, and 3) generated hypotheses on how cumulative risk, protection, and early intervention impact neurodevelopment. Neurodevelopment is potentially shaped by the balance of risk and protection. Postnatal risk (birth/postnatal, child, parent-child interaction) and relational protection (family, parent-child interaction) appear to have the most salient impact on neurodevelopment. Early intervention is thought to be important as soon as possible and before age 3 years.</t>
  </si>
  <si>
    <t>Chung K.F.</t>
  </si>
  <si>
    <t>Current and future prospects for drugs to suppress cough.</t>
  </si>
  <si>
    <t>Cough is an important defensive reflex of the airway and a common symptom of respiratory disease. After an upper respiratory tract virus infection, cough is transient, but is more persistent with conditions such as asthma, rhinosinusitis, gastroesophageal reflux, chronic obstructive pulmonary disease (COPD) and lung cancer. Treatment directed at these conditions may improve cough, but there remains a need to control cough directly. The most effective antitussives are opioids, such as morphine, codeine or pholcodeine, but they produce side effects including drowsiness, worsen; constipation and physical dependence. Opioids such as kappa- and delta-opioid receptor agonists, non-opioids such as nocicepTfn, neurokinin and bradykinin receptor antagonists, vanilloid receptor VR1 antagonists, blockers of sodium-dependent channels, and maxi-K calcium-dependent channel activators of afferent nerves may all represent novel antitussives and this needs to be confirmed in clinical trials. © Current Drugs.</t>
  </si>
  <si>
    <t>IDrugs. 6(8) (pp 781-786), 2003. Date of Publication: 01 Aug 2003.</t>
  </si>
  <si>
    <t>Allegri F, Belvederi Murri M, Paparelli A, Marcacci T, Braca M, Menchetti M, Michetti R, Berardi D, Tarricone I.</t>
  </si>
  <si>
    <t>Current cannabis use and age of psychosis onset: a gender-mediated relationship? Results from an 8-year FEP incidence study in Bologna</t>
  </si>
  <si>
    <t>10.1016/j.psychres.2013.06.010</t>
  </si>
  <si>
    <t>Berger A.M.
 Sankaranarayanan J.
 Wanatabe-Galloway S.</t>
  </si>
  <si>
    <t>Current methodological approaches to the study of sleep disturbances and quality of life in adults with cancer: A systematic review.</t>
  </si>
  <si>
    <t>In recent years, sleep disturbances and the health-related quality of life (QOL) experienced by adults with cancer, during and after cancer treatment, have received increasing attention in the scientific literature. The purpose of this paper was to systematically review current methodological approaches to the study of sleep disturbances and QOL in adults with cancer. Databases were searched to identify longitudinal studies of adults with cancer that measured sleep disturbances and QOL in the past 10 years. The review was focused in five primary areas: trends in publication, measurement of sleep and QOL, study design, changes in sleep disturbances and QOL, and the level of this evidence. Of the 40 studies that met the authors' criteria for inclusion, 75% were descriptive in design and 25% were intervention studies. Studies on sleep and QOL among cancer patients have become more common since 2000, include a range of sample sizes and settings, use a variety of measures of sleep and QOL, and examine patients undergoing many types of cancer therapies. No programs of research have been developed in sleep disturbances and QOL in adults with cancer. The 'evidence' that can be drawn from such studies is obviously weak. Current approaches usually describe changes over time, but have not described whether a relationship exists between sleep disturbances and QOL in adults with cancer. Directions for future research are suggested. Copyright © 2006 John Wiley &amp; Sons, Ltd.</t>
  </si>
  <si>
    <t>https://dx.doi.org/10.1002/pon.1079</t>
  </si>
  <si>
    <t>Psycho-Oncology. 16(5) (pp 401-420), 2007. Date of Publication: May 2007.</t>
  </si>
  <si>
    <t>Ribeiro C.
 Quinta R.
 Raposo A.
 Valentim A.
 Albuquerque J.
 Grazina M.</t>
  </si>
  <si>
    <t>CYP2D6 pharmacogenetics testing and post-cesarean section pain scores-A Preliminary Study.</t>
  </si>
  <si>
    <t>Objective. Prospective observational study to analyze CYP2D6 pharmacogenetics in 55 Portuguese adult parturients undergoing elective cesarean section and to investigate the association between CYP2D6 alleles and pain score. Methods. DNA was extracted from peripheral blood by standard methods. Genetic analysis included allelic discrimination (CYP2D6*1, *2, *3, *4, *5, *6, *10, *17, and *41) and copy number determination with TaqMan probes by real-time polymerase chain reaction (PCR). Allele duplications were confirmed (long PCR and PCR-restriction fragment length polymorphism). Theoretical metabolic profiles prediction was based on genetic data and activity scores. Association was investigated between genotypes and predicted phenotypes with pain scores. Statistical analysis was performed by using a v2 test, and significance was set at P &lt; 0.05. Results. The percentage of poor, intermediate, extensive, and ultrarapid metabolizers found were 9%, 38%, 46%, and 7%, respectively. The results reveal a positive association between alleles *4, *10, and pain. Conclusions. A positive association was found between predicted reduced or null activity of CYP2D6 and increased pain. It can be hypothesized that if CYP2D6 activity is reduced, tyramine metabolism will decrease, resulting in reduced formation of endogenous dopamine. Consequently, activation of the signal transduction pathways that controls pain and analgesic effect may be reduced, leading to an increase in pain. Therefore, we would recommend CYP2D6 genotyping to anticipate the needs for analgesia, which will help to adjust opioid dose and maximize clinical efficacy while reducing side effects.Copyright © 2018 American Academy of Pain Medicine. All rights reserved.</t>
  </si>
  <si>
    <t>https://dx.doi.org/10.1093/pm/pny033</t>
  </si>
  <si>
    <t>Pain Medicine (United States). 20(2) (pp 359-368), 2019. Date of Publication: 01 Feb 2019.</t>
  </si>
  <si>
    <t>Azizoddin D.R.
 Wilson J.M.
 Flowers K.M.
 Beck M.
 Chai P.
 Enzinger A.C.
 Edwards R.
 Miaskowski C.
 Tulsky J.A.
 Schreiber K.L.</t>
  </si>
  <si>
    <t>Daily pain and opioid administration in hospitalized patients with cancer: the importance of psychological factors, recent surgery, and current opioid use.</t>
  </si>
  <si>
    <t>Pain is common and variable in its severity among hospitalized patients with cancer. Although biopsychosocial factors are well established as modulators of chronic pain, less is known about what patient-level factors are associated with worse pain outcomes among hospitalized cancer patients. This prospective cohort study included patients with active cancer presenting to the emergency department (ED) with pain severity of &gt;=4/10 and followed pain outcomes longitudinally throughout hospital admission. Baseline demographic, clinical, and psychological factors were assessed on ED presentation, and daily average clinical pain ratings and opioid consumption during hospitalization were abstracted. Univariable and multivariable generalized estimating equation analyses examined associations of candidate biopsychosocial, demographic, and clinical predictors with average daily pain and opioid administration. Among 113 hospitalized patients, 73% reported pain as the primary reason for presenting to the ED, 43% took outpatient opioids, and 27% had chronic pain that predated their cancer. Higher pain catastrophizing (B = 0.1, P &lt;= 0.001), more recent surgery (B = -0.2, P &lt;= 0.05), outpatient opioid use (B = 1.4, P &lt;= 0.001), and history of chronic pain before cancer diagnosis (B = 0.8, P &lt;= 0.05) were independently associated with greater average daily pain while admitted to the hospital. Higher pain catastrophizing (B = 1.6, P &lt;= 0.05), higher anxiety (B = 3.7, P &lt;= 0.05), lower depression (B = -4.9, P &lt;= 0.05), metastatic disease (B = 16.2, P &lt;= 0.05), and outpatient opioid use (B = 32.8, P &lt;= 0.001) were independently associated with higher daily opioid administration. Greater psychological distress, especially pain catastrophizing, as well as pain and opioid use history, predicted greater difficulty with pain management among hospitalized cancer patients, suggesting that early assessment of patient-level characteristics may help direct consultation for more intensive pharmacologic and nonpharmacologic interventions.Copyright © 2023 Lippincott Williams and Wilkins. All rights reserved.</t>
  </si>
  <si>
    <t>https://dx.doi.org/10.1097/j.pain.0000000000002880</t>
  </si>
  <si>
    <t>Pain. 164(8) (pp 1820-1827), 2023. Date of Publication: 01 Aug 2023.</t>
  </si>
  <si>
    <t>Carter P.M.
 Cranford J.A.
 Buu A.
 Walton M.A.
 Zimmerman M.A.
 Goldstick J.
 Ngo Q.
 Cunningham R.M.</t>
  </si>
  <si>
    <t>Daily patterns of substance use and violence among a high-risk urban emerging adult sample: Results from the Flint Youth Injury Study.</t>
  </si>
  <si>
    <t>Objective: Interpersonal violence is a significant public health problem, with substance use a key risk factor. Intensive longitudinal methods (ILMs) provide data on daily patterns/relationships between substance use and violence, informing prevention. Prior daily research has not focused on these relationships among urban minority samples. Method(s): Within an RCT comparing ILM assessment/schedule methods, 162-participants completed daily IVR (n = 81) or SMS (n = 81) assessments measuring 19 substance use and violence (partner/non-partner) behaviors daily for 90-days. GLMMs characterized between- and within-person predictors of daily violence. Result(s): Participants [48.7%-female; age = 24.4; 62.3%-African-American; 66.7%-public assistance] completed an average of 46.5 daily reports [SD = 26.7]. Across 90-days, alcohol was characterized by episodic weekend use (average = 10 days-of-use, 34.4% drinking-days involved binge-drinking), while marijuana use was continuous (average = 27 days-of-use; 1.7 times/day), with no weekend differences. Among 118-violent conflicts, 52.5% occurred on weekends; 57.6% were with non-partners/peers; 61.0% involved perpetration/57.6% victimization; and 52.5% involved severe violence. For violence conflicts, 27.1% were preceded by alcohol/22.9% preceded by drug use. Between-person predictors of daily violence included retaliatory attitudes (AOR = 3.2) and anxiety (AOR = 1.1). Within-person predictors included weekends (AOR = 1.6), binge drinking (AOR = 1.9), non-medical prescription opioid use (AOR = 3.5) and illicit drug use (AOR = 8.1). Conclusion(s): Among a high-risk urban minority sample, we found that higher baseline retaliatory attitudes and anxiety, as well as same-day binge drinking, non-medical prescription opioid use, and illicit drug use were associated with daily violence, likely reflecting both pharmacological and socio-contextual factors. Addressing substance use and retaliatory violence with tailored prevention efforts may aid in decreasing negative interpersonal violence outcomes.Copyright © 2019</t>
  </si>
  <si>
    <t>https://dx.doi.org/10.1016/j.addbeh.2019.106127</t>
  </si>
  <si>
    <t>Addictive Behaviors. 101 (no pagination), 2020. Article Number: 106127. Date of Publication: February 2020.</t>
  </si>
  <si>
    <t>Curtis S.A.
 Deveaux M.
 Zelterman D.
 Devine L.
 Brandow A.M.
 Roberts J.D.</t>
  </si>
  <si>
    <t>Daily users of marijuana with sickle cell disease report more severe pain crisis yet have similar rates of admission to non-users.</t>
  </si>
  <si>
    <t>Introduction: Pain in sickle cell disease (SCD) starts as episodes of recurrent pain and progresses to chronic pain with age. Pain is typically treated with opioids which are often insufficient. One reason for this may be that opioids likely do not effectively treat neuropathic or inflammatory pain in SCD. Cannabinoids, such as marijuana, alleviate neuropathic pain and reduce inflammation. Our SCD patients report marijuana improves their pain and studies in murine models of SCD show cannabinoids reduce mast cell activation, inflammation, and hyperalgesia. Medical marijuana is now legal in 28 states and 4 of them list SCD as a qualifying condition. However, there are minimal data on the use of marijuana in SCD. Thus, we performed a pilot study of adults with SCD who use daily marijuana. Our hypothesis was that daily marijuana users would have worse pain scores from non-daily users which drives their drug use. Our secondary hypotheses were that daily marijuana users may have decreased levels of opioid use, hospital utilization, quality of life measures (QoL) or inflammation. Method(s): We conducted a cross-sectional pilot study of adults living with SCD who do and do not use daily marijuana. Subjects were enrolled at scheduled clinic visits, any subject not at their heathy baseline was excluded. Subjects were asked if they had used marijuana in the past 30 days, reasons for use, and rate of use. Subjects who reported daily use were compared to those who used less often or reported no marijuana use. Our primary outcome was pain as defined by Adult Sickle Cell Quality of Life measurement information system (ASCQ-Me) pain domains. ASCQ-Me has separate domains for pain crisis frequency, pain crisis severity, and 7-day pain intERFErence which allows for measurement of both crisis pain and chronic pain. Our secondary outcomes were differences in hospital utilization, opioid use, QoL measures included in ASCQ-ME: sleep, stiffness, social impact and emotional impact, Patient Reported Outcome Measurement Information System domains for nausea and anxiety, and inflammation as demonstrated by WBC and platelet counts, C reactive protein (CRP), markers of mast cell and neutrophil activation and endothelial damage. Hospital utilization (total annual admissions and emergency room visits) was assessed by medical record review over a one-year period (1/1/201 6 to 12/31/201 6). Weekly opioid use was estimated by review of dispensed prescriptions using the Connecticut Prescription Monitoring Program converted into average weekly oral morphine equivalents. Flow cytometry was performed for levels of: neutrophils and activated neutrophils, monocytes, non-classical and inflammatory monocytes, circulating endothelial cells (CECs) and endothelial progenitor cells (EPCs). The R statistical software program was used to perform T-tests and Wilcoxon rank-sum tests where normality was not met to compare daily users to non-daily users. Significance was set at p&lt;0.05. Result(s): We enrolled 29 subjects, 16 (5 5%) of whom reported marijuana use in the past 30 days and of those 6 (21%) reported daily marijuana use. Pain relief was endorsed as a reason for marijuana use in 93% of users and 1 00% of daily users. There was no difference in mean age (32.0 SD 8.6 vs 32.4 SD 1 2.6 years p=1.0) or gender (% female: 67 vs 52% p=0.7) between groups. Daily marijuana users had higher pain crisis severity scores (61.7 vs 50.0 p=0.03). There was no significant difference in scores for pain crisis frequency, pain intERFErence, or other QoL measures (Table). Daily users had similar median annual admissions and emergency room visits to non-daily users (1.0 (IQR 0.25-1.0) vs 2.0 (IQR 0-5.0) admissions p=0.3; 1.0 (IQR 0.25-1.75) vs 0 (IQR 0-1.5) ED visits p=0.6) and used similar doses of weekly opioids (274.5 [IQR 91.5-3447.9] vs 28.6 [IQR 3.03-135.6] mg weekly po morphine equivalents p=0.5). There were no differences in CRP, CBC, CECs or EPCs, or in levels of all neutrophils and monocytes types. Conclusion(s): In our pilot study, we found daily marijuana users reported more severe pain crisis, but had similar rates of hospital utilization and similar amounts of opioids dispensed. We posit that patients with more severe pain crisis may use daily marijuana to effectively treat their pain allowing them to have similar hospital and opioid utilization to those with less severe pain. Larger prospective studies should be performed to test these hypotheses.</t>
  </si>
  <si>
    <t>Martin-Santos R.
 Diez-Quevedo C.
 Castellvi P.
 Navines R.
 Miquel M.
 Masnou H.
 Soler A.
 Ardevol M.
 Garcia F.
 Galeras J.A.
 Planas R.
 Sola R.</t>
  </si>
  <si>
    <t>De novo depression and anxiety disorders and influence on adherence during peginterferon-alpha-2a and ribavirin treatment in patients with hepatitis C.</t>
  </si>
  <si>
    <t>Background: Depression and anxiety have been associated with interferon treatment and low treatment adherence. Aim(s): To study the incidence and associated risk factors of depressive and anxiety disorders during pegylated interferon plus ribavirin and treatment adherence in a prospective cohort of 176 patients with chronic hepatitis C patients. Method(s): Patients were interviewed at baseline using the Structured Clinical Interview for DSM-IV Mental Disorders and the Patient Health Questionnaire and the Hospital Anxiety and Depression Scale were completed. Both questionnaires were completed also after 4, 12 and 24 weeks of treatment. Result(s): De novo depressive and/or anxiety disorders were diagnosed in 53 (36%) patients, in whom antidepressants and/or anxiolytics were administered. Higher baseline depression-subscale score (OR = 27.8, 95% CI = 2.82-333), primary education level (OR = 3.1, 95% CI = 1.40-7.03) and being an immigrant (OR = 3.2, 95% CI = 1.12-9.47) were predictors of psychiatric disorders during anti-viral therapy. The percentage of patients with good adherence was lower in those with depression and/or anxiety (79% vs. 90%, P &lt; 0.04). Only one patient (1%) discontinued treatment because of a major depressive episode. Depression and/or anxiety disorders had no effect on attainment of sustained virological response. Conclusion(s): Early detection and treatment of depressive and anxiety disorders favours good adherence to anti-viral treatment in hepatitis C. © 2008 The Authors.</t>
  </si>
  <si>
    <t>https://dx.doi.org/10.1111/j.1365-2036.2007.03568.x</t>
  </si>
  <si>
    <t>Alimentary Pharmacology and Therapeutics. 27(3) (pp 257-265), 2008. Date of Publication: February 2008.</t>
  </si>
  <si>
    <t>Grant, Jami R.;Southall, Pamela E.;Fowler, David R.;Mealey, Joan;Thomas, Eleanor J.;Kinlock, Timothy W.</t>
  </si>
  <si>
    <t>Death in custody: A historical analysis.</t>
  </si>
  <si>
    <t>This research delineates the historical evolution of death in custody. A retrospective, exploratory analysis of 145,425 cases from Marylandâ€™s Office of the Chief Medical Examiner, occurring from 1939 to 2004, was conducted. Two hundred and two custodial deaths were identified and subsequently examined relative to time, agency, decedent characteristics, and cause and manner of death. Results indicate that there have been substantive changes in custodial deaths over time. Cardiovascular disease was the most frequent cause of death from the 1930s to the 1970s, except for the 1940s, when syphilis and tuberculosis took precedence. Asphyxia, the predominant cause of death in the 1980s, reflected an increase in suicidal hangings. Emerging in the 1980s, drug intoxication deaths were prevalent in the 1990s and 2000s. Sudden unexplained deaths involving violent behavior, the use of multiple restraints, and drug intoxication were not identified until the 1980s, coinciding with periods of increased cocaine abuse nationally. (PsycInfo Database Record (c) 2022 APA, all rights reserved)</t>
  </si>
  <si>
    <t>https://doi.org/10.1111/j.1556-4029.2007.00500.x</t>
  </si>
  <si>
    <t>Loughran O, Finnegan M, Dud I, Galligan T, Kennedy M, McLoughlin DM.</t>
  </si>
  <si>
    <t>Decision-making Capacity for Treatment After Electroconvulsive Therapy for Depression</t>
  </si>
  <si>
    <t>J ECT. 2022 Mar 1;38(1):24-29. doi: 10.1097/YCT.0000000000000804.</t>
  </si>
  <si>
    <t>10.1097/YCT.0000000000000804</t>
  </si>
  <si>
    <t>Bogale K.
 Yadav S.
 Stuart A.
 Kunselman A.R.
 Dalessio S.
 Bernasko N.
 Tinsley A.
 Clarke K.
 Williams E.
 Coates M.D.</t>
  </si>
  <si>
    <t>Dedicated Psychiatry Clinic for Inflammatory Bowel Disease Patients Has a Positive Impact on Depression Scores.</t>
  </si>
  <si>
    <t>Background: Psychiatric disorders, including anxiety and depression, are significantly more common in patients with inflammatory bowel disease (IBD). We established an integrated psychiatry clinic for IBD patients at our tertiary center IBD clinic to provide patients with critical, but frequently unavailable, coordinated mental health services. We undertook this study to evaluate the impact of this service on psychiatric outcomes, quality of life, and symptom experience. Method(s): We performed a longitudinal prospective study comparing patients who had been cared for at our integrated IBD-psychiatry clinic to those who had not. We abstracted demographic and clinical information as well as contemporaneous responses to validated surveys. Result(s): Thirty-six patients cared for in the IBD psychiatry clinic were compared to a control cohort of 35 IBD patients. There was a significant reduction in the Hospital Anxiety and Depression Scale (HADS) depression score over time in the study cohort (p = 0.001), though not in the HADS anxiety score. When compared to the control group, the study cohort showed a significant reduction in the HADS depression score. No significant differences were observed in the Harvey-Bradshaw Index, Simple Clinical Colitis Activity Index, or Short IBD Questionnaire. Conclusion(s): This is the first study to evaluate the impact of an integrated psychiatry clinic for IBD patients. Unlike their control counterparts, individuals treated in this clinic had a significant reduction in the mean HADS depression score. Larger scale studies are necessary to verify these findings. However, this study suggests that use of an integrated psychiatry IBD clinic model can result in improvement in mental health outcomes, even in the absence of significant changes in IBD activity.Copyright © 2021 The Author(s).</t>
  </si>
  <si>
    <t>https://dx.doi.org/10.1159/000520797</t>
  </si>
  <si>
    <t>Inflammatory Intestinal Diseases. 7(2) (pp 81-86), 2022. Date of Publication: 10 Jul 2022.</t>
  </si>
  <si>
    <t>GonÃ§alves-Ferreira, Antonio;do Couto, Frederico SimÃµes;Rainha Campos, Alexandre;Lucas Neto, Lia Pereira;GonÃ§alves-Ferreira, Diogo;Teixeira, Joana</t>
  </si>
  <si>
    <t>Deep brain stimulation for refractory cocaine dependence.</t>
  </si>
  <si>
    <t>Presents a study which aims to evaluate the clinical efficacy of deep brain stimulation (DBS) in the treatment of refractory cocaine dependence (RCD). Overall tolerability and safety profiles were also assessed. The present case of a 36-year-old man was subject to a pilot study with a longitudinal double-blind crossover randomized control for 30 months including three phases. DBS resulted in a significant decrease in the severity of the cocaine dependence in objective and subjective measurements. This is the first patient treated with DBS for RCD. There was a significant clinical improvement, in line with improvements obtained for heroin dependence. The authors did not detect major differences between on/off blind periodsâ€”possibly a placebo effect or a result of synaptic plasticity changes and no severe or permanent adverse events occurred. (PsycINFO Database Record (c) 2019 APA, all rights reserved)</t>
  </si>
  <si>
    <t>https://doi.org/10.1016/j.biopsych.2015.06.023</t>
  </si>
  <si>
    <t>Ferhatoglu S.Y.
 Balli S.
 Kudsioglu T.</t>
  </si>
  <si>
    <t>Deep Sedation and Patient Safety in Pediatric Patients Undergoing Radiofrequency Catheter Ablation: A Prospective Study.</t>
  </si>
  <si>
    <t>Objectives: There is no globally accepted anesthetic method in pediatric cases undergoing cardiac catheterization. The purpose of anesthetic management of these patients includes adequate analgesia, sedation, and immobility, with minimal depression of cardiac and respiratory functions. In the present study, we analyzed how the propofol-ketamine mixture affects the hemodynamics, sedation level, and recovery period in these patients. Method(s): We retrospectively evaluated the data of the pediatric patients who had radiofrequency catheter ablation in the electrophysiology laboratory from July 2019 to October 2019 at our institution. Intraoperative heart rate (HR), mean arterial blood pressure, peripheral oxygen saturation, the amount of end-tidal carbon dioxide, BIS value, and complications were noted. Result(s): There were 113 patients in the study. More than 20% increase in HR at the 5th min of the procedure was seen in 21 patients (p&lt;0.001). More than 20% HR increase was observed in 11 patients at the 30th min of the procedure (p&lt;0.05). The mean end-tidal CO2 is 37.8+/-1.86 (35-40). After the 5th min, the mean BIS value is under 40. The most observed complication is increase in secretion. Conclusion(s): The present research shows that in pediatric cases undergoing cardiac catheterization, the combination of ketamine with propofol maintains optimal mean arterial pressure and HR without prolonging the recovery period.Copyright © 2022 by The Cardiovascular Thoracic Anaesthesia and Intensive Care.</t>
  </si>
  <si>
    <t>https://dx.doi.org/10.14744/GKDAD.2022.74508</t>
  </si>
  <si>
    <t>Gogus-Kalp-Damar Anestezi ve Yogun Bakim Dernegi Dergisi. 28(1) (pp 97-103), 2022. Date of Publication: 2022.</t>
  </si>
  <si>
    <t>Jin M.C.
 Azad T.D.
 Fatemi P.
 Ho A.L.
 Vail D.
 Zhang Y.
 Feng A.Y.
 Kim L.H.
 Bentley J.P.
 Stienen M.N.
 Li G.
 Desai A.M.
 Veeravagu A.
 Ratliff J.K.</t>
  </si>
  <si>
    <t>Defining and describing treatment heterogeneity in new-onset idiopathic lower back and extremity pain through reconstruction of longitudinal care sequences.</t>
  </si>
  <si>
    <t>BACKGROUND CONTEXT: Despite established guidelines, long-term management of surgically-treated low back pain (LBP) and lower extremity pain (LEP) remains heterogeneous. Understanding care heterogeneity could inform future approaches for standardization of practices. PURPOSE: To describe treatment heterogeneity in surgically-managed LBP and LEP. STUDY DESIGN/SETTING: Retrospective study of a nationwide commercial database spanning inpatient and outpatient encounters for enrollees of eligible employer-supplied healthcare plans (2007-2016). PATIENT SAMPLE: A population-based sample of opioid-naive adult patients with newly-diagnosed LBP or LEP were identified. Inclusion required at least 12-months of pre-diagnosis and post-diagnosis continuous follow-up. EXPOSURE: Included treatments/evaluations include conservative management (chiropractic manipulative therapy, physical therapy, epidural steroid injections), imaging (x-ray, MRI, CT), pharmaceuticals (opioids, benzodiazepines), and spine surgery (decompression, fusion). OUTCOME MEASURES: Primary outcomes-of-interest were 12-month net healthcare expenditures (inpatient and outpatient) and 12-month opioid usage. METHOD(S): Analyses include interrogation of care sequence heterogeneity and temporal trends in sequence-initiating services. Comparisons were conducted in the framework of sequence-specific treatment sequences, which reflect the personalized order of healthcare services pursued by each patient. Outlier sequences characterized by high opioid use and costs were identified from frequently observed surgical treatment sequences using Mahalanobis distance. RESULT(S): A total of 2,496,908 opioid-naive adult patients with newly-diagnosed LBP or LEP were included (29,519 surgical). In the matched setting, increased care sequence heterogeneity was observed in surgical patients (0.51 vs. 0.12 previously-unused interventions/studies pursued per month). Early opioid and MRI use has decreased between 2008 and 2015 but is matched by increases in early benzodiazepine and x-ray use. Outlier sequences, characterized by increased opioid use and costs, were found in 5.8% of surgical patients. Use of imaging prior to conservative management was common in patients pursuing outlier sequences compared to non-outlier sequences (96.5% vs. 63.8%, p&lt;.001). Non-outlier sequences were more frequently characterized by early conservative interventions (31.9% vs. 7.4%, p&lt;.001). CONCLUSION(S): Surgically-managed LBP and LEP care sequences demonstrate high heterogeneity despite established practice guidelines. Outlier sequences associated with high opioid usage and costs can be identified and are characterized by increased early imaging and decreased early conservative management. Elements that may portend suboptimal longitudinal management could provide opportunities for standardization of patient care.Copyright © 2021 The Author(s)</t>
  </si>
  <si>
    <t>https://dx.doi.org/10.1016/j.spinee.2021.05.019</t>
  </si>
  <si>
    <t>Spine Journal. 21(12) (pp 1993-2002), 2021. Date of Publication: December 2021.</t>
  </si>
  <si>
    <t>Zhao K, Xie H, Fonzo GA, Carlisle N, Osorio RS, Zhang Y.</t>
  </si>
  <si>
    <t>Defining Dementia Subtypes Through Neuropsychiatric Symptom-Linked Brain Connectivity Patterns</t>
  </si>
  <si>
    <t>bioRxiv. 2023 Jul 3:2023.07.02.547427. doi: 10.1101/2023.07.02.547427. Preprint.</t>
  </si>
  <si>
    <t>10.1101/2023.07.02.547427</t>
  </si>
  <si>
    <t>Wilcox M.E.
 Girard T.D.
 Hough C.L.</t>
  </si>
  <si>
    <t>Delirium and long term cognition in critically ill patients.</t>
  </si>
  <si>
    <t>Abstract Delirium, a form of acute brain dysfunction, is very common in the critically ill adult patient population. Although its pathophysiology is poorly understood, multiple factors associated with delirium have been identified, many of which are coincident with critical illness. To date, no drug or non-drug treatments have been shown to improve outcomes in patients with delirium. Clinical trials have provided a limited understanding of the contributions of multiple triggers and processes of intensive care unit (ICU) acquired delirium, making identification of therapies difficult. Delirium is independently associated with poor long term outcomes, including persistent cognitive impairment. A longer duration of delirium is associated with worse long term cognition after adjustment for age, education, pre-existing cognitive function, severity of illness, and exposure to sedatives. Interestingly, differences in prevalence are seen between ICU survivor populations, with survivors of acute respiratory distress syndrome experiencing higher rates of cognitive impairment at early follow-up compared with mixed ICU survivor populations. Although cognitive performance improves over time for some ICU survivors, impairment is persistent in others. Studies have so far been unable to identify patients at higher risk of long term cognitive impairment; this is an active area of scientific investigation.Copyright © Published by the BMJ Publishing Group Limited. For permission to use (where not already granted under a licence) please go to.</t>
  </si>
  <si>
    <t>https://dx.doi.org/10.1136/bmj.n1007</t>
  </si>
  <si>
    <t>The BMJ. 373 (no pagination), 2021. Article Number: n1007. Date of Publication: 08 Jun 2021.</t>
  </si>
  <si>
    <t>Traube C.
 Gerber L.M.
 Mauer E.A.
 Small K.
 Broglie L.
 Chopra Y.R.
 Duncan C.N.
 Ebens C.L.
 Fitzgerald J.C.
 Freedman J.L.
 Hudspeth M.P.
 Hurley C.
 Mahadeo K.M.
 McArthur J.
 Shapiro M.C.
 Sharron M.P.
 Wall D.A.
 Zinter M.S.
 Greenwald B.M.
 Silver G.
 Boulad F.</t>
  </si>
  <si>
    <t>Delirium in Children Undergoing Hematopoietic Cell Transplantation: A Multi-Institutional Point Prevalence Study.</t>
  </si>
  <si>
    <t>Introduction: Delirium occurs frequently in adults undergoing hematopoietic cell transplantation, with significant associated morbidity. Little is known about the burden of delirium in children in the peri-transplant period. This study was designed to determine delirium rates, define risk factors (demographic and treatment related), and establish feasibility of multi-institutional bedside screening for delirium in children undergoing hematopoietic cell transplant. Method(s): This is a multi-institutional point prevalence study. All subjects were prospectively screened for delirium twice daily using the Cornell Assessment of Pediatric Delirium over a 10-day period. De-identified data, including basic demographics and daily characteristics, were extracted from the electronic medical record. Result(s): Eleven North American institutions were included, 106 children were enrolled, and 883 hospital days were captured. Delirium screening was successfully completed on more than 98% of the study days. Forty-eight children (45%) developed delirium over the course of the 10-day study. Children were diagnosed with delirium on 161/883 study days, for an overall delirium rate of 18% per day. Higher delirium rates were noted in children &lt;5 years old (aOR 0.41 for children over 5 years), and in association with specific medications (melatonin, steroids, and tacrolimus). Conclusion(s): Delirium was a frequent occurrence in our study cohort, with identifiable risk factors. Delirium screening is highly feasible in the pediatric hematopoietic cell transplant patient population. A large-scale prospective longitudinal study following children throughout their transplant course is urgently needed to fully describe the epidemiology of pediatric delirium, explore the effects of delirium on patient outcomes, and establish guidelines to prevent and treat delirium in the peri-transplant period.© Copyright © 2021 Traube, Gerber, Mauer, Small, Broglie, Chopra, Duncan, Ebens, Fitzgerald, Freedman, Hudspeth, Hurley, Mahadeo, McArthur, Shapiro, Sharron, Wall, Zinter, Greenwald, Silver and Boulad.</t>
  </si>
  <si>
    <t>https://dx.doi.org/10.3389/fonc.2021.627726</t>
  </si>
  <si>
    <t>Frontiers in Oncology. 11 (no pagination), 2021. Article Number: 627726. Date of Publication: 22 Apr 2021.</t>
  </si>
  <si>
    <t>Pellicane, Michael J.;Quinn, Madison E.;Bean, Christian A. L.;Bartek, Madeline E.;Heggeness, Luke F.;Ciesla, Jeffrey A.</t>
  </si>
  <si>
    <t>Delta-8- and delta-9-thc use frequency, use motives, and mental health outcomes.</t>
  </si>
  <si>
    <t>Use of delta-8-THC (â€œdelta-8â€_x009d_) has proliferated after the passage of the 2018 Farm Bill. Yet, research on the mental health effects of this increasingly popular cannabinoid is scant. The current study sought to examine mental health correlates of delta-8 use frequency and motives, investigate whether delta-8 use motives predict use frequency, and compare use motives and problems between delta-8 and traditional cannabis. Participants consisted of 363 self-reported delta-8 users who completed measures of delta-8 use frequency, motives, and problems that were adapted from comparable measures for cannabis, as well as measures of mental health outcomes. Delta-8 use frequency was unrelated to use problems and other mental health outcomes. Delta-8 use frequency was positively associated with social and coping motives, but negatively associated with enhancement and conformity motives. Coping and conformity motives were associated with greater depression, anxiety, insomnia, and delta-8 use problems. Participants were more likely to report coping and enhancement motives for delta-8 use compared to cannabis use, but less likely to report conformity motives. Further longitudinal research is needed to assess causality for associations between delta-8 use frequency, use motives, and mental health outcomes. (PsycInfo Database Record (c) 2023 APA, all rights reserved)</t>
  </si>
  <si>
    <t>https://doi.org/10.1080/02791072.2023.2200211</t>
  </si>
  <si>
    <t>Benson C.
 Kim M.
 Chow W.
 Wang L.</t>
  </si>
  <si>
    <t>Demographic and characteristics of patients from the Oxycodone Users Registry (OUR): a prospective, multicenter registry of patients with non-malignant pain.</t>
  </si>
  <si>
    <t>Real-world utility of opioids depends on efficacy and tolerability. Few existing data sources systematically capture opioid-related side effects and their impact on patient outcomes and physician practice. OUR aims to understand patient's and prescriber's perceptions of effectiveness and side effects associated with prescription medications containing oxycodone immediate-release (OXYRX) - the most widely prescribed oral Schedule II IR opioid in clinical practice. OUR is an ongoing, prospective, multicenter registry of patients age 18-85 with acute episodes of non-malignant pain requiring an OXYRX as needed for &gt;5days. Patients complete a baseline paper questionnaire and follow-up web-based questionnaires over a 28-day period that capture opioid-related symptoms, activity interference; pain and sleep assessments, health-related quality of life, presenteeism/absenteeism, medication changes/reasons and medical resource utilization. After patients complete the study, prescribers record global assessments of effectiveness/tolerability/treatment satisfaction, ease-of-care, and importance of pain relief/side effects. Of 309 patients [39% males; mean age 49.6 (SD=12.8); 70%Caucasian] enrolled to-date, OXYRX was prescribed primarily for: arthritis (18%), injury/trauma (31%), post-op (16%), back/neck (27%), neuropathic pain (6%) and fibromyalgia (1%). Most patients reported &gt;1pain condition and 29% reported depression. Within the past 30days from baseline, majority used a pain medication and &gt;33% used non-pharmacologic therapies for pain. Family history of pain or past severe injury from work/accidents/military combat were reported in &gt;30% of patients. Most were insured (44% commercial/employer, 38% Medicare/caid/VA/ Tricare, 5% other); 52% had some college education and 41% reported &gt;$50,000/year income. 41% were employed full/part time and 32% were collecting some form of disability. More than one-third were smokers (14% previous/ 37% current) and 41% drank at least occasionally. Complete study results are anticipated by 2Q2010. OUR will provide valuable information about the outcomes of OXYRX use in clinical practice and further knowledge of pain management.</t>
  </si>
  <si>
    <t>https://dx.doi.org/10.1016/j.jpain.2010.01.195</t>
  </si>
  <si>
    <t>Journal of Pain. Conference: 29th Annual Scientific Meeting of the American Pain Society, APS. Baltimore, MD United States. Conference Publication: (var.pagings). 11(4 SUPPL. 1) (pp S47), 2010. Date of Publication: April 2010.</t>
  </si>
  <si>
    <t>Argoff C.
 Stanos S.
 Irving G.
 Puenpatom R.
 Zhao S.
 Gould E.</t>
  </si>
  <si>
    <t>Demographic characteristics of patients prescribed chronic opioid therapy for chronic noncancer pain: Data from the opioid utilization study (OPUS).</t>
  </si>
  <si>
    <t>Clinical trials of opioid therapy for chronic noncancer pain (CNCP) provide valuable information about efficacy and safety, but only observational studies can consider long-term outcomes and the uncontrolled conditions of clinical practice. The Opioid Utilization Study (OPUS) is a 12-month, prospective, observational cohort study designed to characterize opioid therapy for CNCP in clinical practice, examining economic outcomes, healthcare utilization, measures of physical and mental health, and quality of life. Baseline demographic and economic data are presented. Of the 2000 patients enrolled in OPUS, 1336 (66.8%) have low back pain (LBP) and 416 (20.8%) have osteoarthritis (OA). The majority of patients with LBP and OA, respectively, are aged &lt;65 years (89.1% [1133 of 1272], 79.5% [325 of 409]), women (57.7% [735 of 1275], 58.6% [241 of 411]), white (88.5% [1026 of 1159], 84.4% [313 of 371]), have a net annual household income &lt;$40,000 (54.9% [630 of 1148], 61.2% [226 of 369]), have health insurance (88.2% [1178 of 1336], 87.0% [362 of 416]), have experienced CNCP &gt;1 year (84.1% [937 of 1114], 80.5% [288 of 358]), and have been prescribed opioids &gt;1 year (78.4% [778 of 992], 76.6% [236 of 308]). Patients with LBP and OA, respectively, have a mean (SD) household size of 2.6 (1.4) and 2.4 (1.3), of whom 1.8 (1.4) and 1.7 (1.3) are dependents. OPUS will continue to accumulate long-term data characterizing current clinical practice in opioid therapy for CNCP.</t>
  </si>
  <si>
    <t>https://dx.doi.org/10.1016/j.jpain.2010.01.192</t>
  </si>
  <si>
    <t>Journal of Pain. Conference: 29th Annual Scientific Meeting of the American Pain Society, APS. Baltimore, MD United States. Conference Publication: (var.pagings). 11(4 SUPPL. 1) (pp S46), 2010. Date of Publication: April 2010.</t>
  </si>
  <si>
    <t>Roberts, Charles;Horton Jr., Arthur MacNeill</t>
  </si>
  <si>
    <t>Demographic effects on the Trail Making Test in hallocinogen abusers.</t>
  </si>
  <si>
    <t>Examined the effects of demographic characteristics on the Trail Making Test (R. M. Reitan, 1955, TMT) in a sample of hallucinogen abusers in drug abuse treatment programs. 128 hallucinogen abusers (aged 18â€“35 yrs) completed the TMT and reported educational background and other demographic characteristics. Results show that ethnicity was statistically significant for both Parts A and B of the TMT; the effect of age on Part A scores was at the edge of significance. Demographic characteristics accounted for a minority of overall variance in TMT scores. It is concluded that the use of TMT is valuable in substance abuse settings. (PsycInfo Database Record (c) 2022 APA, all rights reserved)</t>
  </si>
  <si>
    <t>https://doi.org/10.3109/00207450108994224</t>
  </si>
  <si>
    <t>International Journal of Neuroscience</t>
  </si>
  <si>
    <t>Gordon &amp; Breach Science Publishers, Inc.</t>
  </si>
  <si>
    <t>Horton AM Jr, Roberts C.</t>
  </si>
  <si>
    <t>Demographic effects on the Trail Making Test in narcotic/other opiate abusers</t>
  </si>
  <si>
    <t>Int J Neurosci. 2001;111(1-2):101-7. doi: 10.3109/00207450108986555.</t>
  </si>
  <si>
    <t>10.3109/00207450108986555</t>
  </si>
  <si>
    <t>Merchant, Roland C.;Schwartzapfel, Beth L.;Wolf, Francis A.;Li, Wenjun;Carlson, Lynn;Rich, Josiah D.</t>
  </si>
  <si>
    <t>Demographic, Geographic, and Temporal Patterns of Ambulance Runs for Suspected Opiate Overdose in Rhode Island, 1997-2002.</t>
  </si>
  <si>
    <t>We examine ambulance runs for suspected opiate overdose from 1997 to 2002 using a Rhode Island Department of Health database. Of the 8,763 ambulance runs for overdoses, 18.6% were for suspected opiate overdoses. Most cases were males under age 54. Suspected opiate overdoses were more likely to occur in a private residence, were more frequent on Fridays and Saturdays, and peaked in incidence around 9:00 p.m. The incidence rate of suspected opiate overdose by year was similar. The study results may help identify areas for preventive intervention and demonstrate the limitation of using naloxone as a marker of opiate overdose events. (PsycINFO Database Record (c) 2016 APA, all rights reserved)</t>
  </si>
  <si>
    <t>https://doi.org/10.1080/10826080600751898</t>
  </si>
  <si>
    <t>Hussain S.
 Wang Y.
 Peeters G.
 Wluka A.E.
 Mishra G.D.
 Teede H.
 Urquhart D.
 Brown W.J.
 Cicuttini F.M.</t>
  </si>
  <si>
    <t>Demographic, psychosocial factors, musculoskeletal pain and prescription opioid use in community-based middle-aged women - a prospective cohort study.</t>
  </si>
  <si>
    <t>Purpose: Although the effectiveness of long-term opioid use in pain management has never been convincingly established, its use has increased in tandem with more liberal prescribing practices. Little is known about the characteristics of women who take prescribed opioids. Thus the aim of our study was to examine factors (demographic, psychosocial factors, and musculoskeletal pain) associated with prescription opioid use in community-based middle-aged women. Method(s): 11,221 women (born 1946-1951, aged 52.0+/-1.5 years in 2001) from the Australian Longitudinal Study of Women's Health (ALSWH) who consented to linkage of their survey data with Pharmaceutical Benefit Scheme (PBS, a universal insurance scheme entitling Australian residents to subsidized prescription medicines) were included in the current study. Women in the ALSWH were surveyed every 3 years from 2001 to 2016. The current study examined use of opioid prescriptions from 2003 to 2015, derived from the PBS. Opioid use was examined in relation to sociodemographic factors, physical and mental health, depression and musculoskeletal pain collected between 2001 and 2016. Demographic, psychosocial factors, and musculoskeletal pain were compared among women with different numbers of opioid prescriptions in one year (no prescriptions in any calendar year, 1 prescription in at least one year, and &gt;=2 prescriptions in at least one year) and for the entire study period (12 years) using ANOVA and chi square test. Ordinal logistic regression was used to examine the factors associated with use of opioid prescriptions, including demographic, psychosocial factors, and musculoskeletal pain in the same regression model. All analyses were performed using Stata SE version 14.0 (StataCorp). Result(s): 45.7% women were using prescribed opioids during the study period. Almost a quarter of these women (24.2%) were prescribed strong opioids (tramadol and oxycodone). In the multivariable model adjusted for demographic, psychosocial factors, and musculoskeletal pain, increasing age (OR 1.07, 95% CI 1.04-1.11), greater BMI (OR 1.05, 95% CI 1.04-1.06), current/former smoking (OR 1.32, 95% CI 1.16-1.51), low level of education (OR 1.25, 95% CI 1.14-1.38), no paid employment (OR 1.27, 95% CI 1.14-1.40), depression (OR 1.59, 95% CI 1.36-1.86), back pain at baseline (OR 1.15, 95% CI 1.04-1.28), frequent back pain over the entire study period (OR 1.40, 95% CI 1.25-1.56), other joint pain at baseline (OR 1.23, 95% CI 1.11-1.37), and frequent other joint pain over the entire study period (OR 1.52, 95% CI 1.34-1.72) were associated with increased risk of yearly opioid use. These factors were also associated with increasing number of opioid prescriptions over the entire study period in multivariable analyses. Conclusion(s): These findings highlight the high rate of prescribed opioid use in women, particularly those of low socioeconomic status and with depression and musculoskeletal pain. The findings will inform strategies to help women who are at risk of chronic opioid use.Copyright © 2020</t>
  </si>
  <si>
    <t>https://dx.doi.org/10.1016/j.joca.2020.02.231</t>
  </si>
  <si>
    <t>Osteoarthritis and Cartilage. Conference: 2020 OARSI World Congress on Osteoarthritis. Messe Wien Exhibition &amp; Congress Center, Vienna Austria. 28(Supplement 1) (pp S140), 2020. Date of Publication: April 2020.</t>
  </si>
  <si>
    <t>Robertson AM, Lozada R, Vera A, Palinkas LA, Burgos JL, Magis-Rodriguez C, Rangel G, Ojeda VD.</t>
  </si>
  <si>
    <t>Deportation experiences of women who inject drugs in Tijuana, Mexico</t>
  </si>
  <si>
    <t>Qual Health Res</t>
  </si>
  <si>
    <t>10.1177/1049732311422238</t>
  </si>
  <si>
    <t>Williams S.
 Louissaint J.
 Nikirk S.
 Bajaj J.S.
 Tapper E.B.</t>
  </si>
  <si>
    <t>Deprescribing medications that may increase the risk of hepatic encephalopathy: A qualitative study of patients with cirrhosis and their doctors.</t>
  </si>
  <si>
    <t>Background and Aims: Multiple medications are associated with an increased risk of incident hepatic encephalopathy. Despite this known risk, medications such as opioids, benzodiazepines, gabapentin/pregabalin, and/or proton pump inhibitors are increasingly prescribed to persons with cirrhosis. Deprescribing is a promising intervention to reduce the burden of hepatic encephalopathy. Given that deprescribing has not been trialed in cirrhosis, we evaluated the barriers and facilitators to safe and successful deprescribing in cirrhosis. Method(s): We conducted, transcribed, and analyzed semi-structured interviews using qualitative methodology with 22 subjects. This included eight patients with cirrhosis and recent use of opiates, benzodiazepines, gabapentin/Lyrica, and/or proton pump inhibitors as well as 14 providers (primary care, transplant surgery, transplant hepatology). Interviews explored opinions, behaviors, and understanding surrounding the risks and benefits of deprescribing. Result(s): Major provider-specific barriers included deferred responsibility of the deprescribing process, knowledge gaps regarding the risk of hepatic encephalopathy associated with medications (e.g., proton pump inhibitors) as well as the safe method of deprescription (i.e., benzodiazepines), and time constraints. Patient-specific barriers included knowledge gaps regarding the cirrhosis-specific risks of their medications and anxiety about the recurrence of symptoms after medication discontinuation. Patients uniformly reported trust in their provider's opinions on risks and wished for more comprehensive education during or after visits. Providers uniformly reported support for deprescription resources including pharmacist or nurse outreach. Conclusion(s): Given knowledge of medication risks related to hepatic encephalopathy in patients with cirrhosis, deprescribing is universally seen as important. Knowledge gaps, inaction, and uncertainty regarding feasible alternatives prevent meaningful implementation of deprescription. Trials of protocolized pharmacy-based deprescribing outreach and patient-facing education on risks are warranted.Copyright © 2020 The Authors. United European Gastroenterology Journal published by Wiley Periodicals LLC. on behalf of United European Gastroenterology.</t>
  </si>
  <si>
    <t>https://dx.doi.org/10.1177/2050640620975224</t>
  </si>
  <si>
    <t>United European Gastroenterology Journal. 9(2) (pp 193-202), 2021. Date of Publication: March 2021.</t>
  </si>
  <si>
    <t>Anderson T.
 Jones-Pool M.
 Datu B.
 Lighter P.
 Harrington R.</t>
  </si>
  <si>
    <t>DEPRESCRIBING OF BENZODIAZEPINES IN OLDER ADULTS: CURRENT TRAJECTORIES OF USE ACROSS HEALTH PLANS.</t>
  </si>
  <si>
    <t>BACKGROUND: Nearly 10% of older adults use benzodiazepines, despite the existence of safer and more efficacious treatments for insomnia and anxiety. Despite clinical consensus on the risks of benzodiazepines, national prescribing rates are static. Novel interventions are needed to foster patientcentered deprescribing. In 2022, the first deprescribing quality measure, targeting plan-level benzodiazepine deprescribing, will be evaluated in the Healthcare Effectiveness Data and Information Set (HEDIS). To inform the potential impact of this measure, we examined rates of benzodiazepine deprescribing across a national sample of health plans in 2019. METHOD(S): The HEDIS Deprescribing of Benzodiazepines in Older Adults measure was developed through a multistep process including literature review, quantitative testing, external stakeholder engagement, and public comment. The measure assesses the percentage of older adults with routine, inappropriate, benzodiazepine use who experience a 20% or greater dose decrease during the measurement year. Patient and plan-level deprescribing was identified in a national sample of Medicare Advantage (MA) beneficiaries using the OptumLabs Data Warehouse, a longitudinal, de-identified administrative claims dataset. We used an anonymized contract ID from Part D coverage to infer MA plan attribution for each beneficiary. Inclusion criteria were: age &gt;= 67, two years of continuous health plan enrollment, routine benzodiazepine use (initial fill of &gt;= 30 days supplied followed by proportion of days covered &gt;= 50%), and absence of a condition for which benzodiazepine use is considered appropriate. Benzodiazepine prescriptions were converted to daily diazepam milligram equivalents (DME). RESULT(S): The study population included 118,801 adults (70.0% female, 50.0% age &gt;=75, 29.0% Medicaid dual-eligible) enrolled in 53 MA plans. The median (IQR) starting daily DME was 0.15 (0.10 to 0.40) and ~10% of beneficiaries had a starting DME of 30 or greater. High-risk medication coprescription was common with 12.2% using multiple benzodiazepines and 30.4% using opioids. During the measurement period, 24,966 (21.0%) of beneficiaries experienced a benzodiazepine dose reduction, of which 9,472 (8.0%) continued use at a lower dose and 15,494 (13.0%) were discontinued. Deprescribing was slightly more common among beneficiaries with generalized anxiety disorder (24.3% vs 23.2%). Across health plans, rates of deprescribing varied substantially with the median plan-level deprescribing rate 22.6% (range 11.1% to 40.7%). CONCLUSION(S): In 2019, 1 in 5 older adults prescribed benzodiazepines receive dose reductions or discontinuations during the year with substantial variation across health plans. As novel deprescribing quality metrics are introduced, close attention to population, clinician, and plan-level patterns of medication use are crucial to ensure safe and patient-centered deprescribing.</t>
  </si>
  <si>
    <t>Journal of General Internal Medicine. Conference: 2022 Annual Meeting of the Society of General Internal Medicine. Orlando, FL United States. 37(Supplement 2) (pp S256-S257), 2022. Date of Publication: June 2022.</t>
  </si>
  <si>
    <t>Teesson, Maree;Havard, Alys;Fairbairn, Sandra;Ross, Joanne;Lynskey, Michael;Darke, Shane</t>
  </si>
  <si>
    <t>Depression among entrants to treatment for heroin dependence in the Australian Treatment Outcome Study (ATOS): Prevalence, correlates and treatment seeking.</t>
  </si>
  <si>
    <t>Aim: To determine the rate of current major depressive disorder (MDD) among entrants to treatment for heroin dependence in three treatment modalities and a non-treatment comparison group; and to ascertain factors associated with depression. Design: Cross sectional structured interview. Setting: Sydney, Australia. Participants: 615 current heroin users: 201 entering methadone/buprenorphine maintenance (MT), 201 entering detoxification (DTX), 133 entering drug free residential rehabilitation (RR) and 80 not in treatment (NT). Findings: Current major depressive episode was reported by 25%. The rates of major depressive disorder ranged from 26% in the treatment groups (23% MT, 25% DTX, 31% RR) to 16% of those not in treatment. Females were more likely to have current major depressive episode (31% versus 21% OR 1.70, 95% CI 1.16-2.48). Factors associated with depression in the treatment groups were post traumatic stress disorder (PTSD), attempted suicide in the last 12 months and severe physical disability. Among the non-treatment group those with depression were also more likely to have PTSD. Women entering treatment were three times more likely to meet criteria for current major depression than women not in treatment. Among men however, the rates were not significantly different. Conclusion: Depression is a significant concern among entrants to treatment for heroin dependence. An essential component of treatment should be a consideration of depression, with the provision of appropriate treatment were required. (PsycInfo Database Record (c) 2022 APA, all rights reserved)</t>
  </si>
  <si>
    <t>https://doi.org/10.1016/j.drugalcdep.2004.12.001</t>
  </si>
  <si>
    <t>Bellin M.D.
 Yang Y.
 Witkowski P.
 Wijkstrom M.
 Steel J.L.
 Smith K.
 Singh V.K.
 Schwarzenberg S.J.
 Pruett T.L.
 Posselt A.
 Naziruddin B.
 Nathan J.D.
 Morgan K.
 Mitchell R.
 Lara L.F.
 Kirchner V.
 Hughes M.
 Hodges J.
 Hatipoglu B.
 Gardner T.B.
 Freeman M.L.
 Conwell D.L.
 Chinnakotla S.
 Balamurugan A.N.
 Ahmad S.
 Adams D.
 Abu-El-Haija M.
 Beilman G.J.</t>
  </si>
  <si>
    <t>Depression and anxiety measured with the Patient Reported Outcomes Measurement Information System (PROMIS) questionnaires are associated with clinical diagnosis of depression and anxiety in patients undergoing TPIAT in POST.</t>
  </si>
  <si>
    <t>Background: Patients undergoing total pancreatectomy with islet autotransplant (TPIAT) for severe recurrent acute and chronic pancreatitis may struggle with psychological comorbidities including depression and anxiety. We assessed clinical diagnoses and patient-report measures of anxiety and depression in the Prospective Observational Study of TPIAT (POST). Method(s): The NIH Patient-Reported Outcomes Measurement Information System (PROMIS) depression and anxiety questionnaires were administered to patients before TPIAT. From these instruments, T-scores were generated, with higher values indicating greater levels of depression or anxiety. We examined associations between PROMIS depression/anxiety scores and psychiatric diagnoses of depression, bipolar disorder, anxiety, or PTSD from the medical record and other patient/disease characteristics: age, sex, smoking history, alcohol abuse history, opioid use duration and current use, and treatment by health psychologist, using linear regression. To adjust for multiple comparisons, P &lt; 0.001 was considered significant. Result(s): 213 patients, 39.4% male, with median age 31.3 years (IQR, 16.5-44.3) and median duration of disease 4.58 years (IQR, 2.38-8.56) were enrolled. Eighty-eight patients (41%) had a physician-assigned diagnosis of depression and/or anxiety disorder. Clinical diagnosis of depression (n = 67) and anxiety (n = 69) was associated with higher scores on the PROMIS scales for depression (57.6 vs 49.2 and 56.7 vs 49.6 respectively, P &lt; 0.0001) and for anxiety (61.9 vs 55.2 and 62.7 vs 54.6 respectively, P &lt; 0.0001). There were nonsignificant trends towards association of smoking history with depression and anxiety scores and for age with depression score (0.001 &lt;= P &lt; 0.005). Conclusion(s): Higher PROMIS scores for anxiety or depression at pre-TPIAT baseline were associated with physician diagnoses of depression and anxiety, suggesting that these psychological comorbidities are identified clinically before surgery for many patients. There was a trend towards association of depression or anxiety with smoking and age that may warrant further investigation in a larger sample.</t>
  </si>
  <si>
    <t>https://dx.doi.org/10.1097/MPA.0000000000001419</t>
  </si>
  <si>
    <t>Pancreas. Conference: 50th Meeting of the American Pancreatic Association and Japan Pancreas Society. Maui, HI United States. 48(10) (pp 1406-1407), 2019. Date of Publication: November-December 2019.</t>
  </si>
  <si>
    <t>Wang S.
 Cardieri B.
 Mo Lin H.
 Liu X.
 Sano M.
 Deiner S.G.</t>
  </si>
  <si>
    <t>Depression and anxiety symptoms are related to pain and frailty but not cognition or delirium in older surgical patients.</t>
  </si>
  <si>
    <t>Objective: In community dwelling older adults, depression and anxiety symptoms can be associated with early cognitive decline. Symptoms of depression and anxiety are common in older adults prior to surgery. However, their significance is unknown. Our objective was to determine whether preoperative depression and anxiety symptoms are associated with postoperative cognitive decline (POCD) and in-hospital delirium, in older surgical patients. Method(s): We conducted a secondary data analysis of postoperative cognitive dysfunction in a cohort study of patients 65 and older undergoing elective noncardiac surgery. We used the Hospital Anxiety and Depression Scale (HADS) to screen for depression and anxiety symptoms at a home visit prior to surgery and 3 months after surgery. Patients with a history of psychiatric (major depressive disorder, bipolar disorder, and schizophrenia) or neurologic disorder (Parkinson's disease and stroke) were excluded from the parent study. Result(s): Out of the 167 patients, 9.6% (n = 16) reported significant depressive symptoms and 21.6% (n = 36) reported significant anxiety symptoms on preoperative screening. There was no association between preoperative or new-onset postoperative depression and anxiety symptoms and the incidence of delirium or POCD three months after surgery. Patients with preoperative depressive symptoms had higher preoperative pain (scores 69 vs. 35.7, p =.002) and frailty (56 vs. 14.6, p &lt;.001). Conclusion(s): In our cohort, we did not detect an association between preoperative depression and anxiety symptoms and neurocognitive disorders. Preoperative depression and anxiety symptoms were related to physical pain and frailty. Taken together, these suggest that in patients without a formal psychiatric diagnosis, preoperative depression and anxiety symptoms are related to physical state rather than a harbinger of early cognitive decline. Future studies are needed to understand the nature of the relationship between depression and anxiety symptoms and physical state in surgical patients.Copyright © 2021 The Authors. Brain and Behavior published by Wiley Periodicals LLC</t>
  </si>
  <si>
    <t>https://dx.doi.org/10.1002/brb3.2164</t>
  </si>
  <si>
    <t>Brain and Behavior. 11(6) (no pagination), 2021. Article Number: e02164. Date of Publication: June 2021.</t>
  </si>
  <si>
    <t>Tavakkoli, Mohammad;Ferrando, Stephen J.;Rabkin, Judith;Marks, Kristen;Talal, Andrew H.</t>
  </si>
  <si>
    <t>Depression and fatigue in chronic hepatitis C patients with and without HIV co-infection.</t>
  </si>
  <si>
    <t>Background: Depression and fatigue are common in chronic hepatitis C (CHC). Objective: We report clinical predictors of these conditions in patients seen in a university clinic. Methods: A total of 167 CHC patients completed the Patient Health Questionnaire-9 (PHQ-9) and Fatigue Severity Scale (FSS). Major depressive disorder (MDD) suggested by PHQ-9 was confirmed by clinical interview. FSS scores â‰¥41 were considered clinically significant fatigue. Logistic and multiple regression models were employed for analysis. Results: Thirty-three percent of patients had MDD and 52% had clinically significant fatigue. Sixty-one percent were HIV-infected, among whom both MDD and clinically significant fatigue were significantly less prevalent (OR = 0.47 and 0.46, respectively). MDD was least common in patients without a history of IV drug use (OR = 0.28), and highest in methadone users (OR = 3.57). Compared with methadone users, patients with no history of IV drug use and former IV drug users had less severe fatigue (coefficients = âˆ’31.0, âˆ’34.0, respectively). Lack of a history of hepatitis treatment was also associated with less severe fatigue (coefficient= âˆ’7.6). Conclusion: Our study confirms high prevalence of fatigue and depression in CHC. HIV-positivity was associated with lower rates of MDD and clinically significant fatigue, arguably due to support systems for people living with HIV. Higher rates of depression in methadone users might be due to intrinsically higher rates of psychopathology in this group. Being on hepatitis treatment was associated with higher rates of fatigue, probably due to the adverse effects of interferon. Our findings emphasize the importance of routine screening and evaluation of depression and fatigue in CHC populations. (PsycInfo Database Record (c) 2021 APA, all rights reserved)</t>
  </si>
  <si>
    <t>https://doi.org/10.1016/j.psym.2013.02.009</t>
  </si>
  <si>
    <t>Psychosomatics: Journal of Consultation and Liaison Psychiatry</t>
  </si>
  <si>
    <t>Cervera-Enguix S.
 Rodriguez-Rosado A.</t>
  </si>
  <si>
    <t>Depression and monocyte dysfunction: A follow-up study.</t>
  </si>
  <si>
    <t>Several studies have reported immune cellular and humoral dysfunction during depression. We specifically focused on the study of the monocyte as it has a key role in the activation of the immune response. To examine the association between severity of depressive symptoms and values of monocyte parameters (HLA-DR, CD35, phagocytic activity and vimentin filaments), we used a longitudinal design and assessed monocyte markers at intake and at follow-up 12 weeks after discharge from the hospital in 49 depressed patients. Seventy percent of patients showed pretreatment a marked monocyte dysfunction (82.5% had at least one parameter altered). After treatment, alterations in immunological variables were significantly associated (P &lt; 0.05) with depression scores higher than IS. The findings indicate that the monocyte dysfunction is temporally associated with the state of depression. Before and after treatment the immunoreactive vimentin filaments significantly increased (P &lt; 0.01) after incubation of monocytes with naloxone, suggesting that an increased opioid activity might account for the monocyte dysfunction.</t>
  </si>
  <si>
    <t>European Psychiatry. 9(6) (pp 293-298), 1994. Date of Publication: 1994.</t>
  </si>
  <si>
    <t>Hart TA, Mustanski B, Ryan DT, Gorbach PM, Stall RD, Surkan PJ, Plankey M.</t>
  </si>
  <si>
    <t>Depression and sexual dysfunction among HIV-positive and HIV-negative men who have sex with men: mediation by use of antidepressants and recreational stimulants</t>
  </si>
  <si>
    <t>Arch Sex Behav</t>
  </si>
  <si>
    <t>10.1007/s10508-014-0279-1</t>
  </si>
  <si>
    <t>Sullivan M.D.</t>
  </si>
  <si>
    <t>Depression Effects on Long-term Prescription Opioid Use, Abuse, and Addiction.</t>
  </si>
  <si>
    <t>Objectives: Treatment guidelines discourage long-term opioid treatment for patients with chronic pain and major depression, but this treatment occurs commonly, producing higher daily doses, longer duration, and more adverse events. Material(s) and Method(s): Review of prospective cohort, retrospective cohort, and other observational studies of the relation between depression and opioid use, abuse, and addiction. Result(s): Depressed patients initiate opioid therapy slightly more often than nondepressed patients, but are twice as likely to transition to long-term use. This adverse selection of high-risk patients with depression into long-term high-dose opioid therapy seems to be a process of self-selection. Opioids may be used by patients with chronic pain and depression to compensate for a reduced endogenous opioid response to stressors. Depressed patients seem to continue opioid use at lower pain intensity levels and higher levels of physical function than do nondepressed patients. In studies that carefully control for confounding by indication, it has been shown that long-term opioid therapy increases the risk of incident, recurrent, and treatment-resistant depression. Depressed patients may tend to overuse opioids because they use them to treat insomnia and stress. Depression also seems to increase the risk of abuse or nonmedical use of prescription opioids among adults and adolescents. This increased rate of nonmedical opioid use may be the path through which depression increases the risk of opioid use disorder among patients with chronic pain. Discussion(s): It is not possible to understand long-term opioid therapy for chronic pain without understanding the close and multifaceted relationship of this therapy with depression.Copyright © 2018 Wolters Kluwer Health, Inc. All rights reserved.</t>
  </si>
  <si>
    <t>https://dx.doi.org/10.1097/AJP.0000000000000603</t>
  </si>
  <si>
    <t>Clinical Journal of Pain. 34(9) (pp 878-884), 2018. Date of Publication: 01 Sep 2018.</t>
  </si>
  <si>
    <t>Sebaaly J.
 Fleming J.
 Pilch N.
 Finn A.
 McGillicuddy J.
 Baliga P.
 Bratton C.
 Chavin K.
 Lin A.
 Nadig S.
 Taber D.</t>
  </si>
  <si>
    <t>Depression management, resource utilization and outcomes following liver transplant.</t>
  </si>
  <si>
    <t>Background: There is robust evidence that new onset depression after liver transplant (LTX) is associated with increased morbidity and mortality. Yet, there is paucity in the data analyzing the effect of depression treatment on LTX outcomes. The aim of this study was to determine if depression treatment influences outcomes after LTX. Method(s): Single-center, longitudinal cohort study of LTX patients from Oct 2010-June 2013. Exclusions were pediatrics, prisoners, and pregnancy. Depression diagnosis was based on PMH and documentation from psychosocial providers. Patients were separated into 3 groups for analysis: no depression, adequately treated depression, and inadequately treated depression. Depression was considered adequately treated if the Antidepressant Treatment History Form was &gt;3. Result(s): 161 patients were included in the analysis; 103 without depression, 24 with adequately treated depression and 34 with inadequately treated depression. Baseline characteristics were similar. Patients with inadequately treated depression had significantly more encounters with a healthcare provider and numerically more complications after LTX, including those requiring readmission or requiring outpatient interventions (Table 1). Graft loss tended to be higher in these patients (Figure 1). The adequately treated depression group was more likely to be on antidepressants at 30 and 60 days post-LTX (Table 1). The inadequately treated group was significantly more likely to be on a sleep aid 30 days post-LTX (p=0.014). Benzodiazepine and opioid use were similar between groups. Conclusion(s): Inadequately treated depression leads to increased healthcare resource utilization in LTX. Patients with adequately treated depression have similar outcomes as those without depression. Use of sleep aids early post-LTX may be a surrogate indicator of inadequately treated depression. (Figure Presented).</t>
  </si>
  <si>
    <t>https://dx.doi.org/10.1097/01.tp.0000452123.12716.ab</t>
  </si>
  <si>
    <t>Transplantation. Conference: 2014 World Transplantation Congress, WTC 2014. San Francisco, CA United States. Conference Publication: (var.pagings). 98(SUPPL. 1) (pp 173), 2014. Date of Publication: 15 Jul 2014.</t>
  </si>
  <si>
    <t>Jaffee WB, Griffin ML, Gallop R, Meade CS, Graff F, Bender RE, Weiss RD.</t>
  </si>
  <si>
    <t>Depression precipitated by alcohol use in patients with co-occurring bipolar and substance use disorders</t>
  </si>
  <si>
    <t>J Clin Psychiatry</t>
  </si>
  <si>
    <t>10.4088/jcp.08m04011</t>
  </si>
  <si>
    <t>Pecoraro, Anna;Mimiaga, Matthew;O'Cleirigh, Conall;Safren, Steven A.;Blokhina, Elena;Verbitskaya, Elena;Yaroslavtseva, Tatiana;Ustinov, Andrey;Lioznov, Dmitry A.;Zvartau, Edwin;Krupitsky, Evgeny;Woody, George E.</t>
  </si>
  <si>
    <t>Depression, substance use, viral load, and CD4+ count among patients who continued or left antiretroviral therapy for HIV in St. Petersburg, Russian Federation.</t>
  </si>
  <si>
    <t>Antiretroviral therapy (ART) became more widely available in the Russian Federation in 2006 when the Global Fund made a contribution to purchase ART with a mandate to increase numbers of patients receiving it. Funds were distributed to AIDS Centers and selected hospitals, and numbers quickly increased. Though ART is highly effective for adherent patients, dropout has been a problem; thus understanding characteristics of patients who remain on ART vs. those who leave treatment may provide information to facilitate engagement. We retrospectively assessed depression, hopelessness, substance use, viral load, and CD4 + counts of 120 patients who dropped out of ART for â‰¥ 12 months (Lost-to-Care, LTCs) and 120 who continued for â‰¥ 12 months (Engaged-in-Care, EICs). As expected, LTCs had higher viral loads and depression, lower CD4 + counts, more alcohol, heroin, and injection drug use in the past 30 days. A binary logistic regression with Center for Epidemiologic Studies Depression score, Beck Hopelessness score, whether drugs/alcohol had ever prevented them from taking ART, and past 30 days' alcohol use [Ï‡Â²(4) = 64.27, p = .0.000] correctly classified 74.5% of participants as LTC or EIC, suggesting that integrated treatment for substance use, psychiatric, and HIV could reduce dropout and improve outcomes. (PsycInfo Database Record (c) 2021 APA, all rights reserved)</t>
  </si>
  <si>
    <t>https://doi.org/10.1080/09540121.2014.959464</t>
  </si>
  <si>
    <t>Paton S.
 Kessler R.
 Kandel D.</t>
  </si>
  <si>
    <t>Depressive mood and adolescent illicit drug use: a longitudinal analysis.</t>
  </si>
  <si>
    <t>Through the technique of Goodman's log linear method, longitudinal data are analyzed to clarify the relationship between depressive mood and illicit drug use among youths. A representative sample of adolescents (N = 8206) from New York State secondary schools was followed over one academic year. At one point in time, users of illicit drugs other than marihuana (multiple drug users) were significantly more depressed than either nonusers or users of marihuana only. Differing interactive relationships were found over time depending upon the drugs involved. Depressive mood was related to the onset of marihuana use among nonusers and to the termination of marihuana use among users. Depressive mood also predicted the use of other illicit drugs by marihuana users. While the beginning use of illicit drugs other than marihuana was positively associated with increased depressive mood, continued multiple drug use was related to reduced depressive mood.</t>
  </si>
  <si>
    <t>The Journal of genetic psychology ; child behavior, animal behavior, and comparative psychology. 131(2 d Half) (pp 267-289), 1977. Date of Publication: Dec 1977.</t>
  </si>
  <si>
    <t>Carlesso L.C.
 Jafarzadeh S.R.
 Stokes A.
 Felson D.T.
 Wang N.
 Frey-Law L.
 Lewis C.E.
 Nevitt M.
 Neogi T.</t>
  </si>
  <si>
    <t>Depressive symptoms and multi-joint pain partially mediate the relationship between obesity and opioid use in people with knee osteoarthritis.</t>
  </si>
  <si>
    <t>Objectives: To assess the relation of obesity to opioid use in people with or at risk of knee osteoarthritis (OA), and the extent to which this association is mediated by number of painful joints or depressive symptoms. Method(s): We used data from the Multicenter Osteoarthritis Study, a longitudinal cohort of older adults with or at risk of knee OA. Opioid use was identified by prescription medications and self-report. Obesity was defined as BMI &gt;= 30 kg/m2. Multi-joint pain was assessed using a standardized body homunculus, and depressive symptoms using the Center for Epidemiological Studies Depression scale. We quantified the direct and indirect effect of obesity on opioid use through the number of painful joints or depressive symptoms using causal mediation analysis by natural-effects models. Result(s): We studied 2,335 participants (mean age: 68; mean BMI 31 kg/m2; 60% women). Persons with obesity had ~50% higher odds of opioid use than those without. Estimates of indirect (mediated) effect by the number of painful joints and depressive symptoms suggested an increased odds of opioid use by 34% (odds ratio [OR] = 1.34, 95% CI: 1.04, 1.70) and 35% (OR 1.35, 95% CI: 1.05, 1.71), respectively, in obese vs non-obese individuals. The total effect of obesity on opioid use was higher in women than in men. Conclusion(s): Multi-joint pain and depressive symptoms partially explained greater opioid use among obese persons with knee OA, demonstrating that the negative impact of obesity on knee OA extends beyond its influence on knee pain and structural progression.Copyright © 2022 Osteoarthritis Research Society International</t>
  </si>
  <si>
    <t>https://dx.doi.org/10.1016/j.joca.2022.06.002</t>
  </si>
  <si>
    <t>Osteoarthritis and Cartilage. 30(9) (pp 1263-1269), 2022. Date of Publication: September 2022.</t>
  </si>
  <si>
    <t>Subramaniam GA, Lewis LL, Stitzer ML, Fishman MJ.</t>
  </si>
  <si>
    <t>Depressive symptoms in adolescents during residential treatment for substance use disorders</t>
  </si>
  <si>
    <t>Am J Addict</t>
  </si>
  <si>
    <t>10.1080/10550490490459924</t>
  </si>
  <si>
    <t>Sapkota P.
 Mattoo S.K.
 Mahintamani T.
 Ghosh A.</t>
  </si>
  <si>
    <t>Depressive symptoms in early alcohol or opioid abstinence: course &amp; correlates.</t>
  </si>
  <si>
    <t>Background: Depressive symptoms are common during abstinence from psychoactive substances. Research caveats limit the study of persistence of significant depressive symptoms beyond four weeks of abstinence. This prospective study examined the course and correlates of depressive symptoms in patients with alcohol or opioid use disorder over 5-8 weeks. Method(s): Sample consisted of 100 men randomly selected out of 307 inpatient men with either alcohol or opioid use disorder. Weekly assessments focused on depressive symptoms (HDRS, BDI), and their correlates (HAM-A for anxiety symptoms, CIWA-Ar and COWS for withdrawal symptoms, OCDS and OCDUS for craving for alcohol and opioids respectively). Other correlates assessed were severity of dependence and family support. PRISM (Psychiatric Research Interview for Substance and Mental disorders) was used for diagnosis of substance-induced depression and major depressive episode. Repeated measures ANOVA was used for weekly comparison of depressive symptoms. Result(s): Participants were dependent on opioids (56%), or alcohol (41%), or both (3%). Mean age was 33.5 years. Eighty-eight participants completed the study. Substance-induced depressive episode was diagnosed by PRISM in 59% participants. Weekly assessments of depressive symptoms recorded significant reductions (p &lt; 0.0001; Wilk's Lambda for HDRS and BDI 137.01 and 105.4 respectively). Baseline depressive symptoms correlated significantly with anxiety, withdrawal symptoms, and negatively with social support. No participant was diagnosed with a major depressive episode at 6-8 weeks. Conclusion(s): Depressive symptoms in early alcohol or opioid abstinence resolve significantly over a month; therefore, clinicians should exercise watchful waiting before starting antidepressant therapy.Copyright © 2021 Taylor &amp; Francis Group, LLC.</t>
  </si>
  <si>
    <t>https://dx.doi.org/10.1080/10550887.2021.1925617</t>
  </si>
  <si>
    <t>Journal of Addictive Diseases. 40(1) (pp 35-46), 2022. Date of Publication: 2022.</t>
  </si>
  <si>
    <t>Pakhomova TE, Tam C, Wang L, Salters K, Moore DM, Barath J, Elterman S, Dawydiuk N, Wesseling T, Grieve S, Sereda P, Hogg R, Barrios R.</t>
  </si>
  <si>
    <t>Depressive Symptoms, the Impact on ART Continuation, and Factors Associated with Symptom Improvement Among a Cohort of People Living with HIV in British Columbia, Canada</t>
  </si>
  <si>
    <t>AIDS Behav</t>
  </si>
  <si>
    <t>10.1007/s10461-023-04156-3</t>
  </si>
  <si>
    <t>Khanna A.
 Buhre W.
 Saager L.
 Di Stefano P.
 Weingarten T.
 Dahan A.
 Brazzi L.
 Overdyk F.</t>
  </si>
  <si>
    <t>Derivation and validation of a novel opioid-induced respiratory depression risk prediction tool.</t>
  </si>
  <si>
    <t>Learning Objectives: Nearly half of all in-hospital cardiorespiratory arrests occur on general care floors (GCF), with catastrophic outcomes. Opioid-induced respiratory depression (OIRD) is one potential cause of these events. The PRediction of Opioid-induced respiratory Depression In patients monitored by capnoGraphY (PRODIGY) trial (NCT02811302) investigated the incidence of OIRD using continuous cardiorespiratory monitoring (heart rate (HR), oxygen saturation (SpO2), end-tidal carbon dioxide (etCO2) and respiratory rate (RR)), in patients receiving opioid therapy on the GCF. Method(s): The PRODIGY trial was an international, prospective, observational study conducted from April 2017-April 2018 across 16 sites in USA,Europe and Asia. Continuous capnography &amp; pulse oximetry data was collected using the CapnostreamTM respiratory monitor (Medtronic), with screens blinded and alarms silenced throughout the monitoring period (&gt;=24 hr).Standard (spot-check) monitoring continued unblinded.Respiratory depression (RD) events, defined by one of: etCO2 &lt;=15 or &gt;=60mmHg for &gt;=3min, RR &lt;=5 breaths for &gt;=3min, SpO2 &lt;=85% for &gt;=3min, apnea &gt;30sec, or a respiratory opioid-related adverse event, were adjudicated by an independent clinical event committee. A novel risk prediction tool was derived and validated by bootstrapping. Result(s): RD occurred in 41.4% of 1,496 patients. In a modified full analysis set (1,384 monitored patients taking opioids), positive predictors of OIRD (p&lt;=0.05) by univariate analysis included age &gt;=70 to &lt;80 or &gt;=80 yr, male sex, major organ failure, chronic heart failure or cardiac disease, coronary artery disease, COPD or pulmonary disease, pneumonia, Type II diabetes, hypertension, kidney failure, and opioid naivety; negative predictors included BMI &gt;=35 kg/m2 and asthma. The multivariate regression model, including age &gt;=70 to &lt;80 or &gt;=80 yr, male sex, sleep disorders, hypertension, and opioid naivety, was used to develop a novel OIRD risk prediction tool (PRODIGY score). Derivation model assessment included AUC (0.7676), Brier score (0.1498), R2 (0.2044), and Hosmer-Lemeshow p-value (0.3649), with low optimism (0.001) between the derivation and validation models. Conclusion(s): A novel high accuracy multivariate risk prediction tool of OIRD was derived and validated. Implementation of improved monitoring strategies using this tool could prevent respiratory compromise, improve patient safety on the GCF, decrease the burden of rapid response calls &amp; unplanned ICU admissions.</t>
  </si>
  <si>
    <t>Pang G.
 Kim R.
 Lin T.
 Liu Y.
 Hendry P.L.
 Kurz M.C.
 Peak D.A.
 Jones J.
 Rathlev N.K.
 Swor R.A.
 Domeier R.
 Velilla M.-A.
 Lewandowski C.
 Datner E.
 Pearson C.
 Lee D.
 Mitchell P.M.
 McLean S.A.
 Linnstaedt S.D.</t>
  </si>
  <si>
    <t>Derivation And Validation Of Risk Prediction For Posttraumatic Chronic Pain.</t>
  </si>
  <si>
    <t>Chronic pain is common following traumatic stress exposure (TSE). Identification of individuals with chronic pain in the early aftermath of TSE is important to enable targeted preventive interventions. In this study we used baseline survey data from two prospective cohort studies to identify the most influential predictors of moderate-to-severe chronic pain. Self-identifying black and white American women and men (n=1,600) presenting to one of sixteen emergency departments (EDs) within 24 hours of motor vehicle collision (MVC) TSE were enrolled. Individuals with moderate-to-severe pain (&gt;=4, 0-10 numeric rating scale) six months after MVC were identified via follow-up questionnaire. Sociodemographic, pain, general health, event, and psychological/cognitive characteristics were collected in the ED and used in prediction modeling. Ensemble learning methods and Monte Carlo cross-validation were used for feature selection and to determine prediction accuracy. External validation was performed on a hold-out sample (30% of total sample). Fifty-three percent of individuals reported moderate-to-severe pain six months following MVC. Regularized linear regression was the top performing learning method. The top thirty factors together showed good reliability in predicting chronic pain in the external sample (AUC=0.74+/-0.006). Top predictors included acute pain, opioid administration in the ED, high distress, depressive symptoms, and a high number of reported somatic symptoms. These analyses add to a growing literature indicating that influential predictors of pain can be identified and risk for future pain estimated from characteristics easily available/assessable at the time of ED presentation following TSE.Copyright © 2023</t>
  </si>
  <si>
    <t>https://dx.doi.org/10.1016/j.jpain.2023.02.036</t>
  </si>
  <si>
    <t>Journal of Pain. Conference: The 2023 Annual Scientific Meeting for the United States Association for the Study of Pain (USASP). Durham United States. 24(4 Supplement) (pp 4-5), 2023. Date of Publication: April 2023.</t>
  </si>
  <si>
    <t>Horton Jr., Arthur MacNeill;Roberts, Charles</t>
  </si>
  <si>
    <t>Derived Trail Making Test indices in a sample of narcotic/other opiate abusers: Demographic effects.</t>
  </si>
  <si>
    <t>Derived indices on the Trail Making Test (TMT), a test often used to screen for cognitive impairment, were examined in a sample of 191 narcotic/other opiate abusers (mean age 32.6 yrs) in drug abuse treatment programs. A mixed race sample was drawn from electronic files of data from the Drug Abuse Treatment Outcome Study (DATOS). The DATOS was a naturalistic, prospective cohort study that collected data from 1991-1993 in 96 programs in 11 cities in the US. Data were analyzed to determine the effects of demographic variables on derived indices created by adding, subtracting, multiplying, and dividing parts A and B of the TMT in this large treatment sample of substance abusers. The variables of age, ethnicity, and education were statistically significant for the total score (A + B) and interaction score (AÃ—B/100) derived indices of the TMT. In addition, the difference score (B - A) was statistically significant for education. The ratio score (B/A) was not significant for any demographic variable. (PsycINFO Database Record (c) 2016 APA, all rights reserved)</t>
  </si>
  <si>
    <t>https://doi.org/10.1080/00207450290026067</t>
  </si>
  <si>
    <t>Faraone, SV; Adamson, JJ; Wilens, TE; Monuteaux, MC; Biederman, J</t>
  </si>
  <si>
    <t>Deriving phenotypes for molecular genetic studies of substance use disorders: A family study approach</t>
  </si>
  <si>
    <t>factor analysis; substance use disorders; genetic studies</t>
  </si>
  <si>
    <t>DEFICIT HYPERACTIVITY DISORDER; PSYCHIATRIC COMORBIDITY; BEHAVIORAL-INHIBITION; ANXIETY DISORDERS; BIPOLAR DISORDER; FOLLOW-UP; ASSOCIATION; ALCOHOLISM; CHILDREN; COCAINE</t>
  </si>
  <si>
    <t>Although, family, twin, and adoption studies indicate that genes play a significant etiologic role in the development of substance use disorders (SUDs), the specific genes involved have been difficult to detect due, in part, to uncertainties about how best to define SUDs, the possibility of genetic heterogeneity and the variable phenotypic expression of SUD genotypes. The goal of the present work was to determine if phenotypes external to the diagnosis of SUD such as psychopathology and cognitive functioning would show evidence of utility as phenotypes for genetic studies of SUD. We did this by applying factor analysis to multiple measures collected from our family-study program and then determining if these factors were heritable and were co-familial with SUDs. We used data from families recruited into six contemporaneous studies of four psychiatric conditions in children and adults. We found evidence for two SUD related phenotypes. One was an index of Psychopathology and Psychosocial Impairment; the other was an index of school failure and cognitive dysfunction. Both factors showed evidence of heritability, longitudinal stability and familial association with Parental SUD but these findings were stronger for the index of school failure and cognitive dysfunction. Results provide some support for the idea that candidate SUD phenotypes such as psychopathology and cognitive functioning, which are external to the diagnostic criteria for SUDs, may be useful for genetic studies of SUD. (c) 2006 Elsevier Ireland Ltd. All rights reserved.</t>
  </si>
  <si>
    <t>Bachhuber, Marcus A.;Thompson, Cole;Prybylowski, Ann;Benitez, JosÃ©;Mazzella, Silvana;Barclay, David</t>
  </si>
  <si>
    <t>Description and outcomes of a buprenorphine maintenance treatment program integrated within prevention point philadelphia, an urban syringe exchange program.</t>
  </si>
  <si>
    <t>Background: Syringe exchange programs are uniquely positioned to offer treatment services to interested clients. Prevention Point Philadelphia recently expanded to offer buprenorphine maintenance treatment through its Stabilization, Treatment, and Engagement Program (STEP). Objective: To describe the STEP model of care and report treatment outcomes. Methods: Retrospective chart review of patients enrolled in STEP (October 2011 to August 2014). The main outcome measure was time retained in treatment, defined as time from treatment initiation to treatment failure. Secondary outcome measures were buprenorphine and opiate use, from urine toxicology screens. Retention in treatment was analyzed using Kaplan-Meier survival estimates; patients who remained in treatment at the end of the study period were censored on that day. The percentage of patients who were positive for buprenorphine and opiates in each month of treatment was calculated. Results: Of the 124 patients enrolled in STEP, the median age was 41 (range: 21â€“63) and 80% reported injection heroin use. Comorbidities were common: 33% had human immunodeficiency virus (HIV) infection, most reported anxiety (78%) or depression (71%), and 20% were homeless. The most common program outcomes were unplanned self-discharge (n = 29; 23%), incarceration (n = 20; 16%), and administrative discharge (n = 19; 15%). The percentages of patients retained in treatment at 3, 6, 9, and 12 months were 77%, 65%, 59%, and 56%, respectively. Among those retained, the percentages with a positive buprenorphine screen at 3, 6, 9, and 12 months were 88%, 100%, 96%, and 95%, respectively. The percentages with a positive opiates screen were 19%, 13%, 17%, and 16%, respectively. Conclusions: With a program that blended organizational and community resources, retention in buprenorphine maintenance treatment was comparable to retention rates reported from other settings. Further research should directly compare treatment outcomes in syringe exchange programâ€“based settings versus primary care and specialty settings. (PsycInfo Database Record (c) 2023 APA, all rights reserved)</t>
  </si>
  <si>
    <t>https://doi.org/10.1080/08897077.2018.1443541</t>
  </si>
  <si>
    <t>Varney S.M.
 Wiegand T.J.
 Wax P.M.
 Brent J.</t>
  </si>
  <si>
    <t>Descriptive Analysis of Inpatient and Outpatient Cohorts Seeking Treatment After Prescription Opioid Misuse and Medical Toxicology Evaluation.</t>
  </si>
  <si>
    <t>Introduction: Medical toxicology expertise has expanded into the addiction medicine realm including outpatient medication for opioid use disorder (MOUD) and addiction treatment. Concomitantly, the emergency department (ED) and hospital are increasingly seen as important sites for the screening, prevention, and treatment of patients with substance use disorders and addiction. This analysis seeks to characterize patients seen by medical toxicologists for opioid use and opioid use disorder (OUD) in the ED and inpatient consultation setting (inpatient) versus in the OUD clinic (outpatient) setting. Method(s): We searched the American College of Medical Toxicology's Toxicology Investigators Consortium Case Registry, a prospective, de-identified, national dataset that includes patients receiving medical toxicology consultation following prescription opioid misuse. The dataset also includes patients seen in outpatient MOUD clinics during the same period between June 2013 and November 2015. Intentional self-harm patients were excluded. We analyzed medical history, drug use patterns, and other factors with odds ratios and confidence intervals. Result(s): Of 110 patients identified, 60 (54.5%) were inpatients and 50 (45.5%) outpatients. Mean age (39 years), gender (68% male), and race breakdown (60% white/non-Hispanic) were similar. The outpatient group was more likely to have Medicare/Medicaid coverage (p&lt;0.0001). By history, the outpatient group was more likely to have past alcohol misuse, intravenous drug use, prescription drug misuse, and prescription opioid misuse. Most inpatient group members sought a recreational high compared to avoiding withdrawal or treating dependence in the outpatient group. Conclusion(s): Patients treated in the outpatient compared to inpatient setting were more likely to report adverse sequelae from their drug use including long-term drug use, depression, previous rehabilitation attempts, and seeking to avoid withdrawal.Copyright © 2021, American College of Medical Toxicology.</t>
  </si>
  <si>
    <t>https://dx.doi.org/10.1007/s13181-021-00850-7</t>
  </si>
  <si>
    <t>Journal of Medical Toxicology. 17(4) (pp 378-385), 2021. Date of Publication: October 2021.</t>
  </si>
  <si>
    <t>Wilkinson, Matthew E.</t>
  </si>
  <si>
    <t>Destructive behavior among adolescents: The role of social integration in the academic institution.</t>
  </si>
  <si>
    <t>This study explores the relationships between the social environment of the academic institution and the self-destructive behavior of the students within it. My approach combines elements of strain and social control theories to expand the concept of social integration and its importance in influencing adolescent deviant behavior; I include theories of identity, efficacy and locus of control, and self-concept in my theoretical model. My primary focus is on the importance of social integration in anchoring the individual into the social environment, providing him/her with pro-social sources for identity, efficacy, and social support. For students, the social environment of the school serves as a stage for public performance and construction of the adolescent identity.Regression analyses of data from the National Educational Longitudinal Study of 1988 reveal that students who participate in any extracurricular activity during their sophomore year are less likely to commit light delinquency, are less likely to get into fights at school, less likely to use marijuana and cocaine at school, and are more likely to experience feelings of empowerment and personal control during their senior year. Even after we consider differences in race, gender, SES, school characteristics and location, academic performance, student employment, student church attendance, parental involvement in school, and student involvement in the community, delinquent behavior during the senior year is greater for students who did not participate in any extracurricular activity during their sophomore year. Furthermore, these relationships are even stronger among students who also experienced feelings of powerlessness and negative self-concept during their sophomore years. Over the course of their high school career, these students stand to gain the most from participation in the school environment. Social integration in the school anchors students in a structured, ordered existence; the social support, norms, routine, and identity enhancement that accompany social integration provide buffers against sources of strain and outlets through which to cope with the stressful environment of the school. (PsycInfo Database Record (c) 2022 APA, all rights reserved)</t>
  </si>
  <si>
    <t>Zhang, Y; Denman, AJ; Liang, B; Werner, CT; Beacher, NJ; Chen, R; Li, Y; Shaham, Y; Barbera, G; Lin, DT</t>
  </si>
  <si>
    <t>Detailed mapping of behavior reveals the formation of prelimbic neural ensembles across operant learning</t>
  </si>
  <si>
    <t>MEDIAL PREFRONTAL CORTEX; NEURONAL RESPONSES; CONTEXTUAL CONTROL; INFRALIMBIC AREAS; RAT; TASK; REPRESENTATIONS; DIMENSIONALITY; INACTIVATION; COCAINE</t>
  </si>
  <si>
    <t>The prelimbic cortex (PrL) is involved in the organization of operant behaviors, but the relationship between longitudinal PrL neural activity and operant learning and performance is unknown. Here, we developed deep behavior mapping (DBM) to identify behavioral microstates in video recordings. We combined DBM with longitudinal calcium imaging to quantify behavioral tuning in PrL neurons as mice learned an operant task. We found that a subset of PrL neurons were strongly tuned to highly specific behavioral microstates, both task and non-task related. Overlapping neural ensembles were tiled across consecutive microstates in the response-reinforcer sequence, forming a continuous map. As mice learned the operant task, weakly tuned neurons were recruited into new ensembles, with a bias toward behaviors similar to their initial tuning. In summary, our data suggest that the PrL contains neural ensembles that jointly encode a map of behavioral states that is fine grained, is continuous, and grows during operant learning.</t>
  </si>
  <si>
    <t>WATKINS, KE; METZGER, D; WOODY, G; MCLELLAN, AT</t>
  </si>
  <si>
    <t>DETERMINANTS OF CONDOM USE AMONG INTRAVENOUS-DRUG-USERS</t>
  </si>
  <si>
    <t>INTRAVENOUS DRUG USERS; SEXUAL RISK; CONDOM USE; METHADONE; HIV</t>
  </si>
  <si>
    <t>SEXUAL-BEHAVIOR; AIDS EPIDEMIC; TRANSMISSION; PROMOTION; CONTACTS; HEALTH; BIAS</t>
  </si>
  <si>
    <t>Objective: To examine the factors associated with condom use among a cohort of sexually active intravenous drug users (IVDU). Design: Data were collected via personal interview at the fourth-month assessment point of a longitudinal study monitoring HIV infection and risk behaviors among IVDU. Setting: A community-based methadone clinic. Participants: A total of 158 sexually active heterosexual male and female IVDU, including both methadone patients and out-of-treatment individuals with a history of opiate abuse. Main outcome measures: We describe a new approach to identify the determinants of condom use. Previous studies have described subjects as either 'condom users' or 'condom non-users', using an individual's overall behavior as the unit of analysis. By analyzing condom use during the most recent sexual encounter, we avoided the problem of interpreting inconsistent condom use. Data were analyzed using forward stepwise logistic regression. Results: Thirty-four per cent of the heterosexual subjects (n = 160) reported using a condom during their last sexual encounter. Being HIV-positive and having either a casual or commercial partner were each associated with increased probability of using a condom (odds ratio, 10.6, 4.4 and 12.1, respectively). No interactions with sex were found. Conclusions. Our results suggest that knowing that one is HIV-positive is an important determinant of condom use; HIV testing may therefore increase the use of condoms. In addition, interventions to change sexual behaviors may need to focus on the type of sexual partner.</t>
  </si>
  <si>
    <t>Cadet T.
 Jalali A.
 Jeng P.J.
 Poole S.
 Woody G.
 Murphy S.M.</t>
  </si>
  <si>
    <t>Determinants of health-related quality of life among individuals with opioid use disorder, recently released from incarceration.</t>
  </si>
  <si>
    <t>BACKGROUND\OBJECTIVES: Concomitant with low rates of pharmacotherapy for incarcerated individuals with OUD, there is a high rate of opioid overdose following re-entry into the community. Our research objective was to develop a better understanding of the factors that influence health-related quality-of-life (HRQoL) among this population during the high-risk transition period from incarceration to community. Few studies have assessed health-related quality-of-life (HRQoL) among individuals with OUD who are involved with the criminal-legal system, let alone over the period directly surrounding release from incarceration. METHOD(S): Secondary longitudinal analysis of data from a clinical trial where participants were randomized 1:1 to pre-release extended-release naltrexone (XR-NTX)+referral to community XR-NTX, vs. referral only. We conducted individual, multivariable regressions of EQ-5D domains (mobility, pain/discomfort, anxiety/depression; usual activities and self-care were excluded due to insufficient variation in scores), and the overall preference/utility score. HRQoL data were subset to timepoints immediately before release (baseline) and 12 weeks post-release; treatment groups were collapsed across condition. Multiple imputation by chained equations was conducted to handle missing 3-month data in the dependent variables and covariates, ad hoc. RESULT(S): Greater severity in the psychiatric composite score was associated with substantially lower HRQoL, across all measures, following release from incarceration. Greater severity in the medical composite score was associated with lower pain/discomfort-related HRQoL. CONCLUSION(S): Our findings highlight the importance of ensuring individuals with OUD are linked not only to MOUD, but also treatment for their comorbid conditions upon release from incarceration.Copyright © 2023. The Author(s).</t>
  </si>
  <si>
    <t>https://dx.doi.org/10.1186/s13722-023-00375-0</t>
  </si>
  <si>
    <t>Addiction science &amp; clinical practice. 18(1) (pp 34), 2023. Date of Publication: 25 May 2023.</t>
  </si>
  <si>
    <t>Millson, Peggy;Challacombe, Laurel;Villeneuve, Paul J.;Strike, Carol J.;Fischer, Benedikt;Myers, Ted;Shore, Ron;Hopkins, Shaun</t>
  </si>
  <si>
    <t>Determinants of Health-Related Quality of Life of Opiate Users at Entry to Low-Threshold Methadone Programs.</t>
  </si>
  <si>
    <t>Objective: The aim of this study was to conduct an exploratory analysis of factors associated with poor health-related quality of life (HRQOL) among opiate users at entry to low-threshold methadone treatment. Methods: The SF-36 questionnaire was administered to 145 opiate users at enrollment into low-threshold methadone maintenance programs. ANOVA and correlational analyses were performed to investigate the determinants of poor physical and mental composite summary scales (PCS and MCS) of the SF-36 among opiate users. Stepwise regression methods were also employed to fit PCS and MCS multivariate models. Results: Age, employment status, chronic medical conditions, hospitalization, emotional abuse, sexual abuse and age at first injection episode were significantly associated with PCS. Mental health problems, sexual abuse, physical abuse, the use of sedatives, the use of cocaine, the number of days of cocaine use, sedative use and multiple substance use in the past month were significantly associated with MCS. The variances in the MCS and PCS were not readily explained by any one factor. Conclusion: The multiplicity of factors influencing HRQOL of opiate users suggests the need for a range of services within the context of a methadone program, addressing primary medical care needs as well as treatment for both mental health problems and abuse issues. (PsycINFO Database Record (c) 2019 APA, all rights reserved)</t>
  </si>
  <si>
    <t>https://doi.org/10.1159/000090426</t>
  </si>
  <si>
    <t>Stults CB, Javdani S, Kapadia F, Halkitis PN.</t>
  </si>
  <si>
    <t>Determinants of Intimate Partner Violence Among Young Men Who Have Sex With Men: The P18 Cohort Study</t>
  </si>
  <si>
    <t>J Interpers Violence</t>
  </si>
  <si>
    <t>10.1177/0886260519831374</t>
  </si>
  <si>
    <t>King L.K.
 Marshall D.A.
 Hawker G.A.</t>
  </si>
  <si>
    <t>Determinants of opioid analgesics use in patients with knee osteoarthritis referred for consideration of total knee arthroplasty.</t>
  </si>
  <si>
    <t>Purpose: Many countries around the world are facing an opioid crisis and therefore reducing unnecessary opioids prescriptions is desirable. For patients with chronic pain due to knee osteoarthritis (OA), local and/or systemic analgesia may be needed to relieve pain, and improve function and quality of life. Due to their low benefit-to-risk profile, opioid analgesics are not recommended across OA treatment guidelines, yet use is rising. Some guidelines support their use if there is inadequate response and/or contraindications to recommended non-pharmacological and pharmacological treatments. There is paucity of data on the determinants of opioid analgesic use in patients with advanced knee OA. The current study evaluated the prevalence of opioid-analgesic use, and the relationship with prior receipt of recommended treatments and with coexisting medical conditions that may be contraindications to other therapies, in patients with knee OA referred for total knee arthroplasty. Method(s): As part of a prospective cohort study, eligible participants were recruited consecutively between October 27, 2014 and September 30, 2016 at one of two orthopaedic hip and knee clinics in Alberta, Canada. Knee OA patients completed a standardized questionnaire prior to orthopaedic surgical consultation that assessed: sociodemographic factors (age, sex, education, income, employment, and Lubben social network score), coexisting medical conditions, PHQ-8 depressive symptoms, smoking and alcohol use, OA disease severity and coping (WOMAC pain scale, KOOS-physical function score, Gignac arthritis coping efficacy scale, and pain catastrophizing scale), and prior treatments used for OA (both ever tried and currently using). Multivariable logistic regression was used to assess the relationship between opioid use and prior receipt of recommended OA treatments and coexisting conditions, controlling for sociodemographic characteristics, disease severity and OA coping factors. Result(s): 2,277 participants were included: mean age 66 years, 59% female and mean BMI 33 kg/m2. Mean WOMAC pain was 12/20 and mean KOOS-PS was 56.5/100 (higher scores worse); 30% were currently and 41 % had ever used opioid analgesia for knee OA. Individuals currently using opioid analgesia were more like have &gt;=2 coexisting conditions, more depressive symptoms, worse OA pain/disability/coping, and were more likely to be also currently using acetaminophen, NSAIDs, knee injection, weight loss and physiotherapy (all p&lt;0.05), although use of recommended treatments was suboptimal. In multivariable analysis, the likelihood of current use of opioids was higher among individuals who were younger (adj. OR 1 yr 0.98 [0.97 to 1.00]), male (adj. OR 1.54 [1.19 to 1.98]), had &gt;=3 coexisting conditions (adj. OR compared to none 1.57 [1.10 to 2.24]), greater depressive symptoms (adj. OR per 1 unit increase in PHQ-8 1.05 [1.02 to 1.07]), &gt;=3 troublesome joints (adj. OR compared to 1 joint 1.48 [1.08 to 2.02]) and had ever used acetaminophen (adj. OR 1.33 [1.01 to 1.75]). Together, these variables explained 72% of the variability in opioid use. Conclusion(s): In this large cohort of patients with advanced knee OA referred for orthopaedic evaluation for total knee arthroplasty, almost one third were using opioid analgesics. Individuals using opioids were more likely to have multiple other chronic conditions that might contraindicate use of NSAIDs or acetaminophen. Of concern, these individuals had not exhausted non-pharmacological treatments that have few contradictions. Further research is required to understand reasons why opioids are prescribed for knee OA.Copyright © 2019</t>
  </si>
  <si>
    <t>https://dx.doi.org/10.1016/j.joca.2019.02.710</t>
  </si>
  <si>
    <t>Osteoarthritis and Cartilage. Conference: 2019 OARSI World Congress on Osteoarthritis. Toronto Canada. 27(Supplement 1) (pp S312), 2019. Date of Publication: April 2019.</t>
  </si>
  <si>
    <t>Li Y.
 Liu W.
 Zhu Y.
 Liu X.
 Winterstein A.G.</t>
  </si>
  <si>
    <t>Determinants of Pharmacological Treatment Initiation and Persistence in Publicly Insured Adults with Attention-Deficit/Hyperactivity Disorder.</t>
  </si>
  <si>
    <t>Objectives The objectives of this study were to describe the longitudinal trends of pharmacological treatment initiation and persistence in adult patients with attention-deficit/hyperactivity disorder (ADHD) and to explore how patients' sociodemographic and clinical characteristics affect these patterns. Methods A retrospective cohort of 23,747 adult patients with new ADHD episodes was assembled using Medicaid extract files of 29 US states from 1999 and 2010. Sociodemographic and clinical characteristics of treatment initiators and noninitiators, and treatment persistent and nonpersistent patients were compared using multivariable logistic regression. Results The overall treatment initiation and 1-year persistence rate was 22.5% and 34.2%, respectively. After adjustment, the propensity of initiating pharmacotherapy and being persistent tripled (2010 vs 2000; odds ratio, 3.25; 95% confidence interval, 2.61-4.04) and almost doubled (2009 vs 2000; odds ratio, 1.86; 95% confidence interval, 1.20-2.90) over the study period. Male, racial and ethnic minorities, and younger age groups had a decreased propensity for treatment initiation and persistence. The likelihood of initiating treatment was similar for rural and urban residents but varied among different US states. Severe mental comorbidities and, concordantly, use of antipsychotics or mood stabilizers reduced the propensity of treatment initiation but had little effect on persistence. Patients filling sustained release stimulants were most likely to be persistent. Finally, preexisting cardiovascular conditions reduced the likelihood of receiving treatment but were not associated with persistence. Conclusions The propensity to initiate and persist on pharmacological treatment in adults with ADHD has increased in the last decade but remains low. Treatment patterns were closely related to several sociodemographic and clinical determinants. Our findings provide valuable information to ensure appropriate treatment choices for these patients.Copyright © 2017 Wolters Kluwer Health, Inc. All rights reserved.</t>
  </si>
  <si>
    <t>https://dx.doi.org/10.1097/JCP.0000000000000759</t>
  </si>
  <si>
    <t>Journal of Clinical Psychopharmacology. 37(5) (pp 546-554), 2017. Date of Publication: 01 Oct 2017.</t>
  </si>
  <si>
    <t>Trafton J.A.
 Minkel J.
 Humphreys K.</t>
  </si>
  <si>
    <t>Determining effective methadone doses for individual opioid-dependent patients.</t>
  </si>
  <si>
    <t>Background: Randomized clinical trials of methadone maintenance have found that on average high daily doses are more effective for reducing heroin use, and clinical practice guidelines recommend 60 mg/d as a minimum dosage. Nevertheless, many clinicians report that some patients can be stably maintained on lower methadone dosages to optimal effect, and clinic dosing practices vary substantially. Studies of individual responses to methadone treatment may be more easily translated into clinical practice. Methods and Findings: A volunteer sample of 222 opioid-dependent US veterans initiating methadone treatment was prospectively observed over the year after treatment entry. In the 168 who achieved at least 1 mo of heroin abstinence, methadone dosages on which patients maintained heroin-free urine samples ranged from 1.5 mg to 191.2 mg (median = 69 mg). Among patients who achieved heroin abstinence, higher methadone dosages were predicted by having a diagnosis of posttraumatic stress disorder or depression, having a greater number of previous opioid detoxifications, living in a region with lower average heroin purity, attending a clinic where counselors discourage dosage reductions, and staying in treatment longer. These factors predicted 42% of the variance in dosage associated with heroin abstinence. Conclusion(s): Effective and ineffective methadone dosages overlap substantially. Dosing guidelines should focus more heavily on appropriate processes of dosage determination rather than solely specifying recommended dosages. To optimize therapy, methadone dosages must be titrated until heroin abstinence is achieved.</t>
  </si>
  <si>
    <t>https://dx.doi.org/10.1371/journal.pmed.0030080</t>
  </si>
  <si>
    <t>PLoS Medicine. 3(3) (pp 380-387), 2006. Date of Publication: March 2006.</t>
  </si>
  <si>
    <t>McCarty, Dennis;Caspi, Yael;Panas, Lee;Krakow, Milly;Mulligan, David H.</t>
  </si>
  <si>
    <t>Detoxification centers: Who's in the revolving door?</t>
  </si>
  <si>
    <t>Data from 443,812 admissions to publicly funded detoxification centers in Massachusetts (fiscal year 1984 to fiscal year 1996) were analyzed to assess changes in the population served. Substantial increases in admissions of women, African Americans, and Hispanics were apparent. Mean age at admission declined and unemployment increased. A 25% decline in admissions reporting alcohol use was coupled with a two-fold increase in reported cocaine use and a four-fold increase in heroin use. Detoxification services have evolved. The older, White, male alcoholic is no longer the primary consumer. Policy initiatives (e.g., increased services for women) and the changing epidemiology of drug abuse(e.g., increased access to heroin) contributed to the changing population served in detoxification centers. (PsycINFO Database Record (c) 2019 APA, all rights reserved)</t>
  </si>
  <si>
    <t>https://doi.org/10.1007/BF02291737</t>
  </si>
  <si>
    <t>The Journal of Behavioral Health Services &amp; Research</t>
  </si>
  <si>
    <t>National Council for Community Behavioral Healthcare (NCCBH)</t>
  </si>
  <si>
    <t>Cushman, Paul;Dole, Vincent P.</t>
  </si>
  <si>
    <t>Detoxification of rehabilitated methadone-maintained patients.</t>
  </si>
  <si>
    <t>Studied detoxification in 48 well rehabilitated, selected, methadone-maintained patients (age range 29-45). 79% were successfully detoxified, functioned well, and were apparently drug free when studied months after their last methadone treatment. 21% returned to methadone maintenance treatment because of heroin use or the withdrawal syndrome. Other patients could not be detoxified, even in a slow, flexible dose-reduction regimen. It is recommended that the primary aim of methadone treatment be to facilitate rehabilitation. Decisions regarding detoxification should be made by the physician on an individual basis after a year or more of successful treatment after weighing the degree of rehabilitation, relapse potential, and the patient's wishes. (16 ref.) (PsycINFO Database Record (c) 2019 APA, all rights reserved)</t>
  </si>
  <si>
    <t>https://doi.org/10.1001/jama.226.7.747</t>
  </si>
  <si>
    <t>Paetzold, W.;Eronat, V.;Seifert, J.;Holze, I.;Emrich, H. M.;Schneider, U.</t>
  </si>
  <si>
    <t>Detoxifikation polytoxikomaner Patienten mit Buprenorphin Auswirkungen auf AffektivitÃ¤t, Angst und Entzugssymptomaik. [Detoxification of opiate addicts with multiple drug abuse: Effects of buprenorphine on affect, anxiety, and withdrawal symptoms.]</t>
  </si>
  <si>
    <t>Used an open-labeled, 21-day inpatient detoxification treatment to compare the short-term effects of a 10-day buprenorphine plus 19-day carbamazepine regimen to a 14-day oxazepam plus 19-day carbamazepine regimen during rapid detoxification from opioids and other abused drugs. Somatic and psychopathological changes were assessed using the following rating scales: ASI, HAMD, SCL-90-R, and SOWS. 18 of 27 patients completed the study. Four dropouts (27%) were treated with buprenorphine/carbamazepine (BPN/CBZ) and the other 5 dropouts (42%) with oxazepam/carbamazepine (OXA/CBZ). Repeated measures ANOVA showed that SOWS scores were significantly less pronounced with BPN-CBZ than with OXA/CBZ. On admission, no significant difference in HAMD scores was detected (BPN/CBZ 11.6, BPN/CBZ 1.0). On day 14, HAMD was significantly less pronounced in BPN/CBZ (3.0) than in OXA/CBZ (6.1). BPN/CBZ showed a significant improvement in the ASI score on days 7 and 14 compared with OXA/CBZ. Three of nine items of the SCL-90-R showed a trend toward less pronounced outcome in BPN-CBZ. The buprenorphine/carbamazepine regimen provided significantly more effective relief from affect disturbances and withdrawal syndromes than the oxazepam/carbamazepine regimen. (PsycINFO Database Record (c) 2019 APA, all rights reserved)</t>
  </si>
  <si>
    <t>https://doi.org/10.1007/s001150050656</t>
  </si>
  <si>
    <t>Der Nervenarzt</t>
  </si>
  <si>
    <t>Dembo R.
 Williams L.
 Fagan J.
 Schmeidler J.</t>
  </si>
  <si>
    <t>Development and assessment of a classification of high risk youths.</t>
  </si>
  <si>
    <t>Cluster analysis is applied to substance use and delinquency data collected in a longitudinal study of juvenile detainees to empirically derive five groups of youths from information gathered at their initial interviews (time 1): alcohol/marijuana-hashish users, low-level delinquents, alcohol/ marijuana-hashish and cocaine-using nondelinquents, high delinquency, cocaine users, and heavy cocaine-using nondelinquents. The validity of the typology was supported by a variety of other initial interview and follow-up interview alcohol/other drug use and delinquency data, and by recidivism information - including data on arrests during the three-and-a-half years following the date of the youths' first interviews. Research and policy implications of the findings are drawn.</t>
  </si>
  <si>
    <t>Journal of Drug Issues. 24(1-2) (pp 25-53), 1994. Date of Publication: 1994.</t>
  </si>
  <si>
    <t>Osmundson S.S.
 Halvorson A.
 Graves K.N.
 Wang C.
 Bruehl S.
 Grijalva C.G.
 France D.
 Hartmann K.
 Mokshagundam S.
 Harrell F.E.</t>
  </si>
  <si>
    <t>Development and Validation of a Model to Predict Postdischarge Opioid Use After Cesarean Birth.</t>
  </si>
  <si>
    <t>OBJECTIVE: To develop and validate a prediction model for postdischarge opioid use in patients undergoing cesarean birth. METHOD(S): We conducted a prospective cohort study of patients undergoing cesarean birth. Patients were enrolled postoperatively, and they completed pain and opioid use questionnaires 14 days after cesarean birth. Clinical data were abstracted from the electronic health record (EHR). Participants were prescribed 30 tablets of hydrocodone 5 mg-acetaminophen 325 mg at discharge and were queried about postdischarge opioid use. The primary outcome was total morphine milligram equivalents used. We constructed three proportional odds predictive models of postdischarge opioid use: a full model with 34 predictors available before hospital discharge, an EHR model that excluded questionnaire data, and a reduced model. The reduced model used forward selection to sequentially add predictors until 90% of the full model performance was achieved. Predictors were ranked a priori based on data from the literature and prior research. Predictive accuracy was estimated using discrimination (concordance index). RESULT(S): Between 2019 and 2020, 459 participants were enrolled and 279 filled the standardized study prescription. Of the 398 with outcome measurements, participants used a median of eight tablets (interquartile range 1-18 tablets) after discharge, 23.5% used no opioids, and 23.0% used all opioids. Each of the models demonstrated high accuracy predicting postdischarge opioid use (concordance index range 0.74-0.76 for all models). We selected the reduced model as our final model given its similar model performance with the fewest number of predictors, all obtained from the EHR (inpatient opioid use, tobacco use, and depression or anxiety). CONCLUSION(S): A model with three predictors readily found in the EHR-inpatient opioid use, tobacco use, and depression or anxiety-accurately estimated postdischarge opioid use. This represents an opportunity for individualizing opioid prescriptions after cesarean birth.Copyright © 2022 The Author(s). Published by Wolters Kluwer Health, Inc.</t>
  </si>
  <si>
    <t>https://dx.doi.org/10.1097/AOG.0000000000004759</t>
  </si>
  <si>
    <t>Obstetrics and gynecology. 139(5) (pp 888-897), 2022. Date of Publication: 01 May 2022.</t>
  </si>
  <si>
    <t>Davidson B.
 Jelovsek J.E.
 Rodriguez I.
 Cisa M.
 Monuzsko K.
 Habib A.
 Havrilesky L.</t>
  </si>
  <si>
    <t>Development and validation of the Gynecologic Oncology Predictor Of Postoperative opioid use (GO-POP) model.</t>
  </si>
  <si>
    <t>Objectives: With increasing use of minimally invasive surgical techniques and same-day discharges, the need to predict pain medication use on the day of surgery is critical to post-operative pain control, patient satisfaction and public health concerns. Our goal was to develop and externally validate a statistical model for predicting postoperative opioid use following gynecologic surgery in an increasingly minimally invasive surgical population, incorporating patient-reported surgical concerns. Method(s): We prospectively enrolled 382 women scheduled for abdominal surgeries (including laparotomies and minimally invasive approaches [MIS]) in an academic gynecologic-oncology practice to a study to develop and validate a predictor of outpatient opioid pill use. Negative binomial, zero-inflated negative binomial, and ordinal regression models were developed using an initial cohort of 216 women enrolled from February 2018-March 2019 and followed for 6 weeks postoperatively. A total of 39 candidate predictors were considered, including preoperative assessments of anxiety and anticipated pain as well as intra-operative factors. The primary model outcome was the number of opioid pills used postoperatively. After fitting models using best predictors, all models were internally validated with 1000 bootstrap samples to obtain bias-corrected accuracy using ordinal concordance index and calibration curves. All models' predictions were then externally validated using a second cohort (n=166) enrolled from May 2019-February 2020. The best model (GO-POP) was updated by combining cohorts and an online calculator and nomogram were created. GO-POP included 7 predictors: age, total operating time, patient's self-reported pre-operative anticipated need for pain medication, whether pregabalin was administered preoperatively, patient educational attainment, smoking history and patients' self-reported preoperative anxiety. Result(s): Most surgeries were performed using MIS approaches (276; 72.3%) while 52 (13.6%) patients underwent planned laparotomies and 14.1% had planned MIS approaches converted to laparotomies. Median total number of opioid pills was 7 in the combined cohort. Nearly 40% of subjects used 0 pills after hospital discharge. After external validation, an updated combined model had the best fit, with ordinal concordance of 0.646 (95% CI:0.615, 0.679). Over 1/3rd of patients were either not planning to dispose of unused opioids or had not yet decided how to handle unused pills. A nomogram was created to facilitate clinical use of the model.[Formula presented] Conclusion(s): A prospectively constructed and validated model accurately estimates the number of opioid pills used by women after gynecologic surgery. Use of the GO-POP nomogram enables providers to tailor prescriptions using information available immediately following surgery. More work is needing to educate patients on the importance of disposal of unused opioids post-operatively to protect our communities.Copyright © 2021 Elsevier Inc.</t>
  </si>
  <si>
    <t>https://dx.doi.org/10.1016/S0090-8258%2821%2900748-4</t>
  </si>
  <si>
    <t>Gynecologic Oncology. Conference: 2021 Society of Gynecologic Oncology 52nd Annual Meeting on Women&amp;apos;s Cancer. Virtual, Online. 162(Supplement 1) (pp S55), 2021. Date of Publication: August 2021.</t>
  </si>
  <si>
    <t>Aoyagi K.
 Carlesso L.
 Jafarzadeh S.
 LaValley M.
 Wang N.
 Frey-Law L.
 Lewis C.
 Nevitt M.
 Neogi T.</t>
  </si>
  <si>
    <t>Development of a pain sensitivity index to examine the transition from intermittent to constant pain in knee osteoarthritis: the multicenter osteoarthritis study.</t>
  </si>
  <si>
    <t>Purpose: Pain in knee osteoarthritis (OA) is typically intermittent and activity-dependent at early disease stages and then may eventually transition to constant/persistent pain at later stages. Alterations in nociceptive signaling, such as pain sensitization, which is abnormal ascending pain facilitation, and/or inadequate descending pain modulation, may contribute to such transitions of pain experience in knee OA. While one could test each individual pain pathway for their relation to pain transitions, it is possible that examining the global functioning of these pain pathways may provide better insights into pain transitions in knee OA. We therefore developed a composite pain sensitivity index (PSI) that incorporates multiple aspects of nociceptive alterations and evaluated its relation to development of constant pain in knee OA. Method(s): We included subjects from the Multicenter Osteoarthritis (MOST) Study, a NIH-funded longitudinal cohort study of persons with or at risk of knee OA. We obtained the following quantitative sensory testing (QST) measures at baseline: i) pressure pain threshold (PPT) at the wrist and patellae assessed with an algometer as the point at which pressure changed to slight pain; ii) temporal summation (TS) at the wrist using weighted probes; and iii) conditioned pain modulation (CPM) using forearm ischemia as the conditioning stimulus with PPTs at the wrist obtained pre- and post-conditioning stimulus. A post-PPT: pre-PPT ratio &lt;= 1 is considered to be inefficient CPM. Each QST measure was standardized to a control sample without OA and without knee pain, with directionality of each indicating more abnormal functioning with a higher value, and rescaled to 0-100 score. The PSI was computed as the mean of the 4 QST measures (0-100). A higher PSI score represents greater pain sensitivity. We obtained the Intermittent and Constant Osteoarthritis Pain (ICOAP) questionnaire at baseline and two years later. Among participants at baseline who we defined as having intermittent pain only (i.e., intermittent pain of at least 'mild' severity occurring 'sometimes' on ICOAP), we examined the relation of the PSI to the development of constant pain (defined as having constant pain of at least 'mild' severity on ICOAP) two years later using logistic regression with generalized estimating equations to account for correlations between two knees within a person, adjusting for potential confounders (age, sex, body mass index, race, clinic sites, depressive symptoms, pain catastrophizing, sleep quality, widespread pain, use of opioids). We repeated the analyses for individual QST measures that were also standardized and rescaled to 0-100. Result(s): 2737 participants (3031 knees) were included (mean age 64 +/- 10, 58% female, mean BMI 29.4 +/- 5.7). Over two years, 6.7% developed constant pain. Each 10-unit increase in PSI score (signifying greater pain sensitivity) was significantly associated with 49% greater odds of developing constant pain over 2 years (Table). In contrast, the magnitude of association for each individual QST measures was either smaller than that of the PSI score, or not significantly associated with developing constant pain (Table). Conclusion(s): The PSI score was associated with higher risk of developing constant pain two years later, whereas the individual QST measures had either smaller or null associations. These results highlight the potential clinical relevance of multiple coexisting nociceptive signaling alterations in knee OA, and support the importance of performing a global assessment of pain sensitization to capture the overall status of the nociceptive system. [Formula presented]Copyright © 2021</t>
  </si>
  <si>
    <t>https://dx.doi.org/10.1016/j.joca.2021.02.473</t>
  </si>
  <si>
    <t>Osteoarthritis and Cartilage. Conference: Virtual 2021 OARSI World Congress on Osteoarthritis. Virtual, Online. 29(Supplement 1) (pp S365-S366), 2021. Date of Publication: April 2021.</t>
  </si>
  <si>
    <t>Rodriguez I.V.
 Salinaro J.R.
 Kohrman O.
 Habib A.S.
 Havrilesky L.J.
 Jelovsek J.E.
 Davidson B.A.</t>
  </si>
  <si>
    <t>Development of a prediction model for postoperative opioid use following gynecologic surgery.</t>
  </si>
  <si>
    <t>Objective: The aim of this study was to develop a model that predicts postoperative opioid use after gynecologic surgery. Method(s): A prospective cohort study of women undergoing surgery on a gynecologic oncology service was conducted from February 1, 2018, to March 1, 2019. Eligible subjects included English-speaking women 18 years and older. Subjects were excluded if primary vulvar or vaginal surgery was planned. Baseline characteristics were collected. Subjects completed the Pain Catastrophizing Scale and were asked to rate their anxiety regarding surgery, anticipated postoperative pain, and anticipated postoperative pain medication use. Subjects were contacted postoperatively by telephone at 1, 2, 4, and 6 weeks or until no longer requiring opioids. Candidate prediction models were created with the number of opioid pills used following hospital discharge as the response variable. Thirty-nine candidate predictors were considered. The first full model was fit after case-wise deletion of candidate predictors. Final predictors were selected using backwards stepdown and penalized ordinal regression with regularization. Overall model performance was calculated using the ordinal concordance (c) statistic. Result(s): A total of 274 patients enrolled, with 216 completing follow-up. Median (IQR) opioid pills prescribed at hospital discharge was 20 (15-25), and median number of opioid pills used by subjects was 4 (0-14) with 36% (78/216) of participants using zero pills. Age, education, smoking history, anticipated pain medication use, preoperative anxiety, preoperative pregabalin use, and total operating time were final predictors in the models. Three different cumulative probability ordinal models had the best fit with an overall ordinal c statistic (95% CI) of 0.63 (0.59-0.66), 0.63 (0.59-0.67), and 0.65 (0.61-0.69). General calibration slopes were 0.80, 0.80, and 0.77, demonstrating marginal overfitting of 20%-23%. A clinical decision tool was created using the final predictors (Figure 1). Conclusion(s): Models generated in the prospective study estimate individual patient probabilities of opioid use following gynecologic surgery, offering the potential to reduce both the number of opioids prescribed and those unused after surgery. External validation is ongoing to select the most clinically relevant model. [Formula presented]Copyright © 2020</t>
  </si>
  <si>
    <t>https://dx.doi.org/10.1016/j.ygyno.2020.05.479</t>
  </si>
  <si>
    <t>Gynecologic Oncology. Conference: Society of Gynecologic Oncology 2020 Annual Meeting on Women's Cancer. Virtual, Online. 159(Supplement 1) (pp 274-275), 2020. Date of Publication: October 2020.</t>
  </si>
  <si>
    <t>Hofler D.Z.
 Christen St.</t>
  </si>
  <si>
    <t>Development opportunities and obstacles for female drug addicts. Prospective results of a seven year follow-up study. [German]</t>
  </si>
  <si>
    <t>In July 1997 the UNDCP (United Nations Drug control Programme, Vienna) rewarded the Englisch manuscript on the topic of gender related differences in drug addiction, to which this German research note refers, with a first price. The full size paper in Englisch is prepared for publication. Main issues of the presentation at the award ceremony will be outlined here. The data from a seven year follow up study on a cohort of 390 heroin addicted young Swiss adults among which 92 women were condensed in prospective typologies for drug abuse and social integration. In spite of higher biographical burdens in their background, women make considerable integrative steps during the follow-up but have less chance for a second start, whereas their male counterparts manage to get more satisfying jobs and generally take better advantage of the specific support of therapeutic programs. The stabilizing potential of marriage or partner relationship is also less for them. Women have more often partners with a history of drug abuse and also tend to keep the partner, which they had during addiction, much longer. For those reasons, elements of female sensitive therapy should be provided to women in all therapeutic approaches. One of these elements is the presence and involvement of competent female professionals acting as role models in order to encourage the women succeed in stepping into a challenging job and skipping the fatal role of private supporter for problematic partners and spouses.</t>
  </si>
  <si>
    <t>Wiener Zeitschrift fur Suchtforschung. 21(4) (pp 43-46), 1998. Date of Publication: 1998.</t>
  </si>
  <si>
    <t>Austria</t>
  </si>
  <si>
    <t>Chew, Rebekah J.</t>
  </si>
  <si>
    <t>Development, attachment and play in drug-exposed children of multiple foster care placements.</t>
  </si>
  <si>
    <t>This study examined the relationship that multiple foster care placement versus stable foster care placement has to the mental and motor developmental outcomes, attachment security, and play quality of drug-exposed children in foster care. Specifically, the Bayley Scales of Infant Development-II, the Attachment Q-Sort, and a Free Play Scale, developed by the investigator for the purposes of the present study, were employed. It was predicted that children in stable foster care (i.e., one or two foster placements) would demonstrate better mental and motor developmental outcomes, show more secure attachment to the caregiver, and demonstrate more integrative and representational play, as well as less disorganized play than children who have had multiple (i.e., three or more) foster care placements. Participants were 24 African American, 5 Caucasian, and 7 'other ethnicity' drug-exposed children between the ages of 23 and 48 months who were in foster care placement. Sixty-seven percent were prenatally exposed to cocaine, 22 percent to methamphetamines, and 8 percent to heroin. All of the subjects were followed through a longitudinal research study in an outpatient foster care program at a local hospital. Through this program, the children received intensive case management, developmental, and mental health services for approximately two to three years. No significant differences were found between the multiple and stable placement groups on developmental outcomes, security of attachment, or the quality of play. Exploratory analyses examined the following subgroups: (a) placement with relative versus non relative, (b) ethnicity, (c) type of drug exposure, and (d) length of time in placement. These post hoc analyses revealed three significant findings. Children placed with relative caregivers had higher scores on motor development than children placed in non relative foster homes. Caucasian children demonstrated higher mental development scores than African American children. Children prenatally exposed to methamphetamines were found to have higher mental development scores than children prenatally exposed to cocaine. The results of this study did not suggest that multiple versus stable foster care placement differentiated children on mental and motor developmental outcomes, attachment security, and play quality. Findings from exploratory analyses suggest that, for this sample, other demographic and environmental factors may have contributed more to developmental outcomes. These findings indicate a need for further exploration of the placement stability of drug-exposed children in foster care. (PsycINFO Database Record (c) 2016 APA, all rights reserved)</t>
  </si>
  <si>
    <t>Stancil S.L.
 Abdel-Rahman S.
 Wagner J.</t>
  </si>
  <si>
    <t>Developmental Considerations for the Use of Naltrexone in Children and Adolescents.</t>
  </si>
  <si>
    <t>Naltrexone (NTX) is a well-tolerated drug with a wide safety margin and mechanism of action that affords use across a wide variety of indications in adults and children. By antagonizing the opioid reward system, NTX can modulate behaviors that involve compulsivity or impulsivity, such as substance use, obesity, and eating disorders. Evidence regarding the disposition and efficacy of NTX is mainly derived from adult studies of substance use disorders and considerable variability exists. Developmental changes, plausible disease-specific alterations and genetic polymorphisms in NTX disposition, and pharmacodynamic pathways should be taken into consideration when optimizing the use of NTX in the pediatric population. This review highlights the current state of the evidence and gaps in knowledge regarding NTX to facilitate evidence-based pharmacotherapy of mental health conditions, for which few pharmacologic options exist.Copyright © Pediatric Pharmacy Association. All rights reserved.</t>
  </si>
  <si>
    <t>https://dx.doi.org/10.5863/1551-6776-26.7.675</t>
  </si>
  <si>
    <t>Journal of Pediatric Pharmacology and Therapeutics. 26(7) (pp 675-695), 2021. Date of Publication: 2021.</t>
  </si>
  <si>
    <t>Singer, LT; Moore, DG; Min, MO; Goodwin, J; Turner, JJD; Fulton, S; Parrott, AC</t>
  </si>
  <si>
    <t>Developmental outcomes of 3,4-methylenedioxymethamphetamine (ecstasy)-exposed infants in the UK</t>
  </si>
  <si>
    <t>MDMA; ecstasy; methylenedioxymethamphetamine; infant development; prenatal; motor</t>
  </si>
  <si>
    <t>ECSTASY USERS; CLINICAL-PHARMACOLOGY; RECREATIONAL DRUGS; POSITRON EMISSION; SEX-RATIO; MDMA; EXPOSURE; PREGNANCY; METHAMPHETAMINE; DEPRESSION</t>
  </si>
  <si>
    <t>ObjectiveThis paper aims to review findings from a longitudinal study of prenatal methylenedioxymethamphetamine (MDMA, ecstasy) on infant development. MethodsIn a prospective, longitudinal cohort design, we followed 28 MDMA-exposed and 68 non-MDMA-exposed infants from birth to 2years of age. Women recruited voluntarily into a study of recreational drug use during pregnancy were interviewed to obtain type, frequency, and amount of recreational drug use. Their children were followed for a 2-year period after birth. A large number of drug and environmental covariates were controlled. Infants were seen at 1, 4, 12, 18, and 24months using standardized normative tests of mental and motor development. ResultsThere were no differences between MDMA-exposed and non-MDMA-exposed infants at birth except that MDMA-exposed infants were more likely to be male. Motor delays were evident in MDMA infants at each age and amount of MDMA exposure predicted motor deficits at 12months in a dose-dependent fashion. ConclusionsPrenatal MDMA exposure is related to fine and gross motor delays in the first 2years of life. Follow-up studies are needed to determine long-term effects. Copyright (c) 2015 John Wiley &amp; Sons, Ltd.</t>
  </si>
  <si>
    <t>Hesselbrock V.
 Hesselbrock M.
 Chan G.
 Bucholz K.
 Dick D.
 Schuckit M.</t>
  </si>
  <si>
    <t>Developmental trajectories of alcohol and substance use disorders in a high risk sample.</t>
  </si>
  <si>
    <t>Purpose: A variety of theoretical models can be found in the literature regarding the development of the drinking history from adolescence into young adulthood.Most focus on a family history of alcoholismas an indicator of genetic load or psychological/psychiatric symptoms as risk factors, ignoring the potential effects of gender and environmental factors as potentialmodifiers of the risk for developing alcohol and other substance use problems, including dependence. Method(s): Data are derived from the Prospective Study of the Collaborative Study of the Genetics of Alcoholism (COGA). Subjects [n=2820] fromsix different sites rare the first and second degree relatives of the proband sample. The prospective sample was 12-22 years old in 2005, was unaffected at baseline and has been prospectively followed every two years. Information is now available across 4 time points. Drinking and substance use behavior has been collected at each time point and is being examined in relation to several baseline risk factors (demography, family history, early age of onset of alcohol and tobacco use, externalizing behavior, etc.). Result(s): To date the prevalence of alcohol abuse and dependence at T4 in this high risk sample is high, approaching 30%. Rates were progressively higher for males at each time period, reaching ~35%for males versus ~23%for females. Similar sex differences were observed across each follow- up period for nicotine (~15%vs ~12%) and marijuana dependence (~12%vs ~8%) for males versus females. Major depressive disorder was higher for females (~15%) vs males (~13%). Conduct disorder and ASPD were higher at T4 in males (~7%; 5%) compared to females (~3%; 2%). Cocaine and opiate dependence was &lt;2% in males versus &lt;1%in females at T4. Two environmental factors predicted alcohol use disorder at T4: poor parental monitoring and best friends' alcohol use. Subject gender and marijuana use also were significant predictors of an alcohol use disorder at T4. Conclusion(s): The developmental trajectories of alcohol use and the development of an alcohol use disorder are complex, with some variations by gender. Other psychiatric conditions can also contribute to these trajectories, with externalizing conditions playing a role for males and internalizing behavior playing a role for females. Both tobacco use and marijuana use also play a role in developing an alcohol use disorder as does poor parentalmonitoring and best friends' alcohol use.</t>
  </si>
  <si>
    <t>Alcoholism: Clinical and Experimental Research. Conference: 37th Annual Scientific Meeting of the Research Society on Alcoholism, RSA 2014. Bellevue, WA United States. Conference Publication: (var.pagings). 38(SUPPL. 1) (pp 336A), 2014. Date of Publication: June 2014.</t>
  </si>
  <si>
    <t>Mackie CJ, Castellanos-Ryan N, Conrod PJ.</t>
  </si>
  <si>
    <t>Developmental trajectories of psychotic-like experiences across adolescence: impact of victimization and substance use</t>
  </si>
  <si>
    <t>Psychol Med</t>
  </si>
  <si>
    <t>10.1017/S0033291710000449</t>
  </si>
  <si>
    <t>Landi, Nicole;Crowley, Michael J.;Wu, Jia;Bailey, Christopher A.;Mayes, Linda C.</t>
  </si>
  <si>
    <t>Deviant ERP response to spoken non-words among adolescents exposed to cocaine in utero.</t>
  </si>
  <si>
    <t>Concern for the impact of prenatal cocaine exposure (PCE) on human language development is based on observations of impaired performance on assessments of language skills in these children relative to non-exposed children. We investigated the effects of PCE on speech processing ability using event-related potentials (ERPs) among a sample of adolescents followed prospectively since birth. This study presents findings regarding cortical functioning in 107 prenatally cocaine-exposed (PCE) and 46 non-drug-exposed (NDE) 13-year-old adolescents. PCE and NDE groups differed in processing of auditorily presented non-words at very early sensory/phonemic processing components (N1/P2), in somewhat higher-level phonological processing components (N2), and in late high-level linguistic/memory components (P600). These findings suggest that children with PCE have atypical neural responses to spoken language stimuli during low-level phonological processing and at a later stage of processing of spoken stimuli. (PsycINFO Database Record (c) 2017 APA, all rights reserved)</t>
  </si>
  <si>
    <t>https://doi.org/10.1016/j.bandl.2011.09.002</t>
  </si>
  <si>
    <t>Brain and Language</t>
  </si>
  <si>
    <t>Liu Y.
 Kuai S.
 Ding M.
 Wang Z.
 Zhao L.
 Zhao P.</t>
  </si>
  <si>
    <t>Dexmedetomidine and Ketamine Attenuated Neuropathic Pain Related Behaviors via STING Pathway to Induce ER-Phagy.</t>
  </si>
  <si>
    <t>Our previous work indicated that ER-phagy level had altered in spinal nerve ligation (SNL) rats. In this study, we investigated whether dexmedetomidine or ketamine exhibits anti-anxiety or anti-nociceptive effects via modulation of the spinal STING/TBK pathway to alter ER-phagy in SNL rats. We evaluated the analgesic and anti-anxiety effects of ketamine and dexmedetomidine in SNL rats. 2'3'-cGAMP (a STING pathway agonist) was administrated to investigate whether enhanced spinal STING pathway activation could inhibit dexmedetomidine or ketamine treatment effects in SNL rats. Analgesic effects were assessed with the mechanical withdrawal threshold (MWT) and anti-anxiety effects were measured via an open field test (OFT). Protein expression levels were evaluated by immunoblotting. Distribution and cellular localization of Grp78 (ER stress marker) were evaluated by confocal immunofluorescence. SNL induced mechanical hypersensitivity and anxiety in rats; dexmedetomidine and ketamine both provided analgesia and anti-anxiety effects in SNL rats. Furthermore, the STING pathway was involved in the modulation of ER stress and ER-phagy in SNL rats and dexmedetomidine and ketamine alleviated ER stress by inhibiting STING pathway to enhance ER-phagy. Thus, both ketamine and dexmedetomidine provided anti-anxiety and anti-nociceptive effects by alleviating ER stress through the inhibition of the STING/TBK pathway to modulate spinal ER-phagy in SNL rats.Copyright © 2022 Liu, Kuai, Ding, Wang, Zhao and Zhao.</t>
  </si>
  <si>
    <t>https://dx.doi.org/10.3389/fnsyn.2022.891803</t>
  </si>
  <si>
    <t>Frontiers in Synaptic Neuroscience. 14 (no pagination), 2022. Article Number: 891803. Date of Publication: 13 May 2022.</t>
  </si>
  <si>
    <t>Aksay, Suna Su;Bumb, Jan Malte;Remennik, Dmitry;Thiel, Manfred;Kranaster, Laura;Sartorius, Alexander;Janke, Christoph</t>
  </si>
  <si>
    <t>Dexmedetomidine for the management of postictal agitation after electroconvulsive therapy with S-ketamine anesthesia.</t>
  </si>
  <si>
    <t>Objectives: Postictal agitation (PIA) represents one of the most common complications during a modified electroconvulsive therapy (ECT) course. Its clinical management can be challenging especially in cases with poor response to benzodiazepines. Dexmedetomidine, a highly selective alpha-2 adrenoceptor agonist acting predominantly in the locus coeruleus, exerts sedative effects without causing relevant respiratory depression. To the best of our knowledge, this is the first study that aimed to assess the impact of dexmedetomidine use with S-ketamine anesthesia on PIA reduction in ECT. Patients and methods: We retrospectively analyzed 7 patients who underwent 178 ECT sessions with S-ketamine anesthesia between June 2011 and July 2015 at the Central Institute of Mental Health Mannheim. In 101 sessions, the patients received dexmedetomidine in combination with S-ketamine anesthesia. The decision for dexmedetomidine use was based on individual clinical presentation (patients with positive PIA history). A multivariate repeated measurement logistic regression analysis was conducted to investigate the effect of dexmedetomidine use on the occurrence of PIA. We hypothesized that the use of dexmedetomidine reduced the incidence of PIA also in combination with S-ketamine anesthesia. Results: The prevalence of PIA in ECT sessions with dexmedetomidine administration was lower (mean per patient, 34% vs 62%). In the multivariate logistic regression analysis, the use of dexmedetomidine predicted the non-occurrence of PIA in a highly significant manner (P=0.001, z=-3.83, odds ratio =0.011â€“0.303). Conclusion: Adjunctive use of dexmedetomidine to S-ketamine anesthesia in ECT seems to be a promising tool for the management of intractable PIA syndrome. (PsycInfo Database Record (c) 2021 APA, all rights reserved)</t>
  </si>
  <si>
    <t>https://doi.org/10.2147/NDT.S134751</t>
  </si>
  <si>
    <t>Shrivastava G.
 Khanna R.</t>
  </si>
  <si>
    <t>Dexmedetomidine infusion for conscious sedation in fess for mucormycosis.</t>
  </si>
  <si>
    <t>Aim of study: To study the efficacy and safety of dexmedetomidine infusion for conscious sedation in post-covid patients for FESS. Method(s): we conducted a prospective study of 96 post-covid patients with mucormycosis posted for bilateral FESS after standard approval from the ethical committee in our institute. The patients included were ASA Grade I-3 presenting 4 to 6 weeks after covid infection. 78 out of 96 patients were severely diabetic with mean HbA1c between 8 to 9. 48 patients had severe lung infection with a CT severity scoring &gt; 15/25. Surgery was performed under local anaesthesia with 2% lignocaine and adrenaline infiltration. Patient was premedicated with injection glycopyrrolate 0.2 mg, intravenous midazolam 0.03- 0.05 mg/ kg and intravenous fentanyl 1-2 mug/kg. Intravenous dexmedetomidine infusion was started preoperatively. initial loading dose was a bolus of 1 mug/kg over 20 minutes followed by a continuous infusion of 0.5 mug/kg intraoperatively. The entire surgery was conducted under local anaesthesia with sedation in 90 patients. General anaesthesia was given in 6 patients because of patient non- cooperation and increased bleeding. Observation: Dexmedetomidine is a potent selective alpha 2 adrenergic agonist. It caused dosedependent sedation and anxiolysis, potentiation of opioid analgesia, minimal respiratory depression and had additional antisialagogue, antitussive and sympatholytic properties. Its use improved the surgical field significantly without compromising patient safety. 10 patients developed bradycardia/ hypotension intraoperatively, so the infusion was discontinued. Conclusion(s): Easy administration of dexmedetomidine and lack of toxic side effects while maintaining adequate perfusion of vital organs makes it a near-ideal hypotensive agent. Its additional antiinflammatory property is particularly beneficial in post-covid patients. It is an invaluable adjunct In cases where general anaesthesia is avoided. We conclude that dexmedetomidine plays a pivotal role in conscious sedation for FESS.</t>
  </si>
  <si>
    <t>Anesthesia and Analgesia. Conference: 17th World Congress of Anaesthesiologists. Virtual. 133(3 SUPPL 2) (pp 1460-1461), 2021. Date of Publication: September 2021.</t>
  </si>
  <si>
    <t>Kavousi E.
 Shariefnia H.R.
 Pourfakhr P.
 Khajavi M.
 Behseresht A.</t>
  </si>
  <si>
    <t>Dexmedetomidine versus propofol in combination with fentanyl for sedation-analgesia in colonoscopy procedures: A randomized prospective study.</t>
  </si>
  <si>
    <t>BACKGROUND Colonoscopy is an uncomfortable and short procedure needing brief sedation with fast emergence. METHODS This research is going to measure intravenous dexmedetomidine against propofol-fentanyl combination in terms of sedation-analgesia and hemodynamic changes in non-obligatory colonoscopy procedures. 70 colonoscopy candidates aged between 20 to 70 years were enrolled in this study while separated into two random equal-sized groups (p stands for propofol&amp; D stands for dexmedetomidine groups). All patients were premedicated with 0.03 mg/kg midazolam and 1 micro/kg fentanyl, 10 minutes and 5 minutes before the colonoscopy process, respectively. 0.5-1 mg/kg propofol for the P group and 1 micro/kg dexmedetomidine for the D group were infused in one minute before the initiation of the procedure following by normal saline as maintenance liquid and boluses of 25-50 microg fentanyl as needed. RESULTS These variables were entered into a datasheet: hemodynamic changes, sedation-analgesia level throughout the procedure, and patients' and physicians' contentment. The mean arterial pressure changes were similar and insignificant in the two groups (82.44+/-12.34 vs. 87.63+/-22.45 p=0.2). The D group had lower heart rates in comparison with the P group (72.51+/-16.7 vs. 81.56+/-15.71 p=0.001). The P group was deeply to moderately sedated and required a significantly lower doses of fentanyl rescue treatment (71.02+/-25.63 vs. 91.45+/-38.62 microg p=0.003). The P group was associated with a high incidence of apnea and was significantly superior to the D group in the matter of satisfaction (43% against 77%). CONCLUSION Colonoscopists' contentment rates were identical in both groups. Propofol infusion is more satisfactory yet having more respiratory depression possibility in comparison with dexmedetomidine infusion in colonoscopy candidates.Copyright © 2021 The Author(s). Tarticle distributed unde.</t>
  </si>
  <si>
    <t>https://dx.doi.org/10.34172/mejdd.2021.242</t>
  </si>
  <si>
    <t>Middle East Journal of Digestive Diseases. 13(4) (pp 328-332), 2021. Date of Publication: October 2021.</t>
  </si>
  <si>
    <t>Dhiman, T; Verma, V; Verma, RK; Rana, S; Singh, J; Badhan, I</t>
  </si>
  <si>
    <t>Dexmedetomidine-Ketamine or Dexmedetomidine-Midazolam Nebulised Drug Combination as a Premedicant in Children: A Randomised Clinical Trial</t>
  </si>
  <si>
    <t>Dexmedetomidine; ketamine; midazolam; premedication</t>
  </si>
  <si>
    <t>PREOPERATIVE ANXIETY; INTRANASAL DEXMEDETOMIDINE; PAIN; ANESTHESIA; SEDATION</t>
  </si>
  <si>
    <t>Objective: This study was designed to evaluate the clinical efficacy of 2 low-dose nebulised drug combinations of dexmedetomidine-ketamine and dexmedetomidine-midazolam as a premedication in children scheduled for surgery under general anaesthesia. Methods: Sixty children classified as American Society of Anesthesiologists physical status I, aged between 3 and 10, listed to undergo elective surgeries under general anaesthesia were enrolled in this prospective, randomised, and double-blind trial. Patients were randomly allocated to receive nebulised premedication approximately 30 minutes before the induction of anaesthesia. Group DK (n = 30) received combined nebulised dexmedetomidine and ketamine (1 mu g kg(-1) + 1 mg kg(-1)) and the dexmedetomidine-midazolam (DM) group (n = 30) received combined nebulised dexmedetomidine and midazolam (1 mu g kg(-1) + 0.1 mg kg(-1)). All children were anaesthetised with a protocolised anaesthesia technique. The primary end point was the level of sedation when the child was first seen in the operating room 30 minutes after nebulisation. The secondary end points were parental separation and ease of induction, ease of acceptance of IV cannula, mask acceptance, postoperative analgesia, and wake-up behaviour. Results: Studied groups were comparable in demographic data (age, weight, and sex) and duration of anaesthesia. Level of sedation at 30 minutes was significantly greater in the DM group than in the DK group (P =.013) while the two were comparable in parental separation and ease of induction (P =.808). Group DK exhibited superior ease of acceptance of IV cannula (P =.001), mask acceptance score (P =.001), and postoperative analgesia (P =.021). Hemodynamic parameters and oxygen saturation remained comparable at all time intervals as also the wake-up behaviour. Conclusions: The nebulised combination of low-dose ketamine and dexmedetomidine was a superior combination producing acceptable sedation with enhanced ease of IV acceptance, mask acceptance, and postoperative analgesia in children.</t>
  </si>
  <si>
    <t>Moka E.
 Theodoraki K.
 Siafaka I.
 Vadalouca A.</t>
  </si>
  <si>
    <t>Dexmedetomidine: Its role in the perioperative setting.</t>
  </si>
  <si>
    <t>Many nociceptive, inflammatory, and neuropathic pathways contribute to perioperative pain. Although opioids have long been a mainstay for perioperative analgesia, other non-opioid molecules, including dexmedetomidine, have been increasingly used as part of a multimodal analgesic plan to provide improved postoperative pain control, while minimizing opioidrelated side effects. Dexmedetomidine (DEX) is an alpha-2 adrenergic receptor agonist that can be directly applied to the peripheral nervous system, causing a dose-dependent inhibition of C- and Aafibers. Alpha-2 adrenergic receptors act on the locus ceruleus area, inhibiting nociceptive neurotransmission, through the posterior horn of the spinal cord. Alpha-2 adrenergic receptors also act on the presynaptic membrane, inhibiting the release of norepinephrine, which in turn induces hyperpolarization and inhibits the pain signals to the brain. Moreover, DEX promotes the release of acetylcholine from spinal interneurons; the resulting increased synthesis and release of nitric oxide could be involved in the regulation of analgesia. as such, DEX could be effectively applied for preoperative, intraoperative, and postoperative analgesia (iv, spinal canal, and nerve blocks). While there have not been any large-scale clinical trials conducted, the current body of evidence suggests that DEX is suitable for use as an adjuvant analgesic at all perioperative stages, keeping in mind its potential adverse effects, such as hypotension and bradycardia, which must be taken into consideration by clinicians. Preoperative Dexmedetomidine Utilization Dexmedetomidine can be administered intravenously, intramuscularly, orally, buccally, and intranasally, in the preoperative setting. Buccal and intranasal administration have a high bioavailability and are more easily tolerated by patients due to noninvasiveness, making it an excellent choice for preoperative premedication in children. Intranasal DEX 1 mg/kg and 0.2 mg/kg midazolam, approximately 45-60 min before the induction of pediatric tonsillectomy and complete dental rehabilitation, resulted in the same sedation, with DEX markedly reducing the required dosage of postoperative analgesia drugs, suggesting that its preoperative administration reduces early postoperative pain in children and has a relatively prolonged duration as an adjuvant analgesic. In paediatric population, intranasal DEX (2 mg/kg) during myringotomy and pressure-equalizing tube placement reduced the need for additional analgesics, as well as perioperative pain levels. However, increasing the intranasal dose of DEX to 2 mg/kg led to a prolonged postoperative recovery time. Thus, the dose of intranasal DEX should not be more than 2 mg/kg during short procedures in children. Intraoperative Dexmedetomidine: Intravenous Administration High doses of opioids (eg remifentanil) may induce hyperalgesia, which presents as a decreased mechanical hyperalgesia threshold, enhanced pain intensity, a shorter time to first postoperative analgesic requirement, and greater opioid consumption. An initial intravenous dose of DEX (1.0 mg/kg) in 10 min, followed by a continuous infusion of up to 0.7 mg/kg/h approximately 15 min before the induction of general anesthesia, may be a novel and effective treatment option for preventing or attenuating opioid-induced hyperalgesia. Some studies results reported that DEX led to a decreased requirement for opioid analgesics and inhaled anesthetics, and lessened the incidence of severe cardiovascular changes during traumatic phases of surgeries. In thoracic surgery, patients given DEX at a loading dose of 1 mg/kg for 10 min, followed by continuous infusion at 0.5 mg/kg/h until 30 min before the end of surgery, exhibited reduced resting and coughing numerical rating scale scores and a sufentanil-sparing effect during the first 24 h. Premedication with a single intravenous dose of 0.5 mg/kg DEX decreased the intraoperative propofol and postoperative analgesic requirements, and increased the postoperative satisfaction and Ramsay sedation scale scores considerably in patients undergoing direct laryngoscopic biopsy under total intravenous anesthesia. Additionally, it has been found that sensory block duration was prolonged by at least 34%, motor block duration was prolonged by at least 17%, and time to first analgesic request was increased by at least 53% when intravenous DEX was administered with spinal anesthesia. Further, its use was associated with a 3.7-fold increase in transient reversible bradycardia. Intravenous dexmedetomidine with a single-injection interscalene brachial plexus block for outpatient shoulder surgery reduced the pain and opioid consumption for up to 8 h postoperatively, without prolonging motor blockade, possibly being related to the central sedative and analgesic effects, and sensitization of the nervous system produced by the excited alpha-2 adrenergic receptor. DEX can be an effective baseline anaesthetic adjuvant for patients undergoing locoregional anesthesia for a broad range of surgical procedures, providing better patient satisfaction, lower opioid requirements, and less respiratory depression than placebo rescued with midazolam and fentanyl. Further, common adverse events associated with DEX, such as bradycardia and hypotension, are predominately mild to moderate in severity. Intraoperative Dexmedetomidine Administration: Progress of Spinal Analgesia Patients, undergoing lower limb vascular surgery under lumbar epidural anesthesia (15 mL of levobupivacaine with 0.5 mg/kg DEX) exhibited a longer time to twosegment regression and total regression, compared to patients who received levobupivacaine and racemic bupivacaine alone. Nevertheless, DEX caused significant bradycardia, that required treatment. Epidural administration of 15 mL of 0.5% isobaric bupivacaine with 1 mg/kg DEX provided superior early onset of analgesia, superior intraoperative analgesia, stable cardio-respiratory parameters, prolonged postoperative analgesia, and increased patient comfort, compared to 15 mL of 0.5% isobaric bupivacaine with 2 mg/kg clonidine in patients undergoing lower limb orthopedic surgery. Intrathecal administration of 15 mg of 0.5% isobaric bupivacaine with 5 mg of DEX provided earlier onset of sensory and motor block with longer duration of analgesia and haemodynamic stability, compared to bupivacaine alone, in patients undergoing infraumbilical surgeries. In paediatric population, 1 mg/kg DEX, as an adjuvant to 1 mL/kg of 0.25% bupivacaine in caudal analgesia in patients, aged 2-10 years, undergoing infraumbilical surgeries, resulted in an increased duration of caudal analgesia and improved hemodynamic stability without an increase in adverse effects. Intraoperative Dexmedetomidine Administration: Progress of Peripheral Nerve Block Analgesia A randomized, paired, triple- blind trial in 21 healthy volunteers who received bilateral saphenous nerve blocks with 20 mL of 0.5% ropivacaine and 1 mL of 100 mg/ml DEX in one thigh, and 20 mL of 0.5% ropivacaine and 1 mL of saline in the contralateral thigh showed that DEX prolonged the saphenous nerve block by a peripheral mechanism, but not necessarily to a clinically relevant extent. In another prospective, randomized, controlled, double-blind, crossover trial, 14 healthy volunteers received an ultrasound-guided tibial nerve block with a 10 mL solution containing 0.5% ropivacaine with 1 mg/kg DEX. the addition of DEX prolonged the duration of sensory blockade, without affecting onset time. Forty-five patients undergoing arthroscopic knee surgery received ultrasound-guided femoral nerve block with 25 mL of 0.5% bupivacaine combined with 25 mg, 50 mg, or 75 mg of DEX before the induction of general aneasthesia. the addition of 50 mg and 75 mg of DEX reduced the onset time, extended the duration of block, prolonged the time to the first postoperative request for rescue analgesia, and reduced postoperative morphine requirements. the 75 mg dose had the best analgesic profile, but was associated with an increased risk of hypotension. a study using DEX 100 mg as an adjuvant to 0.5% bupivacaine in ultrasound-guided combined femoral-sciatic nerve block in 30 patients undergoing below-knee surgery found a prolonged duration of analgesia. However, these patients also experienced significant bradycardia. In another study of 31 patients undergoing elective shoulder surgery under general anaesthesia with an interscalene block, adding 150 mg DEX to 0.5% ropivacaine increased the duration of the nerve block and improved postoperative pain. However, DEX dexreased heart rate, without influencing the blood pressure. a 79- year-old man with multiple cerebral infarcts, congestive heart failure, atrial flutter, and syncope was treated with an above-knee amputation under lumbar plexus and sciatic nerve block with the addition of 1 mg DEX to 0.33% ropivacaine. Complete nerve block was maintained for the full duration of the surgery, and analgesia was maintained for 26 h with haemodynamic stability and moderate sedation.</t>
  </si>
  <si>
    <t>https://dx.doi.org/10.1136/rapm-2019-ESRAABS2019.58</t>
  </si>
  <si>
    <t>Regional Anesthesia and Pain Medicine. Conference: 38th Annual European Society of Regional Anesthesia Congress, ESRA 2019. Bilbao Spain. 44(10 Supplement 1) (pp A66-A68), 2019. Date of Publication: October 2019.</t>
  </si>
  <si>
    <t>Wilkins, J. N.;Majewska, M. D.;Van Gorp, W.;Li, S. H.;Hinken, C.;Plotkin, D.;Setoda, D.</t>
  </si>
  <si>
    <t>DHEAS and POMS measures identify cocaine dependence treatment outcome.</t>
  </si>
  <si>
    <t>Early attrition is a significant problem in the treatment of cocaine dependence, but it is unclear why some patients succeed in treatment while others relapse or drop out of treatment without a demonstrated relapse. The goal of this study was to determine whether baseline levels of select hormones, including the adrenal hormone and excitatory neurosteroid dehydroepiandrosterone sulfate (DHEAS), would distinguish between treatment outcome groups. Based on the literature, completion of 90 days of treatment was established as a key outcome variable. Methods: Quantitative urine levels of the cocaine metabolite benzoylecgonine (BE) and other substance of abuse analytes, plasma levels of DHEAS, DHEA, cortisol, and prolactin, and the profile of mood states (POMS) were serially measured in 38 male cocaine-dependent (DSM-IV) patients and in 28 controls of similar gender and age over a six month study. Exclusion criteria for the patients and controls included Axis I mood, anxiety or psychotic disorders. The patients could not manifest substance dependence except to cocaine. The patients and controls received remuneration for urine and blood collection. Blood samples for hormone levels were obtained between 8 and 10a.m. on days 1, 14 and 21 of a 21-day inpatient treatment program and throughout 6 months of outpatient study visits at 45-day intervals. Results: Attrition from treatment and study appointments occurred predominately at the junction between inpatient and outpatient programs. Forty percent of patients made the transition to outpatient treatment and remained abstinent and in treatment for a median of 103 days (ABST). Forty-two percent of patients dropped out of treatment during the inpatient stay or never returned after completing the inpatient program (DO) and 18% had a documented relapse either during, or within the first week after, the inpatient stay (REL). POMS total scores were elevated at treatment entry for both the ABST and DO groups. Plasma DHEAS levels in the DO patients were decreased compared to controls and increased in the ABST patients. POMS total scores for the REL patients at baseline were at control levels. Baseline cortisol levels were not statistically different between the outcome groups, though they were elevated for all cocaine patient groups. When treatment outcome was collapsed into whether patients completed (ABST) or did not complete 90 days of treatment (90N), ABST plasma DHEAS and cortisol were significantly elevated compared to the 90N patients and controls across the first 3 weeks of cocaine withdrawal. Conclusions: At treatment entry, each of the three patient outcome groups was identified by levels of circulating DHEAS and distressed mood. In the ABST patients, distressed mood during withdrawal may have been mitigated through antidepressant-like actions of enhanced endogenous DHEAS activity, thus contributing to improved abstinence and treatment retention. Patients, such as the DO group, with high levels of distressed mood at treatment entry and low DHEAS levels may benefit from adjunctive pharmacotherapy that targets DHEAS and POMS measures. Patients, such as the REL group, who lack distressed mood at treatment entry, may require intense application of motivational approaches plus residential treatment. (PsycINFO Database Record (c) 2019 APA, all rights reserved)</t>
  </si>
  <si>
    <t>https://doi.org/10.1016/j.psyneuen.2004.04.006</t>
  </si>
  <si>
    <t>Psychoneuroendocrinology</t>
  </si>
  <si>
    <t>Picton L.J.
 George J.
 Bell J.S.
 Ilomaki J.S.</t>
  </si>
  <si>
    <t>Diabetes treatment deintensification in Australians with dementia compared to the general population: A national cohort study.</t>
  </si>
  <si>
    <t>Background: Diagnosis of dementia may change peoples' goals of care. In people with diabetes, this may lead to relaxing treatment targets and reducing the use of diabetes medications. The aim of this study was to examine changes in diabetes medication use before and after initiating medication for dementia. Method(s): A national cohort of people aged 65-97 years, living with dementia and diabetes, and a general population cohort with diabetes matched for age, sex, and index date were extracted from the Australian national medication claims database. Trajectories of diabetes medication use, expressed as mean defined daily dose (DDD) each month for each individual from 24 months before to 24 months after the index date, were estimated using group-based trajectory modeling (GBTM). Cohorts were analyzed separately. Result(s): People with dementia (N = 1884) and the matched general population (N = 7067) had a median age of 80 years (interquartile range 76-84) and 55% were female. In both models, people exhibited one of five diabetes medication trajectories, with 16.5% of people with dementia and 24.0% of the general population assigned to trajectories that represented deintensification. In the general population model, those on deintensifying trajectories were older than those on stable trajectories (median 83 vs. 79 years). In the dementia cohort model, those on high or low deintensifying trajectories were slightly older (median age 81 or 82, respectively, vs. 80 years) and had at least 1 more comorbidity (median 8 or 7, respectively, vs. 6) than those on stable trajectories. Conclusion(s): Initiating medication for dementia does not appear to be a trigger for deintensification of diabetes treatment regimens. Deintensification was more common in the general population; people living with dementia are potentially overtreated for diabetes.Copyright © 2023 The Authors. Journal of the American Geriatrics Society published by Wiley Periodicals LLC on behalf of The American Geriatrics Society.</t>
  </si>
  <si>
    <t>https://dx.doi.org/10.1111/jgs.18452</t>
  </si>
  <si>
    <t>Journal of the American Geriatrics Society. 71(8) (pp 2506-2519), 2023. Date of Publication: August 2023.</t>
  </si>
  <si>
    <t>Law Y.M.
 Lal A.K.
 Chen S.
 Cihakova D.
 Cooper L.T.
 Deshpande S.
 Godown J.
 Grosse-Wortmann L.
 Robinson J.D.
 Towbin J.A.</t>
  </si>
  <si>
    <t>Diagnosis and Management of Myocarditis in Children: A Scientific Statement from the American Heart Association.</t>
  </si>
  <si>
    <t>Myocarditis remains a clinical challenge in pediatrics. Originally, it was recognized at autopsy before the application of endomyocardial biopsy, which led to a histopathology-based diagnosis such as in the Dallas criteria. Given the invasive and low-sensitivity nature of endomyocardial biopsy, its diagnostic focus shifted to a reliance on clinical suspicion. With the advances of cardiac magnetic resonance, an examination of the whole heart in vivo has gained acceptance in the pursuit of a diagnosis of myocarditis. The presentation may vary from minimal symptoms to heart failure, life-threatening arrhythmias, or cardiogenic shock. Outcomes span full resolution to chronic heart failure and the need for heart transplantation with inadequate clues to predict the disease trajectory. The American Heart Association commissioned this writing group to explore the current knowledge and management within the field of pediatric myocarditis. This statement highlights advances in our understanding of the immunopathogenesis, new and shifting dominant pathogeneses, modern laboratory testing, and use of mechanical circulatory support, with a special emphasis on innovations in cardiac magnetic resonance imaging. Despite these strides forward, we struggle without a universally accepted definition of myocarditis, which impedes progress in disease-targeted therapy.Copyright © 2021 Lippincott Williams and Wilkins. All rights reserved.</t>
  </si>
  <si>
    <t>https://dx.doi.org/10.1161/CIR.0000000000001001</t>
  </si>
  <si>
    <t>Circulation. 144(6) (pp E123-E135), 2021. Date of Publication: 10 Aug 2021.</t>
  </si>
  <si>
    <t>Zehtabchi S.
 Grant A.C.
 Abdel Baki S.G.
 Omurtag A.
 Sinert R.
 Chari G.
 Malhotra S.
 Weedon J.
 Fenton A.A.</t>
  </si>
  <si>
    <t>Diagnostic accuracy of a novel emergency electroencephalography device (microEEG) in identifying nonconvulsive seizures and other EEG abnormalities in the emergency department patients with altered mental status.</t>
  </si>
  <si>
    <t>Background: Electroencephalography (EEG) is an underused test that can provide valuable information in the evaluation of emergency department (ED) patients (Table presented) with altered mental status (AMS). In AMS patients with nonconvulsive seizure (NCS), EEG is necessary to make the diagnosis and to initiate proper treatment. Yet, most cases of NCS are diagnosed &gt;24 h after ED presentation. Obstacles to routine use of EEG in the ED include space limitations, absence of 24/7 availability of EEG technologists and interpreters, and the electrically hostile ED environment. A novel miniature portable wireless device (microEEG) is designed to overcome these obstacles. Objective(s): To examine the diagnostic utility of micro- EEG in identifying EEG abnormalities in ED patients with AMS. Method(s): An ongoing prospective study conducted at two academic urban EDs. Inclusion: Patients &gt;=13 years old with AMS. Exclusion: An easily correctable cause of AMS (e.g. hypoglycemia, opioid overdose). Three 30-minute EEGs were obtained in random order from each subject beginning within one hour of presentation: 1) a standard EEG, 2) a microEEG obtained simultaneously with conventional cup electrodes using a signal splitter, and 3) a microEEG using an Electrocap. Outcome(s): operative characteristics of micro-EEG in identifying any EEG abnormality. All EEGs were interpreted in a blinded fashion by two board-certified epileptologists. Within each reader-patient pairing, the accuracy of EEGs 2 and 3 were each assessed relative to EEG 1. Sensitivity, specificity, and likelihood ratios (LR) are reported for microEEG by standard electrodes and Electrocap (EEGs 2 and 3). Inter-rater variability for EEG interpretations is reported with kappa. Result(s): The interim analysis was performed on 130 consecutive patients (target sample size: 260) enrolled from May to October 2011 (median age: 61, range: 13- 100, 40% male). Overall, 82% (95% confidence interval [CI], 76-88%) of interpretations were abnormal (based on EEG1). Kappa values representing the agreement of neurologists in interpretation of EEG 1-3 were 0.54 (0.36-0.73), 0.57 (0.39-0.75), and 0.55 (0.37-0.74), respectively. Conclusion(s): The diagnostic accuracy and concordance of microEEG are comparable to those of standard EEG but the unique ED-friendly characteristics of the device could help overcome the existing barriers for more frequent use of EEG in the ED.</t>
  </si>
  <si>
    <t>https://dx.doi.org/10.1111/j.1553-2712.2012.01332.x</t>
  </si>
  <si>
    <t>Academic Emergency Medicine. Conference: 2012 Annual Meeting of the Society for Academic Emergency Medicine, SAEM 2012. Chicago, IL United States. Conference Publication: (var.pagings). 19(SUPPL. 1) (pp S378-S379), 2012. Date of Publication: April 2012.</t>
  </si>
  <si>
    <t>Pope M.A.
 Joober R.
 Malla A.K.</t>
  </si>
  <si>
    <t>Diagnostic stability of first-episode psychotic disorders and persistence of comorbid psychiatric disorders over 1 year.</t>
  </si>
  <si>
    <t>Objective: Diagnostic stability is an important indicator of the reliability and validity of psychiatric diagnoses and has implications in clinical practice and research. While several studies have investigated the diagnostic stability of first-episode psychosis (FEP) disorders, less is known about psychiatric comorbidity in FEP and the persistence of such comorbid conditions over time. Our study aimed to confirm the diagnostic stability of FEP disorders and determine the variation in persistence of comorbid substance use disorders (SUDs), mood disorders, and anxiety disorders over 1 year. Method(s): The Structured Clinical Interview for DSM-IV-TR Axis I Disorders - Patient Edition was conducted at first presentation and repeated after 1 year (or reconstructed) for 214 FEP patients at the Prevention and Early Intervention Program for Psychoses-Montreal. Result(s): Psychotic disorder diagnoses were retained by 76.2% of patients at 1 year, schizophrenia being the most stable diagnosis (92.1%). Most diagnostic shifts were to schizophrenia and schizophrenia spectrum disorders. Comorbid SUDs, anxiety disorders, and mood disorders persisted for 50.7%, 64.0%, and 16.7% of patients, respectively. Many new cases of each of these disorders also emerged at 1-year follow-up. Conclusion(s): These findings demonstrate the stability of primary psychotic disorder diagnoses and greater fluidity of comorbid psychiatric diagnoses, with anxiety disorders persisting as comorbid conditions more than mood disorders and SUDs. These results highlight the importance of repeating a structured diagnostic assessment longitudinally, especially for consideration of comorbid conditions.</t>
  </si>
  <si>
    <t>http://dx.doi.org/10.1177/070674371305801008</t>
  </si>
  <si>
    <t>Canadian Journal of Psychiatry. 58(10) (pp 588-594), 2013. Date of Publication: October 2013.</t>
  </si>
  <si>
    <t>Khodarahmi M.
 Siri G.
 Erahimzadeh F.
 Farhangi M.A.
 Shanehbandi D.</t>
  </si>
  <si>
    <t>Dietary glycemic index and glycemic load mediate the effect of CARTPT rs2239670 gene polymorphism on metabolic syndrome and metabolic risk factors among adults with obesity.</t>
  </si>
  <si>
    <t>Introduction: The importance of genetic and dietary factors in occurrence and progression of chronic diseases such as metabolic syndrome (MetS) has been established. However, complex interrelationships, including direct and indirect effects of these variables are yet to be clarified. So, our aim was to investigate the mediating role of glycemic indices in the relationship between CARTPT rs2239670 polymorphism, socio-demographic and psychological factors and metabolic risk factors and the presence of MetS in adults with obesity. Method(s): In a cross-sectional study of 288 apparently healthy adults with obesity aged 20-50 years, dietary glycemic index (GI) and glycemic load (GL) were measured using a validated semi-quantitative food frequency questionnaire (FFQ). Biochemical parameters, blood pressure and anthropometric indicators were assayed by standard methods. Genotyping was carried out by polymerase chain reaction-restriction fragment length polymorphism (PCR-RFLP) technique. Structural equation modeling (SEM) was used in the statistical analysis. Result(s): CARTPT rs2239670 had a positive direct effect on MetS (B = 0.037 +/- 0.022; P = 0.043) and, on the other hand, this variant was found to be indirectly associated with MetS presence through mediation of GI (B = 0.039 +/- 0.017; P = 0.009). CARTPT was a significant predictor of both dietary GI and GL (B = 1.647 +/- 0.080 and B = 3.339 +/- 0.242, respectively). Additionally, glycemic indicators appeared to mediate the association of age and gender with LDL-C (B = 0.917 +/- 0.332; P = 0.006) and HDL (B = 1.047 +/- 0.484; P = 0.031), respectively. GI showed a positive relationship with LDL-C (P = 0.024) in men and similar relationships were found between GL and LDL-C (P = 0.050) and cholesterol (P = 0.022) levels in women. Conclusion(s): The SEM findings suggest a hypothesis of the mediating effect of glycemic indices in the relationship between genetic susceptibility to obesity and MetS presence. Our findings need to be confirmed with large prospective studies.Copyright © 2022, The Author(s).</t>
  </si>
  <si>
    <t>https://dx.doi.org/10.1186/s12902-022-01188-z</t>
  </si>
  <si>
    <t>BMC Endocrine Disorders. 22(1) (no pagination), 2022. Article Number: 288. Date of Publication: December 2022.</t>
  </si>
  <si>
    <t>DiMarco L.A.
 Ramger B.C.
 Howell G.P.
 Serrani A.M.
 Givens D.L.
 Rhon D.I.
 Cook C.E.</t>
  </si>
  <si>
    <t>Differences in Characteristics and Downstream Drug Use Among Opioid-Naive and Prior Opioid Users with Low Back Pain.</t>
  </si>
  <si>
    <t>Background: Recent clinical practice guidelines have suggested conservative treatment approaches, including physical therapy, are indicated as first-line treatment for patients with low back pain (LBP); however, LBP continues to be managed with opioids, despite decreases in function, morbidity, and insignificant improvements in pain. Objective(s): The primary purpose was to compare characteristics and downstream medication use between patients with LBP with prior opioid exposure vs. those who were opioid-naive. The secondary purpose was to explore the role of prior opioid use by LBP disability. Method(s): Seven hundred and nine participants in a LBP self-management class were evaluated utilizing self-report data at baseline and longitudinal claims data from the Military Health System Data Repository. Participants were dichotomized into opioid-naive and prior opioid use groups and then further divided into low and high disability groups based on Oswestry Disability Index (ODI) scores. Patient characteristics, comorbidities, and medication use were compared between groups. Result(s): Prior opioid users had significantly higher baseline ODI and Fear Avoidance Beliefs Questionnaire physical activity subscale and work subscale scores as well as pre-index instances of mental health disorders, chronic pain, and insomnia than opioid-naive individuals. Prior opioid users filled significantly more pain medication prescriptions in the year after the index date than did opioid-naive individuals. Prior opioid users were significantly more likely to be taking opioids at 1 year after the index date, regardless of disability level. Conclusion(s): In patients presenting with LBP, prior opioid exposure appears to be related to increased analgesic use (opioid and non-opioid) and longitudinal analgesic utilization at 1 year after the index date.Copyright Published 2018. This article is a U.S. Government work and is in the public domain in the USA</t>
  </si>
  <si>
    <t>https://dx.doi.org/10.1111/papr.12728</t>
  </si>
  <si>
    <t>Pain Practice. 19(2) (pp 149-157), 2019. Date of Publication: February 2019.</t>
  </si>
  <si>
    <t>Vonmoos, Matthias;Hulka, Lea M.;Preller, Katrin H.;Jenni, Daniela;Schulz, Claudia;Baumgartner, Markus R.;Quednow, Boris B.</t>
  </si>
  <si>
    <t>Differences in self-reported and behavioral measures of impulsivity in recreational and dependent cocaine users.</t>
  </si>
  <si>
    <t>Background: Dependent cocaine users consistently display increased trait impulsivity on self-report questionnaires and less consistently exhibit elevated motor impulsivity in some behavioral tasks. However, trait and behavioral impulsivity measures have rarely been investigated in recreational users. Therefore, we examined self-reported trait and motor impulsivities in recreational and dependent cocaine users to clarify the role of impulse control in cocaine addiction and non-dependent cocaine use. Methods: We investigated relatively pure recreational (n = 68) and dependent (n = 30) cocaine users, as well as psychostimulant-naÃ¯ve controls (n = 68), with self-report questionnaires (Barratt Impulsiveness Scale 11; Temperament and Character Inventory) and behavioral tasks (Rapid Visual Information Processing Task; Stop-Signal Task). Results: Compared with controls, recreational and dependent cocaine users displayed higher trait impulsivity and novelty seeking scores on self-report questionnaires. Trait impulsivity scores were strongly associated with an increased number of symptoms of depression and attention deficit hyperactivity disorder and correlated significantly with long-term cocaine intake parameters. By contrast, none of the behavioral motor impulsivity measures showed significant group effects or correlated with cocaine use parameters. The correlations among the self-report measures were high, but self-reports were scarcely correlated with behavioral task measures. Conclusions: These findings suggest that relatively pure cocaine users already display increased trait impulsivity at a recreational level of use. However, the results do not indicate any cocaine-related elevation of behavioral impulsivity in terms of motor or response inhibition. In summary, our data imply that elevated trait impulsivity is not a specific feature of dependent cocaine use. (PsycINFO Database Record (c) 2019 APA, all rights reserved)</t>
  </si>
  <si>
    <t>https://doi.org/10.1016/j.drugalcdep.2013.05.032</t>
  </si>
  <si>
    <t>Mayer J.M.
 Khanna J.M.
 Kalant H.
 Ho G.</t>
  </si>
  <si>
    <t>Different sites of action for morphine, ethanol, barbital and pentobarbital within the guinea-pig ileum longitudinal muscle/myenteric plexus preparation.</t>
  </si>
  <si>
    <t>Morphine, ethanol, barbital and pentobarbital reversibly inhibited in a dose-dependent manner, the electrically evoked contractions of the guinea-pig ileum longitudinal muscle/myenteric plexus (LM/MP) preparation, in vitro. The ED50s for inhibition were 0.2 muM for morphine and 120, 8 and 0.3 mM for ethanol, barbital and pentobarbital respectively. To determine whether the site of inhibition was pre- or postjunctional we studied the effects of graded concentrations of these drugs on the contractions evoked by exogenous acetylcholine (ACh). A correlation between the inhibition of the electrically and ACh-evoked muscle contractions suggests that morphine acts primarily prejunctionally while ethanol acts both pre- and postjunctionally. The inhibition by barbital and pentobarbital, however, can be accounted completely by a postjunctional depression. These results may explain our previous observation of cross-tolerance between morphine and ethanol in this preparation, and the lack of cross-tolerance between these drugs and barbital.</t>
  </si>
  <si>
    <t>https://dx.doi.org/10.1016/0014-2999%2881%2990067-4</t>
  </si>
  <si>
    <t>European Journal of Pharmacology. 75(2-3) (pp 103-108), 1981. Date of Publication: 1981.</t>
  </si>
  <si>
    <t>Albaugh MD, Owens MM, Juliano A, Ottino-Gonzalez J, Cupertino R, Cao Z, Mackey S, Lepage C, Rioux P, Evans A, Banaschewski T, Bokde ALW, Conrod P, Desrivières S, Flor H, Grigis A, Gowland P, Heinz A, Ittermann B, Martinot JL, Martinot MP, Artiges E, Nees F, Orfanos DP, Paus T, Poustka L, Millenet S, Fröhner JH, Smolka MN, Walter H, Whelan R, Schumann G, Potter A, Garavan H; IMAGEN Consortium.</t>
  </si>
  <si>
    <t>Differential associations of adolescent versus young adult cannabis initiation with longitudinal brain change and behavior</t>
  </si>
  <si>
    <t>Mol Psychiatry. 2023 Jun 28. doi: 10.1038/s41380-023-02148-2. Online ahead of print.</t>
  </si>
  <si>
    <t>10.1038/s41380-023-02148-2</t>
  </si>
  <si>
    <t>Vittone, Bernard J.;Uhde, Thomas W.</t>
  </si>
  <si>
    <t>Differential diagnosis and treatment of panic disorder: A medical model perspective.</t>
  </si>
  <si>
    <t>Reviews existing literature and new data on the phenomenology, differential diagnosis, course, and treatment of panic disorder and agoraphobia with panic attacks. Misdiagnosis easily occurs because these 2 anxiety disorders are rarely presented in their classic forms, and often masquerade as other illnesses. Diagnostic dilemmas can exist among severe exacerbations of generalized anxiety, panic disorder, depression, social phobias, and other psychiatric disorders. A diagnostic scheme is proposed. The personality characteristics of patients with panic disorder or agoraphobia vary; however, dependency and strained family relations are often evident. The longitudinal course of the illness implies a relationship of panic disorder to depression and stressful life events. Medical considerations include ruling out medical illness before treating panic attacks, and determining the role of stimulants such as caffeine and cocaine in the disorder. Pharmacological treatments and behavioral approaches are commonly employed. Adjunctive therapies include diet modification and family therapy. (59 ref) (PsycInfo Database Record (c) 2022 APA, all rights reserved)</t>
  </si>
  <si>
    <t>https://doi.org/10.3109/00048678509158841</t>
  </si>
  <si>
    <t>Schmitt A.
 Falkai P.</t>
  </si>
  <si>
    <t>Differential diagnosis of major depression and bipolar disorder.</t>
  </si>
  <si>
    <t>https://dx.doi.org/10.1007/s00406-013-0396-1</t>
  </si>
  <si>
    <t>European Archives of Psychiatry and Clinical Neuroscience. 263(2) (pp 83-84), 2013. Date of Publication: March 2013.</t>
  </si>
  <si>
    <t>Rodgers, Jacqui;Buchanan, Tom;Pearson, Carol;Parrott, Andy C.;Ling, Jon;Heffernan, Tom;Scholey, Andrew B.</t>
  </si>
  <si>
    <t>Differential experiences of the psychobiological sequelae of ecstasy use: Quantitative and qualitative data from an internet study.</t>
  </si>
  <si>
    <t>Previous work provided preliminary evidence that different patterns of use among ecstasy users may impact on perceived side-effects. Participants recruited via an ecstasy-related bulletin board differed in their responses compared to those recruited via other means. The present investigation compares self-reports of psychobiological difficulties among ecstasy users recruited either via a bulletin board or by alternative methods. Qualitative data included reports of any negative or positive changes attributable to ecstasy use and reasons for cessation of use. An Internet-based design was utilized and 209 volunteers completed the study, 117 of whom were recruited via a bulletin board devoted to discussion of ecstasy. Psychobiological difficulties attributable to ecstasy use varied, with mood fluctuation the most common. Differences between the two groups in the extent to which these problems were reported was found. Bulletin board recruits were less likely to report anxiety or poor concentration, but more likely to report tremors/twitches. For the whole sample, lifetime use was associated more with psychobiologial problems, although this pattern was stronger and more pervasive for the non-bulletin board participants. Bulletin board recruits were more aware of possible negative psychological effects and were more likely to report adopting harm reduction strategies. From the qualitative data three negative consequences of use were identified, the most common of which was 'psychological problems'. In support of the quantitative findings the likelihood of reporting psychological problems increased with lifetime exposure to ecstasy in both recruitment conditions but interestingly this did not appear to impact on reasons for cessation of use. Participants also reported a number of effects that they regarded as beneficial. Future research should also take these aspects of use into account. (PsycINFO Database Record (c) 2016 APA, all rights reserved)</t>
  </si>
  <si>
    <t>https://doi.org/10.1177/0269881105058777</t>
  </si>
  <si>
    <t>Wideman T.H.
 Sullivan M.J.L.</t>
  </si>
  <si>
    <t>Differential predictors of the long-term levels of pain intensity, work disability, healthcare use, and medication use in a sample of workers' compensation claimants.</t>
  </si>
  <si>
    <t>The fear avoidance model of pain (FAM) conceptualizes pain catastrophizing as the cognitive antecedent of pain-related fear, and pain-related fear as the emotional antecedent of depression and disability. The FAM is essentially one of mediation whereby pain-related fear becomes the process by which depression or disability ensue. However, emerging literature suggests that pain catastrophizing, pain-related fear, and depression might be at least partially distinct in their prediction of different pain-related outcomes. The primary purpose of the present study was to evaluate whether psychological factors in the FAM (pain catastrophizing, pain-related fear, and depression) differentially predict long-term pain-related outcomes. Toward this objective, we conducted a prospective study using a cohort of 202 individuals with subacute work-related musculoskeletal injuries. Participants completed a 7-week physical therapy program with a functional rehabilitation orientation. Posttreatment measures of fear of movement, pain catastrophizing, depression, and pain self-efficacy were used to predict the persistence of pain symptoms, healthcare use, medication use, and return-to-work at one-year follow-up. Results from hierarchical linear and logistic regression analyses revealed that pain catastrophizing and fear of movement act as differential predictors of long-term pain-related outcomes. Specifically, we found unique relationships between pain catastrophizing and long-term pain intensity, and fear of movement and long-term work disability. After controlling for pain intensity and FAM variables, pain self-efficacy was shown to be a unique predictor of medication use. Implications for the FAM and the clinical management of musculoskeletal pain conditions are discussed. Unique relationships were found between pain catastrophizing and long-term pain intensity, between fear of movement and long-term work disability, and between pain self-efficacy and medication use at one-year follow-up. © 2010 International Association for the Study of Pain. Published by Elsevier B.V. All rights reserved.</t>
  </si>
  <si>
    <t>https://dx.doi.org/10.1016/j.pain.2010.10.044</t>
  </si>
  <si>
    <t>Pain. 152(2) (pp 376-383), 2011. Date of Publication: February 2011.</t>
  </si>
  <si>
    <t>Nyamathi A.M.
 Salem B.E.
 Farabee D.
 Zhang S.</t>
  </si>
  <si>
    <t>Differential reporting of drug use among gay, bisexual and transgender stimulant-using homeless adults post intervention.</t>
  </si>
  <si>
    <t>Homeless gay and bisexual (G/B) men, and transgender female stimulant users are at high risk for continued substance use and dependency; yet, there is a limited understanding of reasons for differential reporting of drug use (defined as different outcomes of drug use when assessed by self-report versus urinalysis) post intervention among this population. This study examined self-reported drug use versus urinalysis reporting at four-month follow-up evaluation of a longitudinal study conducted among 166 G/B and transgender stimulant-using homeless adults. Follow-up data were collected from a two-group intervention focused on reducing stimulants and other illicit drug use as well as promoting HBV, HCV and HIV disease prevention. Findings of logistic regression revealed that transgender women and those who reported fair-or-poor health were more likely to self-report drug use which differed from the urinalysis biomarker. Amphetamines were the drugs most often differentially reported, possibly due to the fact that methamphetamine was cut with amphetamine or that the majority of the sample used methamphetamine which was metabolized into amphetamine. While the numbers of other drugs differentially reported were small, one-third to one half of the sample who were positive on urine testing for cocaine and opiates, respectively, did not report the use of these drugs. Findings highlight the need for biomarker assessment of drug use, especially post intervention.Copyright © 2017 Taylor &amp; Francis Group, LLC.</t>
  </si>
  <si>
    <t>https://dx.doi.org/10.1080/14659891.2016.1179805</t>
  </si>
  <si>
    <t>Journal of Substance Use. 22(2) (pp 218-224), 2017. Date of Publication: 04 Mar 2017.</t>
  </si>
  <si>
    <t>Becker, Claudia R.;Taylor, Joseph J.;Brown, Joshua C.;Seiner, Stephen J.;Siddiqi, Shan. H</t>
  </si>
  <si>
    <t>Differential response to H-coil repetitive transcranial magnetic stimulation before versus after the first COVID-19 shutdown.</t>
  </si>
  <si>
    <t>This study examines differential response to H-coil repetitive transcranial magnetic stimulation before versus after the first COVID-19 shutdown. The authors conducted a retrospective chart review of outpatients who completed a course of H-coil rTMS for depression at McLean Hospital in Belmont, MA between June 2015 and April 2022. Patients were divided into two groupsâ€”pre-shutdown and post shutdown based on whether treatment concluded before or after March 15, 2020, the first COVID-19 shutdown in the United States. In this naturalistic study, nearly all metrics suggest that H-coil rTMS was significantly less effective for depression after the first COVID-19 shutdown. An alternative explanation for the findings is that patient illness was more complex after the shutdown. With fewer psychiatric referrals after shutdown, it is possible that only patients with more complex or treatment-resistant illness received rTMS. While ketamine response has been previously shown to remain unchanged after the first shutdown, his study was limited to patients treated before February 2021. Additional studies may be warranted to determine if the observations extend to other pharmacotherapy, psychotherapy, and electroconvulsive therapy. (PsycInfo Database Record (c) 2023 APA, all rights reserved)</t>
  </si>
  <si>
    <t>https://doi.org/10.1016/j.brs.2023.05.019</t>
  </si>
  <si>
    <t>Brain Stimulation</t>
  </si>
  <si>
    <t>Stuyt, Elizabeth B.;Sajbel, Terrie A.;Allen, Michael H.</t>
  </si>
  <si>
    <t>Differing Effects of Antipsychotic Medications on Substance Abuse Treatment Patients with Co-occurring Psychotic and Substance Abuse Disorders.</t>
  </si>
  <si>
    <t>This retrospective study of patients treated in a ninety-day, inpatient, dual-diagnosis treatment program examined antipsychotic effectiveness in this population using length of stay in treatment and successful program completion as outcome measures. All patients with co-occurring substance dependence and schizophrenia or schizoaffective disorder treated with olanzapine, risperidone, ziprasidone, and typical depot neuroleptics from January 2001 to December 2003 (N = 55) are the subjects of this study. Patients stayed longer in treatment when taking risperidone (82 Â± 19 days) or ziprasidone (74 Â± 21 days) compared with olanzapine (44 Â± 30 days) or typicals (47 Â± 36 days). Eighty-eight percent of risperidone patients and 64% of ziprasidone patients successfully completed the program, while only 33% of olanzapine patients and 40% of patients on typicals successfully completed the program. Risperidone and ziprasidone were associated with significantly better program performance than olanzapine or depot typicals in this population. Possible reasons for this difference are discussed. (PsycINFO Database Record (c) 2016 APA, all rights reserved)</t>
  </si>
  <si>
    <t>https://doi.org/10.1080/10550490500528613</t>
  </si>
  <si>
    <t>Bal B.S.
 Crowell M.D.
 Rashti F.
 Menendez J.
 Kumar A.S.
 Olden K.W.</t>
  </si>
  <si>
    <t>Difficult sedation in endoscopy: What is the etiology?.</t>
  </si>
  <si>
    <t>BACKGROUND: Effective sedation is an integral part of endoscopy. Difficult sedation results in inadequate exams, aborted procedures and waste of medical resources. HYPOTHESIS: Gender, alcohol abuse, physical/sexual abuse and anxiety are predictors of difficult to sedate endoscopy patients. METHOD(S): This is a prospective cohort study. Patients were enrolled in the out-patient clinic. At enrollment patients answered three questionnaires - State-Trait anxiety inventory(STAI), Self report version of Alcohol Use Disorder Inventory (AUDIT) and Drossman abuse questionnaire. Score &gt;40 on the STAI; state or trait anxiety section was recorded as positive for state and trait anxiety respectively. A score of 10 or more on the AUDIT was recorded as alcohol abuse and any positive answer on the Drossman questionnaire was recorded as physical/sexual abuse. Age, gender and home medications were also recorded. Conscious sedation was administered at the discretion of the endoscopist. The Richmond agitation sedation scale(RASS) was used to objectively rate the quality of sedation. Score of -1 or greater on the RASS was considered difficult sedation. Follow-up call was made to the patient to document their sedation perception on a 4 point Likert scale. RESULT(S): A total of 180 patients were enrolled in the study. 143 patients;(48 males, 95 females) completed the study. Based on the RASS score, 56 patients(39%) were found to be difficult to sedate. There was no association between patient gender and difficult sedation(p=0.77). Alcohol abuse (p=0.11), sexual abuse(p=0.15) and physical abuse(p=0.72) were not associated with difficult sedation. 39 patients and 41 patients tested positive for state and trait anxiety respectively. Both of those were associated with difficult sedation (p=0.003 and 0.008). Chronic use of opiates and benzodiazepines(BDZ) had no statistical co-relation with difficult sedation (p=0.16 and 0.1). However chronic psychotropic use was associated with difficult sedation (p=0.04). Even though 56 patients were difficult to sedate only 5 of those patients were dissatisfied with their sedation experience. DISCUSSION: To our knowledge this is the first prospective study using validated instruments to evaluate the impact of alcohol abuse, sexual abuse, physical abuse and anxiety on sedation during endoscopy. Our data shows that pre-procedural state or trait anxiety both predict difficult sedation during endoscopy. Our data refutes the common belief that presence of alcohol abuse or chronic narcotic/BDZ use leads to difficult sedation. Our study suggests that addressing pre-procedure anxiety may reduce the incidence of difficult sedation during endoscopy.</t>
  </si>
  <si>
    <t>https://dx.doi.org/10.1016/S0016-5085%2811%2962305-6</t>
  </si>
  <si>
    <t>Gastroenterology. Conference: Digestive Disease Week, DDW 2011. Chicago, IL United States. Conference Publication: (var.pagings). 140(5 SUPPL. 1) (pp S556), 2011. Date of Publication: May 2011.</t>
  </si>
  <si>
    <t>Cassie R, Hayashi K, DeBeck K, Milloy MJ, Cui Z, Strike C, West J, Kennedy MC.</t>
  </si>
  <si>
    <t>Difficulty accessing supervised consumption services during the COVID-19 pandemic among people who use drugs in Vancouver, Canada</t>
  </si>
  <si>
    <t>Harm Reduct J</t>
  </si>
  <si>
    <t>10.1186/s12954-022-00712-7</t>
  </si>
  <si>
    <t>Shakeri Hossein Abad Z.
 Kline A.
 Sultana M.
 Noaeen M.
 Nurmambetova E.
 Lucini F.
 Al-Jefri M.
 Lee J.</t>
  </si>
  <si>
    <t>Digital public health surveillance: a systematic scoping review.</t>
  </si>
  <si>
    <t>The ubiquitous and openly accessible information produced by the public on the Internet has sparked an increasing interest in developing digital public health surveillance (DPHS) systems. We conducted a systematic scoping review in accordance with the PRISMA extension for scoping reviews to consolidate and characterize the existing research on DPHS and identify areas for further research. We used Natural Language Processing and content analysis to define the search strings and searched Global Health, Web of Science, PubMed, and Google Scholar from 2005 to January 2020 for peer-reviewed articles on DPHS, with extensive hand searching. Seven hundred fifty-five articles were included in this review. The studies were from 54 countries and utilized 26 digital platforms to study 208 sub-categories of 49 categories associated with 16 public health surveillance (PHS) themes. Most studies were conducted by researchers from the United States (56%, 426) and dominated by communicable diseases-related topics (25%, 187), followed by behavioural risk factors (17%, 131). While this review discusses the potentials of using Internet-based data as an affordable and instantaneous resource for DPHS, it highlights the paucity of longitudinal studies and the methodological and inherent practical limitations underpinning the successful implementation of a DPHS system. Little work studied Internet users' demographics when developing DPHS systems, and 39% (291) of studies did not stratify their results by geographic region. A clear methodology by which the results of DPHS can be linked to public health action has yet to be established, as only six (0.8%) studies deployed their system into a PHS context.Copyright © 2021, The Author(s).</t>
  </si>
  <si>
    <t>https://dx.doi.org/10.1038/s41746-021-00407-6</t>
  </si>
  <si>
    <t>npj Digital Medicine. 4(1) (no pagination), 2021. Article Number: 41. Date of Publication: December 2021.</t>
  </si>
  <si>
    <t>Wade B.
 Barbour T.
 Ellard K.
 Camprodon J.</t>
  </si>
  <si>
    <t>Dimensional Antidepressant Response to Repetitive Transcranial Magnetic Stimulation Can Be Predicted Using Pretreatment Resting-State Functional Connectivity.</t>
  </si>
  <si>
    <t>Background: Repetitive Transcranial Magnetic Stimulation (rTMS) is an effective treatment for depression. To date, however, few studies have evaluated whether antidepressant response to rTMS is predictable from pretreatment neuroimaging measures. Depression is, moreover, a symptomatically heterogenous disorder. Previous work from our group has demonstrated that prospective prediction of antidepressant response to other antidepressant treatments (i.e., ketamine and electroconvulsive therapy) is improved by predicting symptom changes along latent dimensions of depression rather than changes in the overall severity of depressive symptoms. Here, we compared the performance of machine learning models using pretreatment patterns of restingstate functional connectivity (RSFC) to predict rTMS-related symptom changes along the total score of the 17-item Hamilton Depression Rating Scale (HDRS), the HDRS-6 subscale, and three previously identified latent dimensions of the HDRS: core mood and anhedonia (CMA), somatic disturbances (SoD), and insomnia. We hypothesized that predictions made for changes in the CMA dimension and the HDRS-6 would be more accurate than those for the HDRS-17 total score. Method(s): Patients (n = 26; mean age [SD] = 41.1 [14.1] years; percent male=50%) received rTMS to the left DLPFC. Stimuli were delivered at 120% resting motor threshold at 10 Hz (3000 stimuli per session, 36 sessions total). All patients underwent resting-state fMRI (rs-fMRI) scans within 1 week of their first rTMS session and depressive symptoms were assessed with the HDRS-17 every 2 weeks, including the first and last day of treatment. Pretreatment rs-fMRI scans were parcellated into 200 regions using the Schaefer atlas. For each subject, regional global connectivity values were computed using the graph theoretic node degree, calculated as the sum of pairwise correlations surviving a Fisher Z-transformed correlation threshold (Z &gt;= 0.4). Regional global connectivity values were used as predictive features in random forest regression (RFR) models to predict changes along the HDRS- 17, HDRS-6, CMA, SoD, and insomnia outcome measures. All RFR models were trained and validated using 10-repeated 10-fold cross validation with a nested grid search for parameter optimization. The performance of models was evaluated based on the coefficient of determination (i.e., the fraction of explained variance) in the out-of-sample test data. The significance of each model's fit was assessed using permutation tests (B = 1000 permutations) and multiple comparisons were adjusted across the set of all outcome measures using a Bonferroni correction, yielding a critical value of 0.05/5 = 0.01. Result(s): The mean coefficient of determination (i.e., fraction of explained variance) in the prediction of change in the CMA dimension was significantly above zero (R^2 = 0.19, q = 0.005) and was significantly higher than the HDRS-17 total score (R^2 = - 0.07). Elevated global connectivity of a division of the right somatomotor network (SMN), right dorsal prefrontal cortex division of the default mode network (DMN), and right precuneus/posterior cingulate DMN division all predicted poorer symptom reduction while elevated connectivity components of the right dorsal attention network (DATTN) predicted more reduced CMA symptoms following rTMS. Changes along other HDRS subscales were not predicted above chance levels (all q &gt; 0.05). Conclusion(s): Our findings support that the pretreatment global connectivity of components of the DMN, SMN, and DATTN are predictive of dimensional antidepressant response to rTMS. Previous reported on DMN connectivity as predictive of antidepressant response in other pharmacological and behavioral treatments. Interestingly, changes in core mood symptoms (depressed mood, interests, psychomotor retardation, and weight loss) were predicted more accurately than those for somatic or sleep disturbance symptom clusters. These findings align with related work showing improved prediction of treatment outcomes using latent dimensional outcomes in ketamine and electroconvulsive therapy. Future work will seek to replicate these findings in a larger sample.</t>
  </si>
  <si>
    <t>Neuropsychopharmacology. Conference: 61st Annual Meeting of the American College of Neuropsychopharmacology, ACNP 2022. Phoenix, AZ United States. 47(Supplement 1) (pp 227), 2022. Date of Publication: December 2022.</t>
  </si>
  <si>
    <t>Montgomery, Brooke E.;Stewart, Katherine E.;Bryant, Kenisha J.;Ounpraseuth, Songhtip T.</t>
  </si>
  <si>
    <t>Dimensions of religion, depression symptomatology, and substance use among rural African American cocaine users.</t>
  </si>
  <si>
    <t>Research has shown a relationship between depression, substance use, and religiosity but, few have investigated this relationship in a community sample of African Americans who use drugs. This study examined the relationship between dimensions of religion (positive and negative religious coping; private and public religious participation; religious preference; and God-, clergy-, and congregation-based religious support), depression symptomatology, and substance use among 223 African American cocaine users. After controlling for gender, employment, and age, greater congregation-based support and greater clergy-based support were associated with fewer reported depressive symptoms. In addition, greater congregation-based support was associated with less alcohol use. (PsycInfo Database Record (c) 2023 APA, all rights reserved)</t>
  </si>
  <si>
    <t>https://doi.org/10.1080/15332640.2014.873605</t>
  </si>
  <si>
    <t>Latkin, Carl A.;Curry, Aaron D.;Hua, Wei;Davey, Melissa A.</t>
  </si>
  <si>
    <t>Direct and indirect associations of neighborhood disorder with drug use and high-risk sexual partners.</t>
  </si>
  <si>
    <t>Background: On a macrosocial level, neighborhood characteristics have been found to be associated with the prevalence of HIV and other bloodborne and sexually transmitted infections. The current study used structural equation modeling to examine the relationship between neighborhood social and physical disorder and high-risk sexual partners. Methods: A cohort (N = 838) recruited for an HIV prevention study of drug users (2002-2004) in Baltimore, Maryland, was interviewed about their neighborhood characteristics, drug use, depressive symptoms (using the Centers for Epidemiological Studies Depression Scale), and HIV/sexually transmitted infection risk behaviors of exchanging sex for money or drugs, having multiple sexual partners, and having partners who injected drugs or smoked crack cocaine. Data were analyzed in February 2005. Results: Model fit statistics from Mplus (Muthen &amp; Muthen, Los Angeles CA, 2004) indicated statistically significant direct associations between neighborhood disorder and psychologic distress, neighborhood disorder and sexual risk behaviors, and neighborhood disorder and drug use. There were also significant indirect associations of neighborhood disorder on sexual risk behaviors. Conclusions: These results highlight the importance of viewing drug use, chronic stress, depression and hopelessness, and infectious diseases such as HIV and hepatitis C as interlinked epidemics that are fostered by neighborhood social and physical disorder. Neighborhood, network, and community level interventions are needed to address these intertwined public health issues. (PsycINFO Database Record (c) 2016 APA, all rights reserved)</t>
  </si>
  <si>
    <t>https://doi.org/10.1016/j.amepre.2007.02.023</t>
  </si>
  <si>
    <t>Bloss C.S.
 Darst B.F.
 Topol E.J.
 Schork N.J.</t>
  </si>
  <si>
    <t>Direct-to-consumer personalized genomic testing.</t>
  </si>
  <si>
    <t>Over the past 18 months, there have been notable developments in the direct-to-consumer (DTC) genomic testing arena, in particular with regard to issues surrounding governmental regulation in the USA. While commentaries continue to proliferate on this topic, actual empirical research remains relatively scant. In terms of DTC genomic testing for disease susceptibility, most of the research has centered on uptake, perceptions and attitudes toward testing among health care professionals and consumers. Only a few available studies have examined actual behavioral response among consumers, and we are not aware of any studies that have examined response to DTC genetic testing for ancestry or for drug response. We propose that further research in this area is desperately needed, despite challenges in designing appropriate studies given the rapid pace at which the field is evolving. Ultimately, DTC genomic testing for common markers and conditions is only a precursor to the eventual cost-effectiveness and wide availability of whole genome sequencing of individuals, although it remains unclear whether DTC genomic information will still be attainable. Either way, however, current knowledge needs to be extended and enhanced with respect to the delivery, impact and use of increasingly accurate and comprehensive individualized genomic data. © The Author 2011. Published by Oxford University Press. All rights reserved.</t>
  </si>
  <si>
    <t>https://dx.doi.org/10.1093/hmg/ddr349</t>
  </si>
  <si>
    <t>Human Molecular Genetics. 20(R2) (pp 132-141), 2011. Date of Publication: 15 Oct 2011.</t>
  </si>
  <si>
    <t>Davis J.P.
 Pedersen E.R.
 Tucker J.S.
 Prindle J.
 Dunbar M.S.
 Rodriguez A.
 Seelam R.
 D'Amico E.J.</t>
  </si>
  <si>
    <t>Directional associations between cannabis use and depression from late adolescence to young adulthood: the role of adverse childhood experiences.</t>
  </si>
  <si>
    <t>BACKGROUND AND AIMS: Although the co-occurrence of cannabis and depression is well established, less is known about the temporal sequence of cannabis use and depression. The present study had three main aims: to test a symptom-driven pathway in which depression may drive increases in cannabis use, to test a substance-induced pathway in which cannabis use may drive increases in depression and to assess a shared vulnerability model assessing associations between individuals who have (and have not) experienced adverse childhood experiences (ACEs). DESIGN: Data are from an ongoing, longitudinal, cohort study (n=2234). Data were set up in an accelerated longitudinal design from age 17 to 24years. SETTING: Initial sample was recruited from Southern California, USA. The majority of participants still live in Southern California. PARTICIPANTS: On average, participants were aged 18years at wave 8, with more than half identifying as female (54.3%; n=1350). Most participants identified as Hispanic (1127; 45.4%), followed by non-Hispanic white (510; 20.5%), Asian (503; 20.2%), multi-racial/other (284; 11.4%) and non-Hispanic black (60; 2.2%). MEASUREMENTS: Primary outcomes were past-month days of cannabis use and depression symptoms [patient health questionnaire (PHQ)-8]. The Adverse Childhood Experiences scale was used as our main grouping measure. FINDINGS: In the full sample, we showed that prior levels of depression symptoms were associated with a decrease in cannabis use [opposite to the proposed symptom driven model; B=-0.33 (-0.58, -0.09)]. Dynamic coupling parameters noted individuals who evidenced greater increases in cannabis use between two prior ages reported greater increases in depressive symptoms between subsequent ages [support for a substance-induced pathway; B=0.53 (0.18, 0.89)]. Similar to the overall sample, for those who had not experienced ACEs, as cannabis use increased we saw a steady increase in depression [support for a substance induced pathway; B=0.14 (0.04, 0.29)]. However, for those who experienced ACEs, as cannabis use increased we saw a consistent decrease in depression [opposite to the proposed substance-induced pathway; B=-0.18 (-0.28, -0.08)]. CONCLUSION(S): There is mixed support for both symptom-driven and substance-induced pathways between cannabis use and depression.Copyright © 2023 RAND Corporation and The Authors. Addiction published by John Wiley &amp; Sons Ltd on behalf of Society for the Study of Addiction.</t>
  </si>
  <si>
    <t>https://dx.doi.org/10.1111/add.16130</t>
  </si>
  <si>
    <t>Addiction (Abingdon, England). 118(6) (pp 1083-1092), 2023. Date of Publication: 01 Jun 2023.</t>
  </si>
  <si>
    <t>Gebauer S.
 Salas J.
 Scherrer J.F.
 Burge S.
 Schneider F.D.</t>
  </si>
  <si>
    <t>Disability benefits and change in prescription opioid dose.</t>
  </si>
  <si>
    <t>Among chronic low back pain (CLBP) patients, workers' compensation is associated with longer term prescription opioid analgesic use (OAU). The aim was to study the association between receiving Social Security Disability Insurance (SSDI) benefits and course of OAU. This prospective cohort study utilized data from primary care patients diagnosed with non-cancer CLBP. The outcomes were morphine equivalent dose (MED) - categorized as no OAU, 1-50mg MED, or &gt;50mg MED - and change in MED over time using mixed multinomial logistic regression models. Covariates included sociodemographics, pain severity, pain management characteristics, continuity of care with their physician, health-related quality of life, number of comorbid health conditions, obesity, depression, and anxiety. In adjusted analysis, SSDI vs. non-SSDI patients were more likely to be receiving &gt;50mg MED vs. no OAU at baseline (OR = 10.19; 95% CI:1.51-68.83). Differences in OAU trajectory between SSDI groups were nonsignificant (P = 0.204). Collection of SSDI benefits was an independent predictor of higher MED at baseline and persistently higher MED during 2 years of follow-up. Providers should consider the risk of persistent, high-dose opioid use in patients receiving SSDI benefits.© Copyright 2019, Mary Ann Liebert, Inc., publishers 2019.</t>
  </si>
  <si>
    <t>https://dx.doi.org/10.1089/pop.2018.0210</t>
  </si>
  <si>
    <t>Population Health Management. 22(6) (pp 503-510), 2019. Date of Publication: December 2019.</t>
  </si>
  <si>
    <t>Milkereit A.
 Voderholzer U.</t>
  </si>
  <si>
    <t>Discontinuation and tolerance phenomena with antidepressants. [German]</t>
  </si>
  <si>
    <t>Antidepressants are considered as substances that, in contrast to tranquilizers, opiates and barbiturates, do not cause dependency. In the meantime it is well known, that withdrawal reactions can occur after the discontinuation of antidepressants. Despite early case reports and prospective studies since the 1990s, the frequency of withdrawal symptoms following antidepressant pharmacotherapy is still underestimated in everyday clinical routine. Discontinuation symptoms occur between day 1 and 14 with a maximum of symptoms on days 5 through 7 after abrupt withdrawal of antidepressants. The complaints most commonly reported are dizziness, nausea/vomiting, exhaustion, unsteady gait, paresthesia and vision problems. These symptoms are especially prominent in antidepressants with a short half life. These observations have lead to recommendations of a gradual and slow phasing out of antidepressants. On the other side, the development of tolerance to antidepressants is a matter of contention. Tolerance phenomena certainly do not occur as frequently as with benzodiazepines. Due to limited data no definite recommendation for a course of action can currently be given despite some evidence for tolerance phenomena. © Schattauer 2010.</t>
  </si>
  <si>
    <t>https://dx.doi.org/10.1055/s-0038-1628760</t>
  </si>
  <si>
    <t>Nervenheilkunde. 29(5) (pp 282-288), 2010. Date of Publication: 2010.</t>
  </si>
  <si>
    <t>Discontinued anxiolytic drugs (2009-2014).</t>
  </si>
  <si>
    <t>Introduction: Anxiety is a complex psychiatric disorder with an unknown aetiology and involving several neurotransmitter systems. These constraints have meant that researchers have looked to develop drugs, which target a variety of molecular targets, with the aim of creating safer and more effective anxiolytic drugs. Apart from the 'traditional' GABAergic and serotonergic systems, the endocannabinoid, opioidergic, glutamatergic, neurokinin, and even cholinergic systems have been (and are being) considered as preferred targets for prospective new drugs.Areas covered: This review presents candidate drugs that were investigated for the treatment of anxiety-spectrum disorders and then discontinued between the 2009 and 2014 period.Expert opinion: Despite the large variety of molecular targets, and the considerable financial and R&amp;D resources dedicated to finding treatment solutions for anxiety-spectrum disorders, a great number of candidates have failed to reach the market. Indeed, there is still an unmet need for more effective anxiolytics that give patients a better quality of life. Although there are inherent problems with psychiatric drug development, it is thought that repurposed drugs may provide some benefit in the future.Copyright © 2015 Informa UK, Ltd.</t>
  </si>
  <si>
    <t>https://dx.doi.org/10.1517/13543784.2014.998335</t>
  </si>
  <si>
    <t>Expert Opinion on Investigational Drugs. 24(4) (pp 557-573), 2015. Date of Publication: 01 Apr 2015.</t>
  </si>
  <si>
    <t>Placzek M.S.
 Schroeder F.A.
 Che T.
 Wey H.-Y.
 Neelamegam R.
 Wang C.
 Roth B.L.
 Hooker J.M.</t>
  </si>
  <si>
    <t>Discrepancies in Kappa Opioid Agonist Binding Revealed through PET Imaging.</t>
  </si>
  <si>
    <t>Kappa opioid receptor (KOR) modulation has been pursued in many conceptual frameworks for the treatment of human pain, depression, and anxiety. As such, several imaging tools have been developed to characterize the density of KORs in the human brain and its occupancy by exogenous drug-like compounds. While exploring the pharmacology of KOR tool compounds using positron emission tomography (PET), we observed discrepancies in the apparent competition binding as measured by changes in binding potential (BPND, binding potential with respect to non-displaceable uptake). This prompted us to systematically look at the relationships between baseline BPND maps for three common KOR PET radioligands, the antagonists [11C]LY2795050 and [11C]LY2459989, and the agonist [11C]GR103545. We then measured changes in BPND using kappa antagonists (naloxone, naltrexone, LY2795050, JDTic, nor-BNI), and found BPND was affected similarly between [11C]GR103545 and [11C]LY2459989. Longitudinal PET studies with nor-BNI and JDTic were also examined, and we observed a persistent decrease in [11C]GR103545 BPND up to 25 days after drug administration for both nor-BNI and JDTic. Kappa agonists were also administered, and butorphan and GR89696 (racemic GR103545) impacted binding to comparable levels between the two radiotracers. Of greatest significance, kappa agonists salvinorin A and U-50488 caused dramatic reductions in [11C]GR103545 BPND but did not change [11C]LY2459989 binding. This discrepancy was further examined in dose-response studies with each radiotracer as well as in vitro binding experiments.Copyright © 2018 American Chemical Society.</t>
  </si>
  <si>
    <t>https://dx.doi.org/10.1021/acschemneuro.8b00293</t>
  </si>
  <si>
    <t>ACS Chemical Neuroscience. 10(1) (pp 384-395), 2019. Date of Publication: 16 Jan 2019.</t>
  </si>
  <si>
    <t>Jones, Dina M.;Masyn, Katherine E.;Spears, Claire Adams</t>
  </si>
  <si>
    <t>Discrimination, psychological functioning, and substance use among U.S. young adults aged 18â€“28, 2017.</t>
  </si>
  <si>
    <t>This study aimed to test whether (a) discrimination is associated with past 30-day/current alcohol, cigarette, e-cigarette, alcohol, marijuana, and other illicit drug use among Black and White U.S. adults aged 18â€“28, (b) psychological distress (PD) and positive well-being (PW) are mediators of the discriminationâ€“substance use relationships, and (c) the associations are moderated by race and sex. Using data from a 2017 U.S. nationally representative survey we conducted multiple-group moderated mediation analyses among 2,192 young adults aged 18â€“28 (508 Black males, 594 Black females, 533 White males, 557 White females). Black males had higher discrimination, Whites had higher PW, and females had higher PD scores. Discrimination was positively associated with PD and negatively associated with PW. Among all groups, discrimination was positively associated with other illicit drug (direct and indirect), and marijuana use through PD. Indirect effects were stronger among White males for other illicit drugs and Black males for marijuana. The indirect effect of discrimination and alcohol use through PW was positive for Black females and negative for all other groups examined. Among Black males only, discrimination was positively associated with cigarette and alcohol use through PD (positive) and cigarette smoking through PW (negative). This study highlights the negative influence of perceived discrimination on current licit and illicit substance use among Black and White young adults. Our results suggest that this relationship may be partially mediated by PD and PW, especially among Black male young adults. Future discrimination and substance use studies should consider potential mediation effects of poor mental health and differences by race and sex. (PsycInfo Database Record (c) 2022 APA, all rights reserved)</t>
  </si>
  <si>
    <t>https://doi.org/10.1037/pha0000502</t>
  </si>
  <si>
    <t>Experimental and Clinical Psychopharmacology</t>
  </si>
  <si>
    <t>Sicras-Mainar A.
 Rejas-Gutierrez J.
 Vargas-Negrin F.
 Tornero-Tornero J.C.
 Sicras-Navarro A.
 Lizarraga I.</t>
  </si>
  <si>
    <t>Disease burden and costs for patients with hip and knee osteoarthritis and chronic moderate-to-severe refractory pain on treatment with strong opioids in Spain.</t>
  </si>
  <si>
    <t>Introduction and objectives: To determine the disease burden and costs in patients with hip or knee OA and chronic moderate-to-severe refractory pain, receiving strong opioids in Spain. Material(s) and Method(s): This was a 36-month longitudinal secondary analysis of the real-word OPIOIDS study. Patients aged &gt;=18 years with hip or knee OA and chronic moderate-to-severe refractory pain receiving strong opioids were considered. The disease burden included analgesia assessments (NRS scale), cognitive functioning (MMSE scale), basic activities of daily living (Barthel index), and comorbidities (severity and frequency). Costs due to the use of healthcare resources and productivity loss were estimated. Result(s): 2832 patients were analyzed; age was 72.0 years (SD = 14.3), 76.8% were women. Patients had mainly been treated with fentanyl (n = 979; 37.6%), tapentadol (n = 625; 24.0%), oxycodone (n = 572; 22.0%), and buprenorphine (n = 425; 16.3%). Pain intensity decreased by 1 point (13.7%), with a 2.6-point decline in the cognitive scale (14.3%, with a 5.3%-increase in patients with cognitive deficit) over a mean treatment period of 384.6 days (SD: 378.8). Barthel scores decreased significantly yielding to a slightly increase in proportion of patients with severe-to-total dependency; 1.2%-2.9%. In the first year of treatment, average healthcare costs were 2013/patient, whereas the average productivity loss cost was 12,227/working-active patient. Discussion and conclusions: Strong opioids resulted in high healthcare costs with a limited reduction in pain, an increase in cognitive deficit, and a slight increase of patients with severe to total dependency over 36 months of treatment.Copyright © 2022 Elsevier Espana, S.L.U. and Sociedad Espanola de Reumatologia y Colegio Mexicano de Reumatologia</t>
  </si>
  <si>
    <t>https://dx.doi.org/10.1016/j.reuma.2022.02.004</t>
  </si>
  <si>
    <t>Reumatologia Clinica. 19(2) (pp 90-98), 2023. Date of Publication: February 2023.</t>
  </si>
  <si>
    <t>Saligan, Leorey N.;Farmer, Cristan;Ballard, Elizabeth D.;Kadriu, Bashkim;Zarate Jr., Carlos A.</t>
  </si>
  <si>
    <t>Disentangling the association of depression on the anti-fatigue effects of ketamine.</t>
  </si>
  <si>
    <t>Background: Fatigue and depression are closely associated. The purpose of this secondary analysis was to understand the relationships between depression and improvements in specific depression domains on the anti-fatigue effects of ketamine, which we previously reported. Methods: This secondary analysis re-evaluated data collected longitudinally from 39 patients with treatment-resistant Major Depressive Disorder (MDD) enrolled in a double-blind, randomized, placebo-controlled, crossover trial using a single intravenous infusion of ketamine hydrochloride (0.5 mg/kg over 40 minutes) or placebo. A mediation model assessed the effect of depression on the anti-fatigue effects of a single dose of intravenous ketamine versus placebo at Day 1 post-infusion. Fatigue was measured using the National Institutes of Healthâ€“Brief Fatigue Inventory (NIH-BFI), and depression was assessed by the Montgomeryâ€“Çºsberg Depression Rating Scale (MADRS). Results: Compared to placebo, ketamine significantly improved fatigue (p = .0003) as measured by the NIH-BFI, but the anti-fatigue effects of ketamine disappeared (p = .47) when controlling for depression as measured by MADRS total score. In this study sample, the anti-fatigue effects of ketamine were mostly accounted for by the changes in amotivation and depressed mood scores. Conclusions: In this study, ketamine did not have a unique effect on fatigue outside of its general antidepressant effects in patients with treatment-resistant depression. Specifically, the anti-fatigue effects of ketamine observed in this study seem to be explained by the effects of ketamine on two symptom domains of depression: amotivation and depressed mood. The study findings suggest that the anti-fatigue effects of ketamine should be assessed by fatigue-specific measures other than the NIH-BFI or future studies should enroll fatigued patients without depression. (PsycINFO Database Record (c) 2019 APA, all rights reserved)</t>
  </si>
  <si>
    <t>https://doi.org/10.1016/j.jad.2018.10.089</t>
  </si>
  <si>
    <t>Lehavot, Keren;Beaver, Kristine;Rhew, Isaac;Dashtestani, Krista;Upham, Michelle;Shipherd, Jillian;Kauth, Michael;Kaysen, Debra;Simpson, Tracy</t>
  </si>
  <si>
    <t>Disparities in mental health and health risk behaviors for LGBT veteran subgroups in a national U. S. survey.</t>
  </si>
  <si>
    <t>Purpose: This study examined differences in mental health and health risk behaviors across sexual orientation and gender identity among U.S. veterans. Methods: Veterans were recruited through targeted social media advertising, community organizations, and listservs to complete an online survey (N = 1062). Generalized linear regression was used to evaluate differences in outcomes between subgroups, which included cisgender heterosexual men and women, lesbian women, gay men, bisexual men and women, transgender men and women, and veterans with other gender identities. Results: Transgender men and women reported a significantly higher prevalence of lifetime suicide plans and attempts compared to all other subgroups within the respective genders. Beyond this finding, patterns of all outcomes varied by gender. Compared to other subgroups of men, transgender men reported higher prevalence of posttraumatic stress disorder, whereas cisgender gay men reported higher prevalence of lifetime cocaine use and positive human immunodeficiency virus (HIV) status. Within the women subgroups, all LGBT subgroups reported higher prevalence of lifetime smoking and past-year marijuana use compared to heterosexual women. Cisgender lesbian women also reported higher prevalence of past-month heavy episodic drinking, and cisgender bisexual women reported higher prevalence of lifetime cocaine and stimulant use compared to other groups. Conclusion: Transgender women and men reported significantly higher prevalence of lifetime suicide plans and attempts than other groups, highlighting this as an area in need of urgent public health attention. Other disparity patterns indicated the importance of examining subgroups within the LGBT veteran community. (PsycInfo Database Record (c) 2023 APA, all rights reserved)</t>
  </si>
  <si>
    <t>https://doi.org/10.1089/lgbt.2022.0039</t>
  </si>
  <si>
    <t>LGBT Health</t>
  </si>
  <si>
    <t>Mary Ann Liebert, Inc.</t>
  </si>
  <si>
    <t>Chahine B.
 Al Souheil F.</t>
  </si>
  <si>
    <t>Dispensing patterns of drugs used for neuropathic pain and adherence to NeuPSIG guideline: an observational study.</t>
  </si>
  <si>
    <t>Background: Neuropathic pain is a common chronic ailment that can be challenging to treat because of the heterogeneity of its etiologies, symptoms, and underlying mechanisms. Drugs to treat neuropathic pain are highly prescribed; however, limited data exist on the rates and patterns of dispensing in Lebanon. This study was conducted to assess the patterns of dispensing neuropathic pain drugs and adherence to NeuPSIG guideline in the Lebanese adult population. An observational study was conducted at 30 community pharmacies over 10 months. Adults presenting to the community pharmacy with a prescription of at least one pain medication and diagnosed with a neuropathic pain disorder were interviewed using a questionnaire that included demographic characteristics of patients, comorbidities, neuropathic pain disorder type, physicians' specialty, and the class and number of prescribed medications. Result(s): A total of 360 patients diagnosed with painful neuropathy were enrolled in our study. The mean patients' age was 50.2 years. Guideline-recommended first-line agents (serotonin-norepinephrine reuptake inhibitors, tricyclic antidepressants, and gabapentinoids) were prescribed to 278 patients (77.2%), with pregabalin being the most used drug (60.5%), nonsteroidal anti-inflammatory drugs (46.8%), opioids (15.8%), and topical agents (5.5%). Combination treatment for neuropathic pain was prescribed to 78.3% of patients. Conclusion(s): In Lebanon, neuropathic pain management comply with the international NeuPSIG guideline. Pregabalin is the most commonly used drug, and combination treatments are usually needed to alleviate neuropathic pain.Copyright © 2021, The Author(s).</t>
  </si>
  <si>
    <t>https://dx.doi.org/10.1186/s41983-021-00398-x</t>
  </si>
  <si>
    <t>Egyptian Journal of Neurology, Psychiatry and Neurosurgery. 57(1) (no pagination), 2021. Article Number: 142. Date of Publication: December 2021.</t>
  </si>
  <si>
    <t>Hartzler, Bryan;Cotton, Ann J.;Calsyn, Donald A.;Guerra, Rachael;Gignoux, Edward</t>
  </si>
  <si>
    <t>Dissolution of a harm reduction track for opiate agonist treatment: Longitudinal impact on treatment retention, substance use and service utilization.</t>
  </si>
  <si>
    <t>Background: There is great need to sustain harm reduction programmes for opiate-dependent persons, given variable retention of opioid agonist treatment (OAT) enrolees. Resource challenges may lead some health organizations to discontinue such programmes, though just as programmatic evaluation may determine efficacy and cost-effectiveness so to does it aid in examining impacts of programme dissolution. Methods: This retrospective evaluation investigated impacts of the dissolution of a â€˜Minimal Servicesâ€™ (MS) harm reduction programme for substance-abusing OAT clientele at an urban U.S. Veterans Affairs Medical Centre. Targeted clinical data concerning treatment retention, substance use and service utilization was abstracted from medical records of MS-assignees (N =32) and a matched comparison group of standard OAT enrolees. Chart reviewers gathered data for a two-year period encompassing baseline, transitional, and dissolution study phases. Results: Relative to matched-controls, MS-assignees exhibited: (1) disproportionately poor treatment retention over the two-year period; (2) high and temporally stable rates of documented substance use across study phases, and (3) increased utilization of resource-laden VAMC services after MS dissolution. Conclusion: Collective results suggest MS programme dissolution was associated with adverse conditions for assignees and the larger treatment setting, and reinforce the need for pragmatic, humane treatment policies to facilitate retention of opiate-dependent persons. (PsycInfo Database Record (c) 2020 APA, all rights reserved)</t>
  </si>
  <si>
    <t>https://doi.org/10.1016/j.drugpo.2009.01.005</t>
  </si>
  <si>
    <t>Nettey O.
 Jackson N.
 Ackerman A.L.</t>
  </si>
  <si>
    <t>DISTINCT PHENOTYPES OF BLADDER PAIN IDENTIFIED IN THE MULTIDISCIPLINARY APPROACH TO THE STUDY OF CHRONIC PELVIC PAIN RESEARCH NETWORK DATASET.</t>
  </si>
  <si>
    <t>INTRODUCTION AND OBJECTIVE: Patients with chronic urologic pelvic pain present a unique challenge as their underlying condition is largely a diagnosis of exclusion. In the present analysis, we extend symptom cluster definitions from a pilot study evaluating bladder pain among ambulatory females to a multicenter prospectively recruited dataset using unsupervised machine learning techniques to assess the stability and reproducibility of these bladder pain phenotypes. METHOD(S): Unsupervised machine learning techniques were applied to patient reported symptoms extracted from the female Genitourinary Pain Index and Interstitial Cystitis Symptom and Problems Indices. Responses from 130 premenopausal female subjects without current opioid use enrolled in the Multidisciplinary Approach to the Study of Chronic Pelvic Pain (MAPP) research network were analyzed. Symptom clusters generated from the MAPP multisite cohort (MC) were compared to previously published pilot data results to assess for alignment and concordance. RESULT(S): Symptom clusters included a nonurological pelvic pain group with localized pain unrelated to the micturition cycle (NUPPMC), a myofascial pelvic pain group (MFP-MC) with stranguria, sensation of incomplete bladder emptying, urinary urgency and high symptom bother/severity, and a bladder specific-pain group (BPS-MC) with pain worsened by bladder filling and relieved by bladder emptying.Cluster comparisons demonstrated concordance by subtype between local and multisite cohorts on various domains of bladder pain (Figure 1). MFPeMC patients had more pain severity (p&lt;0.001), diffuse body pain involvement (p=0.02), pelvic floor tenderness (p=0.01), and increased number of flares (p=0.009). MFP-MC cluster assignation was associated with severe sexual dysfunction, impaired relationship scores as well as sleep and anxiety disturbances. CONCLUSION(S): Patient reported symptoms can be utilized to perform deep phenotyping and identify distinct subgroups of perceived bladder pain. Phenotypic clusters appear stable both in a single institutional pilot cohort and a larger multi-site study. Further validation of these phenotypes and their associations with response to therapy will clarify how to target treatment of bladder pain.</t>
  </si>
  <si>
    <t>https://dx.doi.org/10.1097/JU.0000000000003229.01</t>
  </si>
  <si>
    <t>Journal of Urology. Conference: 117th Annual Meeting of the American Urological Association, AUA 2023. Chicago, IL United States. 209(Supplement 4) (pp e148), 2023. Date of Publication: April 2023.</t>
  </si>
  <si>
    <t>O'Brien, Brittany;Lijffijt, Marijn;Lee, Jaehoon;Kim, Ye Sil;Wells, Allison;Murphy, Nicholas;Ramakrishnan, Nithya;Swann, Alan C.;Mathew, Sanjay J.</t>
  </si>
  <si>
    <t>Distinct trajectories of antidepressant response to intravenous ketamine.</t>
  </si>
  <si>
    <t>Background: The N-methyl-D-aspartate receptor antagonist ketamine is potentially effective in treatment resistant depression. However, its antidepressant efficacy is highly variable, and there is little information about predictors of response. Methods: We employed growth mixture modeling (GMM) analysis to examine specific response trajectories to intravenous (IV) ketamine (three infusions; mean dose 0.63 mg/kg, SD 0.28, range 0.30â€”2.98 mg/kg over 40 min) in 328 depressed adult outpatients referred to a community clinic. The Quick Inventory of Depressive Symptomatology-Self-Report (QIDS-SR) assessed depression severity at baseline and before each infusion, up to three infusions for four total observations. Results: GMM revealed three QIDS-SR response trajectories. There were two groups of severely depressed patients, with contrasting responses to ketamine. One group (n = 135, baseline QIDS-SR = 18.8) had a robust antidepressant response (final QIDS-SR = 7.3); the other group (n = 97, QIDS-SR = 19.8) was less responsive (final QIDS-SR = 15.6). A third group (n = 96) was less severely depressed at baseline (QIDS-SR = 11.7), with intermediate antidepressant response (final QIDS-SR = 6.6). Comparisons of demographic and clinical characteristics between groups with severe baseline depression revealed higher childhood physical abuse in the group with robust ketamine response (p = 0.01). Limitations: This was a retrospective analysis on a naturalistic sample. Patients were unblinded and more heterogenous than those included in most controlled clinical trial samples. Information pertaining to traumatic events occurring after childhood and pre-existing or concurrent medical conditions that may have affected outcomes was not available. Conclusions: Overall, ketamine's effect in patients with severe baseline depression and history of childhood maltreatment may be consistent with ketamine-induced blockade of behavioral sensitization. (PsycInfo Database Record (c) 2021 APA, all rights reserved)</t>
  </si>
  <si>
    <t>https://doi.org/10.1016/j.jad.2021.03.006</t>
  </si>
  <si>
    <t>Hser Y.-I.
 Huang D.
 Saxon A.J.
 Woody G.
 Moskowitz A.L.
 Matthews A.G.
 Ling W.</t>
  </si>
  <si>
    <t>Distinctive Trajectories of Opioid Use over an Extended Follow-up of Patients in a Multisite Trial on Buprenorphine=+=Naloxone and Methadone.</t>
  </si>
  <si>
    <t>Objectives: Uncovering heterogeneities in longitudinal patterns (trajectories) of opioid use among individuals with opioid use disorder can increase our understanding of disease progression and treatment responses to improve care. The present study aims to identify distinctive opioid use trajectories and factors associated with these patterns among participants randomized to treatment with methadone (MET) or buprenorphine=+=naloxone (BUP). Method(s): Growth mixture modeling was applied to identify distinctive opioid use trajectories among 795 opioid users after their enrollment in a multisite trial during 2006 to 2009, with follow-up interviews conducted during 2011 to 2014. Result(s): Four distinctive trajectories were identified based on opioid use over the follow-up period: low use (42.0%), high use (22.3%), increasing use (17.1%), and decreasing use (18.6%). Greater odds of being in the high use group (relative to low use) was associated with Hispanics (relative to African American, odds ratio [OR] 3.21), injection drug use (OR 2.12), higher mental health functioning at baseline (OR 1.23), location on the West Coast (vs East Coast, OR 2.15), and randomization to BUP (relative to MET, OR 1.53). High use and increasing use groups had greater severity in problems related to drug, employment, legal, and social/family relationships, and worsened mental health functioning at follow-up. Participation in treatment significantly accounted for both within and between-group differences in opioid use. Conclusion(s): Continued treatment is necessary to reduce risk for opioid use and related adverse consequences, particularly among individuals (eg, injecting drug) at risk for consistently high level of opioid use.Copyright © 2016 American Society of Addiction Medicine.</t>
  </si>
  <si>
    <t>https://dx.doi.org/10.1097/ADM.0000000000000274</t>
  </si>
  <si>
    <t>Journal of Addiction Medicine. 11(1) (pp 63-69), 2017. Date of Publication: 2017.</t>
  </si>
  <si>
    <t>McHugh R.K.
 Edwards R.
 Jamison R.
 Cornelius M.
 Weiss R.</t>
  </si>
  <si>
    <t>Distress intolerance is associated with prescription opioid misuse in chronic pain patients.</t>
  </si>
  <si>
    <t>Background: Prescription opioid abuse has reached an epidemic level in the US, with higher rates of unintentional overdose than heroin and cocaine combined. Although the majority of individuals with chronic pain who are prescribed long-term opioid therapy are able to adhere to prescribed medication regimens, a large portion of patients (30-50%) will exhibit misuse or abuse of their medication. Despite the growing prevalence of opioid abuse, relatively little is known about predictors of this problem in chronic pain populations. The current study examines differences between those with and without opioid abuse on a hypothesized affective vulnerability factor: distress intolerance. Distress intolerance, the perceived inability to tolerate negative physical and emotional states, is an important risk and maintaining factor in substance use disorders that is associated with levels of use, motivation for use, presence of substance use disorders, and treatment outcome. Distress intolerance is a powerful motivator of harmful avoidance behaviors (e.g., substance use) that provide strong and immediate relief from distressing states. For someone who is highly intolerant of distress, behaviors that provide rapid relief become relied upon to regulate distress in the absence of alternative strategies. In chronic pain, the inability to tolerate pain and emotional responses to pain (e.g., anger, anxiety) may lead to the abuse of opioids to attempt to avoid these sensations. Method(s): A sample of patients with chronic back or neck pain receiving treatment in a pain management clinic who were prescribed opioids (N=39, 46% female) were recruited for this study. The average age of participants was 55 years (SD=7.9) and the majority of the sample self-reported race as Caucasian (74%). Participants completed self-report and behavioral measures of distress intolerance, a battery of pain reactivity tests, and measures of opioid abuse. Result(s): Results from a linear regression with level of opioid abuse as the dependent variable found that distress intolerance was a strong predictor of opioid abuse (t=4.67, p&lt;.001; R2=.61), even when controlling for age, gender, and severity of pain (t=4.60, p&lt;.001; R2=.62). Participants meeting the clinical cut-off on the Current Opioid Misuse Measure had a mean distress intolerance score almost twice that of those below the cut-off (t=-4.45, p&lt;.001). Conclusion(s): Distress intolerance was strongly associated with prescription opioid abuse in a sample of chronic pain patients. Thus, distress intolerance may be an important treatment target for those with chronic pain taking opioid medications. Important directions for future research will include the testing of DI interventions for reducing opioid abuse and longitudinal analyses of this association to determine whether DI predicts opioid abuse among opioid-naive pain patients.</t>
  </si>
  <si>
    <t>https://dx.doi.org/10.1038/npp.2014.282</t>
  </si>
  <si>
    <t>Neuropsychopharmacology. Conference: 53rd Annual Meeting of the American College of Neuropsychopharmacology, ACNP 2014. Phoenix, AZ United States. Conference Publication: (var.pagings). 39(SUPPL. 1) (pp S585), 2014. Date of Publication: December 2014.</t>
  </si>
  <si>
    <t>Kechter A.
 Barrington-Trimis J.L.
 Cho J.
 Davis J.P.
 Huh J.
 Black D.S.
 Leventhal A.M.</t>
  </si>
  <si>
    <t>Distress tolerance and subsequent substance use throughout high school.</t>
  </si>
  <si>
    <t>Objective: To examine the association of perceived distress tolerance-one's ability to endure aversive experiences-with subsequent substance use frequency during adolescence. Method(s): High school students (N = 3,203) were surveyed semiannually from 2013 to 2017. The Distress Tolerance Scale (DTS) was administered at baseline (9th grade) and self-reported past 30-day number of days used of alcohol, cigarettes, e-cigarettes, cannabis, and opioids (range: 0-30) were assessed at all timepoints. Self-reported baseline ever (vs. never) use of each substance and depressive/anxiety symptom status (clinical and subclinical vs. none) were tested as moderators. Result(s): Among baseline never substance users, a greater baseline mean DTS score was associated with fewer days of alcohol, cigarette, and opioid use in past-30 days over 4 years of follow-up (IRR range = 0.60-0.84); among ever-users, baseline mean DTS was not significantly associated with substance use across follow-up timepoints (p-interaction = 0.03). The association of DTS and frequency of substance use did not differ by baseline mental health status for any substance (all ps &gt; 0.05). Conclusion(s): Greater perceived distress tolerance at the start of high school may be a protective factor against substance use frequency prior to initial use. Interventions that build distress tolerance in early adolescence may be warranted to prevent higher frequency substance use throughout high school.Copyright © 2021 Elsevier Ltd</t>
  </si>
  <si>
    <t>https://dx.doi.org/10.1016/j.addbeh.2021.106983</t>
  </si>
  <si>
    <t>Addictive Behaviors. 120 (no pagination), 2021. Article Number: 106983. Date of Publication: September 2021.</t>
  </si>
  <si>
    <t>Reese, ED; Conway, CC; Anand, D; Bauer, DJ; Daughters, SB</t>
  </si>
  <si>
    <t>Distress Tolerance Trajectories Following Substance Use Treatment</t>
  </si>
  <si>
    <t>distress tolerance; substance use; treatment; abstinence</t>
  </si>
  <si>
    <t>EMOTION-REGULATION; USE DISORDER; ALCOHOL-USE; DEPRESSIVE SYMPTOMS; SELF-REPORT; ABSTINENCE; ANXIETY; COCAINE; HEROIN; ASSOCIATIONS</t>
  </si>
  <si>
    <t>Distress tolerance (DT), the ability to withstand aversive internal states, represents an important risk factor for substance use relapse and a potential treatment target. Neurobiological research in substance using populations suggests that continued substance use could erode DT, whereas abstinence could bolster it. The current study characterized trajectories of behavioral and self-reported indices of DT and examined the prospective effect of substance use on DT trajectories among those seeking treatment for substance use. Method: Individuals (N = 263, M-age = 42.68, SD = 11.8, 70.7% male, 94.7% African American) in residential substance use treatment completed subjective (Distress Tolerance Scale) and behavioral (Mirror Tracing Persistence Task-computerized version) DT measures, as well as report of daily substance use (timeline follow-back) over 5 assessment time-points from pretreatment to 12 months posttreatment. Latent curve modeling estimated DT trajectories and their associations with substance use behavior, including abstinence duration (days until first use) and substance use frequency (percentage of substance use days between assessments). Results: Self-reported and behavioral DT indicators both exhibited positive, nonlinear change over time (standardized slope parameter estimates: Distress Tolerance Scale beta = 0.61, p &lt; .01; Mirror Tracing Persistence Task beta = 0.34, p &lt; .01). Abstinence duration was associated with greater improvement in behavioral (beta = .20, p = .03) DT specifically. Frequency of use was statistically significantly associated with attenuated behavioral DT at 6-month (beta= -.12, p = .03) and 12-month follow-ups (beta = -.08, p = .045). Conclusions: DT appears to improve appreciably posttreatment. and return to substance use may shape the degree of this improvement. Collectively, these findings support the conceptualization of DT as a malleable treatment target and emphasize the benefit of abstinence on improvement in DT.</t>
  </si>
  <si>
    <t>Vujanovic, AA; Webber, HE; McGrew, SJ; Green, CE; Lane, SD; Schmitz, JM</t>
  </si>
  <si>
    <t>Distress tolerance: prospective associations with cognitive-behavioral therapy outcomes in adults with posttraumatic stress and substance use disorders</t>
  </si>
  <si>
    <t>Distress tolerance; trauma; PTSD; substance use; treatment</t>
  </si>
  <si>
    <t>PTSD SYMPTOM SEVERITY; TIMELINE FOLLOWBACK; ANXIETY SENSITIVITY; SELF-REPORT; TRAUMA; SMOKING; INTOLERANCE; VETERANS; CANNABIS; COCAINE</t>
  </si>
  <si>
    <t>74Distress tolerance (DT; perceived or actual ability to tolerate aversive physical or emotional states) is related to both posttraumatic stress disorder (PTSD) symptoms and substance use disorders (SUD). This investigation evaluates self-report and behavioral measures of DT as potential predictors of PTSD and SUD cognitive-behavioral therapy outcomes. Participants included 41 treatment-seeking adults (53.7% women; 73.2% African American; M-age = 44.90, SD = 9.68) who met at least four symptoms of DSM-5 PTSD and DSM-IV substance dependence, assessed via structured interviews. At baseline (pre-treatment), participants completed the Distress Tolerance Scale (DTS), Mirror-Tracing Persistence Task (MTPT), Breath Holding task, and Paced Auditory Serial Addition Task. The Clinician-Administered PTSD Scale for DSM-5 severity scores and percent days of primary substance use, measured via Timeline Follow-back, were used as indicators of PTSD symptoms and substance use, respectively. Covariates included treatment condition, baseline PTSD symptom severity, and baseline substance use. Lower perceived DT at baseline (DTS total score) was associated with higher PTSD symptom severity at end-of-treatment. Lower behavioral DT at baseline (MTPT duration) was associated with higher substance use at the conclusion of treatment (i.e. proportion of number of use days to total number of days between two final treatment sessions).</t>
  </si>
  <si>
    <t>Uslu F.I.
 Bayrakoglu A.
 Mese S.
 Yildiz G.B.</t>
  </si>
  <si>
    <t>Distribution patterns and publishing rates of oral presentations presented in national neurology congresses according to diseases between 2000-2017.</t>
  </si>
  <si>
    <t>Objective: Congresses are important for physicians to access up-to-date information. The papers presented in congresses provide access to current research topics in the field in a short time. In this study, we aimed to investigate the contribution of oral presentations (OP) that were presented at the Turkish National Neurology Congress (TNNC) organized by the Turkish Neurological Society to the literature. Material(s) and Method(s): OP presented in TNNCs between 2000-2017 were reviewed. The distribution of papers in terms of the main headings and their institutions were determined. Then, the names and presentation titles of the researchers were searched in PubMed and Google Scholar databases in Turkish and English and their publication rates were determined. Result(s): In 17 years, a total of 1682 oral and 8065 poster presentations were accepted. Fourteen OPs were withdrawn. Of the OPs, 318 were in the field of demyelinating diseases (DMD), 305 on cerebrovascular diseases (CVD), 205 on epilepsy, 202 on neuromuscular diseases (NMD), 199 on headache, 183 on movement disorders, 112 on behavioral neurology, 20 on sleep disorders, 13 on pediatric neurology, and 119 on other diseases. Of the studies, 1253 were clinical studies, 226 were case reports, 130 were basic science studies, 84 were questionnaire studies, 70 were genetic studies, and 852 were prospective studies. One thousand two hundred eighty-six were from university hospitals and 338 from training and research hospitals. Six hundred six were published as articles. One hundred seventy-one were published in Turkish journals and 416 were published in SCI-E journals. Of the publications, 481 were presentations from university hospitals. Comparing the 2000-2009 and 2010-2017 presentations, presentations of NMD and sleep disorders increased, and the highest number of presentations were in the CVD and DMD groups in both periods. Presentations of headache and epilepsy were mostly published in journals. Conclusion(s): To our knowledge, our study is the first to analyze neurology congress presentations in Turkey. It is noted that such analyses are performed in the literature mostly for 1-5 years, and our results are similar to those of other disciplinary studies conducted in our country and lower than those of international meetings. Incentive methods should be developed to increase the number of publications.Copyright © 2020 by Turkish Neurological Society.</t>
  </si>
  <si>
    <t>https://dx.doi.org/10.2147/NDT.S119004</t>
  </si>
  <si>
    <t>Turk Noroloji Dergisi. 26(4) (pp 330-333), 2020. Date of Publication: 2020.</t>
  </si>
  <si>
    <t>Hasler B.P.
 Kirisci L.
 Clark D.B.</t>
  </si>
  <si>
    <t>Disturbed sleep and sleep timing during late childhood are risk factors for later alcohol involvement.</t>
  </si>
  <si>
    <t>Cross-sectional and limited longitudinal data suggest that sleep and circadian disturbances are risk factors for alcohol use disorders (AUDs). Only a handful of longitudinal studies have examined these relationships during adolescence, despite the elevated incidence of sleep/circadian disturbances and AUDs during this time. In the present analyses, we examined whether restless sleep and irregular sleep timing during late childhood predicted an earlier onset of alcohol involvement. The sample was 732 children (212 female) recruited at age 10-12 years old and followed over five visits to age 30. In 314, fathers had a history of substance us disorders involving illicit drugs. The Dimensions of Temperament Survey - Revised (DOTS-R) subscales assessed restless sleep (i.e., DOTS-R Activity Level - Sleep) and irregular sleep timing (i.e., DOTS-R Rhythmicity-Sleep). Alcohol involvement was assessed via diagnostic interviews. Cox proportional hazard models were developed for two outcomes ("ever tried" alcohol or alcohol use disorder), as well as for the onset of major depressive disorder. Restless sleep at age 10-12 years old significantly predicted an earlier onset age for trying alcohol (Wald chi2 = 5.85, p = 0.016). Restless sleep also predicted an earlier onset of depressive disorder (Wald chi2 = 7.43, p = 0.0006). Irregular sleep timing at age 10-12 years old significantly predicted an earlier onset age for alcohol use disorder (Wald chi2 = 6.67, p = 0.01). Consistent with findings in other age groups, restless sleep and irregular sleep timing predicted earlier onset of alcohol use and alcohol use disorder, respectively. Restless sleep also predicted earlier onset of depression. Sleep-focused preventative efforts during early adolescence may reduce the incidence of mood and substance use disorders.</t>
  </si>
  <si>
    <t>https://dx.doi.org/10.1111/acer.12741</t>
  </si>
  <si>
    <t>Alcoholism: Clinical and Experimental Research. Conference: 38th Annual Scientific Meeting of the Research Society on Alcoholism. San Antonio, TX United States. Conference Publication: (var.pagings). 39(SUPPL. 1) (pp 215A), 2015. Date of Publication: June 2015.</t>
  </si>
  <si>
    <t>Gjersing, Linn;Jonassen, Kristine V.;Biong, Stian;Ravndal, Edle;Waal, Helge;Bramness, JÃ¸rgen G.;Clausen, Thomas</t>
  </si>
  <si>
    <t>Diversity in causes and characteristics of drug-induced deaths in an urban setting.</t>
  </si>
  <si>
    <t>Aims: To assess demographic characteristics, treatment utilization and circumstances of death among those who died from drug-induced deaths in an urban setting and to identify possible subpopulations that should be targeted specifically to further develop preventive public health policies. Methods: Subjects (N = 231) who died, from drug-induced deaths, in the Norwegian capital Oslo (2006â€“2008) were identified through the National Cause of Death Registry. Data on toxicology, prison release and contact with health and social services in Oslo were collected. Results: Majority of cases were men (78%) and the mean age was 37 years. Nearly all cases (90%) were polydrug intoxications. Heroin was implicated in 67%. Residential address was the most common place of death (67%). Most cases (82%) had been in contact with health and social services in the year before death. Women were 4 years older, more often Oslo residents (82% vs. 64%) and fewer died from heroin intoxication. Non-Oslo residents were younger and more likely to have been found outdoors with heroin as the main intoxicant. Other identified subpopulations were those who died after prison release and those discharged from drug treatment. Conclusions: The findings suggest that the majority of cases could have been available for preventive measures through their contacts with health and social services. Yet, the heterogeneity among cases indicates that such measures need to be multifaceted. Finally, it is important for policymakers and health and social workers in various countries to consider subpopulations such as women and non-city residents when developing public health interventions to prevent overdose deaths. (PsycINFO Database Record (c) 2017 APA, all rights reserved)</t>
  </si>
  <si>
    <t>https://doi.org/10.1177/1403494812472007</t>
  </si>
  <si>
    <t>Scandinavian Journal of Public Health</t>
  </si>
  <si>
    <t>Greenwald M.
 Greenstein D.
 Park L.
 Acevedo-Diaz E.
 Cavanaugh G.
 Zarate C.A.</t>
  </si>
  <si>
    <t>Do Acute Experiences During Ketamine Infusions Influence its Antidepressant Effects?.</t>
  </si>
  <si>
    <t>Background: Sub-anesthetic doses of the glutamate modulator, ketamine, induce highly variable dissociative and psychedelic experiences, followed by rapid and sustained antidepressant effects. Attempts to understand its therapeutic mechanism have largely focused on biological and dissociative effects. However, recent studies with ketamine and serotonergic psychedelics suggest that anxiety and positive affect during psychoactive periods may be relevant to clinical outcomes. Method(s): We did a mediation analysis using a linear mixed effects model of clinician and self-ratings of 76 patients' experiences during ketamine infusions across two randomized, double-blind, placebo-controlled, crossover trials. We examined patients' scores on the Hamilton Anxiety Rating Scale (HAM-A), Visual Analog Scale (VAS) for positive-affect, adverse event reporting of euphoria, and VAS for anxiety, hypothesizing that they would mediate patients' Montgomery- Asberg Depression Rating Scale (MADRS)-measured response 24hrs and seven days after infusion. We hypothesized that less anxiety and greater positive-affect would be associated with better antidepressant responses. Result(s): None of our measures during ketamine infusions mediated MADRS scores on Day one or seven. Though there were trend-level associations between all measures with day-one MADRS scores, these diminished by day seven and were also present during placebo infusions, suggesting a possible placebo effect. VAS positive-affect scores seemed to track unblinding, suggesting positive-affect is a common effect in ketamine antidepressant therapy, but precluding meaningful interpretation of these data. Conclusion(s): Such results may be preliminary evidence that ketamine's psychoactive effects have little clinical value, but prospective examination of better validated psychological constructs in controlled trials with active placebos will be necessary for more definitive evidence. Supported By: NIMH Keywords: Ketamine, Depression, Human Behavioral Pharmacology, Randomized Clinical Trial, Antidepressant ResponseCopyright © 2020</t>
  </si>
  <si>
    <t>https://dx.doi.org/10.1111/vaa.12402</t>
  </si>
  <si>
    <t>Biological Psychiatry. Conference: 75th Annual Scientific Convention and Meeting. New York United States. 87(9 Supplement) (pp S276), 2020. Date of Publication: 1 May 2020.</t>
  </si>
  <si>
    <t>Tekin, E; Mocan, N; Liang, L</t>
  </si>
  <si>
    <t>Do Adolescents with Emotional or Behavioral Problems Respond to Cigarette Prices?</t>
  </si>
  <si>
    <t>CONTROL POLICIES; DISCOUNT RATES; SMOKING; DEPRESSION; ILLNESS; COCAINE</t>
  </si>
  <si>
    <t>Adolescents with mental health problems have much higher rates of smoking than those without such problems. Although a large body of evidence suggests that higher cigarette prices reduce smoking prevalence and the quantity smoked, little is known about the interaction between mental health or behavioral problems and tobacco consumption in the general population or among adolescents. Using a national representative sample of adolescents from the National Longitudinal Study of Adolescent Health and employing validated psychiatric measures of emotional distress and behavioral problems, we estimate the price elasticity of cigarette demand for adolescents who have behavioral or emotional problems. The results indicate that these adolescents are at least as responsive to cigarette prices as adolescents with no emotional or behavioral problems.</t>
  </si>
  <si>
    <t>Muller A.E.
 Clausen T.</t>
  </si>
  <si>
    <t>Do benzodiazepines succeed in reducing mental distress?.</t>
  </si>
  <si>
    <t>Objective and Rational: Psychiatric comorbidities are common among people with substance use disorders, and particularly for those in opioid maintenance treatment (OMT). Benzodiazepines (BZD) are effective pharmacological treatments for anxiety and panic disorders, but are also addictive themselves. This addictive potential in addition to their potentially fatal consequences when combined with opioids makes BZD prescription to patients in OMT a controversy. Method(s):We compared changes in mental distress and BZD use, both illegal and prescribed, of 179 new OMT patients with 162 new medical-free residential treatment patients, 2 cohorts participating in the longitudinal Norwegian NorComt study. Patients were interviewed at treatment start and again 1 year later, regardless of treatment status. Data on substance use, medication use, and mental distress (using the anxiety and depression subscales of the Hopkins Symptoms Checklist 25) were self-reported during interviews. Chi-squares were used to assess changes in BZD use. General linear models with repeated measures analyzed changes in mental distress according to benzodiazepine use change, with age as a covariate, in order to account for within-subject variation at treatment entry. Result(s): At treatment entry, prescribed and illegal BZDs were among the most commonly used substances by both cohorts, reported by 70% of both. Over 1 year, OMT patients were more likely to begin using prescribed BZD (13.4%) than residential patients (4.9%), P&lt;0.001, and were twice as likely to continue illegal BZDuse (24.0%compared with 11.1%), P&lt;0.001.Nearly half of all residential patients were able to stop using illegal BZDs. Both measures of mental distress improved for residential patients over time (significant main effect of time), whereas OMT patients reported no such improvements over 1 year (nonsignificant main effect of time). In both cohorts, prescribed BZDuse either newor continued did not affect anxiety or depression symptoms (nonsignificant interaction effect of change in prescribedBZDxtime). However, residential patients who began or continued illegal BZDs reported worsened anxiety, and those who stopped illegal use reported lessened anxiety (significant interaction effect of change in illegal BZDxtime). OMT patients who began using illegal BZD reported worsened depression symptoms (significant interaction effect of change in illegal BZDxtime). Conclusion(s): OMT patients have a larger burden of mental distress than residential patients. Although residential patients' distress lessened over time, potentially as a function of treatment, OMT patients continued to struggle. Prescribed BZDs did not improve anxiety or depression symptoms in either cohort. Illegal BZD use, on the other hand, increased anxiety and depression in the 2 groups. If illegal BZD use is an attempt by some patients to selfmedicate for distress, they should be made aware of the health risks and of the low likelihood of reduced distress. OMT does not appear to be doing as good of a job as residential treatment in addressing patients' mental distress, and BZD prescriptions appear insufficient.</t>
  </si>
  <si>
    <t>https://dx.doi.org/10.1097/ADM.0000000000000548</t>
  </si>
  <si>
    <t>Journal of Addiction Medicine. Conference: 50th Annual Conference of the American Society of Addiction Medicine, ASAM 2019. Orlando, FL United States. 13(3) (pp E5), 2019. Date of Publication: May - June 2019.</t>
  </si>
  <si>
    <t>Willman M.W.
 Liss D.B.
 Schwarz E.S.
 Mullins M.E.</t>
  </si>
  <si>
    <t>Do heroin overdose patients require observation after receiving naloxone?.</t>
  </si>
  <si>
    <t>Context: Heroin use in the US has exploded in recent years, and heroin overdoses requiring naloxone are very common. After awakening, some heroin users refuse further treatment or transport to the hospital. These patients may be at risk for recurrent respiratory depression or pulmonary edema. In those transported to the emergency department, the duration of the observation period is controversial. Additionally, non-medical first responders and lay bystanders can administer naloxone for heroin and opioid overdoses. There are concerns about the outcomes and safety of this practice as well. Objective(s): To search the medical literature related to the following questions: (1) What are the medical risks to a heroin user who refuses ambulance transport after naloxone? (2) If the heroin user is treated in the emergency department with naloxone, how long must they be observed prior to discharge? (3) How effective in heroin users is naloxone administered by first responders and bystanders? Are there risks associated with naloxone distribution programs? Methods: We searched PubMed and GoogleScholar with search terms related to each of the questions listed above. The search was limited to English language and excluded patents and citations. The search was last updated on September 31, 2016. The articles found were reviewed for relevance to our objective questions. Eight out of 1020 citations were relevant to the first 2 questions, 5 of 707 were relevant to the third question and 15 of 287 were relevant to the fourth question. In the prehospital environment, does a heroin user revived with naloxone always require ambulance transport and what are the medical risks if ambulance transport is refused after naloxone? The eight articles were all observational studies done either prospectively or retrospectively. Two studies focused on heroin overdoses and included 1069 patients not transported to the hospital. No deaths occurred in this group. In counting the patients from all eight studies, some of which included non-heroin opioid overdoses, there were 5443 patients treated without transport and four deaths from rebound opioid toxicity. The number needed to transport to save one life (NNT) is 1361. Adverse effects were mostly related to opioid withdrawal. If a heroin user is treated in the ED, how long must the patient stay under observation before being safe for discharge? Five articles addressing the duration of ED observation required for patients treated with naloxone for opioid overdoses. Although a wide range of observation durations were reported, one study supported observing patients for one hour. If after this period the patient mobilizes as usual, has normal vital signs, and a Glasgow Coma Scale of 15, they can be discharged safely. What are the likely risks in heroin users following naloxone use by lay bystanders or first responders? Of the 15 relevant papers, a systematic review reported a 100% survival rate in eleven studies and a range of 96-99% survival in the remaining four. Two other studies suffered from poor follow-up and had lower success rates of 83% and 89%. Few if any risks were associated with opioid overdose prevention programs in which lay people were trained to administer naloxone. Conclusion(s): Patients revived with naloxone after heroin overdose may be safely released without transport to the hospital if they have normal mentation and vital signs. In the absence of co-intoxicants and further opioid use there is very low risk of death from rebound opioid toxicity. For those patients treated in the ED for opioid overdose, an observation period of one hour is sufficient if they ambulate as usual, have normal vital signs and a Glasgow Coma Scale of 15. Patients suffering opioid toxicity can be administered naloxone safely by first responders and trained lay people. Programs that train these individuals are likely safe and beneficial, however further research is necessary.Copyright © 2016 Informa UK Limited, trading as Taylor &amp; Francis Group.</t>
  </si>
  <si>
    <t>https://dx.doi.org/10.1080/15563650.2016.1253846</t>
  </si>
  <si>
    <t>Clinical Toxicology. 55(2) (pp 81-87), 2017. Date of Publication: 07 Feb 2017.</t>
  </si>
  <si>
    <t>Snyder, Susan M.;Rubenstein, Casey</t>
  </si>
  <si>
    <t>Do incest, depression, parental drinking, serious romantic relationships, and living with parents influence patterns of substance use during emerging adulthood?</t>
  </si>
  <si>
    <t>Abstract â€” This study examined how incest, depression, parental drinking, relationship status, and living with parents affect patterns of substance use among emerging adults, 18 to 25 years old. The study sample included (n = 11,546) individuals who participated in Waves I, II, and III of the National Longitudinal Study of Adolescent Health (Add Health). The study used separate latent class analysis for males and females to determine how patterns of substance use clustered together. The study identified the following three classes of substance use: heavy, moderate, and normative substance use patterns. Multinomial logistic regression indicated that, for females only, incest histories also nearly doubled the risk of heavy-use class membership. In addition, experiencing depression, being single, and not living with parents serve as risk factors for males and females in the heavy-use group. Conversely, being Black, Hispanic, or living with parents lowered the likelihood of being in the group with the most substance use behaviors (i.e., heavy use). Findings highlight the need for interventions that target depression and female survivors of incest among emerging adults. (PsycInfo Database Record (c) 2023 APA, all rights reserved)</t>
  </si>
  <si>
    <t>https://doi.org/10.1080/02791072.2014.914610</t>
  </si>
  <si>
    <t>Jamison R.N.
 Link C.L.
 Marceau L.D.</t>
  </si>
  <si>
    <t>Do pain patients at high risk for substance misuse experience more pain?: A longitudinal outcomes study.</t>
  </si>
  <si>
    <t>Objective: The Screener and Opioid Assessment of Pain Patients (SOAPP v.1) has been shown to be a reliable measure of risk potential for substance misuse and to correlate with a history of substance abuse, legal problems, craving, smoking, and mood disorders among chronic pain patients. The aim of this study was to examine differences over time on a number of measures among chronic pain patients who were classified as high or low risk for opioid misuse based on scores on the SOAPP. Method(s): From an initial sample of one hundred thirty-four participants (N 134), one hundred and ten (N110) completed the SOAPP and were grouped as high or low risk for misuse of medication based on SOAPP scores of &gt;=7. All subjects were asked to complete baseline measures and in-clinic monthly diaries of their pain, mood, activity interference, medication, and side effects over a 10-month study period. Result(s): The results showed that although those who were classified as high-risk for opioid misuse reported significantly higher levels of pain intensity, activity interference, pain catastrophizing, disability, and depressed mood at baseline (P &lt; 0.05), only pain intensity ratings were found to differentiate groups over time (P &lt; 0.01). These results were unrelated to perceived helpfulness of pain treatment. Conclusion(s): Differences in subjective pain intensity were found between those who are high risk for opioid misuse compared with those at low risk for medication misuse, implying that higher-risk patients may experience more subjective pain. Consequently, these patients may be more challenging to treat. © American Academy of Pain Medicine.</t>
  </si>
  <si>
    <t>https://dx.doi.org/10.1111/j.1526-4637.2009.00679.x</t>
  </si>
  <si>
    <t>Pain Medicine. 10(6) (pp 1084-1094), 2009. Date of Publication: September 2009.</t>
  </si>
  <si>
    <t>Pearce J.I.
 Drendel A.L.
 Brousseau D.C.
 Hainsworth K.R.</t>
  </si>
  <si>
    <t>Do pediatric patients with high anxiety have behavioral changes after ED procedural sedation?.</t>
  </si>
  <si>
    <t>Background: Negative at-home outcomes experienced after Emergency Department (ED) sedation have not been prospectively evaluated. For surgical patients, preoperative anxiety is associated with negative postoperative behavior changes including sleep anxiety, separation anxiety, aggression toward authority and apathy/withdrawal. No study has evaluated the association between anxiety and negative post-discharge behaviors for children sedated in the ED. Objective(s): The purpose of this study was to determine the proportion of children experiencing high anxiety and negative postdischarge behaviors. Factors associated with negative behaviors 1 week after ED sedation were determined. Method(s): This is a prospective cohort study of children receiving intravenous ketamine sedation for fracture reduction. Children's anxiety prior to sedation was observed using the Modified Yale Preoperative Anxiety Scale (range 23-100; &gt;= 40 indicates high anxiety). Negative behavioral change was reported by parents using the Post- Hospitalization Behavior Questionnaire 1-2 weeks after discharge; significant negative behavior change was defined as &gt;=7 changes consistent with prior literature. Descriptive statistics and relative risks were calculated. Result(s): 99 eligible patients were enrolled, 82 (83%) completed follow-up; median age was 7 years (range 2-16), 72% were male, 73% white and 21% African American. Median sedation duration was 39 minutes (range 15-140). Median anxiety score was 37 (range 23-97); 40% had high anxiety. Overall, 22% of children had significant negative behavior changes after sedation. The most frequent negative behavior changes were separation anxiety and apathy/withdrawal. Factors associated with negative behaviors were high anxiety (RR=3.9, 95% CI 1.5-9.8) and black race (RR= 3.0, 95% CI 1.3-7.2) but not age, gender, ethnicity, presence of other medical conditions or sedation duration. Conclusion(s): 40% of children undergoing sedation were highly anxious. Overall, 22% of children were reported to have significant negative behaviors after discharge. Highly anxious and African American children have increased risk of negative behavioral changes which have not been previously recognized in the ED setting.</t>
  </si>
  <si>
    <t>Academic Emergency Medicine. Conference: 2016 Annual Meeting of the Society for Academic Emergency Medicine, SAEM 2016. New Orleans, LA United States. Conference Publication: (var.pagings). 23(SUPPL. 1) (pp S143-S144), 2016. Date of Publication: May 2016.</t>
  </si>
  <si>
    <t>Bean D.J.
 Johnson M.H.
 Heiss-Dunlop W.
 Lee A.C.
 Kydd R.R.</t>
  </si>
  <si>
    <t>Do psychological factors influence recovery from complex regional pain syndrome type 1? A prospective study.</t>
  </si>
  <si>
    <t>Previous studies have shown that the outcomes of complex regional pain syndrome (CRPS) vary significantly between patients, but few studies have identified prognostic indicators. The aim of this study was to determine whether psychological factors are associated with recovery from recently onset CRPS amongst patients followed prospectively for 1 year. Sixty-six patients with CRPS (type 1) were recruited within 12 weeks of symptom onset and assessed immediately and at 6 and 12 months, during which time they received treatment as usual. At each assessment, the following were measured: signs and symptoms of CRPS, pain, disability, depression, anxiety, stress, pain-related fear, pain catastrophising, laterality task performance, body perception disturbance, and perceived ownership of the limb. Mixed-effects models for repeated measures were conducted to identify baseline variables associated with CRPS severity, pain, and disability over the 12 months. Results showed that scores for all 3 outcome variables improved over the study period. Males and those with lower levels of baseline pain and disability experienced the lowest CRPS severity scores over 12 months. Those with lower baseline anxiety and disability had the lowest pain intensity over the study period, and those with lower baseline pain and pain-related fear experienced the least disability over the 12 months. This suggests that anxiety, pain-related fear, and disability are associated with poorer outcomes in CRPS and could be considered as target variables for early treatment. The findings support the theory that CRPS represents an aberrant protective response to perceived threat of tissue injury.Copyright © 2015 International Association for the Study of Pain.</t>
  </si>
  <si>
    <t>https://dx.doi.org/10.1097/j.pain.0000000000000282</t>
  </si>
  <si>
    <t>Pain. 156(11) (pp 2310-2318), 2015. Date of Publication: 01 Nov 2015.</t>
  </si>
  <si>
    <t>Sinha R.
 Fox H.
 Morgan P.
 Tuit K.
 Hong K.-I.</t>
  </si>
  <si>
    <t>Do results from human laboratory studies generalize to real-life relapse? results from studies with the alpha-2 adrenoceptor agonists lofexidine and guanfacine.</t>
  </si>
  <si>
    <t>Addictive disorders are chronic relapsing illnesses in which stress and drug related stimuli are common provocateurs of drug craving and risk of relapse. Data from human laboratory studies that model stress responses, drug cue reactivity and drug craving in separate groups of alcohol, cocaine, opioid and nicotine dependent individuals will be presented. Using prospective clinical outcome design, the predictive validity of the human laboratory models in the context of real-life drug relapse risk will be shown. Data from a series of double-blind placebo controlled studies that examined the effects of prazosin (0,16 mg/day) in alcoholics, lofexidine (0, 2.5 mg/day) in naltrexone treated opiate addicts and guanfacine (0, 2 or 3 mg/day) in cocaine dependent smokers on stress responses, drug craving and functional magnetic resonance imaging (fMRI) responses and clinical outcomes will show that (a) prazosin significantly decreased stress and cue-induced craving and anxiety relative to responses in the neutral condition in treatment engaged alcoholics, (b) lofexidine also significantly decreased stress and cue-induced craving in naltrexone treated opiate patients, and (c) guanfacine significantly decreased stress and cue-induced nicotine craving, and cue induced and at higher doses, stress-induced cocaine craving in cocaine abusing smokers. Neural correlates of such decreases in drug craving were observed as increased activation in the ventromedial and dorsolateral prefrontal cortex and amygdala in response to drug cues and also to stress in cocaine dependent smokers. Parallel preliminary clinical outcome data will be shown to address generalizability between human laboratory findings and 'real-life' drug relapse (supported by the US national Institutes of Health).</t>
  </si>
  <si>
    <t>https://dx.doi.org/10.1097/01.fbp.0000399674.93315.4e</t>
  </si>
  <si>
    <t>Behavioural Pharmacology. Conference: 14th Biennial Meeting of the European Behavioural Pharmacology Society. Amsterdam Netherlands. Conference Publication: (var.pagings). 22(SUPPL. A) (pp e10), 2011. Date of Publication: August 2011.</t>
  </si>
  <si>
    <t>Rodrigues, Nelson B.;McIntyre, Roger S.;Lipsitz, Orly;Cha, Danielle S.;Cao, Bing;Lee, Yena;Gill, Hartej;Lui, Leanna M. W.;CubaÅ‚a, WiesÅ‚aw J.;Ho, Roger;Shekotikhina, Margarita;Teopiz, Kayla M.;Subramaniapillai, Mehala;Kratiuk, Kevin;Mansur, Rodrigo B.;Rosenblat, Joshua D.</t>
  </si>
  <si>
    <t>Do sleep changes mediate the antiâ€_x0090_depressive and antiâ€_x0090_suicidal response of intravenous ketamine in treatmentâ€_x0090_resistant depression?</t>
  </si>
  <si>
    <t>Sleep disturbances are commonly reported in patients with treatmentâ€_x0090_resistant depression (TRD). Available data have shown that intravenous (IV) ketamine is an effective treatment for patients with TRD and growing data suggest ketamine may improve overall sleep architecture. In the present study, we evaluated whether changes in sleep symptoms mediated the antiâ€_x0090_depressive and/or antiâ€_x0090_suicidal effects of IV ketamine and whether improvement in sleep correlated with a higher likelihood of achieving response or remission. Adults with TRD received four infusions of IV ketamine at a communityâ€_x0090_based clinic. Total depressive symptom severity was measured with the Quick Inventory Depressive Symptoms Selfâ€_x0090_Report 16â€_x0090_Item (QIDSâ€_x0090_SRâ‚_x0081_â‚†) at baseline and was repeated across four infusions. Suicidal ideation (SI) and four sleep symptoms were measured using the SI item and the five sleep items on the QIDSâ€_x0090_SRâ‚_x0081_â‚†. A total of 323 patients with TRD received IV ketamine. Selfâ€_x0090_reported improvements in insomnia, nightâ€_x0090_time restlessness, hypersomnia, early morning waking, and total sleep were significant partial mediators to the improvements observed in depression severity. Similarly, insomnia, nightâ€_x0090_time restlessness, early morning waking and total sleep improvements mediated the reduction of IV ketamine on SI. All sleep items, except for hypersomnia, were associated with an increased likelihood of achieving response or remission. Notably, each point improvement in total sleep score was significantly associated with achieving responder/remitter status (odds ratio 3.29, 95% confidence interval 2.00â€“5.41). Insomnia, sleep restlessness, early morning waking and total sleep improvements were significant mediators of antidepressant and antiâ€_x0090_suicidal improvements in patients with TRD receiving IV ketamine. (PsycInfo Database Record (c) 2022 APA, all rights reserved)</t>
  </si>
  <si>
    <t>https://doi.org/10.1111/jsr.13400</t>
  </si>
  <si>
    <t>Journal of Sleep Research</t>
  </si>
  <si>
    <t>Boden JM, Fergusson DM, Horwood LJ.</t>
  </si>
  <si>
    <t>Does adolescent self-esteem predict later life outcomes? A test of the causal role of self-esteem</t>
  </si>
  <si>
    <t>Dev Psychopathol</t>
  </si>
  <si>
    <t>10.1017/S0954579408000151</t>
  </si>
  <si>
    <t>Turner J.A.
 Shortreed S.M.
 Saunders K.W.
 Leresche L.
 Thielke S.
 Von Korff M.</t>
  </si>
  <si>
    <t>Does association of opioid use with pain and function differ by fibromyalgia or widespread pain status?.</t>
  </si>
  <si>
    <t>Many consider chronic opioid therapy (COT) to be ineffective for fibromyalgia, but empirical evidence is limited. Among patients identified as initiating COT, we examined whether fibromyalgia was associated with different relationships of opioid use to pain and activity interference outcomes 12 months later. We obtained electronic data on diagnoses and opioid prescriptions. We obtained patient self-report data, including pain and activity interference measures, at baseline, 4 months, and 12 months. Among 1218 patients, 429 (35%) met our definition of fibromyalgia. Patients with and without fibromyalgia who had intermittent/lower-dose or regular/higher-dose opioid use at 12 months had similar 12-month pain intensity scores. However, among patients with minimal/no opioid use at 12 months, 12-month pain intensity was greater for those with fibromyalgia (adjusted mean 5.15 [95% confidence interval, 4.80-5.51]; 0-10 scale) than for those without (4.44 [4.15-4.72]). Similar patterns were observed for 12-month activity interference. Among patients who discontinued opioids by 12 months, those with fibromyalgia were more likely to report bothersome side effects and less likely to report pain improvement as important reasons for discontinuation (P &lt; 0.05). In sum, at 12 months, among patients who had discontinued opioids or used them minimally, those with fibromyalgia had worse outcomes and were less likely to have discontinued because of pain improvement. Among patients continuing COT, pain and activity interference outcomes were worse than those of patients with minimal/no opioid use and did not differ for those with fibromyalgia vs those with diverse other chronic pain conditions.Copyright © 2016 International Association for the Study of Pain.</t>
  </si>
  <si>
    <t>https://dx.doi.org/10.1097/j.pain.0000000000000631</t>
  </si>
  <si>
    <t>Pain. 157(10) (pp 2208-2216), 2016. Date of Publication: 30 Jun 2016.</t>
  </si>
  <si>
    <t>Bartholomew, J; Holroyd, S; Heffernan, TM</t>
  </si>
  <si>
    <t>Does cannabis use affect prospective memory in young adults?</t>
  </si>
  <si>
    <t>cannabis; prospective memory</t>
  </si>
  <si>
    <t>BRAIN-REGIONS; MARIJUANA; EVERYDAY; ECSTASY</t>
  </si>
  <si>
    <t>The aim of the present study was to examine prospective memory impairments associated with cannabis use in young adults. An independent measures design utilising pre-existing groups of users and non-users was employed in which an opportunity sample of 90 undergraduates studying at universities in the north east of England participated. The number of prospective memory failures reported on the Prospective Memory Questionnaire and the number of location-action combinations correctly recalled during a video-based prospective memory task were measured. The number of strategies used to assist memory, level of anxiety and depression, and use of alcohol, nicotine and any other recreational drugs in addition to cannabis were also measured and controlled during the analysis. Analysis revealed no significant differences in the number of self-reported prospective memory failures; however, cannabis users recalled significantly fewer location-action combinations than non-users in the video-based prospective memory task. The findings from the present study suggest that cannabis use has a detrimental effect on prospective memory ability in young adults but users may not be aware of these deficits.</t>
  </si>
  <si>
    <t>McCarthy, William J.;Collins, Cyleste;Hser, Yih-Ing</t>
  </si>
  <si>
    <t>Does cigarette smoking affect drug abuse treatment?</t>
  </si>
  <si>
    <t>Does quitting cigarette smoking help or hurt the polydrug user in treatment for drug use? Data were obtained from 407 polydrug users (mean age 36 yrs) in 15 treatment centers in Los Angeles at baseline and one-year follow-up. Measures were smoking status, reported drug use, urine test results, SF-36 scores, Hopkins SCL, ASI-alcohol use, -drug use, -psychiatric problems, and ad hoc employment-related problems. Most respondents (95%) reported some lifetime smoking. Over one-yr followup, 29% reported a change in smoking status. At follow-up, stable former smokers reported fewer psychiatric problems than stable current smokers. Change in smoking status was associated with reduced heroin use, but with increased psychiatric problems and employment-related problems. Stable former smokers consistently reported healthier outcomes than either stable regular smokers or status changers, as reflected in somatization, obsessive/compulsive behavior, depression, and anxiety scores. Long-term but not short-term abstinence from tobacco use in polydrug users undergoing treatment is associated with consistently more favorable health outcomes. (PsycINFO Database Record (c) 2019 APA, all rights reserved)</t>
  </si>
  <si>
    <t>https://doi.org/10.1177/002204260203200103</t>
  </si>
  <si>
    <t>Journal of Drug Issues</t>
  </si>
  <si>
    <t>Florida State University/School of Criminology &amp; Criminal Justice</t>
  </si>
  <si>
    <t>Alderson H.L.
 Lawrie S.M.</t>
  </si>
  <si>
    <t>Does cigarette smoking cause psychosis?.</t>
  </si>
  <si>
    <t>https://dx.doi.org/10.1016/S2215-0366%2815%2900239-4</t>
  </si>
  <si>
    <t>The Lancet Psychiatry. 2(8) (pp 672-673), 2015. Date of Publication: 01 Aug 2015.</t>
  </si>
  <si>
    <t>Pol A.P.
 Ramos J.A.
 Leal A.C.
 Lopez F.M.
 De Fortuny L.M.
 Fes A.F.</t>
  </si>
  <si>
    <t>Does Depression Influence Postoperative Total Hip Atroplasty?.</t>
  </si>
  <si>
    <t>Objectives: Depression and osteoarthritis are two relatively common chronic diseases in the elderly population. Chronic pain and functional limitation caused by coxarthrosis negatively influence depression, with higher rates of depression in this group of patients than in the general population. Total hip arthroplasty (THA) has been shown to decrease pain and improve functionality in these patients, which may successfully influence the patient's depressive symptoms. The main objective is to evaluate the differences in the immediate postoperative period (pain and hospitalisation time) between patients with depression and patients without depression. Secondary objectives are to assess whether depression leads to worse outcomes one year after surgery and to assess the range of improvement in depression after arthroplasty. Material(s) and Method(s): Prospective cohort study in which all patients with indication for primary total hip arthroplasty during 2017 were included. All surgeries were performed by expert surgeons from the hip unit of the same university hospital. Patients undergoing revision or prosthetic surgery due to fracture of the proximal femur were excluded. Preoperatively, patients completed the PHQ-9 questionnaire, validated for both diagnosis and treatment monitoring of depression, and were classified into patients with depression (if preoperative PHQ-9 &gt; or = 10) and patients without depression (preoperative PHQ-9 &lt; 10). During hospital admission, postoperative pain was assessed using VAS (mean and maximum) and the need for analgesic rescue with major opioids. At the follow-up visit one year after the operation, patients filled in the PHQ-9 questionnaire again and a functional assessment was made with the Postel Merle d'Aubigne questionnaire (PMA). Result(s): A total of 83 patients were recruited, 16 patients with depression and 67 patients without depression. Both groups were comparable regarding to sex, age, BMI and ASA. The mean number of major opioid rescues among nondepressive patients was 3.88 rescues and among depressive patients 3.31 (p=0.273). The mean maximum VAS was 3.9 in non-depressive patients and 5 in depressive patients (p=0.12) and the mean average VAS was 1.26 vs 2.27, respectively (p=0.457). Hospital stay was 4.6 days for patients without depression and 4.7 days for patients with depression (p=0.116). The range of improvement at one year on the PHQ-9 questionnaire was 0.164 points in the group of patients without depression, while it was 6.133 points in the group of patients with depression (p&lt;0.001). The PMA scores (sum of the 3 parameters) were 17.2 in patients with depression and 17.6 in patients without depression (p=0.09). Comments and Conclusion(s): Patients with a diagnosis of depression do not have worse postoperative pain control after THA or a longer hospital stay. This group of patients has a good control of their disease after surgery, showing a higher range of improvement in the PHQ-9 test compared to patients not diagnosed with depression. There are no functional differences between the two groups of patients one year after surgery.</t>
  </si>
  <si>
    <t>https://dx.doi.org/10.1177/11207000221086159</t>
  </si>
  <si>
    <t>HIP International. Conference: 22. Congreso Nacional SECCA. Oviedo Spain. 32(3) (pp 408), 2022. Date of Publication: May 2022.</t>
  </si>
  <si>
    <t>O'Cleirigh, Conall;Ironson, Gail;Smits, Jasper A. J.</t>
  </si>
  <si>
    <t>Does distress tolerance moderate the impact of major life events on psychosocial variables and behaviors important in the management of HIV?</t>
  </si>
  <si>
    <t>Living with HIV involves management of multiple stressful disease-related and other life events. Distress tolerance may provide a functional, individual-based context for qualifying the established relationships between major life events and psychosocial variables important in the management of HIV. The present study provided a preliminary test of the hypothesis that distress tolerance moderates the impact of major life events on these predictors of disease progression. HIV-positive patients (n=116) completed psychosocial and medical questionnaires. Results indicated that major life events interacted with distress tolerance such that lower distress tolerance and higher life events were associated with significantly higher levels of depressive symptoms, substance use coping, alcohol and cocaine use, and medication adherence. In addition, distress tolerance was directly related to self-reported HIV-related symptoms. These results suggest that low distress tolerance, particularly in the face of major life events, may present significant challenges to adaptive management of HIV. Distress tolerance assessment may help to specify targets for cognitive-behavioral and stress management treatments for people living with HIV. (PsycInfo Database Record (c) 2020 APA, all rights reserved)</t>
  </si>
  <si>
    <t>https://doi.org/10.1016/j.beth.2006.11.001</t>
  </si>
  <si>
    <t>Behavior Therapy</t>
  </si>
  <si>
    <t>Marsden, John;Stillwell, Garry;Jones, Hayley;Cooper, Alisha;Eastwood, Brian;Farrell, Michael;Lowden, Tim;Maddalena, Nino;Metcalfe, Chris;Shaw, Jenny;Hickman, Matthew</t>
  </si>
  <si>
    <t>Does exposure to opioid substitution treatment in prison reduce the risk of death after release? A national prospective observational study in England.</t>
  </si>
  <si>
    <t>Background and Aims: People with opioid use disorder (OUD) in prison face an acute risk of death after release. We estimated whether prisonâ€_x0090_based opioid substitution treatment (OST) reduces this risk. Design: Prospective observational cohort study using prison health care, national community drug misuse treatment and deaths registers. Setting Recruitment at 39 adult prisons in England (32 male; seven female) accounting for 95% of OST treatment in England during study planning. Participants: Adult prisoners diagnosed with OUD (recruited: September 2010â€“August 2013; first release: September 2010; last release: October 2014; followâ€_x0090_up to February 2016; n = 15 141 in the risk set). Intervention and Comparator At release, participants were classified as OST exposed (n = 8645) or OST unexposed (n = 6496). The OST unexposed group did not receive OST, or had been withdrawn, or had a low dose. Measurements: Primary outcome: allâ€_x0090_cause mortality (ACM) in the first 4 weeks. Secondary outcomes: drugâ€_x0090_related poisoning (DRP) deaths in the first 4 weeks; ACM and DRP mortality after 4 weeks to 1 year; admission to community drug misuse treatment in the first 4 weeks. Unadjusted and adjusted Cox regression models (covariates: sex, age, drug injecting, problem alcohol use, use of benzodiazepines, cocaine, prison transfer and admission to community treatment), tested difference in mortality rates and community treatment uptake. Findings: During the first 4 weeks after prison release there were 24 ACM deaths: six in the OST exposed group and 18 in the OST unexposed group [mortality rate 0.93 per 100 personâ€_x0090_years (py) versus 3.67 per 100 py; hazard ratio (HR) = 0.25; 95% confidence interval (CI) = 0.10â€“0.64]. There were 18 DRP deaths: OST exposed group mortality rate 0.47 per 100 py versus 3.06 per 100 py in the OST unexposed group (HR = 0.15; 95% CI = 0.04â€“0.53). There was no group difference in mortality risk after the first month. The OST exposed group was more likely to enter drug misuse treatment in the first month postâ€_x0090_release (odds ratio 2.47, 95% CI = 2.31â€“2.65). The OST mortality protective effect on ACM and DRP mortality risk was not attenuated by demographic, overdose risk factors, prison transfer or community treatment (fully adjusted HR = 0.25; 95% CI = 0.09â€“0.64 and HR = 0.15; 95% CI = 0.04â€“0.52, respectively). Conclusions: In an English national study, prisonâ€_x0090_based opioid substitution therapy was associated with a 75% reduction in allâ€_x0090_cause mortality and an 85% reduction in fatal drugâ€_x0090_related poisoning in the first month after release. (PsycINFO Database Record (c) 2019 APA, all rights reserved)</t>
  </si>
  <si>
    <t>https://doi.org/10.1111/add.13779</t>
  </si>
  <si>
    <t>Green, Kerry M.;Doherty, Elaine E.;Stuart, Elizabeth A.;Ensminger, Margaret E.</t>
  </si>
  <si>
    <t>Does heavy adolescent marijuana use lead to criminal involvement in adulthood? Evidence from a multiwave longitudinal study of urban African Americans.</t>
  </si>
  <si>
    <t>While marijuana use is common during adolescence, it can have adverse long-term consequences, with serious criminal involvement being one of them. In this study, we utilize longitudinal data from the Woodlawn Study of a community cohort of urban African Americans (N =702) to examine the effects of heavy adolescent marijuana use (20 or more times) on adult criminal involvement, including perpetration of drug, property and violent crime, as well as being arrested and incarcerated. Utilizing propensity score matching to take into account the shared risk factors between drug use and crime, regression analyses on the matched samples show that heavy adolescent marijuana use may lead to drug and property crime and criminal justice system interactions, but not violent crime. The significant associations of early heavy marijuana use with school dropout and the progression to cocaine and/or heroin use only partially account for these findings. Results suggest that the prevention of heavy marijuana use among adolescents could potentially reduce the perpetration of drug and property crime in adulthood, as well as the burden on the criminal justice system, but would have little effect on violent crime. (PsycInfo Database Record (c) 2022 APA, all rights reserved)</t>
  </si>
  <si>
    <t>https://doi.org/10.1016/j.drugalcdep.2010.05.018</t>
  </si>
  <si>
    <t>Ritchwood, Tiarney D.;DeCoster, Jamie;Metzger, Isha W.;Bolland, John M.;Danielson, Carla K.</t>
  </si>
  <si>
    <t>Does it really matter which drug you choose? An examination of the influence of type of drug on type of risky sexual behavior.</t>
  </si>
  <si>
    <t>This study investigates whether certain types of substances are differentially related to certain risky sexual behaviors (RSBs) within the same population and determines whether combination substance use (SU) has additive, redundant or antagonistic effects on RSBs. African-American youth aged 9â€“19 participated in a large, community-based survey assessing substance use and sexual behaviors. Multilevel modeling was used to predict the differential influence of alcohol, marijuana, and cocaine use on condom use measured in the past 90days and at last intercourse, sex while drunk/high, and number of sexual partners. Tests of the within-participant relations showed that participants increasing their SU over time concurrently increased their RSBs, establishing a strong link between the two behaviors (alcohol: condom Î² = âˆ’0.045, sex while drunk/high Î² = 0.138, sex partners Î² = 0.102; marijuana: condom Î² = âˆ’0.081, sex while drunk/high Î² = 0.255, sex partners Î² = 0.166; cocaine: condom Î² = âˆ’0.091, sex while drunk/high Î² = 0.103, sex partners Î² = 0.031; all p's p's &lt; 0.05). Moreover, the combination of some substances has unique redundant or antagonistic effects on RSB. Such findings support the consideration of type of SU, and particular combinations of substances, on RSBs in intervention development. (PsycInfo Database Record (c) 2020 APA, all rights reserved)</t>
  </si>
  <si>
    <t>https://doi.org/10.1016/j.addbeh.2016.03.022</t>
  </si>
  <si>
    <t>Grathwohl, Kurt W.</t>
  </si>
  <si>
    <t>Does ketamine improve postoperative analgesia? More questions than answers.</t>
  </si>
  <si>
    <t>Comments on an article by K. Subramaniam et al. (see record 2011-18429-019). The authors reported the first prospective, randomized, double-blinded and placebo-controlled clinical trial investigating the efficacy of low-dose intravenous (IV) ketamine infusion continued for 24 hours postoperatively in patients exposed to preoperative opioid undergoing major spine surgery. The study evaluated the use of ketamine at induction in a dose of 0.15 mg/kg and an infusion of 2 ug/kg/min for 24 hours postoperatively vs saline bolus and saline infusion. This study is well designed, and the authors concluded that the addition of very low dose IV ketamine infusion does not improve postoperative analgesia in these patients. I think the conclusion of this study is accurate; however, it leads me to question, why not? The authors did not base their analysis on the critical endpoint of change in pain scores. This analysis would have required hundreds of patients to detect a statistically significant difference in pain scores. Additionally, the wide variations in intravenous patient-controlled analgesia (IVPCA) hydromorphone consumption are also a concern with respect to individual patient requirements. Ultimately, these problems make it difficult to draw any significant conclusions about this study except that ketamine in these very low doses appeared safe and without increased side effects compared with saline placebo. (PsycINFO Database Record (c) 2016 APA, all rights reserved)</t>
  </si>
  <si>
    <t>https://doi.org/10.1111/j.1526-4637.2011.01199.x</t>
  </si>
  <si>
    <t>Pain Medicine</t>
  </si>
  <si>
    <t>Schulmeyer M.C.C.
 De La Maza J.
 Flores R.
 Cortes G.
 Ovalle C.</t>
  </si>
  <si>
    <t>Does ketamine lower postoperative morphine consumption in obese patients after laparoscopic bariatric surgery?.</t>
  </si>
  <si>
    <t>Introduction: Treatment of pain in obese patients is always a challenge. They have low pain trigger and opioids can be especially harmful because of PONV and respiratory depression. Although laparoscopic surgery less invasive, it can produce moderate to severe postoperative pain. Probably intraoperative nervous fiber section and high temperatures of electrical scalpels contribute to generate pain. So as part of a multimodal analgesia, an antihyperalgesic drug, like ketamine can be helpful for optimizing analgesia. Ketamine is a noncompetitive antagonist of the glutamate NMDA receptors that modulates calcium influx at nerve terminals and thereby interferes in the cascade of biochemical events, including G-protein activation and c-Fos transcription. The NMDA inhibition results in lowering the central sensitization phenomena and synaptic plasticity. Objective(s): To evaluate if a single dose of ketamine is effective in lowering morphine consumption during the first 24 hours after a bariatric surgery. Method(s): With a prospective, randomized blind design obese patients undergoing laparoscopic sleeve gastrectomy were divided into two groups. Group K received 0.7 mg/kg (real weight) of ketamine during the induction of anesthesia and the control group (group S) received placebo. To all patients an intraoperative dose of morphine, 0,1 mg kg -1, dexametasone 8 mg and a bolus of ketoprofen 100 mgs were administered and a postoperative ketoprofen infusion of 300 mg afterwards. Endovenose morphine was indicated as rescue analgesia. The total amount of morphine consumed during the first 24 hours was studied. The assessment of postoperative pain was done using the visual analog pain score (VAS) of 11 points (with 0=no pain and 10=the maximum imaginable pain for the patient) at 1, 6, 12, 24 postoperative hours. Result(s): 99 adults were studied. 48 patients in group ketamine (K) and 51 patients in control group (S). The demographic characteristics were similar and there were no differences in the duration of surgery (50+/-11 min). The morphine consumption in the ketamine group was of 9.6+/-2.1 mgs, whereas in the control group it was of 15.2+/-3.35 mgs (p&lt;0.001). Despite VAS being lower in K group, they were not statistically different. PONV and antiemetics consumption were 31% lower in the ketamine group. No side effects like hallucinations or nightmares were detected in both groups. Conclusion(s): Efficacy of ketamine was demonstrated. This decrease in the morphine consumption guarantees a safe analgesia with a low incidence of adverse effects.</t>
  </si>
  <si>
    <t>https://dx.doi.org/10.1093/bja/aer489</t>
  </si>
  <si>
    <t>British Journal of Anaesthesia. Conference: 15th WFSA World Congress of Anaesthesiologists. Predio Ferial de Buenos Aires Argentina. Conference Publication: (var.pagings). 108(SUPPL. 2) (pp ii402), 2012. Date of Publication: March 2012.</t>
  </si>
  <si>
    <t>Keen J.
 Oliver P.
 Rowse G.
 Mathers N.</t>
  </si>
  <si>
    <t>Does methadone maintenance treatment based on the new national guidelines work in a primary care setting?.</t>
  </si>
  <si>
    <t>Background: General practitioners (GPs) are being encouraged to treat more drug users but there are few studies to demonstrate the effectiveness of primary care treatment. Aim(s): To determine whether patients retained on methadone maintenance treatment for one year in a modern British primary care setting, with prescribing protocols based on the new national guidelines, can achieve similar harm reduction outcomes to those demonstrated in other settings, using objective outcome measures where available. Design of study: Longitudinal cohort study. Setting(s): The Primary Care Clinic for Drug Dependence, Sheffield. Method(s): The intervention consisted of a methadone maintenance treatment provided by GPs with prescribing protocols based on the 1999 national guidelines. The first 96 eligible consenting patients entering treatment were recruited; 65 completed the study. Outcome measures were current drug use, HIV risk-taking behaviour, social functioning, criminal activity, and mental and physical health, supplemented by urinalysis and criminal record data. Result(s): Frequency of heroin use was reduced from a mean of 3.02 episodes per day (standard deviation [SD] = 1.73) to a mean of 0.22 episodes per day (SD = O.54), (X2 = 79.48, degrees of freedom [df] = 2, P&lt;O.001), confirmed by urinalysis. Mean numbers of convictions and cautions were reduced by 62% (z = 3.378, P&lt;0.001) for all crime. HIV risk-taking behaviour, social functioning, and physical and psychological wellbeing all showed significant improvements. Conclusion(s): Patients retained on methadone maintenance treatment for one year in a primary care setting can achieve improvements on a range of harm reduction outcomes similar to those shown by studies in other, often more highly structured programmes.</t>
  </si>
  <si>
    <t>British Journal of General Practice. 53(491) (pp 461-467), 2003. Date of Publication: 01 Jun 2003.</t>
  </si>
  <si>
    <t>McKetin, Rebecca;Lubman, Dan I.;Najman, Jake M.;Dawe, Sharon;Butterworth, Peter;Baker, Amanda L.</t>
  </si>
  <si>
    <t>Does methamphetamine use increase violent behaviour? Evidence from a prospective longitudinal study.</t>
  </si>
  <si>
    <t>Abstract Aims To determine whether violent behaviour increases during periods of methamphetamine use and whether this is due to methamphetamineâ€_x0090_induced psychotic symptoms. Design A fixedâ€_x0090_effects (withinâ€_x0090_subject) analysis of four nonâ€_x0090_contiguous 1â€_x0090_month observation periods from a longitudinal prospective cohort study. Setting Sydney and Brisbane, Australia. Participants A total of 278 participants aged 16 years or older who met DSMâ€_x0090_IV criteria for methamphetamine dependence on entry to the study but who did not meet DSMâ€_x0090_IV criteria for lifeâ€_x0090_time schizophrenia or mania. Measurements Violent behaviour was defined as severe hostility in the past month on the Brief Psychiatric Rating Scale (BPRS) (corresponding to assault/damage to property). Days of methamphetamine and other substance use in the past month were assessed using the Opiate Treatment Index. Positive psychotic symptoms in the past month were identified using the BPRS. Findings There was a doseâ€_x0090_related increase in violent behaviour when an individual was using methamphetamine compared with when they were not after adjusting for other substance use and socioâ€_x0090_demographics [cf. no use in the past month: 1â€“15 days of use odds ratio (OR) = 2.8, 95% confidence interval (CI) =1.6â€“4.9; 16+ days of use OR = 9.5, 95% CI = 4.8â€“19.1]. The odds of violent behaviour were further increased by psychotic symptoms (OR = 2.0, 95% CI = 1.1â€“3.6), which accounted for 22â€“30% of violent behaviour related to methamphetamine use. Heavy alcohol consumption also increased the risk of violent behaviour (OR = 3.1, 95% CI = 1.4â€“7.0) and accounted for 12â€“18% of the violence risk related to methamphetamine use. Conclusions There is a doseâ€_x0090_related increase in violent behaviour during periods of methamphetamine use that is largely independent of the violence risk associated with psychotic symptoms. (PsycINFO Database Record (c) 2016 APA, all rights reserved)</t>
  </si>
  <si>
    <t>https://doi.org/10.1111/add.12474</t>
  </si>
  <si>
    <t>Trevino, Colleen M.;deRoon-Cassini, Terri;Brasel, Karen</t>
  </si>
  <si>
    <t>Does opiate use in traumatically injured individuals worsen pain and psychological outcomes?</t>
  </si>
  <si>
    <t>Opiate use for chronic pain is becoming increasingly controversial. There has been a shift away from supporting the use of opiates for treatment of chronic pain. In addition to lack of effectiveness, concerns for adverse clinical outcomes, addiction, and death have provided the impetus for this change. The purpose of this study was to investigate the percent of trauma patients still using opiates, their pain levels, and psychological outcomes 4 months posttrauma. This was a study to evaluate chronic pain at 4 months posttrauma in 101 participants from a single level 1 trauma center. Eighty of the 101 participants developed chronic pain 4 months after their initial traumatic injury (79%). Of those who developed chronic pain, 27 (26%) were still using opiates. Those using narcotics at 4 months posttrauma had significantly more pain, life interference, depression, and anxiety. Posttraumatic stress disorder (PTSD) was not significantly influenced by narcotic use in this analysis. However, the mean associated with those using narcotics was higher and diagnostic for PTSD. Those taking opiates did not have significantly better relief from their pain using treatments or medications than those not using opiates (F = 8, P = .08). These findings bring into question the appropriate use of opiates for chronic pain and the possible exacerbating effects on pain and psychopathology in traumatically injured patients. Perspective: This article identifies data that provide evidence that narcotic pain medication needs to be used carefully in traumatically injured patients with chronic pain, especially in those individuals with comorbid psychological pathology. (PsycInfo Database Record (c) 2022 APA, all rights reserved)</t>
  </si>
  <si>
    <t>https://doi.org/10.1016/j.jpain.2012.12.016</t>
  </si>
  <si>
    <t>The Journal of Pain</t>
  </si>
  <si>
    <t>Larney, Sarah;Jones, Nicola R.;Hickman, Matthew;Nielsen, Suzanne;Ali, Robert;Degenhardt, Louisa</t>
  </si>
  <si>
    <t>Does opioid agonist treatment reduce overdose mortality risk in people who are older or have physical comorbidities? Cohort study using linked administrative health data in New South Wales, Australia, 2002â€“17.</t>
  </si>
  <si>
    <t>Aims: To quantify the association between opioid agonist treatment (OAT) and overdose death by age group; test the hypothesis that across different age groups, opioid overdose mortality is lowest during OAT with buprenorphine compared with time out of treatment or OAT with methadone; and test associations between OAT and opioid overdose mortality in the presence of chronic circulatory, respiratory, liver and kidney diseases. Design: Retrospective observational cohort study using linked administrative data. Setting: New South Wales, Australia. Participants: A total of 37 764 people prescribed OAT, 1 August 2002 and 31 December 2017. Measurements: OAT exposure, opioid overdose mortality and key confounders were measured using linked population data sets on OAT entry and exit, hospitalization, mental health care, incarceration and mortality. ICD-10 codes were used to define opioid overdose mortality and chronic disease groups of interest. Findings: Relative to time out of treatment, time in OAT was associated with a lower risk of opioid overdose death across all age groups and chronic diseases. Among people aged 50 years and older, there was weak evidence that buprenorphine may be associated with greater protection against opioid overdose death than methadone [generalized estimating equation (GEE) adjusted incident rate ratio (aIRR) = 0.47; 95% confidence interval (CI) = 0.21, 1.02; marginal structural models (MSM) aIRR = 0.49; 95% CI = 0.17, 1.41]. Buprenorphine was associated with greater protection against overdose death than methadone for clients with circulatory (MSM aIRR = 0.27; 95% CI = 0.11, 0.67) or respiratory (MSM aIRR = 0.26; 95% CI = 0.07, 0.94) diseases, but not liver (MSM aIRR = 0.59; 95% CI = 0.14, 2.43) or kidney (MSM aIRR = 1.16; 95% CI = 0.31, 4.36) diseases. Conclusions: Opioid agonist treatment (OAT) appears to reduce mortality risk in people with opioid use disorder who are older or who have physical comorbidities. Opioid overdose mortality during OAT with buprenorphine appears to be lower and reduced in clients with circulatory and respiratory diseases compared with OAT with methadone. (PsycInfo Database Record (c) 2023 APA, all rights reserved)</t>
  </si>
  <si>
    <t>https://doi.org/10.1111/add.16178</t>
  </si>
  <si>
    <t>Ahmadian A.
 Lian W.</t>
  </si>
  <si>
    <t>Does opioid use differ as a function of sex and depression using an opiate weaning protocol in inpatient rehabilitation?.</t>
  </si>
  <si>
    <t>Objective: To study opiate use as a function of sex and depression among inpatient rehabilitation patients enrolled in an opiate weaning protocol study. Design(s): Prospective cohort study Setting: Inpatient rehabilitation unit at large urban academic hospital. Participant(s): 49 inpatient rehabilitation patients admitted from November 2017 to September 2018. Intervention(s): Opioid weaning protocol that attempts to decrease daily opioid intake based on a mathematical algorithm while maintaining adequate pain control for patients. Main Outcome Measure(s): The relationship between mean daily opiate intake (in morphine equivalents) and patients' sex and presence of depression using chart diagnosis or use of antidepressant medication as an indicator of depression. Result(s): There was no statistically significant relationship between mean daily opiate intake (in morphine equivalents) and sex and depression. Depressed females consumed on average 50.3 morphine equivalents per day (-68.1 - 168.8, 95% CI, P=.3), non-depressed females consumed 26.5 morphine equivalents per day (-19.7 - 72.7, 95% CI, P=.3), depressed males consumed 40.8 morphine equivalents per day ( -43.7 - 125.2, 95% CI, P=.76), and non-depressed males consumed 35.0 morphine equivalents per day (-24.3 - 94.4, 95% CI, P=.76). Conclusion(s): Although there was no statistically significant difference between mean daily opiate intake and patients' sex and depression status, we noted that depressed patients of either gender had a higher average opioid intake for non-cancer pain compared to non-depressed patients. This finding is more notable in women. In our prior retrospective observational cohort analysis involving 154 patients, we found that depressed females consumed statistically significantly greater amounts of opiates for non-cancer pain compared to non-depressed females and all males independent of mean daily pain scores. These findings stress the importance of better assessment and management of symptoms associated with mental health disorders among inpatient rehabilitation patients to facilitate improved patient care. Limitations include small patient sample size, non-randomized study design and lack of direct control group.</t>
  </si>
  <si>
    <t>https://dx.doi.org/10.1002/pmrj.12271</t>
  </si>
  <si>
    <t>PM and R. Conference: American Academy of Physical Medicine and Rehabilitation Annual Meeting , AAPM and R 2019. San Antonio, TX United States. 11(Supplement 2) (pp S93), 2019. Date of Publication: November 2019.</t>
  </si>
  <si>
    <t>Asih S.
 Neblett R.
 Mayer T.G.
 Gatchel R.J.</t>
  </si>
  <si>
    <t>Does patient-reported insomnia improve in response to interdisciplinary functional restoration for chronic disabling occupational musculoskeletal disorders?.</t>
  </si>
  <si>
    <t>STUDY DESIGN.: An analysis of prospectively collected data. OBJECTIVE.: To evaluate how patient-reported insomnia, in patients with chronic disabling occupational musculoskeletal disorders (CDOMDs), responds to a functional restoration program (FRP), and to investigate the relationships among insomnia, psychosocial factors, medication use, and post-FRP socioeconomic outcomes. SUMMARY OF BACKGROUND DATA.: Insomnia is commonly reported by patients with chronic pain. METHODS.: A consecutive sample of 262 patients with predominant chronic spinal pain was assessed with the insomnia severity index (ISI) at program admission and discharge. Groups were formed on the basis of the ISI total scores, from no clinically significant insomnia to severe clinical insomnia (SCI). Patient-reported psychosocial measures were administered, medication information was collected, and ISI discharge score categories were compared with 1-year post-FRP socioeconomic outcomes. The Wilcoxon signed rank, repeated measures ANOVAs, ANOVAs and chi tests were performed. RESULTS.: The degree of clinical insomnia at admission significantly predicted program completion, P &lt; 0.001. Mean ISI scores improved from admission (M = 17.2) to discharge (M = 10.6, P &lt; 0.001), but a relatively high percentage of patients (36.6%) still reported moderate to severe insomnia symptoms at discharge. The prevalence of SCI decreased by 18.4%, but this remaining group still reported more pain, disability, and depressive symptoms, and demonstrated more use of opioids, sedatives, and antidepressants (P &lt;= 0.01), compared with the other insomnia groups at discharge. One year later, only 56% of the patients with severe insomnia at discharge had retained work, whereas 71% to 93% of those with lesser sleep disturbance were still working (P &lt; 0.001). Those with SCI at discharge were 10.4 times less likely to be working than those without clinically significant insomnia. CONCLUSION.: Although insomnia improved for the majority of patients with chronic disabling occupational musculoskeletal disorder, a relatively high percentage continued to report clinically significant insomnia at FRP discharge. Patients with SCI reported more pain, depression, and disability, used more medication, and had poorer work outcomes 1-year post-FRP. © 2014, Lippincott Williams &amp; Wilkins.</t>
  </si>
  <si>
    <t>https://dx.doi.org/10.1097/BRS.0000000000000420</t>
  </si>
  <si>
    <t>Spine. 39(17) (pp 1384-1392), 2014. Date of Publication: 01 Aug 2014.</t>
  </si>
  <si>
    <t>Greeson J.
 Mitrev L.
 Roberts B.
 Trzeciak S.
 Van Helmond N.
 McEniry B.
 Chin G.
 Trivedi K.
 Solina A.</t>
  </si>
  <si>
    <t>DOES PHYSICIAN COMPASSION PREDICT POSTOPERATIVE PAIN AND OPIOID USE IN SURGERY PATIENTS? A PROSPECTIVE COHORT STUDY.</t>
  </si>
  <si>
    <t>Post-operative pain is the leading cause of chronic pain, which costs society over $600B per year. Moreover, poorly managed post-operative pain is a risk factor for opioid addiction, a major public health crisis that needs innovative solutions. Biopsychosocial models highlight the interactive role of social and emotional processes that impact health outcomes, yet little is known about the relative role physician compassion might play in determining surgery outcomes, including post-operative pain and opioid use. The present study therefore aimed to examine whether patients' ratings of their anesthesiologist's compassion before surgery were related to peri-operative anxiety, post-operative pain, and prescription opioid use in the days after surgery. Using a prospective cohort design, same-day surgery patients (n=136, 85% female, 65% white) completed a 5-item physician compassion scale, along with validated self-report measures of state and trait anxiety, pain ratings (0-10 scale), and pain medication use (mg morphine equivalents). Preliminary psychometric analyses revealed the 5-item compassion scale (alpha = .955) replicated the single-factor structure found in prior research on other patient populations. Path analysis found a sequence of significant direct effects linking higher ratings of physician compassion with lower perioperative state anxiety (beta = -.17, p = .043), and, in turn, lower post-discharge pain ratings (beta = .19, p = .044) and less prescription opioid use after discharge (beta = .42, p&lt;.001). Model fit was excellent (chi2 [df,19] = 23.43, p=.23; CFI = .987, TLI = .980, SRMR = .051, RMSEA = .041). Although each direct effect in the path model was statistically significant (p&lt;.05), the indirect effects linking physician compassion ratings to pain levels and opioid use via state anxiety scores did not reach statistical significance (beta's = -.003 to -.008, p-values = .19 to .20). This was likely due to the modest strength of association between compassion ratings, perioperative anxiety, and post-discharge pain at the beginning of the path model. Taken together, results establish a prospective, modest link between patient perceptions of physician compassion in the surgical setting and post-op pain management. These findings suggest a biopsychosocial pathway for how compassionate care may help optimize surgery outcomes and reduce risk of opioid addiction. (Figure Presented).</t>
  </si>
  <si>
    <t>Psychosomatic Medicine. Conference: 80th Annual Scientific Meeting Challenging the Future: Towards a Better Biopsychosocial Health. San Juan Puerto Rico. 85(4) (pp A121), 2023. Date of Publication: May 2023.</t>
  </si>
  <si>
    <t>Bennett D.S.
 Lewis M.</t>
  </si>
  <si>
    <t>Does prenatal cocaine exposure predict adolescent substance use?.</t>
  </si>
  <si>
    <t>Prenatal cocaine exposure (PCE) has rarely been examined as a predictor of substance use during late adolescence, and few studies have examined both the initiation of substance use and current substance use as outcomes. The present longitudinal study examined PCE, other prenatal exposures, and psychosocial risk factors for their association with substance use in mid to late adolescence. Adolescents (n = 150) followed since birth reported on their use of alcohol, cigarette, and cannabis every 6 months from age 15.0 to 17.5 using a computer-assisted self-administration version of the Youth Risk Behavior Survey. PCE did not predict substance use in a series of growth curve analyses. Several psychosocial risk factors were associated with adolescents' substance use. Having friends who use substances predicted past month cigarette and cannabis use as well as initiation of alcohol and cannabis use, while depressive symptoms predicted initiation of alcohol, cigarette, and cannabis use. The current findings suggest that more proximal psychosocial factors may play a greater role in adolescent substance use than prenatal substance exposure.Copyright © 2020</t>
  </si>
  <si>
    <t>https://dx.doi.org/10.1016/j.ntt.2020.106906</t>
  </si>
  <si>
    <t>Neurotoxicology and Teratology. 81 (no pagination), 2020. Article Number: 106906. Date of Publication: September - October 2020.</t>
  </si>
  <si>
    <t>Leung, Jacqueline M.;Sands, Laura P.;Lim, Eunjung;Tsai, Tiffany L.;Kinjo, Sakura</t>
  </si>
  <si>
    <t>Does preoperative risk for delirium moderate the effects of postoperative pain and opiate use on postoperative delirium?</t>
  </si>
  <si>
    <t>Objectives: To investigate whether preoperative risk for delirium moderates the effect of postoperative pain and opioids on the development of postoperative delirium. Design: Prospective cohort study. Setting: University medical center. Participants: Patients 65 years of age or older scheduled for major noncardiac surgery. Measurements: A structured interview was conducted preoperatively and postoperatively to determine the presence of delirium, defined using the Confusion Assessment Method. We first developed a prediction model to determine which patients were at high versus low risk for the development of delirium based on preoperative patient data. We then computed a logistic regression model to determine whether preoperative risk for delirium moderates the effect of postoperative pain and opioids on incident delirium. Results: Of 581 patients, 40% developed delirium on days 1 or 2 after surgery. Independent preoperative predictors of postoperative delirium included lower cognitive status, a history of central nervous system disease, high surgical risk, and major spine and joint arthroplasty surgery. Compared with the patients at low preoperative risk for developing delirium, the relative risk for postoperative delirium for those in the high preoperative risk group was 2.38 (95% confidence interval: 1.67â€“3.40). A significant three-way interaction indicates that preoperative risk for delirium significantly moderated the effect of postoperative pain and opioid use on the development of delirium. Among patients at high preoperative risk for development of delirium who also had high postoperative pain and received high opioid doses, the incidence of delirium was 72%, compared with 20% among patients with low preoperative risk, low postoperative pain, and those who received low opioid doses. Conclusions: High levels of postoperative pain and using high opioid doses increased risk for postoperative delirium for all patients. The highest incidence of delirium was among patients who had high preoperative risk for delirium and also had high postoperative pain and used high opioid doses. (PsycINFO Database Record (c) 2016 APA, all rights reserved)</t>
  </si>
  <si>
    <t>https://doi.org/10.1016/j.jagp.2013.01.069</t>
  </si>
  <si>
    <t>The American Journal of Geriatric Psychiatry</t>
  </si>
  <si>
    <t>Gelkopf, M; Weizman, T; Melamed, Y; Adelson, M; Bleich, A</t>
  </si>
  <si>
    <t>Does psychiatric comorbidity affect drug abuse treatment outcome? A prospective assessment of drug abuse, treatment tenure and infectious diseases in an Israeli methadone maintenance clinic</t>
  </si>
  <si>
    <t>TREATED OPIATE ADDICTS; BENZODIAZEPINE ABUSE; AXIS-I; RELIABILITY; DIAGNOSIS; SEVERITY</t>
  </si>
  <si>
    <t>Objective: The influence of psychiatric comorbidity in drug addicts on therapeutic outcome is an important unresolved issue. We studied the links between patterns of psychiatric comorbidity and psychological distress with treatment outcome variables. Method: 151 methadone maintenance patients underwent a structured clinical interview, twice-weekly urinalysis for traces of drugs of abuse, and completed psychological distress and risk-taking questionnaires for periods of up to three years. Treatment tenure, demographics and hepatitis C status were recorded. Results: High levels of lifetime (82.8%) and current (66.2%) Axis I psychiatric comorbidity were mostly anxiety and affective disorders many of which were substance induced. Patients with current psychiatric comorbidity had significantly more current substance use disorders, although they did not abuse more drugs or remain in treatment less time than patients with no current psychiatric comorbidity. Patients with a lifetime Axis 1 disorder remained in treatment longer. Severity of psychological distress was related to current substance-related diagnoses, benzodiazepine abuse, higher methadone dosage, risk-taking behavior and the presence of hepatitis C. Conclusions: Severity of psychological distress, but not comorbid psychiatric disorders, has a major negative association with treatment outcome of patients receiving methadone maintenance treatment (MMT). Surprisingly patients with comorbid mental illness seem to remain in treatment longer than those without. Therapeutic efforts should also focus on treating subjective distress and its possible influence upon drug use behavior.</t>
  </si>
  <si>
    <t>Hoffman R.J.
 Barnett G.</t>
  </si>
  <si>
    <t>Does sedation with combined ketamine/propofol (ketofol) result in fewer adverse events than ketamine or propofol alone?.</t>
  </si>
  <si>
    <t>Study Objectives: Ketamine and propofol are commonlyused for procedural sedation in the Emergency department setting. Each of these agents works by a different mechanism of action, and each have adverse effects that are occasionally associated with their use. Propofol sometimes causes respiratorydepression, hypoxia, and hypotension. Ketamine is emetogenic and due to its unique effect altering sensory perception, sometimes results in briefpsychiatric disturbance or agitation in patients. Combining ketamine and propofol in a single infusion for the purpose of procedural sedation has been well described and is increasingly used in the ED setting. The rationale for combining ketamine and propofol is that each of these drugs to some extent counterbalances or offsets the adverse effects of the other drug, allowing adequate sedation without oversedation, and avoiding the adverse effects. This study seeks to determine ifketofol have fewer adverse effects than sedation with ketamine or propofol alone. Method(s): The setting was an urban academic medical center with a department ofemergency medicine with a census &gt;100,000 visits annually. Byretrospective chart review data was extracted from charts of116 patients who underwent ketofol sedation over a period of 16 months. The null hypothesis was that incidence of adverse effects with ketamine/propofol is not less than those occurring with ketamine or propofol used alone. This hypothesis will be tested by a 1-tailed t-test with o=0.05 and beta = 0.2. Extracted data will be compared to expected incidences when ketamine or propofol are used alone: Desaturation (propofol) 8% Respiratory depression (propofol) 5% hypotension (propofol) 3.5% Emergence reaction(ketamine) 12% Vomiting (ketamine) 9% The specific aim of this study is to compare the incidence of adverse events with ketofol is less than the same events in patients receiving ketamine or propofol alone. The adverse effects of interest include: hypotension as defined by drop in systolic blood pressure of greater than 20%; hypoxia defined as SpO2 &lt;92%; respiratory depression as defined by need for assisted ventilation or endotracheal intubation; vomiting; and emergence reaction/agitation. Result(s): Seventy-three adults and 43 children were included in this study. In these patents who underwent ketofol procedural sedation, each adverse event, respiratory depression, hypotension, emergence reaction, and vomiting, occurred in a statistically lower incidence(p&lt;0.001) than expected from ketamine or propofol alone. Vomiting was the only adverse event that occurred, in 2.6% (3/116) of patients. Conclusion(s): Use of combined ketamine/propofol, or ketofol, results in lesser adverse reactions than use of ketamine alone or propofol alone for sedation. Clinicians who use either or both of these sedating agents should consider using combined ketamine/propofol for the purpose of lessening the chance of the most common adverse events from the medications. Prospective study is needed to conclusively confirm the results of this retrospective investigation.</t>
  </si>
  <si>
    <t>https://dx.doi.org/10.1016/j.annemergmed.2011.06.175</t>
  </si>
  <si>
    <t>Annals of Emergency Medicine. Conference: American College of Emergency Physicians, ACEP 2011 Research Forum. San Francisco, CA United States. Conference Publication: (var.pagings). 58(4 SUPPL. 1) (pp S227), 2011. Date of Publication: October 2011.</t>
  </si>
  <si>
    <t>Hyggen, C</t>
  </si>
  <si>
    <t>Does smoking cannabis affect work commitment?</t>
  </si>
  <si>
    <t>Cannabis; longitudinal data; panel survey; work commitment</t>
  </si>
  <si>
    <t>ILLICIT DRUG-USE; YOUNG-PEOPLE; UNEMPLOYMENT; ATTAINMENT; STABILITY</t>
  </si>
  <si>
    <t>Aims This study aimed to examine the associations between cannabis use and work commitment Design We used a 25-year panel survey initiated in 1985 with follow-ups in 1987, 1989, 1993, 2003 and 2010. Registered data from a range of public registers were matched with individual responses for the entire period. Setting The panel survey was a nation-wide study set in Norway. Participants A total of 1997 respondents born between 1965 and 1968 were included in the panel. Measurements Work involvement scale (WIS) was used to assess work commitment. Involvement with cannabis was based on self-reported smoking of cannabis within the last 12 months and exposure to cannabis through friends. This information was categorized into abstaining, exposed, experimented and involved. Control measures included socio-economic background, mental health (HSCL-10), education, work satisfaction, unemployment, receipt of social assistance, consumption of alcohol, alcohol-related problems and use of other illicit drugs. Findings The level of work commitment was associated with involvement with cannabis. In 1993, when the respondents were in their mid-20s, those who were involved or had experimented with cannabis displayed lower levels of work commitment than those who were abstaining or merely exposed to cannabis through friends (P &lt; 0.05). Work commitment among those who experimented with cannabis converged towards the levels reported by abstainers and the exposed as they grew older, whereas those involved reported decreasing work commitment into adulthood (P &lt; 0.001). Using linear regression models for panel data, an association with continued use of cannabis across the life-course and a lowering of work commitment was established. Results remained significant even when controlling for a range of other factors known to be related to work commitment, such as socio-economic background, education, labour market experiences, mental health and family characteristics (P &lt; 0.05). Conclusions In Norway the use of cannabis is associated with a reduction in work commitment among adults.</t>
  </si>
  <si>
    <t>Leyton M.</t>
  </si>
  <si>
    <t>Does stimulant drug-induced sensitization occur in primates?.</t>
  </si>
  <si>
    <t>https://dx.doi.org/10.1503/jpn.220055</t>
  </si>
  <si>
    <t>Journal of Psychiatry and Neuroscience. 47(2) (pp E148-E152), 2022. Date of Publication: 2022.</t>
  </si>
  <si>
    <t>Mannuzza, S; Klein, RG; Moulton, JL</t>
  </si>
  <si>
    <t>Does stimulant treatment place children at risk for adult substance abuse? A controlled, prospective follow-up study</t>
  </si>
  <si>
    <t>ATTENTION-DEFICIT/HYPERACTIVITY DISORDER; HYPERACTIVE BOYS; READING DISORDERS; METHYLPHENIDATE; AMPHETAMINE; DRUG; COCAINE; SENSITIZATION; BRAIN; RATS</t>
  </si>
  <si>
    <t>The sensitization hypothesis posits a neuroadaptation model in which exposure to stimulants results in dopamine system alterations that, in turn, increase sensitivity to the reinforcing effects of the previously experienced drug. This study examines whether stimulant treatment in childhood confers increased risk for substance use and abuse in later life, as the model predicts. Children, ages 7-12 years, with developmental reading disorders but no other psychiatric diagnoses were randomly assigned to methylphenidate treatment (n = 43) or matching placebo (n = 66) for 12-18 weeks. At 16-year follow-up (mean age 26 years), 94% of probands and 129 normal comparisons were evaluated by trained clinicians who were blind to group and treatment status. There were no significant differences between groups on the prevalence of substance use disorder (abuse or dependence) for any of the seven drug categories studied. There were no significant group differences among substance abusers regarding age at onset, duration, or number of episodes of substance abuse and dependence. Significantly more normals (60%) than treated (46%) and untreated probands (41%) ever used stimulants in adolescence or adulthood. Findings from this randomized trial contradict the notion that stimulant treatment in childhood leads to substance use or abuse in later life. The sensitization hypothesis is not supported.</t>
  </si>
  <si>
    <t>Sivilotti ML, Filbin MR, Murray HE, Slasor P, Walls RM; NEAR Investigators.</t>
  </si>
  <si>
    <t>Does the sedative agent facilitate emergency rapid sequence intubation?</t>
  </si>
  <si>
    <t>Acad Emerg Med. 2003 Jun;10(6):612-20. doi: 10.1111/j.1553-2712.2003.tb00044.x.</t>
  </si>
  <si>
    <t>10.1111/j.1553-2712.2003.tb00044.x</t>
  </si>
  <si>
    <t>Barkley, RA; Fischer, M; Smallish, L; Fletcher, K</t>
  </si>
  <si>
    <t>Does the treatment of attention-deficit/hyperactivity disorder with stimulants contribute to drug use/abuse? A 13-year prospective study</t>
  </si>
  <si>
    <t>hyperactivity; attention-deficit/hyperactivity disorder; stimulants; illicit drug use; drug abuse; conduct disorder</t>
  </si>
  <si>
    <t>DEFICIT-HYPERACTIVITY DISORDER; PSYCHIATRIC STATUS; FOLLOW-UP; CONDUCT DISORDER; PUBLIC-SCHOOLS; SUBSTANCE USE; DOUBLE-BLIND; CHILDREN; ADHD; BOYS</t>
  </si>
  <si>
    <t>Objective. To examine the impact of stimulant treatment during childhood and high school on risk for substance use, dependence, and abuse by young adulthood. Methods. A total of 147 clinic-referred hyperactive children were followed approximately 13 years into adulthood (mean: 21 years old; range: 19-25). At adolescent (age 15) and adult follow-up, probands were interviewed about their use of various substances and duration of stimulant treatment. Results. Duration of stimulant treatment was not significantly associated with frequency of any form of drug use by young adulthood. Stimulant-treated children had no greater risk of ever trying drugs by adolescence or any significantly greater frequency of drug use by young adulthood. Stimulant treatment in high school also did not influence drug use in adulthood except for greater use of cocaine. This difference was no longer significant after controlling for severity of attention-deficit/hyperactivity disorder and conduct disorder in childhood, adolescence, and adulthood. Stimulant treatment in either childhood or high school was not associated with any greater risk for any formal Diagnostic and Statistical Manual of Mental Disorders, Third Edition, Revised drug dependence or abuse disorders by adulthood. Treatment with stimulants did not increase the risk of ever having tried most illegal substances by adulthood except for cocaine. Subsequent analyses showed that this elevated risk was primarily mediated by severity of conduct disorder by young adulthood and not by stimulant treatment in childhood. Conclusion. This study concurs with 11 previous studies in finding no compelling evidence that stimulant treatment of children with attention-deficit/hyperactivity disorder leads to an increased risk for substance experimentation, use, dependence, or abuse by adulthood.</t>
  </si>
  <si>
    <t>Kalapatapu R.K.
 Dannenbaum T.P.
 Harbison J.D.
 Cohen B.E.</t>
  </si>
  <si>
    <t>Does trauma exposure predict prescription drug problems beyond the contribution of post-traumatic stress disorder and depression? An analysis of the Mind Your Heart cohort study.</t>
  </si>
  <si>
    <t>It is not clear from prior studies whether trauma exposure predicts substance use problems independent of psychiatric comorbidities. Most prior studies were cross-sectional in nature, and none focused on prescription drug problems. To address this gap in the literature, the current article is a secondary analysis of veterans from the Mind Your Heart prospective cohort study. The primary research question is whether trauma exposure predicts prescription drug problems even after controlling for major psychiatric symptoms, such as post-traumatic stress disorder and depression. Multinomial logistic regression was used to assess whether the 10-item lifetime Brief Trauma Questionnaire (e.g., serious car accidents, war traumas, life-threatening illness, natural disasters, physical, or sexual abuse) predicts prescription drug problems as determined by a self-report categorical question (three answer choices) over a 4-year follow-up time period (n = 661 [100%] at year 1; 83.4% at year 2; 85.9% at year 3; and 78.2% at year 4). Trauma exposure was positively associated with prescription drug problems in unadjusted and age-, sex-, and race-adjusted analyses at follow-up. After accounting for post-traumatic stress disorder (PTSD Checklist-17 Civilian Version) and depression (Patient Health Questionnaire-9) symptoms, trauma exposure was no longer associated with prescription drug problems at all time points (relative risk ratios range 0.91-1.47). These results were robust to different missing data strategies. Trauma exposure was not associated with prescription drug problems over a 4-year follow-up in a prospective cohort study of veterans. Future directions include detailed measures of prescription drug problems and recruitment from community sites.Copyright © 2017 Taylor &amp; Francis Group, LLC.</t>
  </si>
  <si>
    <t>https://dx.doi.org/10.1080/10550887.2017.1314697</t>
  </si>
  <si>
    <t>Journal of Addictive Diseases. 36(3) (pp 183-192), 2017. Date of Publication: 03 Jul 2017.</t>
  </si>
  <si>
    <t>Subbanna M.
 Shah D.</t>
  </si>
  <si>
    <t>Does weaning of buprenorphine during pregnancy increase perceived stress in postpartum women?.</t>
  </si>
  <si>
    <t>Purpose of Study: Postpartum depression and stress are common for the postpartum period and are increased in women with opioid use disorder (OUD). Weaning of medication in OUD isn't recommended by professional societies (ACOG/ASAM) who cite high relapse rates as a possible consequence. Still, many women with OUD choose to undergo weaning of buprenorphine during pregnancy for possible improvement of neonatal outcomes. Determining how weaning of buprenorphine changes postpartum stress levels can impact our understanding of the link between weaning with MAT during pregnancy and changes in relapse rates for mothers with OUD. This study aimed to determine whether weaning of buprenorphine during pregnancy resulted in an increase in maternal perceived stress in the postpartum period. Methods Used: This prospective IRB approved study used RedCap for data collection and SPSS for analysis. The Edinburgh Postnatal Depression Scale (EPDS) and the Perceived Stress Scale (PSS) were used to quantify stress levels 1-5 days after delivery in postpartum mothers who were prenatally recruited at the ETSU OB/GYN clinic with weaning of buprenorphine and other mothers without weaning of buprenorphine who delivered at the hospital. Most mothers in the weaning group also underwent psychotherapy sessions as part of an integrated management of OUD. Additional information was obtained from electronic health records. Independent sample T test and ANOVA were performed to compare survey scores between weaning and non-weaning groups. Summary of Results: Out of 56 eligible women, 38 mothers were in the weaning group, and 18 were in the non-weaning group. Study results showed both PSS and EPDS score means were lower for the weaning group. Group differences were not statistically significant for either score, with p values of 0.961 and 0.71 respectively. 23 out of 38 mothers in the weaning group underwent psychotherapy during the weaning process, which may have decreased perceived stress in this group. Conclusion(s): Study results show that weaning of Buprenorphine during pregnancy did not increase perceived stress levels in postpartum women. Psychotherapy may be a possible protective factor against stress in the weaning group. Future research would need to compare weaning with psychotherapy scores to weaning without psychotherapy to determine the significance of its impact on stress levels. As weaning of buprenorphine during pregnancy did not increase postpartum perceived stress levels in this study, this may have implications for future research on relapse rates in mothers who wean during pregnancy, as well as on the maternal and fetal safety of weaning with MAT. [Figure presented]Copyright © 2023 Southern Society for Clinical Investigation.</t>
  </si>
  <si>
    <t>https://dx.doi.org/10.1016/S0002-9629%2823%2900465-2</t>
  </si>
  <si>
    <t>American Journal of the Medical Sciences. Conference: 2023 Southern Regional Meeting. New Orleans United States. 365(Supplement 1) (pp S246-S247), 2023. Date of Publication: February 2023.</t>
  </si>
  <si>
    <t>Shah D.
 Chroust A.
 Olsen M.</t>
  </si>
  <si>
    <t>Does Weaning of Buprenorphine in Pregnancy (in Outpatient Setting) Improve Neonatal and Maternal Outcome?.</t>
  </si>
  <si>
    <t>INTRODUCTION: Treatment of opioid use disorder (OUD) in pregnancy is challenging. There are reports of successful weaning in OUD in pregnancy, even though professional bodies maintain the recommendation of nonweaning during pregnancy. METHOD(S): It was a prospective, nonintervention study after the local IRB's approval. We have a university group of obstetrician providers who will wean buprenorphine during pregnancy after contracting with pregnant women while providing counseling and social services. Many women choose to wean, while many continue not to wean and get their obstetric care at university but their substance use disorder care at other medical-assisted treatment centers. Women in the weaning group consented at the prenatal clinic, while the nonwean-ing group consented to the study at the hospital when they presented for the delivery. Women were given questionnaires in the postpartum period for the Edinburg Postnatal Depression Scale (EPDS), and the Perceived Stress Scale (PSS). Demographics for mothers and neonates were extracted from medical records. RESULT(S): There were 34 pregnant women in the weaning group, with 13 women in the nonweaning group. Polysubstance use and low-birth-weight infant were excluded from neonatal outcome measures for the length of neonatal stay in hospital analysis for obvious reasons. The mean buprenorphine dose in the weaning group was significantly lower (1.9 versus 11.7 [mean] with P,.0001 [T test]). Also, the length of neonatal stay was significantly lower (4.9 versus 7.2, P,.05) and a trend towards higher birth weight (3,137 versus 3,018 g) and decreas-ing morphine requirement (62 versus 249 doses) in weaning group. PSS and EPDS scores did not show statistically significant differences with lower scores in the weaning group. CONCLUSION(S): Our results show that weaning of buprenorphine in OUD women during pregnancy in an outpatient setting is possible and improves outcomes for neonates and mothers.</t>
  </si>
  <si>
    <t>https://dx.doi.org/10.1097/01.AOG.0000929740.04888.fe</t>
  </si>
  <si>
    <t>Obstetrics and Gynecology. Conference: 71st Annual Clinical and Scientific Meeting of the American College of Obstetricians and Gynecologists. Baltimore, MD United States. 141(5 Supplement 1) (pp 4S-5S), 2023. Date of Publication: May 2023.</t>
  </si>
  <si>
    <t>Kalayasiri, Rasmon;Sughondhabirom, Atapol;Gueorguieva, Ralitza;Coric, Vladimir;Lynch, Wendy J.;Lappalainen, Jaakko;Gelernter, Joel;Cubells, Joseph F.;Malison, Robert T.</t>
  </si>
  <si>
    <t>Dopamine Î²-hydroxylase gene (DÎ²H) -1021Câ†’T influences self-reported paranoia during cocaine self-administration.</t>
  </si>
  <si>
    <t>Background: Variation in the gene for dopamine Î²-hydroxylase (DÎ²H) has been reported to associate with cocaine-induced paranoia as assessed by retrospective self-report. This association has yet to be tested prospectively. Methods: Visual analog scale (VAS) ratings of paranoia were obtained in 31 cocaine users during three cocaine self-administration sessions (8, 16, and 32 mg/70kg). Pharmacogenetic interactions between cocaine and a putative functional polymorphism in DÎ²H (-1021Câ†’T) were assessed. Results: VAS self-ratings showed significant or trend-level interactions of genotype and time during each session (p = .004, .09 and .003, respectively) with TT homozygotes endorsing greater paranoia over time than either CT or CC individuals. Interactions were significant at all doses in African Americans (n = 19; p = .02, .04 and .05). No other demographic or experimental variable distinguished genotypic groups. Conclusions: Results indicate that individuals homozygous for the 'very low-activity' T allele at Dâ†’H -1021Câ†’T show an increased propensity to paranoia over time during cocaine self-administration. (PsycINFO Database Record (c) 2018 APA, all rights reserved)</t>
  </si>
  <si>
    <t>https://doi.org/10.1016/j.biopsych.2006.08.012</t>
  </si>
  <si>
    <t>Laine TP, Ahonen A, Räsänen P, Tiihonen J.</t>
  </si>
  <si>
    <t>Dopamine transporter availability and depressive symptoms during alcohol withdrawal</t>
  </si>
  <si>
    <t>10.1016/s0925-4927(99)00019-0</t>
  </si>
  <si>
    <t>Sotnikova, TD; Beaulieu, JM; Barak, LS; Wetsel, WC; Caron, MG; Gainetdinov, RR</t>
  </si>
  <si>
    <t>Dopamine-independent locomotor actions of amphetamines in a novel acute mouse model of Parkinson disease</t>
  </si>
  <si>
    <t>MONOAMINE-DEPLETED MICE; DEFICIENT MICE; BASAL GANGLIA; ANIMAL-MODELS; 3,4-METHYLENEDIOXYMETHAMPHETAMINE ECSTASY; IN-VIVO; TRANSPORTER; RECEPTOR; LACKING; DRUGS</t>
  </si>
  <si>
    <t>Brain dopamine is critically involved in movement control, and its deficiency is the primary cause of motor symptoms in Parkinson disease. Here we report development of an animal model of acute severe dopamine deficiency by using mice lacking the dopamine transporter. In the absence of transporter-mediated recycling mechanisms, dopamine levels become entirely dependent on de novo synthesis. Acute pharmacological inhibition of dopamine synthesis in these mice induces transient elimination of striatal dopamine accompanied by the development of a striking behavioral phenotype manifested as severe akinesia, rigidity, tremor, and ptosis. This phenotype can be reversed by administration of the dopamine precursor, L-DOPA, or by nonselective dopamine agonists. Surprisingly, several amphetamine derivatives were also effective in reversing these behavioral abnormalities in a dopamine-independent manner. Identification of dopamine transporter- and dopamine-independent locomotor actions of amphetamines suggests a novel paradigm in the search for prospective anti-Parkinsonian drugs.</t>
  </si>
  <si>
    <t>Koetsier E.
 van Kuijk S.M.J.
 Melli G.
 Dukanac J.
 Barbero M.
 van Zundert J.
 Joosten E.A.
 Maino P.</t>
  </si>
  <si>
    <t>Dorsal Root Ganglion Stimulation for the Management of Intractable Painful Polyneuropathy: A Prospective Pilot Study.</t>
  </si>
  <si>
    <t>Objectives: Dorsal root ganglion stimulation (DRGS) is a promising neurostimulation modality in the treatment of painful polyneuropathy. The aim of this prospective pilot study was to investigate the effect of DRGS on pain intensity in patients with intractable painful polyneuropathy. Material(s) and Method(s): Nine patients with chronic, intractable painful polyneuropathy in the lower limbs were recruited. In each subject, between two and four DRGS leads were placed at the level of the L5 and S1 dorsal root ganglion. If trial stimulation was successful, a definitive implantable pulse generator (IPG) was implanted. Pain intensity was scored using an 11-point numeric rating scale (NRS) and reported as median and interquartile range (IQR), and compared to baseline values using the Wilcoxon signed-rank test. Additionally, patients' global impression of change (PGIC), pain extent, presence of neuropathic pain, physical functioning, quality of life, and mood were assessed. Result(s): Eight out of nine patients had a successful trial phase, of which seven received an IPG. Daytime pain decreased from a median (IQR) NRS score of 7.0 (5.9-8.3) to 2.0 (1.0-3.5) and 3.0 (1.6-4.9) in the first week and at six months after implantation, respectively. Similar effects were observed for night time and peak pain scores. Conclusion(s): The results of this study suggest that DRGS significantly reduces both pain intensity and PGIC in patients with intractable painful polyneuropathy in the lower extremities. Large-scale clinical trials are needed to prove the efficacy of DRGS in intractable painful polyneuropathy.Copyright © 2020 International Neuromodulation Society.</t>
  </si>
  <si>
    <t>https://dx.doi.org/10.1111/ner.13336</t>
  </si>
  <si>
    <t>Neuromodulation. 24(4) (pp 685-694), 2021. Date of Publication: June 2021.</t>
  </si>
  <si>
    <t>Kretzschmar M.
 Reining M.
 Junemann T.
 Felthofer L.O.
 Kielstein S.</t>
  </si>
  <si>
    <t>Dorsal root ganglion stimulation in the treatment of neuropathic pain after peripheral nerve injury of upper and lower extremities-three-years follow-up in 21 patients.</t>
  </si>
  <si>
    <t>Introduction: Neuropathic pain after peripheral nerve injury (PNI) is usually chronic and hardly responds to common analgesics. Sleep disorders, anxiety and depression are common comorbidities. The quality of life is even more impaired in patients with neuropathic pain than in chronic nonneuropathic pain. The drugs proven to be effective against neuropathic pain in controlled trials are not tolerated by many people due to the side effects, and even the best of these drugs has a number needed to treat between 6 and 10. Dorsal root ganglion (DRG) stimulation has been shown to be effective in treating neuropathic pain. Here, we present 36 months clinical outcomes resulting from our experience with DRG stimulation in treating chronic neuropathic pain after PNI of upper and lower extremities. Materials/Methods: 25 patients trialed a DRG stimulation system for their PNI and 21 patients were subsequently implanted if results were positive (defined as &gt;= 50% pain relief). 5 patients had suffered a lesion of nerves of the upper extremity, 16 patients had damaged nerves of the lower extremity. Pain, quality of life, mental and physical function and drug usage were assessed at baseline (prior to implant), 3-, 6-, 12, 18-, 24- and 36-months post-permanent implant using Visual Analog Scale (VAS), Quality of Life Impairment by Pain Inventory (QLIP), and Short Form-12 (SF-12) mental (MCS) and physical (PCS) health composite score evaluations, Medication Quantification Score III, and morphine equivalent calculations, respectively. Implant related complications were also documented. The statistical processing was performed with SPSS statistics 22. Result(s): A total of 21 patients (52.5 +/- 14.2 years; 13 female) with a definite neuropathic pain component [painDETECT questionnaire (PDQ) = 24.9+/-4.9] were implanted with the DRG system. Discussion(s): DRG stimulation seems to be really effective in providing pain relief, improving quality of life, physical and mental status and reducing medication (including opioids) in patients with chronic neuropathic pain after PNI. Limitations of the study include the small sample size and d the retrospective design. Larger, randomized, prospective clinical trials are needed to confirm this observation. Conclusion(s): Summarizing, chronic neuropathic pain after peripheral nerve lesion can be successfully treated by DRGS with good long-term results. The pre-interventional multidisciplinary diagnostics including pain analysis or quantitative sensory testing is the key to long-term therapeutic success. Objectives The data demonstrates the effectiveness (providing pain relief, improved life quality, reduced drug usage), reliability and safety of DRG stimulation in patients suffering from chronic neuropathic pain after PNI.</t>
  </si>
  <si>
    <t>Neuromodulation. Conference: 14th World Congress of the International Neuromodulation Society, INS 2019. Sydney, NSW Australia. 22(7) (pp e523), 2019. Date of Publication: October 2019.</t>
  </si>
  <si>
    <t>Schepis T.S.
 Hakes J.K.</t>
  </si>
  <si>
    <t>Dose-related effects for the precipitation of psychopathology by opioid or tranquilizer/sedative nonmedical prescription use: Results from the national epidemiologic survey on alcohol and related conditions.</t>
  </si>
  <si>
    <t>Objectives: Recent work offers evidence that nonmedical use of prescription medications (NUPM) may precipitate the development and recurrence of psychopathology. This work further explores this relationship by examining the dose-related effects of past year opioid and pooled tranquilizer/sedative NUPM on incidence and recurrence of psychopathology. Method(s): Data are from waves 1 and 2 of the National Epidemiological Survey on Alcohol and Related Conditions, a national, householdbased survey of US adults. Participants who completed both waves (N = 34,653) were included in analyses. Design-based multivariate logistic regression tested the effects of past-year NUPM frequency on the incidence and recurrence of psychopathology, separately for opioids and tranquilizers/ sedatives. Result(s): Recurrence of alcohol use disorder and incidence and recurrence of non-NUPM substance use disorder were less likely in non-past-year users, with any increasing risk of NUPM. For mood and anxiety disorders, elevated risk occurred in 8 of 12 cases for weekly/daily users, though in 3 cases, non-past-year users were also at higher risk than monthly or less frequent users. Incidence of bipolar disorder related to opioid NUPM and incidence of anxiety disorders related to tranquilizer/sedative NUPM evidenced a stepwise risk progression based on the NUPM frequency. Conclusion(s): Any opioid or tranquilizer/sedative NUPM may increase risk for alcohol use disorder and non-NUPM substance use disorder, with weekly/daily opioid or tranquilizer/sedative nonmedical users appearing to be most vulnerable to the incidence and recurrence of depressive, bipolar, and anxiety disorders. This work highlights the importance of screening for the NUPM by clinicians, and it highlights the need for further research to better understand the psychopathology-NUPM interaction. Copyright © 2013 American Society of Addiction Medicine.</t>
  </si>
  <si>
    <t>https://dx.doi.org/10.1097/ADM.0b013e318277e9e5</t>
  </si>
  <si>
    <t>Journal of Addiction Medicine. 7(1) (pp 39-44), 2013. Date of Publication: January-February 2013.</t>
  </si>
  <si>
    <t>MacLean, Katherine A.;Johnson, Matthew W.;Reissig, Chad J.;Prisinzano, Thomas E.;Griffiths, Roland R.</t>
  </si>
  <si>
    <t>Dose-related effects of salvinorin A in humans: Dissociative, hallucinogenic, and memory effects.</t>
  </si>
  <si>
    <t>Rationale: Salvinorin A is a kappa opioid agonist and the principal psychoactive constituent of the plant Salvia divinorum, which has increased in popularity as a recreational drug over the past decade. Few human studies have examined salvinorin A. Objective: This double-blind, placebo-controlled study evaluated the dose-related effects of inhaled salvinorin A in individuals with histories of hallucinogen use. Methods: Eight healthy hallucinogen-using adults inhaled up to 16 doses of salvinorin A (0.375â€“21 Î¼g/kg) in ascending order. Physiological, behavioral, and subjective effects were assessed every 2 min for 60 min after administration. Qualitative subjective effects were assessed retrospectively via questionnaires at the end of sessions. Persisting effects were assessed 1 month later. Results: Orderly dose-related effects peaked at 2 min and then rapidly dissipated, replicating previous findings. Subjective effects were intense, with maximal drug strength ratings or unresponsiveness frequently observed at high doses. Questionnaires assessing qualitative effects (Hallucinogen Rating Scale, Pharmacological Class Questionnaire) suggested some overlap with serotonergically mediated classic hallucinogens. Salvinorin A also produced dose-related dissociative effects and impairments in recall/recognition memory. At 1-month follow-up, there was no evidence of persisting adverse effects. Participants reported that salvinorin A effects were qualitatively different from other drugs. Conclusions: Salvinorin A produces a unique profile of subjective and cognitive effects, including strong dissociative effects and memory impairment, which only partially overlap with classic hallucinogen effects. Along with nonhuman studies of salvinorin A, these results are important for understanding the neurobiology of the kappa opioid system and may ultimately have important therapeutic applications. (PsycINFO Database Record (c) 2016 APA, all rights reserved)</t>
  </si>
  <si>
    <t>https://doi.org/10.1007/s00213-012-2912-9</t>
  </si>
  <si>
    <t>McKetin, Rebecca;Lubman, Dan I.;Baker, Amanda L.;Dawe, Sharon;Ali, Robert L.</t>
  </si>
  <si>
    <t>Dose-related psychotic symptoms in chronic methamphetamine users: Evidence from a prospective longitudinal study.</t>
  </si>
  <si>
    <t>Context: Methamphetamine is associated with psychotic phenomena, but it is not clear to what extent this relationship is due to premorbid psychosis among people who use the drug. Objective: To determine the change in the probability of psychotic symptoms occurring during periods of methamphetamine use. Design: Longitudinal prospective cohort study. A fixed effects analysis of longitudinal panel data, consisting of 4 noncontiguous 1-month observation periods, was used to examine the relationship between changes in methamphetamine use and the risk of experiencing psychotic symptoms within individuals over time. Setting: Sydney and Brisbane, Australia. Participants: A total of 278 participants 16 years of age or older who met DSM-IV criteria for methamphetamine dependence on entry to the study but who did not meet DSM-IV criteria for lifetime schizophrenia or mania. Main Outcome Measures: Clinically significant psychotic symptoms in the past month, defined as a score of 4 or more on any of the Brief Psychiatric Rating Scale items of suspiciousness, hallucinations, or unusual thought content. The number of days of methamphetamine use in the past month was assessed using the Opiate Treatment Index. Results: There was a 5-fold increase in the likelihood of psychotic symptoms during periods of methamphetamine use relative to periods of no use (odds ratio [OR], 5.3 [95% CI, 3.4-8.3]; P&lt; .001), this increase being strongly dose-dependent (1-15 days of methamphetamine use vs abstinence in the past month: OR, 4.0 [95% CI, 2.5-6.5]; â‰¥16 days of methamphetamine use vs abstinence in the past month: OR, 11.2 [95% CI, 5.9- 21.1]). Frequent cannabis and/or alcohol use ( â‰¥16 days of use in the past month) further increased the odds of psychotic symptoms (cannabis: OR, 2.0 [95% CI, 1.1- 3.5]; alcohol: OR, 2.1 [95% CI, 1.1-4.2]). Conclusions: There was a large dose-dependent increase in the occurrence of psychotic symptoms during periods of methamphetamine use among users of the drug. (PsycINFO Database Record (c) 2016 APA, all rights reserved)</t>
  </si>
  <si>
    <t>https://doi.org/10.1001/jamapsychiatry.2013.283</t>
  </si>
  <si>
    <t>Shannon B.
 Richards J.
 Seigel T.
 Fisher D.
 Sankoff J.
 Wilcox S.</t>
  </si>
  <si>
    <t>Dosing of rapid sequence intubation medications in the emergency department.</t>
  </si>
  <si>
    <t>Learning Objectives: Inappropriately dosed induction agents and neuromuscular blockade (NMB) during rapid sequence intubation (RSI) in the emergency department (ED) have been associated with hemodynamic instability, decreased first-pass intubation, and inappropriate paralysis. The aim of this study was to examine variability in weight-based dosing (mg/kg) for RSI medications in the ED. Method(s): Multi-center, prospective observational cohort study of patients who received RSI at 3 academic EDs. Based on the indication for intubation, patients were sub-grouped into altered mental status (AMS), respiratory failure, and trauma. We assessed for an association between the RSI agents selected and the doses for patients with BMIs &gt;=30 and those &lt;30, as well as a relationship between medications, doses, and the indication for intubation. Result(s): 316 patients had dosing and weight data (mean age of 55.3 +/- 8.6, 54.3% male, BMI 26.9 +/- 8.1). AMS was the most common indication for intubation (42.5%) followed by respiratory failure. The majority of patients received etomidate (75.7%) and succinylcholine (58.4%). The mean dose of etomidate was 0.27 +/- 0.1mg/kg and the mean dose of succinylcholine was 1.7 +/- 0.5mg/kg. Etomidate use was associated with the lower BMI cohort (85% v. 74%; p=.04). In regards to NMB, succinylcholine was associated with the higher BMI cohort (70% v. 55%; p=0.008), while rocuronium correlated with the lower BMI cohort (41% v. 29%; p=0.035). In comparing administered doses (mg/kg), etomidate and succinylcholine differed between two BMI groups (P&lt;0.001 for both). Additionally, ketamine was the only RSI drug that correlated with a particular indication for intubation (respiratory failure 14%, AMS 4%, trauma 4%; p=0.01). Conclusion(s): The mean doses of etomidate and succinylcholine were appropriate, regardless of BMI or indication for intubation. There was a correlation between succinylcholine usage and being in the BMI &gt;= 30 group, but only succinylcholine and etomidate were associated with higher doses in the &lt;30 group. This study found no association with RSI agent selected and the indication for intubation with the exception of ketamine and respiratory failure. Additional research is needed to determine if these differences have any clinical significance.</t>
  </si>
  <si>
    <t>https://dx.doi.org/10.1136/emermed-2013-203372</t>
  </si>
  <si>
    <t>Fava, Maurizio;Freeman, Marlene P.;Flynn, Martina;Judge, Heidi;Hoeppner, Bettina B.;Cusin, Cristina;Ionescu, Dawn F.;Mathew, Sanjay J.;Chang, Lee C.;Iosifescu, Dan V.;Murrough, James;Debattista, Charles;Schatzberg, Alan F.;Trivedi, Madhukar H.;Jha, Manish K;Sanacora, Gerard;Wilkinson, Samuel T.;Papakostas, George I.</t>
  </si>
  <si>
    <t>Double-blind, placebo-controlled, dose-ranging trial of intravenous ketamine as adjunctive therapy in treatment-resistant depression (TRD).</t>
  </si>
  <si>
    <t>[Correction Notice: An Erratum for this article was reported in Vol 25(7) of Molecular Psychiatry (see record 2019-39736-001). In the original article, there were some errors in Supplementary Figure 1 and Supplementary Tables 1â€“4. Supplementary Figure 1 and Supplementary Tables 1â€“4 have been re-uploaded so as to reflect the versions supplied during proofs stage. The HTML version of the paper has been updated.] Numerous placebo-controlled studies have demonstrated the ability of ketamine, an NMDA receptor antagonist, to induce rapid (within hours), transient antidepressant effects when administered intravenously (IV) at subanesthetic doses (0.5 mg/kg over 40 min). However, the optimal antidepressant dose remains unknown. We aimed to compare to active placebo the rapid acting antidepressant properties of a broad range of subanesthetic doses of IV ketamine among outpatients with treatment-resistant depression (TRD). A range of IV ketamine doses were compared to active placebo in the treatment of adult TRD over a 3-day period following a single infusion over 40 min. This was an outpatient study conducted across six US academic sites. Outpatients were 18â€“70 years old with TRD, defined as failure to achieve a satisfactory response (e.g., less than 50% improvement of depression symptoms) to at least two adequate treatment courses during the current depressive episode. Following a washout period, 99 eligible subjects were randomly assigned to one of the five arms in a 1:1:1:1:1 fashion: a single intravenous dose of ketamine 0.1 mg/kg (n = 18), a single dose of ketamine 0.2 mg/kg (n = 20), a single dose of ketamine 0.5 mg/kg (n = 22), a single dose of ketamine 1.0 mg/kg (n = 20), and a single dose of midazolam 0.045 mg/kg (active placebo) (n = 19). The study assessments (HAM-D-6, MADRS, SDQ, PAS, CGI-S, and CGI-I) were performed at days 0, 1, 3 (endpoint), 5, 7, 14, and 30 to assess the safety and efficacy. The overall group Ã— time interaction effect was significant for the primary outcome measure, the HAM-D-6. In post hoc pairwise comparisons controlling for multiple comparisons, standard dose (0.5 mg/kg) and high dose (1 mg/kg) of intravenous ketamine were superior to active placebo; a low dose (0.1 mg/kg) was significant only prior to adjustment (p = 0.02, p-adj = 0.14, d = âˆ’0.82 at day 1). Most of the interaction effect was due to differences at day 1, with no significant adjusted pairwise differences at day 3. This pattern generally held for secondary outcomes. The infusions of ketamine were relatively well tolerated compared to active placebo, except for greater dissociative symptoms and transient blood pressure elevations with the higher doses. Our results suggest that there is evidence for the efficacy of the 0.5 mg/kg and 1.0 mg/kg subanesthetic doses of IV ketamine and no clear or consistent evidence for clinically meaningful efficacy of lower doses of IV ketamine. (PsycInfo Database Record (c) 2020 APA, all rights reserved)</t>
  </si>
  <si>
    <t>https://doi.org/10.1038/s41380-018-0256-5</t>
  </si>
  <si>
    <t>Molecular Psychiatry</t>
  </si>
  <si>
    <t>Nature Publishing Group</t>
  </si>
  <si>
    <t>Rough, K; Tassiopoulos, K; Kacanek, D; Griner, R; Yogev, R; Rich, KC; Seage, GR</t>
  </si>
  <si>
    <t>Dramatic decline in substance use by HIV-infected pregnant women in the United States from 1990 to 2012</t>
  </si>
  <si>
    <t>epidemiology; HIV; pregnancy; substance abuse</t>
  </si>
  <si>
    <t>MOTHER-TO-CHILD; ACTIVE ANTIRETROVIRAL THERAPY; PRENATAL MARIJUANA EXPOSURE; INJECTION-DRUG USERS; MECONIUM ANALYSIS; COCAINE EXPOSURE; INFANTS TRANSMISSION; PERINATAL HIV; LARGE-SCALE; NEWBORNS</t>
  </si>
  <si>
    <t>Objective: We aimed to describe temporal changes in substance use among HIV-infected pregnant women in the United States from 1990 to 2012. Design: Data came from two prospective cohort studies (Women and Infants Transmission Study and Surveillance Monitoring for Antiretroviral Therapy Toxicities Study). Methods: Women were classified as using a substance during pregnancy if they self-reported use or had a positive biological sample. To account for correlation between repeated pregnancies by the same woman, generalized estimating equation models were used to test for temporal trends and evaluate predictors of substance use. Results: Over the 23-year period, substance use among the 5451 HIV-infected pregnant women sharply declined; 82% of women reported substance use during pregnancy in 1990, compared with 23% in 2012. Use of each substance decreased significantly (P &lt; 0.001 for each substance) in an approximately linear fashion, until reaching a plateau in 2006. Multivariable models showed substance use was inversely associated with receiving antiretroviral therapy. Among the subset of 824 women with multiple pregnancies under observation, women who used a substance in their previous pregnancy were at elevated risk of substance use during their next pregnancy (risk ratio, 5.71; 95% confidence interval, 4.63-7.05). Conclusion: A substantial decrease in substance use during pregnancy was observed between 1990 and 2012 in two large US cohorts of HIV-infected women. Substance use prevalence in these cohorts became similar to that of pregnant women in the general US population by the mid-2000s, suggesting that the observed decrease may be due to an epidemiological transition of the HIV epidemic among women in the United States. (C) 2014 Wolters Kluwer Health vertical bar Lippincott Williams &amp; Wilkins</t>
  </si>
  <si>
    <t>Newbury-Birch D, Walshaw D, Kamali F.</t>
  </si>
  <si>
    <t>Drink and drugs: from medical students to doctors</t>
  </si>
  <si>
    <t>10.1016/s0376-8716(01)00128-4</t>
  </si>
  <si>
    <t>Chitnis S.S.
 Marsh A.G.
 Gillespie J.A.
 Nisar A.
 Meek D.R.M.
 Patil S.</t>
  </si>
  <si>
    <t>Driving reaction time following periacetabular osteotomy.</t>
  </si>
  <si>
    <t>Introduction: Periacetabular osteotomy (PAO) is increasingly being used to treat young adults with symptomatic hip dysplasia. Currently there is a lack of evidence to guide return to driving after this procedure. This study aimed to identify the length of time required after a Periacetabular Osteotomy procedure before a patient can safely return to driving. Method(s): All patients undergoing PAO were assessed for suitability for the study. Inclusion criteria were: currently driving with a valid licence; and being able to attend follow-up assessment. Baseline driving reaction time was assessed using a driving simulator preoperatively. The simulation was repeated 5 times for each patient and reaction times recorded (Thinking time, Action time and Total reaction time for braking at 30 mph). The driving simulation was repeated using the same methods at 6 weeks and 12 weeks postoperatively. Pre- and postoperative times were compared. Result(s): 26 patients were included (24 females, 2 males) with a mean age of 32 (range 19-50) years. The mean preoperative times were: Thinking time 0.48, Action time 0.21, Total time 0.69 seconds. At 6 weeks postoperatively, mean Action time increased to 0.26 seconds (p = 0.012) and mean Total time increased to 0.78 seconds (p = 0.013). By 12 weeks post procedure, there was no significant difference in reaction times compared to baseline (mean Thinking time 0.47 seconds, Action time 0.23, Total time 0.72; p &gt; 0.05). Conclusion(s): Most patients may not be safe to drive at 6 weeks following PAO procedures but should be safe to drive at 12 weeks postoperatively. Individual patient factors should also be taken into consideration.Copyright © The Author(s) 2021.</t>
  </si>
  <si>
    <t>https://dx.doi.org/10.1177/11207000211005125</t>
  </si>
  <si>
    <t>HIP International. 32(6) (pp 787-791), 2022. Date of Publication: November 2022.</t>
  </si>
  <si>
    <t>Malik Z, Bayman L, Valestin J, Rizvi-Toner A, Hashmi S, Schey R.</t>
  </si>
  <si>
    <t>Dronabinol increases pain threshold in patients with functional chest pain: a pilot double-blind placebo-controlled trial</t>
  </si>
  <si>
    <t>Dis Esophagus. 2017 Feb 1;30(2):1-8. doi: 10.1111/dote.12455.</t>
  </si>
  <si>
    <t>10.1111/dote.12455</t>
  </si>
  <si>
    <t>Cole J.
 Stang J.
 DeVries P.
 Martel M.
 Miner J.
 Driver B.</t>
  </si>
  <si>
    <t>Droperidol or olanzapine: A natural experiment for undifferentiated toxicologic sedation (DONUTS).</t>
  </si>
  <si>
    <t>Background/Objectives: Acute agitation secondary to intoxication is a common problem in the emergency department (ED). Both droperidol and olanzapine are routinely used treatments, however no study has compared intramuscular droperidol to olanzapine for this indication. The purpose of this study was to compare time to adequate sedation for both medications. Method(s): This was a prospective observational study of patients receiving intramuscular droperidol or olanzapine for acute agitation secondary to intoxication from June 2019 - March 2020. Data were collected for the purposes of quality assurance after the return of droperidol to the U.S. market and our hospital. Medication and dose were always determined by the treating physician, however over the study period drug-shortages made either olanzapine (July-September 2019) or droperidol (November 2019 - March 2020) unavailable (Graph). Data acquisition volunteers were trained in the Altered Mental Status Scale (AMSS), an ordinal scale of agitation from -4 (coma) to 0 (normal) to +4 (most agitated) and recorded time to adequate sedation, defined as AMSS &gt;=0, as well as adverse events and other clinical data. Time to adequate sedation was analyzed using differences in medians with 95% confidence intervals (CIs) as well as a Cox proportional hazard model. Secondary outcomes included use of additional (rescue) sedation, adverse events, and time in the ED. The medical record was also screened for return visits for dystonia for the following week. Result(s): We enrolled 1,257 patients; 552 received droperidol, 735 received olanzapine. Baseline characteristics, including vital signs, were similar between groups (Table 1). Etiology of intoxication, determined clinically by the treating physician, was ethanol in 1,142 (91%) cases followed by illicit drugs in 194 (15%; methamphetamine being the most common drug). Time to adequate sedation was 16 minutes for both drugs (hazard ratio =1.09; 95%CI: 0.98 - 1.23). Results were similar for subgroups with alcohol intoxication and with methamphetamine intoxication. The proportion of patients adequately sedated at 15 minutes was 44% (n=224) for droperidol and 45% (n=328) for olanzapine (absolute difference -2%, 95% CI -7% to 4%). Rescue sedation was needed less often in patients receiving droperidol (n=82, 16%) compared with olanzapine (n=176, 24%) (absolute difference -8%, 95% CI -13% to -4%). We found no difference in extrapyramidal, cardiovascular, or respiratory adverse events between drugs (Table 2) with the exception of dystonia, which was more common with droperidol (n=5; 1%) than olanzapine (0%; p=0.012, Fisher's exact). Median time in the ED was shorter for droperidol (446 minutes) than for olanzapine (500 minutes) (median difference 57 minutes, 95%CI: 39 - 76min). Conclusion(s): We found no difference in time-to-adequate sedation between intramuscular droperidol or olanzapine for acute agitation secondary to intoxication. We observed no difference between drugs regarding adverse effects with the exception of dystonia, which was more common with droperidol. Droperidol was associated with fewer episodes of rescue sedation and a shorter length of ED stay. (Table Presented) .</t>
  </si>
  <si>
    <t>https://dx.doi.org/10.1080/15563650.2020.1804238</t>
  </si>
  <si>
    <t>Clinical Toxicology. Conference: North American Congress of Clinical Toxicology, NACCT 2020. San Francisco, CA United States. 58(11) (pp 1077-1078), 2020. Date of Publication: 2020.</t>
  </si>
  <si>
    <t>Abiodun O.A.</t>
  </si>
  <si>
    <t>Drug abuse and its clinical implications with special reference to Nigeria.</t>
  </si>
  <si>
    <t>A review of the literature shows that drug abuse has become a major public health problem in Nigeria. Alcohol, cannabis, psychostimulants and hypnosedatives are the most commonly abused drugs, although the abuse of hard drugs such as cocaine and heroin appears to be on the increase in the big cities. Drug abuse in the country now starts at an early age and cuts across all social groups. The need to incorporate drug and alcohol treatment and prevention programmes into the primary health care programmes (as part of the mental health component), was emphasised as a necessary strategy to ensure early detection and management, and a better coverage of the population of patients in need of care. It was also suggested that there is an urgent need to encourage extensive epidemiological and longitudinal studies of drug and alcohol abuse in Nigeria in order to accurately determine the populations at risk, the changing patterns of abuse over time (including cross-cultural comparison), and to allow for adequate social monitoring, planning and evaluation of services.</t>
  </si>
  <si>
    <t>Central African Journal of Medicine. 37(1) (pp 24-30), 1991. Date of Publication: 1991.</t>
  </si>
  <si>
    <t>Zimbabwe</t>
  </si>
  <si>
    <t>Pitigoi G.
 Paunescu C.
 Petrescu S.
 Ciolan G.A.
 Paunescu M.</t>
  </si>
  <si>
    <t>Drug abuse in sport performance - A systematic review.</t>
  </si>
  <si>
    <t>This study is a systematic review on the use of prohibited substances and their effects on sports performance. The use of banned substances, in order to increase the performance capacity, constitutes a problem worldwide. The research is based on the analysis of the most relevant studies on the issues addressed published in the last 5 years in the PubMed database. From the 78 results of the screening, we analyzed a total of 14 scientific studies and summarized the latest findings in this field.</t>
  </si>
  <si>
    <t>Farmacia. 61(6) (pp 1037-1042), 2013. Date of Publication: 2013.</t>
  </si>
  <si>
    <t>Romania</t>
  </si>
  <si>
    <t>Kendler, Kenneth S.;Ohlsson, Henrik;Sundquist, Kristina;Sundquist, Jan</t>
  </si>
  <si>
    <t>Drug abuse-associated mortality across the lifespan: A population-based longitudinal cohort and co-relative analysis.</t>
  </si>
  <si>
    <t>Purpose: Nationwide data have been lacking on drug abuse (DA)-associated mortality. We do not know the degree to which this excess mortality results from the characteristics of drug-abusing individuals or from the effects of DA itself. Method: DA was assessed from medical, criminal, and prescribed drug registries. Relative pairs discordant for DA were obtained from the Multi-Generation and Twin Registers. Mortality was obtained from the Swedish Mortality registry. Results: We examined all individuals born in Sweden 1955â€“1980 (n = 2,696,253), 75,061 of whom developed DA. The mortality hazard ratio (mHR) (95% CIs) for DA was 11.36 (95% CIs, 11.07â€“11.66), substantially higher in non-medical (18.15, 17.51â€“18.82) than medical causes (8.05, 7.77â€“8.35) and stronger in women (12.13, 11.52â€“12.77) than in men (11.14, 10.82â€“11.47). Comorbid smoking and alcohol use disorder explained only a small proportion of the excess DA-associated mortality. Co-relative analyses demonstrated substantial familial confounding in the DAâ€“mortality association with the strongest direct effects seen in middle and late-middle ages. The mHR was highest for opiate abusers (24.57, 23.46â€“25.73), followed by sedatives (14.19, 13.11â€“15.36), cocaine/stimulants (12.01, 11.36â€“12.69), and cannabis (10.93, 9.94â€“12.03). Conclusion: The association between registry-ascertained DA and premature mortality is very strong and results from both non-medical and medical causes. This excess mortality arises both indirectlyâ€”from characteristics of drug-abusing personsâ€”and directly from the effects of DA. Excess mortality of opiate abuse was substantially higher than that observed for all other drug classes. These results have implications for interventions seeking to reduce the large burden of DA-associated premature mortality. (PsycINFO Database Record (c) 2019 APA, all rights reserved)</t>
  </si>
  <si>
    <t>https://doi.org/10.1007/s00127-017-1398-5</t>
  </si>
  <si>
    <t>Oyefeso, A.;Ghodse, H.;Clancy, C.;Corkery, J.;Goldfinch, R.</t>
  </si>
  <si>
    <t>Drug abuse-related mortality: A study of teenage addicts over a 20-year period.</t>
  </si>
  <si>
    <t>Conducted a longitudinal analysis of successive cohorts of 9,491 addicts aged 15â€“19 yrs in England and Wales over a 20-yr period from 1974 to 1993, describing death trends and patterns. The study (1) investigated trends in all-causes mortality; (2) examined teenage-specific mortality (i.e., deaths during ages 15â€“19 yrs); (3) determined excess teenage-specific mortality; and (4) identified the main underlying causes of teenage-specific death in this population. The main outcome measures were overall mortality rates, teenage-specific mortality and standardized mortality ratios calculated for 4 5-yr (period) successive cohorts. Results show that overall mortality rate in the study population was 4.7/1,000 person-yrs. The median age at death was 23 yrs, with the majority (91.3%) of deaths occurring between ages 15 and 29 yrs. Excess teenage-specific mortality in the population was 10.7 in males and 21.2 in females, and increase in excess mortality in both sexes was evident in the last 5-yr period of the study. The majority of deaths resulted from accidental poisoning. Methadone and heroin/morphine accounted for about two-thirds of accidental poisoning deaths, while suicide accounted for 11.4% of teenage-specific deaths. (PsycINFO Database Record (c) 2019 APA, all rights reserved)</t>
  </si>
  <si>
    <t>https://doi.org/10.1007/s001270050166</t>
  </si>
  <si>
    <t>Archer J.R.H.
 Ingels A.-S.
 Wood D.M.
 Wood M.
 Dargan P.I.
 Stove C.</t>
  </si>
  <si>
    <t>Drug analysis and clinical effects in patients attending the emergency department with suspected gamma-hydroxybutyrate toxicity.</t>
  </si>
  <si>
    <t>Objective: Recreational gamma-hydroxybutyrate (GHB) use can cause significant toxicity, in particular coma and respiratory depression. However, there are limited data on the relationship between clinical features of GHB toxicity and GHB concentrations. The objective of this prospective cohort study was to investigate this relationship. Method(s): Consecutive patients presenting to an inner-city emergency department (ED) with suspected GHB toxicity had a venous blood sample taken on arrival (in fluoride/oxylate tubes to prevent enzymatic degradation). Half of the sample was centrifuged at 3000 g for 10 minutes, and the plasma was removed for comprehensive recreational drug analysis using ultra-performance liquid-chromatography with time-of-flight mass-spectrometry. Venous whole blood was used for GHB analysis using gas-chromatography-mass spectrometry. Data on presenting clinical features were collected on all patients. The study was approved by the National Research Ethics Committee (IRB). Result(s): Fifteen patients (14 male, 30 +/- 9 years) were recruited, and GHB was analytically confirmed in all patients (mean concentration, 160.5 +/- 113 mu g/mL; range, 84-526 mu g/mL). No additional recreational drugs/ethanol were found in two patients. Only two patients had ethanol detected (0.27 and 1.1 g/L; ethanol was the only other substance detected in the latter case) One or more other recreational drugs were detected in 12 patients: mephedrone (n = 12), methamphetamine (5), ketamine (4), 4-methylethcathinone (2), amphetamine (1), and benzodiazepines (1). At presentation, clinical variables included were as follows: heart rate, 65 +/- 17 (range, 45-102) bpm; systolic blood pressure, 124 +/- 19 (range, 93-169) mmHg; respiratory rate 15 +/- 4 (5-21) per minute, paCO2 6.42 +/- 0.95 (5.12-8.31) kPa, temperature 35 +/- 0.64 (34.5-35.4) degree C, pupil size 3.6 +/- 2 (2-8) mm, and Glasgow coma scale (GCS) of 7 +/- 3 (3-9). All patients with venous GHB concentrations of &gt; 200 mug/mL (n = 3, 20%) had a GCS of 3/15 and required intubation. Using linear regression analysis of the clinical parameters, venous GHB concentrations could be predicted by the presence of an increased paCO2 (R2 = 0.61, p = 0.02) and a reduced GCS (R2 = 0.35,p = 0.02). Conclusion(s): Patients admitted to the ED with GHB toxicity have a distinctive toxidrome that appears to correlate with systemic GHB concentrations at the time of assessment. The majority of the patients with GHB toxicity had other recreational drugs detected on comprehensive toxicological analysis, although the clinical effects of these other drugs were not apparent. The results of this study need confirmation in a larger patient cohort.</t>
  </si>
  <si>
    <t>https://dx.doi.org/10.3109/15563650.2014.906213</t>
  </si>
  <si>
    <t>Clinical Toxicology. Conference: 34th International Congress of the European Association of Poisons Centres and Clinical Toxicologists, EAPCCT 2014. Brussels Belgium. Conference Publication: (var.pagings). 52(SUPPL. 1) (pp 369), 2014. Date of Publication: May 2014.</t>
  </si>
  <si>
    <t>Arnau J, Bono R, Díaz R, Goti J.</t>
  </si>
  <si>
    <t>Drug awareness in adolescents attending a mental health service: analysis of longitudinal data</t>
  </si>
  <si>
    <t>Span J Psychol</t>
  </si>
  <si>
    <t>10.5209/rev_sjop.2011.v14.n2.20</t>
  </si>
  <si>
    <t>Yee, Tonia;Perantie, Dana C.;Dhanani, Nafisa;Brown, E. Sherwood</t>
  </si>
  <si>
    <t>Drug dreams in outpatients with bipolar disorder and cocaine dependence.</t>
  </si>
  <si>
    <t>Patients with substance abuse or dependence often have dreams about alcohol or drugs during early recovery. As part of a large study on the use of lamotrigine in patients with bipolar disorder and cocaine dependence, the frequency and nature of drug dreams, triggers for dreams, and response to the dreams during study participation were assessed in 37 outpatients for as long as 36 weeks. 74% of participants experienced at least one drug dream during the study. Drug dreams rapidly decreased during study participation. The presence of drug dreams at baseline did not predict mood, cocaine craving, or drug use at exit. No clear risk factors for drug dreams were identified. Drug dreams were related to survival in the study by a negative U-shaped curve relationship in which those participants with the highest and lowest frequency of drug dreams discontinued from the study the earliest. Content of the dreams frequently included drug use or refusing to use the drug. Dreams of drug use tended to occur during the first few weeks of study participation. Most dreams were associated with triggers for drug use. Findings suggest that drug dreams are common in patients with bipolar disorder and cocaine dependence and are similar to those previously reported in people with pure substance abuse. (PsycINFO Database Record (c) 2019 APA, all rights reserved)</t>
  </si>
  <si>
    <t>https://doi.org/10.1097/01.nmd.0000116466.31133.f1</t>
  </si>
  <si>
    <t>Journal of Nervous and Mental Disease</t>
  </si>
  <si>
    <t>Morrison V, Plant M.</t>
  </si>
  <si>
    <t>Drug problems and patterns of service use amongst illicit drug users in Edinburgh</t>
  </si>
  <si>
    <t>Br J Addict. 1990 Apr;85(4):547-54. doi: 10.1111/j.1360-0443.1990.tb01675.x.</t>
  </si>
  <si>
    <t>10.1111/j.1360-0443.1990.tb01675.x</t>
  </si>
  <si>
    <t>Pohlmann-Eden B.</t>
  </si>
  <si>
    <t>Drug treatment in status epilepticus. Misconceptions, facts and perspectives. [German]</t>
  </si>
  <si>
    <t>The status epilepticus (SE) of generalized tonic-clonic seizures still is a life-threatening condition with a mortality rate up to 25%. Early aggressive treatment is absolutely necessary, as recent data show a decrease of mortality under 5% when adequate therapy is established within 30-60 minutes. Additional determinants of bad prognosis are age, underlying hypoxemia and the presence of a &gt;&gt;subtle&lt;&lt; SE. Unfortunately, the exact pathophysiology and the incidence of SE (lack of definition and classification) are still unclear. There is experimental evidence for receptor modulation during ongoing SE, explaining some failures of antiepileptic drugs (AED). There is need for more systematic prospective studies. An ideal AED for SE should be easy to administer, have both an acute and long-lasting anti-seizure effect and present with a minimum of side effects. All current AEDs do not fulfill this ideal. Because of this, a decision algorithm is still necessary combining different iv AEDs in a fast systematic sequence in a narrow time window &lt;60 minutes. If this is not successful, general anesthesia has to be established. The different pharmacokinetic profiles of the first choice drugs diazepam, clonazepam, lorazepam and midazolam have to be considered. The most frequent route of subsequent phenytoin or phenobarbital might be substituted in the future by the less side-effect carrying prodrug fosphenytoin and iv valproate which showed promising results in our own experience. For drug-resistant SE propofol, lidocaine and ketamine chloride are interesting alternative drugs.</t>
  </si>
  <si>
    <t>Nervenheilkunde. 19(3) (pp 106-112), 2000. Date of Publication: 2000.</t>
  </si>
  <si>
    <t>Rossetti A.O.
 Santoli F.</t>
  </si>
  <si>
    <t>Drug treatment of refractory status epilepticus. [French]</t>
  </si>
  <si>
    <t>Status epilepticus (SE) refractory to benzodiazepines and other antiepileptic agents is managed with intravenous anesthetic compounds, such as thiopental, propofol or midazolam. These drugs display quite different pharmacodynamic and pharmacokinetic properties, but have not been prospectively compared to date. Their use is clearly advocated for the treatment of generalized convulsive SE, whereas partialcomplex, or absence SE are generally managed less aggressively, in consideration of their better prognosis. The most important aspect seems to be related to the correct use of these anesthetics in the right context, rather than the choice of one specific compound. An electroencephalographic burstsuppression should be targeted for about 24 hour, before progressive weaning of the dosage under EEG monitoring. If this approach proves unsuccessful, the use of other drugs, including inhalational anesthetics, has been described. © 2009 Elsevier Masson SAS.</t>
  </si>
  <si>
    <t>https://dx.doi.org/10.1016/j.neurol.2008.12.003</t>
  </si>
  <si>
    <t>Revue Neurologique. 165(4) (pp 373-379), 2009. Date of Publication: April 2009.</t>
  </si>
  <si>
    <t>Fiellin, David A.;Weiss, Linda;Botsko, Michael;Egan, James E.;Altice, Frederick L.;Bazerman, Lauri B.;Chaudhry, Amina;Cunningham, Chinazo O.;Gourevitch, Marc N.;Lum, Paula J.;Sullivan, Lynn E.;Schottenfeld, Richard S.;O'Connor, Patrick G.</t>
  </si>
  <si>
    <t>Drug treatment outcomes among HIV-infected opioid-dependent patients receiving buprenorphine/naloxone.</t>
  </si>
  <si>
    <t>Background: Buprenorphine/naloxone allows the integration of opioid dependence and HIV treatment. Methods: We conducted a prospective study in HIV-infected opioid-dependent patients to investigate the impact of buprenorphine/naloxone treatment on drug use. Self-report and chart review assessments were conducted every 3 months (quarters 1-4) for 1 year. Outcomes were buprenorphine/naloxone treatment retention, drug use, and addiction treatment processes. Results: Among 303 patients enrolled between July 2005 and December 2007, retention in buprenorphine/naloxone treatment was 74%, 67%, 59%, and 49% during Quarters 1, 2, 3, and 4, respectively. Past 30-day illicit opioid use decreased from 84% of patients at baseline to 42% in retained patients over the year. Patients were 52% less likely to use illicit opioids for each quarter in treatment (Odds ratio = 0.66; 95% CI: 0.61 to 0.72). Buprenorphine/naloxone doses and office visits approximated guidelines published by the United States Department of Health and Human Services. Urine toxicology monitoring was less frequent than recommended. Conclusions: Buprenorphine/naloxone provided in HIV treatment settings can decrease opioid use. Strategies are needed to improve retention and address ongoing drug use in this treatment population. (PsycInfo Database Record (c) 2023 APA, all rights reserved)</t>
  </si>
  <si>
    <t>https://doi.org/10.1097/QAI.0b013e3182097537</t>
  </si>
  <si>
    <t>Hansen, H; Alegria, M; Caban, CA; Pena, M; Lai, S; Shrout, P</t>
  </si>
  <si>
    <t>Drug treatment, health, and social service utilization by substance abusing women from a community-based sample</t>
  </si>
  <si>
    <t>substance abuse treatment; women; health services; social services; latina; hispanic; Puerto Rican</t>
  </si>
  <si>
    <t>BENIGN PROSTATIC HYPERPLASIA; CUBAN-AMERICAN POPULATION; MENTAL-HEALTH; GENDER-DIFFERENCES; SPANISH VERSION; CHILD-WELFARE; HIV-INFECTION; OUTCOMES; ALCOHOL; SF-36</t>
  </si>
  <si>
    <t>Background: Substance abuse is an escalating problem among poor urban Latina women; little is known about their access to drug treatment and to needed social and health services. Objective: Our objectives were to (1) examine the need and use of substance abuse treatment, health services, government entitlement programs, and social service programs among cocaine and heroin using Puerto Rican women and (2) identify whether service use predicts their prospective entry into drug treatment. Research Design: This was a 3-wave longitudinal study of community substance abusing women evaluated on substance abuse and dependence using diagnostic measures, and hair and urine toxicological screens. Information was collected on self-reported need and receipt of substance abuse treatment, social services, general health services. and government entitlement programs. Subjects: A community sample of cocaine-, crack-, and/or heroin-using women from copping areas in low-income urban centers of Puerto Rico were interviewed in 1997-1998 with 2 follow-up periods. Results: Drug treatment, health, and social service utilization were low relative to need for services throughout all data waves. Social service utilization predicted prospective entry into drug treatment but not contacts with general health services or government entitlement programs. Conclusion: Drug-abusing women in low-income urban areas in Puerto Rico have substantial unmet substance abuse treatment, health, and social service needs. Mandated treatment by social service agencies may explain their clients' higher likelihood of entering drug treatment. Building linkages between service sectors to augment entry into drug treatment is essential for meeting the complex needs of this underserved population.</t>
  </si>
  <si>
    <t>Kothai R.
 Manivannan E.
 Arul B.
 Sabna S.
 Shajinimol N.S.
 Sona M.J.</t>
  </si>
  <si>
    <t>Drug usage pattern of analgesics among intraoperative patients in a tertiary care hospital.</t>
  </si>
  <si>
    <t>Inadequately treated surgical pain is a major clinical, social and economic concern throughout the world. The prospective observational study on drug usage pattern of analgesics among intraoperative patients was carried over a period of six months, on 150 consecutive inpatients of Anaesthesia department in a tertiary care hospital in Tamil Nadu. From the 100 cases included in the study, it was found that 25% of the cases were posted for hernioplasty. Majority of cases required a single anaesthetic agent (83%). Fentanyl was the most commonly used intraoperative analgesic agent (75%), but a combination of bupivacaine and fentanyl (37%) provided a superior quality of analgesia with a lesser need of additional analgesics. 84% of the subjects experienced no ADRs. Our study showed variations in the selection of intraoperative analgesics by different consultant anesthesiologists for patients undergoing various surgical procedures. As there are no study reports available in our country on intraoperative analgesic use for major and invasive surgeries, this study will serve to provide a data regarding the utilization pattern of intraoperative analgesics in this part of India.Copyright © 2018 Pharmascope Publications. All rights reserved.</t>
  </si>
  <si>
    <t>https://dx.doi.org/10.26452/ijrps.v9i4.1633</t>
  </si>
  <si>
    <t>International Journal of Research in Pharmaceutical Sciences. 9(4) (pp 1077-1080), 2018. Date of Publication: 2018.</t>
  </si>
  <si>
    <t>Calafat, A; Amengual, M; Palmer, A; Saliba, C</t>
  </si>
  <si>
    <t>Drug use and its relationship to other behavior disorders and maladjustment signs among adolescents</t>
  </si>
  <si>
    <t>drug use; depression; deviant behavior; adolescent; family</t>
  </si>
  <si>
    <t>YOUNG ADULTHOOD; SUBSTANCE USE; LONGITUDINAL ANALYSIS; DEPRESSIVE MOOD; PATTERNS; ABUSE; DELINQUENCY; PROGRESSION; PREDICTORS</t>
  </si>
  <si>
    <t>Based on a representative sample of 1,312 students 13 to 19 years of age from Mallorca, Spain, we used 19 variables from an anonymous questionnaire to define three groups of problems frequently found in adolescents: depression, deviant behaviors, and the use of alcohol, tobacco, and illicit drugs. We have found a close relationship between drug use and deviant behaviors which shows no relationship with depressive symptoms. There is a small group which uses drugs with no relationship to deviant behaviors. There are also relationships between these problem behaviors and sleeping difficulties, enuresis, weight problems, family difficulties, etc., which leads us to think of a network of connections with other problems of the adolescent and his family.</t>
  </si>
  <si>
    <t>Pope Jr., Harrison G.;Ionescu-Pioggia, Martin;Pope, Kimberly W.</t>
  </si>
  <si>
    <t>Drug use and life style among college undergraduates: A 30-year longitudinal study.</t>
  </si>
  <si>
    <t>The authors examined trends in the prevalence of substance use and its relationship to attributes of life style among college students over a 30-year period. They distributed anonymous questionnaires to 796 seniors at a large New England college in 1999, using methods essentially identical to those of their previous studies at the same college in 1969, 1978, and 1989. Most forms of drug use rose to a peak in 1978 then fell over the next 21 years, except for use of 3,4-methylenedioxymethamphetamine ('ecstasy'). On several variables, college substance users differed more sharply from nonusers in 1999 than in previous decades. Although the study was limited to students at a single institution, its findings suggest that college drug use is generally declining and that users have increasingly diverged from nonusers in their values and life style. (PsycINFO Database Record (c) 2016 APA, all rights reserved)</t>
  </si>
  <si>
    <t>https://doi.org/10.1176/appi.ajp.158.9.1519</t>
  </si>
  <si>
    <t>Quach, Lien A.;Wanke, Christine A.;Schmid, Christopher H.;Gorbach, Sherwood L.;Mwamburi, D. Mkaya;Mayer, Kenneth H.;Spiegelman, Donna;Tang, Alice M.</t>
  </si>
  <si>
    <t>Drug use and other risk factors related to lower body mass index among HIV-infected individuals.</t>
  </si>
  <si>
    <t>Malnutrition is associated with morbidity and mortality in HIV-infected individuals. Little research has been conducted to identify the roles that clinical, illicit drug use and socioeconomic characteristics play in the nutritional status of HIV-infected patients. This cross-sectional analysis included 562 HIV-infected participants enrolled in the Nutrition for Healthy Living study conducted in Boston, MA and Providence, RI. The relationship between body mass index (BMI) and several covariates (type of drug use, demographic, and clinical characteristics) were examined using linear regression. Overall, drug users had a lower BMI than non-drug users. The BMI of cocaine users was 1.4 kg/mÂ² less than that of patients who did not use any drugs, after adjusting for other covariates (p = 0.02). The BMI of participants who were over the age of 55 years was 2.0 kg/mÂ² less than that of patients under the age of 35, and BMI increased by 0.3 kg/mÂ² with each 100 cells/mmÂ³ increase in CD4 count. HAART use, adherence to HAART, energy intake, AIDS status, hepatitis B and hepatitis C co-infections, cigarette smoking and depression were not associated with BMI in the final model. In conclusion, BMI was lower in drug users than non-drug users, and was lowest in cocaine users. BMI was also directly associated with CD4 count and inversely related to age more than 55 years old. HIV-infected cocaine users may be at higher risk of developing malnutrition, suggesting the need for anticipatory nutritional support. (PsycINFO Database Record (c) 2018 APA, all rights reserved)</t>
  </si>
  <si>
    <t>https://doi.org/10.1016/j.drugalcdep.2007.12.004</t>
  </si>
  <si>
    <t>Ganguli M.
 Dodge H.H.
 Mulsant B.H.</t>
  </si>
  <si>
    <t>Drug use and the risk of major depressive disorder, alcohol dependence, and substance use disorders.</t>
  </si>
  <si>
    <t>Background: The Children in the Community Study is a prospective longitudinal study investigating the association between early drug use (childhood, adolescence, and early 20s) and later psychiatric disorders (in the late 20s). Method(s): Using data from a community-based sample of 736 adults (50% female) from upstate New York, the subjects were interviewed at the mean ages of 14, 16, 22, and 27 years. Psychiatric disorders, measured by ageappropriate versions of the University of Michigan Composite International Diagnostic Interview, and participant's drug use were assessed. Result(s): Adolescent and young adult tobacco use was significantly associated with an increased risk of alcohol dependence and substance use disorders at a mean age of 27 years, but not with new episodes of major depressive disorder. Earlier alcohol use significantly predicted later major depressive disorder, alcohol dependence, and substance use disorders in the late 20s, as did early marijuana use and other illicit drug use. Except for the effect of tobacco use on major depressive disorder, early drug use was significantly related to later psychiatric disorders, even after statistically controlling for age, sex, parental educational level, family income, and prior episodes of major depressive disorder and substance use disorders. Conclusion(s): Our results suggest that early drug use is associated with and predicts later psychiatric disorders. Preventive implications stem from the importance of studying a range of psychiatric disorders in the context of substance use assessed over a wide age range.</t>
  </si>
  <si>
    <t>https://dx.doi.org/10.1001/archpsyc.59.11.1039</t>
  </si>
  <si>
    <t>Archives of General Psychiatry. 59(11) (pp 1039-1044), 2002. Date of Publication: 01 Nov 2002.</t>
  </si>
  <si>
    <t>Macmadu A.
 Frueh L.
 Collins A.B.
 Newman R.
 Barnett N.P.
 Rich J.D.
 Clark M.A.
 Marshall B.D.L.</t>
  </si>
  <si>
    <t>Drug use behaviors, trauma, and emotional affect following the overdose of a social network member: A qualitative investigation.</t>
  </si>
  <si>
    <t>Background: Scant research has examined the influence of overdoses occurring in social networks (i.e., knowing someone who has overdosed) on individual overdose risk. We sought to characterize drug use behaviors of individuals following the overdose of someone in their social network. Method(s): We conducted semi-structured interviews with 25 people who use drugs and knew someone who overdosed in the prior 90 days. All interviews were conducted in person in Rhode Island from July to October 2021. Data were stratified by drug use behaviors following the overdose of a network member (i.e., risk behaviors, protective behaviors, no change; selected a priori) and analyzed using a thematic analysis variation to identify salient themes. Result(s): We identified variation in the effect of knowing someone who overdosed on subsequent drug use behaviors and emotional affect. Several participants described increasing their drug use or using more types of drugs than usual to manage feelings of bereavement and trauma, and a subset of these participants described increased drug use with suicidal intention and increased suicidal ideations following the overdose event. Other participants described reducing their drug use and engaging in protective behaviors in response to heightened perceived overdose risk, protection motivation (i.e., increased motivation to protect oneself), and concern for others. Additionally, some participants reported no change in drug use behaviors, and these participants described already engaging in harm reduction practices, feeling desensitized due to frequent or repeated exposure to overdose, and ambivalence about living. Conclusion(s): Findings suggest a need for enhanced investment in network-based overdose prevention interventions, as well as more robust integration of bereavement support and mental health services in settings that serve people who use drugs. The findings also suggest a need for future research to identify mediators of the effect of overdose occurring in social networks on individual overdose risk.Copyright © 2022 Elsevier B.V.</t>
  </si>
  <si>
    <t>https://dx.doi.org/10.1016/j.drugpo.2022.103792</t>
  </si>
  <si>
    <t>International Journal of Drug Policy. 107 (no pagination), 2022. Article Number: 103792. Date of Publication: September 2022.</t>
  </si>
  <si>
    <t>Grabski M, Waldron J, Freeman TP, Mokrysz C, van Beek RJJ, van der Pol P, Hauspie B, Dirkx N, Schrooten J, Elgán TH, Feltman K, Benedetti E, Scalia Tomba G, Fabi F, Molinaro S, Gripenberg J, van Havere T, van Laar M, Curran HV.</t>
  </si>
  <si>
    <t>Drug Use Changes at the Individual Level: Results from a Longitudinal, Multisite Survey in Young Europeans Frequenting the Nightlife Scene</t>
  </si>
  <si>
    <t>Eur Addict Res. 2022;28(2):155-160. doi: 10.1159/000520118. Epub 2021 Nov 26.</t>
  </si>
  <si>
    <t>10.1159/000520118</t>
  </si>
  <si>
    <t>Goodwin, Renee D.;Sheffer, Christine E.;Chartrand, Hayley;Bhaskaran, Joanna;Hart, Carl L.;Sareen, Jitender;Bolton, James</t>
  </si>
  <si>
    <t>Drug use, abuse and dependence and the persistence of nicotine dependence.</t>
  </si>
  <si>
    <t>Introduction: Illicit drug use and nicotine dependence (ND) frequently co-occur. Yet, to date very few studies have examined the role of alcohol and illicit drug use in ND persistence. The objectives of this study were to investigate the relationships between specific classes of drug use, abuse, and dependence and the persistence of ND over time among adults in the United States. Methods: Data were drawn from the National Epidemiologic Survey on Alcohol and Related Conditions, a national survey of 34,653 U.S. adults interviewed between 2001â€“2002 and reinterviewed 3 years later. Logistic regression analyses were used to investigate the relationships between various classes of drug use, abuse, and dependence among adults with ND at Wave 1 and the odds for persistent ND at Wave 2. Analyses were adjusted for differences in demographic characteristics, mood/anxiety disorders, alcohol use disorders, and other substance use disorders. Results: Lifetime drug use was not associated with significantly increased likelihood for persistent ND. Sedative abuse was associated with increased odds for nicotine persistence, but no other types of drug abuse were predictive of ND persistence, after adjusting for demographics, mood/anxiety, and alcohol use disorders. All types of drug dependence were associated with persistence of ND; the strongest associations emerged between opioid and tranquilizer dependence and persistent ND, while the associations between cannabis and cocaine dependence were no longer significant after adjusting for mood/anxiety disorders. Conclusions: Clinicians should take care to evaluate the presence and/or history of drug dependence among patients seeking treatment for smoking cessation. These data suggest that a history of substance dependence predicts increased vulnerability to persistent ND. (PsycINFO Database Record (c) 2016 APA, all rights reserved)</t>
  </si>
  <si>
    <t>https://doi.org/10.1093/ntr/ntu115</t>
  </si>
  <si>
    <t>Nicotine &amp; Tobacco Research</t>
  </si>
  <si>
    <t>ABIODUN, OA</t>
  </si>
  <si>
    <t>DRUG-ABUSE AND ITS CLINICAL IMPLICATIONS WITH SPECIAL REFERENCE TO NIGERIA</t>
  </si>
  <si>
    <t>De Los Cobos, JosÃ© PÃ©rez;SiÃ±ol, NÃºria;Trujols, Joan;BaÃ±uls, Enrique;Batlle, Fanny;Tejero, Antoni</t>
  </si>
  <si>
    <t>Drug-dependent inpatients reporting continuous absence of spontaneous drug craving for the main substance throughout detoxification treatment.</t>
  </si>
  <si>
    <t>Introduction and Aims: Drug craving is considered to be an essential component of substance dependence. We aimed to characterise drug-dependent inpatients reporting continuous absence of subjective spontaneous drug craving. Design and Methods: This is a 3 year chart-review study designed to compare drug-dependent inpatients who did not report craving everyday (non-cravers) and their counterparts who did (cravers). All participants were recruited consecutively and completed a 14 day detoxification treatment. Craving was defined as a desire to use the main detoxification substance. This substance was chosen by patients, who completed a craving visual analogue scale, the Beck Depression Inventory and the State-Trait Anxiety Inventory daily. The Temperament and Character Inventory and the Addiction Severity Index were also used. Results: Of the 195 patients who completed the detoxification treatment, 45 (23.1 %) were non-cravers and 32 (16.4%) were cravers. The main detoxification substances were alcohol, benzodiazepines, cannabis, cocaine, heroin and methadone. Non-cravers named methadone as the main detoxification substance more frequently than cravers, and benzoylecgonine was less frequently present in their urine at treatment entry. A decreased score on the Temperament and Character Inventory dimension of harm avoidance (i.e. trait anxiety) was the only independent predictor of absence of craving (odds ratio = 1.16, 95% confidence interval = 1.03-1.31). During admission, non-cravers had lower Beck Depression Inventory and State-Trait Anxiety Inventory scores than cravers. These differences were not accounted for by pharmacological treatment. Discussion and Conclusions: Drug-dependent inpatients who report absence of craving are characterised by relatively low levels of depression and anxiety throughout detoxification treatment, and relatively low levels of trait anxiety. (PsycINFO Database Record (c) 2019 APA, all rights reserved)</t>
  </si>
  <si>
    <t>https://doi.org/10.1111/j.1465-3362.2010.00241.x</t>
  </si>
  <si>
    <t>Richardson, L; Dong, HR; Kerr, T; Milloy, MJ; Hayashi, K</t>
  </si>
  <si>
    <t>Drug-related harm coinciding with income assistance payments: results from a community-based cohort of people who use drugs</t>
  </si>
  <si>
    <t>Drug use; drug-related harm; income assistance; poverty; social policy; violence</t>
  </si>
  <si>
    <t>PUBLIC SUPPORT PAYMENTS; SUBSTANCE-ABUSE; PSYCHIATRIC EMERGENCIES; MEDICAL ADVICE; COCAINE USE; 1ST WEEK; HEALTH; VANCOUVER; HOSPITALIZATION; ASSOCIATION</t>
  </si>
  <si>
    <t>Background and Aims Income assistance is critical to the health and wellbeing of socio-economically marginalized people who use illicit drugs (PWUD). However, past literature paradoxically identifies unintended increases in drug-related harm coinciding with synchronized payments that may magnify signals for drug use. The scope of such harm has not been fully characterized among non-institutionalized populations. This study examined socio-demographic, health and drug use-related correlates of payment-coincident drug-related harm. Design This observational study uses data from prospective community-based longitudinal cohorts of PWUD between December 2013 and May 2018. Setting Vancouver, British Columbia, Canada. Participants A total of 1604 PWUD receiving monthly income assistance. Our sample included 586 (36.5%) women, 861 (53.7%) non-white participants and 685 (42.7%) people living with HIV. Measurements The primary outcome was a self-reported composite measure of drug-related harm in the past 6 months coinciding with income assistance, including higher-frequency substance use, non-fatal overdose and service barriers or interruptions. Subanalyses disaggregated this outcome. Findings Payment-coincident drug-related harm was reported among 77.7% of participants during the study period. In multivariable models, key correlates positively and significantly associated with payment-coincident harm included: street-based income generation [adjusted odds ratio (aOR) = 1.48, 95% confidence interval (CI) = 1.26-1.74,P &lt; 0.001], sex work (aOR = 1.66, 95% CI = 1.35-2.04,P &lt; 0.001), illegal income generation (aOR = 1.57, 95% CI = 1.35-1.83P &lt; 0.001), homelessness (aOR = 1.34, 95% CI = 1.13-1.58,P &lt; 0.001), exposure to violence (aOR = 1.31, 95% CI = 1.03-1.66,P = 0.032), daily crack cocaine use (aOR = 1.99, 95% CI = 1.59-2.50,P &lt; 0.001), heavy alcohol use (aOR = 1.64, 95% CI = 1.37-1.97,P &lt; 0.001) and injection drug use (aOR = 2.55, 95% CI = 2.01-3.23,P &lt; 0.001). In subanalyses, specific harms were more likely among individuals reporting social, structural and health vulnerabilities. Conclusions In Vancouver, Canada, people who use illicit drugs who receive income assistance report high prevalence of payment-coincident drug-related harm, particularly people experiencing socioeconomic and structural marginalization or engaging in high-intensity drug use.</t>
  </si>
  <si>
    <t>Thomsen, Kristine RÃ¸mer;Thylstrup, Birgitte;Pedersen, Michael Mulbjerg;Pedersen, Mads Uffe;Simonsen, Erik;Hesse, Morten</t>
  </si>
  <si>
    <t>Drug-related predictors of readmission for schizophrenia among patients admitted to treatment for drug use disorders.</t>
  </si>
  <si>
    <t>Background: Patients with schizophrenia and comorbid drug use disorders (DUD) have a severe course of illness. Despite strong evidence that drug use can exacerbate psychotic symptoms, we have limited knowledge of how specific drugs may increase risk of schizophrenia readmission in this group. This study aimed to assess drug-related predictors of readmission for schizophrenia among a national cohort of patients with a history of schizophrenia admitted to DUD treatment. Methods: A record-linkage study was used to assess drug-related factors associated with readmission to mental health treatment for schizophrenia, using a consecutive cohort of 634 patients admitted to DUD treatment between 2000 and 2006 in Danish treatment services and tracked until February 2013 or death, controlling for baseline psychiatric treatment variables. Results: The majority of patients were males (79.8%) and the mean age was 34.7years. Of all patients, 78.7% were readmitted for schizophrenia during follow-up, and 6.8% died without having been readmitted. We found a robust association between use of amphetamine at baseline and elevated risk of readmission, a less robust association between use of cannabis and elevated risk of readmission, and no association with cocaine, opioids, alcohol, benzodiazepines, and MDMA. Furthermore, one or more psychiatric inpatients visit in the year prior to DUD admission was robustly associated with elevated risk of schizophrenia readmission. Conclusions: Use of amphetamine and cannabis are risk markers for schizophrenia readmission among patients with a history of schizophrenia and DUD. Psychiatric history is a predictor of schizophrenia readmission in this patient group. (PsycINFO Database Record (c) 2019 APA, all rights reserved)</t>
  </si>
  <si>
    <t>https://doi.org/10.1016/j.schres.2017.09.026</t>
  </si>
  <si>
    <t>MENSCH, B; KANDEL, DB</t>
  </si>
  <si>
    <t>DRUG-USE AS A RISK FACTOR FOR PREMARITAL TEEN PREGNANCY AND ABORTION IN A NATIONAL SAMPLE OF YOUNG WHITE WOMEN</t>
  </si>
  <si>
    <t>CONTRACEPTIVE USE; DECISION-MAKING; UNMARRIED ADOLESCENTS; PROBLEM BEHAVIOR; 1ST INTERCOURSE; SEXUAL-ACTIVITY; UNITED-STATES; RESOLUTION; DETERMINANTS; INVOLVEMENT</t>
  </si>
  <si>
    <t>The relationship between adolescent drug use and premarital teen pregnancy and abortion as a pregnancy outcome among sexually active women is investigated in a sample of white women from the National Longitudinal Survey of Youth. Event history analysis is used to explore whether prior drug use has a unique effect on premarital teen pregnancy, with controls for personality, lifestyle, and biological factors. Logistic regression is used to estimate whether drug use affects the decision to terminate a premarital teen pregnancy. The results show that the risk of premarital teen pregnancy is nearly four times as high for those who have used illicit drugs other than marijuana as for those with no history of any prior substance involvement. Furthermore, illicit drug use increases the likelihood of an abortion by a factor of 5. Policy implications of the findings are discussed.</t>
  </si>
  <si>
    <t>Ray JE, Reilly DK, Day RO.</t>
  </si>
  <si>
    <t>Drugs involved in self-poisoning: verification by toxicological analysis</t>
  </si>
  <si>
    <t>Med J Aust. 1986 Apr 28;144(9):455-7.</t>
  </si>
  <si>
    <t>Baer, John S.;Ginzler, Joshua A.;Peterson, Peggy L.</t>
  </si>
  <si>
    <t>DSM-IV alcohol and substance abuse and dependence in homeless youth.</t>
  </si>
  <si>
    <t>Describes endorsement rates of substance use criteria among homeless adolescents and evaluates the reliability of diagnostic formulations among adolescents who use more frequently and more heavily than other samples of adolescents. Substance use rates and DSM-IV abuse and dependence criteria were assessed among 198 homeless youths, aged 13-19 yrs, as part of a larger study. Endorsement rates and reliability analyses were completed for diagnostic criteria assessed for alcohol, marijuana, amphetamines and heroin. Consistent with other studies of homeless youth, data revealed high rates of substance use and high rates of substance dependence. Both dependence and abuse diagnoses were associated with greater rates of use. DSM-IV criteria showed acceptable internal reliability, although variability was observed when applied to different substances. Of the drugs assessed, problems with heroin use appeared to be best, and marijuana use least, represented by dependence criteria. Criteria pertaining to continued use despite interference with role obligations and the experience of craving were consistently related to other dependence criteria. DSM-IV substance dependence criteria appear to have good internal reliability within a sample of adolescents who use at extremely high rates. (PsycInfo Database Record (c) 2023 APA, all rights reserved)</t>
  </si>
  <si>
    <t>https://doi.org/10.15288/jsa.2003.64.5</t>
  </si>
  <si>
    <t>Journal of Studies on Alcohol</t>
  </si>
  <si>
    <t>Alcohol Research Documentation</t>
  </si>
  <si>
    <t>Maremmani, Angelo Giovanni Icro;Dell'Osso, Liliana;Pacini, Matteo;Popovic, Dina;Rovai, Luca;Torrens, Marta;Perugi, Giulio;Maremmani, Icro</t>
  </si>
  <si>
    <t>Dual diagnosis and chronology of illness in treatment-seeking Italian patients dependent on heroin.</t>
  </si>
  <si>
    <t>Although there are studies describing the prevalence of patients with drug addiction and dual diagnosis, there is a paucity of data regarding the progression from psychiatric disorders to drug addiction or vice versa. A total of 1,090 patients dependent on heroin were interviewed to examine the presence of dual diagnosis and the progression from psychiatric disorders to drug dependence or vice versa. A total of 574 patients met the criteria for a dual diagnosis. A total of 362 patients progressed from substance abuse disorders to psychiatric disorders (SUD-PR) and 144 patients progressed from psychiatric disorders to drug addiction (PSY-PR). SUD-PR patients are more frequently affected by mood disorders. PSY-PR patients were more frequently diagnosed as psychotic or affected by anxiety disorders. The authorsâ€™ findings suggest that the self-medication theory of dual diagnosis was relevant only for those with existing diagnoses of schizophrenia or anxiety disorders. When treating patients with a dual diagnosis, clinicians should ensure that the same attention is given to the treatment of drug dependence as it is to the treatment of comorbid psychiatric conditions. (PsycINFO Database Record (c) 2016 APA, all rights reserved)</t>
  </si>
  <si>
    <t>https://doi.org/10.1080/10550887.2011.554779</t>
  </si>
  <si>
    <t>Rodriguez-Jimenez, Roberto;AragÃ¼es, Maria;Bagney, Alexandra;Jimenez-Arriero, Miguel Angel;Ponce, Guillermo;MuÃ±oz, Antonio;Hoenicka, Janet;Palomo, Tomas</t>
  </si>
  <si>
    <t>Dual diagnosis in psychiatric inpatients: Prevalence and general characteristics.</t>
  </si>
  <si>
    <t>Comorbidity between a substance use disorder (SUD) and another psychiatric disorder is known as dual diagnosis, and is of great relevance due to its important clinical consequences and health care costs. There are practically no published studies on dual diagnosis prevalence in patients admitted to psychiatric hospitalization units in general hospitals in Spain. Our objectives were to estimate the prevalence of dual diagnosis in psychiatric inpatients admitted consecutively to a Psychiatric Hospitalization Unit (Hospital Universitario 12 de Octubre, Madrid, Spain) in one year, to compare clinical and sociodemographic variables between the dual diagnosis group (DD group) and the group with a psychiatric disorder but no SUD (PD group), and to study the types of substances used. This is a retrospective study, based on the review of the clinical charts of the 257 patients admitted to this hospitalization unit in one year. The results showed that, excluding nicotine dependence, 24.9% of our inpatients had a SUD as well as another psychiatric disorder. A statistically significant predominance of men was found in the DD group, as well as a younger age at the time of the study, at the beginning of their psychiatric attention and on their first psychiatric admission, and they had received diagnoses of schizophrenia or related psychoses more often than the PD group, who had mostly affective disorders. The substances most frequently used in the DD group were alcohol (78.1%), cannabis (62.5%), and cocaine (51.6%). Due to the high prevalence and repercussions of dual diagnosis, it would be advisable to have specialized therapeutic programs for its treatment. (PsycInfo Database Record (c) 2022 APA, all rights reserved)</t>
  </si>
  <si>
    <t>Hauppauge, NY, US</t>
  </si>
  <si>
    <t>Chapter;Reprint;</t>
  </si>
  <si>
    <t>Nova Biomedical Books</t>
  </si>
  <si>
    <t>de Lima MS, Lorea CF, Carpena MP.</t>
  </si>
  <si>
    <t>Dual diagnosis on "substance abuse"</t>
  </si>
  <si>
    <t>10.1081/ja-120004178</t>
  </si>
  <si>
    <t>Lubman, Dan I.;Garfield, Joshua B. B.;Gwini, Stella M.;Cheetham, Ali;Cotton, Sue M.;YÃ¼cel, Murat;Allen, Nicholas B.</t>
  </si>
  <si>
    <t>Dynamic associations between opioid use and anhedonia: A longitudinal study in opioid dependence.</t>
  </si>
  <si>
    <t>Background: Anhedonia is a commonly reported symptom among substance-dependent populations that appears to diminish with sustained abstinence. However, previous research has not determined whether anhedonia is dynamically linked to changing patterns of drug use, nor whether it predicts subsequent drug use. Aims: We aimed to test whether changes in illicit opioid use would predict changes in anhedonia, and whether increases in anhedonia would predict further opioid use. Methods: We conducted a longitudinal, observational study, with a convenience sample of 121 participants with current or past-year Diagnostic and Statistical Manual for Mental Disorders, Fourth Edition Text Revision (DSM-IV-TR) opioid dependence recruited from substance use treatment and related services and from pharmacies administering opioid substitution pharmacotherapy. Anhedonia was assessed with the Temporal Experience of Pleasure Scale and frequency of illicit opioid use was assessed using timeline follow-back interviews. Results: There was a significant within-subject effect (Î² = âˆ’0.015; 95% CI âˆ’0.02 to âˆ’0.01; p = 0.001), indicating that participantsâ€™ Temporal Experience of Pleasure Scale scores typically declined (i.e. anhedonia increased) following a month with above-average opioid use and Temporal Experience of Pleasure Scale scores rose (i.e. anhedonia reduced) following a month with below-average opioid use. However, Temporal Experience of Pleasure Scale scores did not significantly predict opioid use in the subsequent month (Î² = âˆ’0.04, 95% CI âˆ’0.20 to 0.12; p = 0.651). Conclusions: Changes in illicit opioid use predict self-reported anhedonia, suggesting a possible causal relationship whereby anhedonia is likely to worsen with frequent drug use and diminish with prolonged abstinence. However, anhedonia does not appear to drive further drug use. (PsycInfo Database Record (c) 2022 APA, all rights reserved)</t>
  </si>
  <si>
    <t>https://doi.org/10.1177/0269881118791741</t>
  </si>
  <si>
    <t>Gentzler E.
 Ouyang D.
 Lief L.
 Berlin D.
 Maciejewski R.
 Prigerson H.</t>
  </si>
  <si>
    <t>Dyspnea in the intensive care unit: Symptoms and outcomes.</t>
  </si>
  <si>
    <t>Background: Dyspnea is the subjective experience of difficulty breathing. Despite current efforts to manage dyspnea with supplemental oxygen adjustments, inhalers, and low-dose opioids, it is still a common physical symptom experienced by patients in the ICU. Clinical efforts to alleviate dyspnea are confounded by multiple factors, including a lack of standardized protocols for dyspnea detection in non-communicating patients and concerns about treatment of dyspnea with opioids. Method(s): We performed a prospective observational study in communicating and non-communicating ICU patients to examine detection of dyspnea, treatment of dyspnea, and caregiver attitudes towards dyspnea treatment. MICU patients, family members, and their nurses for the day were assessed in each case. Trained raters also conducted a validated behavioral assessment of dyspnea at the bedside using the Respiratory Distress Observation Scale (RDOS). As of 11/30/16, 47 patients have been enrolled to date with a target N of 125. Result(s): Raters using the RDOS reported significant dyspnea (RDOS&gt;4) in 55% of patients. Nurses and informal caregivers reported significant dyspnea in 43% and 57% of patients, respectively. RDOS raters found significantly more severe dyspnea (4.49 vs. 3.01, p&lt;.01) in patients who were unable to communicate than those able to communicate. However, no significant difference in dyspnea ratings emerged between nurse and informal caregiver ratings of dyspnea in communicating vs. non-communicating patients. Of patients who were rated by their nurses to have significant dyspnea, 23/24 patients received treatment (opioids, oxygen adjustments, and/or bronchodilators). Caregivers were most concerned about opioids making it difficult to communicate with the patient and less concerned about respiratory depression. Conclusion(s): These results confirm the high prevalence of moderate-to-severe dyspnea in ICU patients. We also demonstrate that in non-communicating patients, formal and informal caregivers do not detect severe dyspnea as often as a validated behavioral scale. When detected, dyspnea is usually treated; however, widespread fears exist about opioid treatment, indicating the need for patient and family education.</t>
  </si>
  <si>
    <t>https://dx.doi.org/10.1111/imj.13426</t>
  </si>
  <si>
    <t>Journal of the American Geriatrics Society. Conference: 2017 Annual Scientific Meeting of the American Geriatrics Society. San Antonio, TX United States. 65(Supplement 1) (pp S209), 2017. Date of Publication: May 2017.</t>
  </si>
  <si>
    <t>Kamal A.H.
 Maguire J.M.
 Wheeler J.L.
 Currow D.C.
 Abernethy A.P.</t>
  </si>
  <si>
    <t>Dyspnea review for the palliative care professional: Treatment goals and therapeutic options.</t>
  </si>
  <si>
    <t>Although dyspnea is frequently encountered in the palliative care setting, its optimal management remains uncertain. Clinical approaches begin with accurate assessment, as delineated in part one of this two-part series. Comprehensive dyspnea assessment, which encompasses the physical, emotional, social, and spiritual aspects of this complex symptom, guide the clinician in choosing therapeutic approaches herein presented as part two. Global management of dyspnea is appropriate both as complementary to disease-targeted treatments that target the underlying etiology, and as the sole focus when the symptom has become intractable, disease is maximally treated, and goals of care shift to comfort and quality of life. In this setting, current evidence supports the use of oral or parenteral opioids as the mainstay of dyspnea management, and of inhaled furosemide and anxiolytics as adjuncts. Nonpharmacologic interventions such as acupuncture and pulmonary rehabilitation have potential effectiveness, although further research is needed, and use of a simple fan warrants consideration given its potential benefit and minimal burden and cost. © 2012, Mary Ann Liebert, Inc.</t>
  </si>
  <si>
    <t>https://dx.doi.org/10.1089/jpm.2011.0110</t>
  </si>
  <si>
    <t>Journal of Palliative Medicine. 15(1) (pp 106-114), 2012. Date of Publication: 01 Jan 2012.</t>
  </si>
  <si>
    <t>Gerra, G.;Somaini, L.;Manfredini, M.;Raggi, M. A.;Saracino, M. A.;Amore, M.;Leonardi, C.;Cortese, E.;Donnini, C.</t>
  </si>
  <si>
    <t>Dysregulated responses to emotions among abstinent heroin users: Correlation with childhood neglect and addiction severity.</t>
  </si>
  <si>
    <t>The aim of this paper was to investigate the subjective responses of abstinent heroin users to both neutral and negative stimuli and the related hypothalamus-pituitary-adrenal reactions to emotional experience in relationship to their perception of childhood adverse experiences. Thirty male abstinent heroin dependents were included in the study. Emotional responses and childhood neglect perception were measured utilizing the State-Trait Anxiety Inventory Y-1 and the Child Experience of Care and Abuse Questionnaire. Neutral and unpleasant pictures selected from the International Affective Picture System and the Self-Assessment Manikin procedure have been used to determine ratings of pleasure and arousal. These ratings were compared with normative values obtained from healthy volunteers used as control. Blood samples were collected before and after the experimental sessions to determine both adrenocorticotropic hormone and cortisol plasma levels. Basal anxiety scores, cortisol and adrenocorticotropic hormone levels were higher in abstinent heroin users than in controls. Tests showed that anxiety scores did not change in controls after the vision of neutral slides, whilst they did in abstinent heroin addicts, increasing significantly; and increased less significantly after the unpleasant task, in comparison to controls. Abstinent heroin users showed significantly higher levels of parent antipathy and childhood emotional neglect perception than controls for both the father and the mother. Plasma adrenocorticotropic hormone and cortisol levels did not significantly increase after unpleasant slide set viewing among addicted individuals, because of the significantly higher basal levels characterizing the addicted subjects in comparison with controls. Multiple regression correlation showed a significant relationship between childhood neglect perception, arousal reaction, impaired hypothalamus-pituitary-adrenal axis response and addiction severity. Early adverse experiences seem to affect the entire interaction between hyper-arousal, reduced hormonal response to stress and addiction severity. Our findings, although obtained in a small number of subjects, indicate a significant link between the perception of parental style/care/support during childhood and the ability to cope with stressful emotional stimuli in adulthood and addiction severity. (PsycInfo Database Record (c) 2022 APA, all rights reserved)</t>
  </si>
  <si>
    <t>https://doi.org/10.1016/j.pnpbp.2013.10.011</t>
  </si>
  <si>
    <t>Chahine A.
 Koru-Sengul T.
 Feaster D.J.
 Klatt N.
 Roach M.
 Pallikkuth S.
 Sharkey M.
 Salinas J.
 Stevenson M.
 Pahwa S.
 Fuchs D.
 Carrico A.W.</t>
  </si>
  <si>
    <t>Dysregulated synthesis of neurotransmitters in methamphetamine users living with HIV.</t>
  </si>
  <si>
    <t>Background: Elevations in the kynurenine/tryptophan (K/T) ratio are only partially reversed by effective treatment, linked to neuropsychiatric disorders, and predict faster clinical HIV progression. However, relatively less is known about the mechanisms of HIV-associated increases in the phenylalanine/ tyrosine (P/T) ratio, which disrupts catecholamine synthesis (e.g., dopamine). This 15-month longitudinal study examined whether co-occurring stimulant use and HIV-associated pathophysiologic processes predict greater K/T and P/T ratios even after adjusting for detectable HIV viral load. Method(s): In total, 110 sexual minority men (i.e., gay, bisexual, and other men who have sex with men) living with HIV were enrolled in a randomized methamphetamine use via urine or hair toxicology screening. Peripheral venous blood samples were collected at baseline, 6, 12, and 15 months. Marginal, generalized linear mixed models were constructed to identify predictors of the time-varying K/T and P/T ratios. Generalized Estimating Equations were used to test the predictors of screening positive for clinical depression using the Centers the Epidemiologic Study of Depression scale (scores &gt; 16). Result(s): The majority of participants were racial/ethnic minorities (57%) and middle-aged (mean = 43.2 years; SD = 8.9). At baseline, the median baseline CD4+ T-cell count was 646 cells/mm3 (Interquartile Range = 428 - 816) and 26% had a detectable HIV viral load (&gt; 40 copies/mL). As shown in the Table, greater time-varying sCD14 and detectable viral load were independent predictors of a higher K/T ratio in adjusted analyses. On the other hand, greater proviral HIV DNA at baseline and time-varying sCD14 as well as time-varying reactive urine toxicology results for stimulants (i.e., methamphetamine or cocaine) independently predicted an increased P/T ratio. Time-varying reactive urine toxicology results for stimulants (Adjusted Odds Ratio = 2.26, 95% CI: 1.06-4.80, p = 0.043) but not the time-varying K/T or P/T ratios were significantly associated with screening positive for clinical depression. Conclusion(s): HIV persistence and stimulant use are independent risk factors for dysregulated catecholamine synthesis. Findings support the need for targeted pharmacologic treatments to mitigate dysregulated catecholamine synthesis in those who co-occurring HIV and stimulant use. (Table Presented).</t>
  </si>
  <si>
    <t>Topics in Antiviral Medicine. Conference: Conference on Retroviruses and Opportunistic Infections, CROI 2020. Boston, MA United States. 28(1) (pp 258), 2020. Date of Publication: 2020.</t>
  </si>
  <si>
    <t>Grant J.E.
 Lust K.
 Fridberg D.J.
 King A.C.
 Chamberlain S.R.</t>
  </si>
  <si>
    <t>E-cigarette use (vaping) is associated with illicit drug use, mental health problems, and impulsivity in university students.</t>
  </si>
  <si>
    <t>background: This study examined the prevalence of e-cigarette use ("vaping") among university students and its associations with psychosocial correlates. methods: In this study, 9,449 students received a 156-item anonymous online survey assessed the use of e-cigarettes (ever or past year), alcohol and drug use, mental health issues, and impulsive and compulsive traits. Result(s): In total, 3,572 university students (57.1% female) responded to the survey. The prevalence of past 12-month e-cigarette use was 9.2%, with 9.8% reporting having used more than 12 months ago. E-cigarette use was associated with the use of multiple other drugs (eg, alcohol, opiates). Those who used e-cigarettes were significantly more Likely to have mental health histories of attention-deficit/hyperactivity disorder, posttraumatic stress disorder, gambling disorder, and anxiety, to report low self-esteem, and to endorse traits of impulsivity. Conclusion(s): Use of e-cigarettes is common in university students and appears to be associated with a variety of mental health and drug use prob-lems. Clinicians should be aware that certain mental health conditions are more common in e-cigarette users. This study indicates the need for longitudinal research into the effects of chronic nicotine consumption on brain function and mental health, especially in young people, since such effects would be common to conventional tobacco smoking and vaping.Copyright © 2019 Quadrant Healthcom Inc.. All rights reserved.</t>
  </si>
  <si>
    <t>Annals of Clinical Psychiatry. 31(1) (pp 27-35), 2019. Date of Publication: February 2019.</t>
  </si>
  <si>
    <t>Rubin E, Aharonovich E, Bisaga A, Levin FR, Raby WN, Nunes EV.</t>
  </si>
  <si>
    <t>Early abstinence in cocaine dependence: influence of comorbid major depression</t>
  </si>
  <si>
    <t>10.1080/10550490701389880</t>
  </si>
  <si>
    <t>Ledoux A.-A.
 Tang K.
 Freedman S.B.
 Gravel J.
 Boutis K.
 Yeates K.O.
 Mannix R.C.
 Richer L.R.
 Bell M.J.
 Zemek R.L.</t>
  </si>
  <si>
    <t>Early analgesic administration and headache presence 7 days post-concussion in children.</t>
  </si>
  <si>
    <t>Objective: This study investigates whether acute treatment with ibuprofen, acetaminophen, or both is associated with resolution of headache or reduction of headache pain at 7 days post-concussion in children and youth. Method(s): A secondary analysis of the Predicting and Preventing Post-concussive Problems in Pediatrics (5P) prospective cohort study was conducted. Individuals aged 5-18 years with acute concussion presenting to nine Canadian pediatric emergency departments (ED) were enrolled from August 2013 to June 2015. The primary outcome was the presence of headache at 7 days, measured using the Post-Concussion Symptom Inventory. The association between acute administration of ibuprofen, acetaminophen, or both and headache presence at 7 days was investigated with propensity scores and adjusted multivariate regression models. Result(s): 2277 (74.3%) of 3063 participants had headache upon ED presentation. Of these participants, 1543 (67.8%) received an analgesic medication before or during their ED visit [ibuprofen 754 (33.1%), acetaminophen 445 (19.5%), both 344 (15.1%); or no medication 734 (32.2%)]. Multivariate analysis pertained to 1707 participants with propensity scores based on personal characteristics and symptoms; 877 (51.4%) reported headache at 7 days post-concussion. No association emerged between treatment and presence of headache at 7 days [ibuprofen vs. untreated: (relative risk (RR) = 1.12 (95% CI 0.99,1.26); acetaminophen vs untreated RR = 1.02 (95% CI 0.87,1.22); both vs untreated RR = 1.02 (95% CI 0.86,1.18)]. Conclusion(s): Exposure to ibuprofen, acetaminophen, or both in the acute phase does not decrease the risk of headache at 7 days post-concussion. Non-opioid analgesics like ibuprofen or acetaminophen may be prescribed for short-term headache relief but clinicians need to be cautious with long-term medication overuse in those whose headache symptoms persist.Copyright © 2022, The Author(s), under exclusive licence to Canadian Association of Emergency Physicians (CAEP)/ Association Canadienne de Medecine d'Urgence (ACMU).</t>
  </si>
  <si>
    <t>https://dx.doi.org/10.1007/s43678-022-00367-0</t>
  </si>
  <si>
    <t>Canadian Journal of Emergency Medicine. 24(8) (pp 876-884), 2022. Date of Publication: December 2022.</t>
  </si>
  <si>
    <t>Lopez-Navidad A.
 Caballero F.
 Domingo P.
 Marruecos L.
 Estorch M.
 Kulisevsky J.
 Mora J.</t>
  </si>
  <si>
    <t>Early diagnosis of brain death in patients treated with central nervous system depressant drugs.</t>
  </si>
  <si>
    <t>Background. Among the main causes for the relatively small number of organ donors, the delay in the diagnosis of brain death plays a major role. Administration of drugs causing central nervous system (CNS) depression prevents diagnosis of brain death by clinical and electroencephalographic criteria until serum clearance of the drug has occurred. Confirming brain death by demonstrating persistent intracranial circulatory arrest might decrease the length of the diagnostic process. We have carried out a prospective study to investigate whether 99 mTc-hexamethyl propylenamino oxime (99mTc-HMPAO) brain scintigraphy and/or transcranial Doppler ultrasound can speed up the diagnosis of brain death in patients treated with CNS depressant drugs. Methods. All 138 consecutive patients with severe brain lesion that progressed to brain death in our center between January 1994 and December 1996 were controlled. Of them, 36 patients aged 1 to 65 years old (mean=25.6+/-18.3 years) who met clinical and EEG criteria for the diagnosis of brain death, except for the presence of significant serum levels of barbiturates (n=34), opiates (n=8), and benzodiazepines (n=3) were distributed in three groups according to the confirmatory test used; group 1: waiting for the metabolic clearance of CNS depressant drugs, or by demonstrating intracranial circulatory arrest with 99 mTc-HMPAO (group 2) or transcranial Doppler (group 3). The delay in diagnosing brain death by the three methods was analyzed. Results. The mean interval between the presumptive and the definitive diagnosis of brain death was 34.4+/-32.2 hr in group 1, 17.7+/-18.3 hr in group 2, and 5.0+/-4.6 hr in group 3 (P=0.004). The between-groups analysis showed that 99 mTc-HMPAO and transcranial Doppler decreased the delay in diagnosing brain death with respect to waiting for drug clearance by 49% (P=0.16) and 85% (P&lt;0.001), respectively. Moreover, transcranial Doppler decreased this time by 72% with respect to 99 mTc- HMPAO (P&lt;0.01). Conclusions. Transcraniai Doppler ultrasound and 99 mTc- HMPAO brain scintigraphy can significantly reduce the time taken to confirm brain death in patients with significant serum levels of CNS depressant drugs. In this setting, transcranial Doppler is superior to 99 mTc-HMPAO in reducing the waiting time for a firm diagnosis of brain death.</t>
  </si>
  <si>
    <t>Transplantation. 70(1) (pp 131-135), 2000. Date of Publication: 15 Jul 2000.</t>
  </si>
  <si>
    <t>Estrade, Isaure;Petit, Anne-CÃ©cile;Sylvestre, Vincent;Danon, Michel;Leroy, Sylvain;Perrain, Rebecca;Vinckier, Fabien;Mekaoui, Lila;Gaillard, RaphaÃ«l;Advenier-Iakovlev, Emmanuelle;Mancusi, Rossella Letizia;Poupon, DaphnÃ©e;De Maricourt, Pierre;Gorwood, Philip</t>
  </si>
  <si>
    <t>Early effects predict trajectories of response to esketamine in treatment-resistant depression.</t>
  </si>
  <si>
    <t>Background: The efficacy of esketamine in treatment-resistant depression (TRD) has been confirmed. However, its administration is expensive and restrictive, with limited knowledge on how long the treatment should be continued. Predicting the treatment outcome would benefit patients and alleviate the global treatment cost. We aimed to define distinct trajectories of treatment response and assess their predictability. Methods: In this longitudinal study, two independent samples of patients with unipolar or bipolar TRD were treated with esketamine in real-world settings. Depression severity was assessed using the Montgomery-Ã…sberg Depression Rating Scale (MADRS) before each esketamine administration. Latent class analyses were used to define trajectories of response. Results: In the original sample (N = 50), we identified two classes whose trajectories depicted response and non-response, respectively. The model was validated in the confirmatory sample (N = 55). Class membership was influenced by a few baseline characteristics such as concomitant benzodiazepine medication, number of depressive episodes or polarity. On the other hand, after only two esketamine administrations, the MADRS score predicted the 90-day trajectory of response with an accuracy of 80 %. Limitations: This observational study is not placebo-controlled. Therefore, its results and their generalizability need to be confirmed in experimental settings. Conclusions: After the first administrations of esketamine, the MADRS score has a good capacity to predict the most plausible trajectory of response. While thresholds and their predictive values need to be confirmed, this finding suggests that clinicians could base on MADRS scores their decision to discontinue treatment because of poor remaining chances of treatment response. (PsycInfo Database Record (c) 2023 APA, all rights reserved)</t>
  </si>
  <si>
    <t>https://doi.org/10.1016/j.jad.2023.09.030</t>
  </si>
  <si>
    <t>Geller B.
 Cooper T.B.
 Watts H.E.
 Cosby C.M.
 Fox L.W.</t>
  </si>
  <si>
    <t>Early findings from a pharmacokinetically designed double-blind and placebo-controlled study of lithium for adolescents comorbid with biporal and substance dependency disorders.</t>
  </si>
  <si>
    <t>This manuscript reports the early findings from a National Institute of Drug Abuse funded study of lithium for adolescents dually diagnosed with bipolar and substance dependency disorders. The authors elected to publish early findings in the hope that it would accomplish a twofold mission. The first part would be to encourage other investigators to participate in research in this area and the second would be to heighten the awareness of clinicians that adolescents presenting with either one of these disorders might also have the other. The early findings demonstrated the feasibility of recruiting, retaining and monitoring this complex population on an outpatient basis. Steady-state serum lithium levels were pharmacokinetically placed in the study range, 0.9-1.3 Meq/L. Preliminary results are encouraging in finding lithium more effective than placebo for alleviating both the substance dependency and the mood disordered symptomatology. The characteristics of the study population to date have been chronicity of both disorders, impairment in the severe range in multiple areas of functioning, and strong family histories for both affective and substance use disorders. The substance dependency was to both alcohol and marijuana; but all subjects also had marked polydrug abuse. In order to best monitor lithium compliance and drug/alcohol use during protocol, randomly timed weekly serum and urine assays were obtained. The implications of these early findings for the outcome of this acute phase study and for the development of longitudinal treatment strategies are discussed.</t>
  </si>
  <si>
    <t>https://dx.doi.org/10.1016/0278-5846%2892%2990080-X</t>
  </si>
  <si>
    <t>Progress in Neuro-Psychopharmacology and Biological Psychiatry. 16(3) (pp 281-299), 1992. Date of Publication: 1992.</t>
  </si>
  <si>
    <t>Storr, Carla L.;Westergaard, Ryan;Anthony, James C.</t>
  </si>
  <si>
    <t>Early onset inhalant use and risk for opiate initiation by young adulthood.</t>
  </si>
  <si>
    <t>In this study, we estimate a hypothesized link from early onset inhalant use to later use of opiates by young adulthood, with data from an epidemiological sample of 2311 first graders who entered an urban mid-Atlantic public school system in 1985 or 1986 (49.8% male; 67.1 % ethnic minority), and who were studied longitudinally to young adulthood. An estimated 9% had initiated inhalant use before the age of 14 and at follow-up in young adulthood an estimated 3% (n = 66) of the sample had tried opiates at least once. Youth who used inhalants prior to age 14 were twice as likely to initiate opiate use, as compared to those who had never tried (relative risk 2.2; 95% CI= 1.4, 3.3). Statistical adjustment for other covariates attenuated but did not dissolve this relationship. These findings help confirm previously reported evidence that the use of inhalants might be an early marker of vulnerability for future involvement with illegal drugs such as heroin, but an exploratory analysis suggests that there may be no direct inhalants-opiate link once a general early onset susceptibility trait is taken into account. (PsycINFO Database Record (c) 2018 APA, all rights reserved)</t>
  </si>
  <si>
    <t>https://doi.org/10.1016/j.drugalcdep.2004.11.005</t>
  </si>
  <si>
    <t>Lovecchio F.
 Premkumar A.
 Steinhaus M.
 Alexander K.
 Mejia D.
 Yoo J.S.
 Lafage V.
 Iyer S.
 Huang R.
 Lebl D.
 Qureshi S.
 Kim H.J.
 Singh K.
 Albert T.</t>
  </si>
  <si>
    <t>Early Opioid Consumption Patterns After Anterior Cervical Spine Surgery.</t>
  </si>
  <si>
    <t>Study Design: This is a prospective observational study. Objective(s): The aim was to record daily opioid use and pain levels after 1-level or 2-level anterior cervical discectomy and fusion (ACDF) or cervical disc arthroplasty (CDA). Summary of Background Data: Data to inform opioid prescription guidelines following ACDF or CDA is lacking. Understanding postoperative opioid consumption behaviors is critical to provide appropriate postdischarge prescriptions. Method(s): Patients undergoing 1-level or 2-level primary ACDF or CDA were consecutively enrolled at 2 participating institutions between March 2018 and March 2019. Patients with opioid dependence (defined as daily use &gt;=6 mo before surgery) were excluded. Starting postoperative day 1, daily opioid use and numeric pain rating scale pain levels were collected through a Health Insurance Portability and Accountability Act-compliant, automated text-messaging system. To facilitate clinical applications, opioid use was converted from oral morphine equivalents into "pills" (oxycodone 5 mg equivalents). After 6 weeks or upon patient-reported cessation of opioid use, final survey questions were asked. Refill data were verified from the state prescription registry. Risk factors for patients in top quartile of consumption were analyzed. Result(s): Of 57 patients, 48 completed the daily queries (84.2%). Mean age of the patient sample was 50.2+/-10.9 years. Thirty-two patients (66.7%) underwent ACDF and 16 CDA (33.3%); 64.6% one level; 35.4% two levels. Median postdischarge use was 6.7 pills (range: 0-160). Cumulative opioid use did not vary between the 1-level and 2-level groups (median pill consumption, 10 interquartile range: 1.3-31.3 vs. 4 interquartile range: 0-18, respectively, P=0.085). Thirteen patients (27.1%) did not use any opioids after discharge. Of those patients that took opioids after discharge, half ceased opioids by postoperative day 8. Preoperative intermittent opioid use was associated with the top quartile of opioid consumption (9.1% vs. 50%, P=0.006). Conclusion(s): Given that most patients use few opioids, patients could be offered the option of a 12 oxycodone 5 mg (90 oral morphine equivalents) discharge prescription, accompanied by education on appropriate opioid use and disposal.Copyright © 2022 Lippincott Williams and Wilkins. All rights reserved.</t>
  </si>
  <si>
    <t>https://dx.doi.org/10.1097/BSD.0000000000001176</t>
  </si>
  <si>
    <t>Clinical Spine Surgery. 35(1) (pp E121-E126), 2022. Date of Publication: 01 Feb 2022.</t>
  </si>
  <si>
    <t>Susan Mandell M.
 Smith A.R.
 Dew M.A.
 Gordon D.B.
 Holtzman S.
 Howell T.
 DiMartini A.F.
 Butt Z.
 Simpson M.A.
 Ladner D.P.
 Freise C.E.
 McCluskey S.A.
 Fisher R.A.
 Guarrera J.V.
 Olthoff K.M.
 Pomfret E.A.</t>
  </si>
  <si>
    <t>Early Postoperative Pain and its Predictors in the Adult to Adult Living Donor Liver Transplantation Cohort Study.</t>
  </si>
  <si>
    <t>Background Little is known about how well postoperative pain is managed in living liver donors, despite pain severity being the strongest predictor of persistent pain with long-lasting disability. Methods We conducted a prospective multicenter study of 172 living liver donors. Self-reported outcomes for pain severity, activity interference, affective (emotional) reactions, adverse effects to treatment, and perceptions of care were collected using the American Pain Society Patient Outcomes Questionnaire-Revised. Mixed-effects linear regression was used to identify demographic and psychosocial predictors of subscale scores. Results Donors were young (36.8 +/- 10.6) and healthy. Of 12 expert society analgesic recommendations for postoperative pain management, 49% received care conforming to 3 guidelines, and only 9% to 4 or 5. More than half reported adverse effects to analgesic treatment for moderate to severe pain that interfered with functional activity; however, emotional distress to pain was unexpectedly minimal. Female donors had higher affective (beta = 0.88, P = 0.005) and adverse effects scores (beta = 1.33, P &lt; 0.001). Donors with 2 or more medical concerns before surgery averaged 1 unit higher pain severity, functional interference, adverse effects, and affective reaction subscale scores (beta range 1.06-1.55, all P &lt; 0.05). Receiving information about pain treatment options increased perception of care subscale scores (beta = 1.24, P = 0.001), whereas depressive symptoms before donation were associated with lower scores (beta =-1.58, P = 0.01). Conclusions Donors have a distinct profile of pain reporting that is highly influenced by psychological characteristics. Interventions to improve pain control should consider modifying donor behavioral characteristics in addition to optimizing pain care protocols.Copyright © 2016 Wolters Kluwer Health, Inc. All rights reserved.</t>
  </si>
  <si>
    <t>https://dx.doi.org/10.1097/TP.0000000000001442</t>
  </si>
  <si>
    <t>Transplantation. 100(11) (pp 2362-2371), 2016. Date of Publication: 01 Nov 2016.</t>
  </si>
  <si>
    <t>Panda A.
 Mishra J.C.
 Panigrahi A.
 Kandregula S.
 Majumder R.</t>
  </si>
  <si>
    <t>Early postoperative pain intensity after laparoscopic cholecystectomy and associated risk factors.</t>
  </si>
  <si>
    <t>Background: The present study was undertaken to evaluate the incidence of pain with severity &gt;= 50 VAS points within 24 hours of LC and explore various factors that influence the early postoperative pain intensity after LC. Method(s): 148 eligible adult patients (&gt;= 18 years) of ASA physical status I and II undergoing elective uncomplicated LC for symptomatic cholelithiasis during the year 2018 were recruited for the study. Result(s): Postoperatively, pain was the most frequent postoperative symptom and 49 (33.1%) of patients experienced severe postoperative pain during first 24 hours after surgery and opioids were consumed by 20.3% of patients to relieve pain. Mulltivariate regression analysis revealed that preoperative anxiety (aOR: 2.47, 95% CI: 1.53-3.97) and sensitivity to cold pressor induced pain (aOR: 1.52, 95% CI: 1.12-2.08) were the significant predictors for the intense early postoperative pain. Conclusion(s): Intense pain is experienced by one third of patients in the early postoperative period after LC which can be effectively managed by properly addressing the preoperative risk factors as revealed in our study.Copyright © 2020, Indian Journal of Public Health Research and Development. All rights reserved.</t>
  </si>
  <si>
    <t>Indian Journal of Public Health Research and Development. 11(3) (pp 495-498), 2020. Date of Publication: March 2020.</t>
  </si>
  <si>
    <t>Charney, DA; Zikos, E; Gill, KJ</t>
  </si>
  <si>
    <t>Early recovery from alcohol dependence: Factors that promote or impede abstinence</t>
  </si>
  <si>
    <t>Abstinence; Addiction; Alcohol dependence; Early recovery; Treatment outcome</t>
  </si>
  <si>
    <t>PERSONALITY-DISORDERS; OUTCOME PREDICTORS; DRUG-USE; DEPRESSION; DRINKING; COMORBIDITY; COCAINE; RELAPSE; IMPACT; IMPULSIVITY</t>
  </si>
  <si>
    <t>The objectives of this prospective follow-up study were to identify factors that promote or impede the early recovery process and to examine whether drinking status at 4 weeks predicts later abstinence. Patients with alcohol use disorders were assessed by clinical and semistructured interviews upon entering addiction treatment (N = 175) and were followed up biweekly to monitor their alcohol use. During the first 4 weeks of treatment, 57% (n = 100) of patients slipped or relapsed on alcohol, whereas 43% (n = 75) were fully abstinent. Patients who slipped or relapsed were more likely to report nondependent use of a secondary substance, meet criteria for a Diagnostic and Statistical Manual of Mental Disorders, Fourth Edition Axis II Cluster B personality disorder, have a higher level of impulsivity, and have more severe social problems at intake. The final logistic regression model accounted for 37% of the variance in drinking status. Patients who slipped or relapsed early in treatment were likely to continue to struggle to maintain abstinence at 12 weeks. (C) 2010 Elsevier Inc. All rights reserved.</t>
  </si>
  <si>
    <t>Howard, Andrea L.;Kennedy, Traci M.;Mitchell, John T.;Sibley, Margaret H.;Hinshaw, Stephen P.;Arnold, L. Eugene;Roy, Arunima;Stehli, Annamarie;Swanson, James M.;Molina, Brooke S. G.</t>
  </si>
  <si>
    <t>Early substance use in the pathway from childhood attention-deficit/hyperactivity disorder (ADHD) to young adult substance use: Evidence of statistical mediation and substance specificity.</t>
  </si>
  <si>
    <t>This study tested whether early and developmentally atypical substance use mediates risk for adult substance use among children with attention-deficit/hyperactivity disorder (ADHD), and whether that risk is substance-specific. Participants were children with ADHD previously enrolled in a randomized controlled trial (RCT), and a demographically similar non-ADHD group, assessed at 2 through 16 years after the original RCT baseline. Self-reports of heavy drinking, marijuana use, daily smoking, and other illicit drug use were collected at follow-ups to establish atypically early and frequent use. Models estimated statistically mediated effects of childhood ADHD on adult substance use via early substance involvement, with planned comparisons to evaluate substance specificity. Results supported the mediation hypothesis, showing that childhood ADHD was associated with more frequent adult substance use via early substance involvement for marijuana, cigarettes, illicit drugs, and to a lesser extent, alcohol. Mediation was not escalated by comorbid childhood conduct disorder or oppositional defiant disorder except for early use of nonmarijuana illicit drugs. Substance-specificity in the mediational pathway was largely absent except for cigarette use, where ADHD-related early smoking most strongly predicted adult daily smoking. Findings from this study provide new evidence that atypically early substance use associated with childhood ADHD signals important cross-drug vulnerability by early adulthood, but cigarette use at a young age is especially associated with increased risk for habitual (daily) smoking specifically. Efforts to prevent, delay, or reduce substance experimentation should occur early and focus on factors relevant to multiple drugs of abuse in this at-risk population. (PsycInfo Database Record (c) 2022 APA, all rights reserved)</t>
  </si>
  <si>
    <t>https://doi.org/10.1037/adb0000542</t>
  </si>
  <si>
    <t>Strain, Eric C.;Stitzer, Maxine L.;Bigelow, George E.</t>
  </si>
  <si>
    <t>Early treatment time course of depressive symptoms in opiate addicts.</t>
  </si>
  <si>
    <t>Assessed self-reported depressive symptoms of 58 opiate addicts at admission to a methadone treatment program and weekly during the 1st 4 treatment weeks using the Beck Depression Inventory. A significant decline in scores occurred with the 1st follow-up evaluation 7 days after admission, and scores remained stable over subsequent weeks. A more accurate assessment of psychiatric symptoms may be obtained by waiting 1â€“2 wks after treatment entry as compared with admission assessments. (PsycINFO Database Record (c) 2016 APA, all rights reserved)</t>
  </si>
  <si>
    <t>https://doi.org/10.1097/00005053-199104000-00007</t>
  </si>
  <si>
    <t>Hesse, Morten;Pedersen, Mads U.</t>
  </si>
  <si>
    <t>Easy-access services in low-threshold opiate agonist maintenance.</t>
  </si>
  <si>
    <t>Background: There is currently evidence that methadone and buprenorphine maintenance is effective in reducing substance abuse. However, it is not known whether psychosocial support improves the outcome of methadone maintenance in the absence of control measures, such as regular urine testing. Materials and Methods: In a prospective observational study, the effectiveness of standard psychosocial support [SPS] was compared with enhanced psychosocial support [EPS]. EPS included intensive case management and drop-in centres. Subjects were administered the Addiction Severity Index before and after treatment and were followed up at 18 months post-treatment, and case files were reviewed. No subjects in either SPS or EPS condition were subjected to a substantial amount of control measures such as urine testing. Results: Clients in EPS support received more treatment according to case-files, and showed a lower proportion of no-shows compared with those receiving SPS. Subjects in both SPS and EPS reduced drug use and legal problems, but enhanced care was more effective at reducing social problems, family problems and psychiatric severity. Mortality was slightly, although non-significantly higher in the control group. Change in psychiatric and social problems were associated with the absence of no-shows. Discussion: Enhanced psychosocial support appeared to be effective at reducing problems associated with drug use in a low-threshold buprenorphine or methadone maintenance setting without substantial measures of control. (PsycINFO Database Record (c) 2016 APA, all rights reserved)</t>
  </si>
  <si>
    <t>https://doi.org/10.1007/s11469-007-9084-6</t>
  </si>
  <si>
    <t>International Journal of Mental Health and Addiction</t>
  </si>
  <si>
    <t>Jalali, A; Tamimi, RM; McPherson, SM; Murphy, SM</t>
  </si>
  <si>
    <t>Econometric Issues in Prospective Economic Evaluations Alongside Clinical Trials: Combining the Nonparametric Bootstrap With Methods That Address Missing Data</t>
  </si>
  <si>
    <t>missing data mechanism; models; econometric; multiple imputation; nonparametric bootstrap; substance-related disorders; inverse probability weighting</t>
  </si>
  <si>
    <t>METHADONE-MAINTENANCE TREATMENT; COST-EFFECTIVENESS ANALYSIS; SUBSTANCE USE DISORDERS; OPIOID USE DISORDER; BUPRENORPHINE-NALOXONE; CONTINGENCY-MANAGEMENT; INVERSE PROBABILITY; HEROIN DEPENDENCE; RANDOMIZED-TRIAL; MENTAL-HEALTH</t>
  </si>
  <si>
    <t>Prospective economic evaluations conducted alongside clinical trials have become an increasingly popular approach in evaluating the cost-effectiveness of a public health initiative or treatment intervention. These types of economic studies provide improved internal validity and accuracy of cost and effectiveness estimates of health interventions and, compared with simulation or decision-analytic models, have the advantage of jointly observing health and economics outcomes of trial participants. However, missing data due to incomplete response or patient attrition, and sampling uncertainty are common concerns in econometric analysis of clinical trials. Missing data are a particular problem for comparative effectiveness trials of substance use disorder interventions. Multiple imputation and inverse probability weighting are 2 widely recommended methods to address missing data bias, and the nonparametric bootstrap is recommended to address uncertainty in predicted mean cost and effectiveness between trial interventions. Although these methods have been studied extensively by themselves, little is known about how to appropriately combine them and about the potential pitfalls and advantages of different approaches. We provide a review of statistical methods used in 29 economic evaluations of substance use disorder intervention identified from 4 published systematic reviews and a targeted search of the literature. We evaluate how each study addressed missing data bias, whether the recommended nonparametric bootstrap was used, how these 2 methods were combined, and conclude with recommendations for future research.</t>
  </si>
  <si>
    <t>Wiley M.R.
 Carreon L.Y.
 Djurasovic M.
 Glassman S.D.
 Khalil Y.H.
 Kannapel M.
 Gum J.L.</t>
  </si>
  <si>
    <t>Economic analysis of 90-day return to the emergency room and readmission after elective lumbar spine surgery: A single-center analysis of 5444 patients.</t>
  </si>
  <si>
    <t>OBJECTIVE In the future, payers may not cover unplanned 90-day emergency room (ER) visits or readmissions after elective lumbar spine surgery. Prior studies using large administrative databases lack granularity and/or use a proxy for actual cost. The purpose of this study was to identify risk factors and subsequent costs associated with 90-day ER visits and readmissions after elective lumbar spine surgery. METHODS A prospective, multisurgeon, single-center electronic medical record was queried for elective lumbar spine fusion surgeries from 2013 to 2017. Predictive models were created for 90-day ER visits and readmissions. RESULTS Of 5444 patients, 729 (13%) returned to the ER, most often for pain (n = 213, 29%). Predictors of an ER visit were prior ER visit (OR 2.5), underserved zip code (OR 1.4), and number of chronic medical conditions (OR 1.4). In total, 421 (8%) patients were readmitted, most frequently for wound infection (n = 123, 2%), exacerbation of chronic obstructive pulmonary disease (n = 24, 0.4%), and sepsis (n = 23, 0.4%). Predictors for readmission were prior ER visit (OR 1.96), multiple chronic conditions (OR 1.69), obesity (nonobese, OR 0.49), race (African American, OR 1.43), admission status (ER admission, OR 2.29), and elevated hemoglobin A1c (OR 1.80). The mean direct hospital cost for an ER visit was $1971, with 75% of visits costing less than $1890, and the average readmission cost was $7347, with 75% of readmissions costing less than $8820. Over the 5-year study period, the cost to the institution for 90-day return ER visits was $5.1 million. CONCLUSIONS Risk factors for 90-day ER visit and readmission after elective lumbar spine surgery include medical comorbidities and socioeconomic factors. Proper patient counseling, appropriate postoperative pain management, and optimization of modifiable risk factors prior to surgery are areas to focus future efforts to lower 90-day ER visits and readmissions and reduce healthcare costs.Copyright © AANS 2021, except where prohibited by US copyright law.</t>
  </si>
  <si>
    <t>https://dx.doi.org/10.3171/2020.6.SPINE191477</t>
  </si>
  <si>
    <t>Journal of Neurosurgery: Spine. 34(1) (pp 89-95), 2021. Date of Publication: January 2021.</t>
  </si>
  <si>
    <t>Shah D.
 Allen L.
 Zheng W.
 Madhavan S.S.
 Wei W.
 LeMasters T.J.
 Sambamoorthi U.</t>
  </si>
  <si>
    <t>Economic Burden of Treatment-Resistant Depression among Adults with Chronic Non-Cancer Pain Conditions and Major Depressive Disorder in the US.</t>
  </si>
  <si>
    <t>Objective: Major depressive disorder (MDD) and chronic non-cancer pain conditions (CNPC) often co-occur and exacerbate one another. Treatment-resistant depression (TRD) in adults with CNPC can amplify the economic burden. This study examined the impact of TRD on direct total and MDD-related healthcare resource utilization (HRU) and costs among commercially insured patients with CNPC and MDD in the US. Method(s): The retrospective longitudinal cohort study employed a claims-based algorithm to identify adults with TRD from a US claims database (January 2007 to June 2017). Costs (2018 US$) and HRU were compared between patients with and without TRD over a 12-month period after TRD/non-TRD index date. Counterfactual recycled predictions from generalized linear models were used to examine associations between TRD and annual HRU and costs. Post-regression linear decomposition identified differences in patient-level factors between TRD and non-TRD groups that contributed to the excess economic burden of TRD. Result(s): Of the 21,180 adults with CNPC and MDD, 10.1% were identified as having TRD. TRD patients had significantly higher HRU, translating into higher average total costs (US$21,015TRD vs US$14,712No TRD) and MDD-related costs (US$1201TRD vs US$471No TRD) compared with non-TRD patients (all p &lt; 0.001). Prescription drug costs accounted for 37.6% and inpatient services for 30.7% of the excess total healthcare costs among TRD patients. TRD patients had a significantly higher number of inpatient (incidence rate ratio [IRR] 1.30, 95% CI 1.14-1.47) and emergency room visits (IRR 1.21, 95% CI 1.10-1.34) than non-TRD patients. Overall, 46% of the excess total costs were explained by differences in patient-level characteristics such as polypharmacy, number of CNPC, anxiety, sleep, and substance use disorders between the TRD and non-TRD groups. Conclusion(s): TRD poses a substantial direct economic burden for adults with CNPC and MDD. Excess healthcare costs may potentially be reduced by providing timely interventions for several modifiable risk factors.Copyright © 2021, The Author(s), under exclusive licence to Springer Nature Switzerland AG.</t>
  </si>
  <si>
    <t>https://dx.doi.org/10.1007/s40273-021-01029-2</t>
  </si>
  <si>
    <t>PharmacoEconomics. 39(6) (pp 639-651), 2021. Date of Publication: June 2021.</t>
  </si>
  <si>
    <t>Skogen JC, Sivertsen B, Hysing M, Heradstveit O, Bøe T.</t>
  </si>
  <si>
    <t>Economic Circumstances in Childhood and Subsequent Substance Use in Adolescence - A Latent Class Analysis: The youth@hordaland Study</t>
  </si>
  <si>
    <t>Front Psychol</t>
  </si>
  <si>
    <t>10.3389/fpsyg.2019.01115</t>
  </si>
  <si>
    <t>McCaffrey, Nikki;Flint, Thomas;Kaambwa, Billingsley;Fazekas, Belinda;Rowett, Debra;Currow, David C.;Hardy, Janet;Agar, Meera R.;Quinn, Steve;Eckermann, Simon</t>
  </si>
  <si>
    <t>Economic evaluation of the randomised, double-blind, placebo-controlled study of subcutaneous ketamine in the management of chronic cancer pain.</t>
  </si>
  <si>
    <t>Background: Treating chronic, uncontrolled, cancer pain with subcutaneous ketamine in patients unresponsive to opioids and co-analgesics remains controversial, especially in light of recent evidence demonstrating ketamine does not have net clinical benefit in this setting. Aim: To evaluate the cost-effectiveness of subcutaneous ketamine versus placebo in this patient population. Design and setting: A within-trial cost-effectiveness analysis of the Australian Palliative Care Clinical Studies Collaborativeâ€™s randomised, double-blind, placebo-controlled trial of ketamine was conducted from a healthcare provider perspective. Mean costs and outcomes were estimated from participant-level data over 5 days including positive response, health-related quality of life (HrQOL) measured with the Functional Assessment of Chronic Illness Therapyâ€“Palliative Care (FACIT-Pal), ketamine costs, medication usage and in-patient stays. Results: There was no statistically significant difference in responder rates, but higher toxicity and worse HrQOL for ketamine participants (mean change âˆ’3.10 (standard error (SE) 1.76), ketamine n = 93; 4.53 (SE 1.38), placebo n = 92). Estimated total mean costs were AU$706 higher per ketamine participant (AU$6608) compared with placebo (AU$5902), attributable to the cost of higher in-patient costs as well as costs of ketamine administration. The results were robust to sensitivity analyses accounting for different medication use costing methods and removal of cost outliers. Conclusion: The findings suggest subcutaneous ketamine in conjunction with opioids and standard adjuvant therapy is neither an effective nor cost-effective treatment for refractory pain in advanced cancer patients. (PsycInfo Database Record (c) 2020 APA, all rights reserved)</t>
  </si>
  <si>
    <t>https://doi.org/10.1177/0269216318801754</t>
  </si>
  <si>
    <t>Palliative Medicine</t>
  </si>
  <si>
    <t>Berkowitz R.D.
 Steinfeld R.
 Sah A.P.
 Anupindi V.R.
 Shah D.
 DeKoven M.
 Coyle K.
 McCallum S.W.
 Mack R.
 Coyle E.
 Freyer A.
 Du W.
 Black L.K.</t>
  </si>
  <si>
    <t>Economic Impact of Preoperative Meloxicam IV Administration in Total Knee Arthroplasty: A Randomized Trial Sub-Study.</t>
  </si>
  <si>
    <t>We evaluated the economic impact associated with preoperative meloxicam IV 30 mg vs placebo administration among adult total knee arthroplasty (TKA) recipients enrolled in Phase IIIB NCT03434275 trial. Data on total hospital costs and length of stay (LOS) obtained from the trial were compared between meloxicam IV 30 mg and placebo groups. Patients in the meloxicam IV 30 mg vs placebo group (n = 93 vs 88) incurred an adjusted $2,266 (95% CI: -$1,035, $5,116; p = 0.1689) lower total hospital costs and an adjusted 8.6% (95% confidence interval [CI]: -2.0%, 18.1%; p = 0.1082) shorter LOS. While statistically non-significant, based on 95% CIs, the results from this sub-study may suggest a favorable impact associated with meloxicam IV 30 mg on hospital costs and LOS.Copyright © 2021 Baudax Bio Inc. Published with license by Taylor &amp; Francis Group, LLC.</t>
  </si>
  <si>
    <t>https://dx.doi.org/10.1080/15360288.2021.1883789</t>
  </si>
  <si>
    <t>Journal of Pain and Palliative Care Pharmacotherapy. 35(3) (pp 150-162), 2021. Date of Publication: 2021.</t>
  </si>
  <si>
    <t>Bedi, G.;Redman, J.</t>
  </si>
  <si>
    <t>Ecstasy use and higher-level cognitive functions: Weak effects of ecstasy after control for potential confounds.</t>
  </si>
  <si>
    <t>Background. Although there have been several reports linking ecstasy use with lowered cognitive function, much previous research suffers from substantial methodological limitations. The present study aimed to examine associations between ecstasy use and higher-level cognitive functions, using a larger sample size than most previous research and better controlling for a range of potential confounds. Method. A cross-sectional cohort design assessed 45 currently abstinent ecstasy polydrug users (EP), 48 cannabis polydrug users (CP) and 40 legal drug users (LD). Standardized neuropsychological tests were used to measure attention, verbal, visual and working memory and executive function. Prospective memory function was also assessed. Results. It was not possible to discriminate between groups on the basis of the cognitive functions assessed. Regression analyses showed an inverse association between lifetime dose of ecstasy and verbal memory performance. A combination of drug-use variables, including measures of ecstasy use, contributed to prediction of attention/working memory. However, individual associations were small, explaining 1-6% of variance in cognitive scores. Conclusions. Although the results suggest that heavy use of ecstasy is associated with some lowering of higher-level cognitive functions, they do not indicate a clinical picture of substantial cognitive dysfunction. (PsycINFO Database Record (c) 2019 APA, all rights reserved)</t>
  </si>
  <si>
    <t>https://doi.org/10.1017/S0033291708002730</t>
  </si>
  <si>
    <t>Fall P.-A.
 Ekberg S.
 Granerus A.-K.
 Granerus G.</t>
  </si>
  <si>
    <t>ECT in Parkinson's disease - Dopamine transporter visualised by [123I]-beta-CIT SPECT.</t>
  </si>
  <si>
    <t>Parkinson's disease (PD) is characterised by a loss of dopaminergic neurones in the basal ganglia. These neurones may be visualised by single photon emission computed tomography (SPECT) with the cocaine analogue 2beta-carboxymethyl-3-beta-(4-iodophenyl)tropane ([123I]beta-CIT), which labels the dopamine reuptake sites in the nerve terminals. In order to evaluate the possibility to predict the outcome of ECT a prospective study was performed with six PD patients in whom the [123I]beta-CIT uptake was measured before and after an electroconvulsive therapy (ECT) series. The side-to-side difference in the radiotracer uptake was found to be significantly lower in striatum located contralaterally to the part of the body with the most pronounced symptomathology. No significant change in uptake of the radioligand was seen after ECT. Patients with best uptake and thus with less advanced PD improved most after ECT. The possibility to use the [123I]beta-CIT uptake to predict the outcome of ECT treatment has to be further evaluated.</t>
  </si>
  <si>
    <t>https://dx.doi.org/10.1007/s007020070048</t>
  </si>
  <si>
    <t>Journal of Neural Transmission. 107(8-9) (pp 997-1008), 2000. Date of Publication: 2000.</t>
  </si>
  <si>
    <t>EEG findings in 261 sequential patients with altered mental status presenting to the emergency department.</t>
  </si>
  <si>
    <t>Purpose: To identify the prevalence of EEG abnormalities in patients with altered mental status (AMS) presenting to the emergency department (ED). Up to 10% of patients evaluated in the ED present with AMS. The prevalence of EEG abnormalities in this population is not known. Method(s): Prospective study at two urban EDs in Brooklyn, NY. Inclusion: patients over 13 years old with AMS. Exclusion: an easily correctable cause of AMS (e.g. hypoglycemia, opioid overdose). A 30-minute EEG was performed on each subject as soon as possible after presentation, usually within 1 hour. Result(s): 301 patients were screened and 261 enrolled over 10 months. Mean age was 58.9y (SD 19.9). 78% of EEGs were abnormal. EEG findings: slowing only - 142 (54.4%), normal - 51 (19.5%), interictal epileptiform discharges + slowing - 32 (12.3%), triphasic waves - 9 (3.4%), burst-suppression - 8 (3.1%, iatrogenic in 7), status epilepticus (SE) - 7 (2.7%), seizure - 4 (1.5%), epileptiform only - 3 (1.1%), uninterpretable - 5 (1.9%). 41 (15.7%) studies were partially obscured but contained sufficient interpretable data for clinical categorization. Conclusion(s): ED patients with AMS have a very high prevalence of EEG abnormalities, most often diffuse slowing. 4.2% revealed SE or isolated seizure(s), but another 2.7% demonstrated burst-suppression due to acute treatment of SE. Nearly 20% of EEGs were normal, which rules out SE, seizure and encephalopathy as causes of AMS. Fewer than 2% were completely obscured by artifact. EEG in the ED can provide useful information to narrow the differential diagnosis of AMS patients.</t>
  </si>
  <si>
    <t>https://dx.doi.org/10.1111/j.1528-1167.2012.03677.x</t>
  </si>
  <si>
    <t>Epilepsia. Conference: 10th European Congress on Epileptology. London United Kingdom. Conference Publication: (var.pagings). 53(SUPPL. 5) (pp 12), 2012. Date of Publication: September 2012.</t>
  </si>
  <si>
    <t>GarcÃ­a, Julio Bobes;BascarÃ¡n, MarÃ­a Teresa Bobes</t>
  </si>
  <si>
    <t>Efectividad a largo plazo de los tratamientos de mantenimiento con metadona en personas con adicciÃ³n a derivados opiÃ¡ceos. [Long term effectiveness of methadone maintenance treatments in persons with addiction to opiates.]</t>
  </si>
  <si>
    <t>There is no large prospective cohort studies using different therapeutic doses and standardized distal outcomes, however there is a fair amount of evidence on the effectiveness of methadone as a long-term treatment for the addiction to opiates. Strengths include less illegal drug use, decreased criminal activity and better general functioning. Also physical and mental health seems to be more preserved and recovered. Since patients undergoing methadone treatment exhibit diminished likelihood of suffering from cardiovascular conditions, HIV, HCV, HBV and other infections, and lesser psychiatric comorbidity. This Editorial intends to define and guide the therapeutic statement to address the management of persons with opiate abuse or dependence. These proposals have been grounded in the main long-term studies, systematic analysis and meta-analytic approaches on the effectiveness of methadone. Thereby it is recommended, with the maximum level of evidence, methadone maintenance treatments in spite of its weaknesses (ie. Toxicity, cardiovascular risk, sedation problems and cognitive impairment), considering the clinical history, general health status, and willingness and preferences of the patient. (PsycInfo Database Record (c) 2022 APA, all rights reserved)</t>
  </si>
  <si>
    <t>https://doi.org/10.20882/adicciones.87</t>
  </si>
  <si>
    <t>Goyal S.G.
 Verma K.K.
 Singh R.D.
 Chandra G.</t>
  </si>
  <si>
    <t>Effcacy and safety of repeated ketamine infusion in major depressive disorder with suicidal ideation.</t>
  </si>
  <si>
    <t>Introduction: Major depressive disorder is a serious illness. Without treatment an episode may continue with symptoms becoming increasingly more serious. Major depressive episodes may lead a person to feel that life is not worth living and to commit suicide. Close to 800 000 people die due to suicide every year. So an urgent intervention is required to solve the crisis. As evident by previous studies, Ketamine infusion was known to be effective treatment in depression with suicidal ideation and repeated infusion having higher response rate than single infusion. With this rationale, we planned a study to see effcacy and safety of repeated infusion in such patients. Methods and Materials: This was a single center, prospective, open-label study. After applying inclusion and exclusion criteria 20 patients were recruited and ketamine was infused @ 0.5mg/kg over 60 min under guidance of anaesthetist. Various scales like MADRS, CGI, SSI, BPRS and CADSS were applied to see effcacy and safety of infusion before and after every infusion and mean scores were compared with appropriate statistics. Result(s): Repeated infusion of ketamine was effective in reducing the MADRS and SSI scores when compared to baseline scores. Endpoint MADRS score for all patients was 13.10 +/-6.47, its difference with baseline score was found highly significant (t=15.89; p=0.001). Endpoint SSI for all patients was 0.50+/-1.08, its difference with baseline score found highly significant (t=25.99; p=0.001). Conclusion(s): Ketamine seems to have a high potential in acutely reducing the suicidal ideation in patients with major depressive disorder.</t>
  </si>
  <si>
    <t>Indian Journal of Psychiatry. Conference: 70th Annual National Conference of Indian Psychiatric Society, ANCIPS 2018. Ranchi India. 60(5 Supplement 1) (pp S16), 2018. Date of Publication: February 2018.</t>
  </si>
  <si>
    <t>Grau-Sanchez J.
 Serrano A.
 Villoria J.
 Carnaval T.
 Porto M.F.
 Zapata L.
 Flores-Garcia M.
 Segura E.
 Garrido-Pedrosa J.
 Rodriguez-Fornells A.
 Fernandez-Duenas V.
 Videla S.</t>
  </si>
  <si>
    <t>Effect and safety of listening to music or audiobooks as a coadjuvant treatment for chronic pain patients under opioid treatment: A study protocol for an open-label, parallel-group, randomised, controlled, proof-of-concept clinical trial in a tertiary hospital in the Barcelona South Metropolitan area.</t>
  </si>
  <si>
    <t>Background Chronic non-cancer pain (CNCP) treatment's primary goal is to maintain physical and mental functioning while improving quality of life. Opioid use in CNCP patients has increased in recent years, and non-pharmacological interventions such as music listening have been proposed to counter it. Unlike other auditive stimuli, music can activate emotional-regulating and reward-regulating circuits, making it a potential tool to modulate attentional processes and regulate mood. This study's primary objective is to provide the first evidence on the distinct (separate) effects of music listening as a coadjuvant maintenance analgesic treatment in CNCP patients undergoing opioid analgesia. Methods and analysis This will be a single-centre, phase II, open-label, parallel-group, proof-of-concept randomised clinical trial with CNCP patients under a minimum 4-week regular opioid treatment. We plan to include 70 consecutive patients, which will be randomised (1:1) to either the experimental group (active music listening) or the control group (active audiobooks listening). During 28 days, both groups will listen daily (for at least 30 min and up to 1 hour) to preset playlists tailored to individual preferences. Pain intensity scores at each visit, the changes (differences) from baseline and the proportions of responders according to various definitions based on pain intensity differences will be described and compared between study arms. We will apply longitudinal data assessment methods (mixed generalised linear models) taking the patient as a cluster to assess and compare the endpoints' evolution. We will also use the mediation analysis framework to adjust for the effects of additional therapeutic measures and obtain estimates of effect with a causal interpretation. Ethics and dissemination The study protocol has been reviewed, and ethics approval has been obtained from the Bellvitge University Hospital Institutional Review Board, L'Hospitalet de Llobregat, Barcelona, Spain. The results from this study will be actively disseminated through manuscript publications and conference presentations. Trial registration number NCT05726266.Copyright © Author(s) (or their employer(s)) 2023. Re-use permitted under CC BY-NC. No commercial re-use. See rights and permissions. Published by BMJ.</t>
  </si>
  <si>
    <t>https://dx.doi.org/10.1136/bmjopen-2023-074948</t>
  </si>
  <si>
    <t>BMJ Open. 13(9) (no pagination), 2023. Article Number: e074948. Date of Publication: 11 Sep 2023.</t>
  </si>
  <si>
    <t>Song, SY; Kwak, SG; Kim, E</t>
  </si>
  <si>
    <t>Effect of a mother's recorded voice on emergence from general anesthesia in pediatric patients: study protocol for a randomized controlled trial</t>
  </si>
  <si>
    <t>Emergence agitation; Emergence time; Bispectral index (BIS); General anesthesia; Mother's voice</t>
  </si>
  <si>
    <t>PREOPERATIVE ANXIETY SCALE; PRETERM INFANTS; CHILDREN; AGITATION; DEXMEDETOMIDINE; DELIRIUM; KETAMINE</t>
  </si>
  <si>
    <t>Background: Emergence delirium is a behavioral disturbance after general anesthesia in children and may distress both the patients and the primary caregivers, such as parents and medical staff, looking after the patients. Various medical and emotional interventions have been investigated to reduce emergence delirium; however, none are completely effective. This trial intends to assess whether the mother's recorded voice can reduce this adverse post-anesthesia event and facilitate arousal from general anesthesia. Methods/design: This is a prospective, double-blind, single-center, parallel-arm, superiority, randomized controlled trial to be conducted in participants aged 2-8 years who are undergoing elective surgery requiring general anesthesia. Participants will be randomly assigned to one of two groups: those who are stimulated to wake up by listening to their mother's recorded voice (maternal group, n = 33) or a stranger's voice (stranger group, n = 33) during anesthetic emergence. The primary outcome is the initial emergence delirium score in the post-anesthesia care unit (PACU). The secondary outcomes are hemodynamic parameters, including heart rate and mean blood pressure, the duration of time between the cessation of anesthetics and a BIS level of 60, 70 and 80, eye-opening or purposeful movement time, extubation time, total consumption of analgesics, PACU stay time, emergence delirium and pain scores during the PACU stay. Discussion: This is the first randomized controlled trial to investigate the effect of a mother's recorded voice during emergence on the pediatric emergence profile after general anesthesia. It may provide prophylactic treatment options to decrease emergence delirium and enhance arousal from general anesthesia.</t>
  </si>
  <si>
    <t>Chennou F.
 Verreault A.
 Bonneau Fortin A.
 Broz A.
 Portolese O.
 Belmesk L.
 Jean-Pierre M.
 Cote G.
 Dirks M.H.
 Jantchou P.</t>
  </si>
  <si>
    <t>EFFECT of A SINGLE DOSE of LORAZEPAM on SALIVARY CORTISOL RESPONSE in CHILDREN UNDERGOING DIGESTIVE ENDOSCOPY: A RANDOMIZED DOUBLE BLINDED STUDY.</t>
  </si>
  <si>
    <t>Background: Children undergoing digestive endoscopies express a high level of procedural anxiety. We have shown that salivary Cortisol (sCortisol) is a reliable biomarker of stress in children undergoing endoscopy. It was recently suggested that preoperative psychological status can impact procedural comfort. Aim(s): This randomized trial was designed to investigate the impact of an oral benzodiazepine on the levels of sCortisol and pain score during digestive endoscopies under intravenous sedation. The primary aim was to assess the effect of Lorazepam as compared to placebo on the changes of sCortisol between baseline (C1) and one hour after administration (C2). The secondary aims were to assess the percentage of children experiencing procedural pain and procedure duration. Method(s): Subjects were prospectively randomized in one of the following groups: Group A (oral Lorazepam, 0.5 mg (body weight &lt; 40 kg) or 1 mg (body weight &gt; 40 kg); Group B (placebo). Randomization was done by blocks of 6 and stratification was performed on sex and previous endoscopy experience. Before the procedure, 2 saliva samples (C1 and C2) were taken with cortisol Salivette tubes. A visual anxiety scale (VAS) and the State Trait Anxiety Inventory for Children (STAIC) were completed at baseline. Sedation protocol was done with intravenous administration of Fentanyl and Midazolam +/-Ketamine. Pain assessment was performed by recording the Nurse-Assessed Patient Comfort Score (NAPCOMS) during each procedure. Result(s): Ninety children were included in the study. In this interim analysis of 44 children (22 females), sCortisol baseline mean (SD) was 75.3 +/- 32.4 nmol/L in Group A and 66.7+/- 34.6 nmol/L in Group B (p=0.47). For children having a colonoscopy, there was a decrease in sCortisol in the Lorazepam arm whereas it increased in the placebo arm. The mean (min-max) change in sCortisol between C1 and C2 was-4.8 (-43.8; + 94.5) nmol/L in Group A and +31.4 nmol/L (-35.2; +267.5) in Group B. For the NAPCOMS, the median (IQR) was lower in Group A than in Group B: [2 (0.0-5.0) and 5.0 (2.5-6.0) respectively (p=0.185)]. In Group B, 27% of children felt pain (NAPCOMS &gt;= 6) compared to 18.2 % in Group A (p=0.47). For children undergoing colonoscopy, 37.5 % felt pain in the placebo arm as compared to 20 % in the Lorazepam arm (absolute difference of 17.5%). No difference was found between groups for adverse events rate. Conclusion(s): Oral Lorazepam was associated with a decrease of sCortisol and a lower pain score in patients having a colonoscopy. This pilot study had a decent inclusion rate (61% of eligible participants). A large randomized trial assessing the impact of Lorazepam on pain score in children before colonoscopy is therefore feasible.</t>
  </si>
  <si>
    <t>https://dx.doi.org/10.1093/jcag/gwy009.202</t>
  </si>
  <si>
    <t>Journal of the Canadian Association of Gastroenterology. Conference: Canadian Digestive Diseases Week, CDDW 2018. Toronto, ON Canada. 1(Supplement 2) (pp 299-300), 2018. Date of Publication: February 2018.</t>
  </si>
  <si>
    <t>Roizenblatt, Marina;Fidalgo, Thiago Marques;Polizelli, Murilo;Cruz, Natasha Ferreira Santos da;Roizenblatt, Arnaldo;Jiramongkolchai, Kim;Gehlbach, Peter Louis;Farah, Michel Eid;Belfort, Rubens;Maia, Mauricio</t>
  </si>
  <si>
    <t>Effect of chronic cocaine use on fine motor coordination tested during ophthalmic vitreoretinal simulated performance.</t>
  </si>
  <si>
    <t>We conducted a case-control study using the Eyesi simulator to assess the surgical performance of 24 chronic cocaine users (CCUs) and 24 sex-/age-matched controls to numerically quantify ophthalmic microsurgical simulator performance and fine motor deficiencies. The inclusion criteria were no exposure to illicit drugs other than cocaine, marijuana, or alcohol within the previous month and no health conditions that could impact manual task performance. The outcomes included surgical scores (0â€“100, worst-best) and task completion time (minutes). Fisher's exact test, analysis of variance, Mann-Whitney U test, and Kruskal-Wallis test followed by Dunn-Bonferroni post-hoc were conducted for statistical analysis. The Eyesi scores were lower among CCUs compared to controls for bimanual tasks (4.50 Â± 14.30 vs. 18.46 Â± 26.64, p = 0.012), for exercises demanding upper and lower limb coordination (both hands and two foot pedals, respectively) (74.13 Â± 35.01 vs. 85.21 Â± 24.1, p = 0.045), and in the overall score for all three tasks (27.38 Â± 15.06 vs. 39.5 Â± 18.66, p = 0.021). CCUs took longer to complete tasks when performing exercises demanding upper and lower limb coordination compared to controls (1.26 Â± 0.38 vs. 1.02 Â± 0.44 min, p = 0.006). Individuals who used cocaine during the previous month had an independent lower bimanual score compared to controls (1.42 Â± 4.91 vs. 18.46 Â± 26.64, p = 0.018). No differences in performance among the CCUs were attributable to sporadic cannabis or alcohol use. Chronic use of cocaine negatively impacted fine dexterity as measured by bimanual tasks or maneuvers that required simultaneous coordination of the upper and lower limbs. This was most notable among individuals who used cocaine during the 1-month period before the simulation. (PsycInfo Database Record (c) 2021 APA, all rights reserved)</t>
  </si>
  <si>
    <t>https://doi.org/10.1016/j.jpsychires.2020.09.032</t>
  </si>
  <si>
    <t>Zimmet, Suzannah V.;Strous, Rael D.;Burgess, Ellen S.;Kohnstamm, Sarah;Green, Alan I.</t>
  </si>
  <si>
    <t>Effect of clozapine on substance use in patients with schizophrenia and schizoaffective disorder: A retrospective study.</t>
  </si>
  <si>
    <t>Substance use disorders, particularly those involving alcohol, marijuana, and cocaine, are highly prevalent among patients with schizophrenia and contribute markedly to its overall morbidity. Unfortunately, standard antipsychotic medications do not seem to reduce substance use in patients with schizophrenia and may even increase it. Recently, however, a few anecdotal case reports found that clozapine, an atypical antipsychotic medication, seems to decrease substance use in patients treated with this drug for their psychoses. The authors report data from a retrospective survey of substance use in 58 patients treated with clozapine who had a history of comorbid schizophrenia (or schizoaffective disorder) and substance use disorder. The survey involved chart review and clinician interview to assess change in substance use and global clinical symptoms while receiving treatment with clozapine. More than 85% of the patients who were active substance users at the time of initiation of treatment with clozapine decreased their substance use over the course of clozapine administration. For patients who continued treatment with clozapine up to the present, the decrease in substance use was strongly correlated with a decrease in global clinical symptoms. (PsycINFO Database Record (c) 2016 APA, all rights reserved)</t>
  </si>
  <si>
    <t>https://doi.org/10.1097/00004714-200002000-00016</t>
  </si>
  <si>
    <t>Zhivotenko V.
 Skojec A.
 Gordin V.
 Xu C.
 Chinchilli V.
 DeKorte D.
 Caldwell J.</t>
  </si>
  <si>
    <t>Effect of depression and abuse on chronic pain and opioid use and abuse.</t>
  </si>
  <si>
    <t>Depression is prevalent among chronic pain patients, and can often amplify the condition. In addition, depression has shown to positively correlate with higher opioid use and abuse by the patient, as well as increased use and abuse in their family history. Depression and chronic pain are often seen concurrently. We are reporting the preliminary results of an IRB-approved, prospective observational study with 135 patients enrolled, with the ultimate goal of 1000 participants. Inclusion factors consist of depression quantified using the PHQ-9 Depression Assessment, decrease in opioid efficacy, abuse risk, and overall quality of life. Patient PHQ-9 scores significantly correlate with higher opioid risk tool scores (p=0.0002, r=0.2346) while negatively correlating with DIRE treatment efficacy scores (p=0.0007, r= -0.2419). Patients were more likely to report poor mental health on the RAND 36 questionnaire and have a personal family history of drug abuse (p=0.01). Elevated PHQ-9 scores indicated worse quality of life metrics, including decreased emotional well-being (p&lt;0.0001, r= -0.5500), energy (p&lt;0.0001, r= -0.4751), general health (p&lt;0.0001, r= -0.4572), social functioning (p&lt;0.0001, r= -0.4005), role limitations due to emotional problems (p&lt;0.0001, r= -0.3903), bodily pain (p&lt;0.0001, r= -0.2640), role limitations due to health problems (p&lt;0.0001, r= -0.2509), physical functioning (p&lt;0.0001, r= -0.2366), and health changes (p&lt;0.0001, r= -0.2095). Additionally, their reliability scores on the DIRE tests are significantly lower (p=0.009) with higher levels of depression as measured on the PHQ-9. History of preadolescent sexual abuse substantially predicted opioid abuse potential (p&lt;0.0001, r= 0.4204) as well as decreased general health (p= 0.0444, r= -0.1485), vitality/energy (p= 0.0074, r=-0.2010) and emotional well-being (p= 0.0085, r=-0.1945), but histories significant for childhood or adult physical abuse, as well as adult sexual abuse, were not significantly correlated with abuse potential (p&gt;0.05).</t>
  </si>
  <si>
    <t>Journal of Pain. Conference: 35th Annual Scientific Meeting of the American Pain Society. Austin, TX United States. Conference Publication: (var.pagings). 17(4 SUPPL. 1) (pp S19), 2016. Date of Publication: April 2016.</t>
  </si>
  <si>
    <t>Chen J, Zou X, Hu B, Yang Y, Wang F, Zhou Q, Shen M.</t>
  </si>
  <si>
    <t>Effect of different doses of esketamine compared with fentanyl combined with propofol on hypotension in patients undergoing painless abortion surgery: a prospective, randomized, double-blind controlled clinical trial</t>
  </si>
  <si>
    <t>BMC Anesthesiol. 2022 Sep 28;22(1):305. doi: 10.1186/s12871-022-01848-6.</t>
  </si>
  <si>
    <t>10.1186/s12871-022-01848-6</t>
  </si>
  <si>
    <t>Tripathi G.M.
 Misra U.K.
 Kalita J.
 Singh V.K.
 Tripathi A.</t>
  </si>
  <si>
    <t>Effect of Exercise on beta-Endorphin and Its Receptors in Myasthenia Gravis Patients.</t>
  </si>
  <si>
    <t>This is a prospective observational study evaluating the change in beta-endorphin (BE) and its receptors following exercise in patients with myasthenia gravis (MG) and their association with clinical improvement. Fifteen patients with mild to moderate MG, aged 16-70 years, who were able to do 6-Minute Walk Test (6-MWT) and had MG Quality of Life-15 (MGQoL-15) &lt;= 45 without any contraindication for exercise were included. The patients walked 30 min daily for 3 months. The primary outcome at 3 months was &gt; 50% improvement in MGQoL-15 from the baseline, and the secondary outcomes were MG Activities of Daily Living (MGADL), Hospital Anxiety and Depression Scale (HADS), number of steps, and distance covered on 6-MWT and adverse events. Plasma BE level, mu-opioid receptor (MOR), and delta-opioid receptor (DOR) were measured on admission and at 1 and 3 months. Twelve age- and gender-matched healthy controls who were not on regular exercise were included for comparison of BE, MOR, and DOR levels. Plasma BE level (P = 0.007) and DOR expression (P = 0.001) were lower in MG patients compared to the healthy controls. After 3 months of exercise, 6 patients improved. Plasma BE, MOR, and DOR levels increased in the first and decreased in the third month. MGQoL-15 (P &lt; 0.001), HADS (P &lt; 0.0001), number of steps (P &lt; 0.007), distance (P = 0.030), and MGADL (P &lt; 0.001) significantly improved compared to baseline. At 3 months, MGQoL-15 was associated with HADS score (P = 0.001), reduced depression (P = 0.013), MGADL (P = 0.035), and distance travelled on the 6-WMW test (P = 0.050). The improvement in depression was associated with higher BE level. Graphical Abstract: [Figure not available: see fulltext.]Copyright © 2023, The Author(s), under exclusive licence to Springer Science+Business Media, LLC, part of Springer Nature.</t>
  </si>
  <si>
    <t>https://dx.doi.org/10.1007/s12035-023-03247-5</t>
  </si>
  <si>
    <t>Molecular Neurobiology. 60(6) (pp 3010-3019), 2023. Date of Publication: June 2023.</t>
  </si>
  <si>
    <t>Castle C, Gray A, Neehoff S, Glue P.</t>
  </si>
  <si>
    <t>Effect of ketamine dose on self-rated dissociation in patients with treatment refractory anxiety disorders</t>
  </si>
  <si>
    <t>J Psychopharmacol. 2017 Oct;31(10):1306-1311. doi: 10.1177/0269881117725685. Epub 2017 Sep 19.</t>
  </si>
  <si>
    <t>10.1177/0269881117725685</t>
  </si>
  <si>
    <t>Bilgen, S; Koner, O; Karacay, S; Sancar, NK; Kaspar, EC; Sozubir, S</t>
  </si>
  <si>
    <t>Effect of ketamine versus alfentanil following midazolam in preventing emergence agitation in children after sevoflurane anaesthesia: A prospective randomized clinical trial</t>
  </si>
  <si>
    <t>Child; sevoflurane; emergence delirium; general anaesthesia; premedication</t>
  </si>
  <si>
    <t>HALOTHANE ANESTHESIA; PREOPERATIVE ANXIETY; GENERAL-ANESTHESIA; PEDIATRIC-PATIENTS; UNITED-STATES; PREMEDICATION; RECOVERY; PROPOFOL; DELIRIUM; ADENOTONSILLECTOMY</t>
  </si>
  <si>
    <t>Objective: To investigate the effect of intranasal ketamine versus alfentanil in addition to oral midazolam for the prevention of emergence agitation in children. Methods: Children undergoing urological surgery with sevoflurane anaesthesia received oral midazolam 40 min before induction and were then randomly assigned to receive 2 mg/kg ketamine, 10 mg/kg alfentanil or 1 ml isotonic saline intranasally. Parental separation status and mask acceptance were assessed preoperatively. Emergence agitation was evaluated using a paediatric anaesthesia emergence delirium (PAED) score. Results: Data from 78 children were evaluated in the study. There were no significant differences between the groups in demographic characteristics, recovery times or parental separation scores. Mask acceptance was significantly better in the ketamine group than in the saline group. The mean PAED score in the ketamine group was significantly better than in the other two groups, but was similar in the saline and alfentanil groups. The incidence of emergence agitation was 3.8%, 36.0% and 40.7% in the ketamine, alfentanil and saline groups, respectively. Conclusions: The addition of intranasal ketamine to oral midazolam significantly improved the quality of induction and reduced sevoflurane-induced emergence agitation, in children undergoing urological surgery.</t>
  </si>
  <si>
    <t>Daubert E.
 Bolesta S.</t>
  </si>
  <si>
    <t>Effect of lorazepam versus morphine on quality of life in hospice patients with dyspnea and anxiety.</t>
  </si>
  <si>
    <t>Objective: The field of palliative care aims to ease the suffering of terminally ill patients. However, there is little literature that addresses how to best improve quality of life of palliative care patients with the "symptom cluster" of anxiety and dyspnea. The purpose of this study is to determine whether treatment with benzodiazepine or opiate therapy has a greater impact on improving the quality of life in terminally ill patients who are enrolled in a hospice service. Method(s): This will be a prospective, randomized, double-blind, clinical trial. Patients &gt;=18 years of age enrolled in a hospice service, diagnosed with anxiety and dyspnea, and able to take oral medications will be eligible. Patients with a life expectancy of &lt;=7 days or contraindications to the study drugs will be excluded. Subjects will be randomly assigned to receive either lorazepam or morphine. Those in the morphine group will receive 5 mg oral morphine. The lorazepam group will be treated with 0.5 mg oral lorazepam. Additional doses will be provided every 30 minutes until anxiety and dyspnea intensity is decreased by at least 50%. Symptom relief will be evaluated using the Edmonton Symptom Assessment Scale. Patients will receive treatment for 14 days. The primary outcome will be the change in patients' perception of their quality of life. This will be assessed using the Functional Assessment of Chronic Illness Therapy-Palliative Care scale, which patients will complete prior to initiation of therapy and after 7 and 14 days of treatment. An intentionto- treat analysis will be performed and the change in quality of life observed will be compared between groups using a multivariable logistic regression analysis to adjust for confounding variables. Result(s): Research in progress. Results are pending study completion.</t>
  </si>
  <si>
    <t>https://dx.doi.org/10.1331/JAPhA.2014.14511</t>
  </si>
  <si>
    <t>Journal of the American Pharmacists Association. Conference: APhA2014. Orlando, FL United States. Conference Publication: (var.pagings). 54(2) (pp e193), 2014. Date of Publication: March-April 2014.</t>
  </si>
  <si>
    <t>Dubol M.
 Artiges E.
 Leroy C.
 Trichard C.
 Mabondo A.
 Marill C.
 Dubois A.
 Bordas N.
 Maroy R.
 Dolle F.
 Comtat C.
 Gervais P.
 Reynaud M.
 Martinot J.L.
 Karila L.</t>
  </si>
  <si>
    <t>Effect of modafinil on the dopamine transporter and its clinical effectiveness in cocaine dependent patients: A PET study.</t>
  </si>
  <si>
    <t>Although Modafinil has shown promise in the treatment of cocaine dependence, its mechanism of action remains to be elucidated. Recently, PET studies confirmed that it produces a significant level of dopamine transporter (DAT) blockade in healthy humans. Cocaine acts as a dopamine reuptake inhibitor and its action on the DAT is usually considered critical for its psychoactive effects and the establishment of an addiction. Thus, the potential therapeutic effect of modafinil in cocaine users could be mediated by its pharmacological mechanism. So far, the DAT blockade produced by modafinil has never been directly studied in cocaine-dependent patients. The main aims of our study were to evaluate the level of the DAT occupancy produced by therapeutic dosage of modafinil in cocaine users and to examine if this blockade was correlated with the clinical outcome of the patients. Thirty treatment seeking cocaine-dependent patients recently abstinent were hospitalized for seventeen days within the framework of a three-month longitudinal randomized modafinil vs placebo controlled study. Cerebral DAT availability was investigated using high resolution PET imaging (HRRT) and a specific DAT radioligand, [11C]-PE2I, before (PET1) and after (PET2) two weeks of treatment. Neuropsychological tests and clinical measures as craving, depression rates and urinary cocaine amount were carried out during and after hospitalization. Voxel-wise analyses were performed using Statistical Parametric Mapping (SPM8). Analysis of the [11C]-PE2I binding potential indicated a significant interaction between time and group factors. Modafinil-treated patients showed a significant decrease of the [11C]-PE2I binding after two weeks of treatment in regions that are known to have high DAT density levels whereas no significant difference was found in the placebotreated group. Additionally, a positive correlation has been found between a risk-taking behavior and DAT availability of these cocaine-dependent patients. During hospitalization, a significant time effect showing an improvement in clinical outcomes was displayed for both modafinil and placebo groups. Nevertheless, the outpatients' follow-up displayed more therapeutic failures in the modafinil-treated patients than in the placebo-treated patients beyond hospitalization. For the first time in cocaine outpatients, we confirm the high level of DAT occupancy by therapeutic dosage of modafinil, previously reported in healthy subjects. However, despite its pharmacological effect on DAT, modafinil did not improve the clinical outcome of the patients.</t>
  </si>
  <si>
    <t>https://dx.doi.org/10.1177/0271678X16639009</t>
  </si>
  <si>
    <t>Journal of Cerebral Blood Flow and Metabolism. Conference: 27th International Symposium on Cerebral Blood Flow, Metabolism and Function and 12th International Conference on Quantification of Brain Function with PET. Vancouver, BC Canada. 36(Supplement 1) (pp 122-123), 2016. Date of Publication: June 2016.</t>
  </si>
  <si>
    <t>Hughes J.
 Kosterlitz H.W.
 Leslie F.M.</t>
  </si>
  <si>
    <t>Effect of morphine on adrenergic transmission in the mouse vas deferens. Assessment of agonist and antagonist potencies of narcotic analgesics.</t>
  </si>
  <si>
    <t>Morphine inhibits the electrically evoked (0.1-0.15 Hz, 1 ms) contractions of the longitudinal muscle of the mouse vas deferens but not of the rabbit, guinea pig, rat, cat, hamster or gerbil. This effect is stereospecific and is antagonized by naloxone or naltrexone. Normorphine is equiactive with morphine but its effects are more rapid in onset and decline. In the mouse vas deferens, the resting outflow of tritium labelled catecholamines is unaffected by morphine. The electrically evoked outflow is depressed by morphine normorphine nomorphine in a dose dependent manner. The ID50 for inhibition of contraction and for depression of outflow is 0.5 muM. The relative agonist potencies of compounds without antagonist component (codeine, pethidine, morphine, normorphine, heroin, levorphanol, Ba 20227, etorphine) show good correlation with the relative agonist potencies determined in the guinea pig ileum and for analgesia in man. For compounds with dual agonist and antagonist properties, the dose response curves for agonist activity are shallow. When the lowest concentrations giving a depression of the contraction of the mouse vas deferens are used, a good correlation is obtained with the guinea pig ileum. The relative antagonist potencies of naloxone, nalorphine, levallorphan and cyclazocine agree well with those obtained in the guinea pig ileum; these, in turn, correlate well with the values obtained in the morphine dependent monkey. The fact that the agonist effects of drugs with dual agonist and antagonist action show little or no dependence on concentration, makes the mouse vas deferens particularly suitable for the assay of antagonist activity. As an assay preparation, the mouse vas deferens is less robust and consistent in its responses than guinea pig ileum.</t>
  </si>
  <si>
    <t>BRIT.J.PHARMACOL. 53(3) (pp 371-381), 1975. Date of Publication: 1975.</t>
  </si>
  <si>
    <t>Sommer M.J.
 Halter S.
 Angerer V.
 Auwarter V.
 Eyer F.
 Liebetrau G.
 Ebbecke M.
 Hermanns-Clausen M.</t>
  </si>
  <si>
    <t>Effect of new legislation in Germany on prevalence and harm of synthetic cannabinoids.</t>
  </si>
  <si>
    <t>Context: New psychoactive substances (NPS) have become an ongoing threat to public health. To prevent the emergence and spread of NPS, a new German law, the 'NpSG' took effect in November 2016. This study presents an overview of analytically confirmed synthetic cannabinoid (SC) intoxications from January 2015 to December 2018. In order to demonstrate effects of the NpSG, the results of 23 month before and 25 month after the introduction of the law were compared. Method(s): Within the scope of a prospective observational study blood and urine samples were collected from emergency patients with suspected NPS intoxication. Comprehensive drug analyses were performed by LC-MS/MS analysis. Result(s): In the period considered, 138 patients were included. Within these, SC intake was verified in 65 patients (73%) in the period before the law change, and in 30 patients (61%) after. The median age increased significantly from 19.5 to 26 years. Seizures and admission to the ICU were reported significantly less frequently (seizures 29% versus 6.7%, p = 0.0283; ICU admission 42% versus 13%, p = 0.0089). 34 different SCs were detected, including four SCs (Cumyl-PEGACLONE, 5 F-MDMB-P7AICA, EG-018, 5 F-Cumyl-P7AICA) not covered by the NpSG at the time of detection. In the first period the most prevalent SC was MDMB-CHMICA (n = 24). 5 F-ADB was the most prevalent SC overall, detected in 7 patients (11%) in the first, and in 24 patients (80%) in the second period. Conclusion(s): The number of SC intoxications decreased overall after the implementation of the NpSG. The shift in the detected SCs can be considered a direct effect of the NpSG but unfortunately the market supply does not appear to have been reduced. Although changes in the age distribution and in the severity of intoxications may be seen as secondary effects of the law, the main objectives of the new law to prevent the emergence and spread of further chemical variations of known scheduled drugs, have apparently not been achieved from the perspective of this study.Copyright © 2022 Informa UK Limited, trading as Taylor &amp; Francis Group.</t>
  </si>
  <si>
    <t>https://dx.doi.org/10.1080/15563650.2022.2095282</t>
  </si>
  <si>
    <t>Clinical Toxicology. 60(10) (pp 1130-1138), 2022. Date of Publication: 2022.</t>
  </si>
  <si>
    <t>Abdelmawgoud A.
 Mohy A.</t>
  </si>
  <si>
    <t>Effect of oral dextromethorphan versus oral ketamine on sevoflurane related emergence agitation in children undergoing adenotonsillectomy.</t>
  </si>
  <si>
    <t>Background: Emergence agitation is a popular phenomenon after sevoflurane anesthesia. Our aim was to study the efficacy of oral dextromethorphan compared to oral ketamine on sevoflurane related agitation. Method(s): In a prospective, randomized, double- blinded study 120, ASA I, aged 4-10 years old children undergoing adenotonsillectomy were randomly divided into three groups to receive oral dextromethorphan 1 mg/kg (Group D, n = 39), oral ketamine 5 mg/kg (Group K, n = 39) or placebo(Group C, n = 38) as premedication 1 h before surgery. Standard general anesthesia was induced and maintained with sevoflurane in N2O/O2. The following were recorded by a blinded anesthetist; Child separation and cooperation at induction, duration of operation, duration of anesthesia, duration of extubation, duration of emergence, state of emergence on admission to PACU using emergence agitation scale, number of patients required postoperative fentanyl to control agitation, duration of discharge from PACU, vital signs (heart rate, blood pressure, and Spo2) in PACU, and side effects (Nausea, vomiting, respiratory depression, and hallucination). Result(s): The agitated patients that required fentanyl treatment were statistically significant low in groups D and K compared to group C (p &lt; 0.05). Child separation and child cooperation at induction from parents was successful in all children in group K with statistical significant difference compared to other groups (p &lt; 0.05).There were increases in duration of anesthesia, extubation, and emergence in group K compared to other groups without increase in the duration of stay in PACU. Conclusion(s): Oral premedication with either dextromethorphan 1 mg/kg or ketamine 5 mg/kg were comparable in reducing significantly the incidence of postoperative sevoflurane related emergence agitation in comparison to placebo treated group without reported side effects in children undergoing adenotonsillectomy. © 2012 Egyptian Society of Anesthesiologists. Production and hosting by Elsevier B.V. All rights reserved.</t>
  </si>
  <si>
    <t>https://dx.doi.org/10.1016/j.egja.2012.05.005</t>
  </si>
  <si>
    <t>Egyptian Journal of Anaesthesia. 28(4) (pp 243-248), 2012. Date of Publication: October 2012.</t>
  </si>
  <si>
    <t>Lou Q.
 Nan K.
 Xiang F.
 Chen X.
 Zhu W.
 Zhang X.
 Li J.</t>
  </si>
  <si>
    <t>Effect of perioperative multi-day low dose ketamine infusion on prevention of postmastectomy pain syndrome. [Chinese]</t>
  </si>
  <si>
    <t>Objective: To investigate the effects of multi-day low dose ketamine infusion for postmastectomy pain syndrome (PMPS) after breast cancer surgery. Method(s): This study was a prospective randomized controlled trial. From June 2015 to May 2016 in Affiliated Yiwu Hospital of Wenzhou Medical University, 66 patients with breast cancer surgery were randomly divided into control group (group C) and ketamine group (group K). Patients in group K were infused with 0.5 mg/kg of ketamine mixed in 250 ml of 0.9% normal saline in 1 h daily for 7 days. Patients in group C were infused the same dose of 0.9% normal saline. Anesthesia induction in both groups were given intravenous midazolam, sufentanil, propofol, vecuronium and intermittent positive pressure ventilation after tracheal intubation, anesthesia was maintained with propofol and remifentanil. After awakening, all patients were monitored in postanesthesia care unit (PACU) and given patient-controlled intravenous analgesia(PCIA). Pain scores were assessed using visual analogue scales (VAS) during PACU, 4 h, 24 h and 2-5 d after surgery, simultaneously analgesic requirement were recorded. Patients were evaluated Hospital Anxiety and Depression Scale (HADS) 5 d after surgery. The patients were followed up for 6 months. At 3 m, 6 m after surgery, the incidence of PMPS, the level of pain, pain site and HADS scale were assessed. Result(s): The VAS score uring PACU, 4 h, 24 h and 2-5 d after surgery in group K( (2.5+/-0.8), (2.4+/-0.5), (2.4+/-0.5), (2.0+/-0.4), (1.5+/-0.5), (1.0+/-0.4), 1(1), respectively) was lower than those in group C ((2.9+/-1.0), (2.9+/-0.6), (2.6+/-0.5), (2.3+/-0.5), (1.8+/-0.6), (1.5+/-0.5), 1(0), respectively). There was statistically difference between the two groups (all P&lt;0.05). The consumption of analgesics required at each time postoperation in group K were also lower than that of group C(all P&lt;0.05). Followed up for 6 months, 2 lost in group C, 1 lost in group K. The incidence of PMPS in group K at 3 months and 6 months after surgery was significantly lower(25% and 22%) than that in group C(52% and 45%)(chi2=4.729, 3.842, all P&lt;0.05). There were no significant difference in pain level and site between two groups of PMPS patients (all P&gt;0.05). There were no significant difference of HADS scale preoperative and 5 d after surgery between two groups (all P&gt;0.05); and HADS scale in group K at 3 m and 6 m after surgery was significantly lower than that in group C(all P&lt;0.05). Conclusion(s): Perioperative continuous multi-day low dose ketamine infusion can effectively reduce the incidence of PMPS after breast cancer surgery.Copyright © 2017 by the Chinese Medical Association.</t>
  </si>
  <si>
    <t>https://dx.doi.org/10.3760/cma.j.issn.0376-2491.2017.46.008</t>
  </si>
  <si>
    <t>National Medical Journal of China. 97(46) (pp 3636-3641), 2017. Date of Publication: 12 Dec 2017.</t>
  </si>
  <si>
    <t>Yu K, Song Z, Zhang B, Pan Q, Gan S, Yang S, Yang Q, Zuo X, Yin Y.</t>
  </si>
  <si>
    <t>Effect of postoperative application of esketamine on postoperative depression and postoperative analgesia in patients undergoing pancreatoduodenectomy: a randomized controlled trial protocol</t>
  </si>
  <si>
    <t>Trials. 2023 Aug 19;24(1):546. doi: 10.1186/s13063-023-07575-8.</t>
  </si>
  <si>
    <t>10.1186/s13063-023-07575-8</t>
  </si>
  <si>
    <t>Florez-Garcia M.
 Ceberio-Balda F.
 Morera-Dominguez C.
 Masramon X.
 Perez M.</t>
  </si>
  <si>
    <t>Effect of pregabalin in the treatment of refractory neck pain: Cost and clinical evidence from medical practice in orthopedic surgery and rehabilitation clinics.</t>
  </si>
  <si>
    <t>Background: The study aims to prospectively analyze the effect of adding pregabalin upon costs and consequences in the treatment of refractory neck pain under routine medical practice. Method(s): A secondary analysis was carried out including patients over 18 years, with 6-month chronic neck pain refractory from a prospective, naturalistic, 12-week two-visit study. The analysis compared patients adding pregabalin to its therapy vs. usual care. Severity of pain, healthcare resources utilization, lost workday equivalents (LWDE) because of pain, and related cost-adjusted reductions were assessed. Result(s): A total of 312 patients (65.3% women, age 54.2 [12.1] years), 78.2% receiving pregabalin, were analyzed. Adding pregabalin was associated with higher adjusted reduction in pain severity: -3.2 (1.8) points, 55.4% responders (&gt;=50% baseline pain reduction) vs. -2.3 (2.0) and 38.2%, respectively; P&lt;0.001, yielding a higher reduction in mean LWDE: 20.1 (23.1) vs. 8.2 (22.4); P=0.014, which produced significant reductions in the indirect components of cost: 1,041.0 (1,222.8) vs. 457.3 (1,132.1), P=0.028. The costs of pregabalin (309.8 [193.2] vs. 26.4 [79.6], P&lt;0.001) was offset by higher numerical reductions in the other components of costs, producing similar direct cost reductions in both groups at the end of the study: 66.8 (1,080.8) and 143.5 (1,922.4), respectively; P=0.295. Conclusion(s): Compared with usual care, the addition of pregabalin to treat refractory neck pain seems to be associated with a higher reduction in pain severity and lost work-days equivalents, which in turn results in a greater reduction of the indirect components of cost while maintaining similar healthcare cost levels despite its higher price. © 2010 The Authors. Pain Practice © 2010 World Institute of Pain.</t>
  </si>
  <si>
    <t>https://dx.doi.org/10.1111/j.1533-2500.2010.00430.x</t>
  </si>
  <si>
    <t>Pain Practice. 11(4) (pp 369-380), 2011. Date of Publication: July/August 2011.</t>
  </si>
  <si>
    <t>Rewari V.
 Anand R.K.
 Ramachandran R.
 Trikha A.</t>
  </si>
  <si>
    <t>Effect of pregabalin on preoperative anxiety and postoperative pain after total abdominal hysterectomy - A dose ranging study.</t>
  </si>
  <si>
    <t>Introduction: Pregabalin is an attractive option as an adjunct for postoperative analgesia as it has analgesic properties and prevents opioid tolerance. In addition it is known to relieve anxiety as well Objective: To evaluate the role of pregabalin in the reduction of pre operative anxiety, post operative pain and opioid analgesic usage in different doses in patients undergoing elective abdominal hysterectomy. Method(s): After obtaining Institutional ethics committee approval, a prospective, randomized, double blind, placebo controlled trial was conducted in 60 ASA I and II consenting patients aged 18 to 60 years. The patients were divided into three groups based on computer generated random number table. The patients in Group P1 received 150 mg of pregabalin, Group P2 received 300 mg of pregabalin and Group C received placebo. The drugs were administered orally two hours prior to induction. Primary outcome (anxiolysis, postoperative analgesia, opioid sparing effect) and secondary outcome (reduction in opioid related side effects such as - respiratory depression, nausea and vomiting and pruritis) were studied. Result(s): The mean VAS scores for anxiety were significantly lower in the pregabalin groups when compared to placebo [Group P1 (p=0.02) and Group P2 (p=0.01)]. Total postoperative morphine consumption was higher in Group C (49.0+/-14.0) as compared to Group P1 (39.18+/-5.5) and Group P2 (39.7+/-15.1). However, it was statistically insignificant (p=0.053). The mean VAS scores for pain at rest and movement in first 8 hrs after surgery was significantly less in the pregabalin groups as compared to placebo, whereas they were comparable after 8 hr. The number of patients who had PONV were significantly higher in placebo group (14, 70%) as compared to Group P1 (p=0.013) and Group P2 (p=0.042). The patients who had pruritis in Group P1 were 6(32%), in Group P2 were 4(20%) and in Group C were 16(80%) which was statistically significant. Conclusion(s): Preoperative administration of pregabalin two hours prior to surgery decreased preoperative anxiety as compared to placebo. Use of pregabalin in doses of 150 mg and 300 mg decreased postoperative VAS scores for pain at rest and on movement in the initial 8 hrs after surgery. Although, pregabalin did not demonstrate significant opioid sparing effect, it was effective in decreasing the opioid related side effects such as PONV and pruritis.</t>
  </si>
  <si>
    <t>https://dx.doi.org/10.1093/bja/aer485</t>
  </si>
  <si>
    <t>British Journal of Anaesthesia. Conference: 15th WFSA World Congress of Anaesthesiologists. Predio Ferial de Buenos Aires Argentina. Conference Publication: (var.pagings). 108(SUPPL. 2) (pp ii277), 2012. Date of Publication: March 2012.</t>
  </si>
  <si>
    <t>Patodi V.
 Jangid N.K.
 Kumari M.
 Sethi S.K.
 Jain N.
 Jain K.</t>
  </si>
  <si>
    <t>Effect of Preoperative Ketamine Nebulisation on Attenuation of Incidence and Severity of Postoperative Sore Throat, Hoarseness of Voice and Cough: A Randomised Double-Blind Study.</t>
  </si>
  <si>
    <t>Introduction: Postoperative Sore Throat (POST) occurs in a majority i.e., up to 62% of patients who undergo endotracheal intubation under general anaesthesia. Ketamine nebulisation has been reported to reduce the incidence and severity of POST. Aim(s): To evaluate the effect of ketamine nebulisation on incidence and severity of POST, hoarseness of voice and cough. Material(s) and Method(s): This prospective, randomized, double-blind study was conducted during September 2020 to February 2021 at J.L.N. Medical College, Ajmer, Rajasthan, India. Total of 100 American Society of Anesthesiologists (ASA) physical status I and II patients were enrolled, and randomly allocated into two groups of 50 each. The patients in Group K (n=50) were nebulised with ketamine (50 mg) with 4 mL normal saline (NS) and in Group S (n=50) were nebulised with 5 mL NS 15 minutes prior to endotracheal intubation. The incidence and severity of POST, hoarseness of voice and cough were assessed just after extubation (0 hour) and thereafter at 2, 4, 6, 12 and 24 hours postoperatively. Haemodynamic parameters {Heart Rate, (HR) Systolic Blood Pressure (SBP), Diastolic Blood Pressure (DBP), Mean Arterial Pressure (MAP), and oxygen saturation (SpO2)} were noted before and after nebulisation, and just after intubation. Side-effect profile was also noted. The data from patients was analysed using Statistical Package for Social Sciences (SPSS Inc., Chicago, IL, USA, version 21.0 for windows). Result(s): Mean age of Group K was 36.22+/-9.386 years and Group S was 37.40+/-9.604 years (p-value=0.534). The incidence and severity of POST was significantly lower in patients in Group K at 0 hours (p-value=0.003), at 2 hours (p-value=0.001), at 4 hours (p-value=0.003), at 6 hours (p-value=0.004) and at 12 hours (p-value=0.003), when compared to patients in Group S. The incidence and severity of cough was also significantly lower in patients in Group K at 0 hours, 2 hours, 4 hours and 6 hours (p-value &lt;0.001). Incidence and severity of postoperative hoarseness of voice in Group K is significantly less as compared to Group S 0 hours, 2 hours, 4 hours and 6 hours (p-value&lt;0.001) and at 12 hours (p-value=0.001). No significant haemodynamic changes (p-value&gt;0.05) and side-effects (p-value=0.727) were noted in both the groups. Conclusion(s): Preoperative ketamine nebulisation was found to be effective in reducing the incidence and severity of postoperative sore throat, hoarseness of voice and postoperative cough after general anaesthesia with endotracheal intubation along with no or minimal haemodynamic changes and side-effects.Copyright © 2022 Journal of Clinical and Diagnostic Research. All rights reserved.</t>
  </si>
  <si>
    <t>https://dx.doi.org/10.7860/JCDR/2022/49872.15824</t>
  </si>
  <si>
    <t>Journal of Clinical and Diagnostic Research. 16(1) (pp UC09-UC13), 2022. Date of Publication: January 2022.</t>
  </si>
  <si>
    <t>Hu B.
 Jiang K.
 Shi W.
 Xiao S.
 Zhang S.
 Zhang Y.
 Zhou Y.
 Tan C.
 Tan S.
 Zou X.</t>
  </si>
  <si>
    <t>Effect of Remimazolam Tosilate on Respiratory Depression in Elderly Patients Undergoing Gastroscopy: A Multicentered, Prospective, and Randomized Study.</t>
  </si>
  <si>
    <t>Background: Remimazolam tosilate (RT) is a new type of gamma-aminobutyric acid subtype A (GABAA) receptor agonist, having the possibility to be an ideal sedative drug for procedural sedation. At present, there are few studies on the effect of RT on respiratory depression in elderly patients. We aimed to evaluate the effect of RT on respiratory depression in elderly patients undergoing gastroscopy. Method(s): This prospective, randomized, single-blinded trial recruited patients from eight centers in China between May 2022 and July 2022. A total of 346 elderly patients undergoing gastroscopy were randomly divided into RT group (0.2 mg/kg) or propofol group (1.5 mg/kg), respectively. The primary outcome was the incidence of respiratory depression. Secondary outcomes include the incidence of sedative-related adverse events, the success rate of sedation, time to fully alert, time to loss of consciousness (LOC), time to ready for discharge, as well as the the patients, endoscopists and anethetists' satisfaction. Result(s): The incidence of respiratory depression was significantly reduced in the RT group compared with the propofol group (9.8% vs 17.9%, P=0.042). The time of LOC and fully alert in the RT group were longer than that in the propofol group (P &lt; 0.05). The incidences of hypotention (50.9% vs 32.4%, P=0.001) and hypotension requiring treatment (5.8% vs 1.7%, P=0.031) were significantly higher in the propofol group than that in the RT group. The incidence and severity of injection pain were more frequently recorded in the propofol group than that in the RT group (40.5% vs 12.1%, P&lt;0.05). There were no statistically significant differences between the two groups in terms of sedation success rates, time to ready for discharge, endoscopists and anethetists' satisfaction and other sedative-related adverse events. Conclusion(s): RT may be a suitable alternative sedative agent for elderly patients undergoing gastroscopy due to its safety profile.Copyright © 2022 Hu et al.</t>
  </si>
  <si>
    <t>https://dx.doi.org/10.2147/DDDT.S391147</t>
  </si>
  <si>
    <t>Drug Design, Development and Therapy. 16 (pp 4151-4159), 2022. Date of Publication: December 2022.</t>
  </si>
  <si>
    <t>Rosen, MI; McMahon, TJ; Lin, HQ; Rosenheck, RA</t>
  </si>
  <si>
    <t>Effect of social security payments on substance abuse in a homeless mentally ill cohort</t>
  </si>
  <si>
    <t>public support payments; dual diagnosis; substance abuse; social security; disability</t>
  </si>
  <si>
    <t>ASSERTIVE COMMUNITY TREATMENT; DISABILITY PAYMENTS; ACCESS PROGRAM; REPRESENTATIVE PAYEES; SERVICE UTILIZATION; USE DISORDER; COCAINE USE; ILLNESS; VETERANS; SUPPORT</t>
  </si>
  <si>
    <t>Objectives. To determine whether receipt of social supplemental security income (SSI) or Social Security disability income (SSDI) disability payments is associated with increased drug and alcohol use. Data Sources/Study Setting. Secondary analysis of data from 6,199 participants in the Access to Community Care and Effective Social Supports and Services demonstration for the homeless mentally ill. Design. Observational, 12-month, cohort study completed over 4 years. Substance abuse and other outcomes were compared between the participants who did not receive SSI or SSDI during the 12-month study, those newly awarded benefits, and those without benefits throughout the 12 months. Data Collection Methods. Social Security administrative records were used to corroborate Social Security benefit status. Drug and alcohol use were measured by self-report and clinician ratings. Principal Findings. Participants who did not receive benefits significantly reduced their substance use over time. In generalized estimating equations models that adjusted for potentially confounding covariates, participants who newly received Social Security benefits showed no greater drug use than those without benefits but had significantly more days housed and fewer days employed. Participants whose benefits antedated the demonstration and continued during the 12 months had more clinician-rated drug use over time than those without benefits. Conclusions. In this vulnerable population, participants with newly awarded benefits did not have any different drug use changes than those without benefits, and had relatively more days housed. The hypothesis that Social Security benefits facilitate drug use was not supported by longitudinal data in this high-risk population.</t>
  </si>
  <si>
    <t>Erdil, Feray;Ozgul, Ulku;Ã‡olak, Cemil;Cumurcu, Birgul;Durmus, Mahmut</t>
  </si>
  <si>
    <t>Effect of the addition of ketamine to sevoflurane anesthesia on seizure duration in electroconvulsive therapy.</t>
  </si>
  <si>
    <t>Objectives:We evaluated the effects of a subanesthetic dose of ketamine, which was administered as an adjunct to sevoflurane, on duration of seizure activity, hemodynamic profile, and recovery times during electroconvulsive therapy in patients with major depression. Methods: Patients were randomly allocated to a group receiving either sevoflurane-ketamine (group SK) or sevoflurane-saline (group SS). Sevoflurane was initiated in both groups at 8% for anesthesia induction until loss of consciousness was achieved, at which point it was discontinued. After loss of consciousness, ketamine was administered to the group SK in the form of a 0.5-mg/kg intravenous bolus. Patients in the group SS received saline in the same manner. Mean arterial pressure (MAP) and heart rate were recorded before anesthetic induction (T1); after anesthetic induction (T2); as well as 0, 1, 3, and 10 minutes after the seizure had ended (T3, T4, T5, and T6, respectively). Motor and electroencephalogram seizure durations were recorded. Results: Motor and electroencephalogram seizure durations in the group SS were similar to those observed for the group SK. The heart rate increased significantly during T2 to T6 in both group SS and group SK compared with the baseline. The MAP increased in the group SS during the period between T3 and T6 as well as in the group SK during the same period compared with the baseline. The MAP increased more in the group SK, in comparison with the group SS, during T2 (P &lt; 0.05). Conclusions: The addition of ketamine at subanesthetic doses, for the purposes of anesthetic induction with sevoflurane, yielded results similar to those in the control group in terms of both seizure duration and hemodynamic stability. (PsycINFO Database Record (c) 2016 APA, all rights reserved)</t>
  </si>
  <si>
    <t>https://doi.org/10.1097/YCT.0000000000000225</t>
  </si>
  <si>
    <t>Safari, Farhad;Mottaghi, Kamran;Malek, Saeed;Salimi, Alireza</t>
  </si>
  <si>
    <t>Effect of ultra-rapid opiate detoxification on withdrawal syndrome.</t>
  </si>
  <si>
    <t>The aim of study was determine the effect of ultra-rapid opiate detoxification (UROD) on the presence or absence of withdrawal syndrome in a group of patients with opiate dependency. In this study, withdrawal syndrome of 173 patients with opiate addiction was evaluated before and after UROD using the Objective Opioid Withdrawal Scale. Hence, each patient was observed for 5 minutes before UROD and at different hours afterward to observe any withdrawal sign. The most prevalent withdrawal sign before UROD was anxiety. Restlessness was the most prevalent finding at 1, 3, and 6 hours. After 12 hours, yawning was reported as the most prevalent finding in 39 participants. Anxiety was reported as the most prevalent finding in 61 participants after 24 hours. Patients with opioid dependency who underwent UROD showed the highest rate of withdrawal symptoms at one hour after anesthesia. Most of these symptoms subsided after 24 hours. UROD can be applied for detoxification of patients with opioid dependency with safety. (PsycINFO Database Record (c) 2016 APA, all rights reserved)</t>
  </si>
  <si>
    <t>https://doi.org/10.1080/10550887.2010.509278</t>
  </si>
  <si>
    <t>Badner N.H.
 Doyle J.A.
 Smith M.H.
 Herrick I.A.</t>
  </si>
  <si>
    <t>Effect of varying intravenous patient-controlled analgesia dose and lockout interval while maintaining a constant hourly maximum dose.</t>
  </si>
  <si>
    <t>Study Objective: To investigate the effect on the use of intravenous patient-controlled analgesia (PCA) of varying the dose (D) and lockout interval (LI) while keeping the hourly maximum dose constant. Design(s): Randomized, prospective study. Setting(s): Teaching hospital. Patient(s): 75 patients scheduled to receive PCA morphine following abdominal surgery. Intervention(s): Postoperatively, patients were randomly assigned to receive PCA morphine with the following parameters: D = 1 mg, LI = 6 min (Group 1- 6), D = 1.5 mg, LI = 9 min (Group 1.5-9), or D = 2 mg, LI = 12 min (Group 2- 12), so that each group could receive a maximum hourly dose or 10 mg. Inadequate analgesia was managed by increasing the dose and lockout interval, while excessive sedation or respiratory rate less than 10 breaths/min resulted in decreasing the dose and lockout interval. Measurements and Main Results: Patients were assessed for pain [visual analog scale (VAS), verbal rating scale (VRS)] and side effects at 1, 2, 4, and 24 hours. The number of doses administered, missed attempts, and morphine used for the first 24 hours was recorded by automatic printout from the PCA machine. There was no difference in the total 24-hour morphine consumption, analgesia, or incidence of side effects among the three groups at any of the measurement times. Two patients, one each in the 1.5-9 and 2-12 groups, received naloxone for respiratory depression. The number of PCA injections, attempts, missed attempts, and the incidence of dosage adjustment were all significantly higher for the 1-6 group (p &lt; 0.05). Conclusion(s): The use of 1.0 mg with a 6- minute lockout may represent appropriate dose titration because this group obtained equivalent analgesia, morphine use, and side effects as the two larger dose and lockout groups. However, the increased number of PCA attempts and missed attempts may reflect lower satisfaction with PCA therapy.</t>
  </si>
  <si>
    <t>https://dx.doi.org/10.1016/0952-8180%2896%2900077-3</t>
  </si>
  <si>
    <t>Journal of Clinical Anesthesia. 8(5) (pp 382-385), 1996. Date of Publication: August 1996.</t>
  </si>
  <si>
    <t>Beaulieu, T; Hayashi, K; Nosova, E; Milloy, MJ; DeBeck, K; Wood, E; Kerr, T; Ti, L</t>
  </si>
  <si>
    <t>Effect of witnessing an overdose on the use of drug checking services among people who use illicit drugs in Vancouver, Canada</t>
  </si>
  <si>
    <t>Overdose; drug checking; illicit drugs; opioids; fentanyl; Vancouver</t>
  </si>
  <si>
    <t>EXPERIENCES; DEATHS; STATES</t>
  </si>
  <si>
    <t>Background: Since 2013, fentanyl-contaminated drugs have been driving North America's opioid-overdose epidemic. Drug checking, which enables people who use illicit drugs (PWUD) to test and receive feedback regarding the contents of their drugs, is being considered as a potential tool to address the toxic drug supply. While some PWUD witness overdoses, little is known about the impact of these experiences on subsequent risk reduction practices. Objective: The purpose of this study was to examine the effect of witnessing an overdose on drug checking service use. Methods: Data were derived from prospective cohorts of PWUD in Vancouver, Canada, a setting with a community-wide fentanyl overdose crisis, between June 1, 2018 and December 1, 2018. Multivariable logistic regression was used to estimate the effect of witnessing an overdose on drug checking service use. Results: 1,426 participants were eligible for the study, including 530 females; 767 (53.8%) participants reported witnessing an overdose and 196 (13.7%) reported using drug checking services in the last 6 months. In multivariable analyses, after adjusting for a range of confounders including the use of fentanyl, witnessing an overdose was positively associated with drug checking service use (adjusted odds ratio = 2.32; 95% confidence interval: 1.57-3.49). Conclusion: Our findings suggest that witnessing an overdose may motivate PWUD to use drug checking services. Given that only a small proportion of PWUD in the study reported using drug checking services, our findings highlight the need to continue to scale-up a range of overdose prevention interventions.</t>
  </si>
  <si>
    <t>Dore G.J.
 Hellard M.
 Matthews G.V.
 Grebely J.
 Haber P.S.
 Petoumenos K.
 Yeung B.
 Marks P.
 van Beek I.
 McCaughan G.
 White P.
 French R.
 Rawlinson W.
 Lloyd A.R.
 Kaldor J.M.</t>
  </si>
  <si>
    <t>Effective Treatment of Injecting Drug Users With Recently Acquired Hepatitis C Virus Infection.</t>
  </si>
  <si>
    <t>Background &amp; Aims: Patients with acute hepatitis C virus (HCV) infection who receive treatment achieve high rates of sustained virologic response (SVR), but few studies have examined outcomes among injecting drug users (IDUs). We evaluated the efficacy of treatment of recent HCV infection in IDUs with acute and early chronic HCV. Method(s): We analyzed data from the Australian Trial in Acute Hepatitis C-a prospective study of the natural history and treatment outcomes of patients with recent HCV infection. Participants eligible for the study had their first anti-HCV antibody-positive test result within the past 6 months and either acute clinical HCV within the past 12 months or documented anti-HCV seroconversion within 24 months. Participants with HCV received pegylated interferon-alfa-2a (180 mug/wk, n = 74); those with HCV/human immunodeficiency virus (HIV) co-infection received pegylated interferon-alfa-2a (180 mug/wk) with ribavirin (n = 35) for 24 weeks. Result(s): From June 2004 to February 2008, 167 participants were enrolled in the Australian Trial in Acute Hepatitis C; 79% had injected drugs in the previous 6 months. Among 74 with only HCV, the SVRs were 55% and 72% by intention-to-treat and per-protocol analysis, respectively. In multivariate analyses, baseline factors independently associated with lower SVR included decreased social functioning and current opiate pharmacotherapy. Adherent participants had higher SVR rates (63% vs 29%; P = .025). Of the 35 participants with HCV/HIV co-infection, the SVRs were 74% and 75% by intention-to-treat and per-protocol analysis, respectively. Conclusion(s): Treatment of recent HCV infection among IDUs, including those with HIV co-infection, is effective. Strategies to engage socially marginalized individuals and increase adherence should improve treatment outcomes in this population. © 2010 AGA Institute.</t>
  </si>
  <si>
    <t>https://dx.doi.org/10.1053/j.gastro.2009.09.019</t>
  </si>
  <si>
    <t>Gastroenterology. 138(1) (pp 123-135.e2), 2010. Date of Publication: January 2010.</t>
  </si>
  <si>
    <t>Bennett M.I.</t>
  </si>
  <si>
    <t>Effectiveness of antiepileptic or antidepressant drugs when added to opioids for cancer pain: Systematic review.</t>
  </si>
  <si>
    <t>Neuropathic pain mechanisms are present in up to 40% of patients with cancer pain. In these situations, additional or adjuvant analgesic drugs (such as antidepressants or antiepileptics) are often required to optimize pain control alongside standard opioid therapy. This systematic review aimed to determine the effectiveness of antidepressants and antiepileptics when added to opioids, compared to opioids alone, for the management of pain caused directly by cancer. Prospective clinical studies, published in English that used a before-after design or randomized or non-randomized group comparisons were identified. Data were extracted on pain intensity, pain relief and adverse events. Eight studies were eligible (five randomized controlled trials) that recruited 465 patients in total, of whom 370 (79.5%) completed the study period. A narrative analysis was performed because clinical and methodological heterogeneity prevented meta-analysis.Included studies suggested that adjuvants improve pain control within 4-8 days when added to opioids for cancer pain; the strongest evidence supports gabapentin. However, a reduction in pain intensity of greater than 1 point on a 0-10 numerical rating scale is unlikely, but an increase in adverse events is likely. For all adjuvants, the effect size was much less than that seen in patients with non-cancer neuropathic pain. Dosing strategies that can be examined in future clinical trials are suggested. © 2011 The Author(s).</t>
  </si>
  <si>
    <t>https://dx.doi.org/10.1177/0269216310378546</t>
  </si>
  <si>
    <t>Palliative Medicine. 25(5) (pp 553-559), 2011. Date of Publication: July 2011.</t>
  </si>
  <si>
    <t>Gibson, David R.;Lovelle-Drache, Jane;Young, Martin;Hudes, Esther S.;Sorensen, James L.</t>
  </si>
  <si>
    <t>Effectiveness of brief counseling in reducing HIV risk behavior in injecting drug users: Final results of randomized trials of counseling with and without HIV testing.</t>
  </si>
  <si>
    <t>Evaluated the behavioral effects of brief counseling designed to assist injecting drug users in problem-solving situations in which they engage, or are tempted to engage, in practices that place them at risk of infection with HIV. 295 heroin detoxification Ss were randomly assigned to receive either 50 min of the experimental preventive counseling or a packet of educational brochures. Follow-up interviews were conducted 3 and 12 mo after randomization to assess the effects of counseling versus brochures. In a follow-up study with 109 Ss (aged 30â€“49 yrs), the experimental counseling was modified to be conducted in the context of notifying drug users of their HIV test results. In the followup study, the authors conducted standard pretest counseling before randomizing Ss to receive or not to receive the 50 min of experimental counseling. Follow-up interviews conducted 6 and 12 mo after randomization assessed the impact of the experimental counseling vs standard pretest counseling. Substantial decreases in injection-related and sexual risk behavior were observed among Ss in both conditions in both studies. The decreases were sustained to 12-mo follow-up interviews. Results suggest that many drug users may not require intensive counseling to reduce or eliminate high-risk practices. (PsycINFO Database Record (c) 2019 APA, all rights reserved)</t>
  </si>
  <si>
    <t>https://doi.org/10.1023/A:1025409801012</t>
  </si>
  <si>
    <t>Saitz R.
 Cheng D.M.
 Winter M.
 Kim T.W.
 Witas J.K.
 Meli S.
 Allensworth-Davies D.
 Lloyd-Travaglini C.
 Samet J.H.</t>
  </si>
  <si>
    <t>Effectiveness of chronic Care Management for alcohol and drug dependence: Addiction health evaluation and disease management (ahead) trial results.</t>
  </si>
  <si>
    <t>Purpose: Chronic disease/Care Management (CCM) could increase the delivery of effective treatments to people with alcohol and other drug (AOD) dependence. We studied the effectiveness of CCM in a primary medical care (PC) clinic. Method(s): People with AOD dependence (and heavy drinking, opioid or stimulant use) were recruited from an inpatient detoxification unit, a medical center, and advertising. Subjects were randomized to CCM or no CCM. All received referrals to PC. CCM was coordinated with PC physicians and included (i) longitudinal care (goal: 4 weekly then monthly visits), (ii) dropin care, (iii) motivational enhancement therapy (MET) and (iv) relapse prevention. CCM offered on site medical, addiction and mental health services (including pharmacotherapies), social work for concrete needs and referrals (including mutual help). CCM was provided by a nurse care manager, social worker, internist and psychiatrist, all trained in AOD care. The control group received usual care. We employed longitudinal analyses for data from 3, 6 and 12 month in person follow-up using validated self-report tools. Result(s): Of 563 subjects randomized (CCM 282, no CCM 281), 94% completed 12-month follow-up. Most had both AOD dependence (65%), 23% drug dependence only, and 12% alcohol dependence only; 73% were male, 32% black, 13% Hispanic, 47% white; mean age was 38. Most had substantial depressive (83%) or anxiety (60%) symptoms; 59% reported 1 recent night homeless. The primary outcome, abstinence from opioids, stimulants or heavy drinking, was achieved in 44% of CCM and 42% of no CCM subjects at 12 months; longitudinal analyses found no significant difference between groups (adjusted odds ratio 0.84; 95%CI 0.64 to 1.10; p = 0.20). No significant differences were found for secondary outcomes: alcohol or drug addiction severity, physical or mental health-related quality of life. Analyses among subjects with drug dependence showed no significant effect of CCM on drug problems. Among those with alcohol dependence, those with CCM had fewer alcohol problems (incidence rate ratio 0.85, p = 0.0499). Conclusion(s): Surprisingly, except for fewer alcohol problems, an intensive patient-centered approach was not effective for improving substance use or other health outcomes more than usual care. AOD dependence, particularly among those not necessarily seeking treatment, may not be as responsive in the first year to CCM as other health conditions.</t>
  </si>
  <si>
    <t>Alcoholism: Clinical and Experimental Research. Conference: 33rd Annual Scientific Meeting of the Research Society on Alcoholism, RSA. San Antonio, TX United States. Conference Publication: (var.pagings). 34(6) (pp 65A), 2010. Date of Publication: June 2010.</t>
  </si>
  <si>
    <t>Marsden J, Eastwood B, Bradbury C, Dale-Perera A, Farrell M, Hammond P, Knight J, Randhawa K, Wright C; National Drug Treatment Monitoring System Outcomes Study Group.</t>
  </si>
  <si>
    <t>Effectiveness of community treatments for heroin and crack cocaine addiction in England: a prospective, in-treatment cohort study</t>
  </si>
  <si>
    <t>Lancet. 2009 Oct 10;374(9697):1262-70. doi: 10.1016/S0140-6736(09)61420-3. Epub 2009 Oct 1.</t>
  </si>
  <si>
    <t>10.1016/S0140-6736(09)61420-3</t>
  </si>
  <si>
    <t>Suh S.-W.
 Lee J.-M.
 Choi Y.R.
 Yi N.-J.
 Lee K.-W.
 Suh K.-S.</t>
  </si>
  <si>
    <t>Effectiveness of continuous wound infusion of ropivacaine for postoperative pain management after donor hepatectomy in living donor liver transplantation.</t>
  </si>
  <si>
    <t>The highest priority in living donor liver transplantation (LDLT) is donor safety. With an improvement of clinical outcomes in recent periods, another important aspect of donor outcome, the impact of the donation on the quality of life (QOL) received attention. Feeling throbbing, itching or numbness around the wound was the most common physical symptom disturbance reported by donors and it had a negative impact on donor physical and psychological facets of QOL. We analyzed the synergistic effect of local anesthetic-based analgesia which had been known to provide effective pain control on patients who underwent donor hepatectomy in LDLT. In this prospective, randomized study, 46 donors were allocated to both groups. Group a was Pain-Buster group (n = 23), who received continuous local 0.5% ropivacaine via a multi-orifice catheter placed at the wound in addition to continuous intravenous opioid-based analgesia as fentanyl (PCA). Group B (n = 23) was the donors who only had PCA postoperatively. Demographics, a visual analogue scale (VAS) at rest and with coughing at 6, 12, 24, 48, 72 postoperative hours, rescue IV fentanyl and meperidine consumption, the times to first flatus, oral intake and ambulation, postoperative laboratory results, side effects, including sedation, dizziness, nausea, vomiting, pruritus, respiratory depression, wound symptoms and patient satisfaction using a questionnaire (EQ-5D) were compared were compared. There was no significant difference of demographics in both groups. The VAS score at rest during the first 24 and 48 postoperative hours was significantly lower in group A, compared with group B. There were no differences in consumption of additional analgestics, however, the times to ambulation were significantly shorter in group A, than group B. Among side effects, nausea and vomiting were significantly reduced in group A, and others had no significant difference. Donor satisfaction using questionnaire showed more satisfactory of self-care, usual activities and pain/discomfort in group A, compared with group B. In conclusion, additional continuous wound infusion of ropivacaine for postoperative pain management in donors in LDLT showed effective pain control with faster recovery of usual activities and it also achieved higher patient satisfaction levels from improved QOL for themselves.</t>
  </si>
  <si>
    <t>https://dx.doi.org/10.1002/lt.23901</t>
  </si>
  <si>
    <t>Liver Transplantation. Conference: 2014 Joint International Congress of ILTS, ELITA and LICAGE. London United Kingdom. Conference Publication: (var.pagings). 20(SUPPL. 1) (pp S328), 2014. Date of Publication: June 2014.</t>
  </si>
  <si>
    <t>Kim H.N.
 Nance R.M.
 Williams-Nguyen J.S.
 Chris Delaney J.A.
 Crane H.M.
 Cachay E.R.
 Martin J.
 Mathews W.C.
 Chander G.
 Franco R.
 Hurt C.B.
 Geng E.H.
 Rodriguez B.
 Moore R.D.
 Saag M.S.
 Kitahata M.M.</t>
  </si>
  <si>
    <t>Effectiveness of Direct-Acting Antiviral Therapy in Patients with Human Immunodeficiency Virus-Hepatitis C Virus Coinfection in Routine Clinical Care: A Multicenter Study.</t>
  </si>
  <si>
    <t>Background Direct-acting antiviral (DAA) therapy have been shown to be highly successful in clinical trials and observational studies, but less is known about treatment success in patients with a high burden of comorbid conditions, including mental health and substance use disorders. We evaluated DAA effectiveness across a broad spectrum of patients with human immunodeficiency virus (HIV)-hepatitis C virus (HCV) coinfection in routine clinical care, including those with psychosocial comorbid conditions. Methods The primary end point was sustained virologic response (SVR), defined as HCV RNA not detected or &lt;25 IU/mL &gt;=10 weeks after treatment. We calculated SVR rates and 95% confidence intervals (CIs) in a modified intent-to-treat analysis. We repeated this analysis after multiply imputing missing SVR values. Results Among 642 DAA-treated patients, 536 had SVR assessments. The median age was 55 years; 79% were men, 59% black, and 32% white. Cirrhosis (fibrosis-4 index&gt;3.25) was present in 24%, and 17% were interferon treatment experienced; 96% had genotype 1 infection and 432 (81%) had received ledipasvir-sofosbuvir. SVR occurred in 96.5% (95% CI, 94.5%-97.9%). Patients who were black, treatment experienced, or cirrhotic all had SVR rates &gt;95%. Patients with depression and/or anxiety, psychotic disorder, illicit drug use, or alcohol use disorder also had high SVR rates, ranging from 95.4% to 96.8%. The only factor associated with lower SVR rate was early discontinuation (77.8%; 95% CI, 52.4%-93.6%). Similar results were seen in multiply imputed data sets. Conclusions Our study represents a large multicenter examination of DAA therapy in HIV/HCV-coinfected patients. The broad treatment success we observed across this diverse group of patients with significant comorbid conditions is highly affirming and argues for widespread implementation of DAA therapy.Copyright © The Author(s) 2019. Published by Oxford University Press on behalf of Infectious Diseases Society of America.</t>
  </si>
  <si>
    <t>https://dx.doi.org/10.1093/ofid/ofz100</t>
  </si>
  <si>
    <t>Open Forum Infectious Diseases. 6(4) (no pagination), 2019. Date of Publication: 23 Mar 2019.</t>
  </si>
  <si>
    <t>Ashwini G.S.
 Deepak R.S.
 Anushree M.
 Edwin S.S.
 Jog A.P.</t>
  </si>
  <si>
    <t>Effectiveness of Escalating Intravenous Infusions of Lignocaine and Ketamine in Reducing Pain, Disability and Depression in Patients with Fibromyalgia Syndrome: A Prospective Observational Study.</t>
  </si>
  <si>
    <t>Background: Fibromyalgia is a chronic syndrome characterized by widespread musculoskeletal pain accompanied by fatigue, disability, sleep, memory and mood issues. People with fibromyalgia are more likely to develop major depressive disorder. A variety of medications have been tried to minimize symptoms and improve general health. This study was conducted to investigate the effectiveness of escalating doses of intravenous Lignocain-Ketamine infusions in reducing pain, disability and depression in fibromyalgia syndrome. Aim(s): 1. To evaluate effectiveness of escalating doses of intravenous Lignocaine-Ketamine infusions in reducing pain, disability and depression. 2. To observe the adverse effects of lignocaine and ketamine. Method(s): The study was conducted on patients aged between 18 to 60 years diagnosed with fibromyalgia syndrome at a tertiary care center. 100 patients were included in the study. Escalating doses of intravenous Lignocaine of 5mg/kg, 6mg/kg and 7mg/kg followed by escalating doses of intravenous Ketamine of 0.4mg/kg, 0.5mg/kg and 0.6mg/kg were administered on alternate days. Infusions were given in 50ml normal saline through syringe pump over a period of 45 minutes. Pre and post infusion 11 point Numerical Rating Scale (NRS) score, WHODAS 2.0 score and MADRS score was noted. Result(s): In our study there was female predominance of 42 out of 60 patients (70%). Pre-treatment average baseline NRS score was 8.8. The mean reduction in NRS scores after lignocaine-ketamine infusions at the end of one month was 1.40 and at sixth month 1.25 which was statistically significant (P=0.001). Pre-treatment mean average disability score was 2.70 and at the end of sixth month it was 0.59 which was statistically significant (P=0.001). There was statistically significant reduction in mean average MADRS Score from pre-treatment values of 48.25 to 16.76 at the end of sixth month. Three patients did not have reduction in NRS scores and reported mild to moderate side effects in the form of dizziness, headache, raised blood pressure. Conclusion(s): Combined infusions of lignocaine-ketamine resulted in significant reduction in pain and disability in patients with fibromyalgia. Higher and repeated doses seem to be more effective and resulted in longer pain relief. Also repeated ketamine infusions showed greater antidepressant effects. Long-term follow-up periods are needed to determine the effectiveness, dose response, and safety of these infusions as a therapeutic modality for fibromyalgia.Copyright © 2023 EManuscript Technologies. All rights reserved.</t>
  </si>
  <si>
    <t>https://dx.doi.org/10.31838/jcdr.2023.14.02.175</t>
  </si>
  <si>
    <t>Journal of Cardiovascular Disease Research. 14(2) (pp 1330-1335), 2023. Date of Publication: 2023.</t>
  </si>
  <si>
    <t>McCoy, H. Virginia;McCoy, Clyde B.;Lai, Shenghan</t>
  </si>
  <si>
    <t>Effectiveness of HIV interventions among women drug users.</t>
  </si>
  <si>
    <t>A prospective cohort study was conducted among 541 chronic injecting and crack cocaine drug using women to test the hypothesis that participation in a standard-plus-innovative intervention was more likely to produce behavior change than participation in a standard intervention. Standardized intervention protocols and corresponding instruments were designed. Data were collected on drug and sex risk behaviors at baseline and 6-mo follow-up intervals. The level of behavioral change in 2 intervention armsâ€”standard and a standard-plus-innovative interventionâ€”was measured by composite sex risk and drug risk scores using the generalized estimating equation approach. Results show that on 4 risk measures the enhanced intervention was significantly associated with positive change in both drug use and sexual behavior: less frequent drug use, less drug use during sex, and more frequent condom use during particular frequencies for specific types of sexual activities. Public health interventions appear to be effective when targeting specific risk behaviors through interventions tailored to prevent HIV and reduce risk behaviors among specific cultural and gender groups. (PsycINFO Database Record (c) 2016 APA, all rights reserved)</t>
  </si>
  <si>
    <t>https://doi.org/10.1300/J013v27n01_04</t>
  </si>
  <si>
    <t>Women &amp; Health</t>
  </si>
  <si>
    <t>Roncero, Carlos;Ros-Cucurull, Elena;Grau-LÃ³pez, Lara;Fadeuilhe, Christian;Casas, Miguel</t>
  </si>
  <si>
    <t>Effectiveness of inhaled loxapine in dual-diagnosis patients: A case series.</t>
  </si>
  <si>
    <t>Objectives: Episodes of psychotic agitation are frequent in patients with dual diagnosis, that is, in patients with concomitant psychiatric and substance use disorders. Rapid intervention is needed to treat the agitation at a mild stage to prevent the escalation to aggressive behavior. Inhaled loxapine has been demonstrated to rapidly improve symptoms of mild-to-moderate agitation in adults with psychiatric disorders (schizophrenia and bipolar disorder), but data on patients with dual diagnosis are scarce. Methods: This study is a retrospective review of data from a case series of patients with dual diagnosis, which were attended for symptoms of agitation while at the emergency room (n = 9), in the outpatient clinic (n = 4), or during hospitalization (n = 1) at 1 center in Spain. All patients received inhaled loxapine for treating the agitation episodes. Results: Data from 14 patients with dual diagnosis were reviewed. All patients had 1 or more psychiatric disorders (schizophrenia, bipolar I disorder, drug-induced psychotic disorder, posttraumatic stress, borderline or antisocial personality disorder, depression, or anxiety) along with a variety of substance use disorders (alcohol, cocaine, cannabis, amphetamines, hypnotics and antianxiety drugs, caffeine, or street drugs). Overall, only 1 dose of inhaled loxapine (9.1 mg) was needed to calm each patient during an acute episode of agitation. Conclusions: Inhaled loxapine was rapid, effective, and well accepted in all dual-pathology patients presenting with acute agitation in the emergency setting. Inhaled loxapine facilitated both patient cooperation and an adequate management of his or her disease. (PsycINFO Database Record (c) 2019 APA, all rights reserved)</t>
  </si>
  <si>
    <t>https://doi.org/10.1097/WNF.0000000000000153</t>
  </si>
  <si>
    <t>Kim H.K.
 Nelson L.S.</t>
  </si>
  <si>
    <t>Effectiveness of low dose naloxone to reverse respiratory depression in opioid intoxication.</t>
  </si>
  <si>
    <t>Background: Although naloxone reverses the respiratory and CNS effects of opioids, care must be utilized to avoid precipitating acute opioid withdrawal syndrome (OWS). The commonly recommended initial naloxone dose of 0.4 mg is based on studies in a non-opioid-dependent population undergoing anesthetic reversal. However, in opioid-dependent patients, this dose predictably results in acute withdrawal. Despite limited data demonstrating the effi - cacy of a lower dose of naloxone, 0.04 mg is often recommended in medical toxicology and anesthesia texts as safe and effective. The objective of this study was to evaluate the clinical effects of naloxone 0.04 mg (with titration) on the respiratory depression noted in ED patients with acute opioid overdose. Method(s): A prospective observational study of the current ED practice of naloxone use in opioid intoxicated patients was conducted. Thirty consecutive ED patients, 18 years and older, with clinical fi ndings of opioid intoxication (e.g., history, CNS depression, pinpoint pupils, RR-8/minute) requiring naloxone were included. The primary outcome was improved RR. Secondary (Table presented) outcomes were end-tidal CO2 level (CO2), pulse oximetry (O2 sat) on room air, Richmond Agitation Sedation Scale (RASS), and OWS. Result(s): Preliminary results involving fi ve ED patients are summarized in the Table 1. All fi ve patients experienced coma with hypoventilation due to methadone use. On average, patients required two naloxone doses of 0.04 mg. One patient (patient D) experienced acute OWS with a total naloxone dose of 0.08 mg. Conclusion(s): A naloxone dose of 0.04 mg with appropriate dose titration can effectively reverse both respiratory and CNS depression. A total dose of 0.08 mg may be required, but titration would limit the risk of acute OWS. Initial results indicate the commonly recommended initial dose of 0.4 mg may be excessive.</t>
  </si>
  <si>
    <t>https://dx.doi.org/10.3109/15563650.2012.700015</t>
  </si>
  <si>
    <t>Clinical Toxicology. Conference: 2012 Annual Meeting of the North American Congress of Clinical Toxicology, NACCT 2012. Las Vegas, NV United States. Conference Publication: (var.pagings). 50(7) (pp 577-578), 2012. Date of Publication: August 2012.</t>
  </si>
  <si>
    <t>Wong A.K.
 Somogyi A.A.
 Rubio J.
 Pham T.D.
 Le B.
 Klepstad P.
 Philip J.</t>
  </si>
  <si>
    <t>Effectiveness of Opioid Switching in Advanced Cancer Pain: A Prospective Observational Cohort Study.</t>
  </si>
  <si>
    <t>Opioid switching is a common practice of substituting one opioid for another to improve analgesia or adverse effects; however, it has limited evidence. This study aimed to examine the effectiveness of opioid switching in advanced cancer. This multi-center prospective cohort study recruited patients assessed to switch opioids (opioid switch group) or to continue ongoing opioid treatment (control group). Clinical data (demographics, opioids) and validated instruments (pain and adverse effects) were collected over two timepoints seven days apart. Descriptive analyses were utilized. Non-parametric tests were used to determine differences. Fifty-four participants were recruited (23 control group, 31 switch group). At the follow-up, opioid switching reduced pain (worst, average, and now) (p &lt; 0.05), uncontrolled breakthrough pain (3-fold reduction, p = 0.008), and psychological distress (48% to 16%, p &lt; 0.005). The switch group had a &gt;=25% reduction in the reported frequency of seven moderate-to-severe adverse effects (score &gt;= 4), compared to a reduction in only one adverse effect in the control group. The control group experienced no significant pain differences at the follow-up. Opioid switching is effective at reducing pain, adverse effects, and psychological distress in a population with advanced cancer pain, to levels of satisfactory symptom control in most patients within 1 week.Copyright © 2023 by the authors.</t>
  </si>
  <si>
    <t>https://dx.doi.org/10.3390/cancers15143676</t>
  </si>
  <si>
    <t>Cancers. 15(14) (no pagination), 2023. Article Number: 3676. Date of Publication: July 2023.</t>
  </si>
  <si>
    <t>Soleimanpour H.
 Mahmoodpoor A.
 Milani F.E.
 Nia K.S.
 Esfanjani R.M.
 Safari S.</t>
  </si>
  <si>
    <t>Effectiveness of oral ketamine, midazolam, and atropine cocktail versus oral diphenhydramine for pediatric sedation in the emergency department.</t>
  </si>
  <si>
    <t>Background: Sedation is a condition of reduced level of consciousness (LOC) for a patient that is created to decrease irritability, anxiety, and restlessness. Objective(s): In this study, we compared the sedative effect of oral administration of ketamine, midazolam, and atropine cocktail with diphenhydramine in the referent children to the emergency department. Patients and Methods: Based on the double-blind randomized clinical trial in this investigation, 80 children, who needed to repair their wounds with suture were randomly divided into two groups: group 1 and group 2, who have received oral diphenhydramine and oral ketamine, midazolam, and atropine cocktail, respectively. Behavioral changes were collected and recorded before, during intervention and two weeks after intervention. Statistical data were analyzed by SPSS-16 software and chi-square and Mann-Whitney U tests were employed to study the relations among variables. P &lt; 0.05 was considered statistically significant. Result(s): There was no significant difference between two groups in terms of drug acceptance and anxiety degree in children before intervention. Group 2 had achieved better and deeper sedation than group 1 during 45-minute post-medication (P &lt; 0.05, P = 0.01). Regarding pediatric general behavior such as crying or interruptive moves, there was also a significant statistical difference between group 2 and group 1 (P = 0.009) based on Houpt Classification. The mean recovery times in groups 1 and 2 were 34.37 +/- 14.23 min and 27.25 +/- 5.14 min, respectively (P = 0.003). In terms of behavioral changes, the rate of cumulative frequency was computed for behavioral changes two weeks after the discharge from emergency department in which there were less behavioral changes in group 2 than in group 1 (P = 0.04). Conclusion(s): Oral administration of ketamine, midazolam, and atropine cocktail induces better sedation than diphenhydramine with respect to its limited mood changes in children, who need a medical procedure at emergency department.Copyright © 2014, Iranian Red Crescent Medical Journal; Published by Kowsar.</t>
  </si>
  <si>
    <t>https://dx.doi.org/10.5812/ircmj.21366</t>
  </si>
  <si>
    <t>Iranian Red Crescent Medical Journal. 16(9) (no pagination), 2014. Article Number: e21366. Date of Publication: September 2014.</t>
  </si>
  <si>
    <t>De Palma, Rossana;Fortuna, Daniela;Hegarty, Sarah E.;Louis, Daniel Z.;Melotti, Rita Maria;Moro, Maria Luisa</t>
  </si>
  <si>
    <t>Effectiveness of palliative care services: A population-based study of end-of-life care for cancer patients.</t>
  </si>
  <si>
    <t>Background: Multiple studies demonstrate substantial utilization of acute hospital care and, potentially excessive, intensive medical and surgical treatments at the end-of-life. Aim: To evaluate the relationship between the use of home and facility-based hospice palliative care for patients dying with cancer and service utilization at the end of life. Design: Retrospective, population-level study using administrative databases. The effect of palliative care was analyzed between coarsened exact matched cohorts and evaluated through a conditional logistic regression model. Setting/participants: The study was conducted on the cohort of 34,357 patients, resident in Emilia-Romagna Region, Italy, admitted to hospital with a diagnosis of metastatic or poor-prognosis cancer during the 6 months before death between January 2013 and December 2015. Results: Patients who received palliative care experienced significantly lower rates of all indicators of aggressive care such as hospital admission (odds ratio (OR) = 0.05, 95% confidence interval (CI): 0.04â€“0.06), emergency department visits (OR = 0.23, 95% CI: 0.21â€“0.25), intensive care unit stays (OR = 0.29, 95% CI: 0.26â€“0.32), major operating room procedures (OR = 0.22, 95% CI: 0.21â€“0.24), and lower in-hospital death (OR = 0.11, 95% CI: 0.10â€“0.11). This cohort had significantly higher rates of opiate prescriptions (OR = 1.27, 95% CI: 1.21â€“1.33) (p &lt; 0.01 for all comparisons). Conclusion: Use of palliative care at the end of life for cancer patients is associated with a reduction of the use of high-cost, intensive services. Future research is necessary to evaluate the impact of increasing use of palliative care services on other health outcomes. Administrative databases linked at the patient level are a useful data source for assessment of care at the end of life. (PsycINFO Database Record (c) 2019 APA, all rights reserved)</t>
  </si>
  <si>
    <t>https://doi.org/10.1177/0269216318778729</t>
  </si>
  <si>
    <t>Mustafa Y.
 Small C.
 Bowden M.</t>
  </si>
  <si>
    <t>Effectiveness of procedure-related pain management during burns dressing changes.</t>
  </si>
  <si>
    <t>The changing of dressings in burns patients can be excruciatingly painful, and has been considered as the most painful from amongst all non-surgical procedures [1]. The reasons are multi-factorial; in addition to being intrinsically very painful, major burns dressings can take over an hour to change and, furthermore, repeatedly changing them can promote anxiety, thus making subsequent changes even more distressing. This audit was undertaken to investigate whether pain and anxiety were adequately controlled during dressing changes in burns patients who were not receiving analgesia and sedation by an anaesthetist. The standard employed was that no patient should experience more than mild pain or anxiety at any point during the procedure. Methods This prospective audit was undertaken at a burns centre in a large teaching hospital over a four-week period. All burns patients who did not require analgesia and sedation provided by an anaesthetist were investigated, including those who did not receive supplemental analgesia. The study assessed the levels of both pain and anxiety experienced by these burns patients before, during and after their dressings were changed. An 11-point pain intensity numerical rating scale was employed, with a score of greater than four representing moderate or severe pain/anxiety. Moreover, the body surface area of the burn, age of the burn and number of dressing changes were also recorded. Results Forty-two burns patients were assessed over the four-week period. Of these, seven (17%) were excluded from the study as they had received intravenous ketamine by a consultant anaesthetist. Of the remaining 35, eight patients (23%) reported an average pain score of greater than four, with a median (IQR [range]) pain score of 2.5 (1-4 [0-9]). Thirteen patients (37%) reported a worst pain score of greater than four experienced at some point during the procedure. Seven patients (20%) reported an anxiety score of greater than four during the procedure, with an anxiety level of 1 (0-3 [0-9]). Discussion Our results indicate that pain and anxiety are inadequately controlled during a significant proportion of dressing changes in burns patients. We suggest a review of existing multimodal analgesic regimes, including optimising dose and timing of analgesia. We also suggest the use of alternative pain-relieving strategies, such as virtual reality-based distraction therapy, which intends to divert attention from the painful stimulus, aiming instead to focus on a pleasant virtual world [2]. We plans to trial a novel virtual reality-based distraction system and evaluate its efficacy in pain management.</t>
  </si>
  <si>
    <t>https://dx.doi.org/10.1111/anae.12345</t>
  </si>
  <si>
    <t>Anaesthesia. Conference: Annual Meeting of the Group of Anaesthetists in Training, GAT 2013. Oxford United Kingdom. Conference Publication: (var.pagings). 68(9) (pp 992), 2013. Date of Publication: September 2013.</t>
  </si>
  <si>
    <t>Haile S.
 Girma T.
 Akalu L.</t>
  </si>
  <si>
    <t>Effectiveness of propofol on incidence and severity of emergence agitation on pediatric patients undergo ENT and ophthalmic surgery: Prospective cohort study design.</t>
  </si>
  <si>
    <t>Introduction: Emergence agitation is a common problem that can occur after administration of general anesthesia and during recovery time especially in pediatric patients, which can result in life-threatening events if not managed adequately and timely. Usage of modern inhalational anesthetic agents like sevoflurane, isoflurane, and also halothane is a common cause for emergence agitation. Currently, the use of propofol is gaining acceptance largely on decreasing emergence agitation in addition to prevention of postoperative nausea and vomiting. The objective of this study was to assess the effectiveness of prophylaxis administration of propofol on incidence &amp; severity of emergence agitation on pediatric patients undergo ENT &amp; ophthalmic surgery under general anesthesia. Methods and material: An institutional-based prospective cohort study was conducted on 90 patients. Patients who take 1 mg/kg of propofol were grouped into exposed while if propofol were not given grouped to non-exposed. Data were collected through intraoperative observation &amp; by using WATCH &amp; PAED score the patients were observed at 5, 15 &amp; 30 min in the recovery room. Incidence of emergence agitation was analyzed by chi-square test &amp; Mann Whitney U test was applied for the severity of emergence agitation. A P-value less than 0.05 was declared as statistically significant. Result(s): From a total of 90 study participants 64% of the non-exposed group &amp; 31% of the exposed group were developed emergence agitation which was statistically significant with p = 0.002. The severity of agitation was also higher in the non-exposed group than the exposed group at 5, 15 &amp; 30 min with p = 0.009, 0.013, and 0.011 respectively. Conclusion(s): Administering 1 mg/kg propofol before the end of surgery in pediatrics ENT &amp; ophthalmic procedure under general anesthesia is effective in reducing incidence &amp; severity of emergence agitation. Based on our findings we recommend using 1 mg/kg propofol at the end of surgery to reduce the occurrence of emergency agitation.Copyright © 2021 The Authors</t>
  </si>
  <si>
    <t>https://dx.doi.org/10.1016/j.amsu.2021.102765</t>
  </si>
  <si>
    <t>Annals of Medicine and Surgery. 69 (no pagination), 2021. Article Number: 102765. Date of Publication: September 2021.</t>
  </si>
  <si>
    <t>Szerman, Nestor;Arias, Francisco;Algorta, Jaime;Basurte, Ignacio;Vega, Pablo;Roncero, Carlos;MartÃ­nez-Raga, JosÃ©;Grau-LÃ³pez, Lara</t>
  </si>
  <si>
    <t>Effectiveness of tianeptine in patients with major depressive disorder and substance use disorder.</t>
  </si>
  <si>
    <t>Introduction: The depressive disorder coexists in a high prevalence with a substance-related disorder, which is associated with a worst prognosis. The therapeutic interventions for this co-morbidity lack of the appropriate scientific support. The existing evidence suggest that the currently available anti-depressive drugs are of minor efficacy in this group of patients. An alternative would be the use of different drugs with distinctive neurobiological mechanism of action. The aim of this study was to describe the clinical development of a series of patients affected by this comorbidity under treatment with tianeptine under usual clinical practices. Methods: Study design corresponds to a post-authorization, observational, retrospective, multicentric, study under usual clinical practice study. The clinical history of the last consecutive 100 patients diagnosed of major depressive and substance-related disorders under treatment with tianeptine for at least 3 months was reviewed. The following scales were evaluated in 3 times (basal, intermediate, final): HDRS, ICG and SDS. Results: Most patients were treated by a combination of anti-depressive drugs together with psychotherapy. At the end of follow-up, 70 % patients had a clinical remission in accordance with HDRS and 76 % of them had a mild or significant improvement in ICG. Regarding the use of substances, the most remarkable decreases were obtained in the consumption of alcohol, and cocaine. Conclusion: Tianeptine could be a useful drug for the treatment of patients with dual diagnosis of depression and substance-related disorder, together with other therapeutic interventions. (PsycInfo Database Record (c) 2022 APA, all rights reserved)</t>
  </si>
  <si>
    <t>Joo Y.
 Kim E.-K.
 Song H.-G.
 Jung H.
 Park H.
 Moon J.Y.</t>
  </si>
  <si>
    <t>Effectiveness of virtual reality immersion on procedure-related pain and anxiety in outpatient pain clinic: An exploratory randomized controlled trial.</t>
  </si>
  <si>
    <t>Background: The study investigated virtual reality (VR) immersion in alleviating procedure-related pain in patients with chronic pain undergoing fluoroscopy-guided minimally-invasive intervention in a prone position at an outpatient clinic. Method(s): In this prospective randomized controlled study, 38 patients undergoing lumbar sympathetic ganglion block were randomized into either the VR or the control group. In the VR group, procedure-related pain was controlled via infiltration of local anesthetics while watching a 30-minute VR hypnotic program. In the control group, the skin infiltration alone was used, with the VR device switched off. The primary endpoint was an 11-point score on the numerical rating scale, indicating procedure-related pain. Patients' satisfaction with pain control, anxiety levels, the need for additional local anesthetics during the procedure, hemodynamic stability, and any adverse events were assessed. Result(s): Procedure-related pain was significantly lower in the VR group (3.7 +/- 1.4) than in the control group (5.5 +/- 1.7; P = 0.002). Post-procedural anxiety was lower in the VR group than in the control group (P = 0.025), with a significant reduction from pre-procedural anxiety (P &lt; 0.001). Although patients' satisfaction did not differ significantly (P = 0.158) between the groups, a higher number of patients required additional local anesthetics in the control group (n = 13) than in the VR group (n = 4; P = 0.001). No severe adverse events occurred in either group during the study. Conclusion(s): VR immersion can be safely used as a novel adjunct to reduce procedural pain and anxiety during fluoroscopic pain intervention.Copyright © The Korean Pain Society, 2021.</t>
  </si>
  <si>
    <t>https://dx.doi.org/10.3344/KJP.2021.34.3.304</t>
  </si>
  <si>
    <t>Korean Journal of Pain. 34(3) (pp 304-314), 2021. Date of Publication: July 2021.</t>
  </si>
  <si>
    <t>South Korea</t>
  </si>
  <si>
    <t>Solli, Kristin Klemmetsby;Latif, Zillâ€_x0090_eâ€_x0090_Huma;Opheim, Arild;Krajci, Peter;Sharmaâ€_x0090_Haase, Kamni;Benth, JÅ«ratÄ— Å altytÄ—;Tanum, Lars;Kunoe, Nikolaj</t>
  </si>
  <si>
    <t>Effectiveness, safety and feasibility of extendedâ€_x0090_release naltrexone for opioid dependence: A 9â€_x0090_month followâ€_x0090_up to a 3â€_x0090_month randomized trial.</t>
  </si>
  <si>
    <t>Background and aim: This is a followâ€_x0090_up study of a previously published randomized clinical trial conducted in Norway that compared extendedâ€_x0090_release naltrexone (XRâ€_x0090_NTX) to buprenorphineâ€“naloxone (BPâ€_x0090_NLX) over 3 months. At the conclusion of the trial, participants were offered their choice of study medication for an additional 9 months. While BPâ€_x0090_NLX was available at no cost through opioid maintenance treatment programmes, XRâ€_x0090_NTX was available only through study participation, accounting for why almost all participants chose XRâ€_x0090_NTX in the followâ€_x0090_up. The aim of this followâ€_x0090_up study was to compare differences in outcome between adults with opioid dependence continuing XRâ€_x0090_NTX and those inducted on XRâ€_x0090_NTX for a 9â€_x0090_month period, on measures of effectiveness, safety and feasibility. Design: In this prospective cohort study, participants were either continuing XRâ€_x0090_NTX, changed from BPâ€_x0090_NLX to XRâ€_x0090_NTX or reâ€_x0090_included into the study and inducted on XRâ€_x0090_NTX treatment. Setting: Five urban, outâ€_x0090_patient addiction clinics in Norway. Participants: Opioidâ€_x0090_dependent adults continuing (n = 54) or inducted on (n = 63) XRâ€_x0090_NTX. Intervention: XRâ€_x0090_NTX administrated as intramuscular injections (380 mg) every fourth week. Measurements: Data on retention, use of heroin and other illicit substances, opioid craving, treatment satisfaction, addictionâ€_x0090_related problems and adverse events were reported every fourth week. Findings: Nineâ€_x0090_month followâ€_x0090_up completion rates were 51.9% among participants continuing XRâ€_x0090_NTX in the followâ€_x0090_up and 47.6% among those inducted on XRâ€_x0090_NTX. Opioid abstinence rates were, respectively, 53.7 and 44.4%. No significant group differences were found in use of heroin and other opioids. Conclusions: Opioidâ€_x0090_dependent individuals who elect to switch from buprenorphineâ€“naltrexone treatment after 3 months to extendedâ€_x0090_release naltrexone treatment for 9 months appear to experience similar treatment completion and abstinence rates and similar adverse event profiles to individuals who had been on extendedâ€_x0090_release naltrexone from the start of treatment. (PsycInfo Database Record (c) 2020 APA, all rights reserved)</t>
  </si>
  <si>
    <t>https://doi.org/10.1111/add.14278</t>
  </si>
  <si>
    <t>Amraoui J.
 Pouliquen C.
 Fraisse J.
 Dubourdieu J.
 Rey Dit Guzer S.
 Leclerc G.
 De Forges H.
 Jarlier M.
 Gutowski M.
 Bleuse J.-P.
 Janiszewski C.
 Diaz J.
 Cuvillon P.</t>
  </si>
  <si>
    <t>Effects of a Hypnosis Session before General Anesthesia on Postoperative Outcomes in Patients Who Underwent Minor Breast Cancer Surgery: The HYPNOSEIN Randomized Clinical Trial.</t>
  </si>
  <si>
    <t>Importance: Hypnosis is now widespread in medical practice and is emerging as an alternative technique for pain management and anxiety. However, its effects on postoperative outcomes remain unclear. Objective(s): To evaluate the efficacy of a preoperative hypnosis session for reducing postoperative breast pain in patients who underwent minor breast cancer surgery. Design, Setting, and Participant(s): The HYPNOSEIN prospective randomized clinical trial was conducted from October 7, 2014, to April 5, 2016. In this multicenter study in France, 150 women scheduled for minor breast cancer surgery were randomized between control and hypnosis arms, and 148 (71 control and 77 hypnosis) were included in the intent-to-treat analysis. Intervention(s): On the day of surgery, eligible patients were randomly assigned (1:1) to the control arm or the hypnosis arm. Patients (but not the care teams) were blinded to the arm to which they were assigned. A 15-minute hypnosis session before general anesthesia in the operating room was performed in the hypnosis arm. Main Outcomes and Measures: The primary end point was breast pain reduction (by 2 on a visual analog scale), assessed immediately before discharge from the postanesthesia care unit (PACU). Secondary end points were nausea/vomiting, fatigue, comfort/well-being, anxiety, and PACU length of stay, assessed at different times until postoperative day 30. Result(s): The median patient age was 57 years (range, 33-79 years) in the control arm and 53 years (range, 20-84 years) in the hypnosis arm. Baseline characteristics were similar in the 2 arms. The median duration of the hypnosis session was 6 minutes (range, 2-15 minutes). The use of intraoperative opioids and hypnotics was lower in the hypnosis arm. The mean (SD) breast pain score (range, 0-10) was 1.75 (1.59) in the control arm vs 2.63 (1.62) in the hypnosis arm (P =.004). At PACU discharge and with longer follow-up, no statistically significant difference in breast pain was reported. Fatigue was significantly lower in the hypnosis arm on the evening of surgery (mean [SD] score, 3.81 [2.15] in the control arm vs 2.99 [2.56] in the hypnosis arm; P =.03). The median PACU length of stay was 60 minutes (range, 20-290 minutes) in the control arm vs 46 minutes (range, 5-100 minutes) in the hypnosis arm (P =.002). Exploratory analyses according to patient perception of whether she received hypnosis showed significantly lower fatigue scores in the perceived hypnosis subgroup on the evening of surgery (mean [SD], 4.13 [2.26] for no perceived hypnosis vs 2.97 [2.42] for perceived hypnosis; P =.01). Anxiety was also significantly lower on the evening of surgery in the perceived hypnosis subgroup (mean [SD], 0.75 [1.64] for perceived hypnosis vs 1.67 [2.29] for no perceived hypnosis; P =.03). Conclusions and Relevance: The results of this study do not support a benefit of hypnosis on postoperative breast pain in women undergoing minor breast cancer surgery. However, other outcomes seem to be improved, which needs to be confirmed by further studies. Trial Registration: EudraCT Identifier: 2014-A00681-46 and ClinicalTrials.gov Identifier: NCT03253159.Copyright © 2018 American Medical Association. All rights reserved.</t>
  </si>
  <si>
    <t>https://dx.doi.org/10.1001/jamanetworkopen.2018.1164</t>
  </si>
  <si>
    <t>JAMA Network Open. 1(4) (no pagination), 2018. Article Number: e181164. Date of Publication: August 2018.</t>
  </si>
  <si>
    <t>Zhong, Na;Yuan, Ying;Chen, Hanhui;Jiang, Haifeng;Du, Jiang;Sun, Haiming;Hao, Wei;Zhao, Min</t>
  </si>
  <si>
    <t>Effects of a randomized comprehensive psychosocial intervention based on cognitive behavioral therapy theory and motivational interviewing techniques for community rehabilitation of patients with opioid use disorders in Shanghai, China.</t>
  </si>
  <si>
    <t>Objectives: China is faced with the challenge of community rehabilitation of persons with opioid use disorders. A 1-year comprehensive psychosocial intervention (CPI) was developed, and its effectiveness was assessed in terms of its ability to improve community rehabilitation of persons with opioid use disorders after their release from detention in compulsory treatment centers in Shanghai, China. Methods: Participants were randomized to the CPI (n = 90) condition or the usual community care (UCC, n = 90) as a control condition. The Addiction Severity Index, Symptom Checklist-90, and Medical Outcomes Study 36-Item Short Form Health Survey were administered at baseline and at the end of the intervention. Urine screens were used to increase the validity of self-reported drug use. Results: Compared with the UCC group at follow-up, the CPI group showed lower scores in 6 dimensions of the Symptom Checklist-90: somatization, obsessive-compulsive, anxiety, phobia-anxiety, paranoia, and psychoticism. Members of the CPI group had higher scores in 2 dimensions of the 36-Item Short Form Health Surveyâ€”physical role limitation and emotional role limitationâ€”compared with the UCC group (P P &gt; 0.05). Conclusions: The CPI condition improved participantsâ€™ mental health and quality of life, and it could be a promising community rehabilitation approach for patients with opioid use disorders in recovery. (PsycInfo Database Record (c) 2023 APA, all rights reserved)</t>
  </si>
  <si>
    <t>https://doi.org/10.1097/ADM.0000000000000139</t>
  </si>
  <si>
    <t>Bugada D.
 Allegri M.
 Gemma M.
 Ambrosoli A.L.
 Gazzerro G.
 Chiumiento F.
 Dongu D.
 Nobili F.
 Fanelli A.
 Ferrua P.
 Berruto M.
 Cappelleri G.</t>
  </si>
  <si>
    <t>Effects of anaesthesia and analgesia on long-term outcome after total knee replacement.</t>
  </si>
  <si>
    <t>BACKGROUND Perioperative regional anaesthesia may protect from persistent postsurgical pain (PPSP) and improve outcome after total knee arthroplasty (TKA). OBJECTIVES Aim of this study was to evaluate the impact of regional anaesthesia on PPSP and long-term functional outcome after TKA. DESIGN A web-based prospective observational registry. SETTING Five Italian Private and University Hospitals from 2012 to 2015. PATIENTS Undergoing primary unilateral TKA, aged more than 18 years, informed consent, American Society of Anesthesiologists (ASA) physical status classes 1 to 3, no previous knee surgery. INTERVENTION(S) Personal data (age, sex, BMI and ASA class), preoperative pain assessed by numerical rating scale (NRS) score, and risk factors for PPSP were registered preoperatively. Data on anaesthetic and analgesic techniques were collected. Postoperative pain (NRS), analgesic consumption, major complications and patient satisfaction were registered up to the time of discharge. PPSP was assessed by a blinded investigator during a phone call after 1, 3 and 6 months, together with patient satisfaction, quality of life (QOL) and walking ability. MAIN OUTCOME MEASURES Experience of PPSP according to the type of peri-operative analgesia. RESULTS Five hundred sixty-three patients completed the follow-up. At 6 months, 21.6% of patients experienced PPSP, whereas autonomy was improved only in 56.3%; QOL was worsened or unchanged in 30.7% of patients and improved in 69.3%. Patients receiving continuous regional anaesthesia (epidural or peripheral nerve block) showed a lower NRS through the whole peri-operative period up to 1 month compared with both single shot peripheral nerve block and those who did not receive any type of regional anaesthesia. No difference was found between these latter two groups. Differences in PPSP at 3 or 6 months were not significantly affected by the type of anaesthesia or postoperative analgesia. A higher NRS score at 1 month, younger age, history of anxiety or depression, pro-inflammatory status, higher BMI and a lower ASA physical status were associated with a higher incidence of PPSP and worsened QOL at 6 months. CONCLUSION Continuous regional anaesthesia provides analgesic benefit for up to 1 month after surgery, but did not influence PPSP at 6 months. Better pain control at 1 month was associated with reduced PPSP. Patients with higher expectations from surgery, enhanced basal inflammation and a pessimistic outlook are more prone to develop PPSP. TRIAL REGISTRATION Clinicaltrials.gov identifier: NCT02147730Copyright © 2017 The Author(s). Published by Wolters Kluwer Health, Inc. on behalf of the European Society of Anaesthesiology.</t>
  </si>
  <si>
    <t>https://dx.doi.org/10.1097/EJA.0000000000000656</t>
  </si>
  <si>
    <t>European Journal of Anaesthesiology. 34(10) (pp 665-672), 2017. Date of Publication: 01 Oct 2017.</t>
  </si>
  <si>
    <t>Lasebikan V.</t>
  </si>
  <si>
    <t>Effects of Anaesthetic Agendas on Electroconvulsive Therapy-Associated Cognitive Impairment: Comparison of Propofol-Ketamine Mixture.</t>
  </si>
  <si>
    <t>Introduction: Combining ketamine, a glutamate receptor blocker with another anesthetic agent such as propofol to prevents or attenuate ECT- associated cognitive impairment (ECTACI) is gaining popularity in reducing ECTACI. Method(s): This was a prospective double- blind, randomized controlled trial, conducted at two independent centers, in which 96 patients with American Society of Anesthesiologists' (ASA) physical status score 1 and 2, aged 18-65 years with DSM V Major depressive Disorder were randomized into the treatment and control group, n = 48 respectively. All patients received intravenous glycopyrrolate 0.2 mg as premedication prior induction of anesthesia. the treatment group received intravenous propofol 0.6 mg/kg and ketamine 0.6 mg/kg, while the control group was anaesthetized with intravenous propofol 1.2 mg/kg while. All participants received intravenous suxamethonium 0.5mg/kg formuscle relaxation.Measured parameters included heart rate, blood pressure, mean arterial pressure, Oxygen Saturation, electrocardiography, and end-tidal Carbon dioxide. Each of the participants had bilateral ECT with electric stimulation delivered with ECT device Ectonus MK 6 ECT Apparatus, Ectron Ltd England. Following the electrical shock, the patient was manually ventilated with 100% Oxygen until return of spontaneous respiration. Mini Mental State Examination (MMSE) was utilized in assessing cognition of the patients before commencement of ECT, after the third session and at the completion of ECT. Analysis was performed using the t test and 2-way analysis of variance, using the SPSS 23.0. Result(s): The baseline mean MMSE scores were also similar in the two groups,27.8 +/- 1.2 and 28.3 +/- 1.5, p = 0.07. Mean MMSE scores after the third ECT session were significantly higher in the ketofol group compared with the propofol group, 27.22 +/- 2.2 vs 26.22 +/- 2.2 p = 0.03. Conclusion(s): The study concludes that Combining ketamine with propofol reduces ECT-induced cognitive impairment.</t>
  </si>
  <si>
    <t>Journal of ECT. Conference: Annual Meeting for International Society for ECT and Neurostimulation, ISEN 2023. Evanston, IL United States. 39(3) (pp e19-e20), 2023. Date of Publication: September 2023.</t>
  </si>
  <si>
    <t>Tomlinson, C; Vlasova, R; Al-Ali, K; Young, JT; Shi, YD; Lubach, GR; Alexander, AL; Coe, CL; Styner, M; Fine, J</t>
  </si>
  <si>
    <t>Effects of anesthesia exposure on postnatal maturation of white matter in rhesus monkeys</t>
  </si>
  <si>
    <t>anesthesia exposure; development; diffusion tensor imaging (DTI); isoflurane; ketamine</t>
  </si>
  <si>
    <t>BRAIN-DEVELOPMENT; SEVOFLURANE ANESTHESIA; CHILDHOOD EXPOSURE; GENERAL-ANESTHESIA; SEX-DIFFERENCES; ISOFLURANE; KETAMINE; NEUROAPOPTOSIS; TRAJECTORIES; APOPTOSIS</t>
  </si>
  <si>
    <t>There is increasing concern about the potential effects of anesthesia exposure on the developing brain. The effects of relatively brief anesthesia exposures used repeatedly to acquire serial magnetic resonance imaging scans could be examined prospectively in rhesus macaques. We analyzed magnetic resonance diffusion tensor imaging (DTI) of 32 rhesus macaques (14 females, 18 males) aged 2 weeks to 36 months to assess postnatal white matter (WM) maturation. We investigated the longitudinal relationships between each DTI property and anesthesia exposure, taking age, sex, and weight of the monkeys into consideration. Quantification of anesthesia exposure was normalized to account for variation in exposures. Segmented linear regression with two knots provided the best model for quantifying WM DTI properties across brain development as well as the summative effect of anesthesia exposure. The resulting model revealed statistically significant age and anesthesia effects in most WM tracts. Our analysis indicated there were major effects on WM associated with low levels of anesthesia even when repeated as few as three times. Fractional anisotropy values were reduced across several WM tracts in the brain, indicating that anesthesia exposure may delay WM maturation, and highlight the potential clinical concerns with even a few exposures in young children.</t>
  </si>
  <si>
    <t>Fatseas M.
 Serre F.
 Swendsen J.
 Auriacombe M.</t>
  </si>
  <si>
    <t>Effects of anxiety and mood disorders on craving and substance use among patients with substance use disorder: An ecological momentary assessment study.</t>
  </si>
  <si>
    <t>Background: Despite recognition of the negative impact of psychiatric comorbidity on addictive disorders, the mechanisms underlying this association remain poorly understood. The present investigation applied mobile technologies to examine the effect of comorbid mood or anxiety disorders on craving intensity and substance use within the natural conditions of daily life. Method(s): A total of 159 participants were recruited from a French outpatient addiction clinic and completed two weeks of computerized ambulatory monitoring of daily life experiences using Ecological Momentary Assessment (EMA). Patients described in real-time their emotional states, craving intensity, and substance use. Current mood and/or anxiety disorders were diagnosed according to DSM-IV criteria. The main substances of dependence were alcohol (n = 48), tobacco (n = 43), cannabis (n = 35), or opiates (n = 33). Result(s): Craving intensity strongly predicted substance use reported over subsequent hours of the day both in groups with (OR = 1.13, p =.009, n = 95) and without (OR = 1.20, p =.002, n = 64) current comorbid psychiatric disorders. Current comorbid mood and/or anxiety disorders were associated with higher craving intensity (gamma coef = 0.632, SE = 0.254, p =.014) and consequently more frequent substance use (gamma coef = 0.162, SE = 0.052, p =.003). A portion of increased substance use associated with current mood and/or anxiety disorders was independent of increases in craving intensity. Conclusion(s): Attention to craving management is particularly important for patients with substance use disorders and comorbid mood and/or anxiety disorders, but additional interventions are also needed that address other mechanisms through which these disorders lead to an increase in substance use frequency, independently from craving.Copyright © 2018 Elsevier B.V.</t>
  </si>
  <si>
    <t>https://dx.doi.org/10.1016/j.drugalcdep.2018.03.008</t>
  </si>
  <si>
    <t>Drug and Alcohol Dependence. 187 (pp 242-248), 2018. Date of Publication: 1 June 2018.</t>
  </si>
  <si>
    <t>Jimenez-Garrido D.F.
 Gomez-Sousa M.
 Ona G.
 Dos Santos R.G.
 Hallak J.E.C.
 Alcazar-Corcoles M.A.
 Bouso J.C.</t>
  </si>
  <si>
    <t>Effects of ayahuasca on mental health and quality of life in naive users: A longitudinal and cross-sectional study combination.</t>
  </si>
  <si>
    <t>Ayahuasca is a hallucinogenic decoction used as a traditional medicine in several Amazonian regions. The ritualistic use of ayahuasca has spread throughout many countries, making it necessary to study its risks and benefits. Two sub-studies were designed for this investigation. In sub-study 1, a psychiatric interview and a battery of questionnaires were administered to subjects (n=40) before their first ayahuasca use. Two follow-ups were conducted at 1 and 6 months. In sub-study 2, the same interview and battery of questionnaires were administered to long-term ayahuasca users (n=23) and their scores were compared with those of the ayahuasca-naive group. In the first assessment, nearly half (45%) of the naive users were found to meet the diagnostic criteria for a psychiatric disorder. After the ayahuasca use, more than 80% of those subjects showed clinical improvements that persisted at 6 months. The questionnaires showed significant reductions in depression and psychopathology. Regarding sub-study 2, long-term users showed lower depression scores, and higher scores for self-transcendence and quality of life, as compared to their peers in sub-study 1. Further controlled and observational naturalistic studies assessing the eventual risks and potential benefits of ayahuasca are warranted.</t>
  </si>
  <si>
    <t>https://dx.doi.org/10.1038/s41598-020-61169-x</t>
  </si>
  <si>
    <t>Scientific reports. 10(1) (pp 4075), 2020. Date of Publication: 05 Mar 2020.</t>
  </si>
  <si>
    <t>Zimmet, SV; Strous, RD; Burgess, ES; Kohnstamm, S; Green, AI</t>
  </si>
  <si>
    <t>Effects of clozapine on substance use in patients with schizophrenia and schizoaffective disorder: A retrospective survey</t>
  </si>
  <si>
    <t>MENTAL-ILLNESS; DRUG-ABUSE; ALCOHOL; SMOKING</t>
  </si>
  <si>
    <t>Substance use disorders, particularly those involving alcohol, marijuana, and cocaine, are highly prevalent among patients with schizophrenia and contribute markedly to its overall morbidity, Unfortunately, standard (typical) antipsychotic medications do not seem to reduce substance use in patients with schizophrenia and may even increase it. Recently, however, a few anecdotal case reports and two previous small N surveys have found that clozapine, an atypical antipsychotic medication, seems to decrease substance use in patients treated with this drug for their psychoses. The authors report data from a retrospective survey of substance use in 58 patients treated with clozapine who had a history of comorbid schizophrenia (or schizoaffective disorder) and substance use disorder. Of these 58 patients, 43 were being treated with clozapine at the time of the survey; the remaining 15 patients had discontinued clozapine before the survey. The survey involved chart review and clinician interview to assess change in substance use and global clinical symptoms while receiving treatment with clozapine. More than 85% of the patients who were active substance users at the time of initiation of treatment with clozapine decreased their substance use over the course of clozapine administration. For patients who continued treatment with clozapine up to the present, the decrease in substance use was strongly correlated with a decrease in global clinical symptoms. Data from this retrospective survey further support the previous observations that clozapine reduces substance use among patients with schizophrenic disorders. Moreover, the data suggest the need for prospective controlled studies of the effects of clozapine on substance use in this population.</t>
  </si>
  <si>
    <t>Kludt, Cindy J.;Perlmuter, Lawrence</t>
  </si>
  <si>
    <t>Effects of control and motivation on treatment outcome.</t>
  </si>
  <si>
    <t>Investigated the characteristics of clients who benefit most from enhanced motivation, increased awareness of control, and the opportunity to make choices in substance abuse treatment. 18 heroin abusers (mean age 33.4 yrs) at a US midwestern outpatient treatment clinic were randomly assigned to choice or forced treatment programs. Those in the choice group participated in treatment planning, goal setting, and determining methadone dosage levels. Administered tests included the Addiction Severity Index (A. T. McLellan et al, 1979), the Beck Depression Inventory, the Stateâ€“Trait Anxiety Inventory, the Circumstance, Motivation, Readiness, and Suitability Scale (G. De Leon and N. Jainchill, 1986), and the Locus of Control Scale (H. Levenson, 1973). Dropouts were compared with those completing the 12-wk program. Results show no significant differences between groups on treatment outcome variables. More educated Ss were less motivated, more anxious, and more likely to have a dirty urine specimen at treatment commencement. However, higher motivation at the commencement of treatment predicted greater depression after 12 wks. (PsycInfo Database Record (c) 2022 APA, all rights reserved)</t>
  </si>
  <si>
    <t>https://doi.org/10.1080/02791072.1999.10471770</t>
  </si>
  <si>
    <t>Silva G.N.
 Brandao V.G.
 Perez M.V.
 Lewandrowski K.-U.
 Fiorelli R.K.A.</t>
  </si>
  <si>
    <t>Effects of Dexmedetomidine on Immunomodulation and Pain Control in Videolaparoscopic Cholecystectomies: A Randomized, Two-Arm, Double-Blinded, Placebo-Controlled Trial.</t>
  </si>
  <si>
    <t>Aim: Digital and robotic technology applications in laparoscopic surgery have revolutionized routine cholecystectomy. Insufflation of the peritoneal space is vital for its safety but comes at the cost of ischemia-reperfusion-induced intraabdominal organ compromise before the return of physiologic functions. Dexmedetomidine in general anesthesia promotes controlling the response to trauma by altering the neuroinflammatory reflex. This strategy may improve clinical outcomes in the postoperative period by reducing postoperative narcotic use and lowering the risk of subsequent addiction. In this study, the authors aimed to evaluate dexmedetomidine's therapeutic and immunomodulatory potential on perioperative organ function. Method(s): Fifty-two patients were randomized 1:1: group A-sevoflurane and dexmedetomidine (dexmedetomidine infusion [1 microg/kg loading, 0.2-0.5 microg/kg/h maintenance dose]), and group B-sevoflurane with saline 0.9% infusion as a placebo control. Three blood samples were collected: preoperatively (T0 h), 4-6 h after surgery (T4-6 h), and 24 h postoperatively (T24 h). The primary outcome was the level analysis of inflammatory and endocrine mediators. Secondary outcome measures were the time to return to normal preoperative hemodynamic parameters, spontaneous ventilation, and postoperative narcotic requirements to control surgical pain. Result(s): A reduction of Interleukin 6 was found at 4-6 h after surgery in group A with a mean of 54.76 (27.15-82.37; CI 95%) vs. 97.43 (53.63-141.22); p = 0.0425) in group B patients. Systolic and diastolic blood pressure and heart rate were lower in group A patients, who also had a statistically significantly lower opioid consumption in the first postoperative hour when compared to group B patients (p &lt; 0.0001). We noticed a similar return to spontaneous ventilation pattern in both groups. Conclusion(s): Dexmedetomidine decreased interleukin-6 4-6 h after surgery, likely by providing a sympatholytic effect. It provides good perioperative analgesia without respiratory depression. Implementing dexmedetomidine during laparoscopic cholecystectomy has a good safety profile and may lower healthcare expenditure due to faster postoperative recovery.Copyright © 2023 by the authors.</t>
  </si>
  <si>
    <t>https://dx.doi.org/10.3390/jpm13040622</t>
  </si>
  <si>
    <t>Journal of Personalized Medicine. 13(4) (no pagination), 2023. Article Number: 622. Date of Publication: April 2023.</t>
  </si>
  <si>
    <t>Turhanoglu S.
 Kararmaz A.
 Ozyilmaz M.A.
 Kaya S.
 Tok D.</t>
  </si>
  <si>
    <t>Effects of different doses of oral ketamine for premedication of children.</t>
  </si>
  <si>
    <t>Background and objective: A need exists fora safe and effective oral preanaesthetic medication for use in children undergoing elective surgery. The study sought to define the dose of oral ketamine that would facilitate induction of anaesthesia without causing significant side-effects. Method(s): We studied 80 children undergoing elective surgery under general anaesthesia who received oral ketamine 4, 6 or 8 mg kg-1 in a prospective, randomized, double-blind placebo controlled study. We compared the reaction to separation from parents, transport to the operating room, the response to intravenous cannula insertion and application of an anaesthetic facemask, the induction of anaesthesia and recovery from anaesthesia. Result(s): In the group receiving ketamine 8 mg kg-1, the children were significantly calmer than those of the other groups, and anaesthesia induction was more comfortable. Recovery from anaesthesia was longer in the group receiving ketamine 8 mg kg-1 compared with the other groups, but no differences between the groups were observed after 2 h in the recovery room. Conclusion(s): It is concluded that oral ketamine 8 mg kg-1 is an effective oral premedication in inpatient children undergoing elective surgery.</t>
  </si>
  <si>
    <t>https://dx.doi.org/10.1017/S0265021503000103</t>
  </si>
  <si>
    <t>European Journal of Anaesthesiology. 20(1) (pp 56-60), 2003. Date of Publication: 01 Jan 2003.</t>
  </si>
  <si>
    <t>Smigiel J.S.
 Livingston M.A.
 Lehmann L.P.</t>
  </si>
  <si>
    <t>Effects of dispensed naloxone emergency kits on subsequent opioid use in patients enrolled in a residential substance abuse program.</t>
  </si>
  <si>
    <t>Original Research. Purpose(s): Naloxone is an opioid antagonist used to reverse opioid-induced respiratory depression. With the recent increase in opioid overdose rate, naloxone is available as a rescue injector for patient use. Naloxone can promote safety; however, there are conflicting attitudes regarding provision of a naloxone prescription to opioid users. The hypothesis is that possession of naloxone kit will not impact subsequent opioid use following completion of a 28-day substance abuse residential rehabilitation treatment program (SARRTP). The purpose of the study is to determine if a significant difference exists between patients matched for substance use disorder brief addiction monitoring (BAM) score in a SARRTP who were provided a naloxone take-home rescue kit versus those who were not. Method(s): This is a prospective matched cohort study involving patients enrolled in the SARRTP. All patients receiving take-home naloxone rescue kits at the completion of SARRTP will be included in the study. To be included in the study without a prescription of takehome naloxone, the patient must have an active diagnosis of opioid use disorder defined by urine drug screen (UDS). The BAM risk for use subscale score at SARRTP discharge will be used to include those not receiving naloxone to serve as the matching cohort. At follow-up in four weeks post-discharge from SARRTP, patients will be surveyed via telephone regarding relapse, opioid and naloxone usage, and adherence to Aftercare treatment. Patients will be requested to provide their opinion regarding whether naloxone availability is problematic for their opioid use disorder. Results and Conclusion(s): Results of the study are expected within 3-4 months. Results will be utilized to determine if subsequent opioid use becomes more likely or remains the same when providing naloxone takehome rescue kits in a population of Veterans with a diagnosis of opioid dependence.</t>
  </si>
  <si>
    <t>https://dx.doi.org/10.1177/0897190016645328</t>
  </si>
  <si>
    <t>Journal of Pharmacy Practice. Conference: 19th Annual Meeting of the College of Psychiatric and Neurologic Pharmacists, CPNP. Colorado Springs, CO United States. 29(3) (pp 300), 2016. Date of Publication: June 2016.</t>
  </si>
  <si>
    <t>Crawford C.
 Plant C.
 Stone M.</t>
  </si>
  <si>
    <t>Effects of early methylphenidate exposure on CP-55,940-induced conditioned place preference in young adult male rats.</t>
  </si>
  <si>
    <t>Background: Longitudinal studies show that a childhood diagnosis of ADHD is correlated with increased cocaine usage during adolescence or early adulthood. While these studies do not assess the role of psychostimulant treatment in later cocaine use, preclinical data for our laboratory and others suggest that treatment with methylphenidate during childhood and adolescence could contribute to this increase in drug intake. In addition, clinical studies show that individuals with a childhood ADHD diagnosis are more likely to abuse a number of drugs including, alcohol, tobacco, and cannabis. In particular, a diagnosis of ADHD during childhood is strongly related to later cannabis use. Thus, the goal of the present study was to determine whether early methylphenidate exposure alters the rewarding properties of the cannabinoid agonist, CP 55,940. To this end we exposed rats to methylphenidate during the late childhood period and later assessed CP-55,940-induced conditioned place preference (CPP) in adulthood. Method(s): Male Sprague-Dawley rats were injected with methylphenidate (0, 0.5, 2, or 5 mg/kg, ip) twice daily for 10 consecutive days beginning on postnatal day (PD) 21. Injections were separated by 6 hrs. Starting on PD 60, CP- 55,940-induced CPP was assessed using a 14-day biased CPP procedure, consisting of one preconditioning day, 10 conditioning days, one test day and two rest days. The first rest day was after preconditioning and the second rest day was after the last conditioning trial. Rats were pre-exposed to CP-55,940 (0, 10, 20, or 30 mug/mg, ip) 30 minutes after the preconditioning session. The rats were pre-exposed to the same dose of CP 55,940 as they received in the conditioning phase. The preconditioning and test sessions were 15 min long while conditioning sessions lasted 30 min. Data for all sessions were recorded using Noldus EthoVision XT 9 video and animal tracking software. Result(s): CP-55,940 had a dose-dependent effect on time spent in the drug-paired room. Specifically, rats given the 20 mg dose of CP-55.940 showed a preference for the drug paired room (i.e., the rats spent more time on the test day in the drug paired room than on the preconditioning day), while rats given the 10 or 30 mg doses did not differ in the time spent in the drug paired room from vehicle treated rats. Pre-exposure to methylphenidate did not significantly alter the preference for the drug paired room although there was a non-significant (p&lt;0.9) trend for rats treated with the (0.5 or 2 mg/kg) dose to have higher preference scores as compared to vehicle treated rats. Interestingly, early treatment with methylphenidate (5 mg/kg) also increased the time spent in the white room on the preconditioning day as compared to vehicle-treated rats. Conclusion(s): As expected, we found that young adult male rats developed a preference for the compartment paired with the cannabinoid, CP-55,940. This preference, however, was not significantly altered by early methylphenidate treatment. Methylphenidate did have some long-term effects as rats treated with the high dose (5 mg/kg) showed a reduction in the normal preference for the black compartment. It is possible the increased time spent in the white compartment indicates a reduced level of anxiety in methylphenidate-treated rats.</t>
  </si>
  <si>
    <t>https://dx.doi.org/10.1038/npp.2014.280</t>
  </si>
  <si>
    <t>Neuropsychopharmacology. Conference: 53rd Annual Meeting of the American College of Neuropsychopharmacology, ACNP 2014. Phoenix, AZ United States. Conference Publication: (var.pagings). 39(SUPPL. 1) (pp S165-S166), 2014. Date of Publication: December 2014.</t>
  </si>
  <si>
    <t>Mao J.J.
 Liou K.
 Panageas K.
 Baser R.E.
 Romero S.A.D.
 Li Q.S.
 Xiao H.
 Bao T.
 Kantoff P.W.</t>
  </si>
  <si>
    <t>Effects of electroacupuncture and auricular acupuncture for chronic pain in cancer survivors: The PEACE randomized controlled trial.</t>
  </si>
  <si>
    <t>Background: The national opioid crisis has created new challenges in oncology pain management and highlighted an urgent need for non-pharmacological treatments. We evaluated the comparative effectiveness of electro-acupuncture (EA) and auricular acupuncture (AA) versus usual care (UC) for chronic musculoskeletal pain in cancer survivors. Method(s): We conducted a randomized controlled trial of cancer survivors experiencing moderate-severe musculoskeletal pain for at least 3 months. EA used a semi-individualized protocol involving electrical stimulation of needles placed in the body. AA used the standardized Battlefield Acupuncture protocol involving up to 10 needles placed in the ears. EA and AA groups received 10 weekly treatments, whereas participants in the UC group received standard care prescribed by their providers. The primary endpoint was average pain severity change measured by the Brief Pain Inventory at week 12 compared to baseline. Functional interference and quality of life were secondary outcomes. We analyzed longitudinal mixed-effects models based on intent-to-treat principles. Result(s): Among 360 participants, mean age (SD) was 62.1 (12.7) years, 251 (69.7%) were women, and 88 (24.4%) were non-white. Compared from baseline to week 12, EA significantly reduced pain severity by 1.9 points (95% Confidence Interval 1.5-2.3, p &lt; 0.001), and AA significantly reduced pain severity by 1.6 points (1.1-2.0, p &lt; 0.001). AA was non-inferior to EA at reducing pain severity (p = 0.04). Both EA and AA also significantly improved functional interference (both p &lt; 0.001), physical health (both p &lt; 0.001), and mental health (p = 0.003, p &lt; 0.001) compared to UC. Adverse events (AEs) were mild in both groups; however, 16 (11.2%) in AA stopped treatment due to AEs (mostly ear discomfort) as compared to 1 in EA (0.7%), p = 0.001. Conclusion(s): Among cancer survivors with chronic musculoskeletal pain, both EA and AA effectively reduced pain and improved quality of life. AA was non-inferior to EA at reducing pain but associated with higher discontinuation rates. These results will guide implementation of acupuncture in oncology care to address the unmet pain management needs of cancer survivors in the era of the opioid epidemic.</t>
  </si>
  <si>
    <t>https://dx.doi.org/10.1200/JCO.2020.38.15_suppl.12004</t>
  </si>
  <si>
    <t>Journal of Clinical Oncology. Conference: 2020 Annual Meeting of the American Society of Clinical Oncology, ASCO 2020. Chicago, IL United States. 38(15) (no pagination), 2020. Date of Publication: 2020.</t>
  </si>
  <si>
    <t>Zhu Y.
 Li Q.
 Liu G.
 Sheng F.
 Zhang X.
 Jiang L.
 Li S.
 He J.
 Zou Z.
 Zhang B.
 Wang C.
 Jiang X.
 Zhao Y.</t>
  </si>
  <si>
    <t>Effects of esketamine on postoperative rebound pain in patients undergoing unilateral total knee arthroplasty: a single-center, randomized, double-blind, placebo-controlled trial protocol.</t>
  </si>
  <si>
    <t>Introduction: Rebound pain, transient and acute postoperative pain after the disappearance of regional block anesthesia, has been a concern in recent years. Insufficient preemptive analgesia and hyperalgesia induced by regional block are the main mechanisms. At present, the evidence for the treatment of rebound pain is limited. The esketamine, as an antagonist of the N-methyl-D-aspartate receptor, has been proven to prevent hyperalgesia. Therefore, this trial aims to evaluate the impact of esketamine on postoperative rebound pain in patients undergoing total knee arthroplasty. Methods/design: This study is a single-center, prospective, double-blind, randomized, placebo-controlled trial. Participants who plan to undergo total knee arthroplasty will be randomly assigned to the esketamine group (N = 178) and placebo group (N = 178) in a ratio of 1:1. This trial aims to evaluate the impact of esketamine on postoperative rebound pain in patients undergoing total knee arthroplasty. The primary outcome of this trial is the incidence of rebound pain within 12 h after the operation in the esketamine group and the placebo group. The secondary outcome will be to compare (1) the incidence of rebound pain 24 h after the operation; (2) the time to enter the pain cycle for the first time within 24 h after the procedure; (3) the first time of rebound pain occurred within 24 h after surgery; (4) the modified rebound pain score; (5) NRS score under rest and exercise at different time points; (6) the cumulative opioid consumption at different time points; (7) patient's prognosis and knee joint function evaluation; (8) blood glucose and cortisol concentration; (9) patient's satisfaction score; (10) adverse reactions and adverse events. Discussion(s): The effect of ketamine on preventing postoperative rebound pain is contradictory and uncertain. The affinity of esketamine to the N-methyl-D-aspartate receptor is about four times higher than levo-ketamine, the analgesic effect is 3 times higher than levo-ketamine, and there are fewer adverse mental reactions. To our knowledge, there is no randomized controlled trial to verify the impact of esketamine on postoperative rebound pain in patients undergoing total knee arthroplasty. Therefore, this trial is expected to fill an important gap in relevant fields and provide novel evidence for individualized pain management. Clinical Trial Registration: http://www.chictr.org.cn, identifier ChiCTR2300069044.Copyright © 2023 Zhu, Li, Liu, Sheng, Zhang, Jiang, Li, He, Zou, Zhang, Wang, Jiang and Zhao.</t>
  </si>
  <si>
    <t>https://dx.doi.org/10.3389/fneur.2023.1179673</t>
  </si>
  <si>
    <t>Frontiers in Neurology. 14 (no pagination), 2023. Article Number: 1179673. Date of Publication: 2023.</t>
  </si>
  <si>
    <t>Trigo JM, Lagzdins D, Rehm J, Selby P, Gamaleddin I, Fischer B, Barnes AJ, Huestis MA, Le Foll B.</t>
  </si>
  <si>
    <t>Effects of fixed or self-titrated dosages of Sativex on cannabis withdrawal and cravings</t>
  </si>
  <si>
    <t>Drug Alcohol Depend. 2016 Apr 1;161:298-306. doi: 10.1016/j.drugalcdep.2016.02.020. Epub 2016 Feb 23.</t>
  </si>
  <si>
    <t>10.1016/j.drugalcdep.2016.02.020</t>
  </si>
  <si>
    <t>CAMS5469</t>
  </si>
  <si>
    <t>Beanes, Graziele;Caliman-Fontes, Ana Teresa;Souza-Marques, Breno;Silva, HÃ¡tilla Dos Santos;Leal, Gustavo C.;Carneiro, Beatriz Alves;Guerreiro-Costa, LÃ­via N. F.;Figueiredo, Alexandre V.;Figueiredo, Camila Alexandrina V.;Lacerda, Acioly L. T.;Costa, Ryan dos S.;Quarantini, Lucas C.</t>
  </si>
  <si>
    <t>Effects of GRIN2B, GRIA1, and BDNF polymorphisms on the therapeutic action of ketamine and esketamine in treatment-resistant depression patients: Secondary analysis from a randomized clinical trial.</t>
  </si>
  <si>
    <t>Objective: This study aimed to evaluate the effect of genetic variants in glutamate ionotropic receptor N-methyl-d-aspartate type subunit 2B (GRIN2B), glutamate ionotropic receptor Î±-amino-3-hydroxy-5-methyl-4-isoxazolepropionic acid type subunit 1 (GRIA1), and brain-derived neurotrophic factor (BDNF) genes on therapeutic response, remission, and total Montgomery-Ã…sberg Depression Rating Scale scores after treatment with ketamine or esketamine in treatment-resistant depression (TRD) patients. Methods: Participants (N = 60) are from a double-blind, randomized, noninferiority clinical trial comparing single-dose intravenous ketamine (0.5 mg/kg) to esketamine (0.25 mg/kg) for TRD. Montgomery-Ã…sberg Depression Rating Scale was applied at baseline, 24 hours, 72 hours, and 7 days postinfusion to assess depressive symptoms. Blood samples were collected to evaluate single nucleotide polymorphisms rs1805502 (GRIN2B), rs1994862 (GRIA1), and rs6265 (BDNF). Results: There was no association between rs1805502, rs1994862, or rs6265 polymorphisms and antidepressant response (P = 0.909, P = 0.776, and P = 0.482, respectively), remission P = 0.790, P = 0.086, and P = 0.669), or Montgomery-Ã…sberg Depression Rating Scale scores at each time point (P = 0.907, P = 0.552, and P = 0.778). Conclusions: We found no association between the studied single nucleotide polymorphisms (rs6265, rs1805502, and rs1994862) and ketamine's therapeutic action in TRD patients. Further studies with larger samples are needed to clarify the utility of these genes of interest as predictors for antidepressant treatment. (PsycInfo Database Record (c) 2022 APA, all rights reserved)</t>
  </si>
  <si>
    <t>https://doi.org/10.1097/WNF.0000000000000517</t>
  </si>
  <si>
    <t>Morgello, S; Estanislao, L; Ryan, E; Gerits, P; Simpson, D; Verma, S; DiRocco, A; Sharp, V</t>
  </si>
  <si>
    <t>Effects of hepatic function and hepatitis C virus on the nervous system assessment of advanced-stage HIV-infected individuals</t>
  </si>
  <si>
    <t>hepatitis C virus; HIV; neurology; neuropsychollogy</t>
  </si>
  <si>
    <t>HUMAN-IMMUNODEFICIENCY-VIRUS; LIVER-DISEASE; ANTIRETROVIRAL THERAPY; CIRRHOTIC-PATIENTS; COGNITIVE IMPAIRMENT; CEREBROSPINAL-FLUID; CLINICAL-FEATURES; ENCEPHALOPATHY; MORTALITY; SEQUENCES</t>
  </si>
  <si>
    <t>Objectives: To examine the effects of liver function and hepatitis C virus (HCV) serostatus on neurological, neuropsychological, and psychiatric abnormalities in an advanced-stage HIV-infected cohort. Design: A correlational analysis of baseline data accumulated on 137 participants in the Manhattan HIV Brain Bank, a longitudinal study of HIV-infected individuals. Methods: Patients underwent a battery of neuropsychological tests, a semi-structured psychiatric interview, and a neurological examination. The resulting diagnostic data were correlated with biochemical indices of hepatic function and HCV serostatus. Results: Biochemical indices of liver function correlated with motor dysfunction determined by neurological evaluation, but not with neuropsychological or psychiatric disorders. Discrete neurological diagnostic entities showed no relationship with biochemical indices, with one exception: patients with cryptococcal leptomeningitis had worse liver function than those without. HCV had no relationship with any neurological disorder or symptom complex. In contrast, HCV serostatus was related to neuropsychological and psychiatric abnormalities, and indices of liver function were not. HCV-seropositive patients were more likely to have histories of opiate, cocaine or stimulant dependency, to have greater impairment in executive functioning, and to meet diagnostic criteria for AIDS dementia, compared with HCV-negative individuals of similar immunological and virological status. Conclusions: HCV and biochemical indices of liver function associate differentially with nervous system abnormalities in this HIV-infected population. Neurological abnormalities correlate with biochemical indices of liver function, whereas neuropsychological and psychiatric dysfunction are linked to HCV infection. We postulate that multifactorial impacts of HCV and liver disease on HIV-related nervous system disorders may originate in different anatomical and cellular compartments. (c) 2005 Lippincott Williams &amp; Wilkins.</t>
  </si>
  <si>
    <t>Basu P.P.
 Rayapudi K.
 Shah N.J.
 Pacana T.
 Brown R.S.</t>
  </si>
  <si>
    <t>Effects of high dose Ribavirin (RBV), Alinia (Nitazoxanide) and pegylated interferon (PEG) alfa-2a in attaining Sustained Viral Response (SVR) in treatment of Chronic Hepatitis C (erais-C trial) - Interim results in naive genotype 1 patients.</t>
  </si>
  <si>
    <t>Purpose: Pegylated interferon alfa (PEG IFN-alpha) and Ribavirin(RBV) are the backbone of therapy of Chronic Hepatitis C with Sustained Virological Response (SVR) ~50%, globally in all genotypes. A recent study reveals correlation of rapid viral response(RVR) to SVR. Alinia (Nitazoxanide) is an interferon(IFN) inducer that may increase SVR when used in combination with IFN and RBV. More rapid response or Very Rapid Viral Response (VRVR) defined as undetectable viral load at 14 days after initiation of therapy may predict even higher SVR rates. We assessed Nitazoxanide(NTZ) in combination with high dose RBV and PEG IFN-alpha 2a in achieving VRVR, RVR and Early Viral Response (EVR) in naive Chronic HCV genotype 1(GT1) patients. Method(s): Prospective, open-label pilot trial of naive hepatitis-C GT1 patients. Exclusions: Uncontrolled diabetes mellitus (A1c&gt;7.5), decompensated cirrhosis, active use of illicit drugs, excessive alcohol intake (&gt;40 g/day), poorly motivated patients and co-morbid conditions (i.e. severe depression, anemia, thrombocytopenia,HIV). Patients received a lead in dose of NTZ 500mg bid for first 2 weeks; RBV 800mg in AM with 600mg at night added to NTZ for next 2 weeks; subcutaneous PEG IFN-alpha2a 180 mcg weekly added to RBV and NTZ at the same dose (triple regimen) for next 12 weeks. Patients who achieved EVR continued PEG IFN-alpha2a and RBV only for the next 12 weeks at the same dose.VRVR,RVR, EVR and viral load at the end of 24 weeks were assessed (COBAS TaqMan HCV Test v2.0, Roche Diagnostics). Hematologic growth factors were used as needed. Result(s): Total patients: N=23: Caucasians(n=9) 39%, Hispanic(n=4) 17%, blacks(n=5) 21% and Asians(n=5) 21%. Study patients had mean BMI of 27.9% and a mean viral load &lt;600,000 IU/ml. Most had fibrotic score-F2 (57%). Epoetin (52%), Elthrombopag (8.6%) and filgrastim (30%) were used to minimize dose reductions.See table. 11/23 (47.8%)-neutropenia requiring Filgrastim 12/23 (52%) - anemia requiring epoetin 9/23(39%) - got both Filgrastim and Epoetin Conclusion(s): This regimen of NTZ, high-dose RBV and PEG IFN-alpha2a enhances RVR over historical controls and offers promise for an accelerated SVR with this interim analysis. Precise efficacy of this regimen could be elucidated with SVR analysis. (Table presented).</t>
  </si>
  <si>
    <t>https://dx.doi.org/10.1002/hep.23304</t>
  </si>
  <si>
    <t>Hepatology. Conference: 60th Annual Meeting of the American Association for the Study of Liver Diseases: The Liver Meeting 2009. Boston, MA United States. Conference Publication: (var.pagings). 50(SUPPL. 4) (pp 730A-731A), 2009. Date of Publication: 2009.</t>
  </si>
  <si>
    <t>Xia J.
 Li D.
 Yu G.
 Xu B.
 Gao X.
 Wang H.
 Ma Y.
 Li X.
 Xiong Y.</t>
  </si>
  <si>
    <t>Effects of Hypovitaminosis D on Preoperative Pain Threshold and Perioperative Opioid Use in Colorectal Cancer Surgery: A Cohort Study.</t>
  </si>
  <si>
    <t>Background: Postoperative pain after colorectal cancer surgery has a significant impact on postoperative physical and mental health. Vitamin D deficiency has been correlated with both acute pain states, including postoperative and post-traumatic pain, and several chronic pain diseases. The effects of hypovitaminosis D on preoperative pain threshold and perioperative opioid use in colorectal cancer surgery still need to be studied. Objective(s): To find the relationship between hypovitaminosis D on pain threshold, perioperative opioid use, and postoperative complications in colorectal cancer surgery. Study Design: A total of 112 patients, who were enrolled in this prospective, observational trial, were divided into 2 groups based on their preoperative serum 25-hydroxyvitamin D (25 [OH] D3) levels: (1) group D: vitamin D-deficient group (&lt; 20 ng/mL); and (2) group S: vitamin D-sufficient group (&gt;= 20 ng/mL). Method(s): Primary outcomes were pain threshold indexes, perioperative dosages of opioid use, and postoperative pain. Secondary outcomes were other postoperative complications. Result(s): Preoperative serum level of vitamin D was 14.94 +/- 3.10 ng/mL in group D and 24.20 +/- 4.80 ng/mL in group S. Significant differences were showed in the 3 indexes of pain threshold and analgesic consumption between the 2 groups (P &lt; 0.05). A low 25 (OH) D3 level was associated with a higher opioid dose of sufentanil. There was an association between 25 (OH) D3 and pain enduring threshold (PET), beta coefficient beta = 0.532, 95% confidential interval (0.440, 0.623), P &lt; 0.001. The history of diabetes mellitus (DM) and vitamin C and vitamin D levels may be risk factors of surgical site infections (SSI), and the binary logistics regression model is statistically significant, chi2 = 35.028, P &lt; 0.001. Limitation(s): There is room for further expansion in the sample size. Our study lacked objective indicators to measure pain threshold. Intestinal recovery time and total hospital stay were not included in the final analysis. In the follow-up study, the vitamin D supplementation group should be set and the specific site of colorectal cancer surgery also needs to be divided more carefully. Conclusion(s): On the basis of the study results, hypovitaminosis D is associated with increased perioperative opioid consumption in colorectal cancer surgery. Sensory perception and pain threshold of patients with insufficient 25 (OH) D3 concentration were more sensitive, and PET was lower. History of DM, vitamin D, and vitamin C may be factors related with SSI. Future studies are needed to investigate their relationship further and discover if postoperative pain and pain threshold can benefit from vitamin D supplementation in these patients.Copyright © 2022, American Society of Interventional Pain Physicians. All rights reserved.</t>
  </si>
  <si>
    <t>Pain Physician. 25(7) (pp E1009-E1019), 2022. Date of Publication: October 2022.</t>
  </si>
  <si>
    <t>Zhang X.
 Li A.
 Liu T.
 Yang X.
 Zhang H.
 Lei Y.
 Yang Q.
 Dong H.</t>
  </si>
  <si>
    <t>Effects of intra-operative administration of subanesthetic s-ketamine on emergence from sevoflurane anesthesia: a randomized double-blind placebo-controlled study.</t>
  </si>
  <si>
    <t>Background: Ketamine is administered in the perioperative period for its benefits in analgesia, anti-agitation and anti-depression when administered at a small dose. However, it is not clear whether the intra-operative administration of ketamine would affect emergence under sevoflurane anesthesia. To investigate this effect, we designed this trial. Method(s): In this randomized, double-blind, placebo-controlled study, we enrolled 44 female patients aged 18-60 who were scheduled to elective laparoscopic gynecological surgeries. All patients were randomly assigned to saline or s-ketamine group. In s-ketamine group, patients received 0.125 mg/kg s-ketamine 30 min after the start of surgery. In saline group, patients were administered the same volume of saline. Sevoflurane and remifentanil were used to maintain general anesthesia. The primary outcome was emergence time. We also assessed postoperative agitation, cognitive function, and delirium. In addition, we collected and analyzed prefrontal electroencephalogram (EEG) during and after general anesthesia. Result(s): There were no significant differences in emergence time between s-ketamine group and saline group (10.80 +/- 3.77 min vs. 10.00 +/- 2.78 min, P = 0.457). Neither postoperative agitation (4 [3, 4] vs. 4 [3, 4], P = 0.835) nor cognitive function (25.84 +/- 2.69 vs. 25.55 +/- 2.19, P = 0.412) differed between groups. No postoperative delirium was observed in either group. Subanesthetic s-ketamine resulted in active EEG with decreased power of slow (-0.35 +/- 1.13 dB vs. -1.63 +/- 1.03 dB, P = 0.003), delta (-0.22 +/- 1.11 dB vs. -1.32 +/- 1.09 dB, P = 0.011) and alpha (-0.31 +/- 0.71 dB vs. -1.71 +/- 1.34 dB, P = 0.0003) waves and increased power of beta-gamma bands (-0.30 +/- 0.89 dB vs. 4.20 +/- 2.08 dB, P &lt; 0.0001) during sevoflurane anesthesia, as well as an increased alpha peak frequency (-0.16 +/- 0.48 Hz vs. 0.31 +/- 0.73 Hz, P = 0.026). EEG patterns did not differ during the recovery period after emergence between groups. Conclusion(s): Ketamine administered during sevoflurane anesthesia had no apparent influence on emergence time in young and middle-aged female patients undergoing laparoscopic surgery. Subanesthetic s-ketamine induced an active prefrontal EEG pattern during sevoflurane anesthesia but did not raise neurological side effects after surgery. Trial registration: Chinese Clinical Trial Registry, ChiCTR2100046479 (date: 16/05/2021).Copyright © 2023, The Author(s).</t>
  </si>
  <si>
    <t>https://dx.doi.org/10.1186/s12871-023-02170-5</t>
  </si>
  <si>
    <t>BMC Anesthesiology. 23(1) (no pagination), 2023. Article Number: 221. Date of Publication: December 2023.</t>
  </si>
  <si>
    <t>Shariat Moharari R.
 Lajevardi M.
 Khajavi M.
 Najafi A.
 Shariat Moharari G.
 Etezadi F.</t>
  </si>
  <si>
    <t>Effects of intra-operative ketamine administration on postoperative catheter-related bladder discomfort: A double-blind clinical trial.</t>
  </si>
  <si>
    <t>Purpose: Urinary catheterization during surgery frequently leads to unfavorable signs and symptoms (ie urgency, discomfort, frequency) during recovery. These signs and symptoms are collectively called catheter-related bladder discomfort (CRBD). We hypothesized that preemptive IV ketamine administration prior to intra-operative catheterization would reduce the incidence of CRBD in the postoperative period when compared to placebo. Method(s): The study consisted of 114 adult patients undergoing elective nephrectomy. They were randomized to 2 equal groups of 57 subjects. In the intervention group, IV ketamine (0.5 mg/kg) was administered directly after induction of anesthesia, but before urinary catheterization. The control group received an injection of 2 mL of normal saline. The study evaluated the incidence and severity of CRBD at 0, 1, 2, and 6 hours after commencement of the recovery period. The study also compared the incidence of postoperative nausea and vomiting, hallucinations, sedation, and respiratory depression in the 2 groups. Result(s): At the 0- and 1-hour evaluations, the incidence and severity of CRBD were lower in the intervention group; however, at the 2- and 6-hour evaluations, there were no significant differences in incidence and severity of CRBD between the 2 groups. A decreased incidence of postoperative nausea and vomiting (PONV) was observed at 2- and 6-hour visits in the intervention group. Also, a higher occurrence of sedation was seen at the 0-hour checkup in the intervention group. Conclusion(s): Preemptive administration of IV ketamine (0.5 mg/kg) can reduce incidence and severity of CRBD in the early postoperative period. © 2013 The Authors Pain Practice © 2013 World Institute of Pain.</t>
  </si>
  <si>
    <t>https://dx.doi.org/10.1111/papr.12055</t>
  </si>
  <si>
    <t>Pain Practice. 14(2) (pp 146-150), 2014. Date of Publication: February 2014.</t>
  </si>
  <si>
    <t>Barthelemy, OJ; Richardson, MA; Rose-Jacobs, R; Forman, LS; Cabral, HJ; Frank, DA</t>
  </si>
  <si>
    <t>Effects of intrauterine substance and postnatal violence exposure on aggression in children</t>
  </si>
  <si>
    <t>cocaine; pregnancy; violence; violence exposure scale for children-revised; aggression; child behavior checklist</t>
  </si>
  <si>
    <t>PRENATAL COCAINE EXPOSURE; MENTAL-HEALTH OUTCOMES; BEHAVIOR PROBLEMS; COMMUNITY VIOLENCE; CHILDHOOD; ADOLESCENT; CAREGIVER; SYMPTOMS; GENDER; FAMILY</t>
  </si>
  <si>
    <t>During the cocaine epidemic of the 1980s and early 1990s, many expressed fears that children with intrauterine cocaine exposure (IUCE) would grow up to be unusually violent. The present study examines the relationship of caregiver reports of school-age children's aggressive behavior with IUCE and postnatal exposure to violence. Respondents were 140 low-income, primarily African American children, ages 8-11, and each child's current primary caregiver from a longitudinal study evaluating potential long term sequelae of IUCE. Multiple regression analyses were used to investigate the independent and interactive effects of level of IUCE (None (n=69), Lighter (n=47), Heavier (n= 24)) and exposure to violence (Violence Exposure Scale for Children-Revised) on aggressive behavior (Child Behavior Checklist), while also controlling for other intrauterine substance exposures and additional contextual factors. Children's self-reported exposure to violence was significantly positively associated with caregivers' reports of aggressive behavior (=2.17, P=.05), as was concurrent caregiver's psychiatric distress (=.15, P=.003). However, neither IUCE nor its interaction with exposure to violence showed a significant association with aggressive behavior. Findings suggest the importance of postnatal social environment rather than IUCE in predicting aggressive behavior in childhood. Aggr. Behav. 42:209-221, 2016. (c) 2015 Wiley Periodicals, Inc.</t>
  </si>
  <si>
    <t>Wolf R.C.
 Fahmy R.
 Wasfi M.
 Mamdouh R.
 Moussa K.
 Schmitgen M.M.
 Wolf N.D.
 Hirjak D.
 Sambataro F.
 Kubera K.M.</t>
  </si>
  <si>
    <t>Effects of Mindfulness-Based Interventions on Gray Matter Volume in Patients with Opioid Dependence.</t>
  </si>
  <si>
    <t>Introduction: Recently, several mindfulness-based programs showed promising clinical effects in the treatment of psychiatric disorders including substance use disorders. However, very little is known about the effects of mindfulness-based interventions (MBIs) on brain structure in such patients. Method(s): This study aimed to detect changes in gray matter volume (GMV) in opioid-dependent patients receiving MBI during their first month of treatment. Thirty patients were assigned to either 3 weeks of MBI (n = 16) or treatment as usual (TAU, n = 14) and were investigated using structural magnetic resonance imaging before and after treatment. Longitudinal pipeline of the Computational Anatomy Toolbox for SPM (CAT12) was used to detect significant treatment-related changes over time. The identified GMV changes following treatment were related to clinically relevant measures such as impulsivity, distress tolerance, and mindfulness. Result(s): After treatment, increased mindfulness scores were found in individuals receiving MBI compared to TAU. In the MBI group, there were also significant differences with respect to distress tolerance and impulsivity. Effects on mindfulness, distress tolerance, and impulsivity were also found in the TAU group. Longitudinal within-group analysis revealed increased left anterior insula GMV in individuals receiving MBI. Anterior insula volume increase was associated with decreased impulsivity levels. In the TAU group, significant GMV changes were found in the right lingual gyrus and right entorhinal cortex. Discussion/Conclusion: MBI can yield significant clinical effects during early abstinence from opioid dependence. MBI is particularly associated with increased insula GMV, supporting an important role of this region in the context of MBI-induced neural changes.Copyright © 2022 IGI Global. All rights reserved.</t>
  </si>
  <si>
    <t>https://dx.doi.org/10.1159/000526952</t>
  </si>
  <si>
    <t>Neuropsychobiology. 81(6) (pp 531-538), 2022. Date of Publication: 01 Dec 2022.</t>
  </si>
  <si>
    <t>Wang Y.
 Wang M.
 Xie B.
 Wen D.
 Li W.
 Zhou M.
 Wang X.
 Lu Y.
 Cong B.
 Ni Z.
 Ma C.</t>
  </si>
  <si>
    <t>Effects of molecular hydrogen intervention on the gut microbiome in methamphetamine abusers with mental disorder.</t>
  </si>
  <si>
    <t>Methamphetamine (METH) is a potent and highly addictive psychostimulant and one of the most widely used illicit drugs, the abuse of which has become a severe public health problem worldwide. A growing amount of evidence has indicated potential connections between gut microbiota and mental disorders induced by METH and associations with neural and metabolic pathways. The present study aimed to explore the relationship between fecal microbial alterations and neuropsychiatric diseases in METH addictions. Thus, mental disorders and gut microbial alterations were analyzed by self-rating depression (SDS) and anxiety (SAS) scales and 16 S rRNA gene sequencing, respectively. Our results showed that increased SDS and SAS indices and decreased alpha diversity indicated more serious mental disorders and lower bacterial diversity in METH users than in the age-matched healthy control group. The gut microbial composition in female METH users was also significantly altered, with reductions in hydrogen-producing bacteria, including Bacteroides and Roseburia. Molecular hydrogen (H2) is spontaneously produced by intestinal bacteria in the process of anaerobic metabolism, which is the main pathway for H2 production in vivo. Numerous studies have shown that hydrogen intervention can significantly improve neuropsychiatric diseases, including Alzheimer's disease and Parkinson's disease. Our results showed that hydrogen intervention, including drinking and inhaling, significantly alleviated mental disorders induced by METH abuse, and the inhalation of hydrogen also altered gut microbiota profiles in the METH abusers. These results suggest that hydrogen intervention has potential therapeutic applicability in the treatment of mental disorders in METH abusers.Copyright © 2022 The Authors</t>
  </si>
  <si>
    <t>https://dx.doi.org/10.1016/j.brainresbull.2022.12.003</t>
  </si>
  <si>
    <t>Brain Research Bulletin. 193 (pp 47-58), 2023. Date of Publication: February 2023.</t>
  </si>
  <si>
    <t>Marret E.
 Kurdi O.
 Zufferey P.
 Bonnet F.</t>
  </si>
  <si>
    <t>Effects of nonsteroidal antiinflammatory drugs on patient-controlled analgesia morphine side effects: Meta-analysis of randomized controlled trials.</t>
  </si>
  <si>
    <t>Nonsteroidal antiinflammatory drugs (NSAIDs) are commonly combined with intravenous morphine patient-controlled analgesia to relieve postoperative pain. NSAIDs have a documented 30-50% sparing effect on morphine consumption. However, most of the studies have not demonstrated a decrease in morphine adverse effects. A meta-analysis of randomized controlled trials was performed to evaluate the risk of morphine adverse effects in patients treated with NSAIDs. Twenty-two prospective, randomized, double-blind studies including 2,307 patients were selected. NSAIDs decreased significantly postoperative nausea and vomiting by 30%, nausea alone by 12%, vomiting alone by 32% and sedation by 29%. A regression analysis yielded findings indicating that morphine consumption was positively correlated with the incidence of nausea and vomiting. Pruritus, urinary retention, and respiratory depression were not significantly decreased by NSAIDs. © 2005 American Society of Anesthesiologists, Inc. Lippincott Williams &amp; Wilkins, Inc.</t>
  </si>
  <si>
    <t>https://dx.doi.org/10.1097/00000542-200506000-00027</t>
  </si>
  <si>
    <t>Anesthesiology. 102(6) (pp 1249-1260), 2005. Date of Publication: June 2005.</t>
  </si>
  <si>
    <t>Hwang M.
 Ranganathan P.
 Lee M.J.
 Eisen S.
 Ward M.
 Gensler L.S.
 Brown M.A.
 Jia J.
 Tahanan A.
 Rahbar M.H.
 Weisman M.
 Reveille J.D.</t>
  </si>
  <si>
    <t>Effects of NSAIDs on disease activity in ankylosing spondylitis.</t>
  </si>
  <si>
    <t>Background/Purpose: NSAIDs are the first line pharmacologic therapy in ankylosing spondylitis (AS). Several NSAIDs are efficacious in AS without superiority demonstrated by any particular drug. The literature frames NSAID use in terms of type, dose and duration through the NSAID index. This study aims to identify the effect of NSAID use in AS as defined by the percent of the full inflammatory dose taken over time (the NSAID Index) on disease activity over time. Method(s): A prospective cohort study of 755 AS patients who met the modified New York criteria were followed for at least 2 visits from multiple sites. Patients underwent a comprehensive clinical evaluation including assessing their disease activity by the Bath AS Disease Activity Index (BASDAI) in addition other demographic, social, and psychological variables collected. . Medications taken concurrently, inflammatory markers and radiographs were taken at each visit. NSAID use was captured by self-report of numbers of pills taken in the last week, month, and 6 month interval. Longitudinal multivariable analyses using mixed effect Poisson regression models that account for the correlation of repeated measures over time were conducted to assess associations between NSAID use (NSAID index of 0%, &gt;0 &amp; &lt;=50%, and &gt;50%) and BASDAI in tandem with other covariables. Result(s): Of the 5101 visits included in this analysis, 41%, 29% and 26% had an NSAID index of 0, &gt;0 &amp; &lt;=50, and &gt;50 respectively. Table 1. show the longitudinal associations between NSAID use and other covariables over a 6 months period on BASDAI scores. We found that NSAID use was significantly related to higher BASDAI (overall p&lt;0.0001); the patients who had high NSAID index (&gt;50%) and low NSAID index (&gt;0 and &lt;=50%) were more likely to have high BASDAI compared to the ones with no NSAID use (ARR=1.21; p&lt;0.0001 and ARR=1.15; p&lt;0.0001, respectively). This effect was attenuated when we compare patients with high versus low NSAID index (&gt;50% vs. &gt;0 and &lt;=50%) (ARR= 1.05; p=0.0809). Smoking, C-reactive protein (CRP), baseline radiographic disease, depression (defined by Center for Epidemiologic Studies Depression Scale (CESD) score&gt;16) and opioid use were positively associated with disease activity. Negative associations were seen with TNF inhibitors (TNFi), male gender, higher education. associated with disease activity (ARR=0.9; p=0.007). Nearly identical results were found if only the NSAID index of the previous month was considered. Conclusion(s): We found a positive association between any NSAID use and higher disease activity, while high vs. low NSAID use was not associated. This may be due to AS patients with higher disease activity taking more NSAIDs. Our findings also hint at a modest treatment effect of NSAIDs in AS as high vs. low use was not associated with change in disease activity. Table 1. NSAID Use and Covariables Associated with Longitudinal Disease Activity in Multivariable Regression Modeling. (Table Presented).</t>
  </si>
  <si>
    <t>https://dx.doi.org/10.1002/art.39977</t>
  </si>
  <si>
    <t>Arthritis and Rheumatology. Conference: American College of Rheumatology/Association of Rheumatology Health Professionals Annual Scientific Meeting, ACR/ARHP 2016. Washington, DC United States. 68(Supplement 10) (pp 966-968), 2016. Date of Publication: October 2016.</t>
  </si>
  <si>
    <t>Windsor L.C.
 Dunlap E.
 Armour M.</t>
  </si>
  <si>
    <t>Effects of oral morphine on dyspnea in patients with advanced cancer (CJLSG1101).</t>
  </si>
  <si>
    <t>Background: Dyspnea is one of the most common and distressing symptoms in patients with advanced cancer. The effects of morphine were demonstrated by two well-known placebo-controlled trials and the findings recommended morphine for the alleviation of cancer-related dyspnea. However, these effects were obtained through subcutaneous administration, and these trials assessed only about nine to ten patients. Few reports are available on the effects of oral morphine on cancer-related dyspnea. We conducted this prospective observational study in order to assess the effects of oral morphine on dyspnea of cancer patients and to explore the preferable population who would gain greater benefit from morphine. Material(s) and Method(s): Patients with a diagnosis of cancer, dyspnea at rest, 20 years of age or older, any performance status, and no history of dementia or delirium, were eligible for this study. Dyspnea was assessed using a 100mm visual analogue scale (VAS) and a numerical rating scale at baseline, 30, 60, and 120 minutes after the administration of oral morphine. After 120 minutes of observation, the patients also made a self-assessment if the oral morphine was "effective" or not. Adverse events were also monitored based on the Common Toxicity Criteria for Adverse Events (CTCAE). Result(s): A total of 80 patients were enrolled. Among the 74 eligible patients, 56 were male, 66 had lung cancer, and 63 were opioid naive cases. The median age was 71.5 (range: 51-92) years old. The mean dyspnea intensity at baseline, 30, 60, and 120 minutes were 53.1, 43.8, 40.2, and 34.6, respectively. In total, oral morphine was found as "effective" for 80.3% of the patients assessed. Out of 42 patients suffering from dyspnea due to primary lung tumor, 90% answered oral morphine as "effective". Similarly, among the patients with airway narrowing, lymphangitis, and pleural effusion, 83%, 69%, and 83%, respectively, answered morphine to be "effective". The history of opioid or anti-anxiety medication was not related to efficacy. Although somnolence of grade 3 and grade 2 occurred in one and two patients, respectively, nausea or vomiting did not increase during the 120 minutes-observation. Conclusion(s): Oral morphine was found "effective" in alleviating dyspnea in 80.3% of the patients of different etiologies with advanced cancer.</t>
  </si>
  <si>
    <t>European Journal of Cancer. Conference: European Cancer Congress 2015, ECC 2015. Vienna Austria. Conference Publication: (var.pagings). 51(SUPPL. 3) (pp S213), 2015. Date of Publication: September 2015.</t>
  </si>
  <si>
    <t>Liu G.
 Ma Y.
 Chen Y.
 Zhuang Y.
 Yang Y.
 Tian X.</t>
  </si>
  <si>
    <t>Effects of parecoxib after pancreaticoduodenectomy: A single center randomized controlled trial.</t>
  </si>
  <si>
    <t>Background: Parecoxib, a selective cyclooxygenase-2 inhibitor, is a potential alternative analgesic to reduce opioid consumption after Pancreaticoduodenectomy (PD). Further, the safety and efficacy of long-term use of parecoxib for patients after PD remain a major concern. Material(s) and Method(s): In this single-center, randomized clinical trial, 134 patients undergoing open PD were randomized into the parecoxib group (group P) and control group (group C) at a 1:1 ratio. Besides a routine patient-controlled epidural analgesia (PCEA) until 3 days postoperatively for both groups, patients in group P (n = 68) received parecoxib (40 mg, intravenously, Q 12 h) for the first 5 postoperative days and were encouraged to receive opioid analgesics to control severe pain as needed. Patients in group C (n = 66) received on-demand opioid analgesics (pethidine or morphine) postoperatively. The primary outcomes included the effectiveness of parecoxib in controlling pain (measured using the visual analog scale (VAS)) and reduction of opioid use (measured as accumulated doses). Secondary outcomes included the postoperative recovery process, rate of postoperative complications, and the anti-inflammatory effect of parecoxib. Result(s): The VAS scores were not significantly different between the two groups. The number of doses of opioids for patients in group P (3.2 +/- 0.3 doses) was significantly lower than in group C (8.5 +/- 0.4 doses) (p = 0.0007). The incidence of opioid-related side effects was significantly lower in group P than in group C (p = 0.001). There were no significant differences in postoperative complications or readmission rates between the two groups. The postoperative time to first pass flatus, time to first mobilization out of bed, and time of removal of nasogastric tube in group P were significantly shorter than those in group C (P &lt; 0.05). The postoperative serum IL-6 levels of patients in group P were significantly lower than those in group C at each time point (P &lt; 0.05). Conclusion(s): Parecoxib effectively controls pain after PD. Prophylactic analgesia using parecoxib for up to 5 days after PD is safe, feasible, and can provide the same optimal pain control as opioids without adverse effects.Copyright © 2021</t>
  </si>
  <si>
    <t>https://dx.doi.org/10.1016/j.ijsu.2021.105962</t>
  </si>
  <si>
    <t>International Journal of Surgery. 90 (no pagination), 2021. Article Number: 105962. Date of Publication: June 2021.</t>
  </si>
  <si>
    <t>Trezza V, Campolongo P, Cassano T, Macheda T, Dipasquale P, Carratù MR, Gaetani S, Cuomo V.</t>
  </si>
  <si>
    <t>Effects of perinatal exposure to delta-9-tetrahydrocannabinol on the emotional reactivity of the offspring: a longitudinal behavioral study in Wistar rats</t>
  </si>
  <si>
    <t>Psychopharmacology (Berl). 2008 Jul;198(4):529-37. doi: 10.1007/s00213-008-1162-3. Epub 2008 May 2.</t>
  </si>
  <si>
    <t>10.1007/s00213-008-1162-3</t>
  </si>
  <si>
    <t>Liu, Qing-Ren;Zong, Qian-Kun;Ding, Li-Li;Dai, Hong-Yan;Sun, Yan;Dong, Yong-Yan;Ren, Zhuo-Yu;Hashimoto, Kenji;Yang, Jian-Jun</t>
  </si>
  <si>
    <t>Effects of perioperative use of esketamine on postpartum depression risk in patients undergoing cesarean section: A randomized controlled trial.</t>
  </si>
  <si>
    <t>Background: Postpartum depression (PPD) is a prevalent public health issue. Although ketamine has prophylactic effects on PPD in women undergoing cesarean section, the effects of esketamine on PPD remain unclear. This trial aimed to evaluate the efficacy of perioperative esketamine infusion on PPD risk by assessing Edinburgh Postnatal Depression Scale (EPDS) scores and blood biomarkers. Methods: A total of 150 participants undergoing elective cesarean section were randomly allocated to receive either esketamine or normal saline. Since 27 participants were excluded due to consent withdrawal or loss to follow-up, 123 patients were included. The primary outcome was the prevalence of PPD risk. Secondary outcomes included the prevalence of postpartum anxiety (PPA) risk, levels of biomarkers, postoperative pain intensity, and cumulative sufentanil consumption. Results: The prevalence of PPD and PPA risk at 3 days, 42 days, 3 months, and 6 months postpartum did not differ between the two groups. Furthermore, EPDS scores, pain intensity at rest, and during coughing on postoperative days (POD) 1 and 2 did not differ between the two groups. Sufentanil consumption during 0â€“12 h, 12â€“24 h, 0â€“24 h, and 0â€“48 h postoperatively were significantly lower in the esketamine group compared to the control group. Blood biomarkers did not differ between the two groups on POD 3. Limitations: The sample size was small. PPD risk was simply screened, not diagnosed. Conclusions: Perioperative administration of esketamine did not decrease the incidence of PPD risk in women after elective cesarean section. However, esketamine reduced opioid consumption. (PsycInfo Database Record (c) 2023 APA, all rights reserved)</t>
  </si>
  <si>
    <t>https://doi.org/10.1016/j.jad.2023.07.103</t>
  </si>
  <si>
    <t>Salmon P.</t>
  </si>
  <si>
    <t>Effects of physical exercise on anxiety, depression, and sensitivity to stress: A unifying theory.</t>
  </si>
  <si>
    <t>Until recently, claims for the psychological benefits of physical exercise have tended to precede supportive evidence. Acutely, emotional effects of exercise remain confusing, both positive and negative effects being reported. Results of cross-sectional and longitudinal studies are more consistent in indicating that aerobic exercise training has antidepressant and anxiolytic effects and protects against harmful consequences of stress. Details of each of these effects remain unclear. Antidepressant and anxiolytic effects have been demonstrated most clearly in subclinical disorder, and clinical applications remain to be exploited. Cross-sectional studies link exercise habits to protection from harmful effects of stress on physical and mental health, but causality is not clear. Nevertheless, the pattern of evidence suggests the theory that exercise training recruits a process which confers enduring resilience to stress. This view allows the effects of exercise to be understood in terms of existing psychobiological knowledge, and it can thereby provide the theoretical base that is needed to guide future research in this area. Clinically, exercise training continues to offer clinical psychologists a vehicle for nonspecific therapeutic social and psychological processes. It also offers a specific psychological treatment that may be particularly effective for patients for whom more conventional psychological interventions are less acceptable. Copyright (C) 2001 Elsevier Science Ltd.</t>
  </si>
  <si>
    <t>https://dx.doi.org/10.1016/S0272-7358%2899%2900032-X</t>
  </si>
  <si>
    <t>Clinical Psychology Review. 21(1) (pp 33-61), 2001. Date of Publication: 2001.</t>
  </si>
  <si>
    <t>Richardson, Gale A.;Goldschmidt, Lidush;Larkby, Cynthia;Day, Nancy L.</t>
  </si>
  <si>
    <t>Effects of prenatal cocaine exposure on adolescent development.</t>
  </si>
  <si>
    <t>The associations between prenatal cocaine exposure (PCE) and adolescent behavior, cognitive development, and physical growth were examined in 219 15-year-olds who have participated in a longitudinal study since their fourth gestational month. During the first trimester, 42% of the women used cocaine, with use declining across pregnancy. At the 15-year follow-up, the caregivers were, on average, 43 years old, had 13 years of education, and 50% were African American. First trimester PCE was not associated with global cognitive development or with measures of learning and memory. First trimester PCE was significantly related to adolescent-reported delinquent behavior, poorer problem solving and abstract reasoning, and reduced weight, height, and head circumference at 15 years. These results were significant after other factors that affect these domains were controlled in regression analyses. In addition, exposure to violence partially mediated the effect of PCE on delinquent behavior. These adolescent domains are important because they are predictors of poorer adult functioning. (PsycINFO Database Record (c) 2016 APA, all rights reserved)</t>
  </si>
  <si>
    <t>https://doi.org/10.1016/j.ntt.2015.03.002</t>
  </si>
  <si>
    <t>Richardson, Gale A.;Goldschmidt, Lidush;Larkby, Cynthia</t>
  </si>
  <si>
    <t>Effects of prenatal cocaine exposure on growth: A longitudinal analysis.</t>
  </si>
  <si>
    <t>Objective: There has been a limited amount of research on the long-term effects of prenatal cocaine exposure on growth of the infant, and there has been no use of longitudinal growth models. We investigated the effects of prenatal cocaine exposure on offspring growth from 1 through 10 years of age by using a repeated-measures growth-curve model. Methods: Women were enrolled from a prenatal clinic and interviewed at the end of each trimester of pregnancy about their cocaine, crack, alcohol, marijuana, tobacco, and other drug use. Fifty percent of the women were white, and 50% were black. Follow-up assessments occurred at 1, 3, 7, and 10 years of age. Results: Cross-sectional analyses showed that children exposed to cocaine during the first trimester (n = 99) were smaller on all growth parameters at 7 and 10 years, but not at 1 or 3 years, than the children who were not exposed to cocaine during the first trimester (n = 125). The longitudinal analyses indicated that the growth curves for the 2 groups diverged over time: children who were prenatally exposed to cocaine grew at a slower rate than children who were not exposed. These analyses controlled for other factors associated with child growth. Conclusions: To our knowledge, this is the first study of the long-term effects of prenatal cocaine exposure to conduct longitudinal growth-curve analyses using 4 time points in childhood. Children who were exposed to cocaine during the first trimester grew at a slower rate than those who were not exposed. These findings indicate that prenatal cocaine exposure has a lasting effect on child development. (PsycINFO Database Record (c) 2016 APA, all rights reserved)</t>
  </si>
  <si>
    <t>https://doi.org/10.1542/peds.2006-3482</t>
  </si>
  <si>
    <t>Pediatrics</t>
  </si>
  <si>
    <t>American Academy of Pediatrics</t>
  </si>
  <si>
    <t>Bennett D.S.
 Birnkrant J.M.
 Carmody D.P.
 Lewis M.</t>
  </si>
  <si>
    <t>Effects of prenatal cocaine exposure on pubertal development.</t>
  </si>
  <si>
    <t>The purpose of the current study was to examine the relationship between prenatal cocaine exposure (PCE) and pubertal development. Children (n. =. 192; 41% with PCE) completed the Pubertal Development Scale (Petersen et al. 1988) and provided salivary dehydroepiandrosterone (DHEA) samples at 6. month intervals from 11 to 13. years. PCE was examined as a predictor of pubertal status, pubertal tempo, and DHEA levels in mixed models analyses controlling for age, sex, environmental risk, neonatal medical problems, other prenatal exposures, and BMI. PCE interacted with age such that PCE predicted slower pubertal tempo during early adolescence. PCE also interacted with age to predict slower increases in DHEA levels during early adolescence. These findings suggest that PCE may affect pubertal development and, if slower pubertal tempo continues, could lead to delayed pubertal status in mid-adolescence.Copyright © 2014 Elsevier Inc.</t>
  </si>
  <si>
    <t>https://dx.doi.org/10.1016/j.ntt.2014.11.005</t>
  </si>
  <si>
    <t>Neurotoxicology and Teratology. 47 (pp 146-153), 2015. Date of Publication: January 01, 2015.</t>
  </si>
  <si>
    <t>Locke, Robin L.;Lagasse, Linda L.;Seifer, Ronald;Lester, Barry M.;Shankaran, Seetha;Bada, Henrietta S.;Bauer, Charles R.</t>
  </si>
  <si>
    <t>Effects of prenatal substance exposure on infant temperament vary by context.</t>
  </si>
  <si>
    <t>This was a prospective longitudinal multisite study of the effects of prenatal cocaine and/or opiate exposure on temperament in 4-month-olds of the Maternal Lifestyle Study (N = 958: 366 cocaine exposed, 37 opiate exposed, 33 exposed to both drugs, 522 matched comparison). The study evaluated positivity and negativity during The Behavior Assessment of Infant Temperament (Garcia Coll et al., 1988). Parents rated temperament (Infant Behavior Questionnaire; Rothbart, 1981). Cocaine-exposed infants showed less positivity overall, mainly during activity and threshold items, more negativity during sociability items, and less negativity during irritability and threshold items. Latent profile analysis indicated individual temperament patterns were best described by three groups: low/moderate overall reactivity, high social negative reactivity, and high nonsocial negative reactivity. Infants with heavy cocaine exposure were more likely in high social negative reactivity profile, were less negative during threshold items, and required longer soothing intervention. Cocaine- and opiate-exposed infants scored lower on Infant Behavior Questionnaire smiling and laughter and duration of orienting scales. Opiate-exposed infants were rated as less respondent to soothing. By including a multitask measure of temperament we were able to show context-specific behavioral dysregulation in prenatally cocaine-exposed infants. The findings indicate flatter temperament may be specific to nonsocial contexts, whereas social interactions may be more distressing for cocaine-exposed infants. (PsycInfo Database Record (c) 2020 APA, all rights reserved)</t>
  </si>
  <si>
    <t>https://doi.org/10.1017/S0954579415000504</t>
  </si>
  <si>
    <t>Development and Psychopathology</t>
  </si>
  <si>
    <t>Kang J.
 Fang C.
 Yuan Y.
 Niu K.
 Zheng Y.
 Yu Y.
 Wang G.
 Li Y.</t>
  </si>
  <si>
    <t>Effects of qCON and qNOX-guided general anaesthesia management on patient opioid use and prognosis: a study protocol.</t>
  </si>
  <si>
    <t>Introduction The adverse effects of general anaesthetic drugs (especially opioids) cannot be ignored. However, current nociceptive-monitoring techniques still lack consistency in guiding the use of opioids. This trial will study the demand for opioid use and patient prognosis in qCON and qNOX-guided general anaesthesia management. Methods and analysis This prospective, randomised, controlled trial will randomly recruit 124 patients undergoing general anaesthesia for non-cardiac surgery in equal numbers to either the qCON or BIS group. The qCON group will adjust intraoperative propofol and remifentanil dosage according to qCON and qNOX values, while the BIS group will adjust according to BIS values and haemodynamic fluctuations. The differences between the two groups will be observed in remifentanil dosing and prognosis. The primary outcome will be intraoperative remifentanil use. Secondary outcomes will include propofol consumption; the predictive ability of BIS, qCON and qNOX on conscious responses, noxious stimulus and body movements; and changes in cognitive function at 90 days postoperatively. Ethics and dissemination This study involves human participants and was approved by the Ethics Committee of the Tianjin Medical University General Hospital (IRB2022-YX-075-01). Participants gave informed consent to participate in the study before taking part. The study results will be published in peer-reviewed journals and presented at relevant academic conferences. Trial registration number ChiCTR2200059877Copyright © 2023 BMJ Publishing Group. All rights reserved.</t>
  </si>
  <si>
    <t>https://dx.doi.org/10.1136/bmjopen-2022-069134</t>
  </si>
  <si>
    <t>BMJ Open. 13(5) (no pagination), 2023. Article Number: e069134. Date of Publication: 02 May 2023.</t>
  </si>
  <si>
    <t>Zhang A.
 Zhou Y.
 Zheng X.
 Zhou W.
 Gu Y.
 Jiang Z.
 Yao Y.
 Wei W.</t>
  </si>
  <si>
    <t>Effects of S-ketamine added to patient-controlled analgesia on early postoperative pain and recovery in patients undergoing thoracoscopic lung surgery: A randomized double-blinded controlled trial.</t>
  </si>
  <si>
    <t>Study objective: To investigate whether the addition of S-ketamine to patient-controlled hydromorphone analgesia decreases postoperative moderate-to-severe pain and improves the quality of recovery (QoR) in patients undergoing thoracoscopic lung surgery. Design(s): Single-center prospective randomized double-blinded controlled trial. Setting(s): Tertiary university hospital. Patient(s): 242 patients undergoing thoracoscopic lung surgery. Intervention(s): Patients were randomized to receive intravenous patient-controlled analgesia (IV-PCA) with hydromorphone alone or hydromorphone combined with S-ketamine (0.5 mg/kg/48 h, 1 mg/kg/48 h, or 2 mg/kg/48 h). Measurements: Primary outcome was proportion of patients with moderate-to-severe pain. (numerical rating scale [NRS] pain scores &gt;=4 when coughing) within 2 days after surgery. Postoperative QoR scores and other prespecified outcomes were also recorded. Main Result(s): Of 242 enrolled patients, 220 were included in the final analysis. The results demonstrated that the incidence of postoperative moderate-to-severe pain was significantly different between the hydromorphone group and combined S-ketamine group (absolute difference, 27.9%; 95% confidence interval [CI], 11.7% to 42.1%; P &lt; 0.001). Patients who received S-ketamine had lower NRS pain scores at rest and when coughing on postoperative day 1 (POD1; median difference 1 and 1, P &lt; 0.001) and postoperative day 2 (POD2; median difference 1 and 1, P &lt; 0.001). The QoR-15 scores were higher in the combined S-ketamine group on POD1 (mean difference 6, P &lt; 0.001) and POD2 (mean difference 6, P &lt; 0.001) than in the hydromorphone group. A higher dose of S-ketamine was associated with deeper sedation. No differences were detected in the other safety outcomes. Conclusion(s): Addition of S-ketamine to IV-PCA hydromorphone significantly reduced the incidence of postoperative moderate-to-severe pain and improved the QoR in patients undergoing thoracoscopic lung surgery. Trial registration: Chinese Clinical Trail Register (identifier: ChiCTR2200058890).Copyright © 2023 Elsevier Inc.</t>
  </si>
  <si>
    <t>https://dx.doi.org/10.1016/j.jclinane.2023.111299</t>
  </si>
  <si>
    <t>Journal of Clinical Anesthesia. 92 (no pagination), 2024. Article Number: 111299. Date of Publication: February 2024.</t>
  </si>
  <si>
    <t>Preller KH, Pokorny T, Hock A, Kraehenmann R, Stämpfli P, Seifritz E, Scheidegger M, Vollenweider FX.</t>
  </si>
  <si>
    <t>Effects of serotonin 2A/1A receptor stimulation on social exclusion processing</t>
  </si>
  <si>
    <t>Proc Natl Acad Sci U S A. 2016 May 3;113(18):5119-24. doi: 10.1073/pnas.1524187113. Epub 2016 Apr 18.</t>
  </si>
  <si>
    <t>10.1073/pnas.1524187113</t>
  </si>
  <si>
    <t>Wei W.
 Zhang A.
 Liu L.
 Zheng X.
 Tang C.
 Zhou M.
 Gu Y.
 Yao Y.</t>
  </si>
  <si>
    <t>Effects of subanaesthetic S-ketamine on postoperative delirium and cognitive function in elderly patients undergoing non-cardiac thoracic surgery: a protocol for a randomised, double-blinded, placebo-controlled and positive-controlled, non-inferiority trial (SKED trial).</t>
  </si>
  <si>
    <t>Introduction Postoperative delirium (POD) is a common and distressing complication after thoracic surgery. S-ketamine has neuroprotective properties as a dissociative anaesthetic. Emerging literature has indicated that S-ketamine can reduce cognitive impairment in patients with depression. However, the role of S-ketamine in preventing POD remains unknown. Therefore, this study aims to evaluate the effect of intraoperative prophylactic S-ketamine compared with that of dexmedetomidine on the incidence of POD in elderly patients undergoing non-cardiac thoracic surgery. Methods and analysis This will be a randomised, double-blinded, placebo-controlled, positive-controlled, non-inferiority trial that enrolled patients aged 60-90 years undergoing thoracic surgery. The patients will be randomly allocated in a ratio of 1:1:1 to S-ketamine, dexmedetomidine or normal saline placebo groups using computer-generated randomisation with a block size of six. The primary outcome will be the incidence of POD within 4 days after surgery and this will be assessed using a 3-Minute Diagnostic Confusion Assessment Method two times per day. The severity and duration of POD, the incidence of emergence delirium, postoperative pain, quality of sleep, cognitive function, and the plasma concentrations of acetylcholine, brain-derived neurotrophic factor, tumour necrosis factor-alpha and incidence of adverse events will be evaluated as secondary outcomes. Ethics and dissemination Ethical approval has been obtained from the Institutional Review Board of the Cancer Hospital and the Institute of Guangzhou Medical University (ZN202119). At the end of the trial, we commit to making a public disclosure available, regardless of the outcome. The public disclosure will include a publication in an appropriate journal and an oral presentation at academic meetings. Trial registration number ChiCTR2100052750 (NCT05242692).Copyright © 2022 Walter de Gruyter GmbH, Berlin/Boston.</t>
  </si>
  <si>
    <t>https://dx.doi.org/10.1136/bmjopen-2022-061535</t>
  </si>
  <si>
    <t>BMJ Open. 12(8) (no pagination), 2022. Article Number: e061535. Date of Publication: 01 Aug 2022.</t>
  </si>
  <si>
    <t>Li Y.
 Wang L.
 Sun J.
 Xie T.
 Fu J.
 Feng C.
 Lu G.</t>
  </si>
  <si>
    <t>Effects of Subcostal Anterior Quadratus Lumborum Block with and without Dexmedetomidine on Postoperative Rehabilitation in Patients Undergoing Laparoscopic Renal Surgery: A Prospective Double-Blinded Randomized Controlled Study.</t>
  </si>
  <si>
    <t>Background: The combination of different anesthesia techniques or adjuvant drugs can relieve the stress response to surgery, reduce adverse reactions and improve the clinical outcome. We investigated the effects of subcostal anterior quadratus lumborum block (SQLB) with and without dexmedetomidine (DEX) on postoperative rehabilitation for laparoscopic renal surgery (LRS). Method(s): We included 90 patients in this single-center study. All were scheduled for elective laparoscopic radical or partial nephrectomy under general anesthesia (GA). We randomly and evenly assigned them to three groups: Group GA (GA alone), Group QG (SQLB with 30 mL of 0.25% ropivacaine and GA), and Group DQG (SQLB with 30 mL of 0.25% ropivacaine plus 1 mug/kg DEX and GA). The primary outcomes were serum creatinine (Cr) and blood urea nitrogen (BUN) levels; the secondary outcomes included the average numeric rating scale (NRS) scores at rest and during activity within 48 h postoperatively; perioperative opioid consumption; the time to first ambulation, exhaust, and fluid intake, and postoperative adverse reactions. Result(s): The serum Cr and BUN levels in Group DQG decreased significantly compared with Group GA (P &lt; 0.05). The average NRS scores in Group DQG were significantly lower than other two groups (P &lt; 0.05). Furthermore, the indexes reduced significantly in Group QG compared with Group GA (P &lt; 0.05). Groups DQG and QG had lower consumption of opioid compared with Group GA (P &lt; 0.05). The recovery indicators in Groups DQG and QG were higher quality than Group GA (P &lt; 0.05). The incidences of adverse reactions in Group DQG was significantly lower than the other groups (P &lt; 0.05). Conclusion(s): SQLB with and without DEX could attenuate postoperative pain, reduce opioids requirement and side effects, as well as facilitate postoperative early rehabilitation. More interesting, SQLB with DEX could confer kidney protection. Clinical Trial Registration Number: The Chinese Clinical Trial Registry (ChiCTR2200061554).Copyright © 2023 Li et al.</t>
  </si>
  <si>
    <t>https://dx.doi.org/10.2147/DDDT.S422356</t>
  </si>
  <si>
    <t>Drug Design, Development and Therapy. 17 (pp 3281-3293), 2023. Date of Publication: 2023.</t>
  </si>
  <si>
    <t>Del Sant, Lorena Catarina;Sarin, Luciana Maria;MagalhÃ£es, Eduardo Jorge Muniz;Lucchese, Ana CecÃ­lia;Tuena, Marco AurÃ©lio;Nakahira, Carolina;Fava, Victor Augusto Rodovalho;Delfino, Rodrigo;Surjan, Juliana;Steiglich, Matheus Souza;Barbosa, Matheus;Abdo, Guilherme;Cohrs, Frederico Molina;Liberatori, Aroldo;Del Porto, JosÃ© Alberto;Lacerda, Acioly Luiz Tavares;de Jesus Mari, Jair</t>
  </si>
  <si>
    <t>Effects of subcutaneous esketamine on blood pressure and heart rate in treatment-resistant depression.</t>
  </si>
  <si>
    <t>Introduction and objectives: The impact of multiple subcutaneous (s.c.) esketamine injections on the blood pressure (BP) and heart rate (HR) of patients with unipolar and bipolar treatment-resistant depression (TRD) is poorly understood. This study aimed to assess the cardiovascular safety of multiple s.c. doses of esketamine in patients with TRD. Methods: Seventy TRD patients received 394 weekly s.c. esketamine injections in conjunction with oral antidepressant therapy for up to six weeks. Weekly esketamine doses were 0.5, 0.75 or 1.0 mg/kg according to each patientâ€™s response to treatment. Participants were monitored before each treatment and every 15 minutes thereafter for 120 minutes. We assessed systolic blood pressure (SBP), diastolic blood pressure (DBP), and HR measurements for the entire treatment course. Results: BP increased after the first s.c. esketamine injection, reaching maximum mean SBP/DBP levels of 4.87/5.54 mmHg within 30â€“45 minutes. At the end of monitoring, 120 minutes post dose, vital signs returned to pretreatment levels. We did not detect significant differences in BP between doses of 0.5, 0.75, and 1 mg/kg esketamine. Mean HR did not differ significantly between doses or before and after s.c. esketamine injection. Conclusions: The BP changes observed with repeated s.c. esketamine injections were mild and well tolerated for doses up to 1 mg/kg. The s.c. route is a simple and safe method of esketamine administration, even for patients with clinical comorbidities, including obesity, hypertension, diabetes, and dyslipidemia. However, 14/70 patients experienced treatment-emergent transient hypertension (SBP &gt;180 mmHg and/or a DBP &gt;110 mmHg). Therefore, we strongly recommend monitoring BP for 90 minutes after esketamine dosing. Since s.c. esketamine is cheap, requires less frequent dosing (once a week), and is a simpler procedure compared to intravenous infusions, it might have an impact on public health. (PsycInfo Database Record (c) 2020 APA, all rights reserved)</t>
  </si>
  <si>
    <t>https://doi.org/10.1177/0269881120922955</t>
  </si>
  <si>
    <t>Fukano K.
 Homma Y.
 Norii T.</t>
  </si>
  <si>
    <t>Efficact of Supplemental Oxygen During Procedural Sedation and Analgesia in Elderly Patients in the Emergency Department.</t>
  </si>
  <si>
    <t>Background: The use of supplemental oxygen (SO) for procedural sedation and analgesia (PSA) is recommended in many guidelines, but the evidence of SO for the elderly is limited. Objective(s): This study aimed to compare the incidence of hypoxia with or without SO in PSA for the elderly patients. Method(s): We prospectively collected data on all patients undergoing PSA in the emergency department (ED) from May 2017 through December 2021. These data are from the Japanese Procedural SedaTion and Analgesia Registry. We included all elderly patients (65 years and older) who received PSA in the ED. We performed propensity score analysis for inverse probability of treatment weighting (IPTW) to balance the baseline characteristics. The primary outcome was the incidence of hypoxia (SpO2 &lt; 90%), and the secondary outcome was the incidence of bag-valve mask ventilation. Result(s): Among 1465 patients in the registry, we included 816 (55.7%) patients in the analysis. After propensity score method for IPTW, the distributions of confounders were closely balanced between the two groups. The incidence of hypoxia was significantly lower in the SO group compared with the non-SO group (6.2% vs. 19.3%; difference -13.1%; 95% confidence interval [CI] -9.8 to -16.4; p &lt; 0.001). SO was also associated with a lower incidence of bag-valve mask ventilation (5.2% vs. 15.4%; difference -10.2%; 95% CI -7.1 to -13.2; p &lt; 0.001). Conclusion(s): In a propensity-matched analysis, SO was associated with a lower incidence of hypoxia in elderly patients during ED PSA.Copyright © 2023 Elsevier Inc.</t>
  </si>
  <si>
    <t>https://dx.doi.org/10.1016/j.jemermed.2023.05.004</t>
  </si>
  <si>
    <t>Journal of Emergency Medicine. 65(4) (pp e310-e319), 2023. Date of Publication: October 2023.</t>
  </si>
  <si>
    <t>Choiniere M.
 Rittenhouse B.E.
 Perreault S.
 Chartrand D.
 Rousseau P.
 Smith B.
 Pepler C.</t>
  </si>
  <si>
    <t>Efficacy and costs of patient-controlled analgesia versus regularly administered intramuscular opioid therapy.</t>
  </si>
  <si>
    <t>Background: Many studies have shown the efficacy of patient-controlled analgesia (PCA). However, it is not clear whether PCA has clinical or economic benefits in addition to efficient analgesia. The current study was designed to evaluate these issues by comparing PCA with regularly administered intramuscular injections of opioids after hysterectomy. Method(s): This prospective study included 126 patients who underwent abdominal hysterectomy and were randomly assigned to receive PCA or regularly timed intramuscular injections of morphine during a period of 48 h. Doses were adjusted to provide satisfactory analgesia in both treatment groups. Pain at rest and with movement, functional recovery, drug side effects, and patient satisfaction were measured using rating scales and questionnaires. The costs of pCA and intramuscular therapy were calculated based on personnel time and drug and material requirements. Result(s): Comparable analgesia was observed with the two treatment methods, with no significant differences in the incidence of side effects or patient satisfaction. The medication dosage had to be adjusted significantly more frequently in the intramuscular group than in the PCA patients. The PCA did not favor a faster recuperation time compared with intramuscular therapy in terms of times to ambulation, resumption of liquid and solid diet, passage of bowel gas, or hospital discharge. The results of the economic evaluation, which used a cost- minimization model and sensitivity analyses, showed that PCA was more costly than regular intramuscular injections despite the fact that no costs for the pump were included in the analyses. Cost differences in nursing time favoring PCA were offset by drug and material costs associated with this type of treatment. Conclusion(s): Compared with regularly scheduled intramuscular dosing, PCA is more costly and does not have clinical advantages for pain management after hysterectomy. Because of the comparable outcomes, the general use of PCA in similar patients should be questioned.</t>
  </si>
  <si>
    <t>https://dx.doi.org/10.1097/00000542-199812000-00015</t>
  </si>
  <si>
    <t>Anesthesiology. 89(6) (pp 1377-1388), 1998. Date of Publication: December 1998.</t>
  </si>
  <si>
    <t>Ochs-Ross R.
 Daly E.J.
 Zhang Y.
 Lane R.
 Lim P.
 Morrison R.L.
 Hough D.
 Manji H.
 Drevets W.C.
 Sanacora G.
 Steffens D.C.
 Adler C.
 McShane R.
 Gaillard R.
 Wilkinson S.T.
 Singh J.B.</t>
  </si>
  <si>
    <t>Efficacy and Safety of Esketamine Nasal Spray Plus an Oral Antidepressant in Elderly Patients With Treatment-Resistant Depression-TRANSFORM-3.</t>
  </si>
  <si>
    <t>Background: Elderly patients with major depression have a poorer prognosis, are less responsive to treatment, and show greater functional decline compared with younger patients, highlighting the need for effective treatment. Method(s): This phase 3 double-blind study randomized patients with treatment-resistant depression (TRD) &gt;=65 years (1:1) to flexibly dosed esketamine nasal spray and new oral antidepressant (esketamine/antidepressant) or new oral antidepressant and placebo nasal spray (antidepressant/placebo). The primary endpoint was change in the Montgomery-Asberg Depression Rating Scale (MADRS) from baseline to day 28. Analyses included a preplanned analysis by age (65-74 versus &gt;=75 years) and post-hoc analyses including age at depression onset. Result(s): For the primary endpoint, the median-unbiased estimate of the treatment difference (95% CI) was -3.6 (-7.20, 0.07); weighted combination test using MMRM analyses z = 1.89, two-sided p = 0.059. Adjusted mean (95% CI) difference for change in MADRS score between treatment groups was -4.9 (-8.96, -0.89; t = -2.4, df = 127; two-sided nominal p = 0.017) for patients 65 to 74 years versus -0.4 (-10.38, 9.50; t = -0.09, two-sided nominal p = 0.930) for those &gt;=75 years, and -6.1 (-10.33, -1.81; t = -2.8, df = 127; two-sided nominal p = 0.006) for patients with depression onset &lt;55 years and 3.1 (-4.51, 10.80; t = 0.8, two-sided nominal p = 0.407) for those &gt;=55 years. Patients who rolled over into the long-term open-label study showed continued improvement with esketamine following 4 additional treatment weeks. Conclusion(s): Esketamine/antidepressant did not achieve statistical significance for the primary endpoint. Greater differences between treatment arms were seen for younger patients (65-74 years) and patients with earlier onset of depression (&lt;55 years).Copyright © 2019 The Authors</t>
  </si>
  <si>
    <t>American Journal of Geriatric Psychiatry. 28(2) (pp 121-141), 2020. Date of Publication: February 2020.</t>
  </si>
  <si>
    <t>Feifel D.
 Malcolm B.
 Boggie D.
 Lee K.</t>
  </si>
  <si>
    <t>Efficacy and safety of intravenous low-dose ketamine for depression in an academic clinical practice.</t>
  </si>
  <si>
    <t>Background: Several recent studies have demonstrated that a single infusion of low dose ketamine, significantly reduces symptoms of depression in patients with treatment resistant depression (TRD) with a typical onset of action within 24 hours. These findings have led to great interest in the possibility that ketamine, or another drug designed to mimic ketamine's mechanism of antidepressant action, may represent an effective and rapid treatment for TRD. However, subjects in the aforementioned prospective published studies were met restrictive inclusion and exclusion criteria. For example, most of these studies did not allow, or placed severe limitations on concomitant psychotropic medications that subjects could be taking. A history of suicidal behavior, active suicidal ideation or comorbid psychiatric conditions were also typically exclusionary these studies. Several studies have shown that subjects recruited for clinical trials in depression are poorly representative of the depressed outpatient population. Indeed, one study estimated that 86% of outpatients with clinical depression would not qualify for a typical clinical trial in depression due to exclusion criteria and that those who would be excluded were on average more chronically ill, had more previous episodes of depression, and had greater psychosocial impairment and personality pathology than subjects in clinical trials for depression. Given the strong interest in ketamine's potential as a treatment for TRD, which is based on the highly positive results obtained in clinical trials conducted to date, it is important to investigate its efficacy and safety in patients who are representative of the TRD population. Based on the published studies suggesting strong efficacy and safety of ketamine for TRD, one of the authors (DF) initiated an outpatient ketamine treatment program for TRD patients several years ago at University of California at San Diego (UCSD). As a clinical program, the criteria for acceptance of patients for ketamine infusion treating was based on the prescribing psychiatrist's determination of a favorable risk vs benefit formulation, rather than the type of formal restrictive criteria employed in prospective research studies. This paper, describes the results of a retrospective analysis of the safety and efficacy outcomes of the index ketamine infusion administered to the first 50 patients in this clinical program. Method(s): The initial ketamine infusion administered to patients was 0.5 mg/kg over 40 minutes and it was administered in an outpatient infusion setting at UCSD in the absence of an anesthesiologist. Patients were not required to wash off medication prior to receiving their ketamine infusion. Furthermore, suicide risk did not make patients ineligible and in general enhanced patient's eligibility for ketamine treatment owing to its strengthening the patient's benefit to risk formulation. A retrospective chart review of the first 50 TRD patients treated with low-dose IV ketamine at UC San Diego was conducted. Charts were included in the analysis, if the patient was at least 18 years old and containing a completed baseline, 1-hour, and 24-hour post infusion Beck Depression Inventory (BDI). Demographic and clinical variables were analyzed with descriptive statistics. The primary outcome was reduction in BDI score from baseline to 24-hours determined by a paired t-test. Secondary outcomes included reduction in BDI 1-hour post-infusion, response (4 50% reduction in BDI score) and remission (BDI score =11) at 24 hours. Patients who were responders at 24 hours were also asked to complete a BDI at 7-days post infusion. Result(s): Forty-one charts met the analysis inclusion criteria. Mean patient age was 48.6 +/- 12.7 years, 78% white, and 36.6 % female. All patients had a diagnosis of major depressive disorder (n = 34) or bipolar disorder (n = 7) and had failed multiple antidepressants. Some had failed ECT (26.8%) or rTMS (24.4%). Significant psychiatric comorbidity existed in 73.1% of patients, with anxiety being most prevalent (58.5%). Concomitant medications included antidepressants (51.2%), antipsychotics (29.3%), mood stabilizers (19.5%), stimulants (26.8%), benzodiazepines (41.5%) and hypnotics (17.1%). Average BDI score was 32.6 +/- 8.4 prior to the infusion. This was higher than baseline scores reported in previous published clinical trials. BDI score was 16.8 +/- 3.8 (po 0.001) and 16.1 +/- 3.1 (po 0.001) at 1-hour and 24-hours post-infusion, respectively. There was a 53.7% response rate and a 41.5% remission rate at 24-hours post infusion. Sevenday post infusion BDI responses accessed from among patients who were responders at 24-hours revealed that 75% of them maintained their responder status at 7 days. No serious adverse events occurred during infusions or in the 7-day period afterward. On average, ketamine induced a modest, transient blood pressure elevation during infusions that did not require medical intervention. Two patients required antiemetic medication for nausea and one patient required lorazepam for heightened anxiety during the infusion. Conclusion(s): The naturalistic sample of TRD patients in this analysis had higher baseline symptom scores, greater suicidal risk, and more concomitant medications at the time of their ketamine treatment that typical cohorts published prospective studies. Despite this, low dose ketamine infusions demonstrated rapid efficacy and were well tolerated.</t>
  </si>
  <si>
    <t>https://dx.doi.org/10.1038/npp.2016.240</t>
  </si>
  <si>
    <t>Neuropsychopharmacology. Conference: 55th Annual Meeting of the American College of Neuropsychopharmacology, ACNP 2016. Hollywood, FL United States. 41(Supplement 1) (pp S159), 2016. Date of Publication: December 2016.</t>
  </si>
  <si>
    <t>Song X, Wang F, Dong R, Zhu K, Wang C.</t>
  </si>
  <si>
    <t>Efficacy and Safety of Remimazolam Tosilate Combined With Esketamine for Analgesic Sedation in Mechanically Ventilated ICU Patients: A Single-Arm Clinical Study Protocol</t>
  </si>
  <si>
    <t>Front Med (Lausanne). 2022 Mar 17;9:832105. doi: 10.3389/fmed.2022.832105. eCollection 2022.</t>
  </si>
  <si>
    <t>10.3389/fmed.2022.832105</t>
  </si>
  <si>
    <t>Saini V.K.
 Verma K.K.
 Gehlawat P.
 Goyal S.
 Goya D.
 Saini D.</t>
  </si>
  <si>
    <t>Efficacy and Safety of Repeated Ketamine Infusion in Treatment Resistant Depression.</t>
  </si>
  <si>
    <t>Introduction: Ketamine infusion was known to be effective treatment in treatment resistant depressed patients in subanasthetic dose as shown by multiple studies. Previous studies suggested that repeated infusion having higher response rate than single infusion.With this rationale, we planned a study a study to see efficacy and safety of repeated infusion in such patients. Methods and Materials: This was a single center, prospective, open-label study . After applying inclusion and exclusion criteria 20 patients were recruited and ketamine was infused @ 0.5mg/kg over 60 min under guidance of anaesthetist.Various scales like MADRS, CGI,SSI,BPRS and CADSS were applied to see efficacy and safety of infusion before and after every infusion and mean scores were compared with appropriate statistics. Results and Conclusion(s): In our study, 14 patients (70%) showed response among 20 patients, among responders 10 patient (50%) were remitters. Pre and Post infusion difference between mean MADRS, CGI and SSI scores found signicant while difference between mean BPRS and CADSS scores were not significant. Most of the patient felt self limiting side effect like sedation, dizziness, vertigo, restlessness etc. So ketamine infusion is safer alternative for treatment resistant depression.Copyright © 2022 Ubiquity Press. All rights reserved.</t>
  </si>
  <si>
    <t>European Journal of Molecular and Clinical Medicine. 9(3) (pp 5540-5550), 2022. Date of Publication: December 2022.</t>
  </si>
  <si>
    <t>Zhang Y.
 Ou C.
 Bai X.
 Lai J.
 Huang W.
 Ouyang H.</t>
  </si>
  <si>
    <t>Efficacy and safety of the combination of propofol and S(+)-ketamine for procedural sedation in pediatric patients undergoing totally implantable venous access port implantation: A prospective randomized controlled study.</t>
  </si>
  <si>
    <t>Background: Totally implantable venous access port (TIVAP) implantation is usually performed under general anesthesia with endotracheal intubation in children. Procedural sedation without endotracheal intubation has been applied to minor pediatric surgeries like central venous catheter insertion. To explore a more efficient and less invasive anesthesia mode to implant TIVAPs for children, we aimed to evaluate the efficacy and safety of procedural sedation using propofol and S(+)-ketamine compared with general anesthesia. Method(s): Sixty-six patients aged 6 months to 10 years undergoing TIVAP implantation were randomly allocated to two groups. Patients under procedural sedation [S(+)-ketamine-propofol (sketofol) group] were given target-controlled infusion of propofol 4 mug/ml using the Paedfusor model and S(+)-ketamine 0.5 mg/kg as induction, and had target-controlled infusion of propofol 3-4 mug/ml as maintenance. Patients in sketofol group received medium-flow oxygen inhalation through facemasks during surgery. Patients under general anesthesia (control group) were given propofol 2 mg/kg, cisatracurium 0.2 mg/kg, fentanyl 3 mug/kg as induction, and sevoflurane 0.8 minimum alveolar concentration as maintenance after endotracheal intubation. Primary outcome was the postoperative emergence agitation evaluated 5 min after awakening. Result(s): Postoperative emergence agitation evaluated 5 min after awakening was lower in sketofol group versus control group [1.0 (0.5, 1.0) vs. 3.0 (2.0, 4.0); median difference (95% CI): 2.0 (1.0, 2.0); P &lt; 0.001]. Time to awakening was significantly lower in sketofol group versus control group [15.0 (5.0, 23.0) vs. 26.0 (20.5, 37.5); median difference (95% CI): 11.0 (7.0, 19.0); P &lt; 0.001], as well as time to discharge from post anesthesia care unit [35.0 (24.0, 45.0) vs. 45.0 (37.5, 59.5); median difference (95% CI): 10.0 (10.0, 23.0); P &lt; 0.001]. Postoperative complications or adverse events were not reported in sketofol group. Conclusion(s): Compared to general anesthesia with endotracheal intubation, procedural sedation using propofol and S(+)-ketamine improves the postoperative emergence agitation right after the recovery of consciousness, and has advantage in shortening anesthetic recovery time for pediatric patients undergoing TIVAP implantation.Copyright © 2022 Zhang, Ou, Bai, Lai, Huang and Ouyang.</t>
  </si>
  <si>
    <t>https://dx.doi.org/10.3389/fped.2022.974917</t>
  </si>
  <si>
    <t>Frontiers in Pediatrics. 10 (no pagination), 2022. Article Number: 974917. Date of Publication: 17 Aug 2022.</t>
  </si>
  <si>
    <t>Tereshko Y.
 Lettieri C.
 Belgrado E.
 Pez S.
 Gigli G.L.
 Valente M.</t>
  </si>
  <si>
    <t>Efficacy and safety of two different botulinum toxin type A dilutions in chronic migraineurs.</t>
  </si>
  <si>
    <t>Botulinum toxin type A is an effective preventive therapy for chronic migraine. Although the guidelines suggest a 50U/ml dilution of OnabotulinumtoxinA (BoNT/A), many clinicians use more concentrated solutions. However, there are no studies regarding the effect and safety of 100U/ml BoNT/A dilution with the saline solution following the PREEMPT paradigm. Our primary goal was to evaluate the efficacy, in reducing migraine frequency, and safety of two different BoNT/A dilutions (100U/ml vs 50U/ml) in the treatment of Chronic migraine. Our secondary goal was to determine the predictors of BoNT/A response. We retrospectively collected data from 113 chronic migraine patients treated with 3 rounds of BoNT/A according to the PREEMPT protocol as a preventive therapy. Patients were divided into two groups, based on BoNT/A dilution: 50U/ml (49 patients) vs. 100U/ml (64 patients) of sodium chloride 0.9%. We compared the migraine days/month, intensity, and intake of symptomatic medications at the baseline with the data obtained after the treatment; moreover, we evaluated the occurrence of adverse effects observed in the two groups. There was no difference regarding efficacy and safety between the two groups except for eyelid ptosis, which was more common in the 50U/ml BoNT/A group (p 0.018). Unilateral localization of migraine was associated with a more favorable outcome (OR 5.593, C.I. 2.358-13.268; p &lt; 0.001) while Major Depressive Disorder predicted a less favorable response (OR 0.213, C.I. 0.087-0.523; p &lt; 0.001). In our study, BoNT/A dilution did not influence the response to the therapy, but 100U/ml dilution could reduce the risk of eyelid ptosis. Unilateral localization of migraine pain might predict a more favorable response to the therapy, while the presence of a Major Depressive Disorder might predict a less favorable response.Copyright © 2023 Elsevier Ltd</t>
  </si>
  <si>
    <t>https://dx.doi.org/10.1016/j.toxicon.2023.107096</t>
  </si>
  <si>
    <t>Toxicon. 227 (no pagination), 2023. Article Number: 107096. Date of Publication: May 2023.</t>
  </si>
  <si>
    <t>Silvasti M.
 Tarkkila P.
 Tuominen M.
 Svartling N.
 Rosenberg P.H.</t>
  </si>
  <si>
    <t>Efficacy and side effects of tramadol versus oxycodone for patient-controlled analgesia after maxillofacial surgery.</t>
  </si>
  <si>
    <t>Tramadol, a weak opioid mu-receptor agonist, may have a favourable potency and side effect profile for intravenous patient-controlled analgesia (PCA). In a prospective, double-blind, randomized study involving 54 patients, tramadol was compared with oxycodone in PCA after maxillofacial surgery. All the patients were given diclofenac sodium 1 mg kg-1 intramuscularly and dexamethasone 8 mg twice a day. Post-operatively patients received tramadol or oxycodone by a PCA apparatus (lockout 5 min, tramadol 0.3 mg kg-1 bolus, oxycodone 0.03 mg kg-1 bolus). During the immediate recovery period, opioid was administered i.v. in a double-blind fashion, either tramadol 10 mg or oxycodone 1 mg increments until the pain control was judged to be satisfactory by the patient. Pain was assessed at rest and during activity (mouth opening) before and after loading, at 2 h after commencing the PCA, as well as at 21.00 and at 09.00 hours on the following morning. Side effects were recorded. The potency ratio of tramadol to oxycodone was found to be approximately 8:1. There was no significant difference between the groups in the VAS scores for pain. No respiratory depression was identified. Tramadol was found to provide adequate analgesia after maxillofacial surgery without risk of respiratory depression. However, the incidence of nausea was slightly greater in the tramadol group than in the oxycodone group (44% vs. 28%, NS).</t>
  </si>
  <si>
    <t>https://dx.doi.org/10.1046/j.1365-2346.1999.00597.x</t>
  </si>
  <si>
    <t>European Journal of Anaesthesiology. 16(12) (pp 834-839), 1999. Date of Publication: 1999.</t>
  </si>
  <si>
    <t>Khan S.A.
 Zulfiqar G.
 Aslam A.B.</t>
  </si>
  <si>
    <t>Efficacy of Bupivacaine Inferior Alveolar Nerve Block Versus Intravenous Use of Tramadol for Postoperative Pain Control in Mandibular Parasymphysis Fractures.</t>
  </si>
  <si>
    <t>Background: One of the most crucial parts of any operation is postoperative monitoring and management. Numerous clinical strategies for administering analgesic drugs have been developed to reduce postoperative pain in patients. High opioid doses before, during, and after surgery might cause respiratory depression, sleepiness, nausea, vomiting, itching, difficulties urinating, and ileus. Most surgeries cause maxillo-mandibular fixation (locked jaw). In the early postoperative period, ventilatory depression and vomiting are common that's why this study focuses on the two types of drug intervention and measures the effects. Objective(s): To evaluate the efficacy of bupivacaine inferior alveolar nerve block vs intra-venous tramadol (opioid) in postoperative pain control. Study Design: Prospective, randomized control trial Study Setting: The study was conducted in Jinnah Hospital, Lahore from 6 April 2022 to 6 October 2022. Methodology: The non-probability sampling technique was used to recruit the patients. Patient aged between 18 - 40 years with simple mandibular parasymphyis fracture was included in the study. However, patients with diabetes, ischemic heart disease &amp; bone diseases were excluded from the study. The patients were divided into two groups. One group received bupivacaine while the other group received tramadol (opioid). The pain of the patient was calculated using the Visual Analog Scoring system. The frequency of pain was recorded postoperatively between 0-3hrs, 3-6hrs, 6-12hrs, and 12-24hrs. The data were analyzed by using SPSS version 22. Result(s): Fifty-two patients were recruited in this trial and randomly assigned to the bupivacaine group and tramadol group, there were no significant differences between the two groups in terms of demographic data including age, gender, BMI and mean operation time (P&gt;0.05) as shown in table 1. The Visual Analog and Category Pain Scale (VAS) significanlty reduced in both the groups. The more decline in pain was observed from 12hrs to 24hrs in bupivacaine group from 4.46+/-0.64 to 2.27+/-1.00 respectively. In addition, a repeated-measures ANOVA was utilized to evaluate the VAS ratings between the two groups, revealing that the VAS values in the bupivacaine group were considerably lower than those in the tramadol group 16 and 24 hours after surgery (P=0.001 and P=0.000, respectively). Practical implication: The study's justification is the dearth of local or regional information on this topic. Therefore, the objective of this research was to evaluate the effectiveness of tramadol intravenously against bupivacaine inferior alveolar nerve block for postoperative pain control in mandibular parasymphysis fractures. Conclusion(s): In conclusion, 2mL.5% Injection Bupivacaine (1:200000) administered at the fracture site in the mandibular parasymphysis fractures area post-operation relieved somatic wound pain better than tramadol without major side effects. Thus, local infiltration of bupivacaine over the section incision is recommended for safe and efficient post-operative pain.Copyright © 2023 Lahore Medical And Dental College. All rights reserved.</t>
  </si>
  <si>
    <t>https://dx.doi.org/10.53350/pjmhs2023173689</t>
  </si>
  <si>
    <t>Pakistan Journal of Medical and Health Sciences. 17(3) (pp 689-692), 2023. Date of Publication: March 2023.</t>
  </si>
  <si>
    <t>Elmoutaz Mahmoud H, Rashwan DAE.</t>
  </si>
  <si>
    <t>Efficacy of Dexmedetomidine versus Ketofol for Sedation of Postoperative Mechanically Ventilated Patients with Obstructive Sleep Apnea</t>
  </si>
  <si>
    <t>Crit Care Res Pract. 2018 Jan 28;2018:1015054. doi: 10.1155/2018/1015054. eCollection 2018.</t>
  </si>
  <si>
    <t>10.1155/2018/1015054</t>
  </si>
  <si>
    <t>Mahmoud, HE; Rashwan, DA</t>
  </si>
  <si>
    <t>SHORT-TERM SEDATION; PROCEDURAL SEDATION; SURGICAL-PATIENT; ANALGESIA; PROPOFOL; KETAMINE; KETAMINE/PROPOFOL; ANESTHESIA; INFUSION</t>
  </si>
  <si>
    <t>Patients with sleep apnea are prone to postoperative respiratory complications, requiring restriction of sedatives during perioperative care. We performed a prospective randomized study on 24 patients with obstructive sleep apnea (OSA) who underwent elective surgery under general anesthesia., The patients were equally divided into two groups: Group Dex: received dexmedetomidine loading dose 1 mcg/kg IV over 10 min followed by infusion of 0.2-0.7 mcg/kg/hr; Group KFL: received ketofol as an initial bolus dose 500 mcg/kg IV (ketamine/propofol 1 : 1) and maintenance dose of 5-10 mcg/kg/min. Sedation level (Ramsay sedation score), bispectral index (BIS), duration of mechanical ventilation, surgical intensive care unit (SICU) stay, and mean time to extubation were evaluated. Complications (hypotension, hypertension, bradycardia, postextubation apnea, respiratory depression, and desaturation) and number of patients requiring reintubation were recorded., ere was a statistically significant difference between the two groups in BIS at the third hour only (Group DEX 63.00 +/- 3.542 and Group KFL 66.42 +/- 4.010, p value = 0.036). Duration of mechanical ventilation, SICU stay, and extubation time showed no statistically significant differences. No complications were recorded in both groups., us, dexmedetomidine was associated with lesser duration of mechanical ventilation and time to extubation than ketofol, but these differences were not statistically significant.</t>
  </si>
  <si>
    <t>Ismail A.A.
 Hamza H.M.
 Gado A.A.</t>
  </si>
  <si>
    <t>Efficacy of dexmedetomidine versus morphine as an adjunct to bupivacaine in caudal anesthesia for pediatric thoracic surgeries: A randomized controlled trial.</t>
  </si>
  <si>
    <t>Background: Caudal anesthesia is an effective method of pain management, which can be successfully employed to minimize post-thoracotomy pain in pediatric patients. However, its main disadvantage is the short postoperative analgesic period, which can be prolonged by the concurrent administration of one of many adjuvants. Objective(s): This prospective randomized, blinded study aimed to compare the efficacy of dexmedetomidine versus morphine as adjuvants to bupivacaine in caudal anesthesia for thoracic surgeries in pediatric patients. Method(s): Fifty patients were randomly allocated into two equal groups. To achieve caudal epidural block anesthesia, the patients in group M (n = 25) were administered morphine and bupivacaine, while group D (n = 25) received a mixture of dexmedetomidine and bupivacaine. The primary outcome of this study was the postoperative analgesic duration achieved. The secondary outcomes included morphine administration in the first 24 hours following caudal block anesthesia, the face, legs, activity, cry, consolability (FLACC) scale scores, and adverse effects, including vomiting, itching, bradycardia, hypotension, and respiratory depression. Result(s): The results showed that patients who had received dexmedetomidine achieved a longer postoperative analgesia as compared to those who had received morphine (P &lt; 0.001). Postoperatively, the heart rate, blood pressure, pain score, and mean consumption of morphine were lower in group D as compared to the group M. There was no significant difference in the adverse effects between the two groups. Conclusion(s): The use of dexmedetomidine as an adjuvant to bupivacaine for caudal anesthesia during pediatric thoracic surgeries induced better and prolonged postoperative analgesia as compared to morphine.Copyright © 2021, Author(s).</t>
  </si>
  <si>
    <t>https://dx.doi.org/10.5812/aapm.112296</t>
  </si>
  <si>
    <t>Anesthesiology and Pain Medicine. 11(2) (no pagination), 2021. Article Number: e112296. Date of Publication: April 2021.</t>
  </si>
  <si>
    <t>Rady A.
 Abdelkarim A.
 Ivanoff A.
 Molokhia T.</t>
  </si>
  <si>
    <t>Efficacy of Dialectical Behavioral Therapy for Emotion Dysregulation in Patients with Dual Diagnosis of Borderline Personality Disorder and Substance Use Disorder.</t>
  </si>
  <si>
    <t>Background: The published evidence supports the efficacy of dialectical behavioral therapy (DBT) to treat patients with borderline personality disorder and particular emphasis on emotion dysregulation as a psychopathological construct. Aim(s): To assess the efficacy of DBT for improving emotion dysregulation among patients with dual diagnosis of borderline personality disorder and substance use disorder. Method(s): We recruited 40 patients meeting DSM-5 criteria for borderline personality disorder and substance use disorder and assigned them to one of two groups of 20 participants each. One group underwent DBT therapy and the other group followed a treatment-as-usual (TAU) protocol over one year. We used the scores of the difficulties in emotion regulation scale (DERS) at baseline, immediately after therapy, and 4 months after therapy to assess emotion dysregulation. Result(s): We found significant improvements (p&lt;0.05) in the DBT group after therapy that were maintained at least for 4 months afterwards based on the DERS scores (including subscale scores). More patients dropped out of the treatment in the TAU group than in the DBT group. Conclusion(s): DBT is a potentially efficacious psychological intervention to treat emotion dysregulation in patients with borderline personality disorder and substance use disorder.Copyright © 2021 Bentham Science Publishers.</t>
  </si>
  <si>
    <t>https://dx.doi.org/10.2174/2666082217666210716130354</t>
  </si>
  <si>
    <t>Current Psychiatry Research and Reviews. 17(2) (pp 105-119), 2021. Date of Publication: May 2021.</t>
  </si>
  <si>
    <t>Kheirkhah F.
 Tayyebi G.
 Rabiee S.M.
 Moghadamnia A.-A.
 Bijani A.</t>
  </si>
  <si>
    <t>Efficacy of different doses of ketamine as a bolus in major depressive disorder.</t>
  </si>
  <si>
    <t>Background: Major depressive disorder is a severe, heterogeneous, common medical illness and a leading cause of disability throughout the world that poses a significant public health issue. Previous studies have shown rapid antidepressant effects following a single administration of ketamine. This study aimed to assess the impact of route of administration and dose of ketamine for the reduction of depressive symptoms and compare the effects of different doses and methods. Method(s): A double-blind clinical controlled trial was done on 100 patients with a primary diagnosis of major depressive disorder who were assigned into two groups of 50 subjects at a dose of 0.5 mg/kg and 0.75 mg/kg ketamine and each group was divided into two groups of 25 subjects following a single dose of intravenous bolus and infusion of ketamine. The patient's severity of depression was evaluated with Hamillton Depression Rating Scale and Beck Depression Inventory scores after 2 days, 7 days, 30 days and 60 days of ketamine administration, then the results were compared between groups. Result(s): According to Hamilton and Beck score, the treatment response in investigated patients was 64% and 60%, respectively. Conclusion(s): These data suggest that ketamine effect is related to drug dose and type of administration. The dose of 0.75 mg/kg of ketamine is more effective than 0.5 mg/kg and a bolus injection of low-dose ketamine (0.5 mg/kg) is more effective than infusion and in high-dose ketamine (0.75 mg/kg), there was no difference between the methods of drug administration.Copyright © 2018; Babol University of Medical Sciences.</t>
  </si>
  <si>
    <t>https://dx.doi.org/10.22088/cjim.9.3.220</t>
  </si>
  <si>
    <t>Caspian Journal of Internal Medicine. 9(3) (pp 220-227), 2018. Date of Publication: 2018.</t>
  </si>
  <si>
    <t>Tao J.
 Nunery W.
 Kresovsky S.
 Lister L.
 Mote T.</t>
  </si>
  <si>
    <t>Efficacy of fentanyl or alfentanil in suppressing reflex sneezing after propofol sedation and periocular injection.</t>
  </si>
  <si>
    <t>PURPOSE: A sneeze reflex may occur after propofol sedation and during periocular injections. Unexpected movement from sneezing can result in needle injury to the globe or optic nerve, or hematoma. We investigate the efficacy of concomitant fentanyl or alfentanil in reducing sneezing following propofol and during periocular injections. METHOD(S): Our prospective, randomized study included 81 adult patients undergoing conscious sedation prior to periocular injection of local anesthesia. All patients received propofol and were randomized to propofol only (25 patients), propofol plus midazolam (14 patients), propofol plus opioid (31 patients), propofol plus midazolam and opioid (11 patients). Periocular injection of local anesthetic was given in the usual manner. The main outcome measure was sneezing. Patients were also assessed for cardiorespiratory parameters, analgesia, and adverse side effects of sedatives. RESULT(S): Of the patients who received no opioid, 17 of 39 (43.6%) sneezed. Of the patients who received an opioid, 0 of 42 sneezed (p &lt; 0.0001 by Fisher exact two-tailed test). Among subjects receiving no opioids, midazolam was associated with a higher incidence of the sneeze reflex, but this was not quite statistically significant (p = 0.09). No adverse cardiorespiratory events were noted and analgesia was universally adequate. CONCLUSION(S): Fentanyl or alfentanil suppressed sneezing after propofol sedation and eyelid anesthetic injection. These medications may prevent needle injury. ©2008The American Society of Opthalmic Plastic and Reconstructive Surgery, Inc.</t>
  </si>
  <si>
    <t>https://dx.doi.org/10.1097/IOP.0b013e31818ab3ca</t>
  </si>
  <si>
    <t>Ophthalmic Plastic and Reconstructive Surgery. 24(6) (pp 465-467), 2008. Date of Publication: November-December 2008.</t>
  </si>
  <si>
    <t>Norman, SB; Trim, R; Haller, M; Davis, BC; Myers, US; Colvonen, PJ; Blanes, E; Lyons, R; Siegel, EY; Angkaw, AC; Norman, GJ; Mayes, T</t>
  </si>
  <si>
    <t>Efficacy of Integrated Exposure Therapy vs Integrated Coping Skills Therapy for Comorbid Posttraumatic Stress Disorder and Alcohol Use Disorder: A Randomized Clinical Trial</t>
  </si>
  <si>
    <t>COGNITIVE PROCESSING THERAPY; SUBSTANCE USE DISORDERS; COCAINE-DEPENDENT INDIVIDUALS; PROLONGED EXPOSURE; CONCURRENT TREATMENT; SYMPTOM INTERPLAY; PTSD SEVERITY; VETERANS; TRAUMA; HEALTH</t>
  </si>
  <si>
    <t>This randomized clinical trial of veterans compares the efficacy of integrated prolonged exposure therapy with present-centered integrated coping skills therapy in reducing posttraumatic stress disorder (PTSD) symptoms and alcohol use. Key PointsQuestionIs integrated prolonged exposure therapy tolerable and more efficacious than present-centered integrated coping skills therapy for reducing posttraumatic stress disorder symptoms and alcohol use in patients with comorbid posttraumatic stress disorder and alcohol use disorder? FindingsIn this randomized clinical trial of 119 patients, exposure therapy reduced posttraumatic stress disorder symptoms significantly more than coping skills therapy after treatment and at 3- and 6-month follow-ups. Participants in both treatment arms had reductions in heavy drinking days over time. MeaningIntegrated prolonged exposure therapy was well tolerated and had greater efficacy for reducing posttraumatic stress disorder symptoms than present-centered integrated coping skills therapy. ImportanceCo-occurrence of posttraumatic stress disorder (PTSD) and alcohol use disorder (AUD) is common and associated with psychiatric and functional problems. Understanding whether exposure therapy is tolerable and efficacious for treating PTSD and AUD is critical to ensure that best practice treatments are available. ObjectiveTo compare the efficacy of integrated (ie, targeting both PTSD and alcohol use) prolonged exposure (I-PE) therapy with present-centered integrated coping skills (I-CS) therapy, a more commonly available treatment, in reducing PTSD symptoms and alcohol use. Design, Setting, and ParticipantsThis prospective randomized clinical trial with masked assessments considered 186 veterans seeking Veterans Affairs mental health services. A total of 119 veterans with PTSD and AUD were randomized. Data were collected from February 1, 2013, to May 31, 2017, before treatment, after treatment, and at 3- and 6-month follow-ups. Intention-to-treat analyses were performed. InterventionsVeterans underwent I-PE (Concurrent Treatment of PTSD and Substance Use Disorder Using Prolonged Exposure) or I-CS (Seeking Safety) therapy. Main Outcomes and MeasuresA priori planned outcomes were PTSD symptoms (Clinician Administered PTSD Scale for DSM-5) and percentage of heavy drinking days (Timeline Follow-Back) before treatment, after treatment, and at 3- and 6-month follow-ups. ResultsA total of 119 veterans (mean [SD] age, 41.6 [12.6] years; 107 [89.9%] male) were randomized. Linear mixture models found that PTSD symptoms decreased in both conditions, with a significantly greater decrease for I-PE treatment compared with I-CS treatment (treatmentxtime interaction, -2.83; F-3,F-233.1=4.92; Cohen d=0.41; P=.002). The percentage of heavy drinking days improved in both conditions but was not statistically different between I-PE and I-CS treatment (treatmentxtime interaction, 1.8%; F-3,F-209.9=0.18; Cohen d=0.04; P=.91). Conclusions and RelevanceThe I-PE arm had a greater reduction in PTSD symptoms than the I-CS arm and comparable drinking decreases. The study provides evidence that exposure therapy is more efficacious in treating PTSD than a more commonly available integrated treatment without exposure for comorbid PTSD and AUD. Trial RegistrationClinicalTrials.gov identifier: NCT01601067</t>
  </si>
  <si>
    <t>Barton E.D.
 Colwell C.B.
 Wolfe T.
 Fosnocht D.
 Gravitz C.
 Bryan T.
 Dunn W.
 Benson J.
 Bailey J.</t>
  </si>
  <si>
    <t>Efficacy of intranasal naloxone as a needleless alternative for treatment of opioid overdose in the prehospital setting.</t>
  </si>
  <si>
    <t>Prehospital providers are at increased risk for blood-borne exposure and disease due to the nature of their environment. The use if intranasal (i.n.) medications in high-risk populations may limit this risk of exposure. To determine the efficacy of i.n. naloxone in the treatment of suspected opiate overdose patients in the prehospital setting, a prospective, nonrandomized trial of administering i.n. naloxone by paramedics to patients with suspected opiate overdoses over a 6-month period was performed. All adult patients encountered in the prehospital setting as suspected opiate overdose (OD), found down (FD), or with altered mental status (AMS) who met the criteria for naloxone administration were included in the study. i.n. naloxone (2 mg) was administered immediately upon patient contact and before i.v. insertion and administration of i.v. naloxone (2 mg). Patients were then treated by EMS protocol. The main outcome measures were: time of i.n. naloxone administration, time of i.v. naloxone administration, time of appropriate patient response as reported by paramedics. Ninety-five patients received i.n. naloxone and were included in the study. A total of 52 patients responded to naloxone by either i.n. or i.v., with 43 (83%) responding to i.n. naloxone alone. Seven patients (16%) in this group required further doses of i.v. naloxone. In conclusion, i.n. naloxone is a novel alternative method for drug administration in high-risk patients in the prehospital setting with good overall effectiveness. The use of this route is further discussed in relation to efficacy of treatment and minimizing the risk of blood-borne exposures to EMS personnel. © 2005 Elsevier Inc.</t>
  </si>
  <si>
    <t>https://dx.doi.org/10.1016/j.jemermed.2005.03.007</t>
  </si>
  <si>
    <t>Journal of Emergency Medicine. 29(3) (pp 265-271), 2005. Date of Publication: October 2005.</t>
  </si>
  <si>
    <t>Zhou N.
 Chen C.
 Liu Y.
 Yu Z.
 Chen Y.</t>
  </si>
  <si>
    <t>Efficacy of intraoperative subanesthetic dose of ketamine/esketamine in preventing postoperative cognitive dysfunction: a systematic review and meta-analysis.</t>
  </si>
  <si>
    <t>Background: Postoperative cognitive dysfunction (POCD) is a common complication after anesthesia surgery, especially in older people, that can persist weeks or months after surgery as a short-term impairment of cognitive abilities, or even for a prolonged duration over years, potentially progressing into permanent cognitive dysfunction. However, the pathogenesis of POCD is not fully understood, and therefore an optimal solution for preventing POCD has yet to be established. Some studies have shown that intraoperative ketamine/esketamine reduces the incidence of POCD, but this remains controversial. Objective(s): We evaluated the effect of intraoperative subanesthetic doses of ketamine/esketamine versus no intervention in adults undergoing general anesthesia surgery on the incidence of POCD. Data Sources: We followed the Preferred Reporting Items for Systematic Reviews and Meta-Analyses guidelines and searched the PubMed, Embase, Ovid, Cochrane, Scopus, and Web of Science databases for the MeSH terms 'ketamine', 'esketamine', and 'Postoperative Cognitive Complications' from database inception to 25 June 2023. Result(s): We found no statistically significant difference in the incidence of POCD within 7 days for intraoperative subanesthetic dose of ketamine/esketamine compared with the control group [relative risk (RR) = 0.57, 95% confidence interval (CI): 0.32, 1.01], and the results from the subgroup analysis based on age (&gt;60 years) also revealed that the difference was not statistically significant (RR = 0.49, 95% CI: 0.23, 1.04). Conclusion(s): Compared with controls, intraoperative subanesthetic dose of ketamine/esketamine has no advantage in preventing POCD in patients, or in elderly patients. This study provides reference data for POCD research and clinical drug intervention strategies. Registration: Prospective Register of Systematic Reviews (PROSPERO; registration number CRD42023401159).Copyright © The Author(s), 2023.</t>
  </si>
  <si>
    <t>https://dx.doi.org/10.1177/20451253231200261</t>
  </si>
  <si>
    <t>Therapeutic Advances in Psychopharmacology. 13 (no pagination), 2023. Date of Publication: January-December 2023.</t>
  </si>
  <si>
    <t>Nitayamekin A.
 Leurcharusamee P.
 Pianngarn I.
 Maykanggoon K.
 Chotirosniramit A.
 Junrungsee S.
 Sandhu T.
 Ko-Iam W.
 Lapisatepun W.</t>
  </si>
  <si>
    <t>Efficacy of intravenous versus intraperitoneal lidocaine for postoperative analgesia in laparoscopic cholecystectomy: a randomized, double-blind, placebo-controlled trial.</t>
  </si>
  <si>
    <t>BACKGROUND: Laparoscopic cholecystectomy (LC) has become the gold standard for gallbladder removal due to the low degree of invasiveness. However, postoperative pain still persists. Local anesthetics provide analgesia, reduce opioid consumption, and accelerate the return of bowel activity with a rare incidence of toxicity. However, it is still inconclusive to verify the more superior route of administration. This study aimed to compare the efficacy of intravenous lidocaine infusion, intraperitoneal lidocaine instillation, and placebo in reducing postoperative analgesia. METHOD(S): In this prospective, randomized, double-blind, placebo-controlled trial, the participants were randomized into three groups; intravenous lidocaine infusion (IV group), intraperitoneal lidocaine instillation (IP group), and control. The primary outcome was opioid consumption and secondary outcomes were side effects and recovery profiles. RESULT(S): Opioid consumption at 2, 4, and 6 postoperative hours was statistically lower in IV group compared to the IP and control group (P&lt;0.05). VAS for abdominal pain (VASabd) at 6, 12, and 24 hours were reduced in both IV and IP groups compared to the control group. However, VAS at incision site (VASinc) were not different amongst all three groups. Number of patients who met the discharge criteria within six hours after surgery was significantly higher in the IV group (P=0.028). CONCLUSION(S): Intravenous lidocaine is superior to intraperitoneal lidocaine instillation and placebo in reducing postoperative analgesic requirement and visceral pain within the first six hours. Intravenous infusion is a simple and reliable method for reducing abdominal pain following laparoscopic cholecystectomy.Copyright © 2022 Edizioni Minerva Medica. All rights reserved.</t>
  </si>
  <si>
    <t>https://dx.doi.org/10.23736/S0375-9393.22.16335-2</t>
  </si>
  <si>
    <t>Minerva Anestesiologica. 88(11) (pp 881-889), 2022. Date of Publication: November 2022.</t>
  </si>
  <si>
    <t>Goel S.
 Bhardwaj N.
 Jain K.</t>
  </si>
  <si>
    <t>Efficacy of ketamine and midazolam as co-induction agents with propofol for laryngeal mask insertion in children.</t>
  </si>
  <si>
    <t>Objectives: Use of midazolam and ketamine lowers the induction dose of propofol (co-induction) producing hemodynamic stability. Background(s): Large doses of propofol needed for induction and laryngeal mask (LM) insertion in children may be associated with hemodynamic and respiratory effects. Co-induction has the advantage of reducing dose and therefore maintaining hemodynamic stability. Aim(s): To examine the effect of co-induction on hemodynamics, LM insertion and recovery in children. Methods/Materials: A prospective, randomized, double-blind, controlled study was conducted in 60 ASA I/II children, age 1-8 years. Normal saline, ketamine 0.5 mg.kg-1, midazolam 0.05 mg.kg-1 were administered in groups P (propofol), PK (propofol-ketamine) and PM (propofol-midazolam), respectively, 2 min prior to the administration of the induction dose of propofol. Propofol 3.5 mg.kg-1 (group P) or 2.5 mg.kg-1 (groups PK and PM) was used for induction, LM inserted 30 s later and insertion conditions assessed. Heart rate and blood pressure were recorded immediately after propofol bolus, then every min till 2 min after LMA insertion. Recovery was assessed using Steward's Score. Result(s): In group P, systolic blood pressure (SBP) showed a significantly greater decrease compared to group PK and group PM (P &lt; 0.005). Only 5% of patients in groups PK and PM showed &gt;20% fall in SBP compared to 89% in group P (P &lt; 0.005). More children in groups PK and PM had acceptable conditions for LM insertion compared to group P (P &lt; 0.05). The time to achieve Steward Score of 6 was longer in groups PK and PM compared to group P (P &lt; 0.005). Conclusion(s): In children, the combination of propofol with ketamine or midazolam produces stable hemodynamics and improved LM insertion conditions but is associated with delayed recovery. © 2008 The Authors.</t>
  </si>
  <si>
    <t>https://dx.doi.org/10.1111/j.1460-9592.2008.02563.x</t>
  </si>
  <si>
    <t>Paediatric Anaesthesia. 18(7) (pp 628-634), 2008. Date of Publication: July 2008.</t>
  </si>
  <si>
    <t>Balachandran A, Tassone VK, Adamsahib F, Di Passa AM, Kuburi S, Demchenko I, Ladha KS, Bhat V.</t>
  </si>
  <si>
    <t>Efficacy of ketamine for comorbid depression and acute or chronic pain: A systematic review</t>
  </si>
  <si>
    <t>Front Pain Res (Lausanne). 2022 Oct 24;3:1022767. doi: 10.3389/fpain.2022.1022767. eCollection 2022.</t>
  </si>
  <si>
    <t>10.3389/fpain.2022.1022767</t>
  </si>
  <si>
    <t>Lin J, Figuerado Y, Montgomery A, Lee J, Cannis M, Norton VC, Calvo R, Sikand H.</t>
  </si>
  <si>
    <t>Efficacy of ketamine for initial control of acute agitation in the emergency department: A randomized study</t>
  </si>
  <si>
    <t>Am J Emerg Med. 2021 Jun;44:306-311. doi: 10.1016/j.ajem.2020.04.013. Epub 2020 Apr 11.</t>
  </si>
  <si>
    <t>10.1016/j.ajem.2020.04.013</t>
  </si>
  <si>
    <t>Cotsen MR, Donaldson JS, Uejima T, Morello FP.</t>
  </si>
  <si>
    <t>Efficacy of ketamine hydrochloride sedation in children for interventional radiologic procedures</t>
  </si>
  <si>
    <t>AJR Am J Roentgenol. 1997 Oct;169(4):1019-22. doi: 10.2214/ajr.169.4.9308455.</t>
  </si>
  <si>
    <t>10.2214/ajr.169.4.9308455</t>
  </si>
  <si>
    <t>Rodriguez C.
 Chen C.-M.
 Glover G.
 Jo B.
 Spielman D.
 Williams L.
 Van Roessel P.
 DeBattista C.
 Flood P.
 Ringold A.
 Wintermark M.
 Anderson K.
 Linkovski O.
 Lombardi A.
 Millen A.
 Pinto A.
 Raila H.
 Valentine K.
 Filippou-Frye M.
 Hawkins J.
 McCarthy E.
 Mukunda P.
 Varias A.
 Wilson J.
 Wright B.</t>
  </si>
  <si>
    <t>Efficacy of Ketamine in Unmedicated Adults With Obsessive-Compulsive Disorder: A Randomized Controlled Trial.</t>
  </si>
  <si>
    <t>Background: Developing novel, robust Obsessive Compulsive Disorder (OCD) treatments is an urgent public health need, given OCD typically starts in childhood, leads to lifelong morbidity, and costs the economy $2.1 billion (direct costs) and $6.2 billion (indirect costs such as lost productivity) annually. OCD is characterized by an inability to inhibit intrusive thoughts (obsessions) and repetitive behaviors (compulsions). Serotonin reuptake inhibitor (SRI) treatment of OCD exhibits a long lag time (2-3 months) before clinical benefit, and this benefit is typically only partial. Identifying effective, fast-acting treatments will help reduce OCD morbidity and its life effects. We previously reported the rapid OCD symptom reduction of ketamine, a glutamate Nmethyl- d-aspartate (NMDA) receptor antagonist, versus saline infusions in a proof-of-concept crossover trial (n = 15) in unmedicated adults with OCD. Building on this initial finding, we evaluated the efficacy of ketamine in a larger group of unmedicated OCD patients with improved control conditions (active placebo control condition). Method(s): This was a randomized controlled trial of a single infusion of ketamine compared to an active placebo condition (midazolam, an anesthetic). With institutional review board approval, unmedicated adult patients (age 18-65) with OCD were randomly assigned under double-blind conditions to receive a single intravenous infusion of ketamine (0.5 mg/kg) or midazolam (0.045 mg/kg) in a 2:1 ratio (total n = 45). Participants met DSM-5 criteria for OCD with at least moderate symptoms (Yale-Brown Obsessive Compulsive Rating Scale score of at least 16). Exclusion criteria included severe depression (17-item Hamilton Depression Rating Scale was less or equal to 18 to enter the study) and comorbid psychiatric or medical conditions that made participation unsafe. The primary outcome was change in OCD severity 1 week after drug administration, as assessed by the Y-BOCS. Duration of effect was explored with weekly Y-BOCS up to 4 weeks post-infusion. We focused on estimating intention to treat effects based on longitudinal mixed effects modeling. For both moderator and mediator investigation, we employed the MacArthur approach embedded in mixed effects modeling. Result(s): Regarding the primary outcome, the ketamine group had significantly greater improvement in Y-BOCS score than the midazolam group 1 week after treatment (Cohen's d= 1.25, p &lt; 0.001). The effects from a single intravenous infusion of ketamine persist up to 3 weeks post-infusion (Cohen's d= 0.59, p = 0.007), gradually reducing each week and then becoming insignificant by Week 4. We examined age, sex, and race as potential moderators of treatment effects, although none were identified as significant moderators. We also examined change in dissociation as a potential mediator of treatment effect, although it did not turn out to be a significant mediator. Conclusion(s): To our knowledge, this is the largest clinical trial to date of ketamine in unmedicated OCD patients. Ketamine demonstrated rapid and durable OCD symptom improvement compared to the active control condition. By using an optimized active placebo design to control for nonspecific anesthetic effects, this study provides new supporting evidence for the specific OCD therapeutic effects of ketamine.</t>
  </si>
  <si>
    <t>Neuropsychopharmacology. Conference: 61st Annual Meeting of the American College of Neuropsychopharmacology, ACNP 2022. Phoenix, AZ United States. 47(Supplement 1) (pp 302-303), 2022. Date of Publication: December 2022.</t>
  </si>
  <si>
    <t>Obrocea G.</t>
  </si>
  <si>
    <t>Efficacy of low dose naltrexone for patients that suffer from comorbid depressive illness.</t>
  </si>
  <si>
    <t>Purpose: Naltrexone, an opioid antagonist at low dose (4.5 mg per day) helps in reducing the production of proinflammatory cytokines by suppressing the microglial cells in the CNS. This study is a retrospective chart review meant to investigate the efficacy of low dose naltrexone (LDN) for the treatment of patients with co-morbid depression and collagen disease. Material(s) and Method(s): A retrospective chart review of patients presenting to a rural clinic (Wasco Mental Health) identified five patients receiving LDN from October 2008 to present. The outcome measure was the clinical global impression scale (CGI). Result(s): Five patients received at least one month of LDN. All patients were females with age ranging from 47 to 63, one Hispanic ethnicity, and four Caucasian. Two had a diagnosis of Major Depressive Disorder, two had Bipolar Type II and one had Bipolar Type I. Two patients with fibromyalgia only had minimal improvement. One patient with lumbar discopathy had no improvement. One patient with Lupus responded with much improved with liquid LDN; another patient with both Lupus and Fibromyalgia had a very much improved response on LDN capsule. Conclusion(s): At week 4, 80% of patients experienced a certain degree of improvement with LDN. The use of LDN for osteoarthritis and lumbar discopathy in our study did not give a robust benefit. In addition, the use of liquid LDN appeared to be less effective as the capsule form. Prospective studies randomized using LDN and current practice guidelines for treatment of RA and fibromyalgia must be considered.</t>
  </si>
  <si>
    <t>https://dx.doi.org/10.1111/appy.12002</t>
  </si>
  <si>
    <t>Asia-Pacific Psychiatry. Conference: 15th Pacific Rim College of Psychiatrists Scientific Meeting, PRCP 2012. Seoul South Korea. Conference Publication: (var.pagings). 4(SUPPL. 1) (pp 15-16), 2012. Date of Publication: October 2012.</t>
  </si>
  <si>
    <t>Sulakvelidze N.
 Ronan C.
 Peterkin A.F.
 Weinstein Z.M.</t>
  </si>
  <si>
    <t>Efficacy of Low-Dose Versus Traditional Buprenorphine Induction in the Hospital: A Quantitative and Qualitative Study.</t>
  </si>
  <si>
    <t>Background:Emerging evidence suggests low-dose buprenorphine (LDB) induction can expand opportunities for buprenorphine induction in patients who are taking taking methadone, short-acting opioid agonists, or who have anxiety about opioid withdrawal.Study Question:How is a rapid LDB protocol using transdermal buprenorphine tolerated in the hospital?Study Design:A prospective study of 20 patient encounters (n=20 patients) with traditional buprenorphine induction before implementation of study protocol (control group) and 37 patient encounters (n=34 patients) with LDB induction protocol (pilot group). Summary statistics were used to describe demographics, clinical opioid withdrawal scale and pain scores within 24 hours preprotocol and within 24 hours postprotocol initiation, hospital length of stay after protocol initiation, receipt of a buprenorphine prescription at discharge, and prescription activity at 30 days. T test and chi-square tests were used to analyze comparisons. A subset of pilot group patients completed a survey about their experience. Result(s):There were no statistically significant differences in pain and clinical opioid withdrawal scale scores between the pilot and control groups. There were 5 instances of precipitated withdrawal in the pilot group. There was no statistically significant difference in mean discharge time after protocol initiation between the pilot and control groups (P=0.60). Most patients surveyed described a positive experience with LDB induction. Conclusion(s):Hospitalization is a critical time to initiate buprenorphine for patients with opioid use disorder. Our data adds to the growing evidence that LDB induction is feasible for patients taking methadone and short-acting opioid agonists, and that a more rapid induction protocol is generally well-tolerated by patients although precipitated withdrawal is a risk. Finally, our rapid induction protocol did not seem to increase hospital length of stay compared with traditional induction.Copyright © 2023 Lippincott Williams and Wilkins. All rights reserved.</t>
  </si>
  <si>
    <t>https://dx.doi.org/10.1097/MJT.0000000000001573</t>
  </si>
  <si>
    <t>American Journal of Therapeutics. 30(1) (pp E1-E9), 2023. Date of Publication: 11 Jan 2023.</t>
  </si>
  <si>
    <t>Efficacy of naltrexone in preventing relapse in opioid dependent patients.</t>
  </si>
  <si>
    <t>Objective: To assess efficacy of Naltrexone in preventing the relapse among opioid-dependent pts. Place of study: Departments of Psychiatry, Fatima Jinnah Medical College, Lahore and Khyber Medical College, Peshawar. Research design: Interventional design: Prospective, open-label, clinical trial. Sampling technique: Non-probability: Purposive Sampling. Study period: Six months: April, 2006 to October, 2006. Material(s) and Method(s): Forty five male drug addicts; 25 from Lahore and 20 from Peshawar were included in the study. After detoxification, each patient was given 50 mg of Naltrexone daily under supervision of a care giver. Each patient was followed for 24 weeks. Result(s): On completion of the trial, 13 patients (28.9%) had relapsed while 71.1% were still abstinent as judged by Thin Layer Chromatography of urine. LFTs remained normal in all cases. Headache was the most frequent (29.7%) side effect followed by anxiety (27.4%) and loss of energy (25.3%). Conclusion(s): A high rate of abstinence (71.1%) coupled with a low incidence of side effects makes Naltrexone an acceptable mode of treatment for opioid dependence.</t>
  </si>
  <si>
    <t>Pakistan Journal of Medical and Health Sciences. 6(3) (pp 549-551), 2012. Date of Publication: July-September 2012.</t>
  </si>
  <si>
    <t>Kim D.-H.
 Kim S.
 Kim C.S.
 Lee S.
 Lee I.-G.
 Kim H.J.
 Lee J.-H.
 Jeong S.-M.
 Choi K.T.</t>
  </si>
  <si>
    <t>Efficacy of pectoral nerve block Type II for breast-conserving surgery and sentinel lymph node biopsy: A prospective randomized controlled study.</t>
  </si>
  <si>
    <t>Objectives. The pectoral nerve block type II (PECS II block) is widely used for postoperative analgesia after breast surgery. This study evaluated the analgesic efficacy of PECS II block in patients undergoing breast-conserving surgery (BCS) and sentinel lymph node biopsy (SNB). Methods. Patients were randomized to the control group (n=40) and the PECS II group (n=40). An ultrasound-guided PECS II block was performed after induction of anesthesia. The primary outcome measure was opioid consumption, and the secondary outcome was pain at the breast and axillary measured using the Numerical Rating Scale (NRS) 24 hours after surgery. Opioid requirement was assessed according to tumor location. Results. Opioid requirement was lower in the PECS II than in the control group (43.8 +/- 28.5 mug versus 77.0 +/- 41.9 mug, p&lt;0.001). However, the frequency of rescue analgesics did not differ between these groups. Opioid consumption in the PECS II group was significantly lower in patients with tumors in the outer area than that in patients with tumors in the inner area (32.5 +/- 23.0 mug versus 58.0 +/- 29.3 mug, p=0.007). The axillary NRS was consistently lower through 24 hr in the PECS II group. Conclusion. Although the PECS II block seemed to reduce pain intensity and opioid requirements for 24 h after BCS and SNB, these reductions may not be clinically significant. This trial is registered with Clinical Research Information Service KCT0002509.Copyright © 2018 Doo-Hwan Kim et al.</t>
  </si>
  <si>
    <t>https://dx.doi.org/10.1155/2018/4315931</t>
  </si>
  <si>
    <t>Pain Research and Management. 2018 (no pagination), 2018. Article Number: 4315931. Date of Publication: 2018.</t>
  </si>
  <si>
    <t>Kose E.A.
 Honca M.
 Akinci S.B.
 Dal D.
 Aypar U.</t>
  </si>
  <si>
    <t>Efficacy of prophylactic ketamine in preventing postoperative shivering.</t>
  </si>
  <si>
    <t>Aim Treatment with ketamine and meperidine is effective in postoperative shivering. The aim of this study was to investigate the minimum effective dose of ketamine in the prevention of postanaesthetic shivering compared to placebo and meperidine. Material and Methods This prospective randomized double-blind study involved 150 ASA I and II patients undergoing general anesthesia. Patients were randomly allocated to receive normal saline (Group S, n=30), meperidine 20 mg (Group M, n=30), ketamine 0.1 mg/kg (Group K1, n=30), ketamine 0.25 mg/kg (Group K2, n=30) and ketamine 0.5 mg/kg (Group K5, n=30) intravenously 20 minutes before completion of surgery. The anesthesia was induced with propofol 2 mg/kg, fentanyl 1 mug/kg and vecuronium 0.1 mg/kg. It was maintained with sevoflurane 2-3% and nitrous oxide 60% in oxygen. Tympanic temperature was measured immediately after induction of anesthesia, 30 minutes after induction and before administration of the study drug. Postoperative shivering was recorded using a four point scale and postoperative pain using a visual analogue scale (VAS) ranging between 0 and 10. Results The number of patients shivering on arrival the recovery room and at 10 minutes after operation were significantly less in Groups M and K5 than in Groups K1, K2 and Group S (p &lt; 0.001 and p=0.001). The time to first analgesic requirement in Groups M and K5 was longer than in the Groups K1, K2 and Group S (P&lt; 0.001). There was no difference between the five groups regarding VAS pain scores (p &gt; 0.05). Conclusions Prophylactic usage of ketamine 0.5 mg/kg was effective to prevent postanaesthetic shivering, but ketamine 0.1 mg/kg and 0.25 mg/kg had no prophylactic effect.</t>
  </si>
  <si>
    <t>https://dx.doi.org/10.4328/JCAM.641</t>
  </si>
  <si>
    <t>Journal of Clinical and Analytical Medicine. 3(2) (no pagination), 2012. Date of Publication: April 2012.</t>
  </si>
  <si>
    <t>Dal D.
 Kose A.
 Honca M.
 Akinci S.B.
 Basgul E.
 Aypar U.</t>
  </si>
  <si>
    <t>Background. Treatment with ketamine and pethidine is effective in postoperative shivering. The aim of this study was to compare the efficacy of low-dose prophylactic ketamine with that of pethidine or placebo in preventing postoperative shivering. Methods. A prospective randomized double-blind study involved 90 ASA I and II patients undergoing general anaesthesia. Patients were randomly allocated to receive normal saline (Group S, n=30), pethidine 20 mg (Group P, n=30) or ketamine 0.5 mg kg-1 (Group K, n=30) intravenously 20 min before completion of surgery. The anaesthesia was induced with propofol 2 mg kg-1, fentanyl 1 mug kg-1 and vecuronium 0.1 mg kg-1. It was maintained with sevoflurane 2-4% and nitrous oxide 60% in oxygen. Tympanic temperature was measured immediately after induction of anaesthesia, 30 min after induction and before administration of the study drug. An investigator, blinded to the treatment group, graded postoperative shivering using a four-point scale and postoperative pain using a visual analogue scale (VAS) ranging between 0 and 10. Results. The three groups did not differ significantly regarding patient characteristics. The number of patients shivering on arrival in the recovery room, and at 10 and 20 min after operation were significantly less in Groups P and K than in Group S. The time to first analgesic requirement in Group S was shorter than in either Group K or Group P (P&lt;0.005). There was no difference between the three groups regarding VAS pain scores. Conclusion. Prophylactic low-dose ketamine was found to be effective in preventing postoperative shivering. © The Board of Management and Trustees of the British Journal of Anaesthesia 2005. All rights reserved.</t>
  </si>
  <si>
    <t>https://dx.doi.org/10.1093/bja/aei148</t>
  </si>
  <si>
    <t>British Journal of Anaesthesia. 95(2 PAPER) (pp 189-192), 2005. Date of Publication: August 2005.</t>
  </si>
  <si>
    <t>Seelam S.
 Nair A.
 Christopher A.
 Upputuri O.
 Naik V.
 Rayani B.</t>
  </si>
  <si>
    <t>Efficacy of single-shot ultrasound-guided erector spinae plane block for postoperative analgesia after mastectomy: A randomized controlled study.</t>
  </si>
  <si>
    <t>Background: The aim of this study is to understand the effect of ultrasound (US) guided erector spinae plane block (ESPB) in improving the intraoperative and postoperative analgesia in patients undergoing mastectomies, decreasing the use of opioids and in reducing postoperative nausea and vomiting. Method(s): After local ethics committee approval, 100 patients were divided randomly into two groups. Group A with 50 patients received US guided ESPB with 30 ml of 0.25% of bupivacaine under US guidance. Group B with 50 patients received no block. Visual analogue scale (VAS) was used to assess pain postoperatively. All patients received 1 g intravenous intravenous paracetamol 8th hourly and morphine was used as rescue analgesia if VAS score is more than 4. Patients were monitored for VAS scores, postoperative nausea/ vomiting and total morphine consumption for a 24-hour period in a high dependency unit. Result(s): Postoperative morphine consumption was found to be significantly less in patients who received US-guided ESPB compared to control group (0.12 mg +/- 0.59 mg in ESPB group compared to 1.70 +/- 2.29 mg which was statistically significant, p =0.000). Only 3 patients in ESP group received rescue analgesia in the form of morphine whereas 22 patients in the control group received morphine. There was no difference in PONV score in either groups. There were no complications like vascular puncture, pneumothorax, or respiratory depression in both groups. Conclusion(s): US guided ESPB is quite effective in reducing perioperative pain in patients undergoing mastectomy. The trial was registered prospectively with CTRI with registration number: CTRI/2018/09/015668.Copyright © 2020 Saudi Journal of Anesthesia Published by Wolters Kluwer - Medknow.</t>
  </si>
  <si>
    <t>https://dx.doi.org/10.4103/sja.SJA_260_19</t>
  </si>
  <si>
    <t>Saudi Journal of Anaesthesia. 14(1) (pp 22-27), 2020. Date of Publication: January-March 2020.</t>
  </si>
  <si>
    <t>Lin B.
 Zhou Z.
 Walker R.
 Venkatesan T.</t>
  </si>
  <si>
    <t>EFFICACY OF SUMATRIPTAN AS ABORTIVE TREATMENT IN CYCLIC VOMITING SYNDROME.</t>
  </si>
  <si>
    <t>Background Cyclic vomiting syndrome (CVS) is characterized by episodic vomiting and shares similarities with migraine headache. Recent guidelines recommend triptans for aborting acute attacks of CVS. However, data are limited to small studies in children. We thus sought to determine the efficacy of triptans in aborting symptoms in adults with CVS. Methods A cross-sectional study of patients diagnosed with CVS at a tertiary referral center using Rome criteria was performed. Only patients who had episodes of CVS within the last 6 months were included to minimize recall bias. Detailed questionnaires about symptoms during an episode such as nausea, vomiting, abdominal pain, and other symptoms (diarrhea, headache, light or sound sensitivity, excessive sweating, hot/cold flashes), and effects of sumatriptan on symptoms within 2 hours and at 24 hours after administration were administered. Details about healthcare utilization (emergency department (ED) visits, hospital admission), and the use of other abortive therapies were also obtained. Statistical analysis was performed using SAS 9.4 software (SAS Institution). P-value &lt; 0.05 was considered significant. Results Of 134 patients who consented, 101 (75%) reported an acute attack of CVS within the prior 6 months. Of those with an attack in the prior 6 months, the mean age was 41 +/-15 years, 75 (76%) were female, and 84 (86%) were Caucasian. Thirty-nine (37%) of participants reported using sumatriptan during their last CVS attack. The intranasal route was used in 33 (85%), 4 (10%) used the oral form and 3 (8%) used the subcutaneous route. A dose of 20 mg was used for the intranasal route in all patients. The demographics, clinical characteristics and other abortive medications used in patients with CVS based on their triptan use are shown in Table 1. The response rates to sumatriptan within 2 hours and at 24 hours are shown in Figure 1a. The majority of patients noted a response to sumatriptan although the response to abdominal pain was less robust. Eighteen (46%) reported that using sumatriptan helped them avoid ED visits and 20 (51%) reported that it helped avoid being hospitalized for CVS episodes (Figure 1b). While non-response to sumatriptan was associated with depression (p=0.01), current cannabis use (p=0.02), use of benzodiazepines (p=0.04) and opioids (0.02), none of these were significant on multivariable analysis. Adverse effects included fatigue in 16 (41%), flushing in 9 (23%), weakness in 9 (23%), and dizziness in 6 (15%). Conclusions Triptans are a useful adjunctive treatment in aborting symptoms and reducing health care utilization in CVS. The independent effects of triptans need to be determined in future prospective trials though these may be difficult to perform due to ethical concerns with withholding other abortive medications.Copyright © 2020</t>
  </si>
  <si>
    <t>https://dx.doi.org/10.1016/S0016-5085%2820%2933556-3</t>
  </si>
  <si>
    <t>Gastroenterology. Conference: Digestive Disease Week (DDW) 2020. Chicago United States. 158(6 Supplement 1) (pp S-1152-S-1153), 2020. Date of Publication: May 2020.</t>
  </si>
  <si>
    <t>Motamed C.
 Roubineau R.
 Depoix J.-P.
 Servin F.
 Roche G.
 Billard V.</t>
  </si>
  <si>
    <t>Efficacy of target controlled infusion of remifentanil with spontaneous ventilation for procedural sedation and analgesia (Remi TCI PSA): A double center prospective observational study.</t>
  </si>
  <si>
    <t>Objective: Remifentanil, a rapid onset rapid offset synthetic opioid and potent analgesic, is often used for procedural conscious sedation in spontaneous ventilation, especially when delivered in target controlled infusion (TCI), which allows precise titration. We assessed efficacy, tolerance, and adverse events related with the use of remifentanil TCI during various procedures. Design(s): Prospective, observational. Setting(s): Two teaching hospitals. Patient(s): We enrolled 434 patients undergoing procedures suitable for conscious sedation. Intervention(s): The following procedures considered suitable were included: interventional radiology, gastrointestinal (GI) endoscopy, interventional cardiology, and peripheral dermatology. Sedation options were determined during the preoperative anesthesia assessment. Main Outcome Measure(s): Demographics were recorded as well as success rate, remifentanil dosage, pain scores, respiratory or cardiovascular events, and patient and operator satisfaction. Result(s): The procedure was successful in 429 patients (99 percent), canceled in four patients because of agitation, apnea, desaturation, and converted to general anesthesia in two for major pain. The maximal remifentanil target was around 2-3 ng/ml for most procedures, but it was 3-5 ng/ml for GI endoscopy and urology. A total of 172 patients (40 percent) had bradypnea &lt; 8 min-1, but only 26 (6 percent) had hypoxemia &lt; 90 percent. Eighteen patients (4 percent) required mandibular luxation, and twelve needed face mask ventilation. There were no major cardiovascular adverse events. Conclusion(s): Remifentanil TCI is a suitable protocol for procedural sedation, but respiratory depression is a permanent concern. This risk requires equipped environment and competent medical personnel on hand to adjust the target before hypoxemia occurs. Respiratory rate monitoring, based on capnography or thoracic impedance is of a great help in anticipating this threat.Copyright © 2021 Journal of Opioid Management, All Rights Reserved.</t>
  </si>
  <si>
    <t>https://dx.doi.org/10.5055/JOM.2021.0615</t>
  </si>
  <si>
    <t>Journal of Opioid Management. 17(1) (pp 69-78), 2021. Date of Publication: 2021.</t>
  </si>
  <si>
    <t>Dabhi N.
 Dalwadi B.
 Chandnani A.
 Bumiya C.</t>
  </si>
  <si>
    <t>Efficacy of Ultrasound-Guided Erector Spinae Plane Block for Postoperative Analgesia in Modified Radical Mastectomy: A Prospective, Randomized, Clinical Study.</t>
  </si>
  <si>
    <t>Breast surgeries are very painful and effective pain relief helps in deep breathing, coughing and remobilization. ESPB is a novel, attractive alternative technique of analgesia and we aim to compare analgesic efficacy of USG-guided ESPB with conventional analgesic technique in patients undergoing MRM surgery. Total 72 patients of ASA I-III were randomly divided in two groups to receive USG guided ESP block (Group E, n = 36) and Multi-modal IV analgesics (Group C, n = 36). USG guided ESP block using Inj. Ropivacaine 0.375% was given with 23 G spinal needle (cephalo-caudal trajectory) in the plane between Erector Spinae muscle and T5 transverse process, whereas multi-modal IV analgesics were used for the control group. Post operative pain relief using VAS scores at predetermined time intervals, time for first rescue analgesia, total number of analgesics, vital parameters, patient satisfaction score and complications were observed, if any. Patients were evaluated for postoperative pain from Time "0" (30 min after extubation) up-to 24 hrs at predetermined time intervals. In present study, we used Inj. Tramadol 2 mg kg-1 in 100 mL normal saline as rescue analgesic drug. Time for first rescue analgesia in Group E was 15+/-4.18 hrs while in Group C it was 1.22+/-0.9. It was significantly prolonged in Group E than Group C (p&lt;0.0001). The median time to first recue analgesic in Group E versus Group C was 12 hrs (12-18) versus 1 hr (1-2) respectively, with p-value of 0.00001. Better satisfaction scores were achieved without any noted side effects in the ESP group. We concluded from our study that USG-guided erector spinae plane block with general anaesthesia provided a safe and effective postoperative analgesia modality with decreased opioid requirements and better patient satisfaction scores, without complications in patients undergoing MRM surgery.Copyright © 2023, MAK Hill Publications. All rights reserved.</t>
  </si>
  <si>
    <t>https://dx.doi.org/10.59218/makrjms.2023.8.35.41</t>
  </si>
  <si>
    <t>Research Journal of Medical Sciences. 17(8) (pp 35-41), 2023. Date of Publication: 2023.</t>
  </si>
  <si>
    <t>Albott C.S.
 Lim K.O.
 Forbes M.K.
 Erbes C.
 Tye S.J.
 Grabowski J.G.
 Thuras P.
 Batres-Y-Carr T.M.
 Wels J.
 Shiroma P.R.</t>
  </si>
  <si>
    <t>Efficacy, safety, and durability of repeated ketamine infusions for comorbid posttraumatic stress disorder and treatment-resistant depression.</t>
  </si>
  <si>
    <t>Objective: The present study examined the efficacy, safety, and durability of repeated ketamine infusions for the treatment of comorbid posttraumatic stress disorder (PTSD) and treatment-resistant depression (TRD) in a sample of veterans. Method(s): Individuals with comorbid DSM-5-defined PTSD and DSMIV- defined major depressive disorder (N = 15) received 6 intravenous ketamine infusions (0.5 mg/kg) on a Monday-Wednesday-Friday schedule over a 12-day period from May 2015 to June 2016. Data from outcome measures were collected before and 24 hours after each infusion and weekly for 8 weeks following the final infusion. Result(s): Continuous measures of symptom change were significant for both disorders and were associated with large effect sizes (mean decrease in PTSD Checklist for DSM-5 score = 33.3 points [95% CI, 23.0-43.5 points], P &lt; .0005, sample size-adjusted Cohen d [d'] = 2.17; mean decrease in Montgomery-Asberg Depression Rating Scale score = 26.6 points [95% CI, 23.0-30.2 points], P &lt; .0005, d'= 4.64). The remission rate for PTSD was 80.0%, and the response rate for TRD was 93.3%. Participants in remission from PTSD after the infusion series (n = 12) had a median time to relapse of 41 days. Similarly, participants whose depression symptoms responded to the infusion series (n = 14) had a median time to relapse of 20 days. Repeated ketamine infusions were associated with transient increases in dissociative symptoms. No participant reported worsening of PTSD symptoms over the study duration. Conclusion(s): This study, the first open-label study of repeated ketamine infusions in a comorbid population, found rapid and sustained improvement in PTSD and depression symptoms. This report suggests that repeated ketamine treatments are safe and may represent an efficacious treatment for individuals with comorbid PTSD and TRD.© Copyright 2018 Physicians Postgraduate Press, Inc.</t>
  </si>
  <si>
    <t>Journal of Clinical Psychiatry. 79(3) (no pagination), 2018. Article Number: 17m11634. Date of Publication: May-June 2018.</t>
  </si>
  <si>
    <t>John N.
 Basu P.
 Malhotra A.
 Zaman M.
 Madhok A.</t>
  </si>
  <si>
    <t>Elbasvir, grazoprevir; with or without ribavirin and its effectiveness with sofosbuvir resulting SVR in chronic hepatitis C genotype 1 prior experienced co-infected individuals. A randomized open label clinical prospective trial: EGRESS- C.</t>
  </si>
  <si>
    <t>OBJECTIVES: Oral directly acting anti-viral therapy has virtually cured Chronic Hepatitis C. However, for a few sub-groups (genotype 1,3 and 4 with co-infection with HIV ) in HCV remain challenging. Also baseline resistance associated variance in genotype 1a and 3 need longer duration of therapy. AIM: Study evaluates the safety and SVR of Elbasvir, Grazoprevir; with or without Ribavirin and its effectiveness with Sofosbuvir METHODS: Twenty-two patients recruited from 2014-2016 from community with prior experience to HCV therapy EXCLUSION: Liver transplant, HCC, HBV, Hemoglobinopathies (Sickle cell), HIV RNA undetectable, CHF, Renal insufficiency, prior allergy to DAA's, cirrhosis of liver with MELD &gt; 12, sepsis, cardiomyopathy, active IVDU, active cocaine, no family support, non-compliant to drug rehab program, Major depression, decompensated affective disease, treatment failure prior because non-compliance, high dose PPI PRIOR DAA FAILURE: * n=7 were on Harvoni * n=8 were on Olysio * n= 5 Viekera Pak * n=2: Sofosbuvir plus Ribavirin All HIV co-infected individuals were on Atripla; while few were also on Raltegravir. FURTHER SUBDIVIDED INTO TWO GROUPS: * Group A (n= 10): Elbasvir 100 mg + Grazoprevir 50 mg + Sofosbuvir 400 mg for 12 weeks * Group B (n= 12): Elbasvir 100 mg + Grazoprevir 50 mg + Sofosbuvir 400 mg for 12 weeks with RBV 600 mg a day PATIENT CHARACTERISTICS: Group A: (n = 10) Mean age 59, Genotype 1a (n = 5), 1b (n = 5), Mean HCV viral load 4.7 million, Mean CD4 count 560, Mean HIV viral load 3699. Out of the total 10, past response unknown in 4/10, 3/10 were partial responders and 3/10 were relapsers. Group B: ( n = 12 ) Mean age 58, Genotype 1a (n =6), 1b (n = 6), Mean HCV viral load 3 million, Mean CD4 count 436, Mean HIV viral load 387. Out of the total 12, past response rate was unknown in 4/12, 4/12 were relapsers, 3/12 were partial responders and 1/12 was non responder. RESULT(S): In group A HCV RNA load became undetectable in 8/10 by week 4 and 10/10 by week 8, retention was 100% and ITT was 100%. Mean hemoglobin and ALT remained stable throughout 24 weeks. In group B HCV RNA load became undetectable in 10/12 by week 4 and 11/12 (91.67%) by week 8. One patient withdrew due to shortness of breath and chest pain. Retention was 91.67% and ITT was 100%. Mean hemoglobin and ALT remained stable throughout 24 weeks. Side Events: * Fatigue, Nausea, Vomiting, Headache, Anemia (group B 9/29), Insomnia, Diarrhea * Constipation, UTIAbdominal pain, Hematuria, Renal Stone * Gouty attack, Hypoglycemia, Hyperglycemia, URI, Dysgeusia * Pruritus, Pneumonia (Group B, stopped meds and got hospitalised) CONCLUSION(S): Clinical trial reveals promising SVR in a very selective Cohort of Chronic Hepatitis C Co-Infection in Prior experienced population with severe fibrosis and significant morbidities. A larger trial needs to validate.</t>
  </si>
  <si>
    <t>Canadian Liver Journal. Conference: 7th Canadian Liver Meeting. Toronto, ON Canada. 1(1) (pp 80-81), 2018. Date of Publication: February 2018.</t>
  </si>
  <si>
    <t>Luccarelli, James;McCoy Jr., Thomas H.;Seiner, Stephen J.;Henry, Michael E.</t>
  </si>
  <si>
    <t>Electroconvulsive therapy is associated with a reduction in self-reported suicidal ideation in adolescents.</t>
  </si>
  <si>
    <t>Presents a study which aims to explore the association between Electroconvulsive therapy (ECT) and self-reported suicidal ideation (SI) among adolescents. This was a single-center retrospective cohort study of adolescent patients who received ECT from May 2011 to Mar 2020 and who self-reported symptoms using the Quick Inventory of Depressive Symptomatology Self-Report 16-item scale (QIDS). All patients received ECT using a Mecta Spectrum 5000Q, with initial right unilateral electrode placement with individualized seizure threshold determination at time of first treatment, as reported previously. Subsequent supra-threshold treatments given at a default schedule of thrice weekly. All patients received succinylcholine muscle relaxant and general anesthesia with methohexital as the default agent although propofol, etomidate, or ketamine could also be used. For the primary statistical analysis, the difference in the self reported SI between baseline and following the last reported post-treatment score was compared using the Wilcoxon matched-pairs signed rank test using GraphPad Prism. In total, 126 adolescents received ECT during the study period, of whom 108 met inclusion criteria by providing at least one follow-up QIDS score, and were included in the analysis. In this sample of 108 adolescents, 96 of whom reported baseline SI, ECT was associated with a significant reduction in self-reported SI over the course of 5e10 treatments.. There was an increase in the proportion of patients not reporting SI by the end of treatment, as well as a reduction in the proportion of patients reporting the most frequent SI symptoms. Improvements in SI were moderately correlated with overall change in QIDS, meaning that while improvements in SI were associated with changes in overall depressive symptoms, some patients had improvement or worsening of suicidality without broader changes in depression symptoms. (PsycInfo Database Record (c) 2022 APA, all rights reserved)</t>
  </si>
  <si>
    <t>https://doi.org/10.1016/j.brs.2022.08.011</t>
  </si>
  <si>
    <t>Lingren T.
 Sadhasivam S.
 Zhang X.
 Marsolo K.</t>
  </si>
  <si>
    <t>Electronic medical records as a replacement for prospective research data collection in postoperative pain and opioid response studies.</t>
  </si>
  <si>
    <t>Background and aim Many clinical research studies claim to collect data that are also captured in the electronic medical record (EMR). We evaluate the potential for EMR data to replace prospective research data collection. Methods Using a dataset of 358 surgical patients enrolled in a prospective study, we examined the completeness and agreement of EMR and study entries for several variables, including the patient's stay in the post-operative care unit (PACU), surgical pain relief and pain medication side effects. Results For all variables with a completeness percentage, values were greater than 96%. For the adverse event variables, we found slight to substantial agreement (Cohen's kappa), ranging from 0.19 (nausea) to 0.48 (respiratory depression) to 0.73 (emesis). Conclusion The potential to use EMR data as a replacement for prospective research data collection shows promise, but for now, should be evaluated on a variable-by-variable basis.Copyright © 2017 Elsevier B.V.</t>
  </si>
  <si>
    <t>https://dx.doi.org/10.1016/j.ijmedinf.2017.12.014</t>
  </si>
  <si>
    <t>International Journal of Medical Informatics. 111 (pp 45-50), 2018. Date of Publication: March 2018.</t>
  </si>
  <si>
    <t>Mooney L.
 Chen J.H.
 Wu F.
 Evans E.A.
 Hser Y.-I.</t>
  </si>
  <si>
    <t>Electronic records-based research and applications.</t>
  </si>
  <si>
    <t>The utilization of administrative data and health records in substance abuse research has become more widespread than ever. Despite several notable limitations, these data contribute valuable information, ranging from services access and utilization to treatment outcomes. Mining existing data presents a cost-effective opportunity to take full advantage of readily available resources, often in a large scale not feasible using the traditional survey or personal interview methods. Chaired by Dr. Yih-Ing Hser, Dr. Larissa Mooney will present findings on morbidity and mortality among patients with opioid use disorder in a large general healthcare system, based on electronic health records that were linked to the CDC National Death Index. Dr. Fei Wu will illustrate the use of electronic administrative records from County Health,Welfare, and Law Enforcement Departments to examine service utilization and cost patterns among homeless single adults in Los Angeles. By analyzing a publicly released national dataset of Medicare Part D prescriptions for over 800,000 prescribers and a billion medication prescriptions, Dr. Jonathon H. Chen will present findings on the opioid prescribing distribution on a national scale.Dr. Elizabeth Evans will illustrate mining administrative data by linking data from multiple sources (e.g., drugtreatment, mental health, criminal justice systems) to advance longitudinal substance abuse research with examples from several CALDAR projects.</t>
  </si>
  <si>
    <t>https://dx.doi.org/10.1007/s11481-017-9751-8</t>
  </si>
  <si>
    <t>Journal of Neuroimmune Pharmacology. Conference: 2017 CALDAR Summer Institute and International Conference Promoting Global Health. Los Angeles, CA United States. 12(2 Supplement 1) (pp S94-S95), 2017. Date of Publication: 2017.</t>
  </si>
  <si>
    <t>Hanlon, Colleen A.;Dufault, Darin L.;Wesley, Michael J.;Porrino, Linda J.</t>
  </si>
  <si>
    <t>Elevated gray and white matter densities in cocaine abstainers compared to current users.</t>
  </si>
  <si>
    <t>Rationale: Numerous neuroimaging studies have demonstrated lower neural tissue density in chronic cocaine users, which may be linked to cognitive dysfunction. Objectives: The goal of this study was to determine whether neural tissue density was also impaired in individuals abstinent from cocaine and whether any observed changes were associated with cognitive performance. Methods: A total of 73 participants were included: 24 active cocaine users, 24 abstainers (abstinent for at least 1 month), and 25 nondrug-abusing controls rigorously matched for age, gender, and IQ. All participants performed a cognitive assessment battery and received an MRI which was analyzed using voxel-based morphometry. Results: The abstainers had significantly higher gray matter density than the current cocaine users in neocortical areas including the frontal and temporal cortex. In contrast to the users, there was no difference in white matter density in the abstainers relative to the controls. The abstainers performed better than current users on several behavioral tasks. Within users and abstainers, cortical density was correlated with performance on memory and reaction time tasks. Subcortical gray matter density was lower in both the users and abstainers relative to the controls. Within abstainers, subcortical tissue density was correlated with the ability to set-shift. Conclusions: These data suggest that individuals able to remain abstinent from cocaine for at least 1 month have elevated neocortical tissue density and perform better on multiple cognitive tests, relative to current cocaine users. Larger, longitudinal studies are needed to address this interaction between abstinence, cognition, and cortical tissue density directly. (PsycINFO Database Record (c) 2016 APA, all rights reserved)</t>
  </si>
  <si>
    <t>https://doi.org/10.1007/s00213-011-2360-y</t>
  </si>
  <si>
    <t>Dahlström M, Ahonen A, Ebeling H, Torniainen P, Heikkilä J, Moilanen I.</t>
  </si>
  <si>
    <t>Elevated hypothalamic/midbrain serotonin (monoamine) transporter availability in depressive drug-naive children and adolescents</t>
  </si>
  <si>
    <t>Mol Psychiatry</t>
  </si>
  <si>
    <t>10.1038/sj.mp.4000766</t>
  </si>
  <si>
    <t>Schuster, Rilana;Kleimann, Alexandra;Rehme, Marie-Kathrin;Taschner, Leonie;Glahn, Alexander;Groh, Adrian;Frieling, Helge;Lichtinghagen, Ralf;Hillemacher, Thomas;Bleich, Stefan;Heberlein, Annemarie</t>
  </si>
  <si>
    <t>Elevated methylation and decreased serum concentrations of BDNF in patients in levomethadone compared to diamorphine maintenance treatment.</t>
  </si>
  <si>
    <t>Brain-derived neurotrophic factor (BDNF) appears to play a crucial role in the reward response to drugs such as heroin. The primary objective of the present study was to examine epigenetic changes and serum levels of BDNF in patients undergoing different opiate-based maintenance treatments. We compared patients receiving treatment with either levomethadone (n = 55) or diamorphine (n = 28) with a healthy control group (n = 51). When comparing all subjects (patients and controls), BDNF serum levels showed a negative correlation with the BDNF IV promoter methylation rate (r = âˆ’0.177, p = 0.048). Furthermore, BDNF serum levels negatively correlated with Beckâ€™s Depression Inventory measurements (r = âˆ’0.177, p p p = 0.043, diamorphine vs. levomethadone without heroine co-use: p p = 0.008, with heroin co-use: p = 0.050, diamorphine vs. levomethadone group with heroine co-use: p = 0.077 and without heroine co-use: p = 0.015.). For the first time, we show an epigenetic mechanism that may provide an explanation for mood destabilization in levomethadone maintenance treatment. (PsycINFO Database Record (c) 2017 APA, all rights reserved)</t>
  </si>
  <si>
    <t>https://doi.org/10.1007/s00406-016-0668-7</t>
  </si>
  <si>
    <t>Rehme M.K.
 Schuster R.
 Neyazi A.
 Fuchs L.
 Frieling H.
 Lichtinghagen R.
 Hillemacher T.
 Bleich S.
 Heberlein A.</t>
  </si>
  <si>
    <t>Elevated oxytocin levels in intravenous diamorphine substitute patients: A look at the connection between heroin addiction and the search for good feelings.</t>
  </si>
  <si>
    <t>Introduction: Based on the descriptions of a feeling of security during intravenous use of heroin, as well as the different comorbidities, such as depression in heroin addicts, we have dealt in this study with the relationship between opiate dependence and oxytocin levels and depression. The aim of the study was to establish a possible association between consumption (both i.v. and oral substitutes) and effect on oxytocin levels and severity of depression (measured by BDI II). Method(s): We conducted a prospective study, including two subgroups of opiatedependent patients. In one group we investigated 55 opiatedependent patients recruited within a venue especially for opiate dependent patients. All patients in this subgroup were in levomethadone maintenance therapy. In the other subgroup we examined 28 outpatients of the Hannover Medical School, participating in the diamorphine maintenance program. Furthermore we included 51 ageand gendermatched, healthy controls. Controls did not suffer from any psychiatric disease or substance misuse. Blood samples were taken in patients and controls in the morning between 8 and 10 a.m. In the opiate dependent patients blood was taken two hours after intake of diamorphine or levomethadone. Sociodemographic data were assessed by a structured interview. All patients answered to a test battery, including the Beck's Depression Inventory (BDIII). Result(s): There was a significant difference between the substituted groups compared to the controls at oxytocin levels. The mean value of the oxytocin levels of the polamidone substituted group was 134,234 (mulU/ml), of the diamorphine users 179,317 (mulU/ml) and of the controls only 64,357 (mulU/ml). The crossgroup correlation of oxytocin and BDIII was significant with a correlation coefficient of 0.411. 44% (R = 0.44) of the variances in BDIII can be attributed solely to the group membership of the test persons. 13% (R = 0.13) of the influence of the group membership of the subjects on the BDI II values can be explained by the oxytocin level. Conclusion(s): We were able to demonstrate that the substituted patients had significantly elevated oxytocin levels compared to the controls. Significant values were also found in the groups on depression testing. Our results also show a possible explanation with significant values that the oxytocin level is directly related to the BDIII value across all groups. To discuss this has a special relevance with regard to the hypothesis of "selfmedication" and possibly the longing for the "deep feeling of security".</t>
  </si>
  <si>
    <t>https://dx.doi.org/10.1055/s-0039-1679185</t>
  </si>
  <si>
    <t>Pharmacopsychiatry v52 iss2 2019. Conference: 1st Symposium of the Arbeitsgemeinschaft fur Neuropsychopharmakologie und Pharmakopsychiatrie, AGNP and Deutsche Gesellschaft fur Biologische Psychiatrie, DGBP. Berlin Germany. 52(2) (pp 109), 2019. Date of Publication: February 2019.</t>
  </si>
  <si>
    <t>Mirochnick, M; Meyer, J; Frank, DA; Cabral, H; Tronick, EZ; Zuckerman, B</t>
  </si>
  <si>
    <t>Elevated plasma norepinephrine after in utero exposure to cocaine and marijuana</t>
  </si>
  <si>
    <t>cocaine; catecholamines; neonate; behavior</t>
  </si>
  <si>
    <t>RAT-BRAIN; CATECHOLAMINE CONCENTRATIONS; NUCLEUS-ACCUMBENS; DOPAMINE LEVELS; BLOOD-FLOW; INFANTS; MOTHERS; PREGNANCY; MECHANISMS; DEPRESSION</t>
  </si>
  <si>
    <t>Objective. To compare plasma catecholamine concentrations between cocaine-exposed and unexposed term newborns and to determine the relationship between plasma catecholamines and newborn behavior. Methods. Forty-six newborn infants participating in a prospective study of the neonatal and long-term effects of prenatal cocaine exposure were studied. Based on maternal self-report, maternal urine screening, and infant meconium analysis, 24 infants were classified as cocaine-exposed and 22 as unexposed. Between 24 and 72 hours postpartum, plasma samples for norepinephrine (NE), epinephrine, dopamine, and dihydroxyphenylalanine analysis were obtained. The Neonatal Behavioral Assessment Scale was administered at 1 to 3 days of age and at 2 weeks of age by examiners masked to the drug exposure status of the newborns. Results. The cocaine-exposed newborns had increased plasma NE concentrations when compared to the unexposed infants (geometric mean, 923 pg/mL vs 667 pg/mL). There were no significant differences in plasma epinephrine, dopamine, or dihydroxyphenylalanine concentrations. Analysis for the effect of potential confounding variables revealed that maternal marijuana use was also associated with increased plasma NE, although birth weight, gender, and maternal use of alcohol or cigarettes were not. Geometric mean plasma NE was 1164 pg/mL in those infants with in utero exposure to both cocaine and marijuana compared to 812 pg/mL in those exposed to only cocaine and 667 pg/mL in those exposed to neither. Among the cocaine-exposed infants, plasma NE concentration correlated with an increased score for the depressed cluster (r = .53) and a decreased score for the orientation cluster (r = -.43) of the Neonatal Behavioral Assessment Scale administered at 1 to 3 days of age. Adjusting for marijuana exposure had no effect on these relationships between plasma NE and the depressed and orientation clusters. Conclusion. Plasma NE is increased in newborns exposed to cocaine and marijuana. Increased plasma NE is associated with selected neurobehavioral disturbances among cocaine exposed infants at 1 to 3 days of life but not at 2 weeks.</t>
  </si>
  <si>
    <t>Elucidation of the Mechanisms Underlying the Rapid Antidepressant Actions of Ketamine and Search for Possible Candidates for Novel Rapid-acting Antidepressants. [Japanese]</t>
  </si>
  <si>
    <t>Ketamine, an N-methyl-D-aspartate receptor antagonist, elicits swift antidepressant effects even in subjects with treatment-resistant depression. Nonetheless, owing to the serious adverse effects associated with ketamine, including psychotomimetic effects, the development of safer rapid-acting antidepressants is imperative. The elucidation of the mechanisms underlying the antidepressant effects of ketamine will facilitate the advancement of these alternative treatments. Previous preclinical studies have indicated that the antidepressant properties of ketamine are mediated by the activity-dependent release of brain-derived neurotrophic factor (BDNF) and the subsequent activation of mechanistic target of rapamycin complex 1 (mTORC1) in the medial prefrontal cortex (mPFC). Our research has demonstrated that ketamine exerts antidepressant-like effects by inducing the release of vascular endothelial growth factor (VEGF) and insulin-like growth factor-1 (IGF-1) in the mPFC. Furthermore, our recent findings have revealed that resolvins (RvD1, RvD2, RvE1, RvE2, and RvE3), which are bio-active lipid mediators derived from docosahexaenoic and eicosapentaenoic acids, exhibit antidepressant-like effects in rodent models. Notably, the antidepressant-like effects of RvD1, RvD2, and RvE1 require mTORC1 activation. Moreover, the intranasal administration of RvE1 elicits rapid antidepressant-like effects through the release of BDNF and VEGF in the mPFC and hippocampal dentate gyrus (DG), as well as mTORC1 activation in the mPFC, albeit not in the DG. These findings strongly suggest that resolvins, particularly RvD1, RvD2, and RvE1, hold promise as prospective candidates for novel, safer, and rapid-acting antidepressants.Copyright © 2023 The Pharmaceutical Society of Japan.</t>
  </si>
  <si>
    <t>https://dx.doi.org/10.1248/yakushi.23-00111</t>
  </si>
  <si>
    <t>Yakugaku Zasshi. 143(9) (pp 713-720), 2023. Date of Publication: 2023.</t>
  </si>
  <si>
    <t>Thomas D.
 Lagoo J.
 Kilpadi K.</t>
  </si>
  <si>
    <t>Emergence agitation in children after sevoflurane anaesthesia: A comparative evaluation of ketamine and varying doses of fentanyl.</t>
  </si>
  <si>
    <t>Introduction: Sevoflurane, inhalational anaesthetic of choice in children, is associated with high incidence of emergence agitation (EA). But that "one drug" which can significantly reduce or prevent EA still eludes us. Thus we aimed at studying the efficacy of intravenous ketamine and varying doses of intravenous fentanyl on postoperative emergence agitation in children receiving sevoflurane anaesthesia.
 Materials and methods: This prospective, double blind, randomized comparative study was conducted on 114 children, 2- 10 years, with ASA physical status I-II. They were undergoing herniotomy under sevoflurane anaesthesia and were randomly divided into Group A receiving ketamine 0.5 mg/kg, Group B fentanyl 2mcg/kg and Group C fentanyl 3mcg/kg at the time of induction. Postoperatively emergence agitation was assessed every 5 min during first 60 min of PACU stay using Aono's four point scale. We also observed recovery characteristics including time to extubation, time to emergence, discharge from PACU and postoperative complications.
 Results: The incidence of EA was significantly low in Group A (31.6%) and Group C (28.9%) compared to group B (65.8%), with no significant difference between Group A and Group C. Incidence of EA was higher in preschool children. A prolonged PACU stay was observed in all children who developed EA, with lesser duration of PACU stay noted in fentanyl 3 mcg/kg group. Conclusion(s): Intravenous administration of either ketamine 0.5 mg/kg or fentanyl 3mcg/kg i.v. at the time of induction reduces the incidence of EA effectively when compared with fentanyl 2mcg/kg, without delaying recovery.Copyright © 2015, College of Anaesthesiologists of Sri Lanka. All rights reserved.</t>
  </si>
  <si>
    <t>http://dx.doi.org/10.4038/slja.v23i1.7514</t>
  </si>
  <si>
    <t>Sri Lankan Journal of Anaesthesiology. 23(1) (pp 10-16), 2015. Date of Publication: 2015.</t>
  </si>
  <si>
    <t>Sri Lanka</t>
  </si>
  <si>
    <t>Pavarin, Raimondo Maria;Fioritti, Angelo;Fontana, Francesca;Marani, Silvia;Paparelli, Alessandra;Boncompagni, Giancarlo</t>
  </si>
  <si>
    <t>Emergency Department admission and mortality rate for suicidal behavior: A follow-up study on attempted suicides referred to the ED between January 2004 and December 2010.</t>
  </si>
  <si>
    <t>Background: The international literature reports that for every completed suicide there are between 8 and 22 visits to an Emergency Department (ED) for attempted suicide/suicidal behavior. Aims: To describe the characteristics of admission to emergency departments (EDs) for suicide-related presenting complaints in the metropolitan area of Bologna; to estimate the risk for all-cause mortality and for suicide; to identify the profiles of subjects most at risk. Method: Follow-up of patients admitted to the EDs of the metropolitan area of Bologna between January 2004 and December 2010 for attempted suicide. A Cox model was used to evaluate the association between sociodemographic variables and the general mortality risk. Results: We identified 505 cases of attempted suicide, which were more frequent for female subjects, over the weekend, and at night (8:00 p.m./8:00 a.m.). The most used suicide methods were psychotropic drugs, sharp or blunt objects, and jumping from high places. In this cohort, 3.6% of subjects completed suicide (4.5% of males vs. 2.9% of females), 2.3% within 1 year of the start of follow-up. The most common causes of death were drug use and hanging. In the multivariate analysis, those who used illicit drugs 24 hr prior to admission to the ED (hazard ratio [HR] = 3.46, 95% CI = 1.23â€“9.73) and patients who refused the treatment (HR = 6.74, 95% CI = 1.86â€“24.40) showed an increased mortality risk for suicide. Conclusion: Deliberate self-harm patients presenting to the ED who refuse treatment represent a specific target group for setting up dedicated prevention schemes. (PsycINFO Database Record (c) 2016 APA, all rights reserved)</t>
  </si>
  <si>
    <t>https://doi.org/10.1027/0227-5910/a000282</t>
  </si>
  <si>
    <t>Crisis: The Journal of Crisis Intervention and Suicide Prevention</t>
  </si>
  <si>
    <t>Hogrefe Publishing</t>
  </si>
  <si>
    <t>Thakarar K.
 Kulkarni A.
 Lodi S.
 Walley A.Y.
 Lira M.C.
 Forman L.S.
 Colasanti J.A.
 del Rio C.
 Samet J.H.</t>
  </si>
  <si>
    <t>Emergency Department Utilization Among People Living With HIV on Chronic Opioid Therapy.</t>
  </si>
  <si>
    <t>Chronic pain among people with HIV (PWH) is a driving factor of emergency department (ED) utilization, and it is often treated with chronic opioid therapy (COT). We conducted a cross-sectional analysis of a prospective observational cohort of PWH on COT at 2 hospital-based clinics to determine whether COT-specific factors are associated with ED utilization among PWH. The primary outcome was an ED visit within 12 months after study enrollment. We used stepwise logistic regression including age, gender, opioid duration, hepatitis C, depression, prior ED visits, and Charlson comorbidity index. Of 153 study participants, n = 69 (45%) had an ED visit; 25% of ED visits were pain-related. High dose opioids, benzodiazepine co-prescribing, and lack of opioid treatment agreements were not associated with ED utilization, but prior ED visits (p = 0.002), depression (p = 0.001) and higher Charlson comorbidity score (p = 0.003) were associated with ED utilization. COT-specific factors were not associated with increased ED utilization among PWH.Copyright © The Author(s) 2021.</t>
  </si>
  <si>
    <t>https://dx.doi.org/10.1177/23259582211010952</t>
  </si>
  <si>
    <t>Journal of the International Association of Providers of AIDS Care. 20 (no pagination), 2021. Date of Publication: 2021.</t>
  </si>
  <si>
    <t>Giuliani E.
 Townsel C.D.
 Jiang L.
 Leplatte-Ogini D.J.
 Caldwell M.T.
 Marsh E.E.</t>
  </si>
  <si>
    <t>Emergency Department Utilization for Substance Use Disorder During Pregnancy and Postpartum in the United States (2006-2016).</t>
  </si>
  <si>
    <t>Objectives: We aimed to better understand emergency department (ED) use, admission patterns, and demographics for substance use disorder in pregnancy and postpartum (SUDPP). Method(s): In this longitudinal study, the United States Nationwide Emergency Department Sample was queried for all ED visits by 15- to 50-year-old women with a primary diagnosis defined by International Classification of Diseases, 9th or 10th edition Clinical Modification, codes of SUDPP between 2006 and 2016. Patterns of ED visit counts, rates, admissions, and ED charges were analyzed. Result(s): Annual national estimated ED visits for SUDPP increased from 2,919 to 9,497 between 2006 and 2016 (a 12.4% annual average percentage change), whereas admission rates decreased (from 41.9% to 32.0%). ED visits were more frequent among women who were 20-29 years old, using Medicaid insurance, in the lowest income quartile, living in the South, and in metropolitan areas. Compared with the proportion of ED visits, 15- to 19-year-olds had significantly lower admission rates, whereas women with Medicaid and in the lowest income quartile had higher admission rates (p &lt;.001). Opioid use, tobacco use, and mental health disorders were most commonly associated with SUDPP. The ED average inflation-adjusted charges for SUDPP increased from $1,486 to $3,085 between 2006 and 2016 (7.1% annual average percentage change; p &lt;.001), yielding total annual charges of $4.02 million and $28.53 million. Conclusion(s): Despite the decrease in admissions, the number and charges for ED visits for SUDPP increased substantially between 2006 and 2016. These increasing numbers suggest a continuous need to implement preventive public health measures and provide adequate outpatient care for this condition in this population specifically.Copyright © 2022 Jacobs Institute of Women's Health, George Washington University</t>
  </si>
  <si>
    <t>https://dx.doi.org/10.1016/j.whi.2022.04.005</t>
  </si>
  <si>
    <t>Women's Health Issues. 32(6) (pp 586-594), 2022. Date of Publication: 01 Nov 2022.</t>
  </si>
  <si>
    <t>Hills J.M.
 Khan I.
 Sivaganesan A.
 Weisenthal B.
 Daryoush J.
 Butler M.
 Bydon M.
 Archer K.R.
 Asher A.
 Devin C.J.</t>
  </si>
  <si>
    <t>Emergency Department Visits after Elective Spine Surgery.</t>
  </si>
  <si>
    <t>BACKGROUND: Emergency department (ED) overuse is a costly and often neglected source of postdischarge resource utilization after spine surgery. Failing to investigate drivers of ED visits represents a missed opportunity to improve the value of care in spine patients. OBJECTIVE(S): To identify the prevalence, drivers, and timing of ED visits following elective spine surgery. METHOD(S): Patients undergoing elective spine surgery for degenerative disease at a major medical center were enrolled in a prospective longitudinal registry. Patient and surgery characteristics, and patient-reported outcomes were recorded at baseline and 3 mo after surgery, along with self-reported 90-d ED visits. A multivariable regression model was used to identify independent factors associated with 90-d ED visits. For a sample of patients presenting to our institution's ED, charts were reviewed to identify the reason and time to ED postdischarge. RESULT(S): Of 2762 patients, we found a 90-d ED visit rate of 9.4%. One-third of patients presented to our institution's ED and of these, 70% presented due to pain or medical concerns at 9 and 7 d postdischarge, respectively, with 60% presenting outside normal clinic hours. Independent risk factors for 90-d ED visits included younger age, preoperative opioid use, chronic obstructive pulmonary disorder, and more vertebral levels involved. CONCLUSION(S): Nearly 10% of elective spine patients had 90-d ED visits not requiring readmission. Pain and medical concerns accounted for 70% of visits at our center, occurring within 10 d of discharge. This study provides the clinical details and a timeline necessary to guide individualized interventions to prevent unnecessary, costly ED visits after spine surgery.Copyright © 2018 by the Congress of Neurological Surgeons.</t>
  </si>
  <si>
    <t>https://dx.doi.org/10.1093/neuros/nyy445</t>
  </si>
  <si>
    <t>Neurosurgery. 85(2) (pp E258-E265), 2019. Date of Publication: 01 Aug 2019.</t>
  </si>
  <si>
    <t>Salvatore, Christopher</t>
  </si>
  <si>
    <t>Emerging adulthood and the arrested adolescent offender.</t>
  </si>
  <si>
    <t>This study is an examination of how delayed transitions to adulthood have influenced the period of active offending for low-level offenders. This research has implications for the criminal justice system, its policies directed toward dealing with low-level offenders, and the branch of criminological research that explores offender taxonomies and the relationship between age and crime. Arnett's (2000) theory argues that emerging adulthood is a new stage of the life course, neither adolescence nor young adulthood, that is the result of several areas of social change. During this stage, despite having reached biological maturity, individuals postpone the achievement of adult commitments and responsibilities. Combined with a lack of traditional social bonds and a failure to meet various life course turning points, these individuals exist in a state of 'arrested adolescence.' During this state, many have the opportunity to explore their identities in areas such as romantic relationships and work. These explorations have also been theorized to include deviant and criminal behavior. While Arnett's theory has been cited extensively, only a handful of studies have attempted to empirically test its tenets with regard to delinquency or criminality. Prior research in life course criminology has established several different offender typologies linked to the impact of transitions to adult roles as turning points (for most) away from criminality (see for example, Laub &amp; Sampson, 2003; Moffitt, Caspi, Rutter, &amp; Silva, 2001). The present study answered the following research question; 'Does the emerging adulthood stage of the life course influence offending trajectories?' Specifically, it predicted that emerging adulthood has delayed transitions to adult roles for those in their early to mid twenties. As a result, there is a higher rate of low-level, non-violent crimes such as vandalism and disorderly conduct for certain (arrested adolescent) offenders. Defined as a low-level criminal offender between the ages of 18 and 25, the arrested adolescent offender has yet to successfully transition to adult social roles (e.g., marriage, parenthood) that inhibit deviance and increase traditional social bonding. If Arnett's theory of emerging adulthood is correct, arrested adolescent offenders will continue to commit low-level offenses at rates typically seen in adolescents. Beyond examining this core question, this dissertation also extends Arnett's theory in three significant ways: by utilizing the theory to explicitly examine crime and deviance, clarifying how emerging adulthood influences offending, and by exploring whether the delay of turning points (e.g., marriage, parenting) and changes in social bonds (e.g., religious participation, bonds with family) influences offending. These questions were addressed using three waves of data from the National Longitudinal Study of Adolescent Health (Udry, 1998). At each wave of data, measures of crime, arrested adolescent vs. life course persistent offending (minor vs. serious) and drug use, arrested adolescent vs. life course persistent drug use (minor vs. serious) were examined as dependent variables. These indicators were selected from the crime and delinquency scales available in all three waves of the National Longitudinal Study of Adolescent Health. Arrested adolescent (minor) crimes consist of low-level offenses such as drunken and disorderly conduct and shoplifting. Arrested adolescent (minor) drug use is defined as using â€œsofterâ€_x009d_ drugs such as alcohol and marijuana. Life course persistent (serious) crime is defined as more severe types of offenses such as burglary and selling drugs. Life course persistent (serious) drug use is defined as the frequent use of â€œharsherâ€_x009d_ drugs such as cocaine. These data were analyzed cross-sectionally using both bivariate and multivariate analyses. (PsycINFO Database Record (c) 2016 APA, all rights reserved)</t>
  </si>
  <si>
    <t>Andersson H.W.
 Lauvsnes A.D.F.
 Nordfjaern T.</t>
  </si>
  <si>
    <t>Emerging Adults in Inpatient Substance Use Treatment: A Prospective Cohort Study of Patient Characteristics and Treatment Outcomes.</t>
  </si>
  <si>
    <t>Introduction: Compared to older adults, emerging adults treated for substance use disorders (SUDs) are more likely to have unfavorable outcomes. However, few studies have investigated the baseline characteristics and treatment outcomes of emerging adults in inpatient SUD treatment. Aim(s): This study investigated differences in demographic and clinical characteristics and treatment outcomes (relapse or treatment discontinuation) among emerging adult and adult inpatients. Prospective associations between baseline characteristics and unfavorable treatment outcomes were also analyzed across both patient groups. Method(s): A prospective cohort study was conducted among inpatients (n = 499) at 4 SUD treatment centers in Norway. The sample included emerging adult patients aged 18-25 years (n = 149) and adult patients above 25 years (n = 350). Medical records provided data on sociodemographic variables, substance use characteristics, diagnoses, and treatment completion status. Self-reported measures, including age of onset of substance use, motivation, and mental distress, were completed within 2 weeks of admission to treatment. A telephone interview 3 months after discharge provided information about relapses. Result(s): Emerging adults had a more adverse risk profile in terms of demographic characteristics, clinical variables, and treatment outcomes. Multivariable results showed that polysubstance use and an attention deficit hyperactivity disorder (ADHD) diagnosis were the strongest predictors of unfavorable treatment outcomes for emerging adults. For older adults, only baseline mental distress was a significant predictor of unfavorable treatment outcomes. Conclusion(s): Treatment and follow-up initiatives could be better tailored for emerging adults. Identification of treatment needs among emerging adults manifesting polysubstance use and ADHD may reduce the likelihood of unfavorable treatment outcomes in this patient group.Copyright © 2020 The Author(s). Published by S. Karger AG, Basel.</t>
  </si>
  <si>
    <t>https://dx.doi.org/10.1159/000512156</t>
  </si>
  <si>
    <t>European Addiction Research. 27(3) (pp 206-215), 2021. Date of Publication: May 2021.</t>
  </si>
  <si>
    <t>Zengin Ispir G.
 Danisman M.
 Tulaci R.G.
 Ozdel K.</t>
  </si>
  <si>
    <t>Emotion Dysregulation and Affective Temperaments in Opioid Use Disorder: the preliminary results of a prospective study.</t>
  </si>
  <si>
    <t>Background: Substance use disorder is a growing health problem all over the world. The coexistence of substance misuse, affective temperaments, and emotion dysregulation has not been studied sufficiently. Objective(s): The present study aimed to evaluate the role of affective temperaments and emotion dysregulation on substance use disorder. The Emotion Dysregulation and Affective Temperaments in Opioid Use Disorder study was designed observational. This paper presents only the baseline assessments of the patient and control groups. One-year remission rates of the patients' group will be reported elsewhere after 1-year follow-up. Method(s): Sixty-seven patients with opioid use disorder and 68 healthy controls enrolled. All participants were administered to The Structured Clinical Interview for DSM-5, Temperament Evaluation of Memphis, Pisa, Paris, San Diego Autoquestionnaire, Difficulties in Emotion Regulation Scale, Beck Anxiety Inventory, and Beck Depression Inventory. Result(s): Patients with opioid use disorder had higher scores from all temperamental scales and showed higher difficulties on emotion regulation than the control group. Even controlling the confounding effects of anxiety and depression levels, dysthymic and anxious temperament scores were found correlated with the emotion dysregulation score in the patient group. Conclusion(s): The emotional traits (i.e., affective temperaments) and emotion regulation abilities play a crucial role in substance use disorder. While managing substance use disorder, being aware of affective temperament characteristics and/or interventions to improve emotion regulation skills may be helpful.Copyright © 2022 Taylor &amp; Francis Group, LLC.</t>
  </si>
  <si>
    <t>https://dx.doi.org/10.1080/10550887.2022.2087449</t>
  </si>
  <si>
    <t>Journal of Addictive Diseases. 41(3) (pp 196-203), 2023. Date of Publication: 2023.</t>
  </si>
  <si>
    <t>McCarty, Carolyn A.;Rhew, Isaac C.;Murowchick, Elise;McCauley, Elizabeth;Vander Stoep, Ann</t>
  </si>
  <si>
    <t>Emotional health predictors of substance use initiation during middle school.</t>
  </si>
  <si>
    <t>This study aimed to evaluate whether emotional health factors, including anxiety and depression, stress, and social support, are associated with earlier youth initiation of alcohol and illicit substances during middle school (from the sixth to the eighth grade). Data for this study were from the Developmental Pathways Project, a longitudinal study of 521 youth sampled from the Seattle Public Schools. Discrete time survival analyses were used to assess the effects of depression, anxiety, stress, and support on initiation of substance use, measured every 6 months at five time points between sixth and eighth grade. Youth who had initiated prior to sixth grade had significantly higher levels of depressive symptoms. In multivariate survival analyses controlling for child race/ethnicity, gender, and socioeconomic status, and accounting for conduct problems, youth who reported higher levels of separation anxiety/panic symptoms were at decreased risk for early alcohol initiation. Children with higher levels of perceived teacher support had a significantly lower risk of alcohol initiation during early follow-up periods. Recent stressful life events in Grade 6 were associated with significantly greater risk of initiating an illicit substance by Grade 8. The current findings highlight the role of stress in the initiation of illicit substance use and suggest that teacher support is associated with lower risk for very early alcohol use. Future research examining anxiety as a predictor of substance use should distinguish between subtypes of anxiety. (PsycInfo Database Record (c) 2020 APA, all rights reserved)</t>
  </si>
  <si>
    <t>https://doi.org/10.1037/a0025630</t>
  </si>
  <si>
    <t>Kaugars, Astrida Seja</t>
  </si>
  <si>
    <t>Emotional processes in four-year-old children prenatally exposed to cocaine.</t>
  </si>
  <si>
    <t>The purpose of the present study was to examine emotional processes among four-year-old children who have been prenatally exposed to cocaine and a comparison group. It was hypothesized that children in the two groups would differ in affect expression in fantasy play and daily behavior, emotional regulation in fantasy play and daily behavior, and emotional understanding. In addition, interrelationships among these emotional processes were examined within both groups. Prenatal cocaine exposure was expected to account for significant amounts of unique variance in predicting children's performance in tasks assessing emotional processes. Two hundred thirty-six four-year-old children (116 cocaine-exposed and 120 non cocaine-exposed) and their mothers or current caregivers from an ongoing, longitudinal study participated in the present study. Each child participated in a standardized play situation, identified emotional expressions, and was asked to wait for six minutes before either eating a desired food or playing with a desired toy. Mothers or current caregivers were asked to complete a questionnaire about the child's emotional intensity in daily behavior. The results indicate that there were no significant group differences for children's performance on measures assessing emotion expression in fantasy play and daily behavior, emotional regulation in fantasy play and daily behavior, and emotional understanding. As predicted, there were modest relationships among some of the different emotional processes while other processes were unrelated. For instance, children who expressed predominately positive emotions while waiting to touch a desired object had more advanced emotional understanding. Prenatal cocaine exposure did not account for significant amounts of unique variance in predicting children's performance on all but one of the assessments of emotional processes when confounding factors were controlled. Prenatal cocaine exposure accounted for 3% of unique variance in children's negative emotional intensity. Environmental variables such as maternal verbal ability and the home environment were significant predictors of children's performance on the majority of measures of emotional processes. The discussion addresses the influence of environmental factors and the role of cognitive and language skills in children's emotional development. Strengths and limitations of measures developed for the present study are considered. Implications of the findings for future research and clinical work are addressed. (PsycINFO Database Record (c) 2016 APA, all rights reserved)</t>
  </si>
  <si>
    <t>Sartorius, Alexander;Beuschlein, Juliane;Remennik, Dmitry;Pfeifer, Anna-Maria;Karl, Sebastian;Bumb, Jan Malte;Aksay, Suna Su;Kranaster, Laura;Janke, Christoph</t>
  </si>
  <si>
    <t>Empirical ratio of the combined use of S-ketamine and propofol in electroconvulsive therapy and its impact on seizure quality.</t>
  </si>
  <si>
    <t>Electroconvulsive therapy (ECT) is an effective treatment for depressive disorders. In certain cases, ECT-associated anaesthesia can be improved by the use of ketofol (i.e., S-ketamine + propofol). We aimed to evaluate the empirical mixing ratio of ketofol in these cases for better clinical implementation. We retrospectively investigated n = 52 patients who received 919 ECT sessions with S-ketamine plus propofol as anaesthetic agents. Several anaesthesia and ECT-related parameters including doses of S-ketamine and propofol were analysed. The mean empirically determined S-ketamine/propofol ratio was 1.38 (SD Â± 0.57) for 919 individual ECT sessions and 1.52 (SD Â± 0.62) for 52 patients, respectively. The mean relative dose was 0.72 (Â± 0.18) mg/kg S-ketamine and 0.54 (Â± 0.21) mg/kg propofol. Higher propofol dose was associated with poorer seizure quality. Seizure quality and time in recovery room were significantly influenced by age. Ketofol could be an option to exploit the advantageous qualities of S-ketamine and propofol, if both doses are reduced compared with single use of S-ketamine or propofol. Patients with poor seizure quality may benefit from lower propofol doses, which are applicable by the addition of ketamine. An empirically determined mixing ratio in favour of ketamine turned out to be preferable in a clinical setting. Recovery time was primarily prolonged by higher age rather than by ketamine dose, which had previously often been associated with a prolonged monitoring time in the recovery room. These new findings could improve electroconvulsive therapy and should be replicated in a prospective manner. (PsycInfo Database Record (c) 2021 APA, all rights reserved)</t>
  </si>
  <si>
    <t>https://doi.org/10.1007/s00406-020-01170-7</t>
  </si>
  <si>
    <t>Nikoo, Mohammadali;Vogel, Marc;Choi, Fiona;Song, Michael J.;Burghardt, Jensen;Zafari, Zafar;Tabi, Katarina;Frank, Anastasia;Barbic, Skye;SchÃ¼tz, Christian;Jang, Kerry;Krausz, Michael</t>
  </si>
  <si>
    <t>Employment and paid work among participants in a randomized controlled trial comparing diacetylmorphine and hydromorphone.</t>
  </si>
  <si>
    <t>Background: Employment is one of the less studied but a significant outcome of medication-assisted treatment. Thus, we aimed to explore employment outcomes of medication-assisted treatment with hydromorphone (HDM) or diacetylmorphine (DAM). The secondary aim was to estimate characteristics of this population as well as treatment-related factors associated with these outcomes. Methods: This was a secondary analysis of a randomized, double blind controlled trial. A total of 102 and 100 participants were randomized to receive injectable DAM or HDM for 6 months respectively. In stage 2, 144 participants were randomized again to receive either oral or injectable forms of the medication they received for another 6 months. Participants were interviewed at 5 timepoints: before and 3, 6, 9 and 12 months after treatment assignment. Generalized estimating equations (GEE) with a logit link was fitted to determine factors related to paid work in the past 30 days. Results: Mean age of participants was 44.3 (SD = 9.6) and 59 (29.2%) participants were men. At each timepoint, 6â€“8 (3.6%â€“4.1%) participants reported employment in the past 30 days and 40 to 52 (19.7%â€“26.7%) reported minimum 1 day of paid work. University or college education [OR = 2.12: 95% CI = (1.25, 3.62), P = 0.01] was significantly associated with paid work after adjustment for age, gender, treatment arms, timepoints, days receiving study treatment, physical health, psychological health and crack cocaine use in the past 30 days. Conclusion: The rate of employment was lower among participants of this study compared to similar studies on heroin-assisted treatment. Higher education was associated with increased odds of paid work. A large gap exists between employment rate and the proportion of participants who reported paid work. Supported employment and occupational therapy could optimize the employment outcomes of this population. (PsycInfo Database Record (c) 2020 APA, all rights reserved)</t>
  </si>
  <si>
    <t>https://doi.org/10.1016/j.drugpo.2018.03.021</t>
  </si>
  <si>
    <t>Weimand B.M.
 Solli K.K.
 Reichelt W.H.
 Tanum L.</t>
  </si>
  <si>
    <t>Enablers and hindrances for longer-term abstinence in opioid dependent individuals receiving treatment with extended-release naltrexone: A Norwegian longitudinal recovery trial (NaltRec study).</t>
  </si>
  <si>
    <t>Opioid-dependence is a comprehensive, relapsing disorder with negative individual, - family, - and societal consequences. Recovery is difficult to achieve. Research has shown reduced substance use and improved health- and psychosocial factors with extended-release naltrexone (XR-NTX) treatment. Pharmacological treatment should include psychosocial interventions to improve longer-term recovery. This study explores how voluntary monthly treatment with extended-release naltrexone hydrochloride (Vivitrol) will influence longer-term recovery, health and psychosocial relationships in opioid-dependent patients. Close relatives' experiences and societal costs will be assessed. This Norwegian naturalistic, multicenter, open-label study includes 150 opioiddependent patients. Patients are assessed every four weeks for 24 weeks, with 28 weeks optional follow-up treatment-period, and at three, six and 12 months posttreatment. Controls are opioid-dependent patients enrolled in Opioid Maintenance Treatment programs (n = 150). Data on recovery will be collected from participants, close relatives, and community health service providers. Genetic analyses of major signaling pathways and national registries on prescriptions and health care use will be analyzed. Recruitment period is September 2018 to September 2020. The assessment of medical, psychological, relational and societal factors may provide novel in-depth knowledge on the complexity of personal recovery-processes. The results are expected to have impact on priorities in treatment and follow-up for opioid dependent patients.Copyright © 2021</t>
  </si>
  <si>
    <t>https://dx.doi.org/10.1016/j.conctc.2021.100728</t>
  </si>
  <si>
    <t>Contemporary Clinical Trials Communications. 21 (no pagination), 2021. Article Number: 100728. Date of Publication: March 2021.</t>
  </si>
  <si>
    <t>Tobias JD.</t>
  </si>
  <si>
    <t>End-tidal carbon dioxide monitoring during sedation with a combination of midazolam and ketamine for children undergoing painful, invasive procedures</t>
  </si>
  <si>
    <t>Pediatr Emerg Care. 1999 Jun;15(3):173-5. doi: 10.1097/00006565-199906000-00002.</t>
  </si>
  <si>
    <t>10.1097/00006565-199906000-00002</t>
  </si>
  <si>
    <t>Slavich G.M.
 Tartter M.A.
 Brennan P.A.
 Hammen C.</t>
  </si>
  <si>
    <t>Endogenous opioid system influences depressive reactions to socially painful targeted rejection life events.</t>
  </si>
  <si>
    <t>Although exposure to a recent major life event is one of the strongest known risk factors for depression, many people who experience such stress do not become depressed. Moreover, the biological mechanisms underlying differential emotional reactions to social adversity remain largely unknown. To investigate this issue, we examined whether the endogenous opioid system, which is known to influence sensitivity to physical pain, is also implicated in differential risk for depression following socially painful targeted rejection versus non-targeted rejection life events. Adolescents (n= 420) enrolled in a large longitudinal birth cohort study had their recent stress exposure and current mental health status assessed using self-report and interview-based methods. Participants were also genotyped for the A118G polymorphism in the mu-opioid receptor gene (OPRM1, rs1799971), which has been found to influence neural and psychological responses to rejection, likely by affecting opioid receptor expression and signaling efficiency. As hypothesized, G allele carriers, who are known to exhibit less opioid receptor expression and signaling efficiency, were more severely depressed and twice as likely to meet criteria for major depressive disorder following a recent targeted rejection major life event (e.g., being broken up with, getting fired) relative to A/A homozygotes who experienced such stress. However, A118G genotype did not moderate the effects of other similarly severe major life events on depression. These data thus elucidate a biological pathway that may specifically influence sensitivity to social pain and rejection, which in turn has implications for understanding differential risk for depression and several other social stress-related disorders.Copyright © 2014 Elsevier Ltd.</t>
  </si>
  <si>
    <t>https://dx.doi.org/10.1016/j.psyneuen.2014.07.009</t>
  </si>
  <si>
    <t>Psychoneuroendocrinology. 49(C) (pp 141-149), 2014. Date of Publication: 2014.</t>
  </si>
  <si>
    <t>Tonini M.
 Fiori E.
 Balestra B.
 Spelta V.
 D'Agostino G.
 Di Nucci A.
 Brecha N.C.
 Sternini C.</t>
  </si>
  <si>
    <t>Endomorphin-1 and endomorphin-2 activate mu-opioid receptors in myenteric neurons of the guinea-pig small intestine.</t>
  </si>
  <si>
    <t>The novel opioid tetrapeptides, endomorphin-1 and endomorphin-2, recently isolated from bovine and human brain bind with high affinity and selectivity to central mu-opioid receptors. In the digestive tract, a comprehensive pharmacological analysis of the receptors involved in endomorphin action has not been reported. In this study, we analyzed the effects of endomorphin-1 and endomorphin-2 on longitudinal muscle-myenteric plexus preparations (LMMPs) from the guinea-pig ileum. Both peptides (30 pM- 1 muM) inhibited (-log EC50 values: 8.61 and 8.59, respectively) the amplitude of electrically-induced twitch contractions in a concentration- dependent fashion, UP to its abolition. Conversely, in unstimulated LMMPs, they failed to affect contractions to applied acetylcholine (100 nM). In stimulated LMMPs, the highly selective mu-opioid receptor antagonist, D-Phe- Cys-Tyr-D-Trp-Orn-Thr-Pen-Thr-NH2 (CTOP), caused a concentration-dependent (30 nM-1 muM), parallel rightward shift of endomorphin-1 and endomorphin-2 inhibitory curves, without depression of their maximum. Following Schild analysis, calculated pA2 values were 7.81 and 7.85, respectively, with slopes not different from unity. Concentration-response curves to both peptides were not affected by 30 nM naltrindole (a selective delta-receptor antagonist) or 30 nM nor-binaltorphimine (a selective K-receptor antagonist). These results demonstrate that endomorphins selectively activate mu-opioid receptors located on excitatory myenteric plexus neurons, and that they act as full agonists.</t>
  </si>
  <si>
    <t>http://dx.doi.org/10.1007/PL00005313</t>
  </si>
  <si>
    <t>Naunyn-Schmiedeberg's Archives of Pharmacology. 358(6) (pp 686-689), 1998. Date of Publication: 1998.</t>
  </si>
  <si>
    <t>Saenz-Lopez S.
 Rodriguez Munoz S.
 Rodriguez-Alcalde D.
 Franco A.
 Marin J.C.
 De La Cruz J.
 Solis Herruzo J.A.</t>
  </si>
  <si>
    <t>Endoscopist controlled administration of propofol: An effective and safe method of sedation in endoscopic procedures. [French, English]</t>
  </si>
  <si>
    <t>Objectives: propofol is a short-acting, hypnotic agent that is increasingly being used for gastrointestinal endoscopic sedation. There are concerns about the use of propofol by non anesthesiologists due to its potential for respiratory and cardiovascular depression. This report describes our experience concerning effectiveness and safety of propofol administered in endoscopic procedures by the endoscopist and the assistant nurse. Method(s): in this prospective study, a total of 102 consecutive endoscopies (60 colonoscopies and 42 upper endoscopies) performed under sedation with propofol were included. In 27 (26.47%) endoscopies propofol was administered alone and in 75 endoscopies (73.53%) it was combined with benzodiazepines and/or opioids. Seventy-six (74.51%) endoscopies were performed in patients under 65 years of age and 26 (25.49%) in patients over 65 years of age. Ninety-one (89.22%) endoscopies were performed in patients with low surgical risk (ASA I-II) and 11 (10.78%) in patients with high surgical risk. The medication was administered by the endoscopist that performed the procedure and the assistant nurse. Result(s): the mean dose of propofol used was 72.14 mg for gastroscopies and 71.33 for colonoscopies (p = 0.92). The mean dose of propofol when infused alone was 84.81 mg whereas in combination with benzodiazepines/opioids was 66.93 mg (p = 0.06). The doses of propofol required were lower for those colonoscopies in which midazolam and/or meperidine was combined and in patients over 65 years of age (p = 0.006 y p = 0.001, respectively). Eleven (10.8%) minor complications were reported, and managed by the own endoscopist. Patients had no memories of the procedure. The tolerance rated by the endoscopist was excellent-good, fair, bad-very bad in 83, 5 and 12% of the gastroscopies and in 79, 8 and 13% of the colonoscopies respectively. Nevertheless bad tolerance did not hinder the completion of the procedure in any case. Conclusion(s): the administration of propofol by the endoscopist and the assistant nurse, is an effective and safe method of sedation in patients of low and high-risk as well as in elderly patients. The doses of propofol required for an adequate sedation were lower in patients over 65 years of age and for colonoscopies in which medication was combined. Copyright © 2006 Aran Ediciones, S. L.</t>
  </si>
  <si>
    <t>http://dx.doi.org/10.4321/S1130-01082006000100004</t>
  </si>
  <si>
    <t>Administracion controlada de propofol por el endoscopista: Un metodo efectivo y seguro de sedacion en endoscopia.</t>
  </si>
  <si>
    <t>Schoonjans C.
 Tate D.J.</t>
  </si>
  <si>
    <t>Endoscopist-administered propofol sedation during colonoscopy: Time to take over the syringe?.</t>
  </si>
  <si>
    <t>https://dx.doi.org/10.1016/j.gie.2020.07.004</t>
  </si>
  <si>
    <t>Gastrointestinal Endoscopy. 93(1) (pp 209-211), 2021. Date of Publication: January 2021.</t>
  </si>
  <si>
    <t>Walley A.Y.
 Palmisano J.
 Sorensen-Alawad A.
 Chaisson C.
 Raj A.
 Samet J.H.
 Drainoni M.-L.</t>
  </si>
  <si>
    <t>Engagement and Substance Dependence in a Primary Care-Based Addiction Treatment Program for People Infected with HIV and People at High-Risk for HIV Infection.</t>
  </si>
  <si>
    <t>To improve outcomes for people with substance dependence and HIV infection or at risk for HIV infection, patients were enrolled in a primary care-based addiction treatment program from 2008-2012 that included a comprehensive substance use assessment, individual and group counseling, addiction pharmacotherapy and case management. We examined whether predisposing characteristics (depression, housing status, polysubstance use) and an enabling resource (buprenorphine treatment) were associated with engagement in the program and persistent substance dependence at 6 months. At program enrollment 61% were HIV-infected, 53% reported heroin use, 46% reported alcohol use, 37% reported cocaine use, and 28% reported marijuana use in the past 30 days, 72% reported depression, 19% were homeless, and 53% had polysubstance use. Within 6-months 60% had been treated with buprenorphine. Engagement (defined as 2 visits in first 14 days and 2 additional visits in next 30 days) occurred in 64%; 49% had substance dependence at 6-months. Receipt of buprenorphine treatment was associated with engagement (Adjusted Odds Ratio (AOR) 8.32 95% CI: 4.13-16.77). Self-reported depression at baseline was associated with substance dependence at 6-months (AOR 3.30 95% CI: 1.65-6.61). Neither housing status nor polysubstance use was associated with engagement or substance dependence. The FAST PATH program successfully engaged and treated patients in a primary care-based addiction treatment program. Buprenorphine, a partial opioid agonist, was a major driver of addiction treatment engagement. Given depression's association with adverse outcomes in this clinical population, including mental health treatment as part of integrated care holds potential to improve addiction treatment outcomes.Copyright © 2015 Elsevier Inc.</t>
  </si>
  <si>
    <t>https://dx.doi.org/10.1016/j.jsat.2015.07.007</t>
  </si>
  <si>
    <t>Journal of Substance Abuse Treatment. 59 (pp 59-66), 2015. Date of Publication: December 2015.</t>
  </si>
  <si>
    <t>Xu X.
 Xue Z.
 Wang X.
 Xiong L.
 Tian M.
 Wu X.</t>
  </si>
  <si>
    <t>Genberg B.L.
 Astemborski J.
 Treisman G.
 Anagnostopoulos A.
 Mehta S.H.
 Kirk G.D.
 Abraham A.</t>
  </si>
  <si>
    <t>Engagement in treatment for depression among people who inject drugs in Baltimore, Maryland.</t>
  </si>
  <si>
    <t>Introduction: Mental health care may mitigate negative consequences related to substance use and bolster engagement in care for drug dependence. Despite the increased risk of depression among people who inject drugs (PWID), the longitudinal relationship of depression symptoms with depression and drug treatment utilization in this population remains uncharacterized. Method(s): Data on depressive symptoms and depression treatment from current and former PWID in the ALIVE (AIDS Linked to the IntraVenous Experience) community-based cohort who had &gt;=3 study visits from July 2005 to June 2016 were included. We used logistic regression analysis with generalized estimating equations to examine factors associated with depression treatment in the 12 months following reported major depressive symptoms (CES-D &gt;= 23) in the absence of treatment. We further examined the association between depression, depression treatment, and subsequent engagement in drug treatment among those with active substance use or alcohol dependence. Result(s): Of the 1544 participants, 34% were female, the median age was 51 years, and 91% were African-American. PWID reported major depressive symptoms at 22% of study visits. In adjusted analysis, acute emergency care, suicidal ideation, and recent alcohol or drug treatment were positively associated with initiating depression treatment. Depression was positively associated with subsequent treatment for substance dependence among those actively using (aOR = 1.30, 95% CI: 1.10-1.53). Conclusion(s): PWID experience a high burden of depressive symptoms with significant unmet need of treatment for depression. Our findings suggest that mental health providers should bolster connections to chronic disease and alcohol and drug treatment providers.Copyright © 2019 Elsevier Inc.</t>
  </si>
  <si>
    <t>https://dx.doi.org/10.1016/j.jsat.2019.09.001</t>
  </si>
  <si>
    <t>Journal of Substance Abuse Treatment. 106 (pp 107-112), 2019. Date of Publication: November 2019.</t>
  </si>
  <si>
    <t>Whippey A.J.
 Bernstein L.
 Reddy D.</t>
  </si>
  <si>
    <t>Enhanced perioperative management of children with autism: A pilot study.</t>
  </si>
  <si>
    <t>Introduction: The prevalence of children with autism spectrum disorder (ASD) is increasing. 1 in 68 children is currently diagnosed with ASD1. In the hospital setting, difficulties with socialization, communication and behaviour are exacerbated2,3,4. Often quantitative measures do not capture the significant difference in perioperative stress experienced by these patients, their families and healthcare providers5. The aim of this study was to implement and evaluate a perioperative care pathway for children with autism spectrum disorder (ASD) that would decrease anxiety for patients and families. Method(s): Approval from the local Ethics Committee was obtained. Utilizing parental and healthcare provider feedback, a protocol including environment modification, individualized anxiolysis plans, specialized order sets, and Child Life support was developed over an 18-month period. Autism severity scores (ASS), communication styles, triggers and previous anesthetic experience were used to create an anxiolysis plan. This plan was created by a pediatric anesthesiologist and child life specialist following consultation in a Preoperative Clinic. Child life support was provided on the day of procedure and perioperative processing was altered to minimize transitions, wait times and NPO duration. Preoperative medication was individualized to the patient using midazolam and/or ketamine, administered orally, intravenously, or intramuscularly. Anxiety and sedation scores in same day surgery, at induction and in PACU were recorded. Feedback on the intrusiveness and efficacy of the protocol from nurses and anesthesiologists was obtained. Parental satisfaction and identification of aspects of the protocol that were most helpful were reviewed. Result(s): A total of 20 patients were included in this pilot study. 85% (17) of patients were nonverbal and minimally interactive (ASS 1 or 2). The most common sensory dislikes were noise and crowds (75%, 15/20). Anxiety scores were high prior to premedication, however 90% (18/20) of anesthetic inductions were described as very good or excellent (ie. patient calm, accepted IV or mask easily). 60% of patients received midazolam and ketamine presedation. Average recovery time was 60-90 minutes. One episode of emergence delirium was observed in PACU. Parents described the personalized approach, quiet space, parental presence in the operating room, and dedicated child life support worker as advantageous. 50% parents felt no further changes were needed, while others suggested that minimizing people in the area and shorter wait times would be helpful. 100% of nurses, anesthesiologists and parents felt the program should continue. Discussion(s): This pilot study demonstrated that a multidisciplinary perioperative care plan that decreases anxiety and agitation in children with severe ASD, was feasible at our institution. Initial feedback from nurses, anesthesiologists and parents has been very encouraging. The individual nature of anxiolysis plans was seen as a strength of the protocol by parents. A larger prospective study will help to identify the best way to support these families.</t>
  </si>
  <si>
    <t>Canadian Journal of Anesthesia. Conference: 2017 Annual Meeting of the Canadian Anesthesiologists' Society, CAS 2017. Niagara Falls, ON Canada. 64(1 Supplement 1) (pp S143), 2017. Date of Publication: June 2017.</t>
  </si>
  <si>
    <t>Meyer J.A.
 Alton S.
 Seung H.
 Pahlavan A.
 Trilling A.R.
 Coghlan M.
 Goetzinger K.R.
 Cojocaru L.</t>
  </si>
  <si>
    <t>Enhanced recovery after cesarean from the patient perspective: A prospective study of the ERAC Questionnaire (ERAC-Q).</t>
  </si>
  <si>
    <t>To evaluate the impact of an Enhanced Recovery After Cesarean (ERAC) protocol on the post-cesarean recovery experience using a validated ten-item questionnaire (ERAC-Q). This is a prospective cohort study of patients completing ERAC quality-of-life questionnaires (ERAC-Q) during inpatient recovery after cesarean delivery (CD) between October 2019 and September 2020, before and after the implementation of our ERAC protocol. Patients with non-Pfannenstiel incision, ICU admission, massive transfusion, bowel injury, existing chronic pain disorders, acute postpartum depression, or neonatal demise were excluded. The ERAC-Q was administered on postoperative day one and day of discharge to the pre- and post-ERAC implementation cohorts, rating aspects of their recovery experience on a scale of 0 (best) to 10 (worst). The primary outcome was ERAC-Q scores. Statistical analysis was performed with SAS software. There were 196 and 112 patients in the pre- and post-ERAC cohorts, respectively. The post-ERAC group reported significantly lower total ERAC-Q scores compared to the pre-ERAC group, reflecting fewer adverse symptoms and greater perceived recovery on postoperative day one (1.6 [0.7, 2.8] vs. 2.7 [1.6, 4.3]) and day of discharge (0.8 [0.3, 1.5] vs. 1.4 [0.7, 2.2]) (p&lt;0.001). ERAC-Q responses did not predict the time to achieve objective postoperative milestones. However, worse ERAC-Q pain and total scores were associated with higher inpatient opiate use. ERAC implementation positively impacts patient recovery experience. The administration of ERAC-Q can provide real-time feedback on patient-perceived recovery quality and how healthcare protocol changes may impact their experience. Copyright © 2023 De Gruyter. All rights reserved.</t>
  </si>
  <si>
    <t>https://dx.doi.org/10.1515/jpm-2023-0234</t>
  </si>
  <si>
    <t>Journal of Perinatal Medicine. (no pagination), 2023. Date of Publication: 2023.</t>
  </si>
  <si>
    <t>Han D.S.
 Brockel M.A.
 Boxley P.J.
 Donmez M.I.
 Saltzman A.F.
 Wilcox D.T.
 Rove K.O.</t>
  </si>
  <si>
    <t>Enhanced recovery after surgery and anesthetic outcomes in pediatric reconstructive urologic surgery.</t>
  </si>
  <si>
    <t>Purpose: Enhanced recovery after surgery (ERAS) is a perioperative management strategy to hasten postoperative recovery. We examined the effects of a pilot implementation of ERAS for pediatric patients on anesthetic outcomes. Method(s): We performed a prospective case-control study utilizing an ERAS protocol in patients aged &lt; 18 years undergoing urologic reconstruction that included a bowel anastomosis. Protocol elements included: multimodal analgesia, opioid minimization, and routine nausea/vomiting prophylaxis. ERAS patients were propensity-matched with historical controls. Outcomes of interest included maximum PACU pain score, time to first opioid, opioid-free days, and need for opioids on day of discharge. Result(s): A total of 13 ERAS patients and 26 historical controls were included, with median ages 9.9 years (IQR 9.1-11) and 10.4 years (IQR 8.0-12.4), respectively. ERAS increased the percentage of patients who did not receive any intraoperative or postoperative opioids (0% vs 15%, p = 0.046 for both) and reduced maximum PACU pain score (3 vs 0, p &lt; 0.001). The use of postoperative supplemental oxygen was decreased in the ERAS group (85% vs 38%, p = 0.013). Conclusion(s): The implementation of an ERAS protocol appears to decrease postoperative pain, opioid usage, and positively impact other anesthetic outcomes in children undergoing urologic reconstructive surgery utilizing a bowel anastomosis.Copyright © 2020, Springer-Verlag GmbH Germany, part of Springer Nature.</t>
  </si>
  <si>
    <t>https://dx.doi.org/10.1007/s00383-020-04775-0</t>
  </si>
  <si>
    <t>Pediatric Surgery International. 37(1) (pp 151-159), 2021. Date of Publication: January 2021.</t>
  </si>
  <si>
    <t>Strobel R.J.
 Krebs E.D.
 Cunningham M.
 Chaudry B.
 Mehaffey J.H.
 Sarosiek B.
 Durieux M.
 Dunn L.
 Naik B.I.
 Blank R.S.
 Martin L.W.</t>
  </si>
  <si>
    <t>Enhanced Recovery Protocol Associated With Decreased 3-Month Opioid Use After Thoracic Surgery.</t>
  </si>
  <si>
    <t>Background: Enhanced recovery protocols (ERPs) have been shown to decrease inhospital opioid use after thoracic surgery. However, the impact on opioid use after discharge has not been reported. We hypothesized that prolonged opioid use would decrease after implementation of a comprehensive ERP. Method(s): Records from all patients undergoing elective pulmonary, pleural, and mediastinal operations at a single institution (2015-2018) were abstracted from a prospective ERP database and The Society of Thoracic Surgeons institutional database. Records were reviewed for documentation of opioid use at 3-month and 6-month postoperative visits. Patients with preoperative chronic opioid use were excluded. Univariate analysis compared patients with and patients without 3-month opioid use, and a multivariable logistic regression evaluated independent predictors of prolonged opioid use. Result(s): A total of 499 patients was included: 160 pre-ERP, and 339 post-ERP. Three-month opioid use rates were decreased after implementation of an ERP (44% vs 30%, P = .01); 6-month opioid use rates were not significantly different (25% vs 18%, P = .10). Univariate analysis demonstrated increased 3-month opioid use rates among patients with preoperative tobacco use (38% vs 27%, P = .05) and chronic pain disorder (88% vs 32%, P &lt; .01), with no impact from surgical incision (video-assisted thoracoscopic surgery 33%; open 37%, P = .49). On multivariable analysis, participation in an ERP was independently associated with decreased opioid use at 3 months (odds ratio 0.53; 95% CI, 0.31-0.89; P = .02). Conclusion(s): There is a high burden of prolonged opioid use after elective thoracic surgery. Participation in a comprehensive ERP is associated with decreased opioid use 3 months postoperatively.Copyright © 2023 The Society of Thoracic Surgeons</t>
  </si>
  <si>
    <t>https://dx.doi.org/10.1016/j.athoracsur.2022.05.060</t>
  </si>
  <si>
    <t>Annals of Thoracic Surgery. 115(1) (pp 241-247), 2023. Date of Publication: January 2023.</t>
  </si>
  <si>
    <t>Enhancing access to assessment and treatment for hepatitis C in the prison setting.</t>
  </si>
  <si>
    <t>Both acute and chronic hepatitis C (HCV) infections are prevalent in custodial settings worldwide, yet provision of antiviral therapies is uncommon, even in the developed world. This disparity between the vast burden of disease and limited hepatitis service delivery reflects the marginalized prison population, with high rates of injecting drug use (IDU) and poor mental health. In addition, as the prison environment is primarily intended for deprivation of liberty and not healthcare, there are numerous obstacles to establishment of the infrastructure for efficient screening and treatment services [1]. In the correctional system in New South Wales, Australia assessment and treatment services for hepatitis individuals with chronic HCV have been in place since 1995 when it became evident that approximately 30% of the prisoner population had chronic HCV. The hepatitis service has been developed within a collaborative academic framework to incorporate research with clinical services in order to build the evidence base. A prospective cohort of HCV-uninfected inmates (the Hepatitis C Incidence and Transmission Study; HITS) was established to define the incidence of new infections and to evaluate the effectiveness of prevention strategies. This ongoing study has documented a 32% incidence of HCV transmissions, and found no protective effect of either bleach cleansing of the injecting apparatus or opioid substitution therapy [2]. A specialist-led tertiary referral model of care was initially developed with an emphasis on provision of services within the correctional centres (rather than neighbouring hospital facilities). This model was successfully established in 12 of 30 correctional centres, and provided effective assessment and treatment for several population groups who are typically hard to reach in the community setting, including Indigenous Australians, IDUs and those with significant psychiatric comorbidities. However, even with conservative assumptions, less than 1% of interested and eligible individuals received treatment [3]. Accordingly, an innovative nurse-led model of care (NLMC) was more recently evaluated in a two year study with 391 patients in three correctional centres, featuring protocol-driven assessment, triage, and management of antiviral therapy by hepatitis-trained nurses, with specialist physician support utilizing telemedicine. Again, this service facilitated HCV assessment and treatment uptake for the key marginalized populations who are overrepresented in custody. The model proved to be safe, efficient, and well-accepted by custodial staff, health care staff and prisoners [4]. This nurse-led model of care is now being rolled out across the NSW prisons. In the first two years of expansion, the model has been established in 15 metropolitan and rural prisons. Over 800 patients have been assessed; 222 have completed the nurseled clinical and laboratory assessments with a view to treatment, including fibroscan; and 173 have completed specialist assessments, of whom 124 have commenced treatment. The nurse-led service now also manages patients receiving triple therapy (pegylated interferon, ribavirin, protease inhibitor). The safety and efficiency of the model remains clearly evident. Against this backdrop of high prevalence and incidence, ineffective prevention measures, and successful treatment services, a treatment-as-prevention study is now being undertaken (Surveillance and Treatment of Prisoners with hepatitis C; SToP-C) using direct-acting antiviral (DAA) therapy to treat the infected prisoner population, and thereby to potentially reduce incident infection in the prison setting. The rapid improvements in the tolerability and efficacy of DAA therapies, mean that prison health services are well placed for treatment of large numbers of people with HCV who do not access health services in the community and reduce the global burden of disease.</t>
  </si>
  <si>
    <t>Suchtmedizin in Forschung und Praxis. Conference: 3rd International Symposium on Hepatitis Care in Substance Users. Munich Germany. Conference Publication: (var.pagings). 15(4) (pp 220-221), 2013. Date of Publication: 2013.</t>
  </si>
  <si>
    <t>Najmizadehbaghini, Hossein</t>
  </si>
  <si>
    <t>Enhancing the efficacy of predictive analytical modeling in operational management decision making.</t>
  </si>
  <si>
    <t>In this work, we focus on enhancing the efficacy of predictive modeling in operational management decision making in two different settings: Essay 1 focuses on demand forecasting for the companies and the second study utilizes longitudinal data to analyze the illicit drug seizure and overdose deaths in the United States. In Essay 1, we utilize an operational system (newsvendor model) to evaluate the forecast method outcome and provide guidelines for forecast method (the exponential smoothing model) performance assessment and judgmental adjustments. To assess the forecast outcome, we consider not only the common forecast error minimization approach but also the profit maximization at the end of the forecast horizon. Including profit in our assessment enables us to determine if error minimization always results in maximum profit. We also look at the different levels of profit margin to analyze their impact on the forecasting method performance. Our study also investigates how different demand patterns influence maximizing the forecasting method performance. Our study shows that the exponential smoothing model family has a better performance in high-profit products, and the rate of decrease in performance versus demand uncertainty is higher in a stationary demand environment. In the second essay, we focus on illicit drug overdose death rate. Illicit drug overdose deaths are the leading cause of injury death in the United States. In 2017, overdose death reached the highest ever recorded level (70,237), and statistics show that it is a growing problem. The age adjusted rate of drug overdose deaths in 2017 (21.7 per 100,000) is 9.6% higher than the rate in 2016 (19.8 per 100,000) (U. S. Drug Enforcement Administration, 2018, p. V). Also, Marijuana consumption among youth has increased since 2009. The magnitude of the illegal drug trade and its resulting problems have led the government to produce large and comprehensive datasets on a variety of phenomena relating to illicit drugs. In this study, we utilize these datasets to examine how marijuana usage among youth influence excessive drug usage. We measure excessive drug usage in terms of drug overdose death rate per state. Our study shows that illegal marijuana consumption increases excessive drug use. Also, we analyze the pattern of most frequently seized illicit drugs and compare it with drugs that are most frequently involved in a drug overdose death. We further our analysis to study seizure patterns across layers of heroin and cocaine supply chain across states. This analysis reveals that most active layers of the heroin supply chain in the American market are retailers and wholesalers, while multi-kilo traffickers are the most active players in the cocaine supply chain. In summary, the studies in this dissertation explore the use of analytical, descriptive, and predictive models to detect patterns to improve efficacy and initiate better operational management decision making. (PsycInfo Database Record (c) 2022 APA, all rights reserved)</t>
  </si>
  <si>
    <t>Sosa C.
 Moraes M.
 Gonzalez G.
 Umpierrez E.
 Ghione A.</t>
  </si>
  <si>
    <t>Environmental factors and their impact on child neurodevelopment: A prospective cohort study.</t>
  </si>
  <si>
    <t>Objectives: To evaluate the impact on child development of different environmental factors during pregnancy in a vulnerable population. Method(s): Prospective cohort study in the largest maternity in Uruguay between 12/2010 and 03/2011. In order to determine the exposure to different substances (alcohol, caffeine, cannabis, cocaine) neonatal meconium sample was collected. A completed survey was applied related to different characteristics during pregnancy. At 18 months from delivery a Brunet-Lezine Scale was applied to evaluate neurological development in a total of 130 children. Result(s): A total of 227 pregnant women accepted to be included in the study. It was found by biological test, that half of the population was exposed to alcohol during the last trimester. A total of 21 newborns (9.25%) were exposed to cocaine and 31 (13.5%) were expose to cannabis. We also found that 20% of the mothers had symptoms of post-partum depression. The factors that were associated with child development delay were maternal depression and maternal low-educational level. We found an interaction among these variables and the exposure to alcohol and cocaine. Conclusion(s): The high prevalence of socio-cognitive disabilities in vulnerable populations is explained by multiple environmental variables that can be avoided with health policies that prioritize child development favoring social inclusion and avoiding intergenerational perpetuation of poverty.</t>
  </si>
  <si>
    <t>International Journal of Gynecology and Obstetrics. Conference: 21st FIGO World Congress of Gynecology and Obstetrics. Vancouver, BC Canada. Conference Publication: (var.pagings). 131(SUPPL. 5) (pp E251), 2015. Date of Publication: October 2015.</t>
  </si>
  <si>
    <t>Van Winkel R.
 Kuepper R.</t>
  </si>
  <si>
    <t>Epidemiological, neurobiological, and genetic clues to the mechanisms linking cannabis use to risk for nonaffective psychosis.</t>
  </si>
  <si>
    <t>Epidemiological studies have shown that the association between cannabis and psychosis is robust and consistent across different samples, with compelling evidence for a dose-response relationship. Because longitudinal work indicates that cannabis use precedes psychotic symptoms, it seems reasonable to assume a causal relationship. However, more work is needed to address the possibility of gene-environment correlation (for example, genetic risk for psychosis causing onset of cannabis use). Moreover, knowledge about underlying biological mechanisms linking cannabis use and psychosis is still relatively limited. In order to understand how cannabis use may lead to an increased risk for psychosis, in the present article we (a) review the epidemiological, neurobiological, and genetic evidence linking cannabinoids and psychosis, (b) assess the quality of the evidence, and finally (c) try to integrate the most robust findings into a neurodevelopmental model of cannabis-induced psychosis and identify the gaps in knowledge that are in need of further investigation. © 2014 by Annual Reviews.</t>
  </si>
  <si>
    <t>https://dx.doi.org/10.1146/annurev-clinpsy-032813-153631</t>
  </si>
  <si>
    <t>Annual Review of Clinical Psychology. 10 (pp 767-791), 2014. Date of Publication: March 2014.</t>
  </si>
  <si>
    <t>Rajkumar A.P.
 Ballard C.
 Fossey J.
 Orrell M.
 Moniz-Cook E.
 Woods R.T.
 Murray J.
 Whitaker R.
 Stafford J.
 Knapp M.
 Romeo R.
 Woodward-Carlton B.
 Khan Z.
 Testad I.
 Corbett A.</t>
  </si>
  <si>
    <t>Epidemiology of Pain in People With Dementia Living in Care Homes: Longitudinal Course, Prevalence, and Treatment Implications.</t>
  </si>
  <si>
    <t>Introduction Knowledge regarding the longitudinal course, impact, or treatment implications of pain in people with dementia living in care homes is very limited. Methods We investigated the people with dementia living in 67 care homes in London and Buckinghamshire, United Kingdom. Pain, dementia severity, neuropsychiatric symptoms, depression, agitation, and quality-of-life were measured using appropriate instruments at baseline (N = 967) and after 9 months (n = 629). Results Baseline prevalence of pain was 35.3% (95% CI 32.3-38.3). Pain severity was significantly correlated with dementia severity, neuropsychiatric symptoms, depression, agitation, and quality of life at both time points. Regular treatment with analgesics significantly reduced pain severity. Pain was significantly associated with more antipsychotic prescriptions. Pain was significantly associated (OR 1.48; 95% CI 1.18-1.85) with all-cause mortality during follow-up. Conclusions Pain is an important determinant of neuropsychiatric symptoms, mortality, quality-of-life, and antipsychotic prescriptions. Improved identification, monitoring, and treatment of pain are urgent priorities to improve the health and quality-of-life for people with dementia.Copyright © 2017 AMDA - The Society for Post-Acute and Long-Term Care Medicine</t>
  </si>
  <si>
    <t>https://dx.doi.org/10.1016/j.jamda.2017.01.024</t>
  </si>
  <si>
    <t>Journal of the American Medical Directors Association. 18(5) (pp e1-453), 2017. Date of Publication: 01 May 2017.</t>
  </si>
  <si>
    <t>Blaise G.</t>
  </si>
  <si>
    <t>Epidural administration of low-dose naloxone in combination with morphine and bupivacaine: Effect on pain and undesirable effects.</t>
  </si>
  <si>
    <t>Introduction: Opiates such as morphine are commonly prescribed to combat chronic lower back pain but give rise to numerous undesirable effects. Naloxone, at low doses, has been reported to improve the therapeutic window of opiates. Thus, we were interested to determine whether the combination of morphine with low-dose naloxone, would produce adequate analgesia with a reduced side-effects profile. Method(s): This prospective, double-blind, randomized clinical trial with a cross-over design evaluated the effects in 28 patients of an epidural injection of (A) morphine (1mg) with bupivacaine (10mg) and (B) morphine (1mg) with bupivicaine (10mg) and naloxone (0.08mg). Informed consent was obtained from each patient and the study received local ethics approval. Patients suffering from chronic lower back pain were recruited into this clinical trial. Patients in each group (14) received treatment A or B, followed by a washout of 15 days, and subsequently received treatment B or A. Pain was recorded on a visual analog scale for 14 days after each injection; values on the 15th day after the first injection were considered baseline values for the 2nd injection. The presence of 4 of the most common undesirable effects, namely, pruritis, urinary retention, nausea/vomiting and respiratory depression were noted (0 for no, 1 for yes) for 14 days after each injection; a sum of the undesirable effects for each patient was calculated. Result(s): Height (164.7 +/- 2.4 versus 170.6 +/- 2.7 cm), weight (77.8 +/- 5.4 versus 78.4 +/- 4.1 kg) and age (58.2 +/- 3.5 versus 54.7 +/-3.0 years old) were not significantly different between groups A and B; the male to female ratio was different between the two groups, with a 3:11 ratio for group A and a 8:6 ratio for group B. Preliminary data suggest that pain scores in the two groups are lower than baseline values for more than 24 hours after a single injection and that a 14-day washout period may not be sufficient to ensure no carryover, especially in the group injected with the low-dose naloxone. A trend towards greater reductions in pain score from baseline is present after the 1st injection in the group that received the ultra low-dose naloxone. A trend towards a lower undesirable effects profile exists in the group treated with the low-dose naloxone after the 1st injection. Discussion(s): Preliminary data suggests that low-dose naloxone may have beneficial effects. However, the low number of patients and the possible carry-over effect limit the interpretation of results. These promising findings should be repeated in a study with an increased number of patients, without a cross-over design, to limit-possible confounding factors.</t>
  </si>
  <si>
    <t>https://dx.doi.org/10.1007/s12630-010-9415-0</t>
  </si>
  <si>
    <t>Canadian Journal of Anesthesia. Conference: 2010 Annual Meeting of the Canadian Anesthesiologists' Society, CAS. Montreal, QC Canada. Conference Publication: (var.pagings). 57(SUPPL. 1) (pp S196), 2010. Date of Publication: June 2010.</t>
  </si>
  <si>
    <t>Burstal R.
 Wegener F.
 Hayes C.
 Lantry G.</t>
  </si>
  <si>
    <t>Epidural analgesia: Prospective audit of 1062 patients.</t>
  </si>
  <si>
    <t>A prospective survey of one thousand and sixty-two patients receiving epidural analgesia in surgical wards was undertaken over a two-year period. The duration of infusion ranged from one to fourteen days, with a mode of three days. There were 1131 episodes where a local anaesthetic and opioid mixture was used and 160 where opioids were used alone. Local anaesthetic was not used without opioids. 23% of catheters were removed prematurely because of catheter related problems including accidental dislodgement (13%) and skin inflammation (5.3%). No epidural abscess or haematoma was identified. In 14% of the total number of episodes there was either no demonstrable block or complications occurred requiring a change of solution. 30% of this group were salvaged following intervention by the Acute Pain Service (APS). The incidence of respiratory depression was 0.24%. There was no case of delayed respiratory depression. Epidural analgesia can be used safely in surgical wards provided that regular review of the patients is undertaken. It must be anticipated however, that up to 20% of patients will not receive adequate analgesia for the first 48 hours postoperatively. The failure rate could be halved if accidental dislodgement of epidural catheters could be eliminated.</t>
  </si>
  <si>
    <t>https://dx.doi.org/10.1177/0310057x9802600206</t>
  </si>
  <si>
    <t>Anaesthesia and Intensive Care. 26(2) (pp 165-172), 1998. Date of Publication: April 1998.</t>
  </si>
  <si>
    <t>Almubarak N.A.</t>
  </si>
  <si>
    <t>Epidural anesthesia alternative choice of anesthesia in cardiac patient scheduled for laparoscopic surgery to minimize the risk of cardiac injury.</t>
  </si>
  <si>
    <t>Laparoscopic cholecystectomy commonly performed under general anesthesia with controlled mechanical ventilation to overcome the path physiological changes of carbon dioxide insufflations, increase intra-abdominal pressure and manipulations of patient positioning during surgery. Recently, laparoscopic surgery is targeted to manage the elderly who they have limited cardiac reserve and those with high risk under general anesthesia, in these patients, regional anesthesia offering several advantages. The present paper aims to find out the applicability of epidural anesthesia in laparoscopic cholecystectomy (LC) in patients with compromised cardiopulmonary status who they are at risk to have their operation under general anesthesia or who they are unwilling to do their surgery under regional anesthesia. This study was approved that all patients have had stable vital sign (mean Blood pressure &amp; heart rate) Mild to moderate shoulder pain which occurs in 42.8% of patients were treated by small dose of opioid. Epidural anesthesia is a good choice and reasonable type of anesthesia can be used for laparoscopic cholecystectomy in patient with compromised cardiovascular system &amp; for those patients who they are unwilling to do their surgery under general anesthesia and provide good postoperative outcome.Copyright © 2020, Advanced Scientific Research. All rights reserved.</t>
  </si>
  <si>
    <t>https://dx.doi.org/10.31838/ijpr/2020.12.02.0019</t>
  </si>
  <si>
    <t>International Journal of Pharmaceutical Research. 12(2) (pp 118-125), 2020. Date of Publication: April-June 2020.</t>
  </si>
  <si>
    <t>Epidural blocks: Still the best option vs tap block vs infiltration?.</t>
  </si>
  <si>
    <t>Effective pain management is a critical component of postoperative care and contributes to fewer postoperative complications, shortened hospital stays, better quality of life, and a decreased incidence of chronic pain postoperatively. Studies indicate that continuous epidural analgesia can be used effectively to manage acute postoperative pain, particularly in children. Indeed, continuous epidural analgesia for children has enjoyed considerable popularity. Futhermore, 2,717 catheters were placed in 2006 during the survey of ADARPEF to ensure continuous postoperative analgesia mainly epidural (56% out of all catheters) (1). 1.Advantages: The continuous epidural analgesia is associated with improved postoperative outcomes, such as less incisional pain, decreased muscle spasms (2), and decreased atelectasis and respiratory complications (3) and may increase gastrointestinal motility (4). Newborn infants who have been managed with continuous epidural analgesia may be intubated for shorter periods, recover more quickly, and experience less pain (5). The combination of a local anesthetic such as ropivacaine or levobupivacaine and an opioid such as fentanyl or sufentanil can optimize pain relief while minimizing side effects (6). However, despite the plethora of published literature on paediatric epidural analgesia, prospective outcome studies demonstrating the clinical benefits and cost effectiveness of continuous epidural analgesia over the simple intravenous opioid infusion in children are lacking. 2. Potential drawbacks: Many pediatric anesthetists who were strong and early advocates of the technique, are more reticent in their support today. Indeed, audits of epidural infusions in children have shown that 17-22% of infusions are terminated prematurely (7, 8) and that side-effects or complications occur in 67% of patients (7). Adverse effects of epidurally administered narcotics include respiratory depression, pruritus, urinary retention, nausea and vomiting, and sedation. Adverse effects of epidurally administered local anesthetics include urinary retention, hypotension, numbness, motor weakness and, rarely, systemic toxicity. Epidural analgesia exposes also patients to rare additional risks, at the time of insertion and during the course of the postoperative infusion, as recently reported in a large 5-yr prospective audit of 10 000 paediatric epidural catheter techniques currently taking place in the UK to try to establish the relative risk of these problems in modern practice (9). Complications may be venous air embolism, postdural puncture headache, inadvertent iv administration of local anesthetic, nerve trauma, back pain, epidural hematoma or infection (including osteomyelitis, epidural space infection). In addition, the commonest problems with pediatric regional anesthesia are technical: either failure to establish a block or failure of maintenance of the block. The ultrasonography is helping to perform the puncture introduce the catheter (10). Epidural analgesia is reliant upon optimal positioning of the catheter tip within the epidural space at the appropriate level for the surgery performed. Even with optimal positioning, analgesia may be inadequate (because of pain or discomfort remote to the surgical site from intravenous cannulae, wound or chest drains, urethral or suprapubic catheters, bladder or skeletal muscle spasm), unilateral (e.g. epidural septa) or patchy (e.g. air in epidural space). Futhermore, the epidural catheter tip may be misplaced, in which case the likelihood of achieving satisfactory analgesia is diminished. The tip may be located distant to the nerves supplying the dermatomes that need to be blocked, or the catheter may have been inserted into the subdural space. Finally, epidural infusions are more costly to maintain than intravenous opioid infusions postoperatively. Drugs for epidural infusion are often prepared in a sterile pharmacy environment, increasing the base cost of drugs, which are usually higher than intravenous opioids. In addition, routine pain service consultations take longer in patients receiving epidural analgesia because, in addition to checking for adequate analgesia, attention must also be paid to pressure care, the state of the epidural insertion site and dressing, degree of motor blockade and dermatome cover. 3. Alternative procedure: TAP blocks have gained a new place in the therapeutic arsenal of pediatric analgesia, following the principle of bene?ts/risks analysis. Indeed, ultrasound- guided TAP block as a single shot block has been suggested for laparotomy, appendectomy, pyloromyotomy, Nissen fundoplication, major abdominal wall surgery, colostomy placement, and closures, whereas ultrasound-guided rectus sheath block has become popular to provide analgesia for umbilical and epigastric hernia repair, laparoscopic surgery, and other small midline incisions (11). But it is still unclear whether both techniques really result in equivalent results. Catheter techniques are used by some experts (12). TAP block can be a valuable alternative to central neuraxial blocks, when these techniques are not applicable, for example, in case of spinal dysraphism or other anomalies of the spinal canal (13). With the exception of high systemic concentrations, up to now, no complication has been attributed to the pediatric TAP block. The technique has undoubtedly the potential to provide analgesia for some hours, allowing a smooth transition from general anesthesia to the postoperative awake period. Infiltration is limited to the skin incision and the indication is different than contiuous epidural analgesia. Paravertebral block is also an alternative technique, but this technique is close an epidural technique (14). In conclusion, the risks of epidural catheter insertion and continuous infusion postoperatively are justified in some groups: those with cognitive impairment (especially self-mutilating behaviour), patients with cerebral palsy predisposed to painful muscle spasms postoperatively, neonates undergoing major laparotomy or tracheo-oesophageal fistula repair where epidural analgesia may reduce the likelihood of postoperative mechanical ventilation (in both) and the potential for barotrauma jeopardizing surgical repair (in the latter), in older children and adolescents where chest physiotherapy is critical (e.g. cystic fibrosis or chest trauma) and in those undergoing extensive laparotomy, painful thoracic surgical procedures such as pectus excavatum repair. The new fashion block, i.e. TAP block, can help sometimes but randomized studies are needed to evaluate the place of each technique.</t>
  </si>
  <si>
    <t>https://dx.doi.org/10.1097/AAP.0b013e3182a6a39d</t>
  </si>
  <si>
    <t>Regional Anesthesia and Pain Medicine. Conference: 32nd Annual European Society of Regional Anaesthesia and Pain Therapy, ESRA Congress 2013. Glasgow United Kingdom. Conference Publication: (var.pagings). 38(5 SUPPL. 1) (pp E69-E70), 2013. Date of Publication: September-October 2013.</t>
  </si>
  <si>
    <t>Govindarajan R, Bakalova T, Michael R, Abadir AR.</t>
  </si>
  <si>
    <t>Epidural buprenorphine in management of pain in multiple rib fractures</t>
  </si>
  <si>
    <t>Acta Anaesthesiol Scand. 2002 Jul;46(6):660-5. doi: 10.1034/j.1399-6576.2002.460605.x.</t>
  </si>
  <si>
    <t>10.1034/j.1399-6576.2002.460605.x</t>
  </si>
  <si>
    <t>Naguib M.
 Adu-Gyamfi Y.
 Absood G.H.</t>
  </si>
  <si>
    <t>Epidural ketamine for postoperative analgesia.</t>
  </si>
  <si>
    <t>Thirty-four patients of ASA physical status I or II scheduled for gall bladder surgery were studied in a comparative prospective trial to evaluate the efficacy of epidural and intramuscular ketamine for postoperative pain relief. They were divided randomly into three groups. Group I (11 patients) received 30 mg intramuscular ketamine. Group II (10 patients) and Group III (13 patients) received 10 and 30 mg ketamine in 10 ml saline respectively, through epidural catheters. Pain was evaluated every two hours for the first 24 hours postoperatively by using a linear analogue pain scale from 0-10. Ketamine was given on the patient's request and whenever the pain score exceeded three. Ketamine produced analgesia in all patients studied. The reduction of pain score after two and four hours in Group I and III was significant when compared to Group II. Seven patients (54%) in Group III did not require further analgesia after the initial injection. However, following 10 mg epidural ketamine or 30 mg IM ketamine, postoperative pain was more frequent. Four patients who received epidural ketamine complained of transient burning pain in the back during injection. No patient developed respiratory depression, psychic disturbance, cardiovascular instability, bladder dysfunction or neurologic deficit. It is concluded that 30 mg epidural ketamine is a safe and effective method for postoperative analgesia.</t>
  </si>
  <si>
    <t>Canadian Anaesthetists Society Journal. 33(1) (pp 16-21), 1986. Date of Publication: 1986.</t>
  </si>
  <si>
    <t>Yanagidate F.
 Dohi S.</t>
  </si>
  <si>
    <t>Epidural oxycodone or morphine following gynaecological surgery.</t>
  </si>
  <si>
    <t>Background. The analgesic action of oxycodone is of rapid onset, in contrast to morphine, and is mediated by kappa-opioid receptors of the spinal cord. We compared analgesia and side-effects of epidural oxycodone with those of morphine after gynaecological surgery. Methods. We studied prospectively in 75 women in a double-blind, randomized manner: epidural morphine 6 mg day-1 (n=25), epidural oxycodone 6 mg day-1 (n=25) and epidural oxycodone 12 mg day 1 (n=25). All patients underwent gynaecological surgery under general (isoflurane and nitrous oxide) and epidural anaesthesia. Visual analogue scale (VAS) pain scores at rest and on coughing, verbal descriptive scale (VDS) satisfaction scores, sedation scores, pruritus scores and nausea/vomiting scores were recorded for 3 days after surgery. Results. VAS pain scores at rest in patients who received oxycodone 6 mg day-1 were higher than in patients who received morphine 6 mg day-1 at 6 h and on the first postoperative day and were significantly higher than in patients who received oxycodone 12 mg day-1 on the first postoperative day. Scores for nausea, vomiting and pruritus in patients who received oxycodone 6 mg day-1 and 12 mg day-1 were lower than those in patients who received morphine. No significant differences were seen in VAS at cough and VDS satisfaction scores between the three groups. Conclusion. Epidural oxycodone was as effective as morphine at the doses investigated, with fewer side-effects. © The Board of Management and Trustees of the British Journal of Anaesthesia 2004.</t>
  </si>
  <si>
    <t>https://dx.doi.org/10.1093/bja/aeh218</t>
  </si>
  <si>
    <t>British Journal of Anaesthesia. 93(3) (pp 362-367), 2004. Date of Publication: September 2004.</t>
  </si>
  <si>
    <t>Tayari H.
 Otero P.E.
 D'agostino M.
 Bartolini F.
 Briganti A.</t>
  </si>
  <si>
    <t>Epidural Volume of Injectate Using a Dose Regimen Based on Occipito-Coccygeal Spinal Length (OCL): Randomized Clinical Study Comparing Different Ropivacaine Concentrations, with or without Morphine, in Bitches Undergoing Total Unilateral Mastectomy.</t>
  </si>
  <si>
    <t>A prospective, randomized clinical trial was designed to compare four epidural treatments in dogs undergoing total unilateral mastectomy. The epidural volume of injectate was based on the individual occipito-coccygeal length (OCL) aiming to reach the first thoracic vertebra (T1). The first ten dogs were allocated in a control group (C) and did not receive epidural treatment. Subsequently, forty dogs were randomly allocated in four groups of ten: epidural ropivacaine 0.5% (R0.5%); morphine 0.1 mg kg-1 plus ropivacaine 0.5% (MR0.5%); morphine 0.1 mg kg-1 plus ropivacaine 0.35% (MR0.35%); morphine 0.1 mg kg-1 plus ropivacaine 0.25% (MR0.25%). Intraoperatively, isoflurane requirement (1.3% vs. &lt;1.1% FE'Iso) and fentanyl requirement (9.8 vs. &lt;1.1 microg kg-1 h-1) were significantly higher in C group compared to all epidural groups. Postoperatively, methadone requirement was higher (1.8 mg kg-1 vs. &lt;0.8 mg kg-1) for C group compared to all epidural treatment groups. The ability to walk and to urinate returned 4 h earlier in MR0.35% and MR0.25%. The mean epidural volume of ropivacaine, using a dose regimen based on OCL, to reach T1 was about 0.15 mL cm-1. The addition of morphine further reduced the methadone requirement, without affecting urinary and motor functions.Copyright © 2022 by the authors. Licensee MDPI, Basel, Switzerland.</t>
  </si>
  <si>
    <t>https://dx.doi.org/10.3390/ani12050587</t>
  </si>
  <si>
    <t>Animals. 12(5) (no pagination), 2022. Article Number: 587. Date of Publication: March-1 2022.</t>
  </si>
  <si>
    <t>Shu, Chang;Jaffe, Andrew E.;Sabunciyan, Sarven;Ji, Hongkai;Astemborski, Jacquie;Sun, Jing;Bakulski, Kelly M.;Sosnowski, David W.;Mehta, Shruti H.;Kirk, Gregory D.;Maher, Brion S.</t>
  </si>
  <si>
    <t>Epigenome-wide association analyses of active injection drug use.</t>
  </si>
  <si>
    <t>Background: Injection drug use (IDU) is prevalent in the US and is associated with substantial risk of blood-borne infections, morbidity, and mortality. However, the spectrum of its biologic effects on DNA methylation in blood is not well characterized. Methods: 401 participants (Mage = 47.9; 68% male; 90% African American) over several timepoints (1054 visits) were drawn from a longitudinal cohort of people who inject drugs. DNA methylation was measured among buffy coat samples from the 1054 visits. Compared to samples collected after â‰¥ 6 months of abstinence, separate EWAS were conducted for active injecting of any drug, quantitative injection frequency, injecting of heroin and injecting of cocaine. Linear mixed effect models were used and analyses were adjusted for repeated measurements and key technical, biological, and sociodemographic characteristics. Results: We found epigenome-wide significant CpG sites associated with active injection (cg10636246, AIM2, p = 2.33 Ã— 10âˆ’8) and injection intensity (cg13117953, p = 4.30 Ã— 10âˆ’8). We found converging evidence that cg10636246 (AIM2), cg23110600 (PRKCH), cg03546163 (FKBP5), cg04590956 (GMCL1), and cg16317961 (MAPRE2) were among the top 0.1% significantly differentially methylated CpG sites shared across the five EWAS. Top ranked CpGs among the five EWAS were enriched (p &lt; 0.0001) in AIM2 inflammasome complex, T cell migration, insulin regulation and epinephrine synthesis pathways. During periods of active injection, samples had 0.46 years of epigenetic age acceleration relative to the abstinence period, within the same subject (p = 0.03). Conclusions: Findings from this study demonstrate modest, common, and specific effects on DNA methylation during a relatively short time between periods of active drug injection and abstinence. (PsycInfo Database Record (c) 2022 APA, all rights reserved)</t>
  </si>
  <si>
    <t>https://doi.org/10.1016/j.drugalcdep.2022.109431</t>
  </si>
  <si>
    <t>Henion A.
 Roghani A.
 Panahi S.
 Baca C.
 Lopez M.
 Altalib H.
 Towne A.
 Hinds S.
 Kean J.
 Amuan M.
 Van Cott A.
 Jo Pugh M.</t>
  </si>
  <si>
    <t>Epilepsy Risk Factors in One Million Post-9/11 U.S. Veterans: Impact of Traumatic Brain Injury, Deployment and Physical and Mental Comorbidities.</t>
  </si>
  <si>
    <t>Objectives: We examined predictors of epilepsy in over a million Post 9/11 Veterans. We hypothesized that individuals with epilepsy would be more likely to have a history of TBI or deployment, where blast-related injury/military exposures are common. We also evaluated other established risk factors for epilepsy including brain tumor, stroke, and other neurological conditions, as well as mental and physical health comorbidities. Method(s): We compiled and merged Veterans Health Administration (VHA) (2002-2018) and Department of Defense health data (2000-2019) for Veterans who entered VHA care between 2002 and 2014. We identified epilepsy using convulsions/epilepsy specific ICD9/10 codes, and concomitant use of anti-seizure medications (ASM). We identified TBI severity using self-reports (VHA comprehensive TBI screening evaluation) and ICD9/10 codes. Mental and physical health comorbidities were identified using ICD9/10 codes before the index date (Epilepsy: date of the first ASM after epilepsy diagnosis or the first seizure date if there was no ASM use; No Epilepsy: first care in VHA plus mean time to epilepsy [978 days]). We used logistic regression to calculate adjusted odds ratios and their 95% confidence intervals presented as (AOR; 95% CI). Result(s): In this cohort (N = 1,055,873; mean age at index date = 34.6 years), 27,438 (2.6%) were veterans with epilepsy (VWE). Compared to those without epilepsy, fewer VWE were deployed (61% vs.71%) and more had TBI (39% vs. 18%). In analyses controlling for demographics, and mental/physical health comorbidities, the odds of epilepsy were significantly lower for deployed (vs. non-deployed; 0.66; [0.63-0.69]). Odds of epilepsy were significantly higher for people with all levels of TBI severity compared to no TBI: mild TBI (1.49; 1.43-1.54), moderate/severe TBI (2.43; 2.31-2.56), or penetrating TBI (5.59; 5.15-6.08). Other strong predictors included brain tumor (17.24; 15.51-19.16), encephalopathy (6.03; 5.22-6.97), Alzheimer's disease or frontotemporal dementia (3.88; 2.81- 5.35), stroke (3.74; 3.58-3.91), Parkinson's disease (2.75; 2.2- 3.75), multiple sclerosis (2.53; 2.17-2.95), headache (2.32; 2.25-2.39), anoxic brain damage (2.17; 1.69-2.78) and cardiovascular disease (1.96; 1.89-2.04). Smoking history, opioid abuse, sedative abuse, and overdose were also significantly associated with epilepsy. Conclusion(s): As expected, TBI severity (including mild TBI) was significantly associated with epilepsy even after controlling for brain tumor and other neurologically related conditions. However, our hypothesis regarding deployment history as a risk factor for epilepsy was not supported, perhaps due to chronic physical and mental health conditions that preclude deployment. This is consistent with the finding that cardiovascular disease, smoking, overdose and opioid or sedative abuse were strong risk factors for epilepsy in this relatively young cohort. More sophisticated statistical models using longitudinal data (or extremely large observational cohort studies) are needed to better understand the interactions among TBI, deployment and chronic mental/physical comorbidities.</t>
  </si>
  <si>
    <t>https://dx.doi.org/10.1080/02699052.2021.2023296</t>
  </si>
  <si>
    <t>Brain Injury. Conference: World Congress on Brain Injury of the International Brain Injury Association, IBIA 2021. Online. 36(SUPPL 1) (pp 109), 2022. Date of Publication: 2022.</t>
  </si>
  <si>
    <t>Chen, Wen;Li, Xin;Li, Xiaoming;Ling, Li;Xia, Yinghua;Chen, Jun;He, Qun</t>
  </si>
  <si>
    <t>Erectile dysfunction among male heroin addicts receiving methadone maintenance treatment in Guangdong, China.</t>
  </si>
  <si>
    <t>Objectives: Erectile dysfunction (ED) is common among methadone-maintained patients and reduces their quality of life. This study reports the prevalence of ED among male heroin addicts receiving methadone maintenance treatment (MMT) in China and describes factors that may contribute to ED. Methods: Seventy-four male heroin addicts enrolled in 4 MMT clinics for the first time were interviewed about general baseline characteristics. Scales for assessing erectile function and psychological disorders were completed monthly. Blood was drawn for serum hormone-level measurement at the baseline and at a 3-month follow-up. Daily methadone dosages were recorded by physicians. Results: Erectile dysfunction was reported in 75.7%, 88.7%, 80.8%, and 80.9% of the patients at the baseline, 1-, 2-, and 3-month follow-ups, respectively. No significant differences in the prevalence of ED were found during the course of treatment. About two-thirds of the patients who had ED at the 3-month follow-up had had the condition while on heroin. The delayed erectile function was significantly associated with duration of treatment (odd ratio, OR1-month vs baseline = 1.86, P = 0.021; OR2-month vs baseline = 1.67, P = 0.066) and methadone dosage (OR = 1.02, P = 0.038). Ongoing substance, serum hormone levels, and psychological disorders were not associated with ED. Conclusions: The prevalence of ED among male methadone-maintained patients in China is very high and individuals with altered erectile function while on heroin represent a high-risk group for the development of ED upon initiation of MMT. In the setting of delayed erectile function after receiving methadone, a trial of dosage reduction and symptomatic treatments may be a reasonable initial approach. (PsycInfo Database Record (c) 2022 APA, all rights reserved)</t>
  </si>
  <si>
    <t>https://doi.org/10.1097/ADM.0b013e318259b2c4</t>
  </si>
  <si>
    <t>VANNI G.
 CAIAZZA G.
 MATERAZZO M.
 STORTI G.
 PELLICCIARO M.
 BUONOMO C.
 NATOLI S.
 FABBI E.
 DAURI M.</t>
  </si>
  <si>
    <t>Erector spinae plane block versus serratus plane block in breast conserving surgery: A randomized controlled trial.</t>
  </si>
  <si>
    <t>Background/Aim: Erector spinae plane block (ESP Block) was introduced in 2016 as a surgical postoperative analgesia procedure. The present prospective, randomized trial aimed to compare ESP Block with serratus plane block (SPB) plus pectoral nerve blocks (PECS I) during breast conserving surgery (BCS). Patients and Methods: Between February 2019 and March 2021, 104 patients undergoing BCS were randomized to receive either ESP block (ESP group n=54) or SPB+PECS I (SPB group=49). Assessment of postoperative pain was recorded by the dynamic and static visual analog scale (VAS) and was compared between groups. Result(s): Between-group two-way ANOVA did not reach a statistically significant difference in static and dynamic VAS (p=0.879; p=0.917, respectively). Despite ESP group requiring for higher value of patientcontrolled analgesia (PCA) bolus, no statistically significant difference was found in PCA activation pattern between groups (p=0.109). ESP block was a faster technique when compared to SPB+PECS I (p=0.007) and no complications or opioid side-effects were recorded in all groups examined. Conclusion(s): ESP Block could represent a safe, faster alternative with a single injection to SPB+PECS I in BCS.Copyright © 2021 International Institute of Anticancer Research. All rights reserved.</t>
  </si>
  <si>
    <t>https://dx.doi.org/10.21873/anticanres.15383</t>
  </si>
  <si>
    <t>Anticancer Research. 41(11) (pp 5667-5676), 2021. Date of Publication: November 2021.</t>
  </si>
  <si>
    <t>Greece</t>
  </si>
  <si>
    <t>Luo, Xi;Zhang, Sheng;Hu, Sien;Bednarski, Sarah R.;Erdman, Emily;Farr, Olivia M.;Hong, Kwang-Ik;Sinha, Rajita;Mazure, Carolyn M.;Li, Chiang-shan R.</t>
  </si>
  <si>
    <t>Error processing and gender-shared and -specific neural predictors of relapse in cocaine dependence.</t>
  </si>
  <si>
    <t>Deficits in cognitive control are implicated in cocaine dependence. Previously, combining functional magnetic resonance imaging and a stop signal task, we demonstrated altered cognitive control in cocaine-dependent individuals. However, the clinical implications of these cross-sectional findings and, in particular, whether the changes were associated with relapse to drug use, were not clear. In a prospective study, we recruited 97 treatment-seeking individuals with cocaine dependence to perform the stop signal task during functional magnetic resonance imaging and participate in follow-up assessments for 3 months, during which time cocaine use was evaluated with timeline follow back and ascertained by urine toxicology tests. Functional magnetic resonance imaging data were analysed using general linear models as implemented in Statistical Parametric Mapping 8, with the contrast â€˜stop error greater than stop success trialsâ€™ to index error processing. Using voxelwise analysis with logistic and Cox regressions, we identified brain activations of error processing that predict relapse and time to relapse. In females, decreased error-related activations of the thalamus and dorsal anterior cingulate cortex predicted relapse and an earlier time to relapse. In males, decreased error-related activations of the dorsal anterior cingulate cortex and left insula predicted relapse and an earlier time to relapse. These regional activations were validated with data resampling and predicted relapse with an average area under the curve of 0.849 in receiver operating characteristic analyses. These findings provide direct evidence linking deficits in cognitive control to clinical outcome in a moderate-sized cohort of cocaine-dependent individuals. These results may provide a useful basis for future studies to examine how psychosocial factors interact with cognitive control to determine drug use and to evaluate the efficacy of pharmacological or behavioural treatment in remediating deficits of cognitive control in cocaine addicts. (PsycINFO Database Record (c) 2016 APA, all rights reserved)</t>
  </si>
  <si>
    <t>https://doi.org/10.1093/brain/awt040</t>
  </si>
  <si>
    <t>Kabadayi Sahin E.
 Senat A.
 Sogut I.
 Duymaz T.
 Erel O.</t>
  </si>
  <si>
    <t>Erythrocytic Reduced/Oxidized Glutathione and Serum Thiol/Disulfide Homeostasis in Patients with Opioid Use Disorder.</t>
  </si>
  <si>
    <t>Background: This study aimed to evaluate oxidative damage by measuring erythrocytic reduced/ oxidized glutathione as an intracellular thiol pool and serum thiol/disulfide homeostasis as an extracellular thiol pool in patients with opioid use disorder. Method(s): In this prospective cross-sectional study, 33 male patients diagnosed with opioid use disorder and 30 healthy male controls were included. Sociodemographic characteristics and psychometric analyzes were performed and addiction characteristics (duration and amount of heroin use, usage methods) were recorded. For the evaluation of oxidative balance, intracellular reduced-oxidized glutathione (reduced glutathione and oxidized glutathione), and extracellular thiol-disulfide (native thiol and disulfide) levels were measured. Result(s): There was a decrease in reduced glutathione and native thiol levels and an increase in GSSG and SS levels. Similarly, while oxidized/reduced glutathione, oxidized/total glutathione%, and disulfide/native thiol % ratios increased, the ratio of reduced glutathione/total glutathione% and native thiol/total thiol% decreased. Moreover, a positive correlation was found between the level of both intracellular and extracellular oxidant molecules and the duration and amount of opioid use. Conclusion(s): Impaired intracellular reduced glutathione/oxidized glutathione and extracellular disulfide/native thiol homeostasis were found in patients with opioid use disorder. The intracellular and extracellular oxidative stress may cause complications related to chronic opioid use.Copyright © 2023, AVES. All rights reserved.</t>
  </si>
  <si>
    <t>https://dx.doi.org/10.5152/pcp.2023.23636</t>
  </si>
  <si>
    <t>Psychiatry and Clinical Psychopharmacology. 33(3) (pp 170-176), 2023. Date of Publication: Sep 2023.</t>
  </si>
  <si>
    <t>Di Giacomo E.
 Anniverno R.
 Bonfiglio M.
 Ferrari V.M.S.
 Gimosti E.
 Ferro V.
 Mencacci C.</t>
  </si>
  <si>
    <t>Escitalopram in pregnancy and postpartum: Maternal efficacy and neonatal outcomes.</t>
  </si>
  <si>
    <t>Aims: Since the impossibility to administer drugs in pregnant women for research purposes, ethical issues often collide with the balance risks/benefits. Our aim was to testify efficacy and to document possible side effects-both in mother and child-or teratogenic ones. Method(s): Study design: longitudinal. Time of recruitment: 2009- 2011. Test: sociodemographic and anamnestic inventory, EPDS and CGI (time 0, follow up after 3 and 6 months) Results Patients: 33 EPDS T0 T3 T6 P ANOVA Average score 16,73 7,75 4,47 P&lt;0,0001 POST HOC P&lt;0,0001 P=0,08 Cut-off=12 CGI-severity T0 T3 T6 P ANOVA Average score 4,74 3,89 3,53 P=0,0001 POST HOC P=0,02 P=0,392 CGI-improvement T3 T6 P ANOVA Average score 1,93 1,32 P=0,05 CGI-Efficacy Index (Therapeutic Effects/Side Effects) T3 T6 ANOVA Average score 4,52 2,42 P=0,013 T3:37 % TE marked/no SE 26 % TE moderate/no SE T6:68 % TE marked/no SE From a sociodemographic and anamnestic point of view : Mostly are married (63,3 %) or common-law wife (30,4 %); university (39,4 %) or high school (45,5 %) graduate; employers (72,7 %); No alcohol (97%) tobacco (84%) or illicit drugs (97 %) intake;Oestroprogestinic intake (31%); Labor: natural (54%) or planned caesarian (24 %); 60,6%delivered their first son, 15 % were pregnant; no previous miscarriage (79 %) neither voluntary (91 %); No attempted suicide (90,9 %); no psychiatric admission (97 %); previous antidepressant intake (48,5 %); none of the patients had a breast feeding. Previous Escitalopram Intake: No (72,7 %); in post partum (13 %); during pregnancy (25 %). During recruitment period: average dose: 11, 45 mg (10 mg=69,7%); no benzodiazepine (36,4 %); No mood stabilizer or antipsychotics (94 %). No side effects (93,9 %). No teratogenic effects in offspring. Diagnosis: 36,6 % post partum depression; 18 % obsessive compulsive disorder + generalized anxiety + panic attack disorders; 15 % anxiety or mild depression Familiarity: None 36 %; 26 % maternal depression + post partum depression; 12 % paternal depression or anxiety; 17 % anxiety or depression in first degree relatives Administration Rational: 72,7 % depression with other symptoms (36 % only depression); 18 % anxiety or phobias; 21 % perfectionism Conclusion(s): Our results testify Escitalopram intake efficacy during pregnancy and post partum and that there's no need of a dose increase but a dose according to drug guide lines is enough in most of the patients. Moreover it's important to underline that no teratogenic effects have been signaled if taken during pregnancy.</t>
  </si>
  <si>
    <t>https://dx.doi.org/10.1007/s00737-013-0355-x</t>
  </si>
  <si>
    <t>Archives of Women's Mental Health. Conference: Marce International Society International Biennial General Scientific Meeting - "Acting Together Around Childbirth" 2012. Paris France. Conference Publication: (var.pagings). 16(SUPPL. 1) (pp S115-S116), 2013. Date of Publication: July 2013.</t>
  </si>
  <si>
    <t>Tsui J.I.
 Herman D.S.
 Kettavong M.
 Anderson B.J.
 Stein M.D.</t>
  </si>
  <si>
    <t>Escitalopram is associated with reductions in pain severity and pain interference in opioid dependent patients with depressive symptoms.</t>
  </si>
  <si>
    <t>Pain is common among opioid-dependent patients, yet pharmacologic strategies are limited. The aim of this study was to explore whether escitalopram, a selective serotonin reuptake inhibitor, was associated with reductions in pain. The study used longitudinal data from a randomized, controlled trial that evaluated the effects of escitalopram on treatment retention in patients with depressive symptoms who were initiating buprenorphine/naloxone for treatment of opioid dependence. Participants were randomized to receive escitalopram 10 mg or placebo daily. Changes in pain severity, pain interference, and depression were assessed at 1-, 2-, and 3-month visits with the visual analog scale, Brief Pain Inventory, and the Beck Depression Inventory II, respectively. Fixed-effects estimators for panel regression models were used to assess the effects of intervention on changes in outcomes over time. Additional models were estimated to explore whether the intervention effect was mediated by within-person changes in depression. In this sample of 147 adults, we found that participants randomized to escitalopram had significantly larger reductions on both pain severity (b = -14.34, t = -2.66, P &lt;.01) and pain interference (b = -1.20, t = -2.23, P &lt;.05) between baseline and follow-up. After adjusting for within-subject changes in depression, the estimated effects of escitalopram on pain severity and pain interference were virtually identical to the unadjusted effects. This study of opioid-dependent patients with depressive symptoms found that treatment with escitalopram was associated with clinically meaningful reductions in pain severity and pain interference during the first 3 months of therapy. © 2011 International Association for the Study of Pain. Published by Elsevier B.V. All rights reserved.</t>
  </si>
  <si>
    <t>https://dx.doi.org/10.1016/j.pain.2011.08.011</t>
  </si>
  <si>
    <t>Pain. 152(11) (pp 2640-2644), 2011. Date of Publication: November 2011.</t>
  </si>
  <si>
    <t>Canuso C.M.
 Singh J.
 Fedgchin M.
 Alphs L.
 Lane R.
 Pinter C.
 Manji H.
 Drevets W.</t>
  </si>
  <si>
    <t>Esketamine for the rapid reduction of the symptoms of major depressive disorder, including suicidal ideation, in subjects assessed to be at imminent risk for suicide.</t>
  </si>
  <si>
    <t>Background: The suicide rate in MDD patients is approximately 20 times higher than in the general population. While conventional antidepressants are often effective in treating suicidal ideation (SI), their delayed onset limits their utility in acutely suicidal patients. Ketamine and esketamine have shown rapid antidepressant effects and potential benefit in reducing SI. PeRSEVERe is an ongoing prospective, placebo-controlled trial of esketamine in subjects with MDD at imminent risk for suicide. Method(s): PeRSEVERe is a 12-week, randomized, double-blind (DB), placebo-controlled, multicenter proof-of-concept study of intranasal esketamine (84 mg) in 70 adults with MDD and active SI with intent. The study evaluates esketamine vs placebo in reducing MDD symptoms (as measured by MADRS at 4 hours post-dose on Day 1 and throughout a 25-day DB period), given in the context of standard clinical care. Additional efficacy assessments include the Clinical Global Judgment of Suicide Risk from the Suicide Ideation and Behavior Assessment Tool. Safety measures include assessments of dissociative and psychosis-like symptoms, sedation and nasal tolerability. Result(s): Study enrollment will complete in 2015. Preliminary efficacy and safety results from the DB period will be presented. Key operational insights unique to the study design and population will be highlighted. Conclusion(s): PeRSERVERe employs innovative clinical trial methodology in a POC study for a novel indication, in a vulnerable patient population. Should this study prove successful, similar methods will be considered in subsequent pivotal trials of esketamine, and possibly other rapidly acting antidepressants.</t>
  </si>
  <si>
    <t>https://dx.doi.org/10.1016/j.biopsych.2016.03.1054</t>
  </si>
  <si>
    <t>Biological Psychiatry. Conference: 71st Annual Scientific Convention and Meeting of the Society of Biological Psychiatry, SOBP 2016. Atlanta, GA United States. Conference Publication: (var.pagings). 79(9 SUPPL. 1) (pp 207S-208S), 2016. Date of Publication: May 2016.</t>
  </si>
  <si>
    <t>Chiappini, Stefania;d'Andrea, Giacomo;De Filippis, Sergio;Di Nicola, Marco;Andriola, Ileana;Bassetti, Roberta;Barlati, Stefano;Pettorruso, Mauro;Sensi, Stefano;Clerici, Massimo;Dell'Osso, Bernardo;Vita, Antonio;Martinotti, Giovanni</t>
  </si>
  <si>
    <t>Esketamine in treatment-resistant depression patients comorbid with substance-use disorder: A viewpoint on its safety and effectiveness in a subsample of patients from the REAL-ESK study.</t>
  </si>
  <si>
    <t>Esketamine, the S-enantiomer of ketamine, has recently emerged as a therapy for treatment-resistant depression (TRD), showing both rapid antidepressant action and good efficacy and high safety. It is also indicated for the acute short-term treatment of psychiatric emergency due to major depressive disorder (MDD) and for depressive symptoms in adults with MDD with acute suicidal thoughts/behavior. We here provide preliminary insights on esketamine nasal spray (ESK-NS) effectiveness and safety among patients with a substance use disorder (SUD) within the sample of patients with TRD collected for the observational, retrospective, multicentre REAL-ESK study. Twenty-six subjects were retrospectively selected according to the presence of a SUD in comorbidity. Subjects enrolled completed the three different follow-up phases (T0/baseline, T1/after one month, and T2/after three months) and there were no dropouts. A decrease in Montgomery-Asberg depression rating scale (MADRS) scores was recorded, thus highlighting the antidepressant efficacy of ESK-NS (MADRS decreased from T0 to T1, t = 6.533, df=23, p&lt;0.001, and from T1 to T2, t = 2.029, df=20, p = 0.056). Considering tolerability and safety issues, one or more side effects were reported by 19/26 subjects (73%) after treatment administration. All reported side effects were time-dependent and did not cause significant sequelae; among them, dissociative symptoms (38%) and sedation (26%) were the most frequently reported. Finally, no cases of abuse or misuse of ESK-NS were reported. Despite study limitations related to the inherent nature of the study, a limited number of patients, and a short follow-up period, ESK-NS showed to be effective and safe in patients diagnosed with TRD comorbid with a SUD. (PsycInfo Database Record (c) 2023 APA, all rights reserved)</t>
  </si>
  <si>
    <t>https://doi.org/10.1016/j.euroneuro.2023.04.011</t>
  </si>
  <si>
    <t>European Neuropsychopharmacology</t>
  </si>
  <si>
    <t>Medina L.E.
 Ospina J.
 Lemos M.A.
 Cuartas G.
 Calle J.
 Gutierrez M.
 Torres Y.</t>
  </si>
  <si>
    <t>Essential hypotension registry: Psychometric measurements for anxiety, depression and coping strategies: Hypotension is associated with depression and anxiety. Is there a psycho-biotype? Preliminary report.</t>
  </si>
  <si>
    <t>Objective: Life is stressful and is likely that the degree of stress responsivity and its possible implications for cardiovascular (CV) and psychiatric (PSYQ) pathologies seem to be linked to the individual strategy of coping with stressors. Experimental evidence support that in response to the same stressor the sympathetic activity may increase or drop. The hypothesis is that flight response has hypotension (HO) as a CV response and depression, higher anxiety scores and coping strategies showing evitation as PSYQ response; the opposite for hypertensive (HT). INTERHEART study showed stress as an important risk factor for CV disease. Method(s): 106 HT and HO patients were evaluated. Zung scales for depression and anxiety (validated in Colombia), coping strategies scale of Chorot and Sandin (1993) and the big five questionnaire (BFQ) for personality were used. Psychologist and psychiatrist were blinded for patient's BP group. Cardiologist was blinded for psychometric results. Result(s): 106 prospective and consecutive patients, 64% female, 56% HO. Depression (P &lt; 0.0018; OR: 4.2 [1.673-10.9155]), anxiety (P &lt; 0.016; OR: 2.75 [0.8306-8.6649]), emotional escaped (P &lt; 0.041), and positive re-evaluation (P &lt; 0.005), were more frequent in HO; problems solution (P &lt; 0.029) is more frequent in HT. Conclusion(s): Psychosocial stress factors play a significant role in the onset and progression of stress-related disorders, physiological and psychological in nature. The flight response through the Periaqueductal gray matter orchestrate a pain (opioid), blood pressure and heart rate (drops) and behavioral response. It is possible that HT individuals have CV diseases and HO individuals PSYQ disorders as depression as a stress response targets. Major depression is the leading cause of years lived with disability and ranks fourth in the ten leading causes of the global burden of disease. HT affects approximately 1 billion individuals Worldwide. Strategies directed to prevent and control distress may become of paramount importance for community health policies.</t>
  </si>
  <si>
    <t>https://dx.doi.org/10.1007/s10286-009-0030-5</t>
  </si>
  <si>
    <t>Clinical Autonomic Research. Conference: 20th International Symposium on the Autonomic Nervous System. St. Thomas Virgin Islands (U.S.). Conference Publication: (var.pagings). 19(5) (pp 296), 2009. Date of Publication: 2009.</t>
  </si>
  <si>
    <t>Accornero, VH; Anthony, JC; Morrow, CE; Xue, L; Mansoor, E; Johnson, AL; Mccoy, CB; Bandstra, ES</t>
  </si>
  <si>
    <t>Estimated effect of prenatal cocaine exposure on examiner-rated behavior at age 7 years</t>
  </si>
  <si>
    <t>Prenatal cocaine exposure; Behavior; Examiner ratings; Caregiver drug use; Caregiver psychological functioning; Behavioral regulation</t>
  </si>
  <si>
    <t>SUBSTANCE USE; MATERNAL DEPRESSION; AROUSAL MODULATION; IMPULSE CONTROL; DRUG EXPOSURE; SCHOOL-AGE; IN-UTERO; CHILDREN; ATTENTION; RISK</t>
  </si>
  <si>
    <t>Prenatal cocaine exposure has been linked to increased child behavior difficulties in some studies but not others. Objective: The primary aim was to estimate the relationship between in utero cocaine exposure and child behavioral functioning at age 7 years with ratings made by blinded examiners during a structured testing session. A second aim was to examine whether caregiver drug use and psychological problems might mediate suspected relationships between prenatal cocaine exposure and aspects of examiner-rated behavior. Methods: 407 children (212 cocaine-exposed, 195 non-exposed) participating in the longitudinal Miami Prenatal Cocaine Study (MPCS) were rated with regard to their behavior during a neuropsychological assessment conducted at age 7 years. Raters were trained research psychometricians blinded to drug exposure status. Individual behavioral items were summarized and the cocaine-behavior relationship was estimated within the context of latent variable modeling, using Mplus software. Results: Two latent variables, Behavioral Regulation and Sociability, were derived via exploratory latent structure analysis with promax rotation. Prenatal cocaine exposure, statistically controlling for child sex, test age, and prenatal exposure to alcohol, tobacco, and marijuana, was associated with Behavioral Regulation (estimated slope beta = -0.25; 95% CI = -0.48. -0.02; p = 0.04) but not Sociability (estimated slope beta = 0.03; 95% Cl = -0.26, 0.20; p = 0.79). Neither postnatal drug use by caregivers nor the severity of their psychological problems at age 5 follow-up predicted levels of child Behavioral Regulation or Sociability at age 7 years (p&gt;0.10). Conclusions: Examiner ratings of child behavior at age 7 revealed less optimal behavioral regulation for prenatally cocaine-exposed compared to non-exposed children, in contrast with what had been previously found from parent-report data. This evidence highlights the potential value of trained observers in assessing behavioral outcomes of children exposed in utero to drugs and other toxicants. (C) 2011 Elsevier Inc. All rights reserved,</t>
  </si>
  <si>
    <t>Morrow, Connie E.;Accornero, Veronica H.;Xue, Lihua;Manjunath, Sudha;Culbertson, Jan L.;Anthony, James C.;Bandstra, Emmalee S.</t>
  </si>
  <si>
    <t>Estimated risk of developing selected DSM-IV disorders among 5-year-old children with prenatal cocaine exposure.</t>
  </si>
  <si>
    <t>We estimated childhood risk of developing selected DSM-IV Disorders, including Attention-Deficit Hyperactivity Disorder (ADHD), Oppositional Defiant Disorder (ODD), and Separation Anxiety Disorder (SAD), in children with prenatal cocaine exposure (PCE). Children were enrolled prospectively at birth (n = 476) with prenatal drug exposures documented by maternal interview, urine and meconium assays. Study participants included 400 African-American children from the birth cohort, 208 cocaine-exposed (CE) and 192 non-cocaine-exposed (NCE), who attended a 5-year follow-up assessment and whose caregiver completed the Computerized Diagnostic Interview Schedule for Children. Under a generalized linear model (logistic link), Fisherâ€™s exact methods were used to estimate the PCE-associated relative risk (RR) of these disorders. Our results indicated a modest but statistically robust elevation of ADHD risk associated with increasing levels of PCE (p &lt; 0.05). Binary comparison of CE versus NCE children indicated no PCE-associated RR. Estimated cumulative incidence proportions among CE children were 2.9% for ADHD (vs 3.1% NCE); 1.4% for SAD (vs 1.6% NCE); and 4.3% for ODD (vs 6.8% NCE). Our findings suggest evidence of increased risk of ADHD (but not ODD or SAD) in relation to an increasing gradient of PCE during gestation. (PsycINFO Database Record (c) 2016 APA, all rights reserved)</t>
  </si>
  <si>
    <t>https://doi.org/10.1007/s10826-008-9238-6</t>
  </si>
  <si>
    <t>Journal of Child and Family Studies</t>
  </si>
  <si>
    <t>Bobes, Julio;CarreÃ±o, J. E.;GutiÃ©rrrez, C. E.;San Narciso, G. I.;AntuÃ±a, M. J.;DÃ­az, T.;FernÃ¡ndez, J. J.;Cerceda, A.;Ã_x0081_lvarez, C. E.;Marina, P.;GarcÃ­a-GarcÃ­a, M.</t>
  </si>
  <si>
    <t>Estudio de la efectividad del control del craving con topiramato en pacientes con trastornos por dependencia de sustancias. [Study of effectiveness of craving control with topiramate in patients with substance dependence disorders.]</t>
  </si>
  <si>
    <t>Introduction: Effectiveness and tolerability of topiramate at 3 and 6 months was assessed in patients requesting dehabituation programs. Methods: Observational, prospective, national and multicenter study of 6 months, in patients on treatment with topiramate, who fulfilled criteria for dependence of opiates according to ICD-10 participating in therapeutic programs of dehabituation, without concomitant psychiatric illnesses and any responsible relative. Main measures of effectiveness were retention rates, alcohol consumption and other illicit drugs by urine tests (opiates, cannabis, cocaine) and treatment needs by EuropASI scale. Other parameters were HAM-D, DAS-SV and SF-36. Results: Patients with consumption by urine tests decreased from 94.1% (n=64) at baseline to 39.6% (n=19) after 6 months of treatment, as was seen by means of the mean score in EuropASI scale, for all substances except methadone. No consumption was accompanied by a low rate of relapse of 33.3% at 6 months. Twenty one patients had adverse reactions (28%). The most frequent adverse reactions were somnolence (n=9; 12%), paraesthesia (n=5; 6.7%) and depression (n=4; 5.3%) Conclusions: In real clinical practice, topiramate showed a good response with a relevant decrease of percent of patients with abuse or consumption, and a satisfactory tolerability profile for the treatment of patients with dependence on heroine, cocaine, and other opiates, showing better outcomes than those obtained in previous trials. (PsycInfo Database Record (c) 2022 APA, all rights reserved)</t>
  </si>
  <si>
    <t>Bolotner, NÃ©stor Szerman;Horcajadas, Francisco Arias;Astudillo, Pablo Vega;Vich, Francisco BabÃ­n;Perez, Beatriz Mesias;Villamor, Ignacio Basurte;Morant, Consuelo;Mangado, Enriqueta Ochoa;Calvo, FÃ©lix Poyo</t>
  </si>
  <si>
    <t>Estudio piloto sobre la prevalencia de patologÃ­a dual en pacientes en tratamiento en la Comunidad de Madrid. [Pilot study on the prevalence of dual pathology in community mental health and substance misuse services in Madrid.]</t>
  </si>
  <si>
    <t>Aim: To evaluate retrospectively the comorbidity of mental and addictive disorders in community mental health and substance misuse services in Madrid. Methods: The medical records of 400 patients from mental health and substance misuse services in Madrid were evaluated. Records were examined for the last 20 patients from each service unit. Results: Dual pathology was constituted when a current diagnosis of mental and addictive disorders, excluding nicotine addiction, appeared on the patient's records. Prevalence of dual pathology was 34%. There were differences in the prevalence figures for the two kinds of service: 36.78% in substance misuse services, and 28.78% in mental health services. There was an association of dual diagnosis with alcohol or cocaine dependence, but not with opioid dependence. The mental disorders more prevalent in dually diagnosed than in non-dually diagnosed patients were mood disorders, personality disorders, and schizophrenia. Conclusion: There is a high prevalence of dual pathology in those seeking treatment, being higher in substance misuse services than in mental health services, and higher in patients with alcohol or cocaine dependence. These findings could be of help in the planning of care resource policies for these patients. (PsycInfo Database Record (c) 2022 APA, all rights reserved)</t>
  </si>
  <si>
    <t>https://doi.org/10.20882/adicciones.149</t>
  </si>
  <si>
    <t>Bandini J.I.
 Courtwright A.M.
 Rubin E.
 Erler K.S.
 Zwirner M.
 Cremens M.C.
 McCoy T.H.
 Robinson E.M.</t>
  </si>
  <si>
    <t>Ethics Consultations Related to Opioid Use Disorder.</t>
  </si>
  <si>
    <t>Background: The opioid epidemic has resulted in an increased number of patients with opioid use disorder (OUD) hospitalized for serious medical conditions. The intersection between hospital ethics consultations and the opioid crisis has not received significant attention. Objective(s): The aim of this study was to characterize ethics consult questions among inpatients with OUD at our institution, Massachusetts General Hospital. Method(s): We conducted a single-center retrospective cohort study of ethics consultations from January 1, 1993 to December 31, 2017 at Massachusetts General Hospital. Result(s): Between 1993 and 2017, OUD played a central role in ethics consultations in 43 of 1061 (4.0%) cases. There was an increase in these requests beginning in 2009, rising from 1.4% to 6.8% of consults by 2017. Compared with other ethics cases, individuals with OUD were significantly younger (P &lt; 0.001), more likely to be uninsured or underinsured (P &lt; 0.001), and more likely to have a comorbid mental health diagnosis (P = 0.001). The most common reason for consultation involved continuation of life-sustaining treatment in the setting of overdose with neurological injury or severe infection. Additional reasons included discharge planning, challenges with pain management and behavior, and the appropriateness of surgical intervention, such as repeat valve replacement or organ transplant. Health care professionals struggled with their ethical obligations to patients with OUD, including when to treat pain with narcotics and how to provide longitudinal care for patients with limited resources outside of the hospital. Conclusion(s): The growing opioid epidemic corresponds with a rise in ethics consultations for patients with OUD. Similar factors associated with OUD itself, including comorbid mental health diagnoses and concerns about relapse, contributed to the ethical complexities of these consults.Copyright © 2019 Academy of Consultation-Liaison Psychiatry</t>
  </si>
  <si>
    <t>https://dx.doi.org/10.1016/j.psym.2019.10.003</t>
  </si>
  <si>
    <t>Psychosomatics. 61(2) (pp 161-170), 2020. Date of Publication: March - April 2020.</t>
  </si>
  <si>
    <t>Griesler, PC; Kandel, DB</t>
  </si>
  <si>
    <t>Ethnic differences in correlates of adolescent cigarette smoking</t>
  </si>
  <si>
    <t>ethnicity; adolescents; smoking; risk factors; family and peer influences</t>
  </si>
  <si>
    <t>ILLICIT DRUG-USE; SUBSTANCE USE; URBAN ADOLESCENTS; PARENTAL SMOKING; PREDICTORS; INITIATION; PEER; ALCOHOL; BEHAVIORS; AMERICAN</t>
  </si>
  <si>
    <t>Purpose: To examine the correlates of cigarette smoking among African-American, Hispanic, and white adolescents in a cross-sectional national sample. Methods: A total of 1795 mother-child dyads from the 1992 National Longitudinal Survey of Youth were selected for analyses. Measures of adolescents cigarette smoking and family, individual, peer, and sociodemographic risk factors were analyzed. Results: White youths reported the highest rates of lifetime, current, and persistent smoking, and initiated smoking at a significantly earlier age than African-Americans and Hispanics. Except for maternal cigarette smoking and substance use, African-Americans and Hispanics experienced a disproportionately larger number of purported risk factors than whites. Multivariate analyses revealed common and ethnic-specific correlates of adolescent lifetime and current smoking, with many more significant associations among whites than minorities. Common correlates included youth's age across all three ethnic groups, problem behaviors and delinquency among whites and African-Americans, and perceived peer pressure to smoke among whites and Hispanics. Ethnic-specific correlates included maternal smoking, maternal cocaine use, low maternal religiosity, and negative scholastic attitudes, which increased smoking for whites; and positive parenting, which reduced smoking for African-Americans. Conclusions: The lack of effects of maternal smoking and perceived peer pressure to smoke on African-American adolescents compared with whites suggests that role modeling and interpersonal influence may be more important determinants of smoking for white than African-American adolescents. The differential impact of family and peer factors on the smoking of adolescents of different ethnicity warrants further investigation. (C) Society for Adolescent Medicine, 1998.</t>
  </si>
  <si>
    <t>Shah S, Plugge EH, Douglas N.</t>
  </si>
  <si>
    <t>Ethnic differences in the health of women prisoners</t>
  </si>
  <si>
    <t>Public Health</t>
  </si>
  <si>
    <t>10.1016/j.puhe.2011.01.014</t>
  </si>
  <si>
    <t>Fosados R.
 Evans E.
 Hser Y.-I.</t>
  </si>
  <si>
    <t>Ethnic differences in utilization of drug treatment services and outcomes among Proposition 36 offenders in California.</t>
  </si>
  <si>
    <t>This study examined whether ethnic differences exist in access to care, receipt of services, and associated outcomes of 1,057 offenders participating in California's Proposition 36. Data are based on intake and 3-month follow-up interviews conducted as part of a multisite prospective treatment outcome study. Logistic regressions were conducted to examine ethnicity and other predictors of treatment placement and services intensity. Across ethnic groups, services intensity in several domains was inadequately matched to need, and few services besides substance abuse treatment were provided. Blacks and Hispanics received alcohol and employment services that were not commensurate with their greater need. Although Blacks were more likely to be placed in residential programs, their employment status worsened from intake to follow-up. There were few other ethnic differences in outcomes. Assessing and eliminating ethnic-associated differences in health service delivery, even as moderate as our findings revealed, may improve program processes and outcomes.</t>
  </si>
  <si>
    <t>https://dx.doi.org/10.1016/j.jsat.2007.02.005</t>
  </si>
  <si>
    <t>Journal of Substance Abuse Treatment. 33(4) (pp 391-399), 2007. Date of Publication: December 2007.</t>
  </si>
  <si>
    <t>Bonato F.
 Abdo C.
 Lucena B.</t>
  </si>
  <si>
    <t>Etiological aspects of premature ejaculation.</t>
  </si>
  <si>
    <t>Introduction / Aim: Premature ejaculation is characterized by the absence of ejaculatory control that occurs with minimal stimulation, before desire and/or before or shortly after the penetration, causing distress. Despite the high prevalence in the male population, knowledge about the causes remains insufficient. Thus, the purpose of this study is to identify the etiological aspects of premature ejaculation most commonly described in the scientific literature. Method(s): A literary review was performed on articles published over 1994 until 2014 by the following industry accredited electronic databases: Pubmed, Bireme, Scielo and LILACS. All reviewed articles presented specific keywords to this study: sexuality, sexual behavior, sexual dysfunction, premature ejaculation and etiology (isolated and combined). This review included articles of transversal and longitudinal genres with expressive casuistry as well as meta analysis , but excluded repeated database items and editorial letters. Result(s): There were found twenty-two articles that addressed etiological aspects of premature ejaculation. They concluded that the main risk factors are divided into organic, such as hypersensitivity of the penis, prostatitis, varicocele and thyroid disorders; neurophysiological, such as changing the long allele of the gene that transports the protein which modulates serotonergic activity; and psychological, such as depression, anxiety and/or the use of prescribed and/or illicit drugs. Conclusion(s): The etiology of premature ejaculation appears to be multiple, including neurobiological, genetic, physiological, organic and psychological. However, there is still not enough evidence of how each of these factors actually affect the ejaculatory control and sexual function.</t>
  </si>
  <si>
    <t>Journal of Sexual Medicine. Conference: 13th Congress of the Latin American Society for Sexual Medicine, SLAMS 2015. Montevideo Uruguay. 12(Supplement 8) (pp 482), 2015. Date of Publication: December 2015.</t>
  </si>
  <si>
    <t>Pantilat S.Z.
 O'Riordan D.L.
 Rathfon M.A.
 Dracup K.A.
 De Marco T.</t>
  </si>
  <si>
    <t>Etiology of Pain and Its Association with Quality of Life among Patients with Heart Failure.</t>
  </si>
  <si>
    <t>Objective: Describe the etiology of pain among HF patients and examine the relationship between pain and QoL. Background(s): Little is known about the etiology of pain in patients with heart failure (HF) and the impact it has on quality of life (QoL). Method(s): A prospective cohort study of outpatients with NYHA Class II or III HF were surveyed at baseline and at three-month follow-up. The study was conducted in Heart Failure clinics affiliated with a large, urban, academic medical center. Result(s): Of 104 patients that completed a baseline survey, 73 (70%) completed a follow-up survey. At baseline, 48% of patients reported having pain the previous week. Patients on prescription pain medication (n = 16) had more severe pain (Mean = 4.5 vs. 2.6; p = 0.001). Physician documented pain etiologies included: musculoskeletal (50%, n = 16), cardiac (22%, n = 7), and headache/neurological (22%, n = 7). Linear regression revealed that significant contributions to QoL included HF Class (p = 0.0001), dyspnea (p = 0.0001), and depression (p = 0.01). Pain was not independently associated with QoL (p = 0.17), but moderately correlated with depression (r = 0.49). Although 15% (n = 11) of patients reported a clinically meaningful improvement in pain scores, it was not associated with improvements in QoL (chi2 = 1.6, p = 0.2). Discussion(s): Pain is prevalent and persistent, due largely to non-cardiac causes. Although pain did not predict QOL, it was associated with depression, which did adversely affect QoL. Clinicians should screen for and treat both symptoms.© Copyright 2016, Mary Ann Liebert, Inc. 2016.</t>
  </si>
  <si>
    <t>https://dx.doi.org/10.1089/jpm.2016.0095</t>
  </si>
  <si>
    <t>Journal of Palliative Medicine. 19(12) (pp 1254-1259), 2016. Date of Publication: 01 Dec 2016.</t>
  </si>
  <si>
    <t>Falk, J; Zed, PJ</t>
  </si>
  <si>
    <t>Etomidate for procedural sedation in the emergency department</t>
  </si>
  <si>
    <t>conscious sedation; emergency department; etomidate; procedural sedation</t>
  </si>
  <si>
    <t>RAPID-SEQUENCE INTUBATION; CONSCIOUS SEDATION; HYPNOTIC AGENTS; PROPOFOL; MIDAZOLAM; ANALGESIA; REDUCTION; KETAMINE; SAFETY</t>
  </si>
  <si>
    <t>OBJECTIVE: To review the current efficacy and safety evidence for the use of etomidate for procedural sedation in the emergency department (ED). DATA SOURCES: MEDLINE (1966-December 2003), EMBASE (1980-December 2003), PubMED (1966-December 2003), and Cochrane Database of Systemic Reviews (up to December 2003) were searched for full-text reports published in English on the use of etomidate in humans. Search terms included etomidate, procedural sedation, conscious sedation, relocation, dislocation, abscess incision, abscess drainage, and cardioversion. STUDY SELECTION AND DATA EXTRACTION: Prospective and retrospective studies evaluating efficacy or safety endpoints using etomidate for procedural sedation in the ED were included. All studies were evaluated independently by both authors. For clinical outcomes (efficacy, safety), the definitions specified by each study were used. DATA SYNTHESIS: Three observational studies and 5 prospective, randomized controlled trials were included in this review. Onset of action and time to recovery following etomidate were rapid and found to be comparable to that of propofol and thiopental but significantly faster than that of midazolam. The dose of etomidate for procedural sedation ranged from 0.15 to 0.22 mg/kg. No significant hemodynamic effects were observed; however, respiratory depression resulting in oxygen desaturation to &lt;90% or apnea appears to occur in approximately 10% of patients undergoing procedural sedation with etomidate with or without analgesia. The most prominent adverse effect reported with etomidate was myoclonus, occurring in 20-45% of patients. CONCLUSIONS: Etomidate is an appropriate and valuable agent for performing procedural sedation in the ED. The rapid onset and recovery time and relative lack of significant hemodynamic and respiratory effects may facilitate optimal and safe conditions for procedural sedation in the ED.</t>
  </si>
  <si>
    <t>Stone P.
 Minton O.</t>
  </si>
  <si>
    <t>European Palliative Care Research collaborative pain guidelines. Central side-effects management: What is the evidence to support best practice in the management of sedation, cognitive impairment and myoclonus?.</t>
  </si>
  <si>
    <t>This is a systematic review examining the management of opioid-induced central side effects. It has been conducted as part of a larger European Palliative Care Research collaborative review into the use and role of opioids in cancer pain. The review process identified 26 studies that met the inclusion criteria. The overall quality of the data was low and the few recommendations that can be made are weak and require confirmatory studies.The main central side effects examined were sedation, cognitive failure, sleep disturbance and myoclonus. Overall there is limited evidence for the use of methylphenidate in counteracting opioid-induced sedation and cognitive disturbance. No clear recommendations can be made concerning other individual drugs for the management of any of the central side effects examined.Given the lack of available data from this review there need to be further prospective controlled trials to confirm or refute these findings. © 2011 The Author(s).</t>
  </si>
  <si>
    <t>https://dx.doi.org/10.1177/0269216310380763</t>
  </si>
  <si>
    <t>Palliative Medicine. 25(5) (pp 431-441), 2011. Date of Publication: July 2011.</t>
  </si>
  <si>
    <t>Roos, Corey R.;Kiluk, Brian D.;McHugh, R. Kathryn;Carroll, Kathleen M.</t>
  </si>
  <si>
    <t>Evaluating a longitudinal mediation model of perceived stress, depressive symptoms, and substance use treatment outcomes.</t>
  </si>
  <si>
    <t>The allostatic model of addiction suggests that negative affect, such as depressive symptoms, mediates the effect of stress on outcomes among individuals with substance use disorders. However, few longitudinal treatment studies have demonstrated this effect. We analyzed data from a 12-week randomized trial of galantamine and/or computerized cognitiveâ€“behavioral therapy (CBT4CBT) for individuals (N = 120) with cocaine use disorder in methadone treatment for opioid use disorder. We evaluated baseline perceived stress as a predictor of end-of-treatment (EOT) substance use outcomes, and EOT perceived stress as a predictor of month 6 posttreatment outcomes. We conducted mediation models with intervening depressive symptoms as a mediator. We also explored whether CBT4CBT moderated the effects of perceived stress. Baseline perceived stress did not predict EOT outcomes (i.e., total effect). However, in mediation models, we found indirect effects of baseline perceived stress on EOT cocaine and illicit opioid use, via midtreatment depressive symptoms. EOT perceived stress had significant total effects on month 6 cocaine and illicit opioid use, and an indirect effect on month 6 illicit opioid use (but not cocaine use), via month 3 depressive symptoms. Alternative models with depressive symptoms as the predictor and perceived stress as a mediator revealed no indirect effects. The addition of CBT4CBT to standard methadone treatment did not moderate total or indirect effects of perceived stress on substance use. Depressive symptoms may play a mediating role in the prospective indirect effect of perceived stress on substance use outcomes, particularly illicit opioid use. Further research is needed on therapies targeting stress. (PsycInfo Database Record (c) 2021 APA, all rights reserved)</t>
  </si>
  <si>
    <t>https://doi.org/10.1037/adb0000581</t>
  </si>
  <si>
    <t>Jerrell JM, Ridgely MS.</t>
  </si>
  <si>
    <t>Evaluating changes in symptoms and functioning of dually diagnosed clients in specialized treatment</t>
  </si>
  <si>
    <t>10.1176/ps.46.3.233</t>
  </si>
  <si>
    <t>Zhong Y, Jiang M, Wang Y, Su T, Lv Y, Fan Z, Ning H, Yang Y, Chen Y, Xie Y.</t>
  </si>
  <si>
    <t>Evaluating efficacy and safety of sub-anesthetic dose esketamine as an adjuvant to propofol/remifentanil analgosedation and spontaneous respiration for children flexible fibreoptic bronchoscopy: a prospective, double-blinded, randomized, and placebo-controlled clinical trial</t>
  </si>
  <si>
    <t>Front Pharmacol. 2023 May 9;14:1184663. doi: 10.3389/fphar.2023.1184663. eCollection 2023.</t>
  </si>
  <si>
    <t>10.3389/fphar.2023.1184663</t>
  </si>
  <si>
    <t>Mautone S.
 Maremmani A.G.I.
 Gazzarrini D.
 Maremmani I.</t>
  </si>
  <si>
    <t>Evaluating methadone maintenance treatment. The Sant'Arsenio methadone clinic, in the Vallo Di Diano region (Italy), as case study.</t>
  </si>
  <si>
    <t>Introduction: The correspondence between scientific knowledge and healthcare practices is essential to meeting the need to provide Heroin Use Disorder (HUD) patients with qualitative improvements in well-functioning methadone clinics. Method(s): In our search to identify quality control requirements, we evaluated, in January 2010, and again in January 2012, the outcomes of all patients registered in the methadone clinic of Sant'Arsenio, Salerno, Italy, in which Dole and Nyswander methodology is strictly applied. Out of 212 evaluated heroin-dependent patients, 85 had only the January 2010 evaluation (patients leaving treatment), 103 had both assessments (patients staying in treatment) and 24 had only the January 2012 evaluation (patients entering treatment). Result(s): In all the patients investigated, medical outcomes were positive. In general, patients leaving a treatment were older than patients entering one (p=0.028). Patients entering treatment showed a lower percentage of working people than patients staying in treatment ones (p=0.002), were more often at first treatment (p=0.008) and showed a more severe illness than their peers (p=0.002), and were still using CNS depressants more frequently (p=0.009). Patients staying in treatment more often declared an adequate income (p=0.049); at the follow-up 2 years later, there was a significant improvement in the frequency of people leaving their parents' family (p=0.001), in numbers of people presenting only a mild psychopathology (p&lt;0.001), in achieving the status of being without legal problems (p=0.021), and in having reduced cannabinoid use (p=0.019). They did not show any significant differences in changes in the severity of illness (0.118), global improvement (p=0.508) or the therapeutic/side effect index (p=0.481). Conclusion(s): We propose three simple requirements in assessing the quality control of a methadone clinic: (1) HUD patients leaving the treatment must have obtained similar results to those of stabilized patients staying in treatment. (2) HUD patients staying in treatment must be able to show an improvement in outcome, if there is a follow-up scheduled at least biannually. (3) HUD patients entering treatment must have had only very limited previous treatment, and they must be younger than patients leaving treatment.Copyright © Icro Maremmani.</t>
  </si>
  <si>
    <t>Heroin Addiction and Related Clinical Problems. 18(5) (pp 5-14), 2016. Date of Publication: October 2016.</t>
  </si>
  <si>
    <t>Mattle A.G.
 Aladeen T.
 Blondell R.D.
 Capote H.
 Rainka M.</t>
  </si>
  <si>
    <t>Evaluating outcomes of a clinical pharmacist medication management program in a multidisciplinary practice for outpatient buprenorphine treatment of opioid use disorder.</t>
  </si>
  <si>
    <t>Introduction: Treatment with medications such as buprenorphine has been shown to improve outcomes of patients with opioid use disorder (OUD); however, there is still potential to optimize care. Clinical pharmacists may benefit OUD patient treatment by making individualized medication recommendations and enhancing care as part of a multidisciplinary team. This study evaluates a novel outpatient practice model that incorporates pharmacists to manage OUD patients. Method(s): A multi-center retrospective study compared outcomes of a multidisciplinary practice with clinical pharmacists to a physician-only practice. Primary outcomes were treatment retention and opioid relapse rate. Secondary outcomes included patient engagement with counseling, toxicology results, and buprenorphine nonadherence. Data were collected from 75 patient records from each practice for up to 1 year after starting treatment. In addition, a prospective, observational study was conducted to describe pharmacist interventions at the multidisciplinary practice. Twenty patients were followed for up to 1 year to characterize pharmacist recommendations and assess treatment retention and opioid relapse rates among other secondary measures. Result(s): In the retrospective study, treatment retention did not differ between practices (P &gt;.05) but multidisciplinary practice patients experienced fewer opioid relapse months (P &lt;.05). Similar rates of engagement with counseling (P = 1) and follow-up visits with illicit substance use (P &gt;.05) were observed. More buprenorphine nonadherence was identified at the physician practice (P &lt;.01). In the prospective study, pharmacist recommendations included buprenorphine regimen changes and the addition of new medications for un/undertreated conditions. Pharmacists provided care coordination, medication counseling, non-pharmacologic recommendations, and counseling regarding future/alternative treatment options. Conclusion(s): This study demonstrates the ability of a practice with clinical pharmacists to provide quality care to OUD patients in an outpatient setting. These results have implications for OUD treatment by expanding addiction services in this underserved patient population.Copyright © 2021 Pharmacotherapy Publications, Inc.</t>
  </si>
  <si>
    <t>https://dx.doi.org/10.1002/jac5.1405</t>
  </si>
  <si>
    <t>JACCP Journal of the American College of Clinical Pharmacy. 4(4) (pp 424-434), 2021. Date of Publication: April 2021.</t>
  </si>
  <si>
    <t>Hall W, Lynskey M.</t>
  </si>
  <si>
    <t>Evaluating the public health impacts of legalizing recreational cannabis use in the United States</t>
  </si>
  <si>
    <t>10.1111/add.13428</t>
  </si>
  <si>
    <t>Teesson, Maree;Gallagher, Jill</t>
  </si>
  <si>
    <t>Evaluation of a .treatment programme for serious mental illness and substance use in an inner city area.</t>
  </si>
  <si>
    <t>People with co-occurring drug and alcohol problems and mental disorders often fail to access treatment or are poorly treated by the current health systems. In 1994 an inner city community mental health service in Sydney attempted to address this problem by establishing a treatment programme targeting patients with a serious mental illness and substance use. The treatment programme employed 3.5 full time clinical staff and was called the Gemini Project. A quasi-experimental design was used to assess the efficacy of this service. 83 patients (aged 18â€“74 yrs) were assessed for treatment, 67 received treatment and 37 were followed-up at 12 months. A revised version of the Opiate Treatment Index and the Nursing Modification version of the Brief Psychiatric Rating Scale were used to measure drug taking, social functioning, HIV risk-taking behaviour, and psychiatric symptoms before and after intervention. One-year follow-ups detected no significant changes in patient outcomes. A major problem in implementing this programme was the failure to maintain patients' engagement in treatment. (PsycInfo Database Record (c) 2020 APA, all rights reserved)</t>
  </si>
  <si>
    <t>https://doi.org/10.1080/09638239917616</t>
  </si>
  <si>
    <t>Journal of Mental Health</t>
  </si>
  <si>
    <t>He J.
 Wilson J.
 Flowers K.M.
 Colebaugh C.A.
 Franqueiro A.R.
 Fields K.
 Reale S.
 Farber M.K.
 Soens M.A.
 Schreiber K.L.</t>
  </si>
  <si>
    <t>Evaluation Of A Brief Questionnaire As A Screening Tool To Identify Patients At Risk For Severe Pain After Cesarean Delivery.</t>
  </si>
  <si>
    <t>Prior studies on preoperative prediction of pain after cesarean delivery (CD) have employed longer, multidimensional questionnaires that are not clinically feasible. We developed a novel brief screening tool based on elements from longer psychosocial and pain questionnaires and compared its ability to predict postsurgical pain relative to a longer set of validated questionnaires and a previously studied 3-item questionnaire. We also explored the utility of adding a pragmatic quantitative sensory testing (QST) measure to each model. In this prospective observational study, 642 women undergoing CD completed brief and longer psychological and pain questionnaires pre-surgery. Pragmatic QST included assessment of pain upon receiving a local anesthetic skin wheal prior to spinal placement. Postoperatively, patients reported pain scores multiple times daily, which were used in 3 area-under-the-curve linear regressions. All patients received scheduled non-steroidal anti-inflammatory medications and acetaminophen, and 47% received opioids post-surgery. All models significantly predicted postoperative pain (p&lt;.05). The 3-item questionnaire, the brief questionnaire, and the longer set of questionnaires achieved R2adj of 0.065, 0.122, and 0.158 respectively. Anxiety about surgery and anticipated pain medication requirement were consistent predictors across models. Other independent predictors in the brief questionnaire included depression, sleep disturbance, and generalized pain. Adding the QST measure resulted in modest improvements and was independently associated with pain in all models, while anxiety about surgery and anticipated pain medication remained predictors. The brief questionnaire performed similarly to the full set of questionnaires, but may be more clinically feasible, while integrating aspects of psychosocial assessments that the 3-item questionnaire lacks. National Institutes of Health R35 GM128691.Copyright © 2023</t>
  </si>
  <si>
    <t>https://dx.doi.org/10.1016/j.jpain.2023.02.273</t>
  </si>
  <si>
    <t>Journal of Pain. Conference: The 2023 Annual Scientific Meeting for the United States Association for the Study of Pain (USASP). Durham United States. 24(4 Supplement) (pp 58-59), 2023. Date of Publication: April 2023.</t>
  </si>
  <si>
    <t>Zheng H.
 Wong L.
 Bailey C.
 Sawyer J.
 Wu T.
 Zhou L.
 Van Der Vyver M.
 Belo S.
 Walker S.E.</t>
  </si>
  <si>
    <t>Evaluation of a Critical Incident: Simulating Hydromorphone Concentrations Using Population-Based Pharmacokinetic Parameters.</t>
  </si>
  <si>
    <t>Background: Opioids are commonly used for pain management in a postoperative setting but use can be associated with life-threatening respiratory depression. Naloxone administration is used to rescue patients suffering from respiratory depression. An unexpected death of a patient after the hydromorphone dose was increased triggered an investigation into the safety of opioids in pain management. Objective(s): To determine if simulated hydromorphone concentrations, using population based mean pharmacokinetic parameters, are predictive of respiratory depression and naloxone use. Method(s): A literature search was conducted to determine the weighted mean of pharmacokinetic variables (volume, half-life, Tmax and bioavailability) for three hydromorphone formulations (IV, oral immediate release, oral controlled release) described by one compartment model. The pharmacokinetic variables were used to simulate the concentrationtime profile administration of each dose of hydromorphone to the patient to create a total hydromorphone concentration-time profile for all doses for patients administered naloxone (cases) and those not administered naloxone (controls). Cases and controls were identified prospectively between October 2014 and June 2015 and were compared for demographics (age, gender), highest hydromorphone concentration and relationship to highest concentration. Result(s): Three naloxone cases were identified over a 9-month period, indicating a rate of less than 0.5%. Nine controls were identified. The average highest simulated concentration of hydromorphone in controls was 46+/-17ng/mL, which is not significantly (p=0.22) higher than the 31+/-13ng/mL simulated for naloxone cases. In one of the naloxone cases, a simulated concentration twice that of the concentration simulated when naloxone was administered occurred 48 hours prior. Conclusion(s): Administration of naloxone for opioid induced respiratory depression is a rare event that cannot be predicted by hydromorphone concentration. The use of naloxone in patients receiving opioids is a medi - cation safety event that should be tracked ideally through an electronic Medication Administration Record.</t>
  </si>
  <si>
    <t>Canadian Journal of Hospital Pharmacy. Conference: 47th Annual Professional Practice Conference of the Canadian Society of Hospital Pharmacists. Toronto, ON Canada. 60(1) (pp 79-80), 2016. Date of Publication: January - February 2016.</t>
  </si>
  <si>
    <t>Boydstun, Patricia Pauline Der Margosian</t>
  </si>
  <si>
    <t>Evaluation of alcohol or cocaine abusing clients by mental health practitioners.</t>
  </si>
  <si>
    <t>The abuse of alcohol, cocaine, and other drugs is a serious social problem in the United States with personal, familial and societal costs. Research indicates that mental health practitioners could be more involved than they are in providing services in the area of addiction treatment. The purpose of this dissertation was to evaluate practitioners' attitudes towards prospective clients who abuse alcohol and cocaine, and to determine whether practitioners' attributional style may play a role in such evaluations. A total of 194 mental health practitioners were surveyed through the Internet. Practitioners were randomly assigned one of two hypothetical vignettes of a prospective client who abuses alcohol or a prospective client who abuses cocaine. Practitioners also filled out the Attributional Style Questionnaire which was used to divide them into two groups, optimistic or pessimistic style. Three hypotheses were used to assess practitioners' evaluations of clients. Hypothesis 1 predicted that practitioners would evaluate the prospective client who abuses alcohol more favorably than the prospective client who abuses cocaine. Hypothesis 1 was supported, indicating a more negative view of cocaine abusing clients. Hypothesis 2 predicted that practitioners with an optimistic attributional style would have higher evaluations for both the alcohol and cocaine abusing prospective client than the group of practitioners with a negative attributional style. Hypothesis 2 was not supported. Hypothesis 3 predicted that the higher level of optimism on the attributional style optimism-pessimism continuum, the more positive one is towards both the alcohol abusing and cocaine abusing prospective clients. Hypothesis 3 was not supported. Attributional style did not have a relationship to evaluative responses towards the client. Study limitations may include the sample, which was predominantly female and students in training, and of low ethnic diversity, and the validity of the measures. A historical understanding of alcohol and drug abuse issues was discussed as possibly helping mental heath practitioners understand their reactions to alcohol and cocaine abusers and be more aware and involved regarding these serious societal concerns. (PsycINFO Database Record (c) 2016 APA, all rights reserved)</t>
  </si>
  <si>
    <t>Bigby S.
 Carter J.
 Bauquier S.
 Beths T.</t>
  </si>
  <si>
    <t>Evaluation of alfaxalone as a premedication agent and intravenous anaesthetic in pigs.</t>
  </si>
  <si>
    <t>Background &amp; Objectives: Pigs have been sedated with various combinations of dissociative anaesthetics (ketamine), tranquilizers (such as azaperone) and alpha2-agonists (such as medetomidine)( Santos et al. 2016). Alfaxalone is a neuroactive steroid compound that enhances the action of the GABAA receptor to induce general anesthesia and muscle relaxation and has been administered both IV and IM in pigs (Keates 2003; Santos et al. 2016). Unlike ketamine or opioids, outside the United States alfaxalone is not a scheduled drug and may offer a convenient alternative for anesthesia in pigs. Alfaxalone as a TIVA protocol has not been reported in pigs. The purpose of this pilot study was to investigate the quality of sedation using alfaxalone as part of a balanced premedication combination of drugs, and the quality of anesthesia in pigs using an alfaxalone TIVA protocol. Material(s) and Method(s): Study design: Prospective clinical trial Animals: Fifteen healthy, 6 - 8 week old female Landrace pigs weighing 22.3 +/- 1.1 kg, undergoing epidural catheter placement. Method(s): Three pigs (Group 1) were premedicated with 3 mg kg-1 alfaxalone, 30 mug kg-1 medetomidine and 0.1 mg kg-1 hydromorphone and 12 pigs (Group 2) were premedicated with 4 mg kg-1 alfaxalone, 40 mug kg-1 medetomidine and 0.4 mg kg-1 butorphanol given in the cervical musculature. Sedation was scored from 1 (no sedation) to 10 (profound sedation) prior to induction of anaesthesia with alfaxalone intravenously to effect. All pigs were maintained on alfaxalone infusions with the rate of administration adjusted to maintain appropriate anesthetic depth. Quality of induction was scored from 1 (poor) to 3 (smooth) and basic cardiorespiratory variables were recorded every 5 minutes during anesthesia. Results are reported as median and range. Result(s): Sedation scores were 9 (6-9) and 9 (7-10) in groups 1 and 2 respectively. Inductions were smooth in all pigs and cardiovascular variables remained within normal limits for the duration of anaesthesia. Two pigs in group 1 hypoventilated however no pigs developed apnea. Conclusion(s): IM alfaxalone in combination with medetomidine and hydromorphone or butorphanol produced moderate to deep sedation in pigs. Alfaxalone produced satisfactory induction and maintenance of anaesthesia with minimal cardiovascular side effects. Hydromorphone may cause increased respiratory depression in pigs.</t>
  </si>
  <si>
    <t>https://dx.doi.org/10.1213/01.ane.0000492902.07918.e3</t>
  </si>
  <si>
    <t>Anesthesia and Analgesia. Conference: 16th World Congress of Anaesthesiologists, WCA 2016. Hong Kong Hong Kong. 123(3 Supplement 2) (pp 658), 2016. Date of Publication: September 2016.</t>
  </si>
  <si>
    <t>Strunz E, Jungerman J, Kinyua J, Frew PM.</t>
  </si>
  <si>
    <t>Evaluation of an Assertive Continuing Care Program for Hispanic Adolescents</t>
  </si>
  <si>
    <t>Glob J Health Sci</t>
  </si>
  <si>
    <t>10.5539/gjhs.v7n5p106</t>
  </si>
  <si>
    <t>Brown Jr., Lawrence S.;Kritz, Steven;Lin, Melissa;Zavala, Roberto</t>
  </si>
  <si>
    <t>Evaluation of an electronic medical record system at an opioid agonist treatment program.</t>
  </si>
  <si>
    <t>Objectives: The Addiction Research and Treatment Corporation evaluated the impact of an electronic medical record system. Methods: Aprospective pre- and postimplementation designwas utilized that examined the domains of quality, productivity, satisfaction, risk management, and financial performance. Results: There were highly statistically significant improvements in timely completion of Annual Medical and 30-Day, 90-Day, and Annual Multidiscipline assessments. There was no statistically significant change in obtaining hepatitis C viral load for hepatitis C antibody-positive patients. The prevalence of riskmanagement events was too low to detect statistically meaningful changes. Patient satisfaction was unchanged pre- and postimplementation, although staff satisfaction trended upward postimplementation. Productivity significantly declined for counseling staff; there was a nonsignificant productivity decline for medical services staff and a nonsignificant productivity increase for case manager staff. Revenue per capita staff increased by 0.6%, while cost per patient visit increased by 5.7%. Conclusions: Despite less robust results than expected, had we not implemented the electronic system, recent changes in documentation and reimbursement for services would have paralyzed our agency. (PsycINFO Database Record (c) 2019 APA, all rights reserved)</t>
  </si>
  <si>
    <t>https://doi.org/10.1097/ADM.0000000000000018</t>
  </si>
  <si>
    <t>Padmanabhan P.
 Berkenbosch J.W.
 Lorenz D.
 Pierce M.C.</t>
  </si>
  <si>
    <t>Evaluation of Cerebral Oxygenation During Procedural Sedation in Children Using Near Infrared Spectroscopy.</t>
  </si>
  <si>
    <t>Study objective: We evaluate the utility of near infrared spectroscopy monitoring and its correlation to conventional respiratory monitors during changes in cardiorespiratory characteristics during pediatric procedural sedation. Method(s): In this prospective observational study of 100 children, cerebral oxygenation (rSO2), pulse oximetry (SpO2), and end-tidal carbon dioxide (etco2) were monitored continuously. Values were manually recorded at least every 3 minutes from baseline until 30 minutes after sedative administration, resulting in 1,515 triplicate (simultaneous near infrared spectroscopy/etco2/SpO2) measurements. Correlations between conventional monitoring characteristics (SpO2 and etco2) and rSO2 were determined, with focus during adverse cardiorespiratory events. Result(s): Cerebral oxygenation remained normal in 1,483 of 1,515 measurements (97.9%). rSO2 decreased significantly during 3 of 13 hypoxic events occurring in 13 patients and during 5 of 17 hypercarbic events occurring in 8 patients, with 15 measurements of greater than 20% decrease from baseline. Cerebral oxygenation increased transiently in 88% of children. During 31 cerebral desaturation recordings, 3 hypoxic recordings (9.3%, always in combination with hypercarbia) and 5 hypercarbic recordings (15.6%) were observed, whereas in 23 (74.2%), cardiorespiratory characteristics were unchanged. There was poor correlation between rSO2 and both SpO2 and etco2, with correlation coefficients of 0.05 (95% confidence interval 0.04 to 0.07) and 0.01 (95% confidence interval -0.01 to 0.02), respectively. Conclusion(s): Cerebral oxygenation as measured by near infrared spectroscopy demonstrated few significant negative changes during pediatric procedural sedation. Transient cardiorespiratory events seldom altered rSO2, with hypercarbia having a greater effect than hypoxemia. However, cerebral desaturations frequently occurred without associated cardiorespiratory changes. © 2009 American College of Emergency Physicians.</t>
  </si>
  <si>
    <t>https://dx.doi.org/10.1016/j.annemergmed.2009.02.009</t>
  </si>
  <si>
    <t>Annals of Emergency Medicine. 54(2) (pp 205-213), 2009. Date of Publication: August 2009.</t>
  </si>
  <si>
    <t>Alothman D.
 Tyrrell E.
 Lewis S.
 Card T.
 Fogarty A.W.</t>
  </si>
  <si>
    <t>Evaluation of common prescription analgesics and adjuvant analgesics as markers of suicide risk: a longitudinal population-based study in England.</t>
  </si>
  <si>
    <t>Background: Analgesics prescriptions may provide a marker for identifying individuals at higher risk of suicide. In particular, awareness of which analgesics are implicated may help clinicians assess and modify risk. Method(s): A case-control study in England using the Clinical Practice Research Datalink (for primary care records) linked with hospital and national mortality electronic registries. We included patients aged &gt;=15 who died by suicide between 2001 and 2019 (N = 14,515), to whom we individually matched 580,159 controls by suicide date and general practice (N = 594,674). Odds ratios (ORs) for suicide, controlled for age and sex, were assessed using conditional logistic regression. Finding(s): Suicide risks were highest in those prescribed adjuvant analgesics (pregabalin, gabapentin and carbamazepine) (adjusted OR 4.07; 95% confidence intervals CI: 3.62-4.57), followed by those prescribed opioids (adjusted OR 2.01; 95% CI: 1.88-2.15) and those prescribed non-opioid analgesics (adjusted OR 1.48; 95% CI: 1.39-1.58) compared to those not prescribed these medications. By individual analgesic, the highest suicide risks were seen in patients prescribed oxycodone (adjusted OR 6.70; 95% CI: 4.49-9.37); pregabalin (adjusted OR 6.50; 95% CI: 5.41-7.81); morphine (adjusted OR 4.54; 95% CI: 3.73-5.52); and gabapentin (adjusted OR 3.12; 95% CI: 2.59-3.75). Suicide risk increased linearly with the number of analgesic prescriptions in the final year (p &lt; 0.01 based on the likelihood ratio test), and the more different analgesics categories were prescribed in the final year (p &lt; 0.01 based on the likelihood ratio test). Interpretation(s): Analgesic prescribing was associated with higher suicide risk. This is a particular issue with regard to adjuvant non-opiate analgesics. Funding(s): There was no funding for this study.Copyright © 2023 The Authors</t>
  </si>
  <si>
    <t>https://dx.doi.org/10.1016/j.lanepe.2023.100695</t>
  </si>
  <si>
    <t>The Lancet Regional Health - Europe. 32 (no pagination), 2023. Article Number: 100695. Date of Publication: September 2023.</t>
  </si>
  <si>
    <t>Morley C.
 Wojtowycz M.
 Schad L.
 Cerio H.
 Noviasky J.
 Ulen K.
 Smith N.
 Townsend K.
 Amidon J.
 McNamara S.
 Brangman S.A.</t>
  </si>
  <si>
    <t>Evaluation of Deprescribing Program in Skilled Nursing Facilities.</t>
  </si>
  <si>
    <t>Background: Polypharmacy is a predictor of adverse drug events (ADEs) in older adults. 61% of ADEs among skilled nursing facility (SNF) residents are preventable1 yet up to 74% are on 9 or more medications.2 A recent study showed the impact of deprescribing in reducing benzodiazepine use in 54 SNFs.3 Our objective was to retrospectively determine whether the introduction of a deprescribing program reduced 8 classes of medications in two SNFs within one long-term care system. Method(s): A retrospective, longitudinal pre/post evaluation was conducted on 12,144 SNF residents before and after introduction of a comprehensive program of deprescribing. Percentages of residents receiving 8 medication classes (diuretic, opioid, antipsychotic, anticoagulant, antianxiety, antibiotic, hypnotic, antidepressant) were compared pre- and post-intervention via chi2. Mean pre/post total classes per patient were compared via one-way ANOVA. Outcome variables were compared across pre/post cohorts controlling for race, sex and age using linear and logistic regression. Result(s): The mean number of medication classes were lower post-intervention (mean =1.74 per patient) vs. pre-intervention. Significant drops were observed in diuretics (-4.2%, P=.001), opioids (-3.8%, P=.001) and antipsychotics (-2.4%, P=.010). Effects were robust to covariate adjustment. Conclusion(s): The SNF deprescribing program was associated with reductions in overall number and three medication classes per resident, suggesting that such protocols can reduce polypharmacy in SNFs. Additional research is needed.</t>
  </si>
  <si>
    <t>https://dx.doi.org/10.1111/jgs.17755</t>
  </si>
  <si>
    <t>Epidemiology. Conference: Annual Scientific Meeting of the American Geriatrics Society, AGS 2022. Orlando, FL United States. 70(SUPPL 1) (pp S123), 2022. Date of Publication: 2022.</t>
  </si>
  <si>
    <t>Wang G.S.
 Roosevelt G.
 Becker A.
 Brou L.
 Galinkin J.L.</t>
  </si>
  <si>
    <t>Evaluation of drug use and medication compliance in adolescents admitted to a psychiatric facility from the pediatric emergency department.</t>
  </si>
  <si>
    <t>Objectives Knowledge of drug use and medication compliance during mental health evaluation can help guide evaluation and treatment. The objective was to evaluate drug use and medication compliance in a pediatric emergency department (PED) psychiatric population by comparing medical history, standard urine drug screen (EIA), and expanded urine drug screen (HPLC-MS/MS). Methods A prospective cohort study of admitted psychiatric patients &gt;= 13 years and &lt;= 18 years in a tertiary-care children's hospital psychiatric ED from January 31, 2013 through April 16, 2014. Results 100 patients in our PED were enrolled. Marijuana was the most commonly admitted and detected substance; 43% had co-ingestions. HPLC-MS/MS revealed 36 additional substance exposures than identified by history. All substances detected by EIA were also detected by HPLC-MS/MS. Combination of history and HPLC-MS/MS revealed the most substances used. HPLC-MS/MS identified antidepressants in 76% of patients prescribed a detectable antidepressant. Conclusion Marijuana use was greater than nicotine use and was associated with concomitant polysubstance abuse. A combination of history and HPLC-MS/MS was the most thorough in obtaining history of drug use. Almost a quarter of patients did not have their prescribed antidepressant detected by HPLC-MS/MS. A rapid, affordable expanded drug screen should replace the more standard limited drug screen particularly for patients who are refractory to treatment.Copyright © 2017 Elsevier Inc.</t>
  </si>
  <si>
    <t>https://dx.doi.org/10.1016/j.genhosppsych.2017.02.005</t>
  </si>
  <si>
    <t>General Hospital Psychiatry. 46 (pp 38-40), 2017. Date of Publication: 01 May 2017.</t>
  </si>
  <si>
    <t>Vogel, Marc;Nordt, Carlos;DÃ¼rsteler, Kenneth M.;Lang, Undine E.;Seifritz, Erich;Krausz, Michael;Herdener, Marcus</t>
  </si>
  <si>
    <t>Evaluation of medication-assisted treatment of opioid dependenceâ€”The physiciansâ€™ perspective.</t>
  </si>
  <si>
    <t>Background: There is controversy about which outcome parameters should be employed to assess substance use treatment. Subjective measures of medication-assisted treatment (MAT) of opioid dependence are increasingly important. However, while patientsâ€™ perspectives have been examined, the caregiversâ€™ views remain largely unknown. Here, we explore how physicians evaluate MAT, and which predictors are most relevant. Methods: We conducted a retrospective cohort study of all MAT episodes with oral opioid agonists in the canton of Zurich between 1998 and 2013 using a case register. Termination forms of the register include a physician-completed assessment on the course of the treatment episode. Mixed model analysis was applied to determine relevant predictors. Results: The analysis was based on 17,234 episodes from 7432 patients. Mean global assessment of the course of MAT was â€˜moderate'. The most important predictors for treatment evaluation by physicians were treatment break off as reason for termination (p &lt; 0.0001), psychological improvement throughout treatment (p &lt; 0.0001), wish for abstinence from the substitute (p &lt; 0.0001), social integration index at termination (p &lt; 0.0001), and social (p &lt; 0.0001) as well as medical (p &lt; 0.0001) improvement. The negative association of treatment break off with MAT assessment was more pronounced in semi-rural than urban areas (p &lt; 0.0001). Conclusion: Predictors relating to the well-being and functioning of the patient as well as the reasons underlying treatment termination appear to be more important for the treating physicianâ€™s evaluation of medication-assisted treatment episodes than on-going substance use. Coming off the opioid medication plays a central role, independent of ongoing illicit substance use. (PsycINFO Database Record (c) 2019 APA, all rights reserved)</t>
  </si>
  <si>
    <t>https://doi.org/10.1016/j.drugalcdep.2016.04.039</t>
  </si>
  <si>
    <t>Burdick K.J.
 Thuo M.S.
 Feng X.S.
 Shotwell M.S.
 Schlesinger J.J.</t>
  </si>
  <si>
    <t>Evaluation of noninvasive respiratory volume monitoring in the PACU of a low resource Kenyan hospital.</t>
  </si>
  <si>
    <t>This research aims to evaluate the use of the noninvasive respiratory volume monitor (RVM) compared to the standard of care (SOC) in the Post-Anesthesia Care Unit (PACU) of Kijabe Hospital, Kenya. The RVM provides real-time measurements for quantitative monitoring of non-intubated patients. Our evaluation was focused on the incidence of postoperative opioid-induced respiratory depression (OIRD). The RVM cohort (N = 50) received quantitative OIRD assessment via the RVM, which included respiratory rate, minute ventilation, and tidal volume. The SOC cohort (N = 46) received qualitative OIRD assessment via patient monitoring with oxygenation measurements (SpO2) and physical examination. All diagnosed cases of OIRD were in the RVM cohort (9/50). In the RVM cohort, participants stayed longer in the PACU and required more frequent airway maneuvers and supplemental oxygen, compared to SOC (all p &lt; 0.05). The SOC cohort may have had fewer diagnoses of OIRD due to the challenging task of distinguishing hypoventilation versus OIRD in the absence of quantitative data. To account for the higher OIRD risk with general anesthesia (GA), a subgroup analysis was performed for only participants who underwent GA, which showed similar results. The use of RVM for respiratory monitoring of OIRD may allow for more proactive care.Copyright © 2020 The Authors.</t>
  </si>
  <si>
    <t>https://dx.doi.org/10.2991/jegh.k.200203.001</t>
  </si>
  <si>
    <t>Journal of Epidemiology and Global Health. 10(3) (pp 236-243), 2020. Date of Publication: September 2020.</t>
  </si>
  <si>
    <t>Hassn A.
 Gupta A.
 Ramadan M.</t>
  </si>
  <si>
    <t>Evaluation of oesophageal and gastric resection outcomes in a small-volume unit.</t>
  </si>
  <si>
    <t>Introduction: Oesophagogastric resections continue to be a major surgical challenge with high morbidity, this has led to a worldwide trend for centralisation of these complex surgeries. However, there is no clear agreement on what constitutes a high-volume centre, leading to worldwide disparity. We evaluate our experience of oesophagogastric resection in a small volume unit to seek other factors that influence patient outcome. Method(s): We analysed 173 consecutive oesophagogastric resection from 2010 to 2020. The primary outcome was 30-day mortality and secondary outcome included peri-operative morbidity, length of stay, lymph node harvest, R0 resection. Collected continuous data were compared using the Mann-Whitney test and categorical data using the chi-squared test and expressed as p value. Result(s): Of the 173 patients, 94 (54%) underwent hybrid minimal invasive esophagectomy (HIMO) and 79 (46%) underwent gastrectomy. 135 (78%) patients received Neoadjuvant therapy. The site of tumour was GOJ in 29%, distal stomach in 26% and distal oesophagus in 20%. Perioperative morbidity was observed in 18 (19%) after esophagectomy and 9 (11.4%) after gastrectomy. The median lymph node harvest was 18 (range 5-42) and 168 patients (97%) had longitudinal R0 resection. The most common complication was neurological seen in 3.6% followed by pulmonary complication and anastomotic leak seen in 5 patients (3%) each. The median in hospital stay was 6 days and the 30 day mortality was 2.9% with one year survival of 87%. Conclusion(s): Small volume centres can produce comparable results. The outcomes depend on multifold parameters which include surgeon's experience in the field, ability to adhere to protocols and procedures and strong interpersonal relationship with individual patients.Copyright © 2021</t>
  </si>
  <si>
    <t>https://dx.doi.org/10.1016/j.amsu.2021.102499</t>
  </si>
  <si>
    <t>Annals of Medicine and Surgery. 67 (no pagination), 2021. Article Number: 102499. Date of Publication: July 2021.</t>
  </si>
  <si>
    <t>Strickland A.R.
 Usmani M.F.
 Camacho J.E.
 Sahai A.
 Bruckner J.J.
 Buraimoh K.
 Koh E.Y.
 Gelb D.E.
 Ludwig S.C.</t>
  </si>
  <si>
    <t>Evaluation of Risk Factors for Postoperative Urinary Retention in Elective Thoracolumbar Spinal Fusion Patients.</t>
  </si>
  <si>
    <t>Study Design: Retrospective case series. Objective(s): Postoperative urinary retention (POUR) represents a common postoperative complication of all elective surgeries. The aim of this study was to identify demographic, comorbid, and surgical factors risk factors for POUR in patients who underwent elective thoracolumbar spine fusion. Method(s): Following institutional review board approval, patients who underwent elective primary or revision thoracic and lumbar instrumented spinal fusion in a 2-year period in tertiary and academic institution were reviewed. Sex, age, BMI, preoperative diagnosis, comorbid conditions, benign prostatic hyperplasia, diabetes, primary or revision surgery status, narcotic use, and operative factors were collected and analyzed between patients with and without POUR. Result(s): Of the 217 patients reviewed, 54 (24.9%) developed POUR. The average age for a patient with POUR was 67 +/- 9, as opposed to 59 +/- 10 for those without (P &lt;.0001). Single-level fusions were associated with a 0% incidence of POUR, compared with 54.5% in 6 or more levels. The average hospital stay was increased by 1 day for those who had POUR (5.8 +/- 3.3 vs 4.9 +/- 3.9 days). There was no significant association with other demographic variables, comorbid conditions, or surgical factors. Conclusion(s): POUR was a common complication in our patient cohort, with an incidence of 24.9%. Our findings demonstrate that patients who developed POUR are significantly older and have larger constructs. Patients who developed POUR also had longer in-hospital stays. Although our study supports other findings in the spine literature, more prospective data is needed to define diagnostic criteria of POUR as well as its management.Copyright © The Author(s) 2020.</t>
  </si>
  <si>
    <t>https://dx.doi.org/10.1177/2192568220904681</t>
  </si>
  <si>
    <t>Global Spine Journal. 11(3) (pp 338-344), 2021. Date of Publication: April 2021.</t>
  </si>
  <si>
    <t>Nosyk B.
 Slaunwhite A.
 Urbanoski K.
 Hongdilokkul N.
 Palis H.
 Lock K.
 Min J.E.
 Zhao B.
 Card K.G.
 Barker B.
 Meilleur L.
 Burmeister C.
 Thomson E.
 Beck-Mcgreevy P.
 Pauly B.</t>
  </si>
  <si>
    <t>Evaluation of risk mitigation measures for people with substance use disorders to address the dual public health crises of COVID-19 and overdose in British Columbia: A mixed-method study protocol.</t>
  </si>
  <si>
    <t>Introduction The COVID-19 pandemic was preceded by an ongoing overdose crisis and linked to escalating drug overdose deaths in British Columbia (BC). At the outset of these dual public health emergencies, the BC government announced interim Risk Mitigation Guidance (RMG) that permitted prescribing medication alternatives to substances, including opioids, alcohol, stimulants and benzodiazepines, an intervention sometimes referred to as safe supply'. This protocol outlines the approach for a study of the implementation of RMG and its impacts on COVID-19 infection, drug-related and systemic harms, continuity of care for people with substance use disorder (SUD), as well as their behavioural, psychosocial and well-being outcomes. Methods and analysis We conducted a parallel mixed-method study that involved both analysis of population-level administrative health data and primary data collection, including a 10-week longitudinal observational study (target n=200), a cross-sectional survey (target n=200) and qualitative interviews (target n=60). We implemented a participatory approach to this evaluation, partnering with people with lived or living expertise of drug use, and researchers and public health decision-makers across the province. Linked population-level administrative databases will analyse data from a cohort of BC residents with an indication of SUD between 1996 and 2020. We will execute high-dimensional propensity score matching and marginal structural modelling to construct a control group and to assess the impact of RMG dispensation receipt on a collaboratively determined set of primary and secondary outcomes. Ethics and dissemination Study activities were developed to adhere to the Tri-Council Policy Statement: Ethical Conduct for Research Involving Humans, recommended COVID-19 research practices, and guided by the Truth and Reconciliation Commission's Calls to Action for public health, data governance and research ethics related to Indigenous people. Results will be disseminated incrementally, on an ongoing basis, through the consortium established for this study, then published in peer-reviewed journals.Copyright ©</t>
  </si>
  <si>
    <t>https://dx.doi.org/10.1136/bmjopen-2020-048353</t>
  </si>
  <si>
    <t>BMJ Open. 11(6) (no pagination), 2021. Article Number: 048353. Date of Publication: 09 Jun 2021.</t>
  </si>
  <si>
    <t>Siu E.
 Quick J.S.
 Xu X.
 Correll D.J.</t>
  </si>
  <si>
    <t>Evaluation of the determinants of satisfaction with postoperative pain control after thoracoscopic surgery: A single-center, survey-based study.</t>
  </si>
  <si>
    <t>BACKGROUND: The need to measure, compare, and improve the quality of pain management is important to patients, payers, and health care providers. Pain after thoracic surgery can be severe, and thoracoscopic approaches have not had the favorable impact on pain as anticipated. The aim of this study was to evaluate the determinants of patient satisfaction with acute pain management and the effectiveness of pain control after video-Assisted thoracoscopic surgery using a modified version of the Revised American Pain Society Patient Outcome Questionnaire. METHOD(S): We performed a single-center, prospective, survey-based study of 300 patients who had undergone elective video-Assisted thoracoscopic surgery. Patients were enrolled and completed the survey on postoperative day 1 or 2. The primary outcome variable was patient-reported satisfaction with acute postoperative pain treatment measured on a 1-4 scale. The relationship between the items on the survey and patient satisfaction was analyzed to determine the factors significantly associated with satisfaction. RESULT(S): Fifty-one percent of the patients had the highest satisfaction level with pain treatment, and 4% of the patients had the lowest satisfaction level. The mean reported acceptable pain level was 3.8 +/- 1.9 (numeric rating scale [NRS], 0-10). The average pain intensity score at the time of the survey was 2.8 +/- 2.1 (NRS, 0-10). The median for the most pain in the prior 24 hours was 7 (NRS, 0-10; interquartile range, 5-9). Five items from the survey were significantly associated with the satisfaction level. The predictor with the highest associated odds ratio (OR) with satisfaction was the ability to participate in pain management decisions (OR, 1.45; P &lt;.0001). Another positively associated predictor was receiving helpful information about pain treatment options (OR, 1.31; P =.002). Negatively associated predictors of patient satisfaction included level of pain intensity at time of survey (OR, 0.76; P =.002), lowest pain score in the prior 24 hours (OR, 0.70; P =.0006), and having pain interfere with sleep in the postoperative period (OR, 0.72; P =.037). CONCLUSION(S): Our findings highlight several factors associated with patient satisfaction with acute postoperative pain management. Interventions focused on achieving acceptable pain levels for the majority of the time, ensuring that patients are able to get sleep, providing patients with helpful information about their pain treatment, and, most importantly, allowing patients to participate in decisions about their pain management may improve patient satisfaction with postoperative pain management.Copyright © 2018 International Anesthesia Research Society.</t>
  </si>
  <si>
    <t>https://dx.doi.org/10.1213/ANE.0000000000003756</t>
  </si>
  <si>
    <t>Anesthesia and Analgesia. 128(3) (pp 555-562), 2019. Date of Publication: 01 Mar 2019.</t>
  </si>
  <si>
    <t>Ogez D.
 Amraoui J.
 Morisson L.
 Iskandar P.
 Verdonck O.
 Rainville P.
 Idrissi M.
 Godin N.
 Richebe P.</t>
  </si>
  <si>
    <t>Evaluation of the Effect of one Session of Hypnotherapy Administered prior to General Anesthesia Induction on Intraoperative Nociception Measured by the NOL Index: The HYPNOSTIMNOL Study.</t>
  </si>
  <si>
    <t>Introduction: Previous studies showed hypno-anesthesia resulted in lower levels of pain, anxiety, and post-operative side effects, as well as shorter procedure times (1). However, hypnotherapy studies are mainly done in nonanesthetized patients (2) and are not based on objective measures of nociception. During general anesthesia (GA), multivariate physiological indices were developed to determine intraoperative depth of anesthesia (BIS index) and responsiveness to noxious stimuli (NOL index). Based on our expertise in monitoring intraoperative depth of anesthesia and nociception (3), we aimed to explore the variations of the NOL index (0-100), heart rate (HR), mean arterial pressure (MAP) and BIS index to assess the impact of one session of hypnotherapy (just before the anesthesia induction) on the nociception induced by an experimental tetanic stimulus applied after intubation under sevoflurane anesthesia with minimal doses of opioids. We hypothesized that medical hypnotherapy has relevant analgesic effect using an objective measure of nociception during GA. Method(s): A prospective randomized double-blind, single-center trial was conducted to meet our objectives. Patients scheduled for laparoscopic surgery under GA were included. REB approval was obtained and the study registered on clinicaltrial.gov. The pre-induction hypnotherapy session was based on the procedure classically used and included the safe place technique and wellness/pain management suggestions. The control condition included neutral, non-hypnotic language. The anesthesia protocol was similar in both groups for induction and maintenance of anesthesia (guided by BIS index) and analgesia (guided by NOL index). All parameters were recorded electronically every 5 seconds and for 5 minutes (HR, MAP, BIS, NOL). Delta NOL, the difference between post and pre-tetanic stimulation (forearm level, stimulation done at least 10 minutes after tracheal intubation and the last bolus dose of remifentanil) was the primary endpoint; NOL area under the curve (AUC) as well as BIS, HR and MAP changes were secondary endpoints. We expected this delta NOL in the hypnotherapy group to be 30% lower than without hypnotherapy (18.2+/-9 for hypnotherapy, vs 26+/-9 for control). With alpha of 0.05 and beta of 0.2 and bilateral test, we estimated that we needed 22 patients per group. Fifty patients were recruited to account for potential patient losses. Result(s): Data from forty-seven patients were analyzed. A material problem was encountered for one participant and two patients were excluded because they were practicing meditation already. Demographic data and anesthesia drugs administered at induction were similar between groups. Baseline values of the four study parameters (NOL, HR, MAP, BIS) were similar between groups prior to the noxious stimulation under GA. The variations of the NOL index (delta NOL) were similar between the two groups after the tetanic stimulation (47+/-12) for hypnotic group versus 45+/-12 for control group; P=0.7). NOL AUC during 5 minutes after the stimulus did not show any statistically significant difference (4904+/-1732) for hypnotic group versus 4989+/-2464) for control group; P=0.89; see figure 1). Other secondary outcomes parameters (HR, MAP, BIS) showed similar variations between the two groups after the tetanic stimulation (delta of each parameter). No difference in the peak nor in the AUCs of each parameter could be noted. Discussion(s): The present results fill an existing gap on hypnotherapy effects in anesthetized patients. The expected reduction by 30% of NOL reactivity was not reached in this study. Also, the alterations of others studied parameters (HR, MAP, BIS) after noxious stimulation in the hypnotherapy group seemed to be exactly similar to those in the group who was exposed to normal conversation. Previous studies demonstrated that hypnotherapy has an impact on perceived pain in an awake patient. It seems this effect disappears in patients under GA. Expectations regarding a significant effect of hypnotherapy on intraoperative nociception might be reconsidered.</t>
  </si>
  <si>
    <t>Canadian Journal of Anesthesia. Conference: Canadian Anesthesiologists' Society Annual Meeting, CAS 2022. Halifax, NS Canada. 69(Supplement 2) (pp S244-S245), 2022. Date of Publication: June 2022.</t>
  </si>
  <si>
    <t>Atluri S.
 Murphy M.B.
 Dragella R.
 Herrera J.
 Boachie-Adjei K.
 Bhati S.
 Manocha V.
 Boddu N.
 Yerramsetty P.
 Ganjam M.
 Jain D.
 Syed Z.
 Grandhi N.
 Manchikanti L.</t>
  </si>
  <si>
    <t>Evaluation of the Effectiveness of Autologous Bone Marrow Mesenchymal Stem Cells in the Treatment of Chronic Low Back Pain Due to Severe Lumbar Spinal Degeneration: A 12-Month, Open-Label, Prospective Controlled Trial.</t>
  </si>
  <si>
    <t>Background: Regenerative medicine interventions are applied to assist in the repair, and to potentially replace or restore damaged tissue through the use of autologous/allogenic biologics and it continues to expand. The anti-inflammatory, immunomodulatory, and regenerative properties of bone marrow mesenchymal stem cells (BM-MSCs), and investigation into their therapeutic efficacy and safety in patients with severe chronic low back pain, have not been demonstrated in controlled studies. Multiple pain generators have been hypothesized to be responsible in severe spinal degeneration and it is difficult to identify a single pain generator; consequently, resulting in inadequate therapeutic results. Objective(s): The study was undertaken to evaluate the effectiveness of autologous bone marrow MSCs in the treatment of chronic low back pain due to severe lumbar spinal degeneration with involvement of multiple structures. Study Design: Prospective, open-label, nonrandomized, parallel-controlled, 2-arm exploratory study. Setting(s): A private, specialized, interventional pain management and regenerative medicine clinic. Method(s): The treatment group patients received a one-time bone marrow concentrate injection into spinal structures (i.e., discs, facets, spinal nerves, and sacroiliac joints), along with conventional treatment, whereas, the control group received conventional treatment with nonsteroid anti-inflammatory drugs, over-the-counter drugs, structured exercise programs, physical therapy, spinal injections and opioids, etc., as indicated. Outcomes Assessment: Outcomes were assessed utilizing multiple instruments, including the Oswestry Disability Index (ODI), Numeric Rating Scale (NRS-11), EuroQOL 5-Dimensional Questionnaire (EQ-5D-3L), Global Mental Health (GMH), and Global Physical Health (GPH). Multiple outcomes were assessed with primary outcomes being minimal clinically important differences (MCID) in ODI scores between the groups and/or a 2-point reduction in pain scores. In the study group, total nucleated cells, colony forming units-fibroblast, CD34-positive cell numbers and platelets were also recorded, along with post-procedure magnetic resonance imaging changes. Outcomes were assessed at 1, 3, 6, and 12 months. Result(s): Significant improvement was achieved in functional status measured by ODI, pain relief measured by NRS-11, and other parameters measured by EQ-5D-3L, GMH, and GPH, in the study group relative to the control group at all time periods. The results showed significant improvements at 12-month follow-up with 67% of the patients in the study group achieving MCID utilizing ODI when compared to 8% in the control group. Greater than 2-point pain reduction was seen in 74% of the patients at 3 months, 66% of the patients at 6 months, and 56% of the patients at 12 months. Both MCID and pain relief of 2 points were significantly different compared to the control group. Opioid use decreased in the investigational group, whereas, there was a slight increase in the control group. Age, gender, opioid use, and body mass index did not affect the outcomes in the stem cell group. Limitation(s): Single center, nonrandomized study. Conclusion(s): The first available controlled study utilizing BM-MSCs in severe degenerative spinal disease with interventions into multiple structures simultaneously, including disc, facet joints, nerve roots, and sacroiliac joint based on symptomatology, showed promising results.Copyright © 2022, American Society of Interventional Pain Physicians. All rights reserved.</t>
  </si>
  <si>
    <t>Pain Physician. 25(2) (pp 193-207), 2022. Date of Publication: March 2022.</t>
  </si>
  <si>
    <t>Tufek, Adnan;Bulut, Mahmut;Tokgoz, Orhan;Celik, Feyzi;Yildirim, Zeynep Baysal;Atli, Abdullah;Kaya, Mehmet Cemal;Karaman, Haktan</t>
  </si>
  <si>
    <t>Evaluation of the effects of anesthetic agents and diagnoses on seizure durations, recovery times and complications in electroconvulsive therapy.</t>
  </si>
  <si>
    <t>Objective: The aim of this study is to retrospectively evaluate the influence of diagnosis and three different anesthetic agents on seizure durations, hemodynamic parameters, recovery times, and side effects in electroconvulsive therapy (ECT). Method: We have retrospectively evaluated 1342 ECT sessions conducted on 179 patients under general anesthesia at the Psychiatry Department of Dicle University Hospital between 1 September 2009 and 30 June 2012. The relationship between the indications for ECT and the choice of anesthetic agent, number of ECT sessions, motor and EEG seizure durations, recovery times from anesthesia, hemodynamic changes and complications were analysed. Results: The mean age of the 179 patients included in the study was 36.7 Â± 7.3 years. In terms of sex, 50.8% (n = 91) were male and 49.2% (n = 88) were female. The most commonly used anesthetic agent was propofol (73.2%). Among the patients, 50.8% was diagnosed with major depression, 28.5% had bipolar disorder and 12.8% was diagnosed with schizophrenia. A total of 179 (13.3%) out of the 1342 ECT sessions were considered as failed. In 92.2% of the failed ECTs, the anesthetic agent was propofol. No statistically significant relationship was observed between the diagnosis forming the basis for the ECT and the motor and EEG seizure times, beginning of spontaneous breathing, eye opening, time until response to verbal stimuli, changes in hemodynamic parameters and complications. The seizure and recovery times were significantly shorter in the propofol group compared to the ketamine and etomidate groups (p &lt; 0.05). The EEG seizure durations were longer in the etomidate group in comparison to the propofol and ketamine groups (p &lt; 0.001 and p &lt; 0.05, respectively). Conclusion: The diagnoses leading to the ECT have no influence on the motor and EEG seizure times, beginning of spontaneous breathing, eye opening, times of response to verbal stimuli, hemodynamic parameters or complications. However, the anesthetic agents used influence all of these parameters. (PsycINFO Database Record (c) 2018 APA, all rights reserved)</t>
  </si>
  <si>
    <t>https://doi.org/10.5455/bcp.20130207110645</t>
  </si>
  <si>
    <t>Klinik Psikofarmakoloji BÃ¼lteni / Bulletin of Clinical Psychopharmacology</t>
  </si>
  <si>
    <t>Kure Iletisim Grubu</t>
  </si>
  <si>
    <t>Paul, Lauren A.;Bayoumi, Ahmed M.;Chen, Cynthia;Kocovska, Elena;Smith, Brendan T.;Raboud, Janet M.;Gomes, Tara;Kendall, Claire;Rosella, Laura C.;Bitontiâ€_x0090_Bengert, Lisa;Rush, Brian;Yu, Melissa;Spithoff, Sheryl;Crichlow, Frank;Wright, Amy;Watford, Jase;Besharah, Jes;Munro, Charlotte;Taha, Sheena;Nosyk, Bohdan;Strike, Carol;Manson, Heather;Kahan, Meldon;Leece, Pamela</t>
  </si>
  <si>
    <t>Evaluation of the gap in delivery of opioid agonist therapy among individuals with opioidâ€_x0090_related health problems: A populationâ€_x0090_based retrospective cohort study.</t>
  </si>
  <si>
    <t>Aims: Although opioidâ€_x0090_related harms have reached new heights across North America, the size of the gap in opioid agonist therapy (OAT) delivery for opioidâ€_x0090_related health problems is unknown in most jurisdictions. This study sought to characterize the gap in OAT treatment using a cascade of care framework, and determine factors associated with engagement and retention in treatment. Design: A populationâ€_x0090_based retrospective cohort study. Setting: Ontario, Canada. Participants: Individuals who sought medical care for opioidâ€_x0090_related health problems or died from an opioidâ€_x0090_related cause between 2005 and 2019. Measurements: Monthly treatment status for buprenorphine/naloxone or methadone OAT between 2013 and 2019 (i.e. â€˜off OATâ€™, â€˜retained on OAT &lt; 6 monthsâ€™, â€˜retained on OAT â‰¥ 6 monthsâ€™). Findings: Of 122 811 individuals in the cohort, 97 516 (79.4%) received OAT at least once during the study period. There was decreasing 6â€_x0090_month treatment retention over time. Model results indicated that males had higher odds of being on OAT each month [odds ratio (OR) = 1.26, 95% confidence interval (CI) = 1.23â€“1.28] but lower odds of OAT retention (OR = 0.90, 95% CI = 0.88â€“0.92), while the reverse was observed for older individuals (monthly: OR = 0.76 per 10â€_x0090_year increase, 95% CI = 0.76â€“0.77; retention: OR = 1.36 per 10â€_x0090_year increase, 95% CI = 1.34â€“1.38) and individuals with higher neighbourhood income (e.g. highest income quintile, monthly: OR = 0.79, 95% CI = 0.77â€“0.82; highest income quintile, retention: OR = 1.15, 95% CI = 1.11â€“1.20). Individuals residing in rural areas and with a history of mental health diagnoses had poorer outcomes overall, including lower odds of being on OAT each month (rural: OR = 0.75, 95% CI = 0.73â€“0.78; mental health: OR = 0.89, 95% CI = 0.87â€“0.92) and OAT retention (rural: OR = 0.79, 95% CI = 0.77â€“0.82; mental health: OR = 0.81, 95% CI = 0.78â€“0.83), as well as higher risk of starting/stopping OAT [rural, starting OAT: hazard ratio (HR) = 1.07, 95% CI = 1.05â€“1.10; mental health, starting OAT: HR = 1.20, 95% CI: 1.18â€“1.23; rural, stopping OAT: HR = 1.24, 95% CI: = 1.22â€“1.26; mental health, stopping OAT: HR = 1.11, 95% CI = 1.09â€“1.13]. Individuals with a history of mental health diagnoses also had a higher risk of death, regardless of OAT status (off OAT death: HR = 1.49, 95% CI = 1.33â€“1.66; on OAT death: HR = 1.20, 95% CI = 1.09â€“1.31). Conclusions: Factors influencing engagement and declining retention in treatment with opioid agonist therapy in Ontarioâ€™s health system include age, sex and neighbourhood income, as well as mental health diagnoses or residing in rural regions. (PsycInfo Database Record (c) 2023 APA, all rights reserved)</t>
  </si>
  <si>
    <t>https://doi.org/10.1111/add.16096</t>
  </si>
  <si>
    <t>Seiler G.
 De Vol E.
 Khafaga Y.
 Gregory B.
 Al-Shabanah M.
 Valmores A.
 Versteeg D.
 Ellis B.
 Mustafa M.M.
 Gray A.</t>
  </si>
  <si>
    <t>Evaluation of the safety and efficacy of repeated sedations for the radiotherapy of young children with cancer: A prospective study of 1033 consecutive sedations.</t>
  </si>
  <si>
    <t>Purpose: A prospective observational study to examine our current practice of either conscious sedation (C.S.) or general anesthetic (G.A.) for children undergoing radiation therapy (we use the term sedation to include both C.S. and G.A.). Specifically, the study examines the reasons for selection of patients, choice of drugs, safety and effectiveness of the procedure, side effects of repeated daily sedation, and compliance of the family with the regimen. Methods and Materials: Recorded data included patient demographics, sedation technique, time for various stages of the procedure, breathing support required, sedation outcome, and complications. Result(s): One hundred ninety-eight consecutive children underwent 4232 procedures involving either simulation or radiation treatment, an average of 21 procedures each. Seventy-four (37%) required sedation for a total of 1033 procedures, an average of 14 sedations each. For those patients who received sedation, the age ranged from 9 months to 14 years (median, 3.8) and 96% had a mold, (85% of the head and neck). The doctor's assessment of the need for sedation was correct 89% of the time. Thirty-seven percent required sedation at the start of treatment, but, even after 30 fractions, 15% still required sedation. Presedation status correlated with successful sedation and treatment (p = 0.0001). Ninety-six percent had some form of i.v. access, usually a portacath (76%); 883 sedations were performed with G.A. and 148 with C.S.; 93% of sedations were completed satisfactorily, 5% with some difficulty, and the patient was unable to be treated in 2%. With G.A., satisfactory sedation was achieved 97% of the time, whereas, with C.S., satisfactory sedation was achieved only 68% of the time. There were no complications for 97% of observations. Not one serious complication occurred. An endotracheal tube was used only twice during G.A. For C.S., the results for chloral hydrate, meperidine, and midazolam were, respectively, at least one complication, 23%, 0%, 5%; satisfactory sedation for treatment, 60%, 60%, 82%; and unable to treat 20%, 13%, 5%. For G.A., only 1 patient was unable to be treated. The median time from start of medication to the end of radiation treatment was a median of 10 min (75% complete within 15 min) for G.A., vs. 30 min (75% complete in 50 min) for C.S. On multivariate analysis, the only significant factor predicting a successful outcome was a G.A. using propofol (odds ratio, 20.6), vs. C.S. using either chloral hydrate, meperidine, or midazolam. (p = 0.0001). Conclusion(s): In this study, there were no serious complications of sedation in 1033 procedures. As a result of the study, we developed improved methods for better preparation of the patient and family to try to reduce the need for sedation, and reduce the indications for C.S., while confirming the safety and efficacy of a G.A. with propofol for children needing sedation for daily radiation therapy. Copyright © 2001 Elsevier Science Inc.</t>
  </si>
  <si>
    <t>https://dx.doi.org/10.1016/S0360-3016%2800%2901357-2</t>
  </si>
  <si>
    <t>International Journal of Radiation Oncology Biology Physics. 49(3) (pp 771-783), 2001. Date of Publication: 01 Mar 2001.</t>
  </si>
  <si>
    <t>Nikayin, Sina;Rhee, Taeho Greg;Cunningham, Maria Elena;de Fontnouvelle, Christina A.;Ostroff, Robert B.;Sanacora, Gerard;Wilkinson, Samuel T.</t>
  </si>
  <si>
    <t>Evaluation of the trajectory of depression severity with ketamine and esketamine treatment in a clinical setting.</t>
  </si>
  <si>
    <t>Presents a study which aims to examine the trajectory of depression severity with ketamine and esketamine treatment in a clinical setting. For this comparative analysis, the authors reviewed retrospective data for all Yale IPS patients receiving intravenous ketamine or intranasal esketamine between September 2016 and April 2021. The Yale Institutional Review Board approved this analysis of existing clinical data and waived informed consent per the Common Rule. The analysis followed the ISPOR reporting guideline. Of 210 included patients, 129 (61.4%) received intravenous ketamine and 81 (38.6%) received intranasal esketamine. There were no group differences for intravenous ketamine vs intranasal esketamine in meanuicidal ideation scores on MADRS item vs 2.64 to 1.26 and QIDS-SR item 12 to 0.50 vs 1.23 to 0.45. Subgroup analysis of 46 patients aged 65 years or older showed response and remission rates of 32.6% and 30.4%, respectively, with no group differences. This comparative analysis evaluating the trajectory of depression severity with ketamine and esketamine yielded no significant differences between groups based on the primary outcome measure. There were no significant between-group differences based on available demographic factors. However, the study demographics may not be representative of the general population, suggesting accessibility issues with these treatments. This studyâ€™s limitations include the nonrandomized nature of treatment allocation and the retrospective nature of the analysis. (PsycInfo Database Record (c) 2023 APA, all rights reserved)</t>
  </si>
  <si>
    <t>https://doi.org/10.1001/jamapsychiatry.2022.1074</t>
  </si>
  <si>
    <t>Huber D.
 Denscherz C.
 Klug G.</t>
  </si>
  <si>
    <t>Evaluation of utilization and effectiveness of a psychooncological service at an interdisciplinary tumor center.</t>
  </si>
  <si>
    <t>Objective: The evaluation of patients' utilization and of effectiveness is still a relevant topic in psycho-oncology. Material(s) and Method(s): In a prospective naturalistic, longitudinal cohort design, 90 patients were recruited consecutively coming for first treatment into the Klinikum Harlaching. There were two groups: the "users" and the "refusers" of the psycho-oncological service. Measurement points were at intake and at dismissal. We applied (a) distress thermometer, (b) questionnaire of physical, psychic and socio-psychological stress for cancer patients, and (c) health questionnaire for patients (short version) as self-rating instruments; the attending physician and the psycho-oncologist assessed the patients as observer-ratings at both measurement points. Group differences were calculated statistically by means of Chi-Square tests, t tests and univariate analyses of variance. Sample size of the two groups was nearly equally. Result(s): There were no significant differences between "users" and "refusers" as to age (t = 0.263, p = 0.793), gender (Chi2 = 1.881, p = 0.166), partnership situation (Chi2 = 0.967, p = 0.325), vocational situation (Chi2 = 2.575, p = 0.631), diagnosis (Chi2 = 7.698, p = 0.464), metastatic spread (Chi2 = 2.160, p = 0.142), additional somatic illnesses (Chi2 = 0.106, p = 0.745), consumption of psychopharmaca/ opiates (Chi2 = 0.673, p = 0.412), current status of functioning (Chi2 = 3.396, p = 0.335) and treatment duration (p = 0.909). However, there were significant group differences in psychic stress: "users", in contrast to "refusers", reported more psychic stress (t = 3.439, p = 0.001), suffered more from psychosomatic (t = 2.723, p = 0.008) and from depressive and anxiety symptoms (t = 2.901, p = 0.005), and reported more progression anxiety (t = 3.022, p = 0.004). Psycho-oncological interventions were effective in influencing these symptoms, effect sizes were in the medium to large range; the symptomatology of the "refuser" group remained unchanged. Conclusion(s): There is empirical evidence that patients as well as psycho-oncologists assess the need for treatment adequately; psychooncological interventions are effective in the treatment of patients' psychic symptoms and psychic stress.</t>
  </si>
  <si>
    <t>https://dx.doi.org/10.1007/s00404-010-1632-9</t>
  </si>
  <si>
    <t>Archives of Gynecology and Obstetrics. Conference: 58th Congress of the German Society for Gynecology and Obstetrics (Deutsche Gesellschaft fur Gynakologie und Geburtshilfe, DGGG). Munich Germany. Conference Publication: (var.pagings). 282(SUPPL. 1) (pp S60), 2010. Date of Publication: October 2010.</t>
  </si>
  <si>
    <t>Burgess A.P.
 Venables L.
 Jones H.
 Edwards R.
 Parrott A.C.</t>
  </si>
  <si>
    <t>Event related potential (ERP) evidence for selective impairment of verbal recollection in abstinent recreational methylenedioxymethamphetamine ("Ecstasy")/polydrug users.</t>
  </si>
  <si>
    <t>Objectives: Ecstasy is a recreational drug whose active ingredient, 3,4-methylenedioxymethamphetamine (MDMA), acts predominantly on the serotonergic system. Although MDMA is known to be neurotoxic in animals, the long-term effects of recreational Ecstasy use in humans remain controversial but one commonly reported consequence is mild cognitive impairment particularly affecting verbal episodic memory. Although event-related potentials (ERPs) have made significant contributions to our understanding of human memory processes, until now they have not been applied to study the long-term effects of Ecstasy. The aim of this study was to examine the effects of past Ecstasy use on recognition memory for both verbal and non-verbal stimuli using ERPs. Method(s): We compared the ERPs of 15 Ecstasy/polydrug users with those of 14 cannabis users and 13 non-illicit drug users as controls. Result(s): Despite equivalent memory performance, Ecstasy/polydrug users showed an attenuated late positivity over left parietal scalp sites, a component associated with the specific memory process of recollection. Conlusions: This effect was only found in the word recognition task which is consistent with evidence that left hemisphere cognitive functions are disproportionately affected by Ecstasy, probably because the serotonergic system is laterally asymmetrical. Experimentally, decreasing central serotonergic activity through acute tryptophan depletion also selectively impairs recollection, and this too suggests the importance of the serotonergic system. Overall, our results suggest that Ecstasy users, who also use a wide range of other drugs, show a durable abnormality in a specific ERP component thought to be associated with recollection. © 2011 Springer-Verlag.</t>
  </si>
  <si>
    <t>https://dx.doi.org/10.1007/s00213-011-2249-9</t>
  </si>
  <si>
    <t>Psychopharmacology. 216(4) (pp 545-556), 2011. Date of Publication: August 2011.</t>
  </si>
  <si>
    <t>Zivanovic, R; Omura, J; Wood, E; Nguyen, P; Kerr, T; DeBeck, K</t>
  </si>
  <si>
    <t>Eviction and loss of income assistance among street-involved youth in Canada</t>
  </si>
  <si>
    <t>street-involved youth; access to services; homelessness; drug use; prospective cohort</t>
  </si>
  <si>
    <t>GENERALIZED ESTIMATING EQUATIONS; DRUG USE INITIATION; ILLICIT DRUGS; MENTAL-HEALTH; SUBSTANCE USE; COHORT; RISK; HOMELESSNESS; EMPLOYMENT; MORTALITY</t>
  </si>
  <si>
    <t>Loss of housing and income assistance among vulnerable youth has not been well described in the literature, yet it is a crucial issue for public health. This study examines the prevalence and correlates of loss of income assistance as well as eviction among street-involved youth. We collected data from a prospective cohort of street-involved youth aged 14-26. Among 770 participants, 64.3 per cent reported having housing and 77.1 per cent reported receiving income assistance at some point during the study period. Further, 28.6 and 20.0 per cent of youth reported having been evicted and losing income assistance, respectively. In multivariable generalized estimating equations analysis, heavy alcohol use, unprotected sex, being a victim of violence, and homelessness were all independently associated with eviction. Separately, homelessness, recent incarceration, and drug dealing were independently associated with loss of income assistance. Eviction and loss of income assistance are common experiences among street-involved youth with multiple vulnerabilities. Our findings highlight the importance of improving continued engagement with critical social services.</t>
  </si>
  <si>
    <t>Ali, SA; Aweke, Z; Jemal, B</t>
  </si>
  <si>
    <t>Evidence based guideline on use of ketofol (Ketamine and Propofol admixture) for procedural sedation and analgesia (PSA) in pediatrics surgery: Review article</t>
  </si>
  <si>
    <t>Ketofol; Sedation; Analgesia; Pediatrics</t>
  </si>
  <si>
    <t>RANDOMIZED CONTROLLED-TRIAL; PROSPECTIVE CASE SERIES; EMERGENCY-DEPARTMENT; DOUBLE-BLIND; COMBINATION KETOFOL; KETAMINE/PROPOFOL; EVENTS</t>
  </si>
  <si>
    <t>Procedural sedation and analgesia (PSA) implies the state of drug induced tolerance of uncomfortable or painful diagnostic, interventional medical and surgical procedures. Ketofol (ketamine and Propofol mixture) is a good combination of drugs for PSA in painful procedures in pediatrics resulting in hemodynamic and respiratory safety. A combination of these drugs provides sedation, analgesia, and rapid recovery with hemodynamic stability and minimal respiratory depression. The objective of sedation during such procedures is to reduce the discomfort of the patient and to facilitate the performance of the procedure. This systematic review was conducted according to the preferred reporting items for systematic review and meta-analysis protocol (PRISMA). Evidences for this guideline development were searched from PubMed, Google Scholar, Google search, and Medline databases with keywords. During the review of searched literature for the guideline, important concerns discussed were patient selection and assessment (indication for PSA), monitoring of children including depth of sedation, medication administration (a combination of the agents), and criteria for postoperative discharge. Generally, in the presence of adequate resuscitation equipment and monitoring ketamine and Propofol mixture can be used in the proportion of 1:1, 1:2, 1:3, and 1:4 safely with good respiratory and hemodynamic stability. (c) 2020 The Author(s). Published by Elsevier Ltd on behalf of Surgical Associates Ltd. This is an open access article under the CC BY-NC-ND license (http://creativecommons.org/licenses/by-nc-nd/4.0/).</t>
  </si>
  <si>
    <t>Cardenas, VA; Meyerhoff, DJ; Studholme, C; Kornak, J; Rothlind, J; Lampiris, H; Neuhaus, J; Grant, RM; Chao, LL; Truran, D; Weiner, MW</t>
  </si>
  <si>
    <t>Evidence for ongoing brain injury in human immunodeficiency virus-positive patients treated with antiretroviral therapy</t>
  </si>
  <si>
    <t>ART; brain; brain MRI; deformation morphometry; HIV; segmentation</t>
  </si>
  <si>
    <t>CEREBRAL VOLUME LOSS; STRUCTURAL ABNORMALITIES; ALCOHOL DEPENDENCE; HIV-INFECTION; INDIVIDUALS; ABSTINENT; COCAINE; PERFORMANCE; PREVALENCE; HIV/AIDS</t>
  </si>
  <si>
    <t>Treatment with antiretroviral therapy (ART) has greatly reduced the incidence of dementia. The goal of this longitudinal study was to determine if there are ongoing macrostructural brain changes in human immunodeficiency virus-positive (HIV+) individuals treated with ART. To quantify brain structure, three-dimensional T1-weighted magnetic resonance imaging (MRI) scans were performed at baseline and again after 24 months in 39 HIV + patients on ART and 30 HIV- controls. Longitudinal changes in brain volume were measured using tissue segmentation within regions of interest and deformation morphometry. Measured by tissue segmentation, HIV + patients on ART had significantly (all P &lt;. 05) greater rates of white matter volume loss than HIV- control individuals. Compared with controls, the subgroup of HIV+ individuals on ART with viral suppression also had significantly greater rates of white matter volume loss. Deformation morphometry confirmed these results with more specific spatial localization. Deformation morphometry also detected greater rates of gray matter and white matter loss in the subgroup of HIV+ individuals with detectable viral loads. These results provide evidence of ongoing brain volume loss in HIV+ individuals on stable ART, possibly suggesting ongoing cerebral injury. The presence of continuing injury raises the possibility that HIV+ individuals-even in the presence of viral suppression in the periphery-are at greater risk for future cognitive impairments and dementia and possibly faster cognitive decline. Therefore, HIV+ individuals on ART should be monitored for cognitive decline, and treatments that reduce ongoing neurological injury should be considered. Journal of NeuroVirology (2009) 15, 324-333.</t>
  </si>
  <si>
    <t>Schiltenwolf M.
 Akbar M.
 Hug A.
 Pfuller U.
 Gantz S.
 Neubauer E.
 Flor H.
 Wang H.</t>
  </si>
  <si>
    <t>Evidence of specific cognitive deficits in patients with chronic low back pain under long-term substitution treatment of opioids.</t>
  </si>
  <si>
    <t>Background: There is a growing number of patients worldwide being treated with longterm opioids for chronic non-cancer pain, although there is limited evidence for their effectiveness in improving pain and function. Opioid-use related adverse effects, especially in cognitive functioning in these patients, are rarely evaluated. Objective(s): The present study investigated the cognitive functions of patients with chronic back pain who underwent long-term opioid treatment in comparison with those patients without opioid usage and healthy controls. Study Design: A prospective, nonrandomized, cross-sectional study. Setting(s): Multidisciplinary pain management clinic, specialty referral center, University Hospital in Germany. Method(s): In a prospective cross-sectional design, 37 patients with chronic back pain who underwent long-term opioid therapy (OP) were compared with 33 patients with chronic back pain without opioid therapy (NO) and 25 healthy controls (HC). Assessment of primary outcome included cognitive function such as information processing speed, choice reaction time, pattern recognition memory, and executive function. Other data included pain, back function, depression and anxiety, use of medication, and education status. The relationship between cognitive functions and anxiety/depression was analysed. Result(s): Both patient groups needed significantly longer time in information processing when compared to HC (Group 1: 41.87 +/- 20.47 Group 2: 38.29 +/- 19.99 Group 3: 30.25 +/- 14.19). Additionally, OP patients had significantly reduced spatial memory capacity, flexibility for concept change, and impaired performance in working memory assessment compared to NO patients and HC. The impaired cognitive outcomes were significantly associated with pain intensity, depression scores, and medication use. Limitation(s): Limitations include small number of patients with heterogeneous opioid therapy and the nonrandomized observational nature of the study. Conclusion(s): Our findings give a differential view into the cognitive changes from chronic back pain with and without long-term opioids treatment. Chronic back pain itself impairs some distinct cognitive functions. Long-term opioid therapy adds further cognitive impairment.</t>
  </si>
  <si>
    <t>Pain Physician. 17(1) (pp 9-19), 2014. Date of Publication: January\February 2014.</t>
  </si>
  <si>
    <t>Rogers JP, Oldham MA, Fricchione G, Northoff G, Ellen Wilson J, Mann SC, Francis A, Wieck A, Elizabeth Wachtel L, Lewis G, Grover S, Hirjak D, Ahuja N, Zandi MS, Young AH, Fone K, Andrews S, Kessler D, Saifee T, Gee S, Baldwin DS, David AS.</t>
  </si>
  <si>
    <t>Evidence-based consensus guidelines for the management of catatonia: Recommendations from the British Association for Psychopharmacology</t>
  </si>
  <si>
    <t>J Psychopharmacol. 2023 Apr;37(4):327-369. doi: 10.1177/02698811231158232. Epub 2023 Apr 11.</t>
  </si>
  <si>
    <t>10.1177/02698811231158232</t>
  </si>
  <si>
    <t>Porta Sales J.
 Gomez Batiste-Alentorn X.
 Codorniz Zamora N.
 Serrano Bermudez G.
 Alburquerque Medina E.
 Espinosa Rojas J.
 Sanchez Posada D.
 Duran Fernandez A.
 Gonzalez Barboteo J.
 Tuca Rodriguez A.
 Sala Corominas R.
 Vidal Milla A.
 Borras Andres J.M.</t>
  </si>
  <si>
    <t>Evolution and results of the palliative care outpatient clinic at Institut Catala d'Oncologia: 2001-2005. [Spanish]</t>
  </si>
  <si>
    <t>Objective: to describe the appointment scheduling process in the outpatient clinic, and the main clinical results of the palliative care service at Institut Catala d'Oncologia for the period 2001-2005. Patients and Methods: patients consecutively visited in the outpatient clinic during the study period. Each patient was evaluated and scheduled following a clearly defined appointment protocol. Demographic and clinical variables, and symptom control for pain, anorexia, constipation, insomnia, weakness, anxiety, and depression were recorded for each visit. Symptom control efficacy was analyzed for patients able to pay three consecutive visits. Result(s): regarding the appointment process, 2,385 patients were evaluable. Eigthy percent of patients scheduled were able to attend the visit, and the median time between request and visit was 10 days. Symptom control was evaluable for 553 patients, with a significantly good control for all symptoms but weakness. Opioids for pain were used by 55% of patients, with a progressive change in the pattern of prescription from morphine to fentanil-TTS. Conclusion(s): in our center palliative care outpatient activity has a high workload. The results of our appointment process show high compliance with a minimum delay between request and visit. Overall, clinical outcomes demonstrate a good control for a set of paradigmatic symptoms in advanced cancer patients, except fort weakness. Also, a change was found in the pattern of opioid prescription. This study should be considered a baseline report that may be of help for further analyses, both in our Institute and other cancer centers. Copyright © 2008 Aran Ediciones, S.L.</t>
  </si>
  <si>
    <t>Medicina Paliativa. 15(1) (pp 7-17), 2008. Date of Publication: January/February 2008.</t>
  </si>
  <si>
    <t>Hachem R.
 Bedran M.
 Khoury R.
 Salameh P.
 Sacre H.
 Chahine G.
 Kattan J.
 Khabbaz L.R.
 Hajj A.</t>
  </si>
  <si>
    <t>Evolution of Anxiety in Breast Cancer Patients: A Prospective Analysis Using Clinical, Biological, and Genetic Factors.</t>
  </si>
  <si>
    <t>Background/Rationale or Objectives/Purpose Assess the prospective evolution of anxiety among breast cancer patients over eight consecutive chemotherapy cycles, taking into account sociodemographic, clinical, biological, and genetic factors. Methodology or Methods A prospective longitudinal study was conducted among 69 breast cancer patients treated by intravenous chemotherapy at the oncology outpatient unit of Hotel-Dieu de France hospital (2017-2019; Ethics: CEHDF1016). The Hospital Anxiety and Depression Scale (HADS) was applied to evaluate anxiety and depression. Other validated scales were used to assess cognitive function, sleep disorders, fatigue, and pain. Genotyping was performed for several genes (ABCB1, COMT, DRD2, OPRM1, CLOCK, CRY2, PER2) using the Lightcycler 2.0 (Roche). Impact on Practice or Results Univariate repeated measures analysis shows a decrease in anxiety scores between cycles 1 and 6 of chemotherapy, followed by an increase starting cycle 6 (a polynomial trend for contrasts) (p-valuecycle 6 versus 1 = 0.038; p-valuecycle 4 versus 1 = 0.067). Multivariable analysis showed that higher anxiety and depression scores at baseline and lower alcohol consumption were associated with higher anxiety scores over time. Moreover, patients carrying at least one G variant allele for the OPRM1 polymorphism and one A variant allele for the PER2 polymorphism were associated with higher anxiety scores over time, whereas patients with at least one variant T allele for ABCB1 exhibited lower HADS-Anxiety scores over time. Discussion or Conclusions Our findings showed a pattern of anxiety's evolution through chemotherapy cycles in breast cancer patients and highlighted the importance of identifying the triggering factors and implementing an individualized management plan, thus improving patients' quality of life.</t>
  </si>
  <si>
    <t>Current Oncology. Conference: 38th Annual Canadian Association of Psychosocial Oncology Conference, CAPO 2023. Montreal, QC Canada. 30(7) (pp 6939-6940), 2023. Date of Publication: July 2023.</t>
  </si>
  <si>
    <t>Khoury R.
 Hachem R.
 Salameh P.
 Fares E.
 Sacre H.
 Chahine G.
 Kattan J.
 Khabbaz L.R.
 Hajj A.</t>
  </si>
  <si>
    <t>Evolution of Cognitive Disorders among Breast Cancer Patients: A Prospective Analysis Using Clinical, Biological, and Genetic Factors.</t>
  </si>
  <si>
    <t>Background/Rationale or Objectives/Purpose Assess the prospective evolution of cognitive function among breast cancer patients over eight consecutive chemotherapy cycles, taking into account sociodemographic, clinical, biological, and genetic factors. Methodology or Methods A prospective longitudinal study was conducted among 69 breast cancer patients treated by intravenous chemotherapy at the oncology outpatient unit of Hotel-Dieu de France hospital (2017-2019; Ethics: CEHDF1016). The 37-item Functional Assessment of Cancer Therapy-Cognitive Function (FACT-Cog) was applied to evaluate cognitive function. Other validated scales were used to assess depression, anxiety, sleep disorders, fatigue, and pain. Genotyping was performed for several genes (ABCB1, COMT, DRD2, OPRM1, CLOCK, CRY2, PER2) using the Lightcycler 2.0 (Roche Diagnostics GmbH, Mannheim, Germany). Impact on Practice or Results Univariate repeated measures analysis showed a decrease in the FACT-Cog total scale and subscales from cycle 1 to cycle 8; overall cognition was significantly lower starting cycle 4. Multivariable analysis showed that cognition decreased in patients with higher depression, anxiety, and fatigue scores at baseline and those with at least one Val allele for the COMT rs4680 polymorphism. However, higher cognitive functioning was noted among married working women and those with higher socioeconomic status, higher levels of pain and insomnia, and those carrying at least one A allele for the PER2 rs934945 polymorphism, taking into account baseline cognition. Discussion or Conclusions Our findings highlight the importance of assessing cognitive decline trajectories in women with breast cancer and identifying markers to improve the implementation of personalized interventions, thus improving their functionality and productivity.</t>
  </si>
  <si>
    <t>Current Oncology. Conference: 38th Annual Canadian Association of Psychosocial Oncology Conference, CAPO 2023. Montreal, QC Canada. 30(7) (pp 6940-6941), 2023. Date of Publication: July 2023.</t>
  </si>
  <si>
    <t>Hachem R.
 Khoury R.
 Salameh P.
 Sacre H.
 Chahine G.
 Nasr F.
 Khabbaz L.R.
 Hajj A.</t>
  </si>
  <si>
    <t>Evolution of Depression among Breast Cancer Patients: A Prospective Analysis Using Clinical, Biological and Genetic Factors.</t>
  </si>
  <si>
    <t>Background/Rationale or Objectives/Purpose Assess the prospective evolution of depression among breast cancer patients over eight consecutive chemotherapy cycles, taking into account sociodemographic, clinical, biological, and genetic factors. Methodology or Methods A prospective longitudinal study was conducted among 69 breast cancer patients treated by intravenous chemotherapy at the oncology outpatient unit of Hotel-Dieu de France hospital (2017-2019; Ethics: CEHDF1016). The Hospital Anxiety and Depression Scale (HADS) was applied to evaluate anxiety and depression among patients. Other validated scales were used to assess cognitive function, sleep disorders, fatigue, and pain. Genotyping was performed for several genes (ABCB1, COMT, DRD2, OPRM1, CLOCK, CRY2, PER2) using the Lightcycler 2.0 (Roche Diagnostics GmbH, Mannheim, Germany). Impact on Practice or Results Univariate repeated measures analysis showed a polynomial linear contrast for HADSD scores from cycle 1 to cycle 8, with a significant increase in depression noted at cycles 7 and 8 compared to cycle 1 (p-valuecycle7 = 0.004 and p-valuecycle8 = 0.009). Multivariable analysis showed that lower hemoglobin levels, higher depression, anxiety, and fatigue scores at baseline were associated with higher depression scores over time. Moreover, carrying at least one Met variant allele for the COMT rs4680 polymorphism, and carrying at least one G variant allele for the PER2 polymorphism were associated with lower depression scores over time. Discussion or Conclusions Our findings highlight the importance of identifying markers to improve the understanding of depression trajectories in women with breast cancer and implement personalized medicine approaches to mitigate detrimental health outcomes at specific turning points.</t>
  </si>
  <si>
    <t>Current Oncology. Conference: 38th Annual Canadian Association of Psychosocial Oncology Conference, CAPO 2023. Montreal, QC Canada. 30(7) (pp 6940), 2023. Date of Publication: July 2023.</t>
  </si>
  <si>
    <t>Crulli B.
 Kawaguchi A.
 Praud J.-P.
 Petrof B.J.
 Harrington K.
 Emeriaud G.</t>
  </si>
  <si>
    <t>Evolution of inspiratory muscle function in children during mechanical ventilation.</t>
  </si>
  <si>
    <t>Background: There is no universally accepted method to assess the pressure-generating capacity of inspiratory muscles in children on mechanical ventilation (MV), and no study describing its evolution over time in this population. Method(s): In this prospective observational study, we have assessed the function of the inspiratory muscles in children on various modes of MV. During brief airway occlusion maneuvers, we simultaneously recorded airway pressure depression at the endotracheal tube (DELTAPaw, force generation) and electrical activity of the diaphragm (EAdi, central respiratory drive) over five consecutive inspiratory efforts. The neuro-mechanical efficiency ratio (NME, DELTAPaw/EAdimax) was also computed. The evolution over time of these indices in a group of children in the pediatric intensive care unit (PICU) was primarily described. As a secondary objective, we compared these values to those measured in a group of children in the operating room (OR). Result(s): In the PICU group, although median NMEoccl decreased over time during MV (regression coefficient - 0.016, p = 0.03), maximum DELTAPawmax remained unchanged (regression coefficient 0.109, p = 0.50). Median NMEoccl at the first measurement in the PICU group (after 21 h of MV) was significantly lower than at the only measurement in the OR group (1.8 cmH2O/microV, Q1-Q3 1.3-2.4 vs. 3.7 cmH2O/microV, Q1-Q3 3.5-4.2; p = 0.015). Maximum DELTAPawmax in the PICU group was, however, not significantly different from the OR group (35.1 cmH2O, Q1-Q3 21-58 vs. 31.3 cmH2O, Q1-Q3 28.5-35.5; p = 0.982). Conclusion(s): The function of inspiratory muscles can be monitored at the bedside of children on MV using brief airway occlusions. Inspiratory muscle efficiency was significantly lower in critically ill children than in children undergoing elective surgery, and it decreased over time during MV in critically ill children. This suggests that both critical illness and MV may have an impact on inspiratory muscle efficiency.Copyright © 2021, The Author(s).</t>
  </si>
  <si>
    <t>https://dx.doi.org/10.1186/s13054-021-03647-w</t>
  </si>
  <si>
    <t>Critical Care. 25(1) (no pagination), 2021. Article Number: 229. Date of Publication: December 2021.</t>
  </si>
  <si>
    <t>Khoury R.
 Hachem R.
 Salameh P.
 Harb S.
 Sacre H.
 Chaar E.A.
 Chahine G.
 Kattan J.
 Khabbaz L.R.
 Hajj A.</t>
  </si>
  <si>
    <t>Evolution of Sleep Disorders among Breast Cancer Patients: A Prospective Analysis Using Clinical, Biological, and Genetic Factors.</t>
  </si>
  <si>
    <t>Background/Rationale or Objectives/Purpose Assess the prospective evolution of sleep disorders among breast cancer patients over eight consecutive chemotherapy cycles, taking into account sociodemographic, clinical, biological, and genetic factors. Methodology or Methods A prospective longitudinal study was conducted among 69 breast cancer patients treated by intravenous chemotherapy at the oncology outpatient unit of Hotel-Dieu de France hospital (2017-2019; Ethics: CEHDF1016). Sleep disorders were evaluated using two screening tools, the Pittsburgh Sleep Quality Index (PSQI) and the insomnia severity index (ISI). Other validated scales were used to assess depression, anxiety, cognitive function, fatigue, and pain. Genotyping was performed for several genes (ABCB1, COMT, DRD2, OPRM1, CLOCK, CRY2, PER2) using the Lightcycler 2.0 (Roche). Impact on Practice or Results Univariate repeated measures analysis showed a slight decrease in PSQI and ISI scores between cycles 1 and 6 of chemotherapy, followed by an increase starting cycle 6 with a significant increase in PSQI score noted at cycle 8 compared to cycle 1 (p-value = 0.043). Multivariable analysis taking PSQI scores as the dependent variable showed that patients with lower alcohol consumption, higher BMI, higher anxiety and PSQI scores at baseline were associated with higher PSQI scores over time (worse sleep quality). Patients treated with neuropathic pain medication exhibited lower PSQI scores over time (better sleep quality). Polymorphisms in COMT (rs4680), CLOCK (rs1801260), CRY2 (rs10838524) and DRD2 (rs6277) were also significantly associated with PSQI scores over time. Discussion or Conclusions Our findings highlight the importance of assessing sleep disorders' trajectories in women with breast cancer and identifying markers to improve personalized interventions and overall quality of life.</t>
  </si>
  <si>
    <t>Current Oncology. Conference: 38th Annual Canadian Association of Psychosocial Oncology Conference, CAPO 2023. Montreal, QC Canada. 30(7) (pp 6942-6943), 2023. Date of Publication: July 2023.</t>
  </si>
  <si>
    <t>Evans J.
 Graves M.
 Nugent A.
 Lee J.
 Thomas A.
 Zarate C.</t>
  </si>
  <si>
    <t>Examination of changes in hippocampal MRI volume measurements after ketamine administration in patients with major depression and healthy controls.</t>
  </si>
  <si>
    <t>Background: Changes in the hippocampus have been implicated in the pathophysiology (MacQueen and Frodl, 2011; Sheline et al., 1996) and treatment (Duman et al., 1999) of major depression (MDD). In particular, findings of reduced hippocampal volumes, as measured by magnetic resonance imaging, in MDD are thought to be potentiated by early life stress which is worsened by repeated bouts of depression (Sheline, 2011). Some pre-clinical models suggest that some of the stress related reduction in changes can be reversed by anti-depressants such as ketamine (Duman et al., 1999). No direct in-vivo measurement of hippocampal plasticity or dendritic spine density is yet possible but volumetric differences from MRI have been used to estimate these changes. In this study we have investigated the longitudinal difference in hippocampal and amygdalar subfields volumes between MDD patients and healthy controls (HC) over the course of a double-blind placebocontrolled study of ketamine at fields strengths of 3T and 7T. Method(s): A total of twenty-six unmedicated MDD (median (range) age=33.0 (20-55), 16 female) patients and twenty HCs (median (range) age=30(20-56), 13 female) participants are included in this analysis. Scans were nominally acquired at 5 timepoints: baseline, post (day 2-3) and interim (day 10-11) intervals after randomized ketamine and placebo infusions. 3T T1 weighted scans were performed on a GE HDx (Milwaukee, WI) scanner with the system 8-channel head coil at 1mm isotropic resolution. 7T T1 weighted scans were performed on a Siemens Magnetom (Erlangen, Germany) scanner using a 32-channel head coil (Nova Medical, Wilimington, MA) at 0.7mm isotropic resolution. Hippocampal and amygdalar segmentation was performed using FreeSurfer v. 6.0 (Fischl, 2012) (Martinos Center for Biomedical Imaging, Charlestown, MA, USA) using the longitudinal pipeline for all scans. Statistical modeling was done in R where mixed effect models were calculated separately for the whole hippocampus and amygdala, each hemisphere and subfield separately. Estimated total intracranial volume (eTIV), sex, and age were included as covariates. Percent change difference in volume, ICC and dice overlap coefficients were also calculated between each scan timepoint. Result(s): At 3T, the mixed model for whole hippocampal volume at baseline revealed a main effect of sex (95% CI [25,344], F1,33=5.5 p = 0.03) for the right hippocampus, and left (95% CI [95,302], F1,33= 15.2, p &lt; 0.001) and right amygdala (95% CI [114,325], F1,33=18.0, p &lt; 0.001). No differences were found between groups for any of the subfield regions at baseline. No substantial changes in whole hippocampal were found at either post or interim scans after ketamine or placebo administration for either hemisphere or group. The left amygdala showed an increase of 36.72 mm3 (SE = 14.79, t1,91 = 2.48, p = 0.01) between post and interim scans after ketamine infusion. No other changes in amygdalar value were found for any other group, hemisphere or scan. Similar results were obtained at 7T, however, the 3T volumes were estimated to be about 11-14% larger. The whole hippocampus (mean difference= -0.048%, SE=0.15) and subiculum (mean difference=-0.122%, SE=0.20) show the most consistency between scans whereas the fimbria (mean difference = 2.6%, SE= 0.64) and hippocampal fissure (mean difference = 2.9%, SE= 0.60) show the least consistency. The amygdala and subfields are in general more variable than those of the hippocampus with the anterior amygdaloid area (mean difference = 2.9%, SE= 0.60) and lateral nucleus (mean difference = 1.1%, SE= 0.52) being the most consistent and the central (mean difference = 3.8%, SE= 0.72) and medial (meandifference = 5.7%, SE= 1.2) nuclei being the least consistent. The amount of variability in percent difference between scans was consistent for a given subfield. The subfields with the highest Dice or overlap coefficient calculated between the baseline and each subsequent scan are the basal and lateral nuclei (0.92) of the amygdala. The medial and paralaminar nuclei had the lowest dice values. ICC values across scans were uniformly very high for all subfields with most being above 0.99 showing excellent agreement of volume measurement between scans within a field strength. Conclusion(s): No differences in total hippocampal volume were found between MDD and HCs at baseline or at any point the study. There was a measurable increase in whole left amygdalar volume in MDD patients between ketamine and placebo scans 10 days post infusion. No other differences in whole amygdalar volume were found between MDD and HCs. The few differences in hippocampal and amygdalar subfield volumes after ketamine infusion did not survive multiple comparisons correction. Subfield and whole amygdalar volume measurements were fairly consistent across scans but differed between field strengths. In sum, despite having excellent agreement in hippocampal and amygdalar volumes estimated from repeated longitudinal anatomical MR images, we did not find convincing evidence for changes induced by an acute infusion of ketamine in MDD or HCs.</t>
  </si>
  <si>
    <t>Neuropsychopharmacology. Conference: 59th Annual Meeting of the American College of Neuropsychopharmacology, ACNP 2020. Virtual. 45 (pp 97-98), 2020. Date of Publication: December 2020.</t>
  </si>
  <si>
    <t>Dembo, Richard;Williams, Linda;Wish, Eric D.;Berry, Estrellita;Getreu, Alan;Washburn, Mark;Schmeidler, James</t>
  </si>
  <si>
    <t>Examination of the relationships among drug use, emotional/psychological problems, and crime among youths entering a juvenile detention center.</t>
  </si>
  <si>
    <t>Voluntary urine testing and confidential interviews of 399 youths entering a juvenile detention center in a southeastern city produced data regarding their drug use, delinquent behavior, and emotional/psychological problems. Large proportions of Ss indicated they had experienced psychological problems or difficulties relating to their use of alcohol or other drugs. Ss tended to come from families who had experienced difficulties in psychosocial functioning. Recent users of marijuana/hashish and cocaine had higher rates of referral to juvenile court for property and drug offenses than nonusers. Results suggest that interviewing and urine testing of youthful detainees for drug use at the point of entry into secure detention is a promising method for screening youngsters with histories of delinquent behavior. (PsycINFO Database Record (c) 2016 APA, all rights reserved)</t>
  </si>
  <si>
    <t>https://doi.org/10.3109/10826089009056223</t>
  </si>
  <si>
    <t>Stevens-Watkins, Danelle</t>
  </si>
  <si>
    <t>Examining correlates of and change in substance use among young adulthood African American males.</t>
  </si>
  <si>
    <t>Recent studies of substance use prevalence rates indicate that young African American males between the ages of 18 and 29 are using alcohol, marijuana, and cocaine at higher rates than ever before. Using theoretically-driven hypotheses of substance use in African American males, the purpose of this study was two-fold. First, the study sought to examine correlates of substance use among African American males during young adulthood. Second, this study sought to examine factors during adolescence that predicted substance use during young adulthood. Both, the correlate and predictor studies controlled for substance use reported during adolescence. The correlate study consisted of examining individual (depression and religiosity), interpersonal (partner status), and contextual factors (current employment status, continuous employment status, personal income, educational attainment, and student status). The predictor study consisted of examining individual (depression, religiosity, juvenile delinquency, and academic achievement), interpersonal (peer substance use), and contextual factors (familisin, lack of school belonging, and parental education as a measure of socio-economic status). The data for this study were drawn from the restricted-use data set of the National Longitudinal Study of Adolescent Health (Add Health), a three wave longitudinal study of a nationally representative sample of adolescents transitioning to young adulthood. Results indicated religiosity, substance use during adolescences, and peer substance use, were all related to substance use during young adulthood. Religiosity was found to serve as a protective factor among African American young adults, with those endorsing higher levels of religiosity reporting lower levels of alcohol use. African American males that reported using marijuana and cocaine use during adolescence were more likely to report using cocaine during young adulthood. African American males that reported having higher numbers of friends that used alcohol and marijuana during adolescence reported a higher frequency of alcohol use during young adulthood. Limitations to the current study are presented, including a discussion regarding under-reporting of substance use behavior by African Americans. Implications for the research and practice of counseling psychologists are presented along with an introduction to the use of community-based participatory research methods as a way of increasing the validity of self-reported substance use behaviors by African Americans. (PsycINFO Database Record (c) 2016 APA, all rights reserved)</t>
  </si>
  <si>
    <t>Shin, Sunny Hyucksun;Lundgren, Lena;Chassler, Deborah</t>
  </si>
  <si>
    <t>Examining drug treatment entry patterns among young injection drug users.</t>
  </si>
  <si>
    <t>Using a longitudinal state data base, 1996-2002, of all Injection Drug Users (IDU) (n = 37,227) admissions to all state-licensed drug treatment programs, this study examined differences in drug treatment entry patterns between younger IDUs (ages 18-25) compared to middle-age IDUs (ages 26-39) and older IDUs (over 40 years of age). Most of the younger IDUs were male, unemployed, and dependent on heroin. After controlling for factors known to affect type of drug treatment entered, younger IDUs were significantly more likely than their older counterparts to only use detoxification services and not enter additional treatment. Further, younger IDUs were significantly less likely to enter methadone maintenance and significantly more likely to enter residential treatment compared to older IDUs. Development of strategies to promote transition from detoxification to more comprehensive treatments and especially to methadone maintenance treatment is warranted. (PsycINFO Database Record (c) 2016 APA, all rights reserved)</t>
  </si>
  <si>
    <t>https://doi.org/10.1080/00952990601174774</t>
  </si>
  <si>
    <t>Davies E.
 Phillips C.
 Rance J.
 Sewell B.</t>
  </si>
  <si>
    <t>Examining patterns in opioid prescribing for non-cancer-related pain in Wales: preliminary data from a retrospective cross-sectional study using large datasets.</t>
  </si>
  <si>
    <t>Objectives: To examine trends in strong opioid prescribing in a primary care population in Wales and identify if factors such as age, deprivation and recorded diagnosis of depression or anxiety may have influenced any changes noted. Design(s): Trend, cross-sectional and longitudinal analyses of routine data from the Primary Care General Practice database and accessed via the Secure Anonymised Information Linkage (SAIL) databank. Setting(s): A total of 345 Primary Care practices in Wales. Participant(s): Anonymised records of 1,223,503 people aged 18 or over, receiving at least one opioid prescription between 1 January 2005 and 31 December 2015 were analysed. People with a cancer diagnosis (10.1%) were excluded from the detailed analysis. Result(s): During the study period, 26,180,200 opioid prescriptions were issued to 1,223,503 individuals (55.9% female, 89.9% non-cancer diagnoses). The greatest increase in annual prescribing was in the 18-24 age group (10,470%), from 0.08 to 8.3 prescriptions/1000 population, although the 85+ age group had the highest prescribing rates across the study period (from 149.9 to 288.5 prescriptions/1000 population). The number of people with recorded diagnoses of depression or anxiety and prescribed strong opioids increased from 1.2 to 5.1 people/1000 population (328%). The increase was 366.9% in areas of highest deprivation compared to 310.3 in the least. Areas of greatest deprivation had more than twice the rate of strong opioid prescribing than the least deprived areas of Wales. Conclusion(s): The study highlights a large increase in strong opioid prescribing for non-cancer pain, in Wales between 2005 and 2015. Population groups of interest include the youngest and oldest adult age groups and people with depression or anxiety particularly if living in the most deprived communities. Based on this evidence, development of a Welsh national guidance on safe and rational prescribing of opioids in chronic pain would be advisable to prevent further escalation of these medicines. This is the first large-scale, observational study of opioid prescribing in Wales. Over 1 million individual, anonymised medical records have been searched in order to develop the study cohort, thus reducing recall bias. Diagnosis and intervention coding in the Primary Care General Practice database is limited at input and may lead to under-reporting of diagnoses. There are limitations to the data available through the Secure Anonymised Information Linkage databank because anonymously linked dispensing data (what people collect from the pharmacy) are not currently available. Consequently, the results presented here could be seen as an 'intention to treat' and may under- or overestimate what people in Wales actually consume.Copyright © The British Pain Society 2018.</t>
  </si>
  <si>
    <t>https://dx.doi.org/10.1177/2049463718800737</t>
  </si>
  <si>
    <t>British Journal of Pain. 13(3) (pp 145-158), 2019. Date of Publication: 01 Aug 2019.</t>
  </si>
  <si>
    <t>Kim-Mozeleski, Jin. E.;Poudel, Krishna. C.;Tsoh, Janice. Y.</t>
  </si>
  <si>
    <t>Examining reciprocal effects of cigarette smoking, food insecurity, and psychological distress in the U.S.</t>
  </si>
  <si>
    <t>In the U.S., cigarette smoking is increasingly concentrated in disadvantaged and vulnerable populations, such as populations with lower income and with mental health needs. Food insecurity is linked with psychological distress and is an independent risk factor for smoking. We prospectively examined how cigarette smoking, food insecurity, and psychological distress operate as risk factors for one another in a 2-year longitudinal analysis of U.S. adults from the 2015 and 2017 Panel Study of Income Dynamics, a nationally representative household survey (N = 7946). Using cross-lagged panel analysis, cross-lagged regression coefficients were estimated simultaneously with direct-effect paths, controlling for covariates. Results showed significant bidirectional associations between smoking and food insecurity: 2015 smoking predicted 2017 food insecurity, and 2015 food insecurity predicted 2017 smoking. Food insecurity and psychological distress also had significant bidirectional associations. However, the association between smoking and psychological distress was unidirectional: 2015 psychological distress predicted 2017 smoking, but not vice versa. The findings suggest a cyclical possibility that smoking exacerbates food insecurity, food insecurity exacerbates psychological distress, and psychological distress exacerbates smoking. There is a need to replicate with more timepoints, but our results highlight the importance of examining the overlapping health burdens of smoking, food insecurity, and psychological distress. (PsycInfo Database Record (c) 2023 APA, all rights reserved)</t>
  </si>
  <si>
    <t>https://doi.org/10.1080/02791072.2020.1845419</t>
  </si>
  <si>
    <t>Yeh H.-H.
 Peltz-Rauchman C.
 Johnson C.C.
 Pawloski P.A.
 Chesla D.
 Waring S.C.
 Stevens A.B.
 Epstein M.
 Joseph C.
 Miller-Matero L.R.
 Gui H.
 Tang A.
 Boerwinkle E.
 Cicek M.
 Clark C.R.
 Cohn E.
 Gebo K.
 Loperena R.
 Mayo K.
 Mockrin S.
 Ohno-Machado L.
 Schully S.
 Ramirez A.H.
 Qian J.
 Ahmedani B.K.</t>
  </si>
  <si>
    <t>Examining sociodemographic correlates of opioid use, misuse, and use disorders in the All of Us Research Program.</t>
  </si>
  <si>
    <t>Background The All of Us Research Program enrolls diverse US participants which provide a unique opportunity to better understand the problem of opioid use. This study aims to estimate the prevalence of opioid use and its association with sociodemographic characteristics from survey data and electronic health record (EHR). Methods A total of 214,206 participants were included in this study who competed survey modules and shared EHR data. Adjusted logistic regressions were used to explore the associations between sociodemographic characteristics and opioid use. Results The lifetime prevalence of street opioids was 4%, and the nonmedical use of prescription opioids was 9%. Men had higher odds of lifetime opioid use (aOR: 1.4 to 3.1) but reduced odds of current nonmedical use of prescription opioids (aOR: 0.6). Participants from other racial and ethnic groups were at reduced odds of lifetime use (aOR: 0.2 to 0.9) but increased odds of current use (aOR: 1.9 to 9.9) compared with non-Hispanic White participants. Foreign-born participants were at reduced risks of opioid use and diagnosed with opioid use disorders (OUD) compared with US-born participants (aOR: 0.36 to 0.67). Men, Younger, White, and US-born participants are more likely to have OUD. Conclusions All of Us research data can be used as an indicator of national trends for monitoring the prevalence of receiving prescription opioids, diagnosis of OUD, and non-medical use of opioids in the US. The program employs a longitudinal design for routinely collecting health-related data including EHR data, that will contribute to the literature by providing important clinical information related to opioids over time. Additionally, this data will enhance the estimates of the prevalence of OUD among diverse populations, including groups that are underrepresented in the national survey data.Copyright © 2023 Public Library of Science. All rights reserved.</t>
  </si>
  <si>
    <t>https://dx.doi.org/10.1371/journal.pone.0290416</t>
  </si>
  <si>
    <t>PLoS ONE. 18(8 August) (no pagination), 2023. Article Number: e0290416. Date of Publication: August 2023.</t>
  </si>
  <si>
    <t>Crawford, Natalie D.</t>
  </si>
  <si>
    <t>Examining the association between discrimination and risky social networks among illicit drug users.</t>
  </si>
  <si>
    <t>Discrimination is a predictor of increased drug use initiation. Thus, discrimination may systematically marginalize stigmatized individuals into risky social networks (e.g., networks with high burden of disease) that facilitate HIV transmission. Therefore, even when individual risk behaviors are low, membership in high risk network may perpetuate disease transmission. Studies have shown that black and Hispanic drug users' exhibit lower drug and sexual risk behaviors, yet they are most affected by HIV. Since blacks and Hispanics experience discrimination more often than whites, this relationship may explain their increased likelihood of HIV prevalence. In order to assess whether an association between discrimination and risky social networks existed and whether this relationship was modified among blacks and Hispanics, we used data from the Social Ties Associated with Risk of Transition (START) study. START (n=652) is a prospective cohort study among non-injection drug users (never injected and used non-injection heroin/crack/cocaine â‰¥1 year at least 2-3 times/week) and a cross-sectional sample of newly initiated injection drug users (heroin/crack/cocaine injectors â‰¤ 3 years) recruited through respondent driven sampling and targeted street outreach in ethnographically mapped high drug activity NYC neighborhoods. We also combined START data with 2000 US Census data to examine whether neighborhood structural factors (e.g., poverty, education, minority composition and social cohesion) exacerbated the relationship between discrimination and risky social networks. Using log-binomial regression and population average modeling for neighborhood analyses, discrimination was shown to be significantly associated with more drug and sexual risk networks. Among blacks, discrimination due to race and drug use were important for having more embedded sex networks. Among whites and Hispanics, discrimination due to incarceration and drug use was significantly associated with embedded heroin and injection networks. Finally, the relationship between drug use discrimination and more embedded heroin and injecting networks was also magnified among illicit drug users that are members of neighborhoods characterized by lower minority composition, less education and poorer social cohesion. More research is needed to better understand the how race/ ethnicity and neighborhood influence the socio-contextual process between discrimination and risky social networks. (PsycINFO Database Record (c) 2016 APA, all rights reserved)</t>
  </si>
  <si>
    <t>Scantling-Birch Y.
 Martin G.
 Balaji S.
 Trant J.
 Nordon I.
 Malina M.
 Riga C.
 Bicknell C.</t>
  </si>
  <si>
    <t>Examining the impact of psychological distress on short-term postoperative outcomes after elective endovascular aneurysm repair (EVAR).</t>
  </si>
  <si>
    <t>Purpose: Preoperative psychological factors have an impact on postoperative outcomes and there is a paucity of research in vascular surgery. The objective of this study was to examine the impact of preoperative psychological factors on short-term postoperative outcomes in an infrarenal endovascular aneurysm repair (EVAR) cohort. Method(s): A prospective, multi-centre observational study was conducted across three vascular units in England. English-speaking participants who were older than 18 years, able to provide informed consent and awaiting an elective standard infrarenal EVAR were eligible for the study. A total of 46 patients undergoing elective infrarenal AAA repair were assessed preoperatively with the State Trait Anxiety Inventory (STAI), Beck's Depression Inventory (BDI-II) and Life Orientation Test-Revised (LOT-R). Data on five short-term postoperative outcomes was collected and analysed using Spearman's rank correlations. Result(s): Higher preoperative anxiety levels (rho = 0.38, p = 0.01), and depression scores (rho = 0.36, p = 0.02) were moderately correlated with an increased length of postoperative critical care stay. Higher levels of preoperative depression were moderately correlated with greater postoperative opioid analgesia use (rho = 0.34, p = 0.02). No correlation was witnessed between optimism scores and postoperative outcomes. No correlation was witnessed with respect to total length of stay, number of complications, or time to mobilisation. Conclusion(s): There is a potential link between preoperative psychological well-being and short-term postoperative outcomes in an EVAR cohort. Further work is necessary to validate this link and examine the role of preoperative interventions in optimising the psychological well-being of patients undergoing EVAR.Copyright © 2021 Elsevier Inc.</t>
  </si>
  <si>
    <t>https://dx.doi.org/10.1016/j.jpsychores.2021.110367</t>
  </si>
  <si>
    <t>Journal of Psychosomatic Research. 142 (no pagination), 2021. Article Number: 110367. Date of Publication: March 2021.</t>
  </si>
  <si>
    <t>Papamalis F.E.</t>
  </si>
  <si>
    <t>Examining the Relationship of Personality Functioning and Treatment Completion in Substance Misuse Treatment.</t>
  </si>
  <si>
    <t>Background: Treatment retention is a major factor contributing to favourable outcome in the treatment of substance misuse, but the literature remains very limited. Despite evidence of the association of personality with drug use experimentation and relapse, surprisingly little is known about its role in the treatment process. Clients' personality functioning as measured by malleable and context sensitive characteristic adaptations in treatment are of concern. Aim(s): This study examines whether, and to what extent, personality functioning contributes to or hinders treatment completion. This paper examined the extent to which service users' characteristic adaptations may be potential determinants of treatment completion. Methodology: A longitudinal multi-site design was utilised, examining the therapy process in a naturalistic setting in five inpatient treatment units. The study examined whether service users' characteristic adaptations (SIPP-118) predict completion, while controlling psychosocial, motivational and treatment engagement indicators involving n = 340 participants from 5 inpatient centres. Multivariate regression analyses were applied to examine the predictive role of characteristic adaptations on treatment completion. Result(s): Findings indicated that certain dysfunctional characteristic adaptations emerged as strong predictors of treatment completion. Dysfunctional levels on Self-control and Social concordance were significant predictors of drop out from treatment. Individuals with low capacity to tolerate, use and control one's own emotions and impulses were almost three times more likely to drop-out compared to those without [OR] = 2.73, Wald = 6.09, P =.014, 95% CI [1.2, 6.0]. Individuals with dysfunctional levels on the ability to value someone's identity, withhold aggressive impulses towards others and work together with others were 2.21 more times more likely to complete treatment [OR] = 2.21, Wald = 4.12, P =.042, 95% CI [1.0, 4.7]. The analysis at the facet level provided additional insight. Individuals with higher adaptive levels on Effortful Control were 46% more times likely to complete treatment than the group [OR] = 4.67, Wald = 10.231, P =.001, 95% CI [1.81, 12.04], 47% more likely on Aggression regulation [OR] = 4.76, Wald = 16.68, P &lt;.001, 95% CI [2.1, 10.3], and 26% more likely on Stable self-image [OR] = 2.62, Wald = 6.75, P &lt;.009, 95% CI [0.9, 3.0]. Conclusion(s): These findings extend our knowledge of the predictive role of characteristic adaptations in treatment completion and highlight the clinical utility of capturing these individual differences early on. Delineating the role of characteristic adaptations in treatment may provide the basis for enhancing treatment effectiveness through individualized interventions that are scientifically driven and may open new avenues for the scientific enquiry of personality and treatment.Copyright © The Author(s) 2020.</t>
  </si>
  <si>
    <t>https://dx.doi.org/10.1177/1178221820951777</t>
  </si>
  <si>
    <t>Substance Abuse: Research and Treatment. 14 (no pagination), 2020. Date of Publication: 2020.</t>
  </si>
  <si>
    <t>Perlmutter, Alexander S.</t>
  </si>
  <si>
    <t>Examining vapingâ€™s possible unintended consequences on cannabis initiation and the initiation of other substances.</t>
  </si>
  <si>
    <t>Electronic nicotine delivery systems emerged during the 2010s as a novel way to consume (i.e., vape) nicotine. Public health authorities became concerned that vaping could cause nicotine-naÃ¯ve youth to begin using tobacco products and that a new generation of youth could become tobacco-dependent. Though millions of youth have vaped, authorities' fears about a new generation of youth tobacco dependence has not materialized. A more recent concern is nicotine vaping's potential effects on cannabis use and the use of other substances. An increase in cannabis use among some adolescent groups and young adults could be because of nicotine vaping's rise. Additionally, cannabis can be vaped, so transitioning from nicotine vaping to cannabis vaping may be easier than transitioning from nicotine vaping to other forms of cannabis use. Furthermore, nicotine product use was historically associated with later use of cannabis and other substances; this trend may be renewed with the advent of nicotine vaping. To date, most studies on the associations between nicotine vaping and cannabis/other substance use are cross-sectional, so more longitudinal evidence is needed. If evidence suggests that nicotine vaping does affect the use of cannabis and other substances, specifying a mechanism would help with developing potential interventions and with testing the validity of total effects. The overarching goal of this dissertation is to advance evidence of nicotine vaping's potential harmful effects on youth and young adults, which could be used to support interventions aimed at reducing the burden of nicotine vaping's outcomes. First, I conducted a systematic review in which I examined the extent to which confounding, measurement errors, and loss to follow-up could alternatively explain reported longitudinal effects of nicotine vaping on cannabis use or other substance use. I also identified studies that tested effect modification and mediation. This systematic review revealed that nicotine vaping likely increases the risk of subsequent cannabis use and other substance use for up to 24 months. It also revealed that some studies evaluated effect measure modification, while no study assessed mechanisms. These observations suggest that future studies should assess long-term effects on initiation and evaluate potential mechanisms. Second, I evaluated whether nicotine vaping affected the initiation of cannabis and other substances over a six-year period among adolescents as they age into adulthood. Results suggested that nicotine vaping had harmful effects on both outcomes over the six-year period. I also found evidence that nicotine vaping's harmful effects in later years appeared stronger than in earlier years; the absence of age effects suggest the absence of cohort effects. Furthermore, I found that effects appeared stronger among individuals who had a history of non-vaping tobacco product use than among individuals without a history of non-vaping tobacco product use, suggesting that tobacco use is key to nicotine vaping's harms Finally, I evaluated possible mechanisms of the effects based on a theory that I developed from prior empirical literature and behavioral theory. I posited that nicotine vaping caused deviant peer affiliation, which caused conduct problems and subsequently, the outcomes. I found no evidence that three conduct problems (considered together) were mechanisms of the effects. Future studies of mechanisms can reveal potential intervention targets, lead to studies of other potential mechanisms, and help test the validity of total effects. This dissertation achieved its goal of advancing evidence that nicotine vaping may harm youth and young adults. Public health bodies tasked with addressing potential public health concerns about nicotine vaping products should consider evidence from this dissertation. (PsycInfo Database Record (c) 2023 APA, all rights reserved)</t>
  </si>
  <si>
    <t>Pan, Chun-Hung;Jhong, Jia-Rong;Tsai, Shang-Ying;Lin, Shih-Ku;Chen, Chiao-Chicy;Kuo, Chian-Jue</t>
  </si>
  <si>
    <t>Excessive suicide mortality and risk factors for suicide among patients with heroin dependence.</t>
  </si>
  <si>
    <t>Background: The mortality risk is high among individuals dependent on heroin, and suicide is a severe consequence of long-term heroin use. We estimated the incidence of suicide mortality and its risk factors in a large Asian cohort with heroin dependence. Methods: A consecutive series of 2750 inpatients dependent on heroin admitted to a psychiatric center in northern Taiwan between 1990 and 2010 were retrospectively enrolled as the study cohort. These patients were linked to the Taiwan National Mortality Database to obtain each mortality event. We determined the Standardized Mortality Ratio (SMR) for each cause of death. Among the deceased, 69 deaths were due to suicide (cases); 138 controls were randomly selected using risk-set density sampling based on a nested case-control design. We collected clinical information from subjectsâ€™ medical records. Multivariate conditional logistic regression was employed to explore the correlates of suicide mortality. Results: The findings showed a 7.9-fold SMR for all-cause mortality among heroin users compared to the general population while the SMR for suicide mortality was 16.2. Multivariate analysis showed that suicide attempt as the reason for the index admission (adjusted risk ratio [RR] = 4.29, p = 0.035) and depressive syndrome anytime during life (adjusted RR = 2.61, p = 0.019) were associated with the risk of suicide mortality. Conclusions: Individuals dependent on heroin are more likely to die of suicide compared to the general population. We recommend that clinical psychiatric staff carefully gather information related to the identified risk factors to prevent suicide among heroin users. (PsycInfo Database Record (c) 2022 APA, all rights reserved)</t>
  </si>
  <si>
    <t>https://doi.org/10.1016/j.drugalcdep.2014.10.021</t>
  </si>
  <si>
    <t>Zarkowski, Paul;Pasic, Jagoda;Russo, Joan;Roy-Byrne, Peter</t>
  </si>
  <si>
    <t>Excessive tears': A diagnostic sign for coaine-induced mood disorder?</t>
  </si>
  <si>
    <t>Objective: This study aims lo investigate excessive tearfulness as a sign to help determine the etiology of depressive symptoms. Methods: Clinicians were instructed to document the occurrence of excessive tearfulness in all patients seen in the Psychiatric Emergency Service. Excessive tearfulness was defined as crying to the severity that at least I tear drops off the face. A comparison group was formed from the general population of the Psychiatric Emergency Service. Results: Excessive tearfulness was documented in 36 different patients. The prevalence of the sign in the general population was 1.9%. Patients with excessive tearfulness were more likely to have cocaine in their urine (P &lt; .0001, Ï‡Â² test), receive a substance-related primary diagnosis (P &lt; .0001, Ï‡Â² test), and be admitted for psychiatric hospitalization (P &lt; .001 Ï‡Â² test). Patients with excessive tearfulness had significantly shorter voluntary hospital stays (P &lt; .05, t test). Conclusion: Excessive tearfulness could be a useful clinical sign of cocaine-induced depression. (PsycINFO Database Record (c) 2016 APA, all rights reserved)</t>
  </si>
  <si>
    <t>https://doi.org/10.1016/j.comppsych.2006.12.002</t>
  </si>
  <si>
    <t>Comprehensive Psychiatry</t>
  </si>
  <si>
    <t>Betancourt, Laura M.</t>
  </si>
  <si>
    <t>Executive function: Components, development, and findings for minority children of low socioeconomic status.</t>
  </si>
  <si>
    <t>Many studies have examined executive function. However, few longitudinal studies have studied the development of executive function within a high risk, low SES inner city sample of children. This longitudinal study examined executive function in a group of 120 Low SES inner city children, half of whom were exposed to cocaine during gestation. We assessed executive function with the Goodman Lock Box at ages 3 and 4. At age 11 to 13, we examined executive function using a set of tasks designed to measure cognitive control, working memory, planning and problem solving. Child IQ was assessed at ages 4 and 6. Four specific questions were addressed. First, does prenatal cocaine exposure effect executive functioning? Second, how do these low SES inner city children perform on measures of executive function compared to normative samples? Third, what are the concurrent relationships between measures of executive function? Fourth, what are the longitudinal relationships between measures of executive function? Results indicated no significant effects of prenatal cocaine exposure on executive function. Second, the two groups combined performed on average about half of a standard deviation below the mean compared to normative samples. Third, concurrent correlations between measures of executive function varied across measures (r =.20 to .60). Finally, longitudinal correlations between measures of executive function were small (r = .22 to .23). Hierarchical Linear regression showed that Performance IQ was a better predictor of age 11 to 13 executive functioning than age 3 and 4 executive functioning. We conclude that despite overall risk associated with gestational cocaine exposure, it did not significantly impact later executive function as assessed in this study. Apparently, cocaine exposure did not substantially increase developmental risk for this sample of inner city children of low SES, all of whom were exposed to many risk factors associated with poverty known to be associated with below average performance on normative measures. Early executive function skills did predict a small amount of the variance in later skills. However, Performance IQ was more predictive of later executive function than were early executive function measures. (PsycINFO Database Record (c) 2016 APA, all rights reserved)</t>
  </si>
  <si>
    <t>Eyler F.D.
 Warner T.D.
 Behnke M.
 Hou W.
 Wobie K.
 Garvan C.W.</t>
  </si>
  <si>
    <t>Executive functioning at ages 5 and 7 years in children with prenatal cocaine exposure.</t>
  </si>
  <si>
    <t>This prospective longitudinal study evaluated the effect of prenatal cocaine exposure (PCE) on executive functioning in 5- and 7-year-old children. In total, 154 pregnant cocaine users, identified by urine toxicology and structured interviews, were matched to 154 nonusers. Children were assessed by certified masked evaluators, and caregivers were interviewed by experienced staff during home visits. In approximately 90% of the surviving sample tested at ages 5 and 7 years, structural equation modeling demonstrated that an increased head circumference at birth (adjusted for gestation) significantly predicted better performance on executive functioning, and that PCE was indirectly related to executive functioning through its significant negative effect on head circumference at birth. At age 5 years, quality of environment also predicted executive functioning, and the R2 for the total model was 0.24. At 7 years, caregiver functioning predicted quality of environment, which in turn was positively related to executive functioning, and girls had better executive functioning. The total model at age 7 years accounted for 30% of the variance in executive functioning. Copyright © 2009 S. Karger AG, Basel.</t>
  </si>
  <si>
    <t>https://dx.doi.org/10.1159/000207500</t>
  </si>
  <si>
    <t>Developmental Neuroscience. 31(1-2) (pp 121-136), 2009. Date of Publication: April 2009.</t>
  </si>
  <si>
    <t>Ahuja C.
 Lipkind H.
 Gilstad-Hayden K.
 Yonkers K.</t>
  </si>
  <si>
    <t>Exercise Amongst Women with Psychiatric Disorders and Substance Misuse during Pregnancy.</t>
  </si>
  <si>
    <t>INTRODUCTION: ACOG recommends 150 minutes/week of exercise to maintain fitness and reduce adverse outcomes. However, little is known about exercise habits of women with psychiatric disorders and substance misuse during pregnancy. METHOD(S): To examine associations of exercise with behavioral conditions and birth outcomes, we utilized data from a prospective pregnancy cohort study (n=2647). Participants may have had major depressive disorder (MDD) (n=220), anxiety disorders (n=375) and/or misused alcohol, marijuana, or illicit drugs (n=228), opioids (n=164), or nicotine (n=387). Self-reported, weekly exercise during the 1st trimester was categorized into 3 groups: none, 1-150 minutes, or &gt;= 150 minutes. 1st trimester was a proxy because reported exercise is greatest during that time. The proportions of exercisers were compared between women with and without psychiatric disorders or substance misuse with chi-square tests. Logistic regression modeled the relationship between exercise, psychiatric disorders, substance use and birth outcomes (preterm labor, low birth weight). RESULT(S): Overall, 44.7% of participants did not exercise and 24.2% met the weekly recommended goal (&gt;150-minutes). Women with, compared to without MDD, were less likely to exercise (43.51% vs 58.64, p&lt;0.01). This was similar for anxiety disorders (43.18% vs 5440%, p&lt;0.01), substance misuse (43.99% vs 53.07%, p=&lt;0.01) and smoking (42.88% vs 55.81%, p&lt;0.01) but not opioid use. Neither exercise nor its interaction with psychiatric conditions influenced the likelihood of adverse birth outcomes. CONCLUSION(S): Exercise, its relationship to psychiatric disorders, and impact on maternal health needs to be explored further. Focused efforts to encourage exercise may still prove beneficial for the mother.</t>
  </si>
  <si>
    <t>https://dx.doi.org/10.1097/01.AOG.0000559436.37999.d3</t>
  </si>
  <si>
    <t>Obstetrics and Gynecology. Conference: 67th Annual Clinical and Scientific Meeting of the American College of Obstetricians and Gynecologists. Nashville, TN United States. 133(SUPPL 1) (no pagination), 2019. Date of Publication: May 2019.</t>
  </si>
  <si>
    <t>Donaghy M.E.</t>
  </si>
  <si>
    <t>Exercise can seriously improve your mental health: Fact of fiction?.</t>
  </si>
  <si>
    <t>The World Health Organization predicts that depression will create the second greatest burden of disease by 2020, requiring cost-effective prevention and intervention strategies. The evidence to support the benefits of exercise in offering protection from depression and as an intervention in the treatment of mental illness is growing. The literature is reviewed with 11 prospective longitudinal studies that include measures of physical activity and depression at two or more time points showing a protective effect from physical activity. Fifteen randomized controlled trials (RCTs) and three meta-analyses provide evidence that exercise can reduce depression and that it can be as effective as cognitive therapy. Four RCTs report exercise as an intervention in alcohol addiction and two RCTs in the use of illicit drugs. While many of the studies reviewed have methodological weaknesses, including lack of concealment in randomization, limited use of intention to treat and blinding, the benefits of exercise far outweigh the risks. Neurobiological and psychological explanations as to why exercise should work are discussed. There is evidence that exercise protects against depression and is an effective intervention and adjunctive intervention for the treatment of mild to moderate depression. Exercise provides some health and psychological benefits as an adjunct to treatment in complex mental health problems such as alcohol and drug rehabilitation.</t>
  </si>
  <si>
    <t>https://dx.doi.org/10.1080/14038190701395838</t>
  </si>
  <si>
    <t>Advances in Physiotherapy. 9(2) (pp 76-88), 2007. Date of Publication: 2007.</t>
  </si>
  <si>
    <t>Norway</t>
  </si>
  <si>
    <t>Bond G.R.
 Drake R.E.
 Pogue J.A.</t>
  </si>
  <si>
    <t>Expanding individual placement and support to populations with conditions and disorders other than serious mental illness.</t>
  </si>
  <si>
    <t>Objective: A systematic review of studies of individual placement and support (IPS) for populations other than those with serious mental illness was conducted. Method(s): The authors searched three electronic databases (PubMed, Web of Science, and Scopus) for studies of IPS and modified IPS. Eligibility criteria for the systematic review included randomized controlled trials with prospective data collection on competitive employment rate and at least 10 study participants from a well-defined population other than people with serious mental illness. Results were compiled for competitive employment rates, IPS fidelity, and other outcomes. Result(s): Three clinical groups other than people with serious mental illness have been studied: People with psychiatric disorders other than serious mental illness, people with substance use disorders, and people with musculoskeletal or neurological disorders. Nine controlled trials with a total of 2,902 participants included six trials with people who had psychiatric disorders other than serious mental illness, two with people who had substance use disorders, and one with people who had spinal cord injuries. In eight studies, results for competitive employment rates significantly favored IPS. Meta-analysis yielded an overall weighted odds ratio of 2.23 (95% confidence interval=1.53-3.24, p,.001). Findings for other employment outcomes also favored IPS, but findings on symptom reduction and quality of life were inconsistent. The strongest (and only replicated) findings were for veterans with posttraumatic stress disorder (PTSD). Methodological limitations included small samples, major modifications to IPS fidelity, and short follow-up periods. Conclusion(s): IPS, often with modifications, is a promising employment intervention for several populations in addition to people with serious mental illnesses. The strongest evidence pertains to veterans with PTSD. IPS should be offered to these veterans. Research on other populations, including people with anxiety, depression, substance use disorder, musculoskeletal or neurological conditions, or pain syndromes, needs development, amplification, and replication.Copyright © 2019 American Psychiatric Association. All rights reserved.</t>
  </si>
  <si>
    <t>https://dx.doi.org/10.1176/appi.ps.201800464</t>
  </si>
  <si>
    <t>Psychiatric Services. 70(6) (pp 488-498), 2019. Date of Publication: June 2019.</t>
  </si>
  <si>
    <t>Matsuoka H.
 Yoshiuchi K.
 Makimura C.
 Fujita Y.
 Tsurutani J.
 Sakai K.
 Sakamoto R.
 Nishio K.
 Nakagawa K.
 Koyama A.</t>
  </si>
  <si>
    <t>Expectation of a decrease in pain affects the prognosis of pain in cancer patients: A prospective study of response to morphine.</t>
  </si>
  <si>
    <t>Introduction: Cancer pain is a multidimensional experience that includes physiological, sensory, affective, cognitive, behavioral, and sociocultural dimensions. Few prospective studies have examined the relationship between a patient's expectation of pain improvement and the pain prognosis. Objective(s): The aim of this prospective study was to evaluate this relationship after morphine treatment in a cohort of opioid-treatment-naive patients with various types of cancer. Method(s): The subjects were patients scheduled for cancer pain treatment with morphine who were taking non-steroidal anti-inflammatory drugs daily. Morphine treatment was performed according to the standard method, including titration (NCCN GuidelinesTM, Adult Cancer Pain). Linear regression analyses were performed using univariate and multivariate models. Multivariate models were adjusted for age, gender, Performance Status, genotype, required dose of morphine, expectation of pain decrease, HADS score, difference between the physicians, and balance of mental and physical pain. Result(s): A total of 100 patients with baseline data were included, and 97 patients (51% female) met the inclusion criteria. 91 patients were evaluated in genotype analysis. The required dose of morphine (day 8) was evaluated in 85 patients. Assessments were conducted pre-treatment, post-treatment, and one day and one week after treatment. Patients with a high expectation for a decrease in pain on day 1 had a significantly lower NRS score on day 8 (p =.008). Conclusion(s): The results of the study show that cancer patients with an expectation of a decrease in pain on day 1 had significantly lower actual pain on day 8.</t>
  </si>
  <si>
    <t>https://dx.doi.org/10.1007/s00520-016-3209-z</t>
  </si>
  <si>
    <t>Supportive Care in Cancer. Conference: 2016 MASCC/ISOO Annual Meeting on Supportive Care in Cancer. Adelaide, SA Australia. 24(1 Supplement 1) (pp S99-S100), 2016. Date of Publication: 2016.</t>
  </si>
  <si>
    <t>Kwon J.H.
 Hui D.
 Chisholm G.
 Hong W.T.
 Nguyen L.
 Bruera E.</t>
  </si>
  <si>
    <t>Experience of barriers to pain management in patients receiving outpatient palliative care.</t>
  </si>
  <si>
    <t>Background: Patient-reported barriers are an important obstacle to cancer pain management. For effective pain management, exploring patient-reported barriers and related factors is important. Objective(s): The study's objective is to determine factors associated with patient-reported barriers to cancer pain management. Method(s): We conducted a secondary analysis of data from a prospective observational study examining opioid adherence in palliative care outpatients. We evaluated the association between high score on patient-reported barriers to cancer pain management, on the Barriers Questionnaire II (BQ-II), and patients' race, sex, smoking history, pain intensity, opioid dose, and depression. Result(s): Of 196 patients evaluated (median age 55 years), 147 (75%) were white, 41 (21%) had gastrointestinal cancer, and 121 (62%) were receiving anticancer treatment when data were collected. The median pain score was 4 (interquartile range [IQR] 3-7); 98% were receiving strong opioids; and 63% were satisfied with their pain medication. The median Edmonton symptom assessment scale (ESAS) depression score was 1 (IQR 0-3). Mean (SD) BQ-II scores were 1.8 (0.9) for physiologic effects, 1.6 (0.9) for fatalism, 0.9 (0.9) for communication, 2.3 (1.1) for harmful effects, and 1.7 (0.8) in total. Only racial differences were associated with high total BQ-II score in multivariable analysis (R2=0.05, overall F test significance=0.02). Pain related factors including opioids dose, pain intensity, and satisfaction were not associated with high BQ-II score. Conclusion(s): Patients receiving palliative care expressed low barriers to pain control. There were minimal associations of BQ-II score with demographics and clinical factors. © 2013, Mary Ann Liebert, Inc.</t>
  </si>
  <si>
    <t>https://dx.doi.org/10.1089/jpm.2012.0610</t>
  </si>
  <si>
    <t>Journal of Palliative Medicine. 16(8) (pp 908-914), 2013. Date of Publication: 01 Aug 2013.</t>
  </si>
  <si>
    <t>Richardson, Jean L.;Heikes, Bonnie;Karim, Roksanna;Weber, Kathleen;Anastos, Kathryn;Young, Mary</t>
  </si>
  <si>
    <t>Experience of pain among women with advanced HIV disease.</t>
  </si>
  <si>
    <t>We evaluated pain frequency and severity in 339 women enrolled in the Women's Interagency HIV Study (WIHS). Among these, 63% were 39 years of age or younger, 17% were white, 54% African American, and 29% Hispanic; 32% did not complete high school; 58% had a CD4 less than 200; 65% had clinical AIDS; 60% were on highly active antiretroviral therapy (HAART); and 32% had a viral load of 50,000 or more. Data were collected between 1996 and 1998. Within the past 6 months 190 (56%) women experienced pain 6 or more days and 168 (50%) women indicated pain severity scores of 4 or 5 (5-point scale). Pain frequency and pain severity were not associated with age, education, ethnicity, current therapy, or location of the WIHS site. Pain frequency and severity were related to lower CD4 count, higher depression, with a history and longer duration of smoking and use of marijuana. Severity was associated with a history of crack/cocaine or heroin use or with injection drug use as the transmission category. In the multivariate models, pain severity was related to CD4 count and depression and to current tobacco use but not to crack, cocaine, heroin, or marijuana use. Pain frequency was related to depression and to former tobacco, crack, cocaine, heroin, or marijuana use but not to current use. The long-term effects of tobacco use may be to increase pain experience but women may also smoke tobacco or use other substances to give mild pain relief. Pain is frequent and often severe among women with HIV requiring medical management. (PsycINFO Database Record (c) 2016 APA, all rights reserved)</t>
  </si>
  <si>
    <t>https://doi.org/10.1089/apc.2008.0128</t>
  </si>
  <si>
    <t>AIDS Patient Care and STDs</t>
  </si>
  <si>
    <t>Haavisto H.
 Polo-Kantola P.
 Anttila E.
 Kolari T.
 Ojala E.
 Rinne K.</t>
  </si>
  <si>
    <t>Experiences of induction of labor with a catheter - A prospective randomized controlled trial comparing the outpatient and inpatient setting.</t>
  </si>
  <si>
    <t>Introduction: Approximately every fourth labor is induced. In Finland, when labor is induced, it is commonly carried out with a catheter in the inpatient (IP) setting. However, in uncomplicated, full-term pregnancies, induction of labor (IOL) in the outpatient (OP) setting is also possible. Nevertheless, there is only a limited amount of information about the experiences of IOL in OP setting. Our study compared the experiences of catheter IOL in OP and IP settings. Material(s) and Method(s): We performed a prospective randomized study, including 113 women with uncomplicated full-term pregnancies with planned IOL. After catheter insertion, women were randomized into OP or IP settings: after dropouts, there were 53 women in the OP group and 54 in the IP. The experiences of IOL were evaluated with three sets of visual analog scale (VAS) questionnaires: the general experience questionnaire (eight questions), the concurrent induction experience questionnaire (1, 5, 9, 13 hours; nine questions) and the postpartum experience questionnaire (14 questions). Result(s): Both groups had low VAS scores, indicating good experiences of IOL. Women in the OP group were less satisfied (mean VAS difference DELTA = 7.8, P =.015) and more anxious (DELTA = 4.8, P =.008) than were women in the IP group. In the course of the IOL, all women became less satisfied (DELTA = 8.4, P =.001), had more contraction pain (DELTA = 8.9, P =.020) and had a higher frequency of contractions (DELTA = 9.9, P =.004) but they were more relaxed and experienced less fear (DELTA = 6.9, P =.036, DELTA = 5.3, P =.001, respectively). There was no interaction between group and time. According to the postpartum experience questionnaire, both groups had a similar good general experience of IOL (P =.736) but the OP group had more fear (DELTA = 9.5, P =.009) and was more anxious (DELTA = 9.0, P =.007). Most of the women would choose catheter IOL in a subsequent pregnancy (OP 82.6%, IP 87.0%). Conclusion(s): The women in the OP setting were less satisfied and more anxious than were the women in the IP setting. However, the differences were marginal and the general experience after IOL was good. IOL in an OP setting is thus a viable option in low-risk full-term pregnancies. Therefore, when using catheter IOL, both setting options should be available.Copyright © 2020 Nordic Federation of Societies of Obstetrics and Gynecology (NFOG). Published by John Wiley &amp; Sons Ltd</t>
  </si>
  <si>
    <t>https://dx.doi.org/10.1111/aogs.14037</t>
  </si>
  <si>
    <t>Acta Obstetricia et Gynecologica Scandinavica. 100(3) (pp 410-417), 2021. Date of Publication: March 2021.</t>
  </si>
  <si>
    <t>Evans E.
 Li L.
 Pierce J.
 Hser Y.-I.</t>
  </si>
  <si>
    <t>Explaining long-term outcomes among drug dependent mothers treated in women-only versus mixed-gender programs.</t>
  </si>
  <si>
    <t>Specialized substance abuse treatment for parenting women is thought to improve outcomes, but long-term impacts and how they occur are poorly understood. Utilizing a sample of 789 California mothers followed for 10 years after admission to women-only (WO) or mixed-gender (MG) drug treatment, we examine the relationship between WO treatment and outcomes and whether it is mediated by post-treatment exposures to criminal justice and health services systems. At follow-up, 48% of mothers had a successful outcome (i.e., no use of illicit drugs, not involved with the criminal justice system, alive). Controlling for patient characteristics, WO (vs. MG) treatment increased the odds of successful outcome by 44%. In the structural equation model WO treatment was associated with fewer post-treatment arrests, which was associated with better outcomes. Women-only substance abuse treatment has long-term benefits for drug-dependent mothers, a relationship that may be partially explained by post-treatment exposure to the criminal justice system. Findings underscore additional leverage points for relapse prevention and recovery-supportive efforts for drug-dependent mothers. © 2013.</t>
  </si>
  <si>
    <t>https://dx.doi.org/10.1016/j.jsat.2013.04.003</t>
  </si>
  <si>
    <t>Journal of Substance Abuse Treatment. 45(3) (pp 293-301), 2013. Date of Publication: September 2013.</t>
  </si>
  <si>
    <t>Kraus C.
 Hoeflich A.
 Pfeiffer R.
 Seiger R.
 Rujescu D.
 Zarate C.
 Kasper S.
 Dietmar W.
 Lanzenberger R.</t>
  </si>
  <si>
    <t>Explorative analysis of cross-correlations between hippocampal subfield volumes in healthy subjects after ketamine vs. Placebo.</t>
  </si>
  <si>
    <t>Background: Antidepressant doses of ketamine facilitate synaptic spine turnover towards increases of synaptic spines within several minutes to hours of administration. These neuroplastic properties were demonstrated in mice and rats, however, translational work in humans is scarce. A previous study in the Flinders Sensitive Line of depression found that ketamine reversed apical spine deficits in hippocampal CA1 pyramidal neurons 60 min after administration of ketamine. Another study in mice found rapidly occurring increases (within three hours) of functional connectivity between prefrontal neurons after chronic cortisol administration. Here, we aimed to translate ketamine's facilitation of structural plasticity by investigating cross-correlations of hippocampal subfields in healthy human subjects. Method(s): We performed a randomized, double-blind, placebocontrolled crossover MRI study in 31 healthy subjects (14 female, mean age 25.2). Two structural T1-weighted structural MRI scans were conducted on a Siemens 3T Trio Scanner with two MPRAGE sequences (TR/TE = 2300/4.21 ms, flip angle set to 9degree, voxel size 1.0 x 1.0 x 1.1 mm). After the first sequence subjects received a bolus of esketamine (0.11 mg/kg) followed by a maintenance infusion of 0.12mg/kg over 20 minutes. A second MPRAGE sequence was conducted 45 min after esketamine administration. We measured hippocampal subfield volumes with FreeSurfer 6.0. In a crossover arm at least a week apart, each subject received a saline infusion (placebo). We calculated partial correlations between subfields separately for esketamine and placebo administration, adjusted for sex, age and total intracranial volume. We adjusted for multiple testing using a 5% false discovery rate (FDR), and considered alpha of p &lt; 0.05, FDR-corrected, statistically significant. A quantitative comparison between all correlations of ketamine vs. placebo was done with paired t-tests. Result(s): Correlations between regions were much higher after ketamine administration than placebo. (t = 9.68, p &lt; 0.001, cohen's d = 0.41). There were increases of subfield cross-correlations- amongst other regions - between ipsilateral and contralateral dentate gyrus, tail and right to left CA3/4 subfield volumes. Conclusion(s): In this study we demonstrated increases of hippocampal subfield volume cross-correlations within 45 minutes of ketamine vs. placebo administration. Cross-correlations of hippocampal subfield volumes calculated by automated MRI segmentations could represent a proxy measure of facilitated synaptic plasticity in hippocampal pyramidal neurons. However, in this study, there was a high number of correlation tests and low subject numbers, which demands replication in larger longitudinal datasets.</t>
  </si>
  <si>
    <t>Neuropsychopharmacology. Conference: 59th Annual Meeting of the American College of Neuropsychopharmacology, ACNP 2020. Virtual. 45 (pp 110), 2020. Date of Publication: December 2020.</t>
  </si>
  <si>
    <t>Li C.
 Cheng S.
 Chen Y.
 Jia Y.
 Wen Y.
 Zhang H.
 Pan C.
 Zhang J.
 Zhang Z.
 Yang X.
 Meng P.
 Yao Y.
 Zhang F.</t>
  </si>
  <si>
    <t>Exploratory factor analysis of shared and specific genetic associations in depression and anxiety.</t>
  </si>
  <si>
    <t>Background: Previous genetic studies of anxiety and depression were mostly based on independent phenotypes. This study aims to investigate the shared and specific genetic structure between anxiety and depression. Method(s): To identify the underlying factors of Generalized Anxiety Disorder-7 (GAD-7), Patient Health Questionnaire-9 (PHQ-9), and their combined scale (joint scale), we employed exploratory factor analysis (EFA) using the eigenvalue of parallel analysis. Subsequently, we conducted a genome-wide association study (GWAS) for these factors. In addition, we utilized LD Score Regression (LDSC) to determine the genetic correlations between the identified factors and four common mental disorders, three sleep phenotypes, and other traits that have been previously linked to anxiety and depression. Result(s): The EFA uncovered two factors for the GAD-7 scale, namely nervousness and disturbance, two factors for the PHQ-9 scale, namely negative affect and sleep/appetite disturbance, and four factors for the joint scale, specifically nervousness, anhedonia, sleep/appetite disturbance, and fidget. We identified two genome-wide significant genomic loci, with overlap across GAD-7 factor 1 and joint scale factor 1: rs148579586 (PGAD-7 = 1.365 x 10-09, PJoint scale = 1.434 x 10-09) and rs201074060 (PGAD-7 = 3.672 x 10-09, PJoint scale = 3.824 x 10-09). Genetic correlations in factors ranged from 0.722 to 1.000 (all p &lt; 1.786 x 10-03) with 27 of 28 correlations being significantly smaller than one. The genetic correlations with external phenotypes showed small variation across the eight factors. Conclusion(s): Unidimensional structures can provide more precise scores, which can aid in identifying the shared and specific genetic associations between anxiety and depression. This is a crucial step in characterizing the genetic structure of these conditions and their co-occurrence.Copyright © 2023</t>
  </si>
  <si>
    <t>https://dx.doi.org/10.1016/j.pnpbp.2023.110781</t>
  </si>
  <si>
    <t>Progress in Neuro-Psychopharmacology and Biological Psychiatry. 126 (no pagination), 2023. Article Number: 110781. Date of Publication: 30 Aug 2023.</t>
  </si>
  <si>
    <t>Morasco B.J.
 Dobscha S.K.
 Hyde S.
 Mitchell S.H.</t>
  </si>
  <si>
    <t>Exploratory study examining associations between prescription opioid dose and delay discounting in patients with chronic pain.</t>
  </si>
  <si>
    <t>Although some research has identified correlates of high-dose opioid prescriptions, relatively little is known about factors that lead to higher doses. Delay discounting (DD), defined as the subjective value of a reward declining as a function of the delay to that reward, is an objective measure of impulsivity. DD is commonly studied in the context of addictive behaviors, and findings consistently demonstrate greater DD among individuals with opioid use disorders. The authors conducted a preliminary investigation to examine the extent to which DD is associated with prescription opioid dose among patients with musculoskeletal pain. Design(s): Cross-sectional study. Setting(s): A single veterans affairs medical center located in the Pacific Northwest. Subjects: Participants with chronic musculoskeletal pain. The authors identified patients prescribed with high doses of opioids (100 mg morphine equivalent per day [MED] or more; n = 17), traditional doses of opioids (5-99 mg MED; n = 34), and patients with pain who were not prescribed opioids (n = 24). Method(s): All participants completed a battery of self-report measures assessing demographic characteristics, pain-related variables, and psychiatric symptoms. Participants also completed a computerized DD task. Result(s): DD was negatively correlated with average daily opioid dose (p = 0.003) and positively correlated with anxiety (p = 0.013). In a multivariable regression analysis, after controlling for the effects of demographic and clinical factors, DD was significantly associated with prescription opioid dose. Conclusion(s): Contrary to study expectations, higher opioid dose was associated with less DD. These findings call for prospective research to further elucidate the relationships between DD and other measures of impulsivity and prescription opioid doses.Copyright © 2019 Journal of Opioid Management, All Rights Reserved.</t>
  </si>
  <si>
    <t>https://dx.doi.org/10.5055/jom.2019.0482</t>
  </si>
  <si>
    <t>Journal of Opioid Management. 15(1) (pp 19-25), 2019. Date of Publication: January 2019.</t>
  </si>
  <si>
    <t>Han J.H.
 Brummel N.E.
 Chandrasekhar R.
 Wilson J.E.
 Liu X.
 Vasilevskis E.E.
 Girard T.D.
 Carlo M.E.
 Dittus R.S.
 Schnelle J.F.
 Ely E.W.</t>
  </si>
  <si>
    <t>Exploring Delirium's Heterogeneity: Association Between Arousal Subtypes at Initial Presentation and 6-Month Mortality in Older Emergency Department Patients.</t>
  </si>
  <si>
    <t>Objectives To determine how delirium subtyped by level of arousal at initial presentation affects 6-month mortality. Design This was a preplanned secondary analysis of two prospective cohort studies. Setting Academic tertiary care emergency department (ED). Participants 1,084 ED patients who were 65 years old or older. Measurements At the time of enrollment, trained research personnel performed the Confusion Assessment Method for the Intensive Care Unit and the Richmond Agitation Sedation Score to determine delirium and level of arousal, respectively. Patients were categorized as having no delirium, delirium with normal arousal, delirium with decreased arousal, or delirium with increased arousal. Death was ascertained by medical record review and the Social Security Death Index. Cox proportional hazard regression was used to analyze the association between delirium arousal subtypes and 6-month mortality. Results Delirium with normal arousal was the only subtype that was significantly associated with increased 6-month mortality (hazard ratio [HR]: 3.1, 95% confidence interval [CI]: 1.3-7.4) compared with the no delirium group after adjusting for confounders. The HRs for delirium with decreased and increased arousal were 1.4 (95% CI: 0.9-2.1) and 1.3 (95% CI: 0.3-5.4), respectively. Conclusions Delirious ED patients with normal arousal at initial presentation had a threefold increased hazard of death within 6 months compared with patients without delirium. There was a trend towards increased hazard of death in delirious ED patients with decreased arousal, but this relationship did not reach statistical significance. These data suggest that subtyping delirium by arousal may have prognostic value but requires confirmation with a larger study.Copyright © 2017 American Association for Geriatric Psychiatry</t>
  </si>
  <si>
    <t>https://dx.doi.org/10.1016/j.jagp.2016.05.016</t>
  </si>
  <si>
    <t>American Journal of Geriatric Psychiatry. 25(3) (pp 233-242), 2017. Date of Publication: 01 Mar 2017.</t>
  </si>
  <si>
    <t>Rosic T.
 Worster A.
 Thabane L.
 Marsh D.C.
 Samaan Z.</t>
  </si>
  <si>
    <t>Exploring psychological symptoms and associated factors in patients receiving medication-assisted treatment for opioid-use disorder.</t>
  </si>
  <si>
    <t>Background Patients receiving treatment for opioid-use disorder (OUD) may experience psychological symptoms without meeting full criteria for psychiatric disorders. The impact of these symptoms on treatment outcomes is unclear. Aims To determine the prevalence of psychological symptoms in a cohort of individuals receiving medication-assisted treatment for OUD and explore their association with patient characteristics and outcomes in treatment. Method Data were collected from 2788 participants receiving ongoing treatment for OUD recruited in two Canadian prospective cohort studies. The Maudsley Addiction Profile psychological symptoms subscale was administered to all participants via face-to-face interviews. A subset of participants (n = 666) also received assessment for psychiatric disorders with the Mini International Neuropsychiatric Interview. We used linear regression analysis to explore factors associated with psychological symptom score. Results The mean psychological symptom score was 12.6/40 (s.d. = 9.2). Participants with psychiatric comorbidity had higher scores than those without (mean 16.8 v. 8.6, P&lt;0.001) and 31% of those with psychiatric comorbidity reported suicidal ideation. Higher psychological symptom score was associated with female gender (B = 1.59, 95% CI 0.92 2.25, P&lt;0.001), antidepressant prescription (B = 4.35, 95% CI 3.61 5.09, P&lt;0.001), percentage of opioidpositive urine screens (B = 0.02, 95% CI 0.01 0.03, P&lt;0.001), and use of non-opioid substances (B = 1.92, 95% CI 0.89 2.95, P&lt;0.001). Marriage and employment were associated with lower psychological symptoms. Conclusions Psychological symptoms are associated with treatment outcomes in this population and the prevalence of suicidal ideation is an area of concern. Our findings highlight the ongoing need to optimise integrated mental health and addictions services for patients with OUD.Copyright © 2019 The Royal College of Psychiatrists.</t>
  </si>
  <si>
    <t>https://dx.doi.org/10.1192/bjo.2019.99</t>
  </si>
  <si>
    <t>BJPsych Open. 6(1) (no pagination), 2020. Article Number: e8. Date of Publication: January 2020.</t>
  </si>
  <si>
    <t>Luke, DA; Mowbray, CT; Klump, K; Herman, SE; BootsMiller, B</t>
  </si>
  <si>
    <t>Exploring the diversity of dual diagnosis: Utility of cluster analysis for program planning</t>
  </si>
  <si>
    <t>ADDICTION SEVERITY INDEX; CHRONIC MENTALLY-ILL; SUBSTANCE ABUSE; PSYCHIATRIC-PATIENTS; DRUG-ABUSE; INTERACTIONAL THERAPIES; MATCHING ALCOHOLICS; CASE-MANAGEMENT; OPIATE ADDICTS; COPING SKILLS</t>
  </si>
  <si>
    <t>This study demonstrates the utility of using cluster analysis to explore the heterogeneity of dual diagnosis populations so as to facilitate planning and implementation of individualized treatment programs. A sample of 467 persons admitted to a state psychiatric hospital with DSM-III-R psychiatric diagnoses and substance abuse problems were interviewed on the Addiction Severity Index (ASI) and other measures to assess psychological, social, and community functioning. Scores on seven ASI severity ratings (medical, employment, alcohol, drug, legal, family and psychiatric functioning) were used to group patients into seven homogeneous subgroups using cluster analysis: best functioning, unhealthy alcohol abuse, functioning alcohol abuse, drug abuse, functioning polyabuse, criminal polyabuse, and unhealthy polyabuse. Cluster reliability and validity were demonstrated using split-half tests as well as cross-sectional and longitudinal analyses. Results illustrate the extreme heterogeneity of dual diagnosis and are suggestive of how individualized treatment programs can be matched to the particular needs of patients with dual diagnoses.</t>
  </si>
  <si>
    <t>Vega J.L.R.
 Ishimine R.G.
 Pinedo D.A.M.</t>
  </si>
  <si>
    <t>Exploring the effect of Trichocereus pachanoi on the depression-like behavior in rats. [Spanish]</t>
  </si>
  <si>
    <t>Introduction: Since ancient times, some mescaline containing plants that have hallucinogen effects and cause alterations in the central nervous system have been used to fulfill traditional objectives associated with divination, healing, spirituality and others. Objective(s): To determine the effect of the aqueous extract of Trichocereus pachanoi at doses of 10 %, 20 % and 30 % solution on depression-like exploratory behavior in Rattus rattus var. albinus. Material(s) and Method(s): The present experimental study, which is exploratory, constructive and prospective in nature, was conducted in 4 groups of 10 rats. The rats were administered increasing doses of aqueous extract of Trichocereus pachanoi; then, they underwent forced swimming with a previous 15-minute training. Result(s): The group that did not receive any treatment had the lowest response to the duration of time spent at scaling compared to groups B, C and D that spent 13.5 min., 17.17 min., and 24.37 min., respectively. Also, in the evaluation of mobility, group A showed the lowest value compared to groups B, C and D that recorded 13.42 min., 17.62 min., and 23.12 min., respectively. Conclusion(s): The treatment with aqueous extract of Trichocereus pachanoi at concentrations of 10 %, 20 % and 30 % applied to rats has been effective in producing a tranquilizer effect on the depression-like exploratory behavior in rats.Copyright © 2021 Universidad de Ciencias Medicas de La Hab. All rights reserved.</t>
  </si>
  <si>
    <t>Revista Habanera de Ciencias Medicas. 20(2) (no pagination), 2021. Article Number: e2957. Date of Publication: March 2021.</t>
  </si>
  <si>
    <t>Cuba</t>
  </si>
  <si>
    <t>Ogle K.
 Conway F.
 Shifflet S.
 Ramos T.
 Brinkley K.
 Claborn K.</t>
  </si>
  <si>
    <t>EXPLORING THE IMPACT OF ANXIETY, DEPRESSION, AND FEAR OF COVID-19ON OVERDOSE AND SEXUAL RISK BEHAVIORS.</t>
  </si>
  <si>
    <t>Purpose: Risky overdose behaviors, such as using drugs by oneself, and risky sexual behaviors, such as engaging in unprotected sex, can lead to serious health outcomes, including experiencing a drug overdose and contracting HIV. During the COVID-19 pandemic, we have seen alarming increases in depression and anxiety, as well as COVID-19 fears and worries. A better understanding of how mental health symptoms and fears surrounding the COVID-19 pandemic have impacted risk behaviors is crucial to remedying the growing public health concern of increasing overdoses and HIV infections. The goal of this project is to measure the potential impact of anxiety, depression, and COVID-19 fears on overdose and sexual risk behaviors. Brief statement of methods used: Adults (n = 214) who resided in Texas and reported regular use of illicit drugs were considered eligible for a longitudinal study assessing mental health among PWUD during COVID-19. For this secondary analysis, we used measures of anxiety (GAD-7), depression (CES-D), fear of COVID-19 (FCV-19), overdose risk behavior, and HIV and sexual risk behavior. We performed Fisher's odds ratio tests to determine whether scoring above the clinical cutoffs for anxiety, depression, or fear of COVID-19 significantly affected the risk of engaging in certain overdose or HIV and sexual risk behaviors. Summary of results: In regard to overdose risk behaviors, we found that high scores of anxiety and depression significantly increased the likelihood of using opioids and alcohol at the same time. Higher levels of anxiety also significantly raised the odds of using opioids alone or witnessing an overdose. Concerning HIV risk behaviors, high scores of anxiety significantly increased the odds of injecting drugs. On the contrary, high scores of COVID-19 fear significantly decreased the odds of engaging in sexual activity with someone who did not know their HIV status. Statement about conclusion: These results showed that individuals experiencing high levels of anxiety or depression are at a greater risk of engaging in risky behaviors that may lead to experiencing an overdose, while fear of COVID-19 may act as a protective factor against sexual risk behaviors. Harm reduction resources and safer drug use education should be made available to those most vulnerable.</t>
  </si>
  <si>
    <t>https://dx.doi.org/10.1111/acer.14848</t>
  </si>
  <si>
    <t>Alcoholism: Clinical and Experimental Research. Conference: 32nd Annual Scientific Meeting of the Texas Research Society on Alcoholism. Virtual. 46(Supplement 1) (pp 310A), 2022. Date of Publication: June 2022.</t>
  </si>
  <si>
    <t>Kettinger L.A.
 Nair P.
 Schuler M.E.</t>
  </si>
  <si>
    <t>Exposure to environmental risk factors and parenting attitudes among substance-abusing women.</t>
  </si>
  <si>
    <t>This study examined the amount of exposure to negative environmental risks and their association with parenting attitudes among a group of inner city substance-abusing women. Mothers (N = 198) were recruited at delivery and were part of a randomized longitudinal intervention study for substance- abusing women and their infants. When the infants were 18 months old, a cumulative environmental risk score was calculated for each mother based on nine factors: violence (both domestic and environmental), depression, homelessness, incarceration, number of children, life stress, psychiatric problems, and absence of significant other. Based on their cumulative scores, mothers were placed in a low (N = 106) or high environmental risk group (N = 92). Mothers in the high-risk group had fewer years of education and were younger when their first child was born. Multivariate analyses indicate that mothers in the high-risk group had significantly worse scores on parenting attitude scales. Given the current state of welfare reform, it is important to determine which factors besides maternal substance abuse place these mothers at risk for poor parenting.</t>
  </si>
  <si>
    <t>https://dx.doi.org/10.1081/ADA-100100586</t>
  </si>
  <si>
    <t>American Journal of Drug and Alcohol Abuse. 26(1) (pp 1-11), 2000. Date of Publication: 2000.</t>
  </si>
  <si>
    <t>Fergusson D.M.
 Horwood L.J.</t>
  </si>
  <si>
    <t>Exposure to interparental violence in childhood and psychosocial adjustment in young adulthood.</t>
  </si>
  <si>
    <t>Objective: To study the relationships between retrospective reports of exposure to interparental violence in childhood and rates of psychosocial adjustment problems in young adulthood in a birth cohort of New Zealand subjects. Method(s): Data were gathered during the course of an 18 year longitudinal study of a birth cohort of 1,265 New Zealand children. At age 18 retrospective reports of exposure to interparental violence were obtained. At this time the cohort was also assessed on measures of psychosocial adjustment including mental health problems, substance abuse behaviors, and criminal offending. Result(s): Young people reporting high levels of exposure to interparental violence had elevated rates of adjustment problems at age 18. These problems included mental health problems, substance abuse behaviors and criminal offending. Analyses using multiple logistic regression showed that much of this elevated risk was explained by social and contextual factors associated with exposure to interparental violence. However, even after adjustment for confounding factors, exposure to father initiated violence was associated with increased risks of anxiety, conduct disorder and property crime, while exposure to mother initiated violence was associated only with increased risks of later alcohol abuse/dependence. Conclusion(s): Children exposed to high levels of interparental violence are an at risk population for psychosocial adjustment problems in young adulthood. Much of the elevated risk of these children arises from the social context within which interparental violence occurs. Nonetheless, exposure to interparental violence, and particularly father initiated violence, may be associated with later increased risks of anxiety, conduct disorder, problems with alcohol, and criminal offending.</t>
  </si>
  <si>
    <t>https://dx.doi.org/10.1016/S0145-2134%2898%2900004-0</t>
  </si>
  <si>
    <t>Child Abuse and Neglect. 22(5) (pp 339-357), 1998. Date of Publication: May 1998.</t>
  </si>
  <si>
    <t>Hurt, H; Malmud, E; Brodsky, NL; Giannetta, J</t>
  </si>
  <si>
    <t>Exposure to violence - Psychological and academic correlates in child witnesses</t>
  </si>
  <si>
    <t>UTERO COCAINE EXPOSURE; ABUSED-CHILDREN; NATIONAL SURVEY; SYMPTOMS; YOUTH; ADOLESCENTS; PREVENTION; PREVALENCE; BEHAVIORS; PROJECT</t>
  </si>
  <si>
    <t>Background: Inner-city children are frequently exposed to violence; however, there are few data regarding the psychological and academic correlates of such exposure in young children at school entry. Objectives: To document exposure to violence in inner-city children aged 7 years; assess their feelings of distress; and evaluate the relationships of exposure to violence with school performance, behavior, and self-esteem. Setting: A study center in an inner-city hospital. Participants: One hundred nineteen inner-city children evaluated at age 7 years; 119 caregivers (biological and foster). Design: As part of a longitudinal study, children were administered the following by a masked examiner: Things I Have Seen and Heard (TISH) to assess exposure to violence; Levonn, a cartoon-based interview for assessing children's distress symptoms; and the Culture-Free Self-Esteem Inventory, Second Edition. School performance was assessed by school reports and child behavior by the Child Behavior Checklist (CBCL), the Parent Report Form, and the Teacher Report Form. Caregivers for children were administered the parent report version of the Checklist of Children's Distress Symptoms (CCDS-PRV) as well as the CBCL Parent Report Form. Main Outcome Measures: Exposure to violence (TISH); feelings of distress (Levonn); school performance; behavior (CBCL Parent Report Form and CBCL Teacher Report Form); and self-esteem (Culture-Free Self-Esteem Inventory). Results: We found that these children were frequently exposed to violence. For example, 75% had heard gun shots, 60% had seen drug deals, 18% had seen a dead body outside, and 10% had seen a shooting or stabbing in the home (TISH). Many showed signs of depression and anxiety; eg, 61% worried some or a lot of the time that they might get killed or die and 19% sometimes wished they were dead (Levonn). Higher exposure to violence (TISH Total Violence score) was correlated with higher Levonn composite scores for depression and anxiety and with lower self-esteem (P less than or equal to .04), and was also associated with lower grade point average and more days of school absence (P less than or equal to .02). Caregiver assessment of child anxiety correlated poorly with child report of anxiety (P = .58). Conclusions: Young inner-city children have a high exposure to violence by age 7 years; many show signs of distress that frequently are not recognized by caregivers. Further, higher exposure to violence in children correlates with poorer performance in school, symptoms of anxiety and depression, and lower self-esteem.</t>
  </si>
  <si>
    <t>Morrow, Connie E.;Vogel, April L.;Anthony, James C.;Ofir, Audrey Y.;Dausa, Ana T.;Bandstra, Emmalee S.</t>
  </si>
  <si>
    <t>Expressive and Receptive Language Functioning in Preschool Children With Prenatal Cocaine Exposure.</t>
  </si>
  <si>
    <t>Objective: To estimate the relationship between severity of prenatal cocaine exposure and expressive and receptive language skills in full-term, African American children at age 3 years. Methods: Language was assessed at age 3 using the Clinical Evaluation of Language Fundamentals-Preschool (CELF-P). The sample included 424 children (226 cocaine exposed, 198 non-cocaine exposed) who received preschool language assessments at age 3, drawn from a cohort of 476 children enrolled prospectively at birth. Results: Structural equation modeling was used to regress expressive and receptive language as intercorrelated response variables on level of prenatal cocaine exposure, measured by a latent construct including maternal self-report of cocaine use and maternal/infant urine toxicology assays and infant meconium. Results indicated a .168 SD decrease in expressive language functioning for every unit increase in exposure level (95% CI = -.320, -.015; p = .031) after consideration for fetal growth and gestational age as correlated response variables. Receptive language was more modestly related to prenatal cocaine exposure and was not statistically significant. Results for expressive language remained stable with inclusion of the McCarthy general cognitive index as a response variable (expressive language Î² = -.173, 95% CI = -.330, -.016; p = .031), and with adjustment for maternal age and prenatal exposures to alcohol, tobacco, and marijuana (expressive language Î² = -.175, 95% CI = -.347, -.003; p = .046). Additional child and caregiver environmental variables assessed at age 3 were also evaluated in varying statistical models with similar results. Conclusion: The evidence from this study supports a gradient relationship between increased level of prenatal cocaine exposure and decreased expressive language functioning in preschool-aged cocaine-exposed children. (PsycINFO Database Record (c) 2018 APA, all rights reserved)</t>
  </si>
  <si>
    <t>https://doi.org/10.1093/jpepsy/jsh056</t>
  </si>
  <si>
    <t>Journal of Pediatric Psychology</t>
  </si>
  <si>
    <t>Bean D.J.
 Johnson M.H.
 Heiss-Dunlop W.
 Kydd R.R.</t>
  </si>
  <si>
    <t>Extent of recovery in the first 12 months of complex regional pain syndrome type-1: A prospective study.</t>
  </si>
  <si>
    <t>Background The literature concerning the outcomes of complex regional pain syndrome (CRPS) is contradictory, with some studies suggesting high rates of symptom resolution, whilst others demonstrate that CRPS symptoms can persist and lead to significant disability. The aim of the present study was to carefully document the extent of recovery from each of the signs and symptoms of CRPS. Methods A sample of 59 patients with recently onset (&lt;12 weeks) CRPS-1 were followed prospectively for 1 year, during which time they received treatment-as-usual. At baseline, 6 and 12 months, the following were measured: CRPS severity scores (symptoms and signs of CRPS), pain, disability, work status and psychological functioning. Results Analyses showed that rates of almost all signs and symptoms of CRPS reduced significantly over 1 year. Reductions in symptom severity were clinically relevant and were greatest in the first 6 months and plateaued thereafter. However, at 1 year, nearly 2/3 of patients continued to meet the IASP-Orlando criteria for CRPS and 1/4 met the Budapest research criteria for CRPS. Only 5.4% of patients were symptom-free at 12 months. Conclusions Overall the results were less optimistic than several previously conducted prospective studies and suggest that few cases of CRPS resolve completely within 12 months of onset. Improvements were generally greater in the first 6 months, and suggest that it may be worth exploring early interventions to prevent long-term disability in CRPS.Copyright © 2015 European Pain Federation - EFIC.</t>
  </si>
  <si>
    <t>https://dx.doi.org/10.1002/ejp.813</t>
  </si>
  <si>
    <t>European Journal of Pain (United Kingdom). 20(6) (pp 884-894), 2016. Date of Publication: 01 Jul 2016.</t>
  </si>
  <si>
    <t>Korhonen T, Levälahti E, Dick DM, Pulkkinen L, Rose RJ, Kaprio J, Huizink AC.</t>
  </si>
  <si>
    <t>Externalizing behaviors and cigarette smoking as predictors for use of illicit drugs: a longitudinal study among Finnish adolescent twins</t>
  </si>
  <si>
    <t>Twin Res Hum Genet</t>
  </si>
  <si>
    <t>10.1375/twin.13.6.550</t>
  </si>
  <si>
    <t>Bennett, David S.;Marini, Victoria A.;Berzenski, Sara R.;Carmody, Dennis P.;Lewis, Michael</t>
  </si>
  <si>
    <t>Externalizing problems in late childhood as a function of prenatal cocaine exposure and environmental risk.</t>
  </si>
  <si>
    <t>Objective: To examine whether prenatal cocaine exposure (PCE) predicts externalizing problems in late childhood. Methods: Externalizing problems were assessed using caregiver, teacher, and child ratings and a laboratory task when children (N = 179; 74 cocaine exposed) were aged 8â€“10 years. PCE, environmental risk, sex, neonatal health, other prenatal exposures, and foster care history were examined as predictors of externalizing problems. Results: Multiple regression analyses indicated that PCE, environmental risk, and male sex explained significant variance in externalizing problems in late childhood. Models varied by source of information. PCE predicted externalizing problems for child laboratory behavior and interacted with sex because males with PCE reported more externalizing problems. PCE did not predict caregiver or teacher ratings of externalizing problems. Conclusions: The effect of PCE on externalizing problems may persist into late childhood. The findings highlight the potential importance of including child-based measures of externalizing problems in studies of prenatal exposure. (PsycInfo Database Record (c) 2020 APA, all rights reserved)</t>
  </si>
  <si>
    <t>https://doi.org/10.1093/jpepsy/jss117</t>
  </si>
  <si>
    <t>Johnson, Arnise L.</t>
  </si>
  <si>
    <t>Factors affecting behavioral and emotional adaptation of preschool children exposed prenatally to cocaine and other drugs.</t>
  </si>
  <si>
    <t>The objective of the study was to examine the relative effect of prenatal cocaine exposure, when considered in combination with postnatal caregiver functioning, on the behavioral health outcomes of 3-year-old, full-term, African American children. 196 mother-child dyads who were classified as either cocaine/polydrug-exposed, polydrug/noncocaine-exposed or nondrug-exposed were enrolled prospectively at birth into a longitudinal study of neurodevelopmental outcomes among in utero cocaine-exposed children. Main hypotheses were as follows: (1) severity of prenatal substance exposure will predict child behavioral and emotional adaptation at age three years, (2) maternal psychological functioning, maternal drug use in the last twelve months, and mother-child affective/behavioral interactions will predict child behavioral and emotional adaptation at age three years, and (3) severity of prenatal substance exposure will continue to predict child behavioral and emotional adaptation at age three years after maternal psychological functioning, drug use in the last twelve months, and mother-child affective/behavioral interactions are taken into account. Primary results indicated that the severity of prenatal cocaine/polydrug exposure, severity of maternal drug use in the last year, and mother-child affective/behavioral interactions were unrelated to children's behavioral and emotional adaptation. Maternal psychological functioning predicted children's externalizing symptoms, and the combination of maternal psychological functioning and maternal education attainment predicted children's internalizing symptoms. Overall, results suggested that maternal psychological functioning was the best predictor of children's emotional and behavioral adjustment in this cohort of children. Results may be explained by shared genetic background, perceptual bias among mothers with psychological symptomatology, or psychological symptomatology serving as a marker of maternal drug addiction. (PsycINFO Database Record (c) 2016 APA, all rights reserved)</t>
  </si>
  <si>
    <t>Factors affecting remission and relapse in alcohol dependence can they really be predicted?.</t>
  </si>
  <si>
    <t>Objectives: This prospective and retrospective study of 154 patients with alcohol use disorders was done with an intent to assess various factors affecting remission and relapse. Demographic variables, clinical parameters, and certain psychosocial factors were evaluated. Early identification of risk factors may help us in defining a more rigorous follow-up protocol in these subgroups of patients. Method(s): Patients with ethanol-related liver disease were enrolled after their presentation in gastroenterology clinic and followed thereafter at 1, 3, 6, and 12 months. Initial assessments included Usg abdomen LFT RFT, UGI Endoscopy, and other relevant investigations. Semistructured clinical interviews, the Symptom Checklist 90-Revised (SCL90-R), Addiction Severity Index (ASI), and the Beck Depression Inventory (BDI) were recorded. Patients were reassessed at six and twelve months to determine treatment outcome (abstinence status and duration of continuous abstinence). Data were coded, validated, and analyzed using descriptive statistics. Result(s): A majority of the sample, 71 percent (n = 110), had significant psychiatric symptoms at intake: 20 percent (N = 22) presented with depressive symptoms, 13 percent (N = 14) with anxiety symptoms, and 42 percent (N = 46) with combined depressive and anxiety symptoms. Thirty-five percent of patients who presented with combined depression and anxiety symptoms were abstinent at six months. These patients had worse prognosis than the less symptomatic cohort at intake, including those who presented with depression symptoms alone; in the latter group, 70 percent were abstinent at six months. Key predictor variables included days in treatment, primary drug of abuse, frequency of drug use, and report of concurrent depression or anxiety symptoms at intake. Conclusion(s): Concurrent depression or anxiety symptoms, low education, and lack of motivation for abstinence had a significant negative predictive effect on treatment outcome. Higher relapse rate was seen in concomitant opioid dependence, high risk' situations, and previous relapses. Positive predictors were more number of coping strategies, principally adaptive ones.</t>
  </si>
  <si>
    <t>https://dx.doi.org/10.1016/j.jceh.2015.07.028</t>
  </si>
  <si>
    <t>Journal of Clinical and Experimental Hepatology. Conference: 23rd Annual Conference of Indian National Association for the Study of Liver, INASL 2015. Delhi India. 5(Supplement 2) (pp S13-S14), 2015. Date of Publication: JuneJuly 2015.</t>
  </si>
  <si>
    <t>Willi, Taylor S.;Honer, William G.;Thornton, Allen E.;Gicas, Kristina;Procyshyn, Ric M.;Vila-Rodriguez, Fidel;Panenka, William J.;Aleksic, Ana;Leonova, Olga;Jones, Andrea A.;MacEwan, G. William;Barr, Alasdair M.</t>
  </si>
  <si>
    <t>Factors affecting severity of positive and negative symptoms of psychosis in a polysubstance using population with psychostimulant dependence.</t>
  </si>
  <si>
    <t>Approximately half of psychostimulant users experience psychotic symptoms, which include both positive and negative symptoms. Prior reports have exclusively used positive symptoms to characterize psychostimulant associated psychosis. Symptoms vary dramatically in severity, though most investigations categorize psychosis as a dichotomous occurrence. To explore the association between different substances of abuse and the severity of psychotic symptoms, we investigated 171 individuals meeting DSM-IV-TR criteria for psychostimulant (cocaine or methamphetamine) dependence in an observational cross-sectional study. Participants were predominantly male (72.5%), recruited from a socially disadvantaged neighborhood in Vancouver, Canada, with a mean age of 45.5(Â± 8.8) years. Of the total sample, 85% were dependent on cocaine, and 28.1% were dependent on methamphetamine. Participants had a median total PANSS score of 63, ranging from 37 to 111. Demographic information, current substance use and early substance exposure were used to predict positive and negative psychotic symptom severity in linear regression models. Increased severity of positive psychotic symptoms was significantly related to greater methamphetamine and marijuana use in the past 28 days, and methadone-abstinence. Negative symptom severity was related to increased opioid use in the past 28 days. There was no overlap between predictors of positive and negative symptom severity. (PsycInfo Database Record (c) 2020 APA, all rights reserved)</t>
  </si>
  <si>
    <t>https://doi.org/10.1016/j.psychres.2016.04.059</t>
  </si>
  <si>
    <t>Snyder, Julie Ann</t>
  </si>
  <si>
    <t>Factors associated with abstinence among older opiate users.</t>
  </si>
  <si>
    <t>Factors associated with the achievement of abstinence were examined among 343 opiate addicted older adults (average age 56.5 years old) who were participants in longitudinal studies conducted by Anglin and colleagues. Participants' responses to survey questions on factors such as physical health status, mental health status, gender, social support, and Alcoholics Anonymous (AA) involvement were investigated to examine their association with achievement of short-term abstinence (defined as no illicit substance use within the past 30 days) and long-term abstinence (defined as no illicit substance use within the past year). Logistic regression analysis was conducted to determine the nature and strength of the relationship of these predictor variables and abstinence. It was predicted that individuals with less reported physical health issues will be more likely to be abstinent, while individuals with more reported mental health issues will be less likely to be abstinent. Further, men would be less likely to be abstinent than women; while individuals with higher reported AA involvement will more likely to be abstinent. It was found that the current sample, when compared to same age and gendered peers, was overall sicker that national outpatient psychiatric norms. The results also found that higher mental health status was able to significantly predict both higher short and long-term abstinence. It was also found that higher AA involvement was associated with higher abstinence in both the short and long term. (PsycINFO Database Record (c) 2016 APA, all rights reserved)</t>
  </si>
  <si>
    <t>Schwedt T.J.
 Alam A.
 Reed M.L.
 Fanning K.M.
 Munjal S.
 Buse D.C.
 Dodick D.W.
 Lipton R.B.</t>
  </si>
  <si>
    <t>Factors associated with acute medication overuse in people with migraine: results from the 2017 migraine in America symptoms and treatment (MAST) study.</t>
  </si>
  <si>
    <t>Background: The MAST Study is a longitudinal, cross-sectional survey study of US adults with migraine. These analyses were conducted to estimate rates of acute medication overuse (AMO) and determine associations of AMO with individual and headache characteristics. Method(s): Eligible respondents had ICHD-3-beta migraine, reported &gt;=3 monthly headache days (MHDs) in the past 3 months, &gt;=1 MHD in the past 30 days, and currently took acute headache medication. AMO was defined according to ICHD-3-beta thresholds for monthly days of medication taking when diagnosing medication overuse headache. Result(s): Eligible respondents (N = 13,649) had a mean age of 43.4 +/- 13.6 years; most were female (72.9%) and Caucasian (81.9%). Altogether, 15.4% of respondents met criteria for AMO. Compared with those not overusing medications, respondents with AMO were significantly more likely to be taking triptans (31.3% vs 14.2%), opioids (23.8% vs 8.0%), barbiturates (7.8% vs 2.7%), and ergot alkaloids (3.1% vs 0.6%) and significantly less likely to be taking NSAIDs (63.3% vs 69.8%) (p &lt; 0.001 for all comparisons). Respondents with AMO had significantly more MHDs (12.9 +/- 8.6 vs 4.3 +/- 4.3, p &lt; 0.001); higher migraine symptom severity (17.8 +/- 2.7 vs 16.4 +/- 3.0, p &lt; 0.001), higher pain intensity scores (7.4 vs 6.5, p &lt; 0.001); and higher rates of cutaneous allodynia (53.7% vs 37.5%, p &lt; 0.001). Adjusted for MHDs, the odds of AMO were increased by each additional year of age (OR 1.02, 95% CI 1.02, 1.03); being married (OR 1.19, 95% CI 1.06, 1.34); smoking (OR 1.54, 95% CI 1.31, 1.81); having psychological symptoms (OR 1.62, 95% CI 1.43, 1.83) or cutaneous allodynia (OR 1.22, 95% CI 1.08, 1.37); and greater migraine symptom severity (OR 1.06, 95% CI 1.04, 1.09) and pain intensity (OR 1.27, 95% CI 1.22, 1.32). Cutaneous allodynia increased the risk of AMO by 61% in males (OR 1.61, 95% CI 1.28, 2.03) but did not increase risk in females (OR 1.08, 95% CI 0.94, 1.25). Conclusion(s): AMO was present in 15% of respondents with migraine. AMO was associated with higher symptom severity scores, pain intensity, and rates of cutaneous allodynia. AMO was more likely in triptan, opioid, and barbiturate users but less likely in NSAID users. Cutaneous allodynia was associated with AMO in men but not women. This gender difference merits additional exploration.Copyright © 2018, The Author(s).</t>
  </si>
  <si>
    <t>https://dx.doi.org/10.1186/s10194-018-0865-z</t>
  </si>
  <si>
    <t>Journal of Headache and Pain. 19(1) (no pagination), 2018. Article Number: 38. Date of Publication: 01 Dec 2018.</t>
  </si>
  <si>
    <t>Tevik K.
 Selbaek G.
 Engedal K.
 Seim A.
 Krokstad S.
 Helvik A.-S.</t>
  </si>
  <si>
    <t>Factors associated with alcohol consumption and prescribed drugs with addiction potential among older women and men - the Nord-Trondelag health study (HUNT2 and HUNT3), Norway, a population-based longitudinal study.</t>
  </si>
  <si>
    <t>BACKGROUND: Little is known about factors associated with alcohol consumption and use of drugs with addiction potential in older adults. The aim of this study was to explore the association between socio-demographic variables, physical and mental health and the later (11years) use of frequent drinking, prescribed drugs with addiction potential and the possible combination of frequent drinking and being prescribed drugs with addiction potential in older adults (&gt;= 65years). METHOD(S): In this longitudinal study, we used data from two surveys of the Nord-Trondelag Health Study (HUNT2 1995-1997 and HUNT3 2006-2008), a population based study in Norway. We totally included 10,656 individuals (5683 women) aged 54years and older when they participated in HUNT2. Frequent drinking was defined as drinking alcohol 4days or more per week. Data on prescribed drugs with addiction potential were drawn from the Norwegian Prescription Database. Drugs with addiction potential were defined as at least one prescription of benzodiazepines, z-hypnotics or opioids during one year for a minimum of two consecutive years between 2005 and 2009. RESULT(S): The typical frequent drinker in HUNT3 was younger, more educated, lived in urban areas, and reported smoking and drinking frequently in HUNT2 compared to the non-frequent drinker in HUNT3. The typical user of prescribed drugs with addiction potential in HUNT3 was an older woman who smoked and was in poor health, suffered from anxiety, had been hospitalized in the last 5years and used anxiety or sleep medication every week or more often in HUNT2. The typical individual in HUNT3 with the possible combination of frequent drinking and being prescribed drugs with addiction potential had more education, smoked, drank frequently and used anxiety or sleep medication in HUNT2. CONCLUSION(S): Individuals who were identified as frequent drinkers in HUNT2 were more likely to be frequent drinkers in HUNT3, and to have the possible combination of frequent drinking and being prescribed drugs with addiction potential in HUNT3. Health care professionals need to be aware of use of alcohol among older adults using drugs with addiction potential.</t>
  </si>
  <si>
    <t>https://dx.doi.org/10.1186/s12877-019-1114-2</t>
  </si>
  <si>
    <t>BMC geriatrics. 19(1) (pp 113), 2019. Date of Publication: 18 Apr 2019.</t>
  </si>
  <si>
    <t>Robles RR, Marrero CA, Matos TD, Colón HM, Finlinson HA, Reyes JC, Sahai H.</t>
  </si>
  <si>
    <t>Factors associated with changes in sex behaviour among drug users in Puerto Rico</t>
  </si>
  <si>
    <t>10.1080/713612417</t>
  </si>
  <si>
    <t>Cassiani-Miranda C.A.
 Campo-Arias A.
 Caballero-Dominguez C.C.</t>
  </si>
  <si>
    <t>Factors Associated with Cyberbullying Victimisation among Colombian High-School Adolescents.</t>
  </si>
  <si>
    <t>The study's purpose was to examine the prevalence and explore some factors associated with cyberbullying in high-school adolescents at Santa Marta, Colombia. A cross-sectional study was designed, which participated in students between 13 and 17 years. Participants completed the item for being a victim of cyberbullying of the Youth Risk Behavior Survey for high school students designed by the Center for Disease Control of the United States. A total of 1462 students answered the questionnaire (M = 14.4 years, SD = 0.8). 19.6% (n = 287) reported lifetime cyberbullying victimisation. Cyberbullying victimisation was associated with post-traumatic stress disorder risk (OR = 2.05, 95%CI 1.51-2.79), lifetime cigarette smoking (OR = 1.91, 95%CI 1.42-2.57), female gender (OR = 1.68, 95%CI 1.25-2.26), family dysfunction (OR = 1.68, 95%CI 1.18-2.41), and poor-fair health condition (OR = 1.45, 95%CI 1.08-1.95). Being a victim of cyberbullying is frequent among Colombian high-school adolescents. It is associated with post-traumatic stress disorder risk, cigarette smoking, female gender, family dysfunction, and poor-fair general health condition. Longitudinal investigations are needed to measure better the dynamics of cyberbullying and the nature of such associations.Copyright © 2021, The Author(s), under exclusive licence to Springer Nature Switzerland AG.</t>
  </si>
  <si>
    <t>https://dx.doi.org/10.1007/s40653-021-00355-z</t>
  </si>
  <si>
    <t>Journal of Child and Adolescent Trauma. 15(1) (pp 27-36), 2022. Date of Publication: March 2022.</t>
  </si>
  <si>
    <t>Nilsson SchÃ¶nnesson, L.;Williams, M.;Atkinson, J.;Timpson, S.</t>
  </si>
  <si>
    <t>Factors associated with depressive symptoms in African American crack cocaine smokers.</t>
  </si>
  <si>
    <t>Few studies have examined factors associated with depressive symptoms in crack cocaine smokers, although cocaine use has been linked to depression. The purpose of this study was to identify correlates of depressive symptoms in a sample of 799 HIV-positive and HIV-seronegative African-American crack cocaine smokers. Multiple regression modelling revealed that anxiety was strongly and positively associated with depressive symptoms. In addition, being female and more frequent crack smoking were also found to be associated. Higher self-esteem and decision-making confidence were found to be associated with less often experiencing depressive symptoms. The model accounted for 64% of the variance in the data. It was noteworthy that HIV infection, as such, was not associated with depressive symptoms. The study has important implication for mental health and health promotion interventions targeting crack cocaine smokers. (PsycINFO Database Record (c) 2016 APA, all rights reserved)</t>
  </si>
  <si>
    <t>https://doi.org/10.1080/14659890802695857</t>
  </si>
  <si>
    <t>Kim, T. W.;Palepu, A.;Cheng, D. M.;Libman, H.;Saitz, R.;Samet, J. H.</t>
  </si>
  <si>
    <t>Factors associated with discontinuation of antiretroviral therapy in HIV-infected patients with alcohol problems.</t>
  </si>
  <si>
    <t>Although mortality rates among HIV-infected populations have declined with the advent of combination antiretroviral therapy (ART), patients with substance use disorders have benefited less from these therapies. While adherence to ART has been well studied, less is known about factors associated with discontinuation of ART. The aim of this study is to investigate predictors of discontinuation of ART in HIV-infected patients with alcohol problems, focusing on their substance use and depressive symptoms. The study cohort (n = 266) was prospectively assessed with biannual standardised interviews between 2001 and 2005. Four predictor variables (cocaine, heroin, heavy alcohol use and substantial depressive symptoms) were assessed six months prior to the outcome (ART discontinuation). Longitudinal logistic regression models examined the association between predictor variables and ART discontinuation adjusting for age, gender, race/ethnicity, homelessness, CD4, HIV RNA and HIV Symptom Index. Subjects were 77% male; 43% black; 22% homeless; 45% used cocaine; 20% used heroin; 29% had heavy alcohol use; and 40% had substantial depressive symptoms. Discontinuation occurred in 135 (17%) of the observations (n = 743). In bivariate analyses, cocaine use, heroin use and depressive symptoms were significantly associated with ART discontinuation but heavy alcohol use was not. In the multivariable model, substantial depressive symptoms (adjusted odds ratio (AOR) = 1.66; 95% confidence interval (CI): 1.04, 2.65) but not cocaine (AOR = 1.28; 95%CI: 0.76, 2.16) or heroin use (AOR = 1.27 95%CI: 0.66, 2.44), remained significantly associated with ART discontinuation. Among HIV-infected adults with alcohol problems, depressive symptoms, but not substance use, predicted subsequent ART discontinuation. Recognition and treatment of depressive symptoms in this population may result in better maintenance of ART and its associated clinical benefits. (PsycInfo Database Record (c) 2021 APA, all rights reserved)</t>
  </si>
  <si>
    <t>https://doi.org/10.1080/09540120701294245</t>
  </si>
  <si>
    <t>Klimas, Jan;Nosova, Ekaterina;SocÃ­as, Eugenia;Nolan, Seonaid;Brar, Rupinder;Hayashi, Kanna;Milloy, M.-J.;Kerr, Thomas;Wood, Evan</t>
  </si>
  <si>
    <t>Factors associated with discontinuation of methadone maintenance therapy (MMT) among persons who use alcohol in Vancouver, Canada.</t>
  </si>
  <si>
    <t>Background: We sought to examine the factors associated with discontinuation of MMT among persons on methadone who use alcohol. Methods: We evaluated the impact of drug-related and other factors on discontinuation of MMT among persons enrolled in MMT and who reported any use of alcohol versus those who were enrolled in two community-recruited prospective cohorts of people who use illicit drugs (PWUD). Extended Cox models with time-dependent variables identified factors independently associated with time to first MMT discontinuation. Results: Between December 2005 and 2015, 823 individuals on MMT who also reported using alcohol at least once were included in these analyses. During the study period, 391 (47.5%) discontinued methadone. Daily heroin injection (Adjusted Hazard Ratio [AHR] = 2.67, 95% Confidence Interval [CI]: 2.10â€“3.40) and homelessness (AHR = 1.42, 95% CI: 1.10â€“1.83) were positively associated with MMT discontinuation, whereas receiving other concurrent addiction treatment in addition to MMT (AHR = 0.07, 95% CI: 0.05â€“0.08), as well as &gt; 60 mg methadone dose (AHR = 0.48, 95% CI: 0.39â€“0.60), Hepatitis C virus seropositivity (AHR = 0.65, 95% CI: 0.47â€“0.90), and HIV seropositivity (AHR = 0.72, 95% CI: 0.57â€“0.91) were negatively associated with MMT discontinuation. Any/heavy alcohol use was not independently associated with MMT discontinuation. Conclusions: This study reinforces the known risks of continued heroin injection and homelessness for MMT discontinuation among individuals who also consume alcohol and highlights the protective effect of both MMT dose and receipt of concurrent addiction treatment. (PsycINFO Database Record (c) 2018 APA, all rights reserved)</t>
  </si>
  <si>
    <t>https://doi.org/10.1016/j.drugalcdep.2018.01.027</t>
  </si>
  <si>
    <t>Long, V; Arredondo, J; Ti, LP; Grant, C; DeBeck, K; Milloy, MJ; Lysyshyn, M; Wood, E; Kerr, T; Hayashi, K</t>
  </si>
  <si>
    <t>Factors associated with drug checking service utilization among people who use drugs in a Canadian setting</t>
  </si>
  <si>
    <t>Fentanyl; Drug checking; Drug dealing; Opioids; Overdose; Vancouver</t>
  </si>
  <si>
    <t>NONFATAL OVERDOSE; INJECT DRUGS; FENTANYL; PREDICTORS; VANCOUVER; HEROIN; STATES</t>
  </si>
  <si>
    <t>Background The United States and Canada are amidst an opioid overdose crisis, with the Canadian province of British Columbia (BC) among the hardest hit. In response, drug checking services (DCS) have been introduced in this setting as a novel pilot harm reduction intervention though little is known about usage rates. Therefore, we sought to identify factors associated with drug checking uptake among people who use drugs (PWUD) in Vancouver, BC. Methods Data were derived from three ongoing prospective cohort studies of PWUD in Vancouver between June and November 2018. Multivariable logistic regression was used to determine factors associated with self-reported DCS utilization in the past 6 months among participants at high risk of fentanyl exposure (i.e., those self-reporting illicit opioid use or testing positive for fentanyl via urine drug screen). Results Among 828 eligible participants, including 451 (55%) males, 176 (21%) reported recent use of DCS. In multivariable analyses, factors significantly associated with DCS utilization included: homelessness (Adjusted Odds Ratio [AOR] 1.47; 95% Confidence Interval [CI] 1.01-2.13) and involvement in drug dealing (AOR 1.59; 95% CI 1.05-2.39). Conclusions In our sample of PWUD, uptake of DCS was low, although those who were homeless, a sub-population known to be at a heightened risk of overdose, were more likely to use the services. Those involved in drug dealing were also more likely to use the services, which may imply potential for improving drug market safety. Further evaluation of drug checking is warranted.</t>
  </si>
  <si>
    <t>Marrero, C. Amalia;Robles, Rafaela R.;Colon, HÃ©ctor M.;Reyes, Juan C.;Matos, TomÃ¡s D.;Sahai, Hardeo;CalderÃ³n, JosÃ© M.;Shepard, Elizabeth W.</t>
  </si>
  <si>
    <t>Factors associated with drug treatment dropout among injection drug users in Puerto Rico.</t>
  </si>
  <si>
    <t>This study examined factors associated with drug treatment dropout among injection drug users (IDUs) in Puerto Rico, a group that has contributed significantly to the self-sustaining AIDS epidemic in the island since the mid-1980s. A total of 557 IDUs were recruited from communities in a semirural region of Puerto Rico, as part of a longitudinal study testing the efficacy of a two-facet intervention model, based on motivational interviewing. Of 124 IDUs who had entered drug treatment at follow-up, 33 (26.6%) dropped out before completing all recommended sessions. Multiple logistic regression analysis showed that age, homelessness, and speedball use were significantly associated with drug treatment dropout. Conversely, participants who received the two-facet intervention were significantly less likely to drop out of drug treatment. Receiving psychiatric services also reduced the odds of treatment dropout. Improving adherence to drug treatment and reducing dropout rates are complex processes that need to be addressed at the individual behavioral and social support levels, as well as the program process and resource levels. (PsycInfo Database Record (c) 2020 APA, all rights reserved)</t>
  </si>
  <si>
    <t>https://doi.org/10.1016/j.addbeh.2004.05.024</t>
  </si>
  <si>
    <t>Tang, Songyuan</t>
  </si>
  <si>
    <t>Factors associated with effectiveness of Methadone Maintenance Treatment in Yunnan province of China.</t>
  </si>
  <si>
    <t>Background: China introduced the Methadone Maintenance Treatment (MMT) to cope with the rapidly rising number of heroin users and related increases in the prevalence of HIV for a decade. Currently, China's MMT program is the largest single MMT program in the world. However, relatively low retention rate of MMT has been a concern for China's MMT program ever since the first pilot was initiated. The objectives of the prospective cohort study are: 1) To document the retention rate of MMT program and identify the factors associated with retention of MMT in Yunnan. 2) To examined effect of MMT for 204 drug users who entered methadone maintenance between baseline and 6-month follow-up. Methods: Anonymous in-depth interviews were conducted with 13 clients of MMT clinics, 18 dropouts from MMT, 8 officers and 19 services providers of MMT program. The perceived facilitators and barrier associated with retention of MMT from the perspectives of clients and service providers were documented. Meanwhile, a prospective cohort study was employed in this study. 523 clients from the four selected MMT clinics from four city/prefectures of Yunnan Province were recruited into the cohort, beginning on January 2014 and followed up until September 2014. In total, 523 clients completed questionnaire interview at baseline and 204 clients who still remained in MMT clinics were interviewed at six-month follow up. Additionally, to evaluate the effects of MMT program, this study also compared the baseline information and followed up information among the 204 clients who were remaining in the MMT program. Results: The qualitative study revealed that over ten years, MMT program has already gradually accepted by societies including the department of public security. Fear of arresting in and/or around MMT clinics was not a major barrier for accessing and remaining in. Service providers believed they are able to prescribe appropriate dosage of methadone to clients. However, that methadone dose and dose-adjustment are still problem at the maintenance phase because of poor provider-client communication, misunderstanding and inappropriate perceptions of the MMT treatment goals and side effect. The major individual-level barriers are: 1) Lack of knowledge of MMT treatment goal, side effects and long-term treatment process; 2) fear of addiction of methadone and opposition to utilize MMT on a long-term basis; 3) low accessibility of comprehensive services such as psychological counseling and side effect diagnosis and treatment; 4) economic burden; 5) concurrent use of heroin and methadone due to temptation of drug user friends and lack of family support, and 6) the drug-related stigma and discrimination in societies. The major structural and institutional barriers are: 1) high turnover rate and shortage of human resources in MMT clinic due to financial difficulties and lack of institutional support; 2) lack of related skills such as communication and counseling skills because of insufficient professional trainings; 3) logistical barriers such as the inflexible service hours, location and transportation and take away dose of methadone is restricted. 4) MMT services diversity and, 5) affordability of MMT. Furthermore, this study showed that individual barriers and structural barriers often interact synergistically and make the situation more complicated and difficult. The quantitative study found that the cumulative probabilities of retention at 1, 3 and 6months were 80.9%, 47.8% and 39.0%, respectively. The mean survival time was 3.5 months (Se=0.098) and median was 2.9 months. Seven factors were found to significantly predict retention in the MMT clinics. The seven factors were: female gender, in employment, good family relationships and support, currently married, never dropped out of MMT, subjective feeling of adequate dosage, and good provider-client relationship. (PsycINFO Database Record (c) 2016 APA, all rights reserved)</t>
  </si>
  <si>
    <t>Minen M.T.
 Loder E.
 Friedman B.</t>
  </si>
  <si>
    <t>Factors associated with emergency department visits for migraine: An observational study.</t>
  </si>
  <si>
    <t>Objective/Background:-This study aims to determine why patients with migraine present to an emergency department (ED). While migraine accounts for over 800,000 ED visits annually, no prospectively gathered data characterize patients' reasons for presenting to an ED.
 Methods:-We prospectively interviewed 309 consecutive patients presenting to an urban ED for headache. Patients were asked 100 closed-ended questions regarding sociodemographics, headache history, and current headache attack. We performed descriptive analyses on patients fulfilling International Classification of Headache Disorders 2 migraine criteria.
 Results:-Of 186 patients who met migraine criteria, 77% (95% confidence interval [CI]: 71, 83%) had a primary care provider (PCP), 87% (95% CI: 82, 92%) had medical insurance, and 83% (95% CI: 77, 88%) had drug coverage. Fifty-three percent (95% CI: 46, 60%) reported that they previously visited a doctor for headache. Fifty-five percent (95% CI: 48, 62%) previously received a migraine diagnosis. Twenty-two percent (95% CI: 16, 28%) sought medical care for the current headache prior to ED presentation. Fifty-five percent (95% CI: 48, 63%) took abortive medication for migraine on the day of the ED visit. Median headache duration was 24 hours (IQR: 12-72). Forty-nine percent (95% CI: 42, 57%) screened positive for depression. The most common reason for visiting the ED was a perceived emergency condition or referral by a physician (33.3% [95% CI: 27, 40%]). Other commonly cited reasons related to access to care.
 Conclusions:-Most migraineurs presenting to the E D have a PCP and health insurance. ED visits commonly result from an inability to access care elsewhere and because patients consider pain to be an emergency condition. Missed opportunities for diagnosis and treatment likely contribute to ED visits.Copyright © 2014 American Headache Society.</t>
  </si>
  <si>
    <t>https://dx.doi.org/10.1111/head.12461</t>
  </si>
  <si>
    <t>Headache. 54(10) (pp 1611-1618), 2014. Date of Publication: 01 Nov 2014.</t>
  </si>
  <si>
    <t>Zanis DA, Metzger DS, McLellan AT.</t>
  </si>
  <si>
    <t>Factors associated with employment among methadone patients</t>
  </si>
  <si>
    <t>10.1016/0740-5472(94)90097-3</t>
  </si>
  <si>
    <t>Roux, Perrine;Lions, Caroline;Michel, Laurent;Mora, Marion;DaulouÃ¨de, Jean-Pierre;Marcellin, Fabienne;Spire, Bruno;Morel, Alain;Carrieri, Patrizia M.</t>
  </si>
  <si>
    <t>Factors associated with HCV risk practices in methadone-maintained patients: The importance of considering the couple in prevention interventions.</t>
  </si>
  <si>
    <t>Background: One important public health issue associated with opioid use today is the risk of hepatitis C (HCV) infection. Although methadone maintenance may help to decrease HCV-related risk practices, HCV risk behaviors persist and are strongly associated with specific substance use patterns, mental status and social context. The ANRS-Methaville study gave us the opportunity to better disentangle the different relationships between these various factors and HCV risk practices. Methods: The ANRS-Methaville multisite randomized trial was designed to assess the feasibility of initiating methadone in primary care by comparing it with methadone initiation in specialized centers. This study recruited 195 participants initiating methadone maintenance and followed up for 12 months. Longitudinal data from this trial was used to acquire a greater understanding of HCV risk practices and their pattern of correlates in this population. We selected 176 patients who had data on HCV risk practices at M0 and M12, accounting for 312 visits. HCV risk practices were defined as follows: sharing needles or syringes, sharing drug paraphernalia, getting a tattoo or having a piercing in a non-professional context, sharing toiletry items. To identify factors associated with HCV risk practices, we performed a mixed logistic regression analysis. Results: HCV risk practices were reported by 19% and 15% of participants at baseline and M12, respectively. After adjustment for age, cocaine use and alcohol dependence as well as suicidal risk, living in a couple with a non-drug user and in a couple with a drug user were both independent predictors of HCV risk practices (OR[CI95%] = 4.16 [1.42-12.12]; OR[CI95%] = 9.85 [3.13-31.06], respectively). Conclusions: Identifying individuals at risk of HCV transmission during methadone treatment such as stimulant users, alcohol dependent individuals, and those at suicidal risk is necessary to optimize response to treatment. Innovative prevention approaches tailored to couples are also urgently needed and could decrease HCV-risk in this population. (PsycINFO Database Record (c) 2016 APA, all rights reserved)</t>
  </si>
  <si>
    <t>Menendez M.E.
 Lawler S.M.
 Ring D.C.
 Jawa A.</t>
  </si>
  <si>
    <t>Factors associated with high pain intensity after total shoulder arthroplasty.</t>
  </si>
  <si>
    <t>Introduction: As reimbursement becomes increasingly tied to quality and patient experience, there is growing interest in alleviation of postoperative pain combined with optimal opioid stewardship. We characterized predictors of severe inpatient pain after elective total shoulder arthroplasty, and evaluated its association with opioid use, operative time, hospital length of stay, discharge disposition, and cost. Objective(s): We sought to characterize preoperative characteristics associated with severe pain among patients admitted to a hospital after TSA. Additionally, we evaluated the association of severe postoperative pain with inpatient opioid use, operative time, hospital length of stay, discharge disposition, and cost. An improved understanding of factors contributing to severe postoperative pain-and costlier care-can inform the development of enhanced recovery pathways based on comprehensive care of a patient's physical, mental, and social determinants of health. Method(s): A total of 415 patients undergoing elective primary total shoulder arthroplasty between 2016-2017 were identified from our prospectively collected registry. Severe postoperative pain was defined as peak pain intensity &gt;= 75th percentile. Multivariable logistic regression modeling was used to determine preoperative characteristics (e.g. demographics, emotional health, comorbidities, American Shoulder and Elbow Surgeons [ASES]score)associated with severe pain. Opioid consumption was expressed as oral morphine equivalents (OMEs). Costs were calculated using time-driven activity-based costing. Result(s): In decreasing order of magnitude, the predictors of severe postoperative pain were greater number of self-reported allergies, preoperative chronic opioid use, lower ASES score, and depression. Patients reporting severe pain took more opioids (202 vs 84 mg OMEs), stayed longer in the hospital (2.9 vs 2.0 days), used postacute inpatient rehabilitation services more frequently (28 vs 10%), and were more likely to be high-cost patients (23 vs 5%; all P &lt;.001), but they did not have longer surgeries (166 vs 165 minutes, P =.86). Conclusion(s): Efforts to address psychological and social determinants of health might do as much or more than technical improvements to alleviate pain, limit opioid use, and contain costs after shoulder Level of Evidence: III, prognostic.Copyright © 2019</t>
  </si>
  <si>
    <t>https://dx.doi.org/10.1016/j.jse.2018.11.021</t>
  </si>
  <si>
    <t>Journal of Shoulder and Elbow Surgery. Conference: ASES 2018 CLOSED MEETING. Chicago United States. 28(6) (pp e209), 2019. Date of Publication: June 2019.</t>
  </si>
  <si>
    <t>Hall M.T.
 Leukefeld C.G.
 Havens J.R.</t>
  </si>
  <si>
    <t>Factors associated with high-frequency illicit methadone use among rural Appalachian drug users.</t>
  </si>
  <si>
    <t>Background: In recent years there has been a sharp increase in the use of illicit methadone as well as methadone-related overdose deaths. Objective(s): The purpose of this study was to describe factors associated with low- and high-frequency methadone use in a cohort of rural Appalachian drug users. Method(s): Interviews assessing sociodemographics, illicit drug use and drug treatment, psychiatric disorders, health and sociometric drug network characteristics were conducted with 503 rural drug users between 2008 and 2010. A two-level mixed effects regression model was utilized to differentiate low- (one use per month or less in the past six months) versus high-frequency (daily or weekly use in the past six months) illicit methadone users. Result(s): The lifetime prevalence of illicit methadone use in this population was 94.7% (n=476) and slightly less than half (46.3%) were high-frequency users. In the mixed effects regression model, initiating illicit methadone use at a younger age was associated with high-frequency illicit methadone use. Taking a prescribed medication for a physical problem, undergoing additional weeks of outpatient drug free treatment, daily OxyContin use in the past month, and having fewer ties and second-order connections in the drug network reduced the odds of high-frequency illicit methadone use. Conclusion(s): Rates of illicit methadone use and high-frequency illicit methadone use among this sample of rural drug users were considerably higher than those previously reported in the literature. Health practitioners in rural areas should routinely screen for illicit opioid use, including methadone. © 2013 Informa Healthcare USA, Inc. All rights reserved: reproduction in whole or part not permitted.</t>
  </si>
  <si>
    <t>https://dx.doi.org/10.3109/00952990.2013.805761</t>
  </si>
  <si>
    <t>American Journal of Drug and Alcohol Abuse. 39(4) (pp 241-246), 2013. Date of Publication: July 2013.</t>
  </si>
  <si>
    <t>Scharber S.K.
 Cole J.B.
 Klein L.R.
 Driver B.E.
 Olives T.D.</t>
  </si>
  <si>
    <t>Factors associated with intubation and capnographically proven apnea in patients treated with intramuscular ketamine for prehospital agitation.</t>
  </si>
  <si>
    <t>Background: Ketamine is increasingly used to control prehospital agitation, but prospective data describing predictors of intubation and apnea remain scant. The objective of this study was to identify predictors of intubation and apnea following prehospital ketamine for agitation control. Method(s): This was a prospective cohort study of adult patients treated with ketamine by paramedics for agitation control who were transported to our ED. Patients with an Altered Mental Status Scale (AMSS, a previously validated agitation scale) of +2 or +3 (severe agitation) received 3 mg/kg intramuscular (IM) ketamine, while AMSS of +4 (profound agitation) received 5 mg/kg. Primary outcomes were the incidence of apnea, defined as 6 seconds of absent end tidal waveform, and intubation within one hour of ED arrival. Variables significant on univariate testing (p &lt; 0.05), or judged clinically relevant, were included in regression modeling. Result(s): From 1 August to 8 December 2017, 171 patients were identified. 134 were included after excluding 2 children and 37 with missing ethanol data. Of these, 41 (30%) were intubated, and 25 (19%) were apneic. Final logistic regression models included 10 variables: AMSS score +4, gender, weight &gt;85kg, urine positive for methamphetamine or cocaine, doses of additional antipsychotics or benzodiazepines, ethanol concentration, clinical suspicion of illicit drugs, and overnight ED arrival. Models demonstrated acceptable fit (Hosmer-Lemeshow v2 8.69, p&gt;0.37 and v2 4.67, p&gt;0.79). Overnight ED arrival (OR 3.00, 95% CI 1.07 - 8.45) and positive urine cocaine (OR 3.00, 95% CI 1.54 - 122.04) was associated with intubation; administration of additional antipsychotics (OR 0.06, 95% CI 0.016 - 0.227) was negatively associated with intubation. No other variables were associated with intubation. Dosing with additional antipsychotic medications was negatively associated with apnea (OR 0.233, 95% CI 0.069 - 0.787); no additional variables were associated with apnea. Conclusion(s): Treatment with additional antipsychotic medications was associated with decreased rates of intubation and objective apnea, while positive urine cocaine and overnight ED arrival predicted intubation. Whether these variables are directly associated with studied outcomes or surrogates for other bedside assessments remains unclear.</t>
  </si>
  <si>
    <t>Academic Emergency Medicine. Conference: 2018 Annual Meeting of the Society for Academic Emergency Medicine, SAEM 2018. Indianapolis, IN United States. 25(Supplement 1) (pp S88-S89), 2018. Date of Publication: May 2018.</t>
  </si>
  <si>
    <t>Stepanova M.
 Tapper E.B.
 Gane E.
 Sulkowski M.S.
 Bourliere M.
 Younossi Z.M.</t>
  </si>
  <si>
    <t>FACTORS ASSOCIATED WITH LACK OF IMPROVEMENT OF PATIENT REPORTED OUTCOMES (PRO) IN CHRONIC HEPATITIS C (CHC) PATIENTS WITH SUSTAINED VIROLOGIC RESPONSE (SVR).</t>
  </si>
  <si>
    <t>Background: Direct-acting antivirals (DAAs) have become standard of care treatment for CHC. Although achieving SVR with DAAs can result in a substantial improvement of PROs in most CHC patients with SVR, some patients continue to experience PRO impairment despite viral eradication. Aim(s): To assess factors associated with the lack of PRO improvement in CHC patients after achieving SVR. Method(s): PRO data was prospectively collected in 12 phase 3 multinational clinical trials of ledipasvir/sofosbuvir and sofosbuvir/velpatasvir with or without voxilaprevir (12 countries, 2014-2017). The Chronic Liver Disease Questionnaire-Hepatitis C Version (CLDQ-HCV) was administered before and after treatment. We included mono-infected CHC patients who achieved SVR-12 with DAAs and had a baseline total CLDQ-HCV score below the sample median (to allow for sufficient room for improvement). Our primary outcome was failure to achieve a substantial (&gt;5% of a range size) improvement in the total CLDQ-HCV score. Extensive clinical data were available including the use of concomitant pharmacotherapy. Result(s): There were 3,609 patients with available PRO data who achieved SVR after treatment with DAAs; of those, 1793 had CLDQ-HCV scores below the sample median of 5.4 (on a 1-7 scale). These patients were 54.6+/-9.5 years old, 58% male, 85% white, 60% enrolled in the U.S., 58% treatment-naive, 49% employed, 15% diabetic, and 37% cirrhotic. After achieving SVR-12, 75.7% experienced substantial PRO improvement and 24.3% failed to improve. Patients who failed to improve were older (55.6 vs. 54.2 years), had higher BMI (28.6 vs. 27.8), were less likely treatment-naive (51.1% vs. 60.4%), and had more comorbidities (depression: 36.9% vs. 31.0%, type 2 diabetes: 18.3% vs. 13.9%, sleep disorders: 29.4% vs. 23.7%) (all p&lt;0.05). The rates of the use of concomitant drugs (22% antidepressants, 2% antipsychotics, 26% benzodiazepines, 5.6% non-selective beta-blockers, 28% opioids, 17% proton pump inhibitors, 2.4% sedatives) were similar between those who did and did not have substantial PRO improvement (all p&gt;0.05). In multivariate regression analysis, failure to improve was independently associated with being treatment-experienced (odds ratio (OR) = 1.44 (1.16-1.79)), having higher BMI (OR = 1.019 (1.001-1.038) per kg/m2) (p&lt;0.05), and sleep disorders (OR= 1.32 (1.04-1.69)) (all p&lt;0.05); there was also a borderline significant association with depression and diabetes (OR = 1.24 (0.98-1.56), p=0.07, and 1.32 (0.99-1.77), p=0.06, respectively) (Figure). Conclusion(s): A number of modifiable extrahepatic factors (psychiatric and sleep disorders, BMI, diabetes) are associated with the lack of improvement in PROs in CHC patients with SVR. These data can be used to address underlying causes of PRO impairment that persists post-SVR to further improve these patients' quality of life and well-being. [Figure presented]Copyright © 2019 AGA Institute. All rights reserved.</t>
  </si>
  <si>
    <t>https://dx.doi.org/10.1016/S0016-5085%2819%2940367-3</t>
  </si>
  <si>
    <t>Gastroenterology. Conference: Digestive Disease Week, DDW 2019. San Diego United States. 156(6 Supplement 1) (pp S-1339), 2019. Date of Publication: 2019.</t>
  </si>
  <si>
    <t>Hirten RP, Danieletto M, Tomalin L, Choi KH, Zweig M, Golden E, Kaur S, Helmus D, Biello A, Pyzik R, Calcagno C, Freeman R, Sands BE, Charney D, Bottinger EP, Murrough JW, Keefer L, Suarez-Farinas M, Nadkarni GN, Fayad ZA.</t>
  </si>
  <si>
    <t>Factors Associated With Longitudinal Psychological and Physiological Stress in Health Care Workers During the COVID-19 Pandemic: Observational Study Using Apple Watch Data</t>
  </si>
  <si>
    <t>J Med Internet Res. 2021 Sep 13;23(9):e31295. doi: 10.2196/31295.</t>
  </si>
  <si>
    <t>10.2196/31295</t>
  </si>
  <si>
    <t>Zhang C.
 Slawek D.E.
 Ross J.
 Zolotov Y.
 Castillo F.
 Levin F.R.
 Sohler N.L.
 Minami H.
 Cunningham C.O.
 Starrels J.L.
 Arnsten J.H.</t>
  </si>
  <si>
    <t>Factors Associated with Medical Cannabis Use After Certification: A Three-Month Longitudinal Study.</t>
  </si>
  <si>
    <t>Background: Over the past decade, there has been increased utilization of medical cannabis (MC) in the United States. Few studies have described sociodemographic and clinical factors associated with MC use after certification and more specifically, factors associated with use of MC products with different cannabinoid profiles. Method(s): We conducted a longitudinal cohort study of adults (N=225) with chronic or severe pain on opioids who were newly certified for MC in New York State and enrolled in the study between November 2018 and January 2022. We collected data over participants' first 3 months in the study, from web-based assessment of MC use every 2 weeks (unit of analysis). We used generalized estimating equation models to examine associations of sociodemographic and clinical factors with (1) MC use (vs. no MC use) and (2) use of MC products with different cannabinoid profiles. Result(s): On average, 29% of the participants used predominantly high delta-9-tetrahydrocannabinol (THC) MC products within the first 3 months of follow-up, 30% used other MC products, and 41% did not use MC products. Non-Hispanic White race, pain at multiple sites, and past 30-day sedative use were associated with a higher likelihood of MC use (vs. no MC use). Current tobacco use, unregulated cannabis use, and enrollment in the study during the COVID-19 pandemic were associated with a lower likelihood of MC use (vs. no MC use). Among participants reporting MC use, female gender and older age were associated with a lower likelihood of using predominantly high-THC MC products (vs. other MC products). Conclusion(s): White individuals were more likely to use MC after certification, which may be owing to access and cost issues. The findings that sedative use was associated with greater MC use, but tobacco and unregulated cannabis were associated with less MC use, may imply synergism and substitution that warrant further research. From the policy perspective, additional measures are needed to ensure equitable availability of and access to MC. Health practitioners should check patients' history and current use of sedative, tobacco, and unregulated cannabis before providing an MC recommendation and counsel patients on safe cannabis use. clinicaltrials.gov (NCT03268551)Copyright 2023, Mary Ann Liebert, Inc., publishers.</t>
  </si>
  <si>
    <t>https://dx.doi.org/10.1089/can.2022.0248</t>
  </si>
  <si>
    <t>Cannabis and Cannabinoid Research. (no pagination), 2023. Date of Publication: 2023.</t>
  </si>
  <si>
    <t>Brown R.T.
 Evans J.L.
 Valle K.
 Guzman D.
 Chen Y.-H.
 Kushel M.B.</t>
  </si>
  <si>
    <t>Factors Associated with Mortality among Homeless Older Adults in California: The HOPE HOME Study.</t>
  </si>
  <si>
    <t>Importance: The population of homeless older adults is growing and experiences premature mortality. Little is known about factors associated with mortality among homeless older adults. Objective(s): To identify the prevalence and factors associated with mortality in a cohort of homeless adults 50 years and older. Design, Setting, and Participant(s): In this prospective cohort study (Health Outcomes in People Experiencing Homelessness in Older Middle Age [HOPE HOME]), 450 adults 50 years and older who were homeless at baseline were recruited via venue-based sampling in Oakland, California. Enrollment occurred in 2 phases, from July 2013 to June 2014 and from August 2017 to July 2018, and participants were interviewed at 6-month intervals. Exposures: Baseline and time-varying characteristics, including sociodemographic factors, social support, housing status, incarceration history, chronic medical conditions, substance use, and mental health problems. Main Outcomes and Measures: Mortality through December 31, 2021, based on state and local vital records information from contacts and death certificates. All-cause mortality rates were compared with those in the general population from 2014 to 2019 using age-specific standardized mortality ratios with 95% CIs. Result(s): Of the 450 included participants, median (IQR) age at baseline was 58.1 (54.5-61.6) years, 107 (24%) were women, and 360 (80%) were Black. Over a median (IQR) follow-up of 55 (38-93) months, 117 (26%) participants died. Median (IQR) age at death was 64.6 (60.3-67.5) years. In multivariable analyses, characteristics associated with mortality included a first episode of homelessness at 50 years and older (adjusted hazard ratio [aHR], 1.62; 95% CI, 1.13-2.32), homelessness (aHR, 1.82; 95% CI, 1.23-2.68) or institutionalization (aHR, 6.36; 95% CI, 3.42-11.82) at any follow-up compared with being housed, fair or poor self-rated health (aHR, 1.64; 95% CI, 1.13-2.40), and diabetes (aHR, 1.55; 95% CI, 1.06-2.26). Demographic characteristics, substance use problems, and mental health problems were not independently associated. All-cause standardized mortality was 3.5 times higher (95% CI, 2.5-4.4) compared with adults in Oakland. The most common causes of death were heart disease (n = 17 [14.5%]), cancer (n = 17 [14.5%]), and drug overdose (n = 14 [12.0%]). Conclusions and Relevance: The cohort study found that premature mortality was common among homeless older adults and associated factors included late-life homelessness and ongoing homelessness. There is an urgent need for policy approaches to prevent and end homelessness among older adults in the US.Copyright © 2022 American Medical Association. All rights reserved.</t>
  </si>
  <si>
    <t>https://dx.doi.org/10.1001/jamainternmed.2022.3697</t>
  </si>
  <si>
    <t>JAMA Internal Medicine. 182(10) (pp 1052-1060), 2022. Date of Publication: October 2022.</t>
  </si>
  <si>
    <t>Power J.D.
 Perruccio A.V.
 Gandhi R.
 Veillette C.
 Davey J.R.
 Lewis S.J.
 Syed K.
 Mahomed N.N.
 Rampersaud Y.R.</t>
  </si>
  <si>
    <t>Factors Associated With Opioid Use in Presurgical Knee, Hip, and Spine Osteoarthritis Patients.</t>
  </si>
  <si>
    <t>Objective: To evaluate rates of prescription opioid use among patients with presurgical knee, hip, and spine osteoarthritis (OA) and associations between use and sociodemographic and health status characteristics. Method(s): Participants were patients with presurgical, end-stage OA of the knee (n = 77), hip (n = 459), and spine (n = 168). Data were collected on current use of opioids and other pain medications, as well as measures of sociodemographic and health status variables and depression and pain (0-10 numeric rating scale). Rates of opioid use were calculated by sex, age, and surgical site. Multivariable logistic regression was used to examine associations between opioid use (sometimes/daily versus never) and other study variables. Result(s): The mean age of participants was 65.6 years; 55.5% were women, 15% of patients reported "sometimes" using opioids, and 15% reported "daily use." Use of opioids was highest among patients with spine OA (40%) and similar among patients with knee and hip OA (28% and 30%, respectively). Younger women (ages &lt;65 years) reported the greatest use of opioids overall, particularly among patients with spine OA. From multivariable logistic regression, greater likelihood of opioid use was significantly associated with spine OA (versus knee OA), obesity, being a current or former smoker, higher symptomatic joint count, greater depressive symptoms, greater pain, and current use of other prescription pain medication. Conclusion(s): Nearly one-third of patients with presurgical OA used prescription opioid medication. Given the questionable efficacy of opioids in OA and risk of adverse effects, higher opioid use among younger individuals and those with depressive symptoms is of concern and warrants further investigation.Copyright © 2019, American College of Rheumatology</t>
  </si>
  <si>
    <t>https://dx.doi.org/10.1002/acr.23831</t>
  </si>
  <si>
    <t>Arthritis Care and Research. 71(9) (pp 1178-1185), 2019. Date of Publication: 01 Sep 2019.</t>
  </si>
  <si>
    <t>El-Akkad, SED; Nolan, S; Hayashi, K; Dong, HR; Milloy, MJ; Debeck, K; Ti, LP</t>
  </si>
  <si>
    <t>Factors associated with patient perceived suboptimal dosing of in-hospital opioid agonist therapy among people who use illicit drugs in Vancouver, Canada</t>
  </si>
  <si>
    <t>Opioids; OAT; methadone; homeless; dosing</t>
  </si>
  <si>
    <t>METHADONE-MAINTENANCE THERAPY; DEPENDENT PATIENTS; HEALTH-CARE; BUPRENORPHINE TREATMENT; ANTIRETROVIRAL THERAPY; NONFATAL OVERDOSE; POLYSUBSTANCE USE; HOMELESS PEOPLE; INJECT DRUGS; USE DISORDER</t>
  </si>
  <si>
    <t>Background: Optimal dosing of opioid agonist therapy (OAT) is essential for treatment success. However, initiation and maintenance of OAT in hospital settings can be challenging given differing levels of opioid tolerance, withdrawal, and intoxication among patients. Objective: The objective of this study was to characterize the prevalence and factors associated with in-hospital patient perceived suboptimal OAT dosing among people who use illicit drugs (PWUD) in Vancouver, Canada. Methods: Data were derived from three prospective cohorts of PWUD in Vancouver, Canada. Bivariable and multivariable logistic regression models were used to examine factors associated with patient perceived suboptimal in-hospital OAT dose. Results: 273 study participants were prescribed OAT while in hospital: 83 (30.4%) participants perceived their OAT dose to be suboptimal. In a multivariable model, factors positively associated with a perceived suboptimal OAT dose included: homelessness (adjusted odds ratio [AOR] = 2.85; 95% CI: 1.53-5.28), daily stimulant use (AOR = 2.03; 95% CI: 1.14-3.63) and illicit drug use while in hospital (AOR = 2.33; 95% CI: 1.31-4.16). Conclusions: Almost one third of participants perceived receiving a suboptimal OAT dose while in hospital. These observed correlations indicate that a patient's perception of suboptimal OAT dosing in hospital may be more prevalent for patients who are homeless, report polysubstance use with stimulants and opioids and who obtain illicit drugs while hospitalized. While cautious prescribing of OAT in patients experiencing hospitalization is important, these findings demonstrate a high prevalence of and apparent risk factors for perceived suboptimal OAT dosing.</t>
  </si>
  <si>
    <t>Pisani M.A.
 Murphy T.E.
 Araujo K.L.B.
 Van Ness P.H.</t>
  </si>
  <si>
    <t>Factors associated with persistent delirium after intensive care unit admission in an older medical patient population.</t>
  </si>
  <si>
    <t>Purpose: This study was designed to identify factors associated with persistent delirium in an older medical intensive care unit (ICU) population. Material(s) and Method(s): This is a prospective cohort study of 309 consecutive medical ICU patients 60 years or older. Persistent delirium was defined as delirium occurring in the ICU and continuing upon discharge to the ward. The Confusion Assessment Method was used to assess for delirium. Patient demographics, severity of illness, and medication data were collected. Univariate and multivariate analysis were used to assess factors associated with persistent delirium. Result(s): Of 309 consecutive admissions to the ICU, 173 patients had ICU delirium, survived the ICU stay, and provided ward data. One-hundred patients (58%) had persistent delirium. In a multivariable logistic regression model, factors significantly associated with persistent delirium included age more than 75 years (odds ratio [OR], 2.52; 95% confidence interval [CI], 1.23-5.16), opioid (morphine equivalent) dose greater than 54 mg/d (OR, 2.90; 95% CI, 1.15-7.28), and haloperidol (OR, 2.88; 95% CI, 1.38-6.02); change in code status to "do not resuscitate" (OR, 2.62; 95% CI 0.95-7.35) and dementia (OR, 1.93; 95% CI 0.95-3.93) had less precise associations. Conclusion(s): Age, use of opioids, and haloperidol were associated with persistent delirium. Further research is needed regarding the use of haloperidol and opioids on persistent delirium. © 2010 Elsevier Inc.</t>
  </si>
  <si>
    <t>https://dx.doi.org/10.1016/j.jcrc.2010.02.009</t>
  </si>
  <si>
    <t>Journal of Critical Care. 25(3) (pp e1-540), 2010. Date of Publication: September 2010.</t>
  </si>
  <si>
    <t>Parikh M.A.
 Fabiyi C.
 Mistry K.B.</t>
  </si>
  <si>
    <t>Factors Associated with Postprocedure Opioid Prescribing and Persistent Opioid Use among Opioid-naive Patients: A Nationally Representative Sample.</t>
  </si>
  <si>
    <t>Objective: Examine factors associated with postprocedure opioid receipt and persistent opioid use among opioid-naive patients in a nationally representative sample. Summary Background Data: We used panels 18-20 in the Medical Expenditures Panel Survey (MEPS) between the years 2013 and 2015. Respondents ages 18 and over with any self-reported procedure in the previous year with complete data on the outcome variables for the remainder of the 2-year study period. Method(s): This prospective observational study used multivariable regression to determine factors associated with postprocedure opioid receipt and persistent opioid use among opioid-naive patients, adjusting for sociodemographic, health, and procedure-related characteristics. Result(s): Adjusted models showed younger age, Western location (AOR = 1.38; 95% CI = 1.02, 1.86), and high-school degree (AOR = 1.60; CI = 1.14, 2.26) were associated with higher odds of postprocedure opioid receipt. Patients who had procedures in an inpatient (AOR: 5.71; CI: 4.31-7.56), outpatient (AOR = 3.77; CI = 2.87,4.95), and dental setting (AOR = 2.86; CI = 1.45, 5.63), and musculoskeletal diagnoses (AOR = 2.23; CI = 1.39, 3.58) and injuries (AOR = 2.04; CI = 1.29, 3.23) were more likely to have postprocedure opioid receipt. Persistent opioid use was associated with Midwest (AOR = 2.06; CI = 1.08, 3.95) and Northeast location (AOR = 2.45; CI = 1.03, 3.95), musculoskeletal diagnosis (AOR = 3.91; CI = 1.23, 8.31), public insurance (AOR = 2.07; CI = 1.23-3.49), and positive depression screener (AOR = 3.36; CI = 2.04, 5.55). Conclusion(s): Procedures account for a large portion of opioid prescriptions among opioid-naive patients. This study provides evidence to inform national guidelines for opioid prescribing and postprocedure pain management.Copyright © 2022 Lippincott Williams and Wilkins. All rights reserved.</t>
  </si>
  <si>
    <t>https://dx.doi.org/10.1097/SLA.0000000000004630</t>
  </si>
  <si>
    <t>Annals of Surgery. 276(6) (pp E706-E713), 2022. Date of Publication: 01 Dec 2022.</t>
  </si>
  <si>
    <t>San, Luis;Bernardo, Miquel;GÃ³mez, AgustÃ­n;PeÃ±a, Mario</t>
  </si>
  <si>
    <t>Factors associated with relapse in patients with schizophrenia.</t>
  </si>
  <si>
    <t>Objective: To assess risk factors for relapse in patients with schizophrenia attended in daily practice. Methods: Patients with schizophrenia admitted consecutively to short-stay/acute-care psychiatric units over a 6-month period were eligible. Variables statistically significant in the univariate logistic regression analysis were then subjected to multivariate analysis. Results: The study population included 1646 patients (67.6% men). In the univariate analysis, low family support, duration of illness &gt;5 years, number of previous hospitalizations, cocaine and cannabis consumption, and number of different antipsychotic drug classes were risk factors for relapse. In the multivariate analysis, number of previous hospitalizations (odds ratio [OR] 1.29, 95% confidence interval [CI] 1.21â€“1.36) and number of different antipsychotics previously used (OR = 1.13, 95% CI 1.03â€“1.24) were significant predictors of relapse. The absence of cannabis consumption was a protective factor (OR = 0.72, 95% CI 0.58â€“0.89). Neither adherence to treatment in the previous 3 years nor type of antipsychotic regimen was significantly associated with relapse. Conclusions: Number of previous hospitalizations and number of different types of antipsychotic drugs were associated with relapse. Absence of cannabis consumption was a protective factor. (PsycINFO Database Record (c) 2016 APA, all rights reserved)</t>
  </si>
  <si>
    <t>https://doi.org/10.3109/13651501.2012.687452</t>
  </si>
  <si>
    <t>International Journal of Psychiatry in Clinical Practice</t>
  </si>
  <si>
    <t>Tierney H.R.
 Ma Y.
 Bacchetti P.
 DiClemente R.J.
 Kempf M.-C.
 Jones D.L.
 Collins L.F.
 Adimora A.A.
 Chandran A.
 French A.L.
 Spence A.B.
 DeHovitz J.
 Sharma A.
 Hahn J.A.
 Price J.C.
 Tien P.C.</t>
  </si>
  <si>
    <t>Factors associated with response to a phone-administered alcohol and substance use survey during the COVID-19 pandemic among women in the MACS/WIHS Combined Cohort Study: Who are we missing?.</t>
  </si>
  <si>
    <t>Background. Early in the COVID-19 pandemic, many clinical studies pivoted to remote research visits, which have a higher non-response rate compared to in-person assessments. Survey non-response can bias estimates of alcohol and substance use prevalence. Our objective was to identify factors associated with responding to an alcohol and substance use phone survey administered during the COVID-19 pandemic to women enrolled in the MACS/WIHS Combined Cohort Study, a multicenter U.S. prospective cohort of adults living with and without HIV. Methods. We assessed associations of pre-pandemic (April-Sept. 2019) sociodemographic factors, HIV status, housing status, depressive symptoms, alcohol use, and substance use measures with response to a pandemic (Aug.-Sept. 2020) phone survey using multivariable logistic regression. Response probability weights generated from the regression model were applied to the sample and prevalence estimates of risky drinking (&gt; 7 drinks/week or &gt; 3 drinks/day) and substance use (opioids, stimulants, sedatives) in the COVID-19 pandemic were compared to the unweighted sample. Results. Of 1,834 women with pre-pandemic data, 62% were of Black race, 46% had an annual income &lt; $12K, 71% were living with HIV and the mean age was 52.4 (SD 9.3) years. The phone survey response rate was 77.5%. In the adjusted model, the odds of responding were lower at research sites in the Western (aOR 0.35 95% CI 0.21-0.57) and Southern US (aOR 0.29 95% CI 0.19-0.44, ref=Midwest), in women of Hispanic ethnicity (aOR 0.47 95% CI 0.33-0.66, ref=Black race), and in those who reported substance use (aOR 0.62 95% CI 0.40-0.95). By contrast, the odds were higher for women of white race (aOR 1.63 95% CI 1.02-2.70) and those with stable housing (aOR 1.71 95% CI 1.22-2.39). Un weighted versus weighted prevalence estimates were 11.1% vs. 11.6% for risky drinking and 6.1% vs. 6.9% for substance use. Conclusion. Among a sample of socioeconomically disadvantaged women, women of Hispanic ethnicity, and those who were unstably housed and reported substance use at baseline had lower odds of responding to an alcohol and substance use phone survey conducted early in the COVID-19 pandemic. As remote survey methods become more common, investigators should ensure that data remain representative of the target population.</t>
  </si>
  <si>
    <t>https://dx.doi.org/10.1093/ofid/ofac492.1530</t>
  </si>
  <si>
    <t>Open Forum Infectious Diseases. Conference: Infectious Diseases Week, IDWeek 2022. Washington, DC United States. 9(Supplement 2) (pp S749-S750), 2022. Date of Publication: December 2022.</t>
  </si>
  <si>
    <t>Yennurajalingam S.
 Palmer J.L.
 Chacko R.
 Bruera E.</t>
  </si>
  <si>
    <t>Factors associated with response to methylphenidate in advanced cancer patients.</t>
  </si>
  <si>
    <t>Background. There has been increasing interest in the use of methylphenidate for cancer-related fatigue (CRF) in patients with advanced cancer. However, there is limited literature on the specific patient characteristics associated with response to methylphenidate. Our objective of this study was to identify the specific patient characteristics associated with response to methylphenidate and to compare day 1 response with day 8 response. Methods. We retrospectively reviewed the records of patients in two prospective controlled clinical trials that we had conducted who had received methylphenidate for cancer-related fatigue. Baseline patient characteristics, symptoms (as assessed by the Edmonton Symptom Assessment System [ESAS] and Functional Assessment of Chronic Illness Therapy-Fatigue [FACIT-F]), and response (change in fatigue) at the end of day 1 treatment were analyzed to determine their association with response to methylphenidate on day 8. Results. A total of 82 patients with advanced cancer who received methylphenidate for CRF were included in our review. The median age was 55 years, 66% were female, 74% were white, and the most common cancer type was breast (37%). Fifty out of 82 patients (61%) responded to methylphenidate (&gt;=7 points in FACIT-F). The intensity of baseline fatigue positively correlated with the response to methylphenidate (p &lt;.001). Change in fatigue in response to methylphenidate was not associated with intensity of baseline depression, anxiety, drowsiness, or daily opioid dose. Better improvement of fatigue after treatment on day 1 was associated with more improvement with fatigue on day 8 as assessed by FACIT-F (p =.0004) and ESAS (p =.0001). Day 1 response as a predictor of day 8 response had a sensitivity of 0.84, a positive predictive value of 0.67, and specificity of 0.6. Conclusions. Response to methylphenidate is associated with higher baseline fatigue but not with higher baseline depression or sedation. Additionally, day 1 improvement is highly sensitive as a predictor of long-term improvement. © AlphaMed Press.</t>
  </si>
  <si>
    <t>https://dx.doi.org/10.1634/theoncologist.2010-0214</t>
  </si>
  <si>
    <t>Oncologist. 16(2) (pp 246-253), 2011. Date of Publication: 2011.</t>
  </si>
  <si>
    <t>Johns, Kristy;Baker, Amanda;Webster, Rosemary A.;Lewin, Terry J.</t>
  </si>
  <si>
    <t>Factors associated with retention in a long-term residential rehabilitation programme for women with substance use problems.</t>
  </si>
  <si>
    <t>Background: Retention in substance abuse treatment is difficult but essential for positive post-treatment outcomes. Aims: The present study is the first to explore factors related to retention in a long-term specialist residential substance abuse treatment programme for women in Australia. Methods: Archival data (e.g. socio-demographic, substance use, mental health, and length of stay) were collected from a sample of 71 women admitted to the programme between January 1997, and November 2002. Participants were divided into two groups based on their length of stay in the programme: less than 90 days (n = 42) and 90 days or more (n = 29). Results: A substantial proportion of the sample experienced comorbid substance abuse and mental health problems, with 60.6% (n = 43/71) reporting evidence of comorbidity (either a previous psychiatric diagnosis, or having been prescribed psychiatric medications). Overall, only 13% of residents completed the programme. Longer retention was associated with demographic (older age and shorter duration of substance use), drug use (having recently used heroin), and social variables (being single, less family adversity, and a higher level of social support and functioning). Conclusions: Modifications to residential rehabilitation should be trialled, including: flexibility in the duration of programmes; bonding and engagement strategies for younger women and those with social difficulties and adverse family histories; relationship and/or substance use interventions for partners; and flexible integrated interventions for comorbid substance use and mental health problems. (PsycINFO Database Record (c) 2019 APA, all rights reserved)</t>
  </si>
  <si>
    <t>https://doi.org/10.1080/17523280802593285</t>
  </si>
  <si>
    <t>Mental Health and Substance Use: dual diagnosis</t>
  </si>
  <si>
    <t>Bozzini A.B.
 Bauer A.
 Maruyama J.
 Simoes R.
 Matijasevich A.</t>
  </si>
  <si>
    <t>Factors associated with risk behaviors in adolescence: a systematic review.</t>
  </si>
  <si>
    <t>Objective: Understanding the distal (p 6 years of age) and proximal (between 6 years of age and early adolescence) factors in adolescent risk behavior is important for preventing and reducing morbidity and mortality in this population. This study sought to investigate the factors associated with the following adolescent risk behaviors: I) aggressiveness and violence, ii) tobacco, alcohol, and illicit substance use, iii) depressive behavior and self-harm (including suicidal ideation and attempts), iv) sexual risk behavior, and v) multiple risk behavior. Method(s): A systematic review was conducted to identify longitudinal studies that examined factors associated with adolescent risk behaviors. The PubMed, PsycINFO, and LILACS databases were searched. Result(s): Of the 249 included studies, 23% reported distal risk factors, while the remaining reported proximal risk factors. Risk factors were related to sociodemographic characteristics (neighborhood, school, and peers), family patterns, and the presence of other adolescent risk behaviors. Conclusion(s): Distal and proximal factors in adolescent risk behavior that are not exclusively socioeconomic, familial, environmental, or social should be explored more thoroughly.Copyright © 2021, Associacao Brasileira de Psiquiatria. All rights reserved.</t>
  </si>
  <si>
    <t>https://dx.doi.org/10.1590/1516-4446-2019-0835</t>
  </si>
  <si>
    <t>Brazilian Journal of Psychiatry. 43(2) (pp 210-221), 2021. Date of Publication: March-April 2021.</t>
  </si>
  <si>
    <t>Guimaraes C.M.
 Cherchiglia M.L.
 da Rocha H.A.
 Braga S.F.M.
 Melo A.P.S.</t>
  </si>
  <si>
    <t>Factors associated with risk of death by suicide after psychiatric hospitalization by the Unified Health System in Brazil (2002-2015).</t>
  </si>
  <si>
    <t>Objective: To investigate overall and sex-related characteristics associated with the risk of death by suicide within 365 days of discharge in patients admitted to psychiatric hospitals in the Brazilian Unified Health System (SUS). Method(s): A non-concurrent prospective cohort of adult patients admitted to psychiatric hospitals in the SUS, from 2002 to 2015. Patients were stratified according to sociodemographic and clinical variables. Adjusted hazard ratios (aHRs) of suicide within 365 days of discharge were estimated using Cox proportional hazard regression models. Result(s): This sample comprised 1,228,784 adult patients admitted to psychiatric hospitals. Of these, 3201 died by suicide within 365 days of discharge. The risk of suicide was positively associated with male sex, age between 18 and 29 years, living in the South region, and living in rural or intermediate municipalities. The highest risk of suicide was among patients with depressive disorders (aHR, 3.87; 95%CI, 3.41-4.38) follow by opioid-related disorders (aHR, 2.71; 95%CI, 2.00-3.67), particularly among female patients. Conclusion(s): Patients with a psychiatric hospital admission should have access to mental health care services immediately after discharge and in the long term. Findings of this study may support suicide prevention policies and have implications for clinical decisions related to patient discharge and follow-up.Copyright © 2022 Elsevier Inc.</t>
  </si>
  <si>
    <t>https://dx.doi.org/10.1016/j.genhosppsych.2022.04.012</t>
  </si>
  <si>
    <t>General Hospital Psychiatry. 77 (pp 69-76), 2022. Date of Publication: 01 Jul 2022.</t>
  </si>
  <si>
    <t>Odegard M.N.
 Ourshalimian S.
 Hijaz D.
 Chen S.Y.
 Kim E.
 Illingworth K.
 Kelley-Quon L.I.</t>
  </si>
  <si>
    <t>Factors Associated With Safe Prescription Opioid Disposal After Surgery in Adolescents.</t>
  </si>
  <si>
    <t>Introduction: Unused prescription opioids contribute to diversion, unintended exposure, and poisonings in adolescents. Factors associated with safe prescription opioid disposal for adolescents undergoing surgery are unknown. Method(s): Parents of adolescents (13-20 y) undergoing surgery associated with an opioid prescription were enrolled preoperatively. Parents completed a baseline survey measuring sociodemographics and family history of substance abuse and two postoperative surveys capturing opioid use and disposal at 30 and 90 d. Safe disposal was defined as returning opioids to a healthcare facility, pharmacy, take-back event, or a police station. Factors associated with safe opioid disposal were assessed using bivariate analysis. Result(s): Of 119 parent-adolescent dyads, 90 (76%) reported unused opioids after surgery. The majority of parents reporting unused opioids completed the surveys in English (80%), although many (44%) spoke another language at home. Most reported income levels &lt;$60,000 (54%), did not attend college (69%), and had adequate health literacy (66%). Most parents (78%) did not report safe opioid disposal. Safe opioid disposal was associated with younger patient age, (median 14 y, IQR 13-16.5 versus median 15.5 y, IQR 14-17, P = 0.031), fewer days taking opioids (median 5, IQR 2-6 versus median 7, IQR 4-14, P = 0.048), and more leftover pills (median 20, IQR 10-35 versus median 10, IQR 5-22, P = 0.008). Conclusion(s): Most parents fail to safely dispose of unused opioids after their adolescent's surgery. Younger patient age, shorter duration of opioid use, and higher number of unused pills were associated with safe disposal. Interventions to optimize prescribing and educate parents about safe opioid disposal are warranted.Copyright © 2022 Elsevier Inc.</t>
  </si>
  <si>
    <t>https://dx.doi.org/10.1016/j.jss.2022.05.023</t>
  </si>
  <si>
    <t>Journal of Surgical Research. 279 (pp 42-51), 2022. Date of Publication: November 2022.</t>
  </si>
  <si>
    <t>Hwang M.
 Weisman M.
 Gensler L.S.
 Tahanan A.
 Ishimori M.
 Hunter T.
 Bolce R.
 Lisse J.
 Rahbar M.
 Shan M.
 Reveille J.D.</t>
  </si>
  <si>
    <t>Factors associated with switching from one anti-tnf agent to another anti-tnf, or il17 agent in patient with ankylosing spondylitis.</t>
  </si>
  <si>
    <t>Background: A recent study examining Commercial Claims Insurance database found that many patients with ankylosing spondylitis (AS) do not remain on their initial TNF inhibitor two years after initiation, particularly women and those taking opioids. Objective(s): To examine factors associated with switching from one TNF inhibitor (i)agent to either another TNFi, IL-17i or JAKi over time (at &lt;2years and &gt;2 years) in a longitudinal cohort of AS patients. Method(s): Patients enrolled in the Prospective Study of Outcomes in AS (PSOAS), an observational longitudinal study of predictors of AS severity operative since 2002-2020 including over 1250 patients meeting modified New York criteria. Data collected included age, gender, ethnicity, HLA-B27 status, disease activity (BASDAI or ASDAS), erythocyte sedimentation rate (ESR), C-reactive protein (CRP), disease severity,(functional (BASFI) or radiographic (mSASSS)), comorbidities, smoking, exercise, disease duration, depression (either by self report or by the Center for Epidemiologic Studies Depression Scale (CES-D) and other medication usage (NSAIDs, including the NSAID index, nonbiologic DMARDs, opioids, anti-depressants, anxiolytics and hypnotics). Logistic regression models were built to identify clinical and sociodemographic characterstics associated with medication switching to another TNFi, IL-17i, or other biologic therapy (another TNFi, Il-17i, or JAKi) within 2 years and after 2 years of initiation). Result(s): Of those patients in PSOAS who had at least two years of follow-up, 496 were prescribed anti-TNF, 34 anti-IL-17 and 3 anti-JAK agents. According to the multinomial logistic regression analysis, patients who switched from their original TNFito another TNFi, IL-17i or JAKi within two years after initiating their original TNFi were more likely to be older, have higher baseline subjective disease activity (BASDAI), less radiographic severity by MSASSS, exercise &gt; 120 minutes/week and less likely to be currently smoking. Patients who switched after two years were less likely be depressed, had shorter disease duration, had greater subjective disease activity, were more likely to be exercising &gt; 120 minutes/ week, and had more comorbidities. Conclusion(s): Different factors were encountered in AS patients who switched from their initial TNFi to another TNFi, IL-17i or JAKi within 2 years versus after 2 years of treatment.</t>
  </si>
  <si>
    <t>https://dx.doi.org/10.1136/annrheumdis-2021-eular.515</t>
  </si>
  <si>
    <t>Annals of the Rheumatic Diseases. Conference: European Congress of Rheumatology, EULAR 2021. Virtual. 80(SUPPL 1) (pp 710), 2021. Date of Publication: June 2021.</t>
  </si>
  <si>
    <t>Perez de los Cobos J.
 Alcaraz S.
 Verdejo-Garcia A.
 Munoz L.
 Sinol N.
 Fernandez-Serrano M.J.
 Fernandez P.
 Martinez A.
 Duran-Sindreu S.
 Batlle F.
 Trujols J.</t>
  </si>
  <si>
    <t>Factors associated with the absence of cocaine craving in treatment-seeking individuals during inpatient cocaine detoxification.</t>
  </si>
  <si>
    <t>Background: Anecdotal evidence suggests a substantial proportion of individuals with cocaine use disorder do not report craving during inpatient detoxification. Objective(s): To examine prevalence and clinical correlates of consistent absence of cocaine craving among inpatients during detoxification. We hypothesized that craving absence would be associated with less severity of cocaine use, depression, and anxiety. Alternative explanations were also explored. Method(s): Craving absence (i.e., non-cravers) was defined as a daily score of zero across two separate craving visual analogue scales in each of the inpatient days. Participants scoring &gt;=1 on &gt;=1 day were considered cravers. Severity of cocaine use disorder as well as in-treatment depression and anxiety were assessed. Alternative contributors included presence of cocaine and other substances in urine at admission, in-treatment prescription of psychotropic medications, treatment motivation, executive function, interoception, and social desirability. Result(s): Eighty-seven participants (78.2% males) met criteria as either non-cravers (n = 29; 33.3%) or cravers (n = 58; 66.7%). Mean length of admission in non-cravers and cravers was, respectively, 10.83 and 13.16 days. Binary logistic regression model showed that non-cravers scored significantly lower than cravers on cocaine use during last month before treatment (OR, 95% CI; 0.902, 0.839-0.970), in-treatment depression (OR, 95% CI; 0.794, 0.659-0.956), and in-treatment prescribing of antipsychotics (OR, 95% CI; 0.109, 0.014-0.823). Model prediction accuracy was 88.9%. Conclusion(s): One in three patients undergoing inpatient detoxification experienced absence of craving, linked to less pretreatment cocaine use, better mood, and decreased administration of antipsychotics. Findings may inform pretreatment strategies and improve treatment cost-effectiveness.Copyright © 2020 Taylor &amp; Francis Group, LLC.</t>
  </si>
  <si>
    <t>https://dx.doi.org/10.1080/00952990.2020.1833340</t>
  </si>
  <si>
    <t>American Journal of Drug and Alcohol Abuse. 47(1) (pp 127-138), 2021. Date of Publication: 2021.</t>
  </si>
  <si>
    <t>Garcia-Lopez J.
 Polanco-Garcia M.
 Montes A.</t>
  </si>
  <si>
    <t>Factors Associated With the Risk of Developing Moderate to Severe Acute Postoperative Pain After Primary Total Knee Arthroplasty: Results From the PAIN OUT Registry.</t>
  </si>
  <si>
    <t>Background: Total knee arthroplasty (TKA) is one of the most common procedures in orthopedic surgery and not always matches with patient's expectations of pain relief and function improvement. The aim of this study was to assess risk factors for developing moderate to severe acute postoperative pain (APOP) after TKA using the PAIN OUT questionnaire. Method(s): Prospective, multicentre, international cohort study within the PAIN OUT project. Patients' outcomes were measured with 11-point numerical rating scales (0 = null, 10 = worst possible). Patient and analgesic/anesthetic treatment were assessed. Odds ratio for moderate-severe pain was calculated for each variable and if they were statistically significant in the univariate logistic model, variables were fitted into a multivariate logistic regression model. The effect size was assessed by Cohen's d coefficient. Result(s): In total, 968 patients were evaluated. The multivariate model identified chronic preoperative pain (P &lt; .001), general anesthesia (P = .020), and receiving chronic opioids before (P = .020) or after the surgery (P &lt; .001) as factors associated with moderate-severe APOP. No protective factors were observed. Conclusion(s): Our model identified several risk factors for APOP. From our results, preoperative chronic pain, general anesthesia and the use of opioid analgesics could be predictors for higher APOP. These findings may help establish new strategies for the treatment of pain in TKR. More studies should be carried out to identify acute pain predictors and to develop better strategies of pain management for risk patients.Copyright © 2021 Elsevier Inc.</t>
  </si>
  <si>
    <t>https://dx.doi.org/10.1016/j.arth.2021.02.005</t>
  </si>
  <si>
    <t>Journal of Arthroplasty. 36(6) (pp 1966-1973), 2021. Date of Publication: June 2021.</t>
  </si>
  <si>
    <t>Torrents R.
 Simon N.</t>
  </si>
  <si>
    <t>Factors associated with toxicity in methadone treated patients with a one year follow-up (the ANRS Methaville study).</t>
  </si>
  <si>
    <t>Introduction: One important issue associated with opiate use is the risk of adverse effects [1]. Although methadone maintenance may help to decrease this risk, it still persists and is strongly associated with specific substance use patterns, mental status and social context [2]. The ANRS Methaville study gave us the opportunity to better understand the different relationships between these various factors and the methadone toxicity. Material(s) and Method(s): The ANRS-Methaville multisite randomized trial was designed to assess the feasibility of initiating methadone in primary care by comparing it with methadone initiation in specialized centers. This study recruited 195 participants initiating methadone maintenance and followed up for 12 months. Longitudinal data from this trial was used to better understanding the longitudinal pattern of the self-reported adverse effects appearing. We selected patients who had data on toxicity at M0, and at least at M3 or M12. The opiate treatment index (OTI), a reliable and semistructured clinical interview, was used to measure self-reported treatment outcomes of patients receiving methadone [3]. To identify factors associated with methadone toxicity, we performed a mixed linear regression analysis. Result(s): During a one year follow-up, the most common adverse effects are cardiovascular and neurological, and the methadone toxicity tends to decrease. In a mixed logistic regression analysis, this toxicity is statistically associated with the treatment dosing (P &lt; 0.01), the co-addiction with benzodiazepine (P &lt; 0.01), the depression (P &lt; 0.01), to be homeless (P = 0.01), and to be a man (P &lt; 0.01) Discussion/Conclusion: As expected adverse effects during methadone treatment occur less frequently than during street-opiate use. However Identifying individuals at risk of opiate outcomes during this treatment may help preventing such effects and optimize safety of the methadone treatment.</t>
  </si>
  <si>
    <t>Fundamental and Clinical Pharmacology. Conference: Annual Meeting of French Society of Pharmacology and Therapeutics, and INSERM Clinical Research Centers, CIC Meeting 2017. Rouen France. 31(Supplement 1) (pp 30), 2017. Date of Publication: April 2017.</t>
  </si>
  <si>
    <t>Chu M.K.
 Buse D.C.
 Bigal M.E.
 Serrano D.
 Lipton R.B.</t>
  </si>
  <si>
    <t>Factors associated with triptan use in episodic migraine: Results from the American migraine prevalence and prevention study.</t>
  </si>
  <si>
    <t>Background: Though triptans are considered the standard of acute therapy for migraine attacks with headache-related disability, they are used by the minority of potentially eligible persons. Understanding the socio-demographic and headache features that predict triptan use may help to clarify barriers to optimal treatment. Objective. To assess the sociodemographic and headache features associated with triptan use in a US population sample of persons with episodic migraine. Methods. The American Migraine Prevalence and Prevention Study (AMPP) is a longitudinal study conducted in a representative sample of US headache sufferers. Episodic migraineurs (n = 11,388) who provided treatment data in 2005 were included in the current analyses. We assessed factors associated with triptan use through univariate and multivariate analyses. Multivariate analyses were adjusted for sociodemographic factors, headache-related disability, cutaneous allodynia, depression, and preventive headache medication use. Results. Among persons with episodic migraine, 18.31% reported current use of triptans for acute headache treatment. In univariate analyses, triptan use was most common in midlife (ages 30-59), among females, and was more common in Caucasians than in African Americans. Triptan use increased with headache frequency, headache-related disability and allodynia, but decreased among persons with depression. In multivariate analyses, female gender, Caucasian race, age 40-49, higher levels of education (college or higher), annual household income of &lt;= $40,000, having health insurance, the presence of cutaneous allodynia, greater headache-related disability, and preventive medication use for migraine were significantly associated with triptan use. Conclusions. Less than 1 in 5 persons with migraine in the United States who were respondents to this survey used triptans for acute headache treatment over the course of a year. Several markers of severe headache, including disability and allodynia, were associated with increased triptan use. Groups less likely to get triptans included males, African Americans, older adults, and the uninsured. Predictors of use provide insight into groups with unmet treatment needs. © 2011 American Headache Society.</t>
  </si>
  <si>
    <t>https://dx.doi.org/10.1111/j.1526-4610.2011.02032.x</t>
  </si>
  <si>
    <t>Headache. 52(2) (pp 213-223), 2012. Date of Publication: February 2012.</t>
  </si>
  <si>
    <t>Streitberger K.
 Muller T.
 Eichenberger U.
 Trelle S.
 Curatolo M.</t>
  </si>
  <si>
    <t>Factors determining the success of radiofrequency denervation in lumbar facet joint pain: A prospective study.</t>
  </si>
  <si>
    <t>Background and aims Radiofrequency denervation (RF) of the lumbar facet joints has been shown to be effective in well-selected patients. However, long-term success varies between studies. We evaluated the influence of selected psychosocial and constitutional factors on the outcome of RF, expressed as the duration of pain relief. Methods This prospective observational study included 44 patients who received RF denervations at the University Hospital of Berne. Success was defined as at least 50% pain reduction 7-21 days, 6 months and 1 year after RF therapy. The Cox-regression analysis was performed to evaluate the influence of the following factors on the duration of success: age, sex, depression, work inability and previous surgery. Results Complete follow-up was available for 41 patients. The success rate 7-21 days after the denervation was 76%. It decreased to 32% at 6 months and to 22% at 1 year. The median success duration was 17 weeks (95% CI 10-26). The Cox-regression analysis showed a significant shorter duration of success for patients with depression (hazard ratio [HR] 2.97, 95% CI 1.32-6.65), previous surgery (HR 2.39, 95% CI 1.10-5.21) and number of treated joints (HR 1.95 for each increase in the number of joints, 95% CI 1.14-3.33). In bivariate analyses, only depression was kept to be significant. Conclusions Depression seems to be related with a short duration of success. Based on these findings, a comprehensive study is warranted to evaluate whether psychosocial factors have to be considered when recruiting patients for radiofrequency denervation. © 2011 Springer-Verlag.</t>
  </si>
  <si>
    <t>https://dx.doi.org/10.1007/s00586-011-1891-6</t>
  </si>
  <si>
    <t>European Spine Journal. 20(12) (pp 2160-2165), 2011. Date of Publication: December 2011.</t>
  </si>
  <si>
    <t>Rimmer R.
 Scott B.
 Pailet J.
 Detwiller K.
 Smith T.
 Dogan A.
 Gupta S.
 Andersen P.
 Cetas J.
 Geltzeiler M.</t>
  </si>
  <si>
    <t>Factors influencing postoperative opioid use following endoscopic skull base surgery.</t>
  </si>
  <si>
    <t>Introduction: Opioid abuse is a public health crisis and, for many patients, the perioperative period is often the time of firstopioid exposure. There is a need to identify risk factors for increased postoperative pain, as a way to individualize painmanagement regimens and reduce opioid prescriptions. The purpose of this study was to further investigate the role ofanxiety and depression on opioid use following endoscopic skull base surgery (ESBS). Method(s): Longitudinal, prospective cohort study of adult patients scheduled to undergo (ESBS) between November 2019and March 2020 at a single institution. Combined open and endoscopic procedures were excluded. Preoperatively, patientscompleted questionnaires regarding medical history, sinonasal outcome test (SNOT-22), generalized anxiety disorder 2-item(GAD-2), and patient health questionnaire-2 (PHQ-2). At discharge, patients were encouraged to use non-opioid painmedication as first-line therapy and received a prescription for 10 to 12 oxycodone tablets. Patients were contacted viatelephone every 48 hours following surgery and asked to quantify facial pain and opioid consumption, until no longerrequiring opioids. Patients were contacted again at two months postoperatively to inquire about opioid disposal. Result(s): Thirty-three patients were included with an average age of 47 years. The female:male ratio was 2:1. 28 patientsunderwent ESBS for sellar lesions (adenoma, cyst) with the remaining 5 patients comprised of meningioma,esthesioneuroblastoma, anterior cranial fossa inverted papilloma, fibrous dysplasia, and anterior cranial fossa encephalocele with CSF leak. Average length of hospital stay was 4 days. The average total milligrams morphine equivalents (MME)utilized postoperatively was 381.9 (range: 0-1,665). A documented history of headache disorder was significantlyassociated with higher total MME ( p = 0.025). History of depression approached being significantly associated with highertotal MME ( p = 0.053). Among patients with depression, there was no difference in total MME among those treated with antidepressants compared with those without. Higher total MME was not associated with nasoseptal flap (NSF) usage,anxiety, pain expectation, smoking history, marijuana, illicit drug use, preoperative head pain, or length of stay. There was no significant difference in total MME utilized between sellar and non-sellar lesions. There was no significant difference inMME used per patient between the inpatient and outpatient settings. 94% of patients were using opioids on postoperative day 2 (94% still inpatient), 58% on day 6 (12% still inpatient), and 27% by day 10 (3% still inpatient). Of patients stillrequiring opioids on postoperative day 10, 67% had a nasoseptal flap and 44% had undergone revision surgery. Headachedisorder ( p = 0.01), depression ( p = 0.03), and anxiety ( p = 0.03) were all associated with longer duration of opioid use. Conclusion(s): After ESBS, patients utilized an average of 381.9 MME and 70% required them for 10 days or less. Greatertotal MME was significantly associated with documented history of headaches and approached a significant association with history of depression. Use of antidepressants did not appear to impact total MME. Overall, opioid use declined among allpatients in the postoperative period, but longer duration of use was associated with headaches, depression, and anxiety.</t>
  </si>
  <si>
    <t>https://dx.doi.org/10.1055/s-0041-1725374</t>
  </si>
  <si>
    <t>Journal of Neurological Surgery Part B: Skull Base. Conference: Symposium of the North American Skull Base Society. Online. 82(SUPPL 2) (no pagination), 2021. Date of Publication: February 2021.</t>
  </si>
  <si>
    <t>Liebe, Thomas;Li, Shijia;Lord, Anton;Colic, Lejla;Krause, Anna Linda;Batra, Anil;Kretzschmar, Moritz A.;Sweeney-Reed, Catherine M.;Behnisch, Gusalija;Schott, BjÃ¶rn H.;Walter, Martin</t>
  </si>
  <si>
    <t>Factors influencing the cardiovascular response to subanesthetic ketamine: A randomized, placebo-controlled trial.</t>
  </si>
  <si>
    <t>Background: The increasing use of ketamine as a potential rapid-onset antidepressant necessitates a better understanding of its effects on blood pressure and heart rate, well-known side effects at higher doses. For the subanesthetic dose used for depression, potential predictors of these cardiovascular effects are important factors influencing clinical decisions. Since ketamine influences the sympathetic nervous system, we investigated the impact of autonomic nervous system-related factors on the cardiovascular response: a genetic polymorphism in the norepinephrine transporter and gender effects. Methods: Blood pressure and heart rate were monitored during and following administration of a subanesthetic dose of ketamine or placebo in 68 healthy participants (mean age 26.04 Â± 5.562 years) in a double-blind, randomized, controlled, parallel-design trial. The influences of baseline blood pressure/heart rate, gender, and of a polymorphism in the norepinephrine transporter gene (NET SLC6A2, rs28386840 [A-3081T]) on blood pressure and heart rate changes were investigated. To quantify changes in blood pressure and heart rate, we calculated the maximum change from baseline (Î”MAX) and the time until maximum change (TÎ”MAX). Results: Systolic and diastolic blood pressure as well as heart rate increased significantly upon ketamine administration, but without reaching hypertensive levels. During administration, the systolic blood pressure at baseline (TP0Sys) correlated negatively with the time to achieve maximal systolic blood pressure (TÎ”MAXSys, P Dia, P Dia, P = .017) at administration. NET rs28386840 [T] carriers reached their maximal systolic blood pressure during ketamine administration significantly earlier than [A] homozygous (TÎ”MAXSys, P = .030). In a combined regression model, both genetic polymorphism and TP0Sys were significant predictors of TÎ”MAXSys (P NET rs28386840 genotype as factors that predict increased cardiovascular sequelae of ketamine administration in our young, healthy study population providing a potential basis for establishing monitoring guidelines. (PsycINFO Database Record (c) 2018 APA, all rights reserved)</t>
  </si>
  <si>
    <t>https://doi.org/10.1093/ijnp/pyx055</t>
  </si>
  <si>
    <t>Narevic E, Garrity TF, Schoenberg NE, Hiller ML, Webster JM, Leukefeld CG, Staton Tindall M.</t>
  </si>
  <si>
    <t>Factors predicting unmet health services needs among incarcerated substance users</t>
  </si>
  <si>
    <t>10.1080/10826080600692167</t>
  </si>
  <si>
    <t>Lindberg M.F.
 Miaskowski C.
 RustoEn T.
 Rosseland L.A.
 Cooper B.A.
 Lerdal A.</t>
  </si>
  <si>
    <t>Factors that can predict pain with walking, 12 months after total knee arthroplasty: A trajectory analysis of 202 patients.</t>
  </si>
  <si>
    <t>Background and purpose - Functional limitations after total knee arthroplasty (TKA) are common. In this longitudinal study, we wanted to identify subgroups of patients with distinct trajectories of pain-related interference with walking during the first year after TKA and to determine which demographic, clinical, symptom-related, and psychological characteristics were associated with being part of this subgroup. Patients and methods - Patients scheduled for primary TKA for osteoarthritis (n = 202) completed questionnaires that evaluated perception of pain, fatigue, anxiety, depression, and illness on the day before surgery. Clinical characteristics were obtained from the medical records. Interference of pain with walking was assessed preoperatively, on postoperative day 4, and at 6 weeks, 3 months, and 12 months after TKA. Results - Using growth mixture modeling, 2 subgroups of patients were identified with distinct trajectories of pain-related interference with walking over time. Patients in the Continuous Improvement class (n = 157, 78%) had lower preoperative interference scores and reported a gradual decline in pain-related interference with walking over the first 12 months after TKA. Patients in the Recurrent Interference class (n = 45, 22%) reported a high degree of preoperative pain-related interference with walking, initial improvement during the first 3 months after TKA, and then a gradual increase-returning to preoperative levels at 12 months. Patients in the Recurrent Interference class had higher preoperative pain, fatigue, and depression scores, and poorer perception of illness than the Continuous Improvement class. Interpretation - 1 in 5 patients did not improve in pain-related interference with walking at 12 months after TKA. Future studies should test the efficacy of interventions designed to modify preoperative characteristics.Copyright © 2016 The Author(s). Published by Taylor &amp; Francis on behalf of the Nordic Orthopedic Federation.</t>
  </si>
  <si>
    <t>https://dx.doi.org/10.1080/17453674.2016.1237440</t>
  </si>
  <si>
    <t>Acta Orthopaedica. 87(6) (pp 600-606), 2016. Date of Publication: 01 Nov 2016.</t>
  </si>
  <si>
    <t>Rountree S.
 Chan W.
 Pavlik V.
 Darby E.
 Doody R.</t>
  </si>
  <si>
    <t>Factors that influence survival in alzheimer's patients.</t>
  </si>
  <si>
    <t>Background: Treatment with antidementia drugs (cholinesterase inhibitors and/or memantine) is efficacious but there is concern that use of these drugs could prolong survival without improving quality of life. This longitudinal naturalistic study examined multiple factors that influence survival in a cohort of Alzheimer's patients followed over two decades. Method(s): Time to death after symptom onset was determined in 641 probable AD patients estimated by a physician using a standardized algorithm. Patients were evaluated annually and information was prospectively entered into a longitudinal database. Survival analysis was performed. Baseline variables included age, sex, race, disease severity, preprogression rate (PPR), years of education, and medical comorbidities (diabetes, hypertension, hyperlipidemia, coronary disease, cerebrovascular disease). We also utilized a time-dependent mechanism to assess the impact of changes in the Mini-mental Status Exam (MMSE), Physical Self Maintenance Scale (PSMS), Persistency Index (PI) or cumulative exposure to antipsychotic and antidementia drugs, and psychotic symptoms (hallucinations, delusions) on time to death. Result(s): Themean (SD) follow-up time after baseline visit to censoring or death was 9.3 (3.51) years. Median survival time following the onset of symptoms was 11.3 (CI: 10.4-11.8) years with 352 deaths. Baseline covariates significantly associated with increased survivalwere younger age (p=.0016), female sex (p=.0001), and a slower PPR(p&lt;.0001) (an easily calculated estimate of howfast a patient declines cognitively following the onset of symptomswhich we previously published). In the final model, time-dependent worsening of functional ability on the PSMS was also significant (hazard ratio= 1.1; CI: 1.07-1.11). Baseline disease severity, vascular risk factors and years of education did not influence timeto death. Time-dependent changes in anti-psychotic drug use, development of psychotic symptoms, antidementia drug use, and observedMMSE changewere not predictive. Conclusion(s): In this large AD cohort survival is influenced by age, sex, the calculated rate or trajectory of cognitive decline before enrollment, and the development of functional disability during follow-up. Currently available antidementia drugs provide cognitive and functional benefit when use is persistent, but they do not influence overall survival in Alzheimer's patients.</t>
  </si>
  <si>
    <t>https://dx.doi.org/10.1016/j.jalz.2011.05.1435</t>
  </si>
  <si>
    <t>Alzheimer's and Dementia. Conference: Alzheimer's Association International Conference, AAIC 11. Paris France. Conference Publication: (var.pagings). 7(4 SUPPL. 1) (pp S513), 2011. Date of Publication: July 2011.</t>
  </si>
  <si>
    <t>Hickert, Audrey O.;Boyle, Scott W.;Tollefson, Derrik R.</t>
  </si>
  <si>
    <t>Factors that predict drug court completion and drop out: Findings from an evaluation of Salt Lake County's adult felony drug court.</t>
  </si>
  <si>
    <t>This study examined program outcomes for 133 graduates (46.2%) and 155 terminated clients (53.8%) of an adult felony drug court in Salt Lake City, Utah, in an effort to identify factors that predict program completion and drop out. Logistic regression analyses identified three factors related to drop out: depression, cocaine/stimulants as most troubling substance, and additional charges prior to drug court intake. Two factors were found to be related to completion: spending free time with family rather than with friends or alone and older age at intake. The model correctly predicted 65% of graduates and 73% of dropouts. These findings are discussed with respect to their implications for policy, practice, and future research. (PsycINFO Database Record (c) 2019 APA, all rights reserved)</t>
  </si>
  <si>
    <t>https://doi.org/10.1080/01488370802678926</t>
  </si>
  <si>
    <t>Journal of Social Service Research</t>
  </si>
  <si>
    <t>Janssen PA, Korchinski M, Desmarais SL, Albert AYK, Condello LL, Buchanan M, Granger-Brown A, Ramsden VR, Fels L, Buxton JA, Leggo C, Martin RE.</t>
  </si>
  <si>
    <t>Factors that support successful transition to the community among women leaving prison in British Columbia: a prospective cohort study using participatory action research</t>
  </si>
  <si>
    <t>CMAJ Open</t>
  </si>
  <si>
    <t>10.9778/cmajo.20160165</t>
  </si>
  <si>
    <t>Just K.S.
 Dallmeier D.
 Bohme M.
 Steffens M.
 Braisch U.
 Denkinger M.D.
 Rothenbacher D.
 Stingl J.C.</t>
  </si>
  <si>
    <t>Fall-Associated Drugs in Community-Dwelling Older Adults: Results from the ActiFE Ulm Study.</t>
  </si>
  <si>
    <t>Objectives: Many studies describing an association of drugs with falls focus mostly on drugs acting in the central nervous system. We aim to analyze the association of all drugs taken with falls in older adults. Design(s): Prospective population-based study (ActiFE study). Setting and Participants: A total of 1377 community-dwelling older adults with complete recording of falls and baseline information on drug intake. Method(s): Negative binomial regression was used to analyze the association of 34 drug classes with a 12-month incidence rate ratio (IRR) of falls adjusting for age, sex, comorbidities, gait speed, balance, chair rise, kidney function, liver disease, and smoking. Result(s): Participants took a median 3 drugs (interquartile range 1, 5), with 34.5% (n = 469) having &gt;=5 drugs. The median IRR for a fall per person-year was overall 0.72 [95% confidence interval (CI) 0.60-0.83] and 2.22 (95% CI 1.90-2.53) among those who experienced &gt;=1 fall. The following drug classes showed significant associations: antiparkinsonian medication [IRR 2.68 (95% CI 1.59-4.51)], thyroid therapy [IRR 1.40 (95% CI 1.08-1.81)], and systemic corticosteroids [IRR 0.33 (95% CI 0.13-0.81)]. Among fall-risk-increasing drugs only antiepileptics [IRR 2.16 (95% CI 1.10-4.24)] and urologicals [IRR 2.47 (95% CI 1.33-4.59)] were associated with falls in those participants without a prior fall history at baseline. Conclusion and Implications: Additional drug classes, such as antiparkinsonian medication, thyroid therapy, and systemic corticosteroids, might be associated with falls in older adults, possibly representing pharmacological effects on the musculoskeletal and central nervous systems. Further evaluations in larger study populations are recommended.Copyright © 2021 AMDA - The Society for Post-Acute and Long-Term Care Medicine</t>
  </si>
  <si>
    <t>https://dx.doi.org/10.1016/j.jamda.2020.12.032</t>
  </si>
  <si>
    <t>Journal of the American Medical Directors Association. 22(10) (pp 2177-2183.e10), 2021. Date of Publication: October 2021.</t>
  </si>
  <si>
    <t>Kelty, Erin;Hulse, Gary</t>
  </si>
  <si>
    <t>Fatal and non-fatal opioid overdose in opioid dependent patients treated with methadone, buprenorphine or implant naltrexone.</t>
  </si>
  <si>
    <t>Background: Illicit opioid use is associated with high rates of fatal and non-fatal opioid overdose. This study aims to compare rates of fatal and serious but non-fatal opioid overdose in opioid dependent patients treated with methadone, buprenorphine or implant naltrexone, and to identify risk factors for fatal opioid overdose. Methods: Opioid dependent patients treated with methadone (n = 3515), buprenorphine (n = 3250) or implant naltrexone (n = 1461) in Western Australia for the first time between 2001 and 2010, were matched against state mortality and hospital data. Rates of fatal and non-fatal serious opioid overdoses were calculated and compared for the three treatments. Risk factors associated with fatal opioid overdose were examined using multivariate cox proportional hazard models. Results: No significant difference was observed between the three groups in terms of crude rates of fatal or non-fatal opioid overdoses. During the first 28days of treatment, rates of non-fatal opioid overdose were high in all three groups, as were fatal opioid overdoses in patients treated with methadone. However, no fatal opioid overdoses were observed in buprenorphine or naltrexone patients during this period. Following the first 28 days, buprenorphine was shown to be protective, particularly in terms of non-fatal opioid overdoses. After the cessation of treatment, rates of fatal and non-fatal opioid overdoses were similar between the groups, with the exception of lower rates of non-fatal opioid overdose in the naltrexone treated patients compared with the methadone treated patients. After the commencement of treatment, gender, and hospitalisations with a diagnosis of opioid poisoning, cardiovascular or mental health problems were significant predictors of subsequent fatal opioid overdose. Conclusions: Rates of fatal and non-fatal opioid overdose were not significantly different in patients treated with methadone, buprenorphine or implant naltrexone. Gender and prior cause-specific hospitalisations can be used to identify patients at a high risk of fatal opioid overdose. (PsycInfo Database Record (c) 2020 APA, all rights reserved)</t>
  </si>
  <si>
    <t>https://doi.org/10.1016/j.drugpo.2017.05.039</t>
  </si>
  <si>
    <t>Schiff D.M.
 Nielsen T.
 Terplan M.
 Hood M.
 Bernson D.
 Diop H.
 Bharel M.
 Wilens T.E.
 LaRochelle M.
 Walley A.Y.
 Land T.</t>
  </si>
  <si>
    <t>Fatal and Nonfatal Overdose among Pregnant and PostpartumWomen in Massachusetts.</t>
  </si>
  <si>
    <t>OBJECTIVE: To estimate fatal and nonfatal opioid overdose events in pregnant and postpartum women in Massachusetts, comparing rates in individuals receiving and not receiving pharmacotherapy for opioid use disorder (OUD). METHOD(S): We conducted a population-based retrospective cohort study using linked administrative and vital statistics databases in Massachusetts to identify women with evidence of OUD who delivered a liveborn neonate in 2012-2014. We described maternal sociodemographic, medical, and substance use characteristics, computed rates of opioid overdose events in the year before and after delivery, and compared overdose rates by receipt of pharmacotherapy with methadone or buprenorphine in the prenatal and postpartum periods. RESULT(S): Among 177,876 unique deliveries, 4,154 (2.3%) were to women with evidence of OUD in the year before delivery, who experienced 242 total opioidrelated overdose events (231 nonfatal, 11 fatal) in the year before or after delivery. The overall overdose rate was 8.0 per 100,000 person-days. Overdoses were lowest in the third trimester (3.3/100,000 person-days in the third trimester) and then increased in the postpartum period with the highest overdose rate 7-12 months after delivery (12.3/100,000 person-days). Overall, 64.3% of women with evidence of OUD in the year before delivery received any pharmacotherapy in the year before delivery. Women receiving pharmacotherapy had reduced overdose rates in the early postpartum period. CONCLUSION(S): Pregnant women in Massachusetts have high rates of OUD. The year after delivery is a vulnerable period for women with OUD. Additional longitudinal supports and interventions tailored to women in the first year postpartum are needed to prevent and reduce overdose events.Copyright © 2018 by the American College of Obstetricians and Gynecologists. Published by Wolters Kluwer Health, Inc. All rights reserved.</t>
  </si>
  <si>
    <t>https://dx.doi.org/10.1097/AOG.0000000000002734</t>
  </si>
  <si>
    <t>Obstetrics and Gynecology. 132(2) (pp 466-474), 2018. Date of Publication: 2018.</t>
  </si>
  <si>
    <t>Hondebrink L, Nugteren-van Lonkhuyzen JJ, Rietjens SJ, Brunt TM, Venhuis B, Soerdjbalie-Maikoe V, Smink BE, van Riel AJHP, de Vries I.</t>
  </si>
  <si>
    <t>Fatalities, Cerebral Hemorrhage, and Severe Cardiovascular Toxicity After Exposure to the New Psychoactive Substance 4-Fluoroamphetamine: A Prospective Cohort Study</t>
  </si>
  <si>
    <t>Ann Emerg Med</t>
  </si>
  <si>
    <t>10.1016/j.annemergmed.2017.07.482</t>
  </si>
  <si>
    <t>Neufeld K.J.
 Leoutsakos J.-M.S.
 Yan H.
 Lin S.
 Zabinski J.S.
 Dinglas V.D.
 Hosey M.M.
 Parker A.M.
 Hopkins R.O.
 Needham D.M.</t>
  </si>
  <si>
    <t>Fatigue Symptoms During the First Year Following ARDS.</t>
  </si>
  <si>
    <t>Background: Fatigue is commonly reported by ARDS survivors, but empirical data are scarce. Research Question: This study evaluated fatigue prevalence and associated variables in a prospective study of ARDS survivors. Study Design and Methods: This analysis is part of the ARDSNet Long-Term Outcomes Study (ALTOS) conducted at 38 US hospitals. Using age- and sex-adjusted, time-averaged random effects regression models, we evaluated associations between the validated Functional Assessment of Chronic Illness Therapy-Fatigue Scale with patient and critical illness variables, and with physical, cognitive, and mental health status at 6 and 12 months following ARDS. Result(s): Among ARDS survivors, 501 of 711 (70%) and 436 of 659 (66%) reported clinically significant symptoms of fatigue at 6 and 12 months, respectively, with 41% and 28% reporting clinically important improvement and worsening (n = 638). At 6 months, the prevalence of fatigue (70%) was greater than that of impaired physical functioning (50%), anxiety (42%), and depression (36%); 46% reported both impaired physical function and fatigue, and 27% reported co-existing anxiety, depression, and fatigue. Fatigue was less severe in men and in those employed prior to ARDS. Critical illness variables (eg, illness severity, length of stay) had little association with fatigue symptoms. Worse physical, cognitive, and mental health symptoms were associated with greater fatigue at both the 6- and 12-month follow-up. Interpretation(s): During the first year following ARDS, more than two-thirds of survivors reported clinically significant fatigue symptoms. Due to frequent co-occurrence, clinicians should evaluate and manage survivors' physical, cognitive, and mental health status when fatigue is endorsed.Copyright © 2020 American College of Chest Physicians</t>
  </si>
  <si>
    <t>https://dx.doi.org/10.1016/j.chest.2020.03.059</t>
  </si>
  <si>
    <t>Chest. 158(3) (pp 999-1007), 2020. Date of Publication: September 2020.</t>
  </si>
  <si>
    <t>Blum D.
 Koeberle D.
 Omlin A.
 Walker J.
 Von Moos R.
 Mingrone W.
 DeWolf-Linder S.
 Hayoz S.
 Kaasa S.
 Strasser F.
 Ribi K.</t>
  </si>
  <si>
    <t>Feasibility and acceptance of electronic monitoring of symptoms and syndromes using a handheld computer in patients with advanced cancer in daily oncology practice.</t>
  </si>
  <si>
    <t>Purpose: We investigated the feasibility and acceptance of electronic monitoring of symptoms and syndromes in oncological outpatient clinics using a PALM (handheld computer). Method(s): The assessment of a combination of symptoms and clinical benefit parameters grouped in four pairs was tested in a pilot phase in advanced cancer patients. Based on these experiences, the software E-MOSAIC was developed, consisting of patient-reported symptoms and nutritional intake and objective assessments (weight, weight loss, performance status and medication for pain, fatigue, and cachexia). E-MOSAIC was then tested in four Swiss oncology centers. In order to compare the methods, patients completed the E-MOSAIC as a paper and a PALM version. Preferences of version and completion times were collected. Assessments were compared using Wilcoxon signed-rank tests, and the test-retest reliability was evaluated. Result(s): The pilot phase was completed by 22 patients. Most patients and physicians perceived the assessment as useful. Sixty-two patients participated in the feasibility study. Twelve patients reported problems (understanding, optical, tactile), and five patients could not complete the assessment. The median time to complete the PALM-based assessment was 3 min. Forty-nine percent of patients preferred the PALM, 23% preferred a paper version, and 28% of patients had no preference. Paper vs. PALM revealed no significant differences in symptoms, but in nutritional intake (p=0.013). Test-retest (1 h, n=20) reliability was satisfactory (r=073-98). Conclusion(s): Electronic symptom and clinical benefit monitoring is feasible in oncology outpatient clinics and perceived as useful by patients, oncology nurses, and oncologists. E-MOSAIC is tested in a prospective randomized trial. © Springer-Verlag 2014.</t>
  </si>
  <si>
    <t>https://dx.doi.org/10.1007/s00520-014-2201-8</t>
  </si>
  <si>
    <t>Supportive Care in Cancer. 22(9) (pp 2425-2434), 2014. Date of Publication: September 2014.</t>
  </si>
  <si>
    <t>Drolet C.
 Roy H.
 Laflamme J.
 Marcotte M.-E.</t>
  </si>
  <si>
    <t>Feasibility of a Comfort Care Protocol Using Oral Transmucosal Medication Delivery in a Palliative Neonatal Population.</t>
  </si>
  <si>
    <t>Background: The oral transmucosal (OTM) route for administration of comfort medication in infants at the end-of-life has long been favored by our pediatric palliative care team but has rarely been described in the literature. Objective(s): To determine the feasibility of implementing a standardized comfort care protocol using OTM medications in dying neonates. Method(s): A comfort protocol prescribing medication by the OTM route and standardized assessment were established. Each infant included in the study was assessed with the Neonatal Pain, Agitation, and Sedation Scale (N-PASS). Caretakers' satisfaction was assessed using a questionnaire. The feasibility of implementing the protocol was determined by the proportion of assessments done when required, the rate of termination of the protocol, and the feedback from nurses using the protocol. Result(s): Twelve patients were enrolled. Regular evaluations were performed 85% of the time. When the medication was given as needed, 71% of cases were evaluated before versus 63% when regular doses were given. The as-needed doses were followed by an assessment 30 minutes later in 49% of cases and in 41%, 60 minutes later, for a total of 64% in the hour after medication administration. The protocol was discontinued only for two patients who were discharged to continue end-of-life care at home. There were no significant adverse events reported. Finally, 17 of 18 nurses said they would recommend this protocol to other institutions. Conclusion(s): In the context of neonatal palliative care, the implementation of a standardized protocol for administration of drugs by the OTM route is feasible and safe. However, in the context of this study, adherence was limited because of too-frequent evaluations and misunderstanding of the protocol.© Copyright 2016, Mary Ann Liebert, Inc. 2016.</t>
  </si>
  <si>
    <t>https://dx.doi.org/10.1089/jpm.2015.0045</t>
  </si>
  <si>
    <t>Journal of Palliative Medicine. 19(4) (pp 442-450), 2016. Date of Publication: 01 Apr 2016.</t>
  </si>
  <si>
    <t>Mittal, Leena;Suzuki, Joji</t>
  </si>
  <si>
    <t>Feasibility of collaborative care treatment of opioid use disorders with buprenorphine during pregnancy.</t>
  </si>
  <si>
    <t>Background: Medication-assisted treatment with buprenorphine or methadone is recommended for pregnant patients with opioid use disorders (OUDs) to minimize adverse maternal and neonatal outcomes. Collaborative care approaches have been successfully utilized with office-based opioid treatment with buprenorphine in primary care settings, but research is significantly limited in the obstetric setting. Our aim with this study is to demonstrate the feasibility of a collaborative care model for pregnant patients with opioid use disorder. Methods: This is a case series of 16 pregnancies in 14 women initiated on office-based opioid treatment with buprenorphine in a perinatal mental health service embedded in 2 obstetric clinics. Patients are treated by a psychiatrist alongside their prenatal care provider and followed for up to 6 months postpartum and referred to ongoing substance abuse treatment to a community prescriber. Results: The average age of the patients was 30.3 years, and an average gestational age of 23.6 weeks at the time of referral. Treatment continued until delivery in 15 (93.8%) pregnancies, with an average duration of treatment of 14.5 weeks. The majority (60%) had a cesarean delivery. Twelve (80%) infants were admitted to the Neonatal Intensive Care Unit (NICU) for monitoring or treatment of neonatal abstinence syndrome, 14 (87.5%) patients continued or resumed treatment with buprenorphine postpartum at the time of discharge from our program, and 13 (81.3%) were referred to a community prescriber. Conclusions: A collaborative care approach to buprenorphine treatment is feasible during pregnancy. Further research is needed to improve the treatment of OUD during pregnancy. (PsycInfo Database Record (c) 2023 APA, all rights reserved)</t>
  </si>
  <si>
    <t>https://doi.org/10.1080/08897077.2015.1129525</t>
  </si>
  <si>
    <t>Farran, Joan Colom;Casas, Miguel;de los Cobos, JosÃ© PÃ©rez;del RÃ­o, Miquel;Roncero, Carlos;Castells, Xavier;Valero, Sergi;Eiroa-Orosa, Francisco JosÃ©;Batlle, Francisca;Trujols, Joan</t>
  </si>
  <si>
    <t>Feasibility of double-blind clinical trials with oral diacetylmorphine: A randomized controlled phase II study in an inpatient setting.</t>
  </si>
  <si>
    <t>The aim of this study was to evaluate the feasibility of conducting double-blind controlled randomized clinical trials using twice-a-day immediate-release oral diacetylmorphine (DAM) in heroin-dependent patients, by means of measuring the capacity of oral DAM to block opiate withdrawal and clinicians'ability to distinguish it from morphineand methadone. This was a randomized, phase II, double-blind, multi-center pilot study comparing immediate-release oral DAM, slow-release oral morphine and oral methadone administered twice a day during 10 days. Forty-five heroin-dependent patients were randomly assigned to these three treatment groups in an inpatient regime. Patients were stabilized with a mean of 350 mg (SD= 193) of immediate-release oral DAM, 108 mg (SD = 46.2) of slow-release oral morphine and 40 mg (SD = 17.9) of methadone. No statistically significant differences were found between any studied medication in clinical outcome. Neither patients nor clinicians were able to identify the administered medication. This study shows the feasibility of double-blind clinical trials using b.i.d. immediate- release oral DAM allowing further phase III clinical trials in the process of introducing oral DAM as a medication for heroin-dependent patients not responding to standard maintenance treatments. (PsycInfo Database Record (c) 2022 APA, all rights reserved)</t>
  </si>
  <si>
    <t>https://doi.org/10.1159/000336849</t>
  </si>
  <si>
    <t>Watchorn A.
 Curran J.
 Heilman J.
 Balfour N.
 McCarroll K.
 Speers S.
 Harris D.</t>
  </si>
  <si>
    <t>Feasibility of patient-controlled analgesia (PCA) for rural and remote transfers.</t>
  </si>
  <si>
    <t>Background: In rural Canada, the majority of prehospital care is provided by basic life support paramedics, who cannot administer opioids or parenteral analgesics. Patients requiring transfer to a higher level of care have limited options for pain control. We aim to determine if ambulance-based patient-controlled analgesia (PCA) is feasible during inter-facility transfers. Method(s): This is a prospective non-consecutive cohort feasibility study conducted in the East Kootenay region of British Columbia from 2016 to 2020. Patients in acute pain from an illness or injury requiring an opioid and transfer to a higher level of care were offered PCA. The study used respiratory depression as a marker of safety, assessed if PCA during transport provided efficacious analgesia, measured satisfaction scores from patients and paramedics, and tracked adverse events. Result(s): 84 patients received PCA. The majority had orthopaedic trauma and the average transfer time was 3 h 22 min. The average pain score at the start and end of the transfer was unchanged, at 4 out of 10. Patient and paramedic satisfaction scores at the end of the transfer were 4.6 and 4.7 out of 5, respectively. Three out of the 84 patients (3.6%) had desaturation episodes below or equal to 90% oxygen saturation; however, all resolved with supplemental oxygen. Interpretation(s): Ambulance-based PCA is feasible and has a high level of satisfaction among paramedics and patients. It has significant potential for inter-facility transport in rural regions in Canada where ambulances are staffed with paramedics who cannot administer opioids or other parenteral analgesics.Copyright © 2022, The Author(s), under exclusive licence to Canadian Association of Emergency Physicians (CAEP)/ Association Canadienne de Medecine d'Urgence (ACMU).</t>
  </si>
  <si>
    <t>https://dx.doi.org/10.1007/s43678-022-00417-7</t>
  </si>
  <si>
    <t>Canadian Journal of Emergency Medicine. 25(2) (pp 157-163), 2023. Date of Publication: February 2023.</t>
  </si>
  <si>
    <t>Metrebian N.
 Shanahan W.
 Wells B.
 Stimson G.V.</t>
  </si>
  <si>
    <t>Feasibility of prescribing injectable heroin and methadone to opiate-dependent drug users: Associated health gains and harm reductions.</t>
  </si>
  <si>
    <t>Objective: To assess the feasibility of offering the choice of prescribing injectable heroin (diamorphine) or injectable methadone to opiate-dependent injecting drug users and to assess whether there are health and social gains associated with prescribing injectable opiates. Design(s): A protocol-driven prospective observational study. Type of injectable opiate received was based on self-selection. Setting(s): A large west London drug clinic. Patient(s): Fifty-eight patients admitted to the clinic between 1 June 1995 and 31 December 1996, who were long term opiate-dependent injecting drug users, who had previously tried and failed oral methadone and who were apparently unable or unwilling to give up injecting. Main Outcome Measure(s): Retention in treatment, illicit drug use, HIV risk behaviour, criminal activity, social functioning, health and psychological status as measured by self-report, urinalysis and doctors' ratings. Result(s): Thirty-seven patients (64%) chose heroin and 21 (36%) chose injectable methadone. Fifty (86%) were retained in treatment after three months, 40 (69%) after six months and 33 (57%) after 12 months. Among those in treatment at three months, there were significant reductions in illicit drug use, illicit drug-injecting risk behaviour, and criminal activity, and significant improvements in social functioning, health status and psychological adjustment. Generally, these gains were sustained between three, six and 12 months. Doctors' ratings of health and urinalysis results further supported these findings. Conclusion(s): Injectable heroin is not always the drug of choice. This intervention retained most patients in treatment with substantial benefits to both patients and the community. Prescribing injectable opiates to long term injecting drug users is a feasible treatment option.</t>
  </si>
  <si>
    <t>https://dx.doi.org/10.5694/j.1326-5377.1998.tb141444.x</t>
  </si>
  <si>
    <t>Medical Journal of Australia. 168(12) (pp 596-600), 1998. Date of Publication: 15 Jun 1998.</t>
  </si>
  <si>
    <t>Chan R.K.
 Calello D.P.
 Troncoso A.B.
 Salo D.
 Hung O.L.</t>
  </si>
  <si>
    <t>Features of non-cannabinoid "designer drug" exposures: Report from the toxic registry.</t>
  </si>
  <si>
    <t>Background: In recent years the market for so-called "Designer Drugs" has ballooned. These compounds may include synthetic cannabinoids, MDMA derivatives, hallucinogens, cathinones, and other novel psychoactive compounds. Clinical consequences vary significantly and may be life-threatening. Objective(s): To examine the features of non-cannabinoid designer drug exposures reported to the ToxIC registry, a prospective, nationwide database of cases evaluated and managed by medical toxicologists. We chose to evaluate only non-cannabinoid designer drugs to focus specifically on the compounds below, the effects of which differ significantly from synthetic cannabinoids. Method(s): All cases entered into ToxIC from 2011 to October 2014 selected as "Bath Salt, Synthetic Cannabinoid, other Designer Drug, or Agent referred to by a Street Name" were then sorted to identify cases involving MDMA derivatives, cathinones or "bath salts", hallucinogens, and other novel psychoactives (NBOMe, 2C, phenibut). Exposures to synthetic cannabinoids, sedatives, and kratom were excluded. Result(s): 102 cases, median age 22 years (95%CI 22-23; IQR 19-27), 86% male. LSD/Tryptamine (7), MDMA/Amphetamine (45), Cathionine (36) Nbome/Phenibut (9) and Multiple Exposure (5). When route listed (55 cases) the majority were inhalation (92%). Most common effects: agitation (33.3%), coma/CNS depression (13%), delirium/psychosis (7.4%), acute kidney injury (5.5%), respiratory depression (5.5%), seizure (4.6%). 20 patients (19.6%) required intubation/ventilator support. Only tachycardia was significantly different between drug groups, increased in MDMA (p=0.0047); trend toward increase in hyperthermia in MDMA (p=0.08) Univariate analysis showed tachycardia (p &lt; 0.001), hyperthermia (p &lt;0.0001) and seizure/coma (p&lt;0.0001) as predictors of intubation but not age or drug type. Conclusion(s): These agents may be more easily obtained and more readily abused by some patients than other street drugs. In our population, young adult males were most common. MDMA and similar exposures may confer increased risk of hyperthermia and tachycardia when compared to other designer drugs. Intubation and ventilator support was not associated with drug class, but with tachycardia, hyperthermia, and seizures. When managing a patient with suspected designer drug toxicity, the clinician should be aware of the various clinical consequences and therapeutic options. (Table Presented).</t>
  </si>
  <si>
    <t>Academic Emergency Medicine. Conference: 2015 Annual Meeting of the Society for Academic Emergency Medicine, SAEM 2015. San Diego, CA United States. Conference Publication: (var.pagings). 22(5 SUPPL. 1) (pp S420), 2015. Date of Publication: May 2015.</t>
  </si>
  <si>
    <t>Tolver M.A.
 Strandfelt P.
 Rosenberg J.
 Bisgaard T.</t>
  </si>
  <si>
    <t>Female gender is a risk factor for pain, discomfort, and fatigue after laparoscopic groin hernia repair.</t>
  </si>
  <si>
    <t>Purpose: Female gender is a risk factor for early pain after several specific surgical procedures but has not been studied in detail after laparoscopic groin hernia repair. The aim of this study was to compare early postoperative pain, discomfort, fatigue, and nausea and vomiting between genders undergoing laparoscopic groin hernia repair. Method(s): Prospective consecutive enrollment of women and age-matched (+/-1 year) and uni-/bilateral hernia-matched male patients undergoing elective transabdominal preperitoneal hernia repair (TAPP). Patients in the two groups received a similar anesthetic, surgical, and analgesic treatment protocol. Result(s): Between August 2009 and August 2010, 25 women and 25 men undergoing elective TAPP were prospectively included in the analysis (n = 50) with no significant difference between groups in psychological status regarding anxiety, depression, and catastrophizing. On day 0, women had significantly more pain during rest (p = 0.015) and coughing (p = 0.012), discomfort (p = 0.001), and fatigue (0.020) compared with men. Additionally, cumulative overall postoperative pain during coughing, discomfort, and fatigue on day 0-3 was significantly higher in women compared with men (all p values &lt; 0.05). Women required significantly more opioids (p = 0.015) and had a significantly higher incidence of vomiting on days 0 and 1 (p = 0.002). Conclusion(s): Women experienced more pain, discomfort, and fatigue compared with men after laparoscopic groin hernia repair. Trial registration: Registration number NCT00962338 (www.clinicaltrials.gov). © 2012 Springer-Verlag.</t>
  </si>
  <si>
    <t>https://dx.doi.org/10.1007/s10029-012-0956-8</t>
  </si>
  <si>
    <t>Hernia. 17(3) (pp 321-327), 2013. Date of Publication: June 2013.</t>
  </si>
  <si>
    <t>Van Dyke DC, Fox AA.</t>
  </si>
  <si>
    <t>Fetal drug exposure and its possible implications for learning in the preschool and school-age population</t>
  </si>
  <si>
    <t>J Learn Disabil</t>
  </si>
  <si>
    <t>10.1177/002221949002300305</t>
  </si>
  <si>
    <t>Einspieler C.
 Prayer D.
 Marschik P.B.</t>
  </si>
  <si>
    <t>Fetal movements: the origin of human behaviour.</t>
  </si>
  <si>
    <t>The study of the onset and ontogeny of human behaviour has made it clear that a multitude of fetal movement patterns are spontaneously generated, and that there is a close association between activity and the development of peripheral and central structures. The embryo starts moving by 7.5 week's gestation; 2 to 3 weeks later, a number of movement patterns including general movements, isolated limb and head movements, hiccup, and breathing movements, appear. Some movements (e.g. yawning, smiling, 'pointing'; we show these in eight videos in this review) precede life-long patterns; others have intrauterine functions, such as sucking/swallowing for amniotic fluid regulation, breathing movements for lung development, or eye movements for retinal cell diversity. In cases of developmental brain dysfunction, fetal general movements alter their sequence and gestalt, which suggests a dysfunction of the developing nervous system. The scarcity of longitudinal studies calls for further comprehensive research on the predictive value of prenatal functional deviations. What this paper adds Motor output can occur in the absence of sensory input. Structural development is activity-dependent. Fetal general movements are among the first movement patterns to occur. Pregnancy-related and maternal factors impact quantity and modulation of fetal general movements. Prenatal general movement assessment has not yet brought the expected breakthrough.Copyright © 2021 The Authors. Developmental Medicine &amp; Child Neurology published by John Wiley &amp; Sons Ltd on behalf of Mac Keith Press.</t>
  </si>
  <si>
    <t>https://dx.doi.org/10.1111/dmcn.14918</t>
  </si>
  <si>
    <t>Developmental Medicine and Child Neurology. 63(10) (pp 1142-1148), 2021. Date of Publication: October 2021.</t>
  </si>
  <si>
    <t>Yumoto, Chie;Jacobson, Sandra W.;Jacobson, Joseph L.</t>
  </si>
  <si>
    <t>Fetal substance exposure and cumulative environmental risk in an African American cohort.</t>
  </si>
  <si>
    <t>Two models of vulnerability to socioenvironmental risk were examined in 337 African American children (M = 7.8 years) recruited to overrepresent prenatal alcohol or cocaine exposure: The cumulative risk model predicted synergistic effects from exposure to multiple risk factors, and the fetal patterning of disease model predicted that prenatal insult will increase vulnerability to environmental risk. Four or more risks emerged as a threshold for poorer cognitive and behavioral outcome among the non-substance-exposed children, whereas substance-exposed children showed greater vulnerability to lower levels of environmental risk. Cumulative risk was associated with increased delinquent and internalizing behaviors only for the substance-exposed group. Results support the cumulative risk model for non-substance-exposed children and increased vulnerability to environmental risk among the substance-exposed group. (PsycINFO Database Record (c) 2016 APA, all rights reserved)</t>
  </si>
  <si>
    <t>https://doi.org/10.1111/j.1467-8624.2008.01224.x</t>
  </si>
  <si>
    <t>Maroni A.
 Aubelle M.-S.
 Chollat C.</t>
  </si>
  <si>
    <t>Fetal, Preterm, and Term Neonate Exposure to Remifentanil: A Systematic Review of Efficacy and Safety.</t>
  </si>
  <si>
    <t>Background: Owing to its pharmacodynamic properties, especially the rapid onset and short duration of its action, the use of remifentanil in obstetric anesthesia, as well as in neonatology, might be increasingly used. Objective(s): We conducted a systematic review to assess the efficacy and safety of remifentanil in preterm and term neonates. Outcomes of interest were neonatal adaptation after fetal exposure; neonatal pain, distress, and discomfort control during invasive procedures; and the occurrence of hemodynamic effects or respiratory depression induced by remifentanil infusion. Method(s): Given the different contexts of use, we have organized this work into three parts: (A) use of remifentanil for labor or cesarean section, with exposure of the fetus before birth, (B) brief use for neonatal procedural analgesia, and (C) prolonged use for sedation/analgesia of neonates. The bibliographic search was conducted based on keywords using electronic medical databases (DATABASE, Cochrane Library, PubMed, and EMBASE) from 1 January 2000 until 31 December 2022. Result(s): Twenty-two articles were included (10 in part A, 5 in part B and 7 in part C). Prospective, controlled, randomized, blinded, and intention-to-treat trials were retained. Neonates were well adapted after exposure to remifentanil in the fetal period. Pain, stress, and discomfort were controlled during a brief or prolonged invasive procedure when remifentanil was used for sedation/analgesia. The physiological parameters were stable and the procedures were straightforward. Chest wall rigidity appeared to be a common side effect, but this can be managed by slow and continuous infusion and by using the minimum effective dose. Conclusion(s): Remifentanil appears to be effective and safe in the short term in preterm and full-term neonates. However, its safety is compromised by the risk of chest wall rigidity. It should be used in appropriate neonatal units and in the presence of physicians able to monitor its side effects. Long-term outcomes have not been evaluated, to our knowledge.Copyright © 2023, The Author(s), under exclusive licence to Springer Nature Switzerland AG.</t>
  </si>
  <si>
    <t>https://dx.doi.org/10.1007/s40272-023-00583-w</t>
  </si>
  <si>
    <t>Pediatric Drugs. 25(5) (pp 537-555), 2023. Date of Publication: September 2023.</t>
  </si>
  <si>
    <t>Lin W.-C.
 Chou K.-H.
 Chen C.-C.
 Huang C.-C.
 Chen H.-L.
 Lu C.-H.
 Li S.-H.
 Wang Y.-L.
 Cheng Y.-F.
 Lin C.-P.</t>
  </si>
  <si>
    <t>Few individuals at high risk of persistent musculoskeletal pain after motor vehicle collision receive early psychological or physiotherapy intervention.</t>
  </si>
  <si>
    <t>More than four million patients present to U.S. Emergency Departments (EDs) each year after motor vehicle collision (MVC). Over 90% of these individuals have acute musculoskeletal pain (MSP), and, while less than 5% have a fracture or require hospital admission, 20-30% transition to persistent MSP. Individuals presenting to the ED with acute MSP after MVC do not receive risk-stratified care, however in other settings providing stratified physiotherapy and psychological interventions for acute MSP has been shown to improve outcomes and reduce costs.1 The goal of this study was to characterize health resource utilization according to persistent axial MSP (PAMSP) risk among individuals presenting to the ED after MVC. Data for this analysis was obtained from a large prospective cohort of 948 European Americans who presented to the ED after MVC and were discharged home after evaluation. Participants were categorized as being at low, medium, or high risk of PAMSP using data obtained at the baseline ED visit and a previously developed tool. Pain outcomes and medication and health service use were assessed at six week follow-up (obtained in 859/948 (91%)), PAMSP at six weeks was present in 63 (24%), 134 (50%), and 206 (78%) of those categorized from ED data as being at low, medium, and high risk of PAMSP, respectively. At six week follow-up, only 17 (6%) of those at high risk of PAMSP had seen a mental health provider and only 123 (46%) had received any sort of manual therapy. Use of opioid sparing agents was very low (e.g., gabapentin (16 [4%]) and SNRIs (7 [2%]). These data indicate that health services utilization among individuals with acute MSP after MVC is poorly stratified. Further studies are needed to determine if stratified interventions could improve outcomes and/or reduce costs..</t>
  </si>
  <si>
    <t>Journal of Pain. Conference: 34th Annual Scientific Meeting of the American Pain Society. Palm Springs, CA United States. Conference Publication: (var.pagings). 16(4 SUPPL. 1) (pp S33), 2015. Date of Publication: April 2015.</t>
  </si>
  <si>
    <t>McHugo, Gregory J.;Drake, Robert E.;Teague, Gregory B.;Xie, Haiyi</t>
  </si>
  <si>
    <t>Fidelity to assertive community treatment and client outcomes in New Hampshire dual disorders study.</t>
  </si>
  <si>
    <t>Examined the association between fidelity of programs to the assertive community treatment model and client outcomes in dual disorders programs. Assertive community treatment programs in the New Hampshire dual disorders study were classified as low-fidelity programs (3 programs) or high-fidelity programs (4 programs) based on extensive longitudinal process data. The study included 87 clients with a dual diagnosis of severe mental illness and a comorbid substance use disorder. 61 clients were in the high-fidelity programs, and 26 were in the low-fidelity programs. Client outcomes were examined in the domains of substance abuse, housing, psychiatric symptoms, functional status, and quality of life, based on interviews conducted every 6 mo for 3 yrs. Clients in the high-fidelity assertive community treatment programs showed greater reductions in alcohol and drug use and attained higher rates of remission from substance use disorders than clients in the low-fidelity programs. Clients in high-fidelity program had higher rates of retention in treatment and fewer hospital admissions than those in low-fidelity programs. (PsycINFO Database Record (c) 2019 APA, all rights reserved)</t>
  </si>
  <si>
    <t>https://doi.org/10.1176/ps.50.6.818</t>
  </si>
  <si>
    <t>Psychiatric Services</t>
  </si>
  <si>
    <t>Thiels C.A.
 Ubl D.S.
 Habermann E.B.</t>
  </si>
  <si>
    <t>Finding the Balance Between Reduced Opioid Prescribing and Patient-Reported Pain Management among General Surgery Patients.</t>
  </si>
  <si>
    <t>Introduction: In light of the prescription opioid epidemic, many institutions have reduced opioid prescribing after discharge. However, the impact of these reductions on patient-reported pain after discharge remains poorly understood. Method(s): Opioid-naive adults undergoing 12 elective general surgery procedures at a single institution prospectively completed a 29-question telephone survey at median 26 days post discharge. Patients were compared before (pre guideline: March 2017 to January 2018) and after (post guideline: May 2019 to November 2019) implementation of a departmental evidence-based, procedure-specific, opioid-prescribing guideline. Prescribed, consumed, and remaining opioids were converted into morphine milligram equivalents. Result(s): Pre-guideline patients (n = 603) were similar to post-guideline patients (n = 138) in age, sex, race, and diagnoses of anxiety/depression (all, p &gt; 0.05). Most post-guideline discharge prescriptions (93.3%) fell within guidelines. Morphine milligram equivalents prescribed, consumed, and remaining, and refill rates, are shown (Table). Patients in the post-guideline cohort consumed opioids for a median of 4.0 days (interquartile range [IQR] 2 to 7 days) after surgery (vs 3.0 days [IQR 0 to 7 days] pre guidelines; p = 0.007). Patient-reported pain control after discharge (scale 0 to 10) was worse in the post-guideline cohort (median 8 [IQR 7 to 9] post vs 9 [IQR 8 to 10] pre; p = 0.002) and more patients reported being very/somewhat dissatisfied with their pain control (9.4% post vs 4.2%; p = 0.04). The proportion of patients responding they were not prescribed enough pain medications after discharge also increased (12.2% post vs 4.9% pre; p = 0.002). Conclusion(s): Evidence-based opioid prescribing guidelines successfully reduced opioid prescribing without increased refill rates. However, there remains a small subset of patients whose pain might not be optimally managed within these guidelines. [Formula presented]Copyright © 2020</t>
  </si>
  <si>
    <t>https://dx.doi.org/10.1016/j.jamcollsurg.2020.07.183</t>
  </si>
  <si>
    <t>Journal of the American College of Surgeons. Conference: The American College of Surgeons 2020 Annual Clinical Congress. Virtual, Online. 231(4 Supplement 1) (pp S97), 2020. Date of Publication: October 2020.</t>
  </si>
  <si>
    <t>Oude Voshaar R.C.
 Cooper J.
 Murphy E.
 Steeg S.
 Kapur N.
 Purandare N.B.</t>
  </si>
  <si>
    <t>First episode of self-harm in older age: A report from the 10-year prospective manchester self-harm project.</t>
  </si>
  <si>
    <t>Objective: Self-harm is closely related to completed suicide, especially in older age. As empirical research of self-harm in older age is scarce, with no studies confined to first-ever episodes in older age, we examined the clinical characteristics and the risk of repetition in first-ever self-harm in older age. Method(s): The Manchester Self-Harm (MaSH) project, a prospective cohort study, gathered data from September 1, 1997, through August 31, 2007, for individuals presenting with self-harm at emergency departments of 3 large hospitals in North West England. The characteristics of older patients (aged &gt;= 55 years) who presented with a first-ever episode of self-harm are described and compared to those of middle-aged patients (35-54 years) presenting with a first-ever episode of self-harm. Following each episode, the MaSH form, a standard assessment form developed for the MaSH project, was completed by a clinician. Potential risk factors for repetition were examined by Cox regression analyses. Result(s): A total of 374 older patients and 1,937 middle-aged patients presented with a first-ever episode of self-harm. The circumstances at the time of self-harm suggested higher suicidal intent in older age. In comparison with middle-aged patients, the rate of repetition in older-aged patients was lower (15.4% versus 11.8%, respectively; hazard ratio for older age = 0.65; 95% CI, 0.45-0.93; P = .019), although repetition was more often fatal among the older group (3.3% versus 13.6%, respectively; P = .009). The most important predictor of repetition in older age, ie, physical health problems, had no predictive value in middle-aged patients, whereas psychiatric characteristics had little impact on the risk of repetition in old age. Conclusion(s): High suicidal intent and different predictors of repetition in first-ever self-harm in older age highlight the need for age-specific interventions beyond the scope of psychiatric care alone. © Copyright 2011 Physicians Postgraduate Press, Inc.</t>
  </si>
  <si>
    <t>https://dx.doi.org/10.4088/JCP.10m06501</t>
  </si>
  <si>
    <t>Journal of Clinical Psychiatry. 72(6) (pp 737-743), 2011. Date of Publication: June 2011.</t>
  </si>
  <si>
    <t>Busch, CZ; DuPaul, GJ; Anastopoulos, AD; Franklin, MK; Jaffe, AR; Stack, KF; Weyandt, LL</t>
  </si>
  <si>
    <t>First- Year College Students with ADHD: Risk for and Correlates of Alcohol and Substance Use</t>
  </si>
  <si>
    <t>attention-deficit/hyperactivity disorder; college students; alcohol use; drug use; tobacco use</t>
  </si>
  <si>
    <t>ATTENTION-DEFICIT/HYPERACTIVITY DISORDER; ILLICIT DRUG-USE; CHILDHOOD ADHD; DEFICIT HYPERACTIVITY; MULTIMODAL-TREATMENT; ANXIETY DISORDERS; MENTAL-HEALTH; YOUNG-ADULTS; USE PATTERNS; FOLLOW-UP</t>
  </si>
  <si>
    <t>College students with attention-deficit/hyperactivity disorder (ADHD) are at higher than average risk for alcohol and substance use; however, it is unclear whether having ADHD, either alone or in combination with other factors, increases this risk. Further, no prior studies have systematically examined factors that correlate with alcohol and substance use among college students with ADHD. A sample of first year college students with (n = 228; 52.2% female; 76.8% Caucasian) and without (n = 228; 51.3% female; 51.3% Caucasian) ADHD from 10 eastern US universities participated in a longitudinal study examining the long-term outcomes of college students with ADHD. Participants completed a battery of measures including self-report ratings of alcohol and substance use; ADHD, externalizing disorder, anxiety disorder, and depression symptoms; executive functioning; and learning and study strategies. First-year college students with ADHD were significantly more likely to use tobacco, cannabis, and illicit drugs (Cohen's d range = 0.30 to 0.33), but not alcohol (Cohen's d = 0.18). Separate multiple regression models indicated that each of the four substance use outcomes was best explained by a unique combination of predictive factors with anxiety symptoms and executive functioning deficits correlated with increased use of at least two of the substances. Additional longitudinal research is necessary to identify variables associated with ongoing substance use in college students with ADHD so as to inform screening, prevention, and intervention efforts.</t>
  </si>
  <si>
    <t>Muncan B.
 Abboud A.
 Papamanoli A.
 Jacobs M.
 McLarty A.J.
 Skopicki H.A.
 Kalogeropoulos A.P.</t>
  </si>
  <si>
    <t>Five-Year Cardiovascular Outcomes after Infective Endocarditis in Patients with versus without Drug Use History.</t>
  </si>
  <si>
    <t>Background: Disparities in treatment and outcomes of infective endocarditis (IE) between people who use drugs (PWUD) and non-PWUD have been reported, but long-term data on cardiovascular and cerebrovascular outcomes are limited. We aim to compare 5-year rates of mortality, cardiovascular and cerebrovascular events after IE between PWUD and non-PWUD. Method(s): Using data from the TriNetX Research Network, we examined 5-year cumulative incidence of mortality, myocardial infarction, heart failure, atrial fibrillation/flutter, ventricular tachyarrhythmias, ischemic stroke, and intracranial hemorrhage in 7132 PWUD and 7132 propensity score-matched non-PWUD patients after a first episode of IE. We used the Kaplan-Meier estimate for incidence and Cox proportional hazards models to estimate relative risk. Result(s): Matched PWUD were 41 +/- 12 years old; 52.2% men; 70.4% White, 19.8% Black, and 8.0% Hispanic. PWUD had higher mortality vs. non-PWUD after 1 year (1-3 year: 9.2% vs. 7.5%, p = 0.032; and 3-5-year: 7.3% vs. 5.1%, p = 0.020), which was largely driven by higher mortality among female patients. PWUD also had higher rates of myocardial infarction (10.0% vs. 7.0%, p &lt; 0.001), heart failure (19.3% vs. 15.2%, p = 0.002), ischemic stroke (8.3% vs. 6.3%, p = 0.001), and intracranial hemorrhage (4.1% vs. 2.8%, p = 0.009) compared to non-PWUD. Among surgically treated PWUD, interventions on the tricuspid valve were more common; however, rates of all outcomes were comparable to non-PWUD. Conclusion(s): PWUD had higher 5-year incidence of cardiovascular and cerebrovascular events after IE compared to non-PWUD patients. Prospective investigation into the causes of these disparities and potential harm reduction efforts are needed.Copyright © 2022 by the authors.</t>
  </si>
  <si>
    <t>https://dx.doi.org/10.3390/jpm12101562</t>
  </si>
  <si>
    <t>Journal of Personalized Medicine. 12(10) (no pagination), 2022. Article Number: 1562. Date of Publication: October 2022.</t>
  </si>
  <si>
    <t>Lanyon, C; Nambiar, D; Higgs, P; Dietze, P; Quinn, B</t>
  </si>
  <si>
    <t>Five-year Changes in Methamphetamine Use, Dependence, and Remission in a Community-recruited Cohort</t>
  </si>
  <si>
    <t>dependence; longitudinal study; methamphetamine; substance</t>
  </si>
  <si>
    <t>COCAINE; HARMS; AMPHETAMINE; HEROIN</t>
  </si>
  <si>
    <t>Objectives: Investigate patterns of methamphetamine use over time, specifically factors associated with remission from dependent and harmful patterns of use; and examine drug treatment and health/support service utilization pathways among people who use methamphetamine. Methods: People who regularly use methamphetamine were recruited from nontreatment settings in Melbourne, Australia, in 2010, and followed up twice over 5 years. Trajectories of past-month methamphetamine use and methamphetamine dependence were mapped. Random-effects logistic regression modeling identified factors associated with these outcomes. Results: Overall, past-month methamphetamine use and methamphetamine dependence decreased among the cohort over the study period. Variability in methamphetamine use and dependence trajectories was observed; 56% of participants achieved past-month abstinence; however, 14% subsequently relapsed and 44% reported past-month use at every time-point. During the study period, 27% of participants were never classified methamphetamine-dependent, 30% remitted from dependence, and 23% were consistently classified dependent. Factors independently associated with past-month methamphetamine use included male sex and poor physical health. Factors independently associated with methamphetamine dependence included poor physical health, low self-perceived social support, current mental health medication prescription, and current engagement with drug treatment services for methamphetamine use. Engagement with treatment and health/support services remained low (12%-22%) over the study period. Conclusions: Our findings indicate people who remit from methamphetamine dependence, reduce their frequency of use or cease entirely can maintain this over long periods. Initiatives addressing social determinants of health could be optimal for combating methamphetamine dependence. Community-based frontline service providers should be educated in relation to appropriately addressing methamphetamine use.</t>
  </si>
  <si>
    <t>Sprunger J.G.
 Johnson K.
 Lewis D.
 Kaelber D.C.
 Winhusen T.J.</t>
  </si>
  <si>
    <t>Five-year incidence of substance use and mental health diagnoses following exposure to opioids or opioids with benzodiazepines during an emergency department encounter for traumatic injury.</t>
  </si>
  <si>
    <t>Background: Benzodiazepines and opioids are used alone or in conjunction in certain care settings, but each have the potential for misuse. Objective(s): This longitudinal observational study evaluated substance use and mental health outcomes associated with providing opioids with or without benzodiazepine to treat traumatic injury in the emergency department (ED) setting. Method(s): We analyzed a limited dataset obtained through the IBM Watson Health Explorys. Matched cohorts were defined for: 1) patients treated with opioids during the ED encounter (ED-Opioid) vs. neither opioid or benzodiazepine treatment (No medication) (n = 5372); 2) patients treated with opioids and benzodiazepines during the ED encounter (ED-Opioid+Benzodiazepines) vs. No Medication (n = 2454); and 3) ED-Opioid+Benzodiazepines vs. ED-Opioid (n = 2454). Patients consisted of adults with an emergency department encounter in the MetroHealth System (Cleveland, Ohio) with a chief complaint of traumatic injury and medical records for five years following the encounter. Control patients for each cohort were matched to the exposure patients on demographics, body mass index, and residential zip code median income. Outcomes were five-year incidence rates for alcohol, substance use, depression, and anxiety-related diagnoses. Result(s): Our results indicate that, although receiving opioids during the ED visit predicted a relatively lower likelihood of subsequent substance use and mental health diagnoses, the brief co-use of benzodiazepines was strongly associated with poorer outcomes. Conclusion(s): Even brief exposure to co-prescribed opioids and benzodiazepines during emergency traumatic injury care may be associated with negative substance use and mental health consequences in the years following the event.Copyright © 2022 Elsevier B.V.</t>
  </si>
  <si>
    <t>https://dx.doi.org/10.1016/j.drugalcdep.2022.109584</t>
  </si>
  <si>
    <t>Drug and Alcohol Dependence. 238 (no pagination), 2022. Article Number: 109584. Date of Publication: 01 Sep 2022.</t>
  </si>
  <si>
    <t>San, Luis;Tato, Jorge;Torrens, Marta;Castillo, Claudio;FarrÃ©, MagÃ­;CamÃ­, Jordi</t>
  </si>
  <si>
    <t>Flunitrazepam consumption among heroin addicts admitted for in-patient detoxification.</t>
  </si>
  <si>
    <t>Studied the prevalence of benzodiazepine use among 973 heroin addicts admitted to a Spanish treatment facility for inpatient detoxification over a 10-yr period. Ss' records, including structured interviews conducted during the detoxification process, were assessed for relevant data, including history of consumption, type of substances used, frequency of consumption, length of abstinence if any, and ranking of benzodiazepines in order of preference. 780 Ss had a history of benzodiazepine use; 666 were consuming benzodiazepines at the time of admission, and 419 on an almost daily basis. 75 Ss fulfilled criteria for sedative-hypnotic abuse or dependence. Consumption of benzodiazepines began after Ss had become addicted to heroin. The 3 most preferred benzodiazepines were flunitrazepam, clorazepate, and diazepam, in that order. The prevalence of benzodiazepine use, in particular flunitrazepam, among heroin addicts was high. (PsycInfo Database Record (c) 2022 APA, all rights reserved)</t>
  </si>
  <si>
    <t>https://doi.org/10.1016/0376-8716(93)90093-6</t>
  </si>
  <si>
    <t>Batki S.L.
 Manfredi L.B.
 Jacob III P.
 Jones R.T.</t>
  </si>
  <si>
    <t>Fluoxetine for cocaine dependence in methadone maintenance: Quantitative plasma and urine cocaine/benzoylecgonine concentrations.</t>
  </si>
  <si>
    <t>Cocaine abuse is a common clinical problem among opioid-dependent patients who are in methadone maintenance treatment. In an open prospective study, 16 DSM-III-R, cocaine-dependent, methadone maintenance treatment patients were treated with fluoxetine, at a mean dose of 45 mg/day for 9 weeks. Eleven subjects (69%) were infected with the human immunodeficiency virus. Cocaine use was significantly reduced by the end of treatment, although most subjects did not achieve abstinence. Comparison of intake to week 9 showed a significant decrease in self-reported cocaine use, craving, and quality of high. Actual cocaine use was measured by a quantitative analysis of cocaine and benzoylecgonine (BE) concentrations in plasma and urine. Median BE and cocaine concentrations in urine decreased significantly from intake to week 9 of fluoxetine treatment. This decrease would not have been detected if BE had been measured only qualitatively, as present or absent in the urine. Fluoxetine was well tolerated in combination with methadone and did not appear to alter methadone concentrations in plasma. Few adverse effects were noted. No subjects had to discontinue fluoxetine. Fluoxetine may be a promising treatment approach for cocaine abuse in methadone maintenance patients. Quantitative determination of exact cocaine and BE concentrations in biofluids may be a more accurate method of measuring cocaine use outcome than qualitative urinalysis.</t>
  </si>
  <si>
    <t>Journal of Clinical Psychopharmacology. 13(4) (pp 243-250), 1993. Date of Publication: 1993.</t>
  </si>
  <si>
    <t>Lin D.
 Yu L.
 Chen J.
 Ye H.
 Wu Y.
 Yao Y.</t>
  </si>
  <si>
    <t>Fluoxetine for reducing postoperative cognitive dysfunction in elderly patients after total knee replacement: Study protocol for a single-centre, double-blind, randomised, parallel-group, superiority, placebo-controlled trial.</t>
  </si>
  <si>
    <t>Introduction Postoperative cognitive dysfunction (POCD) is a common complication following major surgical procedures. The underlying pathophysiology is poorly understood, but the role of neuroinflammation is strongly implicated. Given the antineuroinflammatory and neuroprotective effects of fluoxetine, we hypothesise that fluoxetine may reduce the cumulative incidence of POCD in elderly patients undergoing total knee arthroplasty (TKA). Methods and analysis This is a prospective, randomised, double-blind, parallel-group, placebo-controlled, superiority trial. Five hundred elderly patients undergoing unilateral TKA will be randomly assigned to the fluoxetine and placebo groups. The fluoxetine group will receive fluoxetine 20 mg daily 8 weeks preoperatively, and the placebo group will receive placebo capsules daily 8 weeks preoperatively. The primary outcome is the cumulative incidence of POCD at 1 month postoperatively. The secondary outcomes include the occurrence of delirium, the area under the curve of the Numeric Rating Scale pain scores over time, and sleep disturbance. Data on all the results, risk factors and adverse events will also be collected and analysed. Ethics and dissemination The Fujian Provincial Hospital Ethics Board has approved the protocol for this trial (identifier number: K2021-01-009). All participants will be required to provide written informed consent before any protocol-specific procedures. Trial registration number ChiCTR2100050424.Copyright ©</t>
  </si>
  <si>
    <t>https://dx.doi.org/10.1136/bmjopen-2021-057000</t>
  </si>
  <si>
    <t>BMJ Open. 12(6) (no pagination), 2022. Article Number: e057000. Date of Publication: 01 Jun 2022.</t>
  </si>
  <si>
    <t>Devulder J.</t>
  </si>
  <si>
    <t>Flupirtine in pain management: Pharmacological properties and clinical use.</t>
  </si>
  <si>
    <t>Flupirtine is a centrally acting, non-opioid analgesic that is available in a number of European countries for the treatment of a variety of pain states. The therapeutic benefits seen with flupirtine relate to its unique pharmacological properties. Flupirtine displays indirect NDMA receptor antagonism via activation of potassium channels and is the first representative of a pharmacological class denoted the 'selective neuronal potassium channel openers'. The generation of the M-current is facilitated by flupirtine via the opening of neuronal Kv7 potassium channels. The opening of these channels inhibits exaggerated neuronal action potential generation and controls neuronal excitability. Neuronal hyperexcitability is a physiological component of many pain states such as chronic pain, migraine and neurogenic pain.Although large-scale clinical trials are lacking, the clinical trial database available to date from smaller-scale studies, together with extensive clinical experience, indicate that flupirtine effectively reduces chronic musculoskeletal pain, migraine and neuralgias, amongst other types of pain. In addition, flupirtine produces, at recommended clinical doses, muscle-relaxing effects in the presence of abnormally increased muscle tension. Its analgesic and muscle-relaxant properties were comparable to tramadol and chlormezanone, respectively, in two prospective trials in patients with lower back pain. Cytoprotective, anti-apoptotic and antioxidant properties have also been associated with flupirtine use in a small number of studies to date. When provided as combination therapy with morphine, flupirtine increases the antinociceptive activity of morphine 4-fold. Flupirtine displays superior tolerability when compared with tramadol and pentazocine. The most common adverse effects associated with flupirtine use are drowsiness, dizziness, heartburn, dry mouth, fatigue and nausea.With respect to its molecular structure, mechanism of action and adverse event profile, flupirtine is a unique drug. Flupirtine is an analgesic with many potential therapeutic benefits that may prove useful in the treatment of many disease states. © 2010 Adis Data Information BV. All rights reserved.</t>
  </si>
  <si>
    <t>https://dx.doi.org/10.2165/11536230-000000000-00000</t>
  </si>
  <si>
    <t>CNS Drugs. 24(10) (pp 867-881), 2010. Date of Publication: 2010.</t>
  </si>
  <si>
    <t>Kerhousse G.
 Serandour A.L.
 Chatel C.
 Gentili M.E.</t>
  </si>
  <si>
    <t>Follow-up of post-bunionectomy pain in two in- And outpatient cohorts: Interest in patient analgesic education.</t>
  </si>
  <si>
    <t>https://dx.doi.org/10.5114/ait.2019.89195</t>
  </si>
  <si>
    <t>Anaesthesiology Intensive Therapy. 51(5) (pp 1-3), 2019. Date of Publication: 2019.</t>
  </si>
  <si>
    <t>Poland</t>
  </si>
  <si>
    <t>Grella, CE; Joshi, V; Hser, YI</t>
  </si>
  <si>
    <t>Followup of cocaine-dependent men and women with antisocial personality disorder</t>
  </si>
  <si>
    <t>antisocial personality disorder; cocaine dependence; gender; drug treatment outcomes; service utilization</t>
  </si>
  <si>
    <t>GENDER-DIFFERENCES; ABUSE TREATMENT; TREATMENT OUTCOMES; TREATMENT RESPONSE; SUBSTANCE-ABUSERS; DRUG-ABUSERS; LONGITUDINAL DATA; COMORBIDITY; DIAGNOSIS; PSYCHOPATHOLOGY</t>
  </si>
  <si>
    <t>Long-term outcomes following drug treatment were examined for cocaine-dependent men (N = 453) and women (N = 254) with and without antisocial personality disorder (ASP). In-depth assessments were conducted at treatment intake in 1991-93 and at 1 and 5 years following treatment discharge. Overall, 47.2% of the males and 34.3% of females were diagnosed with ASP using DSM-III-R criteria derived from the Diagnostic Interview Schedule. All groups reduced their cocaine, marijuana, and alcohol use; reduced their levels of psychological distress; and improved in functioning (e.g., employment, arrests, residential status). At Year 5 ASP was associated with an increased likelihood of heavy alcohol use and additional substance abuse treatment among men, whereas women with ASP were more likely to report psychological problems and to receive mental health treatment and other services than either women without ASP or men with ASP. The findings suggest the need to address the specific treatment needs of male and female cocaine abusers with ASP. (C) 2003 Elsevier Inc. All rights reserved.</t>
  </si>
  <si>
    <t>Wiss, DA; Javanbakht, M; Li, MJ; Prelip, M; Bolan, R; Shoptaw, S; Gorbach, PM</t>
  </si>
  <si>
    <t>Food insecurity partially mediates the association between drug use and depressive symptoms among men who have sex with men in Los Angeles, California</t>
  </si>
  <si>
    <t>Food insecurity; Drug use; Depressive symptoms; Men who have sex with men; HIV; AIDS</t>
  </si>
  <si>
    <t>OF-THE-LITERATURE; OBESITY PARADOX; HIV; HEALTH; HIV/AIDS; ADULTS; INDIVIDUALS; FRAMEWORK; CHILDREN; QUALITY</t>
  </si>
  <si>
    <t>Objective: To understand the relationship between drug use, food insecurity (FI) and mental health among men who have sex with men (MSM). Design: Cohort study (2014-2019) with at least one follow-up. Setting: Visits at 6-month intervals included self-assessment for FI and depressive symptoms. Urine testing results confirmed drug use. Factors associated with FI were assessed using multiple logistic regression with random effects for repeated measures. General structural equation modelling tested whether FI mediates the relationship between drug use and depressive symptoms. Participants: Data were from HIV-positive and high-risk HIV-negative MSM in Los Angeles, CA (n 431; 1192 visits). Results: At baseline, FI was reported by 50 center dot 8 % of participants, depressive symptoms in 36 center dot 7 % and 52 center dot 7 % of urine screening tests were positive for drugs (i.e. marijuana, opioids, methamphetamine, cocaine and ecstasy). A positive drug test was associated with a 96 % increase in the odds of being food insecure (95 % CI 1 center dot 26, 3 center dot 07). Compared to those with high food security, individuals with very low food security have a nearly sevenfold increase in the odds of reporting depressive symptoms (95 % CI 3 center dot 71, 11 center dot 92). Findings showed 14 center dot 9 % of the association between drug use (exposure) and depressive symptoms (outcome) can be explained by FI (mediator). Conclusion: The prevalence of FI among this cohort of HIV-positive and high-risk HIV-negative MSM was high; the association between drug use and depressive symptoms was partially mediated by FI. Findings suggest that enhancing access to food and nutrition may improve mood in the context of drug use, especially among MSM at risk for HIV transmission.</t>
  </si>
  <si>
    <t>Baki J.
 Wong J.
 Parikh N.D.
 Lok A.S.
 Tapper E.B.</t>
  </si>
  <si>
    <t>Frailty and opiate use are strongly correlated with quality of life in patients with cirrhosis: A prospective study of 300 outpatients without hepatic encephalopathy.</t>
  </si>
  <si>
    <t>Background: Cirrhosis is associated with diminished quality of life (QOL). While severity of liver disease is the most important factor causing diminished QOL, data regarding potentially modifiable factors are lacking. We assessed QOL and associated factors in a cohort of patients with cirrhosis focusing on identification of modifiable factors such as frailty and medications. Method(s): We prospectively enrolled 300 patients with cirrhosis (CPT &lt;=8) and portal hypertension (varices, history of ascites, or platelet count &lt;80k) with no prior history of hepatic encephalopathy to characterize determinants of health-related QOL (as measured by the SF-8 scale). Demographics including education (in years) and lab values were recorded. All pharmacy records were reviewed for chronic/weekly use of medications. A battery of patient reported outcome scales was administered at the same time as measures of frailty (Katz Activity of Daily Living [ADL] score, self-reported falls, hand-grip, chair-stands) and cognitive function (inhibitory control test [ICT]). Result(s): Our cohort was aged 57.6+/- 12.6 years, 56.3% were male, and 70% Child Class A. All patients had portal hypertension, 76% had varices and 41% had a history of ascites. The median MELD-Na was 9 (IQR 7-13) and median albumin was 4.0 (IQR 3.6-4.3). The overall median SF-8 was 75 (59-86). Cognitive function was evaluated using the ICT where median lures were 12 (IQR 7-22) (normal &lt;5) and target percentage was 94 (IQR 84-98) (normal &gt;95%). Frailty assessments showed: 91% performed all ADLs, median chair-stands 10 (IQR 7-13) (normal &gt;11, but varies with age) and hand grip 31 kg (IQR 22-39) (normal &gt;17 for women, &gt; 30 for men). 67 (22%) patients were taking opiates chronically, 55 (18%) taking benzodiazepines, and 54 (18%) were taking antidepressants. Multivariate analysis showed younger age, higher education attainment, and better performance on chair-stands were positively associated with QOL while MELD-Na, incomplete ADL performance, falls, opiate use and antidepressants were negatively associated with QOL (Table 1). Conclusion(s): Markers of frailty including disability, falls, and chair-stand performance as well as opiate use significantly impact QOL in patients with cirrhosis. The effects remain strong despite adjusting for known confounders (age, education, depression (antidepressant use), and severity of liver disease (MELDNa). Trials of opiate deprescribing and physical therapy for the improvement of QOL are warranted.</t>
  </si>
  <si>
    <t>https://dx.doi.org/10.1002/hep.30256</t>
  </si>
  <si>
    <t>Hepatology. Conference: 69th Annual Meeting of the American Association for the Study of Liver Diseases, AASLD 2018. San Francisco, CA United States. 68(Supplement 1) (pp 111A-112A), 2018. Date of Publication: October 2018.</t>
  </si>
  <si>
    <t>Yennu S.
 Balachandran D.
 Pedraza S.L.
 Berg E.A.
 Chisholm G.B.
 Reddy A.S.
 Williams J.L.
 Bruera E.</t>
  </si>
  <si>
    <t>Frequency and characteristics of cancer-related drowsiness (CRD or excessive daytime sleepiness) in patients with advanced cancer: Results of a prospective survey at a tertiary cancer center.</t>
  </si>
  <si>
    <t>Background: CRD is extremely distressing but treatable symptom to the advanced cancer patients (ACP). There are limited studies to evaluate the frequency and characteristics of CRD. The aim of this study was to identify the frequency, and factors associated with severity of CRD. Secondary aim was to determine the screening performance Edmonton Symptom Assessment Scale (ESAS)-drowsiness item against the Epworth Sleepiness Scale (ESS). Method(s): We prospectively assessed 180 consecutive ACP at a tertiary cancer hospital. After obtaining signed consent, the patients completed ESAS, Pittsburgh Sleep Quality Index (PSQI), Insomnia Severity Index (ISI); ESS (&gt;=10 diagnostic of CRD), Hospital Anxiety Depression Scale (HADS), STOP-Bang Screening Scale (SBS), and Screening tool for RLS. We determined epidemiological performance, spearman correlations, regression analysis, receiver operated characteristics of CRD. Result(s): Of the180 patients assessed, 51% were female, CRD was found in 50% ACP, median scores(IQR) ESS: 11(7-14); ESAS- drowsiness item was 5 (2-6); PSQI was 8(5-11); ISI (13 (5-19); SBS 3(2-4); HADS-D 6(3-10). Sleep apnea was found in 61%; and RLS in 38%. ESAS-D was associated with other ESAS items[r, p-value] Sleep (0.38, &lt; 0.0001); pain (0.3, &lt; 0.0001); fatigue(0.51, &lt; 0.0001); depression(0.39, &lt; 0.0001); anxiety(0.44, &lt; 0.0001); shortness of breath(0.32, &lt; 0.0001); anorexia(0.36, &lt; 0.0001), FWB(0.41, &lt; 0.0001), and ESS (0.24, 0.001), Opioid dose [MEDD] (0.19, 0.01). Multivariate analysis found no independent predictors except ISI (OR 2.35; 0.036), ESAS Fatigue (OR 9.08, &lt;0.0001), ESAS Anxiety (3.0, 0.009); feeling of well-being (OR 2.27, p=0.04). An ESAS- drowsiness cut-off score of &gt;= 3(of 10) resulted in a sensitivity and specificity of 81% and 32% and of 70% and 44% in the training and validation samples, respectively. Conclusion(s): Clinically significant CRD was associated with increased fatigue, anxiety, sleep disturbance and worse feeling of well-being. These symptoms should be routinely assessed and treated in ACP with CRD. ESAS-drowsiness score of &gt;=3 of 10 is most useful for screening CRD.</t>
  </si>
  <si>
    <t>Journal of Clinical Oncology. Conference: Palliative Care in Oncology Symposium 2014. Boston, MA United States. Conference Publication: (var.pagings). 32(31 SUPPL. 1) (no pagination), 2014. Date of Publication: 01 Nov 2014.</t>
  </si>
  <si>
    <t>Roxburgh, Amanda;Darke, Shane;Salmon, Allison M.;Dobbins, Timothy;Jauncey, Marianne</t>
  </si>
  <si>
    <t>Frequency and severity of non-fatal opioid overdoses among clients attending the Sydney Medically Supervised Injecting Centre.</t>
  </si>
  <si>
    <t>Background: Pharmaceutical opioid overdose rates have increased in recent years. The current study aimed to compare rates per 1000 injections of non-fatal overdose after heroin or oxycodone injection, and their comparative clinical severity. Methods: Analysis of prospectively collected data from the Sydney Medically Supervised Injecting Centre (MSIC). Severity of overdose was measured using the Glasgow Coma Scale, oxygen saturation levels, and the administration of naloxone. Results: Heroin overdoses occurred at three times the rate of oxycodone overdoses (12.7 v 4.1 per 1000 injections). Heroin overdoses appeared to be more severe than oxycodone overdoses, with higher levels of compromised consciousness (31 v 18%) and severe respiratory depression (67 v 48%), but there were no differences in naloxone doses (20 v 17%). Concurrent use of other depressants at the time of overdose was also associated with compromised consciousness, and the need for naloxone. Conclusions: Heroin overdoses occurred at a greater rate than oxycodone overdoses, and had more severe clinical indicators. (PsycINFO Database Record (c) 2019 APA, all rights reserved)</t>
  </si>
  <si>
    <t>https://doi.org/10.1016/j.drugalcdep.2017.02.027</t>
  </si>
  <si>
    <t>Lake S, Walsh Z, Kerr T, Cooper ZD, Buxton J, Wood E, Ware MA, Milloy MJ.</t>
  </si>
  <si>
    <t>Frequency of cannabis and illicit opioid use among people who use drugs and report chronic pain: A longitudinal analysis</t>
  </si>
  <si>
    <t>PLoS Med</t>
  </si>
  <si>
    <t>10.1371/journal.pmed.1002967</t>
  </si>
  <si>
    <t>Tolentino A.
 Amaral S.
 Souza L.S.
 Zeballos D.
 Brites C.</t>
  </si>
  <si>
    <t>Frequency of Falls and Associated Risk Factors in People Living with HIV: A Systematic Review with Meta-Analysis and Meta-Regression.</t>
  </si>
  <si>
    <t>Background: Falls are considered as a predictive marker of poorer outcomes for people living with HIV (PLWHIV). However, the available evidences on the predictive value of falls are controversial. Our aim is to summarize the existing data about falls in PLWHIV. Method(s): A literature search was conducted using electronic databases (MEDLINE, Embase, and LILACS) for original observational studies. The primary outcome was any and recurrent falls' frequency in PLWHIV, and secondary outcomes were factors associated with falls. We conducted a random-effects meta-analysis with meta-regression to obtain a summary frequency of falls and recurrent falls. Result(s): The pooled frequency for any fall was 26% [95% confidence interval (CI): 19% to 34%], compared with 14% for recurrent falls (95% CI: 9% to 22%). In studies comparing PLWHIV and people without HIV, we found no difference for any (pooled odds ratio 1.03, 95% CI: 0.90 to 1.17) or recurrent falls (pooled odds ratio 1.08, 95% CI: 0.92 to 1.27) between groups, but falls in middle-aged PLWHIV might be more associated with subjacent clinical conditions such as cognitive impairment, polypharmacy, use of medications with action in the central nervous system, and frailty, classic risk factors for falls in the elderly. Conclusion(s): The overall frequency of falls in PLWHIV seems to be lower than that presented by some initial studies, and several factors associated with falls are shared with elderly adults. Although both PLWHIV and people without HIV presented similar frequency of falls, we found that these events might be qualitatively different; therefore, an appropriate method to evaluate falls in this population to prevent adverse outcomes is warranted.Copyright © 2020 Wolters Kluwer Health, Inc.</t>
  </si>
  <si>
    <t>https://dx.doi.org/10.1097/QAI.0000000000002600</t>
  </si>
  <si>
    <t>Journal of Acquired Immune Deficiency Syndromes. 86(5) (pp 616-625), 2021. Date of Publication: 15 Apr 2021.</t>
  </si>
  <si>
    <t>Reddon, H; DeBeck, K; Socias, ME; Lake, S; Dong, HR; Hayashi, K; Milloy, MJ</t>
  </si>
  <si>
    <t>Frequent Cannabis Use Is Negatively Associated with Frequency of Injection Drug Use Among People Who Inject Drugs in a Canadian Setting</t>
  </si>
  <si>
    <t>cannabis; injection drug use; people who inject drugs; prospective cohort study</t>
  </si>
  <si>
    <t>STREET-INVOLVED YOUTH; USE PATTERNS; ANTIRETROVIRAL THERAPY; MEDICAL CANNABIS; SUBSTANCE-USE; PROSPECTIVE COHORT; UNITED-STATES; COCAINE USE; HIV; VANCOUVER</t>
  </si>
  <si>
    <t>Objectives:High levels of morbidity and mortality associated with injection drug use continue to represent a significant public health challenge in many settings worldwide. Previous studies have shown an association between cannabis use and decreased risk of some drug-related harms. We sought to evaluate the association between high-intensity cannabis use and the frequency of injection drug use among people who inject drugs (PWID). Methods:The data for this analysis were collected from three prospective cohorts of PWID in Vancouver, Canada, between September 2005 and May 2018. Generalized linear mixed-effects models were used to analyze the association between daily cannabis use and the frequency of injecting illegal drugs (i.e., self-reported average number of injections per month). Results:Among the 2,619 active PWID, the frequency of injection drug use was significantly lower among people who use cannabis daily compared with people who use it less than daily (adjusted odds ratio [AOR]=0.84, 95% confidence interval [CI]: 0.73-0.95). Sub-analyses indicated that this effect was restricted to the frequency of illegal opioid injection (AOR=0.78, 95% CI: 0.68-0.90); the association between daily cannabis use and the frequency of illegal stimulant injection was not significant (AOR=1.08, 95% CI 0.93-1.25). Discussion:The findings from these prospective cohorts suggest that people who use cannabis daily were less likely to report daily injection of illegal drugs compared with people who use it less than daily. These results suggest the potential value of conducting experimental research to test whether controlled administration of cannabinoids impacts the frequency of illegal opioid injection among PWID.</t>
  </si>
  <si>
    <t>Aggarwal, Sunil K.;Carter, Gregory T.;Zumbrunnen, Craig;Morrill, Richard;Sullivan, Mark;Mayer, Jonathan D.</t>
  </si>
  <si>
    <t>From 32 ounces to zero: A medical geographic study of dispensing a cultivated batch of 'Plum' cannabis flowers to medical marijuana patients in Washington State.</t>
  </si>
  <si>
    <t>The medicinal use of cannabis is a growing phenomenon in the U.S. predicated on the success of overcoming specific spatial challenges and establishing particular human-environment relationships. This article takes a medical geographic â€œsnapshotâ€_x009d_ of an urban site in Washington State where qualifying chronically ill and debilitated patients are delivered locally produced botanical cannabis for medical use. Using interview, survey, and observation, this medical geographic research project collected information on the social space of the particular delivery site and tracked the production cost, reach, and health value of a 32-ounce batch of strain-specific medical cannabis named â€œPlumâ€_x009d_ dispensed over a four-day period. A convenience sample of 37 qualifying patients delivered this batch of cannabis botanical medicine was recruited and prospectively studied with survey instruments. Results provide insight into patientsâ€™ self-rated health, human-plant relationships, and travel-to-clinic distances. An overall systematic geographic understanding of the medical cannabis delivery system gives a grounded understanding of the lengths that patients and care providers go, despite multiple hurdles, to receive and deliver treatment with botanical cannabis that relieves diverse symptoms and improves health-related quality-of-life. (PsycInfo Database Record (c) 2021 APA, all rights reserved)</t>
  </si>
  <si>
    <t>https://doi.org/10.1080/02791072.2013.785835</t>
  </si>
  <si>
    <t>Bokhour B.G.
 Hyde J.
 Kligler B.
 Gelman H.
 Gaj L.
 Barker A.M.
 Douglas J.
 DeFaccio R.
 Taylor S.L.
 Zeliadt S.B.</t>
  </si>
  <si>
    <t>From patient outcomes to system change: Evaluating the impact of VHA's implementation of the Whole Health System of Care.</t>
  </si>
  <si>
    <t>Objective: To describe how a partnered evaluation of the Whole Health (WH) system of care-comprised of the WH pathway, clinical care, and well-being programs-produced patient outcomes findings, which informed Veterans Health Administration (VA) policy and system change. Data Sources: Electronic health records (EHR)-based cohort of 1,368,413 patients and a longitudinal survey of Veterans receiving care at 18 WH pilot medical centers. Study Design: In partnership with VA operations, we focused the evaluation on the impact of WH services utilization on Veterans' (1) use of opioids and (2) care experiences, care engagement, and well-being. Outcomes were compared between Veterans who did and did not use WH services identified from the EHR. Data Collection: Pharmacy records and WH service data were obtained from the VA EHR, including WH coaching, peer-led groups, personal health planning, and complementary, integrative health therapies. We surveyed veterans at baseline and 6 months to measure patient-reported outcomes. Principal Findings: Opioid use decreased 23% (31.5-6.5) to 38% (60.3-14.4) among WH users depending on level of WH use compared to a secular 11% (12.0-9.9) decrease among Veterans using Conventional Care. Compared to Conventional Care users, WH users reported greater improvements in perceptions of care (SMD = 0.138), engagement in health care (SMD = 0.118) and self-care (SMD = 0.1), life meaning and purpose (SMD = 0.152), pain (SMD = 0.025), and perceived stress (SMD = 0.191). Conclusion(s): Evidence developed through this partnership yielded key VA policy changes to increase Veteran access to WH services. Findings formed the foundation of a congressionally mandated report in response to the Comprehensive Addiction and Recovery Act, highlighting the value of WH and complementary, integrative health and well-being programs for Veterans with pain. Findings subsequently informed issuance of an Executive Decision Memo mandating the integration of WH into mental health and primary care across VA, now one lane of modernization for VA.Copyright Published 2022. This article is a U.S. Government work and is in the public domain in the USA.</t>
  </si>
  <si>
    <t>https://dx.doi.org/10.1111/1475-6773.13938</t>
  </si>
  <si>
    <t>Health Services Research. 57(S1) (pp 53-65), 2022. Date of Publication: June 2022.</t>
  </si>
  <si>
    <t>Chang T.-G.
 Yen T.-T.
 Hsu W.-Y.
 Chang S.-M.</t>
  </si>
  <si>
    <t>Frontal Lobe Functions, Demoralization, Depression and Craving as Prognostic Factors and Positive Outcomes of Patients with Heroin Use Disorder Receiving 6 Months of Methadone Maintenance Treatment.</t>
  </si>
  <si>
    <t>Methadone maintenance therapy (MMT) is a well-established and effective treatment for heroin use disorders. Whether frontal lobe function and demoralization serve as suitable prognostic and outcome assessment factors remains unknown. A quasi-experimental study was conducted with a single-group repeated-measures design at a medical center and mental hospital in Taiwan. We enrolled 70 participants (39 completed treatments and 31 dropped out). Frontal lobe function, demoralization, depression, and craving at three time points were analyzed. There were differences between patients who completed the treatment (n = 39) and those who did not (n = 31). Thirty-nine patients completed the treatment (average age, 45.5 years; 89.7% men; average duration of heroin use, 27.21 years; MMT, 38.18 mg/day). Post-MMT (6 months), frontal lobe function, demoralization, depression, and craving significantly improved. Dropouts had higher frontal lobe function, lower demoralization, higher craving, younger age, and earlier onset age than patients who completed the pretest treatment. Clinicians should be aware of the severity of demoralization. Clinicians may select suitable patients for MMT by assessing frontal lobe function, demoralization, craving, age, and onset age. A 6-month course of MMT improved demoralization, frontal lobe function, depression, and addiction. Six months of treatment was more effective than 3 months. Suitable patient identification and continuous treatment are important in MMT.Copyright © 2022 by the authors. Licensee MDPI, Basel, Switzerland.</t>
  </si>
  <si>
    <t>https://dx.doi.org/10.3390/ijerph19063703</t>
  </si>
  <si>
    <t>International Journal of Environmental Research and Public Health. 19(6) (no pagination), 2022. Article Number: 3703. Date of Publication: March-2 2022.</t>
  </si>
  <si>
    <t>Wang, Mingqia;Chen, Xiaoyu;Hu, Yiru;Zhou, Yangling;Wang, Chengyu;Zheng, Wei;Liu, Weijian;Lan, Xiaofeng;Ning, Yuping;Zhang, Bin</t>
  </si>
  <si>
    <t>Functional connectivity between the habenula and default mode network and its association with the antidepressant effect of ketamine.</t>
  </si>
  <si>
    <t>Background: Recently, an animal model for depression has shown that ketamine, an Nâ€_x0090_methylâ€_x0090_Dâ€_x0090_aspartate receptor (NMDAR) antagonist, elicits a rapidâ€_x0090_acting antidepressant effect by blocking NMDARâ€_x0090_dependent bursting in the lateral habenula (Hb). However, evidence from human studies remains scarce. Methods: This study explored the changes of restingâ€_x0090_state functional connectivity (FC) of the Hb in responders and nonresponders who was diagnosed with unipolar or bipolar depression before and after ketamine treatment. The response was defined as a â‰¥50% reduction in the total MADRS score at Day 13 (24 h following the sixth infusion) in comparison with the baseline score. Correlation analyses were performed to identify an association between symptom improvement and the signals of the significantly different brain regions detected in the above imaging analysis. Results: In the postâ€_x0090_hoc regionâ€_x0090_ofâ€_x0090_interest analysis, an enhanced baseline FC between Hb and several hubs of the default mode network (including angulate cortex, precuneus, medial prefrontal cortex, and middle temporal cortex) was observed in responders (â‰¥50% decrease in the Montgomeryâ€“Asberg Scale at 2 weeks) compared with nonresponders. Conclusions: These pilot findings may suggest a potential neural mechanism by which ketamine exerts its robust antidepressant efficacy via downregulation of aberrant habenular FC with parts of the default mode network. (PsycInfo Database Record (c) 2023 APA, all rights reserved)</t>
  </si>
  <si>
    <t>https://doi.org/10.1002/da.23238</t>
  </si>
  <si>
    <t>Salzwedel A.
 Chen G.
 Chen Y.
 Grewen K.
 Gao W.</t>
  </si>
  <si>
    <t>Functional dissection of prenatal drug effects on baby brain and behavioral development.</t>
  </si>
  <si>
    <t>Prenatal drug exposure (PDE) is known to affect fetal brain development with documented long-term consequences. Most studies of PDE effects on the brain are based on animal models. In this study, based on a large sample of 133 human neonates and leveraging a novel linear mixed-effect model designed for intersubject variability analyses, we studied the effects of six prenatally exposed drugs (i.e., nicotine, alcohol, selective serotonin reuptake inhibitor, marijuana, cocaine, and opioids) on neonatal whole-brain functional organization and compared them with five other critical nondrug variables (i.e., gestational age at birth/scan, sex, birth weight, and maternal depression). The behavioral implications were also examined. Magnitude-wise, through summing across individual drug effects, our results highlighted ~5% of whole-brain functional connections (FCs) affected by PDE, which was highly comparable with the combined effects of the five nond rug variables. Spatially, the detected PDE effects featured drug-specific patterns with a common bias in higher-order brain regions/networks. Regarding brain-behavioral relationships, the detected connections showing significant drug effects also demonstrated significant correlations with 3-month behavioral outcomes. Further mediation analyses supported a mediation role of the detected brain FCs between PDE status and cognitive/language outcomes. Our findings of widespread, and spatially biased PDE effect patterns coupled with significant behavioral implications may hopefully stimulate more human-based studies into effects of PDE on long-term developmental outcomes.Copyright © 2020 The Authors. Human Brain Mapping published by Wiley Periodicals LLC.</t>
  </si>
  <si>
    <t>https://dx.doi.org/10.1002/hbm.25158</t>
  </si>
  <si>
    <t>Human Brain Mapping. 41(17) (pp 4789-4803), 2020. Date of Publication: 01 Dec 2020.</t>
  </si>
  <si>
    <t>Stephen C.D.
 Perez D.L.
 Chibnik L.B.
 Sharma N.</t>
  </si>
  <si>
    <t>Functional dystonia: A case-control study and risk prediction algorithm.</t>
  </si>
  <si>
    <t>Objective: Functional dystonia (FD) is a disabling and diagnostically challenging functional movement disorder (FMD). We sought to identify historical predictors of FD vs. other primary dystonias (ODs) and develop a practical prediction algorithm to guide neurologists. Method(s): 1475 consecutive new patient medical records were reviewed at an adult/pediatric tertiary-referral dystonia clinic from 2005 to 2017. Ninety-nine met criteria for clinically established FD (85 adults and 14 pediatric), paired with 99 age/dystonia distribution-matched OD. Univariate and multivariate regression analyses were performed to identify predictors of FD and disability. We formed a prediction algorithm, assessed using the area under the receiver operating curve (AUC). Result(s): Multivariate logistic regression analysis investigating independent predictors of FD (P &lt; 0.001) followed by development of a prediction algorithm showed that the most robust predictors included abrupt onset, spontaneous resolution/recurrence, pain, cognitive complaints, being on or pursuing disability, lifetime mood/anxiety disorder, comorbid functional somatic disorders, and having &gt;=3 medication allergies. The prediction algorithm had utility for both adult and pediatric FD, with excellent sensitivity/specificity (89%/92%) and an area under the curve (AUC) 0.95 (0.92-0.98). Greater disability (modified Rankin Scale) independently correlated with a number of functional examination features, unemployment/not attending school, number of medication allergies, and younger age of presentation. FD patients were high health-care utilizers and were more frequently prescribed opiates/opioids and benzodiazepines (P &lt; 0.003). Interpretation(s): This case-control study provides an algorithm to guide clinicians in gauging their index of suspicion for a FD, with diagnostic confirmation subsequently informed by neurological examination. While this algorithm requires prospective validation, health-care utilization data underscore the importance and need for more research in FD.Copyright © 2021 The Authors. Annals of Clinical and Translational Neurology published by Wiley Periodicals LLC on behalf of American Neurological Association</t>
  </si>
  <si>
    <t>https://dx.doi.org/10.1002/acn3.51307</t>
  </si>
  <si>
    <t>Annals of Clinical and Translational Neurology. 8(4) (pp 732-748), 2021. Date of Publication: April 2021.</t>
  </si>
  <si>
    <t>Bonnin, CD; Valls, E; Rosa, AR; Reinares, M; Jimenez, E; Sole, B; Montejo, L; Meseguer, A; Pacchiarotti, I; Colom, F; Martinez-Aran, A; Tomioka, Y; Vieta, E; Torrent, C</t>
  </si>
  <si>
    <t>Functional remediation improves bipolar disorder functioning with no effects on brain-derived neurotrophic factor levels</t>
  </si>
  <si>
    <t>Bipolar disorder; Functional remediation; Psychoeducation; BDNF; Functioning</t>
  </si>
  <si>
    <t>VAL66MET POLYMORPHISM; RATING-SCALE; SERUM-LEVELS; BDNF; SCHIZOPHRENIA; RELIABILITY; DEPRESSION; KETAMINE; VALIDITY; BURDEN</t>
  </si>
  <si>
    <t>The main aim of this study is to evaluate the impact of functional remediation (FR) in serum brain derived neurotrophic factor (BDNF) levels in euthymic adult patients with Bipolar Disorder (BD). A total of 128 participants were recruited at the Hospital Clinic of Barcelona. They were assessed at baseline and at the end of follow-up by the means of Hamilton Depression Scale (HAM-D), Young Mania Rating Scale (YMRS) and Functioning Assessment Short Test (FAST), as well as a clinical structured interview to collect clinical and demographic variables of interest. Blood samples were also collected to assess BDNF levels. After baseline assessment, patients received FR, Psychoeducation or treatment as usual (TAU). One hundred and two out of 126 participants finished the study distributed as follows: FR group (n = 39); Psychoeducation group (n = 47) and TAU group (n = 16). Longitudinal repeated-measures analyses addressing the treatment effect on BDNF levels showed non-significant differences between the three groups (Pillai's trace = 0.06; F-(2,F-97) = 0.28; p = 0.75), suggesting no interaction between treatment allocation and time on BDNF levels. The results of this study suggest that FR has no effect on peripheral BDNF levels in euthymic patients with BD, despite the improvement in psychosocial functioning. (C) 2019 Elsevier B.V. and ECNP. All rights reserved.</t>
  </si>
  <si>
    <t>Koran L.M.</t>
  </si>
  <si>
    <t>Funding consultation-liaison psychiatry via Medicare screening.</t>
  </si>
  <si>
    <t>Despite offering many benefits to patients, the hospital, and the hospital staff, an academic psychiatric consultation service is difficult to fund. By screening Medicare patients for psychiatric complications and comorbid conditions, the consultation-liaison (C-L) service can generate incremental revenue for the hospital by moving patients from lower-paying to higher- paying Diagnostic Related Groups (DRGs). The C-L service chief can negotiate with the hospital to obtain a portion of these incremental funds to support the C-L service. Concurrent psychiatric disorders that move patients to more complex DRGs include substance abuse, substance dependence, drug-induced delirium, drug-induced organic affective syndrome, and psychotic depression. This paper presents a method of calculating the incremental hospital revenue generated by such screening along with the results of applying the method to selected DRGs at a west coast teaching hospital. Implementing this program at that hospital in fiscal year 1989 would have resulted in screening 142 Medicare patients (2.2% of Medicare admissions), discovering an estimated 25 patients with comorbid psychiatric conditions, and generating $51,800 in incremental hospital revenue. In creating a screening program, a C-L service chief must be prepared to negotiate issues with the medical records department, referring physicians, and the hospital administration.</t>
  </si>
  <si>
    <t>https://dx.doi.org/10.1016/0163-8343%2892%2990020-B</t>
  </si>
  <si>
    <t>General Hospital Psychiatry. 14(1) (pp 7-14), 1992. Date of Publication: 1992.</t>
  </si>
  <si>
    <t>Wilens, TE; Biederman, J; Adamson, JJ; Henin, A; Sgambati, S; Gignac, M; Sawtelle, R; Santry, A; Monuteaux, MC</t>
  </si>
  <si>
    <t>Further evidence of an association between adolescent bipolar disorder with smoking and substance use disorders: A controlled study</t>
  </si>
  <si>
    <t>adolescent; mania; bipolar disorder; substance abuse</t>
  </si>
  <si>
    <t>DEFICIT HYPERACTIVITY DISORDER; NATIONAL EPIDEMIOLOGIC SURVEY; PROSPECTIVE FOLLOW-UP; CONDUCT DISORDER; DRUG-ABUSE; PSYCHIATRIC-DIAGNOSIS; DEVELOPMENTAL SUBTYPE; 12-MONTH PREVALENCE; SPECTRUM DISORDER; COCAINE ABUSERS</t>
  </si>
  <si>
    <t>Although previous work suggests that juvenile onset bipolar disorder increases risk for substance use disorders and cigarette smoking, the literature on the subject is limited. We evaluated the association of risk for substance use disorders and cigarette smoking with bipolar disorder in adolescents in a case-control study of adolescents with bipolar disorder (n = 105, age 13.6 +/- 2.5 years [mean]; 70% male) and without bipolar disorder (controls; it = 98, age 13.7 +/- 2.1 years; 60% male). Rates of substance use and other disorders were assessed with structured interviews (KSADS-E for subjects younger than 18, SCID for 18-year-old subjects). Bipolar disorder was associated with a significant age-adjusted risk for any substance use disorder (hazard ratio[95% confidence interval] = 8.68[3.02 25.0], chi(2) = 16.06, p &lt; 0.001, df = 1), alcohol abuse (7.66 [2.20 26.7], chi(2) = 10.2, p = 0.001, df = 1), drug abuse (18.5 [2.46 139.10], chi(2) = 8.03, p = 0.005, df = 1) and dependence (12.1 [1.54 95.50], chi(2) = 5.61, p = 0.02, df = 1), and cigarette smoking (12.3 [2.83 53.69], chi(2) = 11.2, p &lt; 0.001, df = 1), independently of attention deficit/hyperactivity disorder, multiple anxiety, and conduct disorder (CD). The primary predictor of substance use disorders in bipolar youth was older age (BPD - SUD versus BPD + SUD, logistic regression: chi(2) = 89.37, p &lt; 0.001). Adolescent bipolar disorder is a significant risk factor for substance use disorders and cigarette smoking, independent of psychiatric comorbidity. Clinicians should carefully screen adolescents with bipolar disorder for substance and cigarette use. (C) 2008 Elsevier Ireland Ltd. All rights reserved.</t>
  </si>
  <si>
    <t>Ushinsky, A; Reinhardt, LE; Simmons, AN; Strigo, IA</t>
  </si>
  <si>
    <t>Further Evidence of Emotional Allodynia in Unmedicated Young Adults with Major Depressive Disorder</t>
  </si>
  <si>
    <t>PAIN PERCEPTION; THERMAL GRILL; INDUCED MOOD; MECHANISMS; RESPONSES; KETAMINE; ILLUSION; STIMULI; VALENCE</t>
  </si>
  <si>
    <t>Background: Recent evidence suggests that sensitivity to the emotional sequela of experimental thermal pain(measured by emotional unpleasantness) is heightened in individuals with major depressive disorder(MDD), a phenomenon we termed emotional allodynia. The aim of this study was to examine whether acute happy and sad mood induction alters emotional allodynia in MDD. We hypothesized that emotional allodynia will be a robust characteristic of individuals with MDD compared to healthy controls. Thus, it would remain following acute mood induction, independent of valence. Methods: Twenty-one subjects with current MDD and 21 well-matched healthy subjects(HC) received graded brief temperature stimuli following happy and sad mood inductions procedures(MIP). All subjects rated the intensity and affect(pleasantness/unpleasantness) of each stimulus. Sensory(pain intensity) and affective(pain unpleasantness) thresholds were determined by methods of constant stimuli. Results: The MIPs reliably induced happy and sad mood and the resulting induced mood and subjective arousal were not different between the groups at the time of temperature stimulation. Compared to HC, MDD individuals demonstrated emotional allodynia. We found significantly decreased affective pain thresholds whereby significantly lower temperatures became unpleasant in the MDD compared to the HC group. This was not observed for the sensory pain thresholds. Within the MDD, the affective pain thresholds were significantly lower than the corresponding pain intensity thresholds, whereby non-painful temperatures were already unpleasant for the MDD irrespective of the induced mood. This was not observed for the HC groups where the affective and pain intensity thresholds were comparable. Conclusions: These findings suggest that emotional allodynia may be a chronic characteristic of current MDD. Future studies should determine if emotional allodynia persists after psychological or pharmacological interventions. Finally, longitudinal work should examine whether emotional allodynia is a result of or vulnerability for depression and the role it plays in the increased susceptibility for pain complaints in this disorder.</t>
  </si>
  <si>
    <t>Biyik Z.
 Solak Y.
 Atalay H.
 Gaipov A.
 Guney F.
 Turk S.</t>
  </si>
  <si>
    <t>Gabapentin versus pregabalin in improving sleep quality and depression in hemodialysis patients with peripheral neuropathy: A randomized prospective crossover trial.</t>
  </si>
  <si>
    <t>Purpose: In dialysis patients, painful peripheral neuropathy (PPN) is associated with sleep disturbance and mood disorders. Our goal was to compare the effects of gabapentin and pregabalin on improving sleep quality and depression among hemodialysis patients with PPN. Method(s): Fifty hemodialysis patients with PPN were randomized into 2 groups, to receive gabapentin and pregabalin, respectively. After 6 weeks of treatment, patients underwent a 2-week washout period, followed by crossover and another 6 weeks of treatment. All patients underwent electromyography (EMG) at the outset and completed the modified Short Form of McGill Pain Questionnaire (SF-MPQ), the Beck Depression Inventory (BDI) and the Pittsburgh Sleep Quality (PSQI) assessment at baseline and at the end of the study. Forty out of 50 patients completed the 14-week study period. Result(s): Thirty-one out of 40 patients (77.5 %) had EMG-proven PPN. Both gabapentin and pregabalin significantly improved SF-MPQ, BDI and PSQI scores at the end of the study compared with pretreatment scores (p &lt; 0.001). There was no significant difference between the two drugs in any studied parameter. ConclusIons: Our results showed for the first time a good and similar efficacy of both drugs on pain intensity, quality of sleep and depression in hemodialysis patients with PPN. © 2012 Springer Science+Business Media, B.V.</t>
  </si>
  <si>
    <t>https://dx.doi.org/10.1007/s11255-012-0193-1</t>
  </si>
  <si>
    <t>International Urology and Nephrology. 45(3) (pp 831-837), 2013. Date of Publication: June 2013.</t>
  </si>
  <si>
    <t>Krul J.
 Girbes A.R.J.</t>
  </si>
  <si>
    <t>Gamma-hydroxybutyrate: Experience of 9 years of gamma-hydroxybutyrate (GHB)-related incidents during rave parties in the Netherlands.</t>
  </si>
  <si>
    <t>Objective. The objective of this study was to determine the health disturbances and to assess the severity of the incidents as reported during a 9-year experience of gamma-hydroxybutyrate (GHB)-related First Aid Attendees attending First Aid Stations at rave parties. Design. This study was a prospective observational study of self-referred patients from the year 2000 to 2008. During rave parties, First Aid Stations were staffed with specifically trained medical and paramedical personnel. Patients were diagnosed and treated, and data were recorded using standardized methods. Results. During a 9-year period with 202 rave parties, involving approximately three million visitors, 22 604 First Aid Attendees visited the First Aid Stations, of which 771 reported GHB-related health problems. The mean age of the GHB-using First Aid Attendees was 25.7 +/- 6.1 years, most of them (66.4%) were male. Approximately one-third (32.7%) of them used one substance, while 48.1% combined GHB with ecstasy, alcohol, or cannabis. One of five (19.2%) combined GHB with other substances or more than one substance. One case was categorized as severe/life-threatening and 202 (26.2%) cases as moderate, requiring further medical care. In total, 43 (5.6%) First Aid Attendees needed hospital care. The most encountered health disturbance was altered consciousness. Combinations of altered consciousness, vomiting, and/or low body temperature were found in 186 cases (24.1%) and considered to be potentially dangerous. GHB-related First Aid Attendees required a longer stay at the First Aid Stations than the total group First Aid Attendees did (median 45 min vs 10 min). Conclusion. We found very little, severe short-term GHB-related health disturbances during rave parties in The Netherlands. Hospital referrals were rare. The most found symptom was altered consciousness, sometimes accompanied by vomiting and low body temperature. At events where the visitors use GHB, a well-trained and qualified medical team, including nurses and physicians, is recommendable. They must be able to recognize GHB intake and prevent secondary problems such as aspiration and hypothermia. © 2011 Informa Healthcare USA, Inc.</t>
  </si>
  <si>
    <t>https://dx.doi.org/10.3109/15563650.2011.576253</t>
  </si>
  <si>
    <t>Clinical Toxicology. 49(4) (pp 311-315), 2011. Date of Publication: April 2011.</t>
  </si>
  <si>
    <t>George, Sanju;Moselhy, Hamdy</t>
  </si>
  <si>
    <t>Gateway Hypothesis'--A Preliminary Evaluation of Variables Predicting Non-conformity.</t>
  </si>
  <si>
    <t>The authors discuss the concept of the 'gateway' hypothesis-that is, use of legal or 'soft' drugs like tobacco and alcohol that act as a 'gateway' to later use of illegal or 'hard' drugs like cocaine and heroin, and their attempt to identify patient variables that may discriminate those who follow the 'gateway' from those who don't. They used a retrospective, case-record based analysis of the sequence of drug use progression of patients attending a community drug service in east Birmingham. One hundred forty patients were included in the study; 99 (71%) were male and 41 (29%) were female. Patients were grouped into 2 types, based on whether their drug use progressed from 'soft' drugs to 'hard' drugs (type I or typical 'gateway') (n = 106; 75%) or whether they started using 'hard' drugs before 'soft' drugs (type II or reversed 'gateway') (n = 34;25%). There were no statistically significant differences between the 2 groups. From this study, there emerges a subgroup of substance misusers who do not conform to the 'gateway' effect. They differ from those who follow the gateway in being male, having an earlier age of presentation to services, higher genetic loading, higher rates of psychiatric co-morbidity, and possibly in ethnic origins. (PsycINFO Database Record (c) 2016 APA, all rights reserved)</t>
  </si>
  <si>
    <t>https://doi.org/10.1097/00132576-200503000-00006</t>
  </si>
  <si>
    <t>Addictive Disorders &amp; Their Treatment</t>
  </si>
  <si>
    <t>Wang, Peng-Wei;Lin, Huang-Chi;Yang, Yi-Hsin Connie;Hsu, Chih-Yao;Chung, Kuan-Sheng;Wu, Hung-Chi;Yen, Cheng-Fang</t>
  </si>
  <si>
    <t>Gender and age effects on the trajectory of depression in opioid users during methadone maintenance treatment.</t>
  </si>
  <si>
    <t>Introduction: Both heroin use and depression are significant health problems. Methadone maintenance treatment (MMT) can be of great benefit to heroin users. However, changes in the level of depression in heroin users during MMT are not clear. Gender and age are also important factors in the development of depression, and whether gender and age moderate changes in depression in heroin users during MMT warrants further study. This study aimed to explore: (1) the trajectory of depression in opioid users during MMT and (2) the moderating effects of gender and age on the trajectory of depression in opioid users receiving MMT. Method: A total of 294 intravenous heroin users were recruited into this 9-month observational study. The level of depression was measured at the intake interview and at follow-up interviews every 3 months. A latent growth model was used to analyze the trajectory of the level of depression among the participants. Results: Depression improved rapidly during the first 3 months of MMT and slowly after the first 3 months in both the female and male heroin users. There was no gender difference in the level of depression at each follow-up point. The level of depression in the female heroin users decreased faster than that in the male heroin users. In addition, the level of depression in the younger heroin users decreased faster than that in the older subjects. Conclusion: Depression in female and younger heroin users improved more rapidly than in male and older subjects, respectively. (PsycINFO Database Record (c) 2018 APA, all rights reserved)</t>
  </si>
  <si>
    <t>https://doi.org/10.3389/fpsyt.2017.00288</t>
  </si>
  <si>
    <t>Binswanger I.A.
 Mueller S.R.
 Beaty B.L.
 Min S.-J.
 Corsi K.F.</t>
  </si>
  <si>
    <t>Gender and risk behaviors for HIV and sexually transmitted infections among recently released inmates: A prospective cohort study.</t>
  </si>
  <si>
    <t>Women in prison have a higher prevalence of HIV than men. After release from prison, former inmates have the opportunity to engage in risk behaviors for HIV and other sexually transmitted infections (STIs). We sought to assess change in risk behaviors over time and the association of gender with risk behavior in the postrelease period. In this prospective cohort study, we interviewed 200 former inmates (51 women) approximately two weeks (baseline) and three months (follow-up) after release and tested them for HIV infection at follow-up. We examined the association of gender with unprotected vaginal or anal sex in the last seven days using chi-square and Fisher's exact tests and multivariable logistic regression. At baseline, 22% of men and 41% of women reported unprotected vaginal sex (p &lt; 0.01) and 5% of men and 8% of women reported unprotected anal sex (p = 0.51). Being younger (OR for each decade increase 0.48, 95% CI = 0.29-0.80), being gay/lesbian or being bisexual (compared with being heterosexual, OR = 4.74, 95% CI = 1.01-22.17 and OR = 3.98, 95% CI = 1.41-11.26, respectively), or reporting a drug of choice of heroin/speedballs or cocaine/crack (compared with marijuana/no drug of choice, OR = 24.00, 95% CI = 5.15-111.81 and OR = 3.49, 95% CI = 1.20-10.18, respectively) was associated with unprotected vaginal or anal sex after adjusting for race, homelessness, and hazardous drinking. At follow-up, 21% of men and 44% of women reported unprotected sex (p = 0.005), and female gender (OR = 4.42, 95% CI = 1.79-10.94) and hazardous drinking (compared with not meeting criteria for hazardous drinking, OR = 3.64, 95% CI = 1.34-9.86) were associated with unprotected sex, adjusting for race and homelessness. In this population with a high prevalence of HIV, we demonstrated persistent engagement in sexual risk behavior during the postrelease period. Enhanced efforts to promote sexual health and reduced risk behavior among both male and female current and former prison inmates are needed, including improved access to preventive care and HIV and STI screening, testing, and treatment. © 2013 Taylor &amp; Francis.</t>
  </si>
  <si>
    <t>https://dx.doi.org/10.1080/09540121.2013.859650</t>
  </si>
  <si>
    <t>AIDS Care - Psychological and Socio-Medical Aspects of AIDS/HIV. 26(7) (pp 872-881), 2014. Date of Publication: 03 Jul 2014.</t>
  </si>
  <si>
    <t>Salas J.
 Scherrer J.F.
 Ahmedani B.K.
 Copeland L.A.
 Bucholz K.K.
 Sullivan M.D.
 Burroughs T.
 Schneider F.D.
 Lustman P.J.</t>
  </si>
  <si>
    <t>Gender and the Association between Long-Term Prescription Opioid Use and New-Onset Depression.</t>
  </si>
  <si>
    <t>Women have a higher prevalence of chronic noncancer pain conditions and report more severe pain, yet, it is not known if the association between long-term opioid analgesic use (OAU) and risk of a new depression episode (NDE) differs according to gender. We analyzed patient data from the Veterans Health Administration (VHA; 2000-2012; n = 70,997) and a large private-sector health care organization (2003-2012; n = 22,981) to determine whether long-term OAU and risk of NDE differed according to gender. Patients were free of depression and OAU for 2 years before baseline. OAU duration was defined as 1 to 30, 31 to 90 and more than 90 days, and NDE was defined according to International Classification of Diseases, Ninth Revision codes. Gender-stratified Cox proportional hazard models were used to estimate hazard ratios (HRs). Propensity scores and subsequent inverse probability of treatment weighting controlled for confounding. In the VHA, more than 90 compared with 1- to 30-day OAU was more strongly associated with NDE among female than male patients (female: HR = 1.79 [95% confidence interval (CI), 1.45-2.22] vs male HR = 1.25 [95% CI, 1.16-1.34], P =.002). In private sector patients, there was no gender difference in the association between more than 90-day OAU and NDE (female HR = 1.97 [95% CI, 1.64-2.37] vs male HR = 1.99 [95% CI, 1.44-2.74]). Risk of NDE after long-term OAU is similar in men and women in private sector patients but may differ for VHA patients. Future prospective studies are needed to identify mechanisms for the association between longer OAU and NDE. Perspective Existing research is mixed regarding gender differences in outcomes after long-term prescription opioid use. This study found both genders have increased risk of an NDE after more than 90 days of opioid use. Women and men may benefit from closer monitoring of mood associated with chronic opioid use.Copyright © 2017 The American Pain Society</t>
  </si>
  <si>
    <t>https://dx.doi.org/10.1016/j.jpain.2017.09.004</t>
  </si>
  <si>
    <t>Journal of Pain. 19(1) (pp 88-98), 2018. Date of Publication: January 2018.</t>
  </si>
  <si>
    <t>Fisckenscher, Alexandra;Novins, Doug</t>
  </si>
  <si>
    <t>Gender differences and conduct disorder among American Indian adolescents in substance abuse treatment.</t>
  </si>
  <si>
    <t>Studies have found high prevalences of conduct disorder among youth in residential substance abuse treatment programs, but no studies have examined this issue among American Indian adolescents while taking into account gender differences. The Diagnostic Interview Schedule for Children, Youth Version and the Composite International Diagnostic Interview, Substance Abuse Module were used to determine the diagnostic status of 89 American Indian adolescents aged between 13 and 18 years who were admitted to a residential treatment program. Seventy-four percent of the adolescents met full DSM-IV criteria for conduct disorder. More than 85% of the participants met at least one criterion for conduct disorder. Conduct disorder was common among both boys and girls in this sample of American Indian adolescents, but the specific antisocial behaviors displayed and their relationships to other psychiatric disorders varied by gender. (PsycINFO Database Record (c) 2019 APA, all rights reserved)</t>
  </si>
  <si>
    <t>https://doi.org/10.1080/02791072.2003.10399997</t>
  </si>
  <si>
    <t>Nivoli, Alessandra M. A.;Pacchiarotti, Isabella;Rosa, Adriane R.;Popovic, Dina;Murru, Andrea;Valenti, Marc;Bonnin, C. Mar;Grande, Iria;Sanchez-Moreno, Jose;Vieta, Eduard;Colom, Francesc</t>
  </si>
  <si>
    <t>Gender differences in a cohort study of 604 bipolar patients: The role of predominant polarity.</t>
  </si>
  <si>
    <t>Background: Some clinical differences between gender regarding the course and outcome of bipolar disorders have already been described and some others remain still controversial. Aims: To explore gender differences regarding clinical and socio-demographic characteristics amongst bipolar patients with particular attention to predominant polarity and depressive symptoms. Method: Data were collected from DSM-IV type I and II bipolar patients (n=604), resulting from the systematic follow-up of the Bipolar Disorders Program, Hospital Clinic of Barcelona, over an average follow-up of 10years. Socio-demographic and clinical variables were collected in order to detect gender-related differences. Results: Bipolar women are more likely than men to show a predominance of depressive polarity as well as a depressive onset whilst men would be more likely to suffer from comorbid substance use disorders. Women significantly have a higher lifetime prevalence of psychotic depression and a higher prevalence of axis II comorbid disorders. Bipolar women are also more likely to have a family history of suicide and a lifetime history of attempted suicide. Suicide attempts are more often violent amongst bipolar men. In a backward logistic regression model, two variables were responsible for most gender-related clinical differences: type of predominant polarity â€“ more likely to be depressive amongst women â€“ (B = âˆ’0.794, p = 0.027, Exp(B) = 0.452; CI = 0.223â€“0.915), alcohol abuse (B = âˆ’1.095, p = 0.000, Exp(B)=2990; CI= 1.817â€“4.919) and cocaine abuse (B=0.784, p=0.033, Exp(B) = 2.189; CI = 1.066â€“4.496) â€“ more prevalent amongst men. Conclusion: The main characteristic featuring bipolar women is depression, both at illness onset and as a predominant polarity all along the illness course. This may have important diagnostic and therapeutic implications. (PsycINFO Database Record (c) 2016 APA, all rights reserved)</t>
  </si>
  <si>
    <t>https://doi.org/10.1016/j.jad.2011.04.055</t>
  </si>
  <si>
    <t>Zhang, Yangyang;Lu, Changli;Zhang, Jun;Hu, Li;Song, Hui;Li, Jing;Kang, Lin</t>
  </si>
  <si>
    <t>Gender differences in abusers of amphetamine-type stimulants and ketamine in southwestern China.</t>
  </si>
  <si>
    <t>The objective of this study was to investigate abuse conditions of new-type drugs for users who are seeking treatment, gender differences, and differences between the amphetamine-type stimulants (ATS) users and mixed amphetamine-type stimulants and ketamine (ATS+K) poly-drug users. A retrospective analysis was conducted of patients with a final diagnosis of the substance use disorder according to the Diagnoses and Statistical Manual of Mental Disorders Fourth Edition (DSM-IV) who underwent treatment for exposure to new-type drugs at the mental health center of the West China Hospital from March 2009 to May 2011. A questionnaire was used to collect information about socio-demographics, drug abuse conditions and psychiatric co-morbidities. Male subjects were older (p = 0.026), had low level education (p = 0.003), were less previously married (p &lt; 0.001), were more likely to be employed and to hold higher status jobs (p = 0.007); 77.1% of subjects had a psychotic disorder, 28.0% of subjects had a mood disorder, 39.7% had an anxiety disorder, and 45.0% had a cognitive impairment disorder. More men used methamphetamine MA (p &lt; 0.001), tobacco (p = 0.014) and more than one drug substance (p = 0.004) compared to women; women were more vulnerable to mood disorders (p = 0.034) than men. For the males, the ATS+K patients were more likely to use 3, 4-methylenedioxymethamphetamine MDMA (p &lt; 0.001) and develop more psychotic disorders (p = 0.04) than the ATS patients; for females, the ATS+K patients were more likely to use MDMA (p = 0.002), alcohol (p = 0.014) and develop more cognitive impairment disorder (p = 0.034). The present study found that the new-type drug patients have a high degree of psychiatric morbidities; more men were using MA, tobacco and multi-substance and more women patients experience mood disorder in the gender differences. For the males, the ATS+K patients were more likely to use MDMA (3, 4-methylenedioxymethamphetamine) and develop more psychotic disorders than the ATS patients; for females, the ATS+K patients were more likely to use MDMA, alcohol and develop more cognitive impairment disorder. These results suggested that the psychiatrists should focus on the mood disorder among females, psychotic disorders among males who abuse ATS and ketamine, and cognitive impairment disorder for the females who abuse ATS and ketamine. (PsycInfo Database Record (c) 2023 APA, all rights reserved)</t>
  </si>
  <si>
    <t>https://doi.org/10.1016/j.addbeh.2012.06.024</t>
  </si>
  <si>
    <t>Diaz-Mesa, EM; Garcia-Portilla, P; Fernandez-Artamendi, S; Saiz, PA; Bascaran, TB; Casares, MJ; Fonseca, E; Al-Halabi, S; Bobes, J</t>
  </si>
  <si>
    <t>Gender differences in addiction severity</t>
  </si>
  <si>
    <t>Addiction severity; Gender differences; ASI-6; Substance use disorder</t>
  </si>
  <si>
    <t>SUBSTANCE-USE DISORDERS; SEX-DIFFERENCES; MENTAL-HEALTH; DRUG-USE; HEROIN DEPENDENCE; 6TH VERSION; ALCOHOL; ABUSE; INDEX; PREDICTORS</t>
  </si>
  <si>
    <t>Gender has been associated with substance use disorders (SUD). However, there are few studies that have evaluated gender differences in a global and a standardized way, and with a large sample of patients with SUD. Our goal is to analyze the role of gender in addiction severity throughout multiple life domains, using the Addiction Severity Index-6 (ASI-6). A naturalistic, multicenter and prospective study was conducted. A total of 221 patients with SUD (80.1% men) were interviewed with the ASI-6. Our results indicate that the Recent Summary Scores (RSSs) of men and women are similar, with the exception of Psychiatric and Partner-Problems, where women showed higher severity (p = .017 and p = .013, respectively). Statistically significant gender differences were found in certain aspects of the ASI-6 domains: men have more problems of physical health, legal issues, and alcohol and other substance use; and woman score higher in problems of mental health, social network, subjective evaluations of SUD consequences, and treatment needs. These results should be taken into account to improve the identification, prevention, and treatment of SUD.</t>
  </si>
  <si>
    <t>Dean, Angela J.;McBride, Michelle;MacDonald, Elspeth M.;Connolly, Yvonne;McDermott, Brett M.</t>
  </si>
  <si>
    <t>Gender differences in adolescents attending a drug and alcohol withdrawal service.</t>
  </si>
  <si>
    <t>Introduction and Aims: Gender differences have been reported in adult substance users, but little research has examined gender differences in adolescents presenting to treatment services. This study aimed to explore gender differences in adolescents presenting to a withdrawal service. Design and Methods: All presentations to a withdrawal service between March 2000 and September 2004 were identified. For each presentation, the following information was extracted from clinical databases: sociodemographics, drug use, risk-taking behaviour, mental health symptoms, reasons and context of drug use. Significant gender differences identified at bivariate analysis were then incorporated into multivariate models exploring predictors of heroin use, cannabis use and sharing injecting equipment. Results: A total of 262 young people were admitted during the study period (53% male, mean age 16.8 years; SD 1.13). Bivariate analysis indicated that girls were more likely to report: being homeless, using a greater number of substances, using heroin and amphetamines, higher rates of injecting, sharing injecting equipment and using with a partner. Multivariate analysis identified that being female was an independent predictor of heroin use and that being male was an independent predictor of cannabis use. Significant predictors of sharing injecting equipment were using with a partner and current use of heroin; the effect of gender was not significant after controlling for other factors. Discussion and Conclusions: Our findings indicate that male and female adolescents presenting to a withdrawal treatment service exhibit differences in substance use characteristics. Future research should examine the role of gender in determining optimal treatment approaches in substance-using adolescents. (PsycINFO Database Record (c) 2019 APA, all rights reserved)</t>
  </si>
  <si>
    <t>https://doi.org/10.1111/j.1465-3362.2009.00152.x</t>
  </si>
  <si>
    <t>Mehra M.
 Hill K.
 Nicholl D.
 Schadrack J.</t>
  </si>
  <si>
    <t>Gender differences in ankylosing spondylitis: Men derive greater benefit from tumor necrosis factor alpha inhibitors.</t>
  </si>
  <si>
    <t>Background/Purpose: Ankylosing spondylitis (AS) manifests differently in men and women. Women with AS have less severe radiographic disease, yet tend to report more severe symptoms. Little is known about the relationship between gender and disease activity in response to tumor necrosis factor alpha inhibitors (TNFi) in AS. The objective of this study was to explore the longitudinal relationship between gender, TNFi use, and disease activity among patients with AS. Method(s): In this prospective multicenter cohort study, 659 participants meeting the modified New York criteria were recruited from 2003-2015 and followed every 6 months. Data collection included: demographics, medication history at each visit, comorbidities, depression scales, erythrocyte sedimentation rate (ESR), Creactive protein (CRP), and disease activity, measured by the Bath Ankylosing Spondylitis Disease Activity Index (BASDAI). Univariable logistic regression models were performed to identify potential confounders associated with both gender and BASDAI, and these were incorporated into a longitudinal multivariable mixed effect Poisson regression model using BASDAI as the dependent variable (Table 1). Possible interaction effects were also evaluated while developing the final model. Result(s): Participants were 73.3% men and 79.1% white, with mean age at enrollment of 42.9 +/-13.9 years. In the multivariable analysis, gender significantly modified the effect of TNFi on disease activity, measured by BASDAI (p-value for interaction=0.048). TNFi use was associated with better BASDAI scores in both men and women, however men derived a greater reduction in disease activity from TNFi use compared to women (Rate Ratio = 0.79, 95% CI= 0.73-0.85, p &lt;0.0001 for men, and RR= 0.89, 95% CI= 0.81-0.97, p= 0.0059 for women; Figure 1). There was no significant interaction between gender and other pharmacologic agents, including nonsteroidal anti-inflammatory drugs (NSAIDs) and opiates. Conclusion(s): Although men and women with AS both respond to TNFi treatment, men tend to derive greater benefit than women. Gender had a significant modifying effect on the relationship between TNFi use and disease activity. This effect modification, which was not present with NSAIDs or opiates, may suggest an underlying biological mechanism. It is also possible that the specific symptoms reported by men on the BASDAI are more likely to be mediated by TNF compared to the symptoms reported by women. (Figure Presented).</t>
  </si>
  <si>
    <t>https://dx.doi.org/10.1002/art.39448</t>
  </si>
  <si>
    <t>Arthritis and Rheumatology. Conference: American College of Rheumatology/Association of Rheumatology Health Professionals Annual Scientific Meeting, ACR/ARHP 2015. San Francisco, CA United States. Conference Publication: (var.pagings). 67(SUPPL. 10) (no pagination), 2015. Date of Publication: October 2015.</t>
  </si>
  <si>
    <t>Berg K.M.
 Demas P.A.
 Howard A.A.
 Schoenbaum E.E.
 Gourevitch M.N.
 Arnsten J.H.</t>
  </si>
  <si>
    <t>Gender differences in factors associated with adherence to antiretroviral therapy.</t>
  </si>
  <si>
    <t>OBJECTIVE: To identify gender differences in social and behavioral factors associated with antiretroviral adherence. DESIG: Prospective cohort study. SETTING: Methadone maintenance program. PARTICIPANTS: One hundred thirteen HIV-seropositive current or former opioid users. MEASUREMENTS AND MAIN RESULTS: Participants were surveyed at baseline about social and behavioral characteristics and at monthly research visits about drug and alcohol use and medication side effects. Electronic monitors (MEMS) were used to measure antiretroviral adherence. Median adherence among women was 27% lower than among men (46% vs. 73%; P &lt; .05). In gender-stratified multivariate models, factors associated with worse adherence in men included not belonging to an HIV support group (P &lt; .0001), crack/cocaine use (P &lt; .005), and medication side effects (P = .01). Among women, alcohol use (P = .005), heroin use (P &lt; .05), and significant medication side effects (P &lt; .005) were independently associated with worse adherence. In a model including both men and women, worse adherence was associated with lack of long-term housing (P &lt; .005), not belonging to any HIV support groups (P &lt; .0005), crack or cocaine use (P &lt; .01), and medication side effects (P &lt; .0005). In addition, worse adherence was associated with the interaction between female gender and alcohol use (P &lt; .05). CONCLUSION(S): In this cohort of current and former opioid users, gender-stratified analysis demonstrated that different social and behavioral factors are associated with adherence in men and women. Among both men and women, worse adherence was associated with lack of long-term housing, not belonging to an HIV support group, crack/cocaine use, and medication side effects. Among women only, alcohol use was associated with worse adherence.</t>
  </si>
  <si>
    <t>https://dx.doi.org/10.1111/j.1525-1497.2004.30445.x</t>
  </si>
  <si>
    <t>Journal of General Internal Medicine. 19(11) (pp 1111-1117), 2004. Date of Publication: November 2004.</t>
  </si>
  <si>
    <t>Zebracki K.
 Chlan K.M.
 Vogel L.C.</t>
  </si>
  <si>
    <t>Gender differences in outcomes of adults with pediatric-onset spinal cord injury.</t>
  </si>
  <si>
    <t>Background/Objectives: To identify gender differences in long-term outcomes of individuals with pediatric-onset spinal cord injury (SCI). Design(s): Cross-sectional survey. Participants and Setting: Participants included former patients of a pediatric specialty health care system participating in a longitudinal study on outcomes of pediatriconset SCI. Individuals who sustained a SCI at age 18 years or younger (M=13.9 y, SD=4.4; range=0-18) and were 24 years of age or older (M=31.5 y, SD=5.5; range=24-45) at interview were included in these analyses. Materials/Methods: Participants completed a structured telephone questionnaire assessing sociodemographic, medical, and psychological variables along with the following standardized measures: Craig Handicap Assessment and Reporting Technique (CHART), Short-Form 12 Health Survey, Satisfaction with Life Scale (SWLS), Brief COPE adapted, and Patient Health Questionnaire-9 (PHQ-9). T-test and chi-square analyses were used. Result(s): Participants included 120 females and 184 males. Gender groups were comparable on level of injury, with approximately half of participants having tetraplegia. Several gender differences emerged on sociodemographic, medical, and psychological variables. Females were less likely to have violent (p=0.021) and sports-related (p=0.010) SCI-etiologies, and demonstrated higher CHART mobility (p=0.037) and occupation (p=0.005) scores. Females were more likely to have frequent sexual contact (p=0.018) and biological children since injury (p&lt;0.001). With regards to emotional functioning, females were more likely to report higher SWLS (p=0.024) and use emotional support to cope with their SCI (p&lt;0.001). Although females reported lower SF-12 mental component scores (p=0.027), they were more likely to receive treatment for emotional problems (p=0.001). Finally, females were less likely to use the coping skills of humor (p=0.001) and acceptance (p=0.002) and to use illicit drugs (p=0.020). Gender differences were not found for the following sociodemographic variables: independent living and driving, level of education, marriage, and CHART economic self-sufficiency; the following medical factors: pressure ulcers, prevalence of urinary tract infections, muscle spasms, hospitalizations, pain (i.e. elbow, wrist, shoulder, and other), and SF-12 and CHART physical scores; or the following psychological variables: depressive symptoms and CHART cognitive and social integration scores. Conclusions/Significance: Gender differences are seen in many outcomes in adults with pediatric-onset spinal cord injuries. Consequently, in treatment management, health care providers should consider gender-specific issues that may impact their patient's functioning.</t>
  </si>
  <si>
    <t>https://dx.doi.org/10.1111/j.1469-8749.2010.03760.x</t>
  </si>
  <si>
    <t>Developmental Medicine and Child Neurology. Conference: 64th Annual Meeting of the American Academy for Cerebral Palsy and Developmental Medicine. Washington, DC United States. Conference Publication: (var.pagings). 52(SUPPL. 5) (pp 64), 2010. Date of Publication: September 2010.</t>
  </si>
  <si>
    <t>McClish D.K.
 Levenson J.L.
 Penberthy L.T.
 Roseff S.D.
 Bovbjerg V.E.
 Roberts J.D.
 Aisiku I.P.
 Smith W.R.</t>
  </si>
  <si>
    <t>Gender differences in pain and healthcare utilization for adult sickle cell patients: The PiSCES project.</t>
  </si>
  <si>
    <t>Background: Many studies have found gender differences in frequency and intensity of pain. Women often report lower pain thresholds, higher pain ratings, and lower tolerance for pain. People with sickle cell disease (SCD) experience both chronic and acute pain throughout life. Objective(s): To compare adult men and women with SCD in terms of reported pain, crises, healthcare utilization, and opioid usage. Method(s): Two hundred twenty-six adults with SCD in Virginia were enrolled in a prospective cohort study of pain and completed daily diaries for 1-6 months. Subjects reported for the previous day their maximum SCD-related pain, distress, and interference (0-9 scale), whether they were in a sickle cell crisis, had unplanned utilization (clinic, emergency room, or hospitalization), or used opioids. Episodes of pain, crisis, or utilization were defined as consecutive days of such. Men and women were compared, using analysis of covariance (ANCOVA), controlling for age, SCD genotype, depression, and education. Result(s): There were no significant differences between men and women in the percentage of days subjects experienced pain (men 58.6% vs. women 56.5%) or the number of pain episodes/6 months (7.7 vs. 9.6). Mean pain scores were comparable, when subjects were in crisis (5.5 vs. 5.6) or not (2.5 vs. 2.2). Distress and interference results were similar. Men with the SS genotype reported a higher percentage of days with crisis(18.5% vs. 11.6%) and utilization (5.1% vs. 2.7%) than women with the SS genotype. Conclusion(s): Contrary to many studies of pain, particularly chronic pain, men and women with SCD reported generally similar pain experiences. © Mary Ann Liebert, Inc.</t>
  </si>
  <si>
    <t>https://dx.doi.org/10.1089/jwh.2006.15.146</t>
  </si>
  <si>
    <t>Journal of Women's Health. 15(2) (pp 146-154), 2006. Date of Publication: March 2006.</t>
  </si>
  <si>
    <t>Grella CE, Lovinger K.</t>
  </si>
  <si>
    <t>Gender differences in physical and mental health outcomes among an aging cohort of individuals with a history of heroin dependence</t>
  </si>
  <si>
    <t>Addict Behav. 2012 Mar;37(3):306-12. doi: 10.1016/j.addbeh.2011.11.028. Epub 2011 Nov 26.</t>
  </si>
  <si>
    <t>PMC3258372</t>
  </si>
  <si>
    <t>10.1016/j.addbeh.2011.11.028</t>
  </si>
  <si>
    <t>Edokpolo, Osamede;James, Philip;Kearns, Caitriona;Campbell, Ann;Smyth, Bobby P.</t>
  </si>
  <si>
    <t>Gender differences in psychiatric symptomatology in adolescents attending a community drug and alcohol treatment program.</t>
  </si>
  <si>
    <t>This study examines mental health symptoms in a cohort of adolescents with substance use disorder (SUD), and attempts to determine if mental health symptoms differed by gender. We retrospectively looked at the Beck's Youth Inventory Second Edition (BYI-II) scores of 88 clients attending a community drug and alcohol treatment service in Dublin, Ireland that were completed at intake as part of their assessment. The raw and T-scores of the male patients were compared against their female counterparts and both against their age- and gender-matched normative population. Participants were 65 boys and 23 girls with a mean age of 16.2 years. Polysubstance use was the norm. As a group, the girls had higher T scores than the boys in all the domains of the BYI-II, and these were statistically significant. Sixty (68%) of the participants had a psychological problem which was moderate or severe in at least one of the five domains. This study found that SUD girls differ from their male counterparts in having both more internalizing and externalizing psychiatric problems. We also note that comorbid psychological problems are not universal. Thus we should avoid a 'one size fits all' approach to treatment such as delivering universal self-esteem enhancement interventions to all adolescents with SUD. (PsycINFO Database Record (c) 2019 APA, all rights reserved)</t>
  </si>
  <si>
    <t>https://doi.org/10.1080/02791072.2010.10399783</t>
  </si>
  <si>
    <t>Zheng W.
 Yang X.-H.
 Gu L.-M.
 Tan J.-Q.
 Zhou Y.-L.
 Wang C.-Y.
 Ning Y.-P.</t>
  </si>
  <si>
    <t>Gender differences in the antianhedonic effects of repeated ketamine infusions in patients with depression.</t>
  </si>
  <si>
    <t>Objectives: Subanaesthetic ketamine (0. 5 mg/kg/40 min intravenous infusion) produces rapid and robust antianhedonic effects in subjects with mood disorders, independent of other depressive symptoms. The objective of this study was to examine potential differences in rate of antianhedonic response to ketamine in males and females, which has not been previously examined. Method(s): A total of 135 patients with depression (68 males, 67 females) who received six intravenous infusions of ketamine (0.5 mg/kg/40 min) during 2 weeks were enrolled. The anhedonia subscale of the Montgomery-Asberg Depression Rating Scale (MADRS) was utilized to measure anhedonic symptoms. Antianhedonic remission and response were defined as &gt;=75 and &gt;=50% improvement of anhedonic symptoms at 24 h after the sixth ketamine infusion (day 13). Result(s): Antianhedonic response (50 vs. 47.8%, p &gt; 0.05) and remission (26.5 vs. 14.9%, p &gt; 0.05) rates did not differ significantly between males and females. A linear mixed model revealed a nonsignificant between-group difference in MADRS anhedonia subscale scores [F(1, 132.5) = 1.1, p = 0.30]. Females reported a significantly larger reduction in anhedonic symptoms than males at the 2-week follow-up (p &lt; 0.05). Conclusion(s): The rates of antianhedonic response and remission to multiple ketamine infusions for the treatment of depression were similar between males and females. These findings should be verified by future studies, preferably randomized controlled trials (RCTs).Copyright © 2022 Zheng, Yang, Gu, Tan, Zhou, Wang and Ning.</t>
  </si>
  <si>
    <t>https://dx.doi.org/10.3389/fpsyt.2022.981981</t>
  </si>
  <si>
    <t>Frontiers in Psychiatry. 13 (no pagination), 2022. Article Number: 981981. Date of Publication: 16 Sep 2022.</t>
  </si>
  <si>
    <t>Fagan, AA; Western, J</t>
  </si>
  <si>
    <t>Gender differences in the relationship between offending, self-harm and depression in adolescence and young adulthood</t>
  </si>
  <si>
    <t>MENTAL-DISORDERS; BIRTH COHORT; RISK-FACTORS; VIOLENCE; BEHAVIOR; DELINQUENCY</t>
  </si>
  <si>
    <t>Criminal offending and poor mental health are both recognised as important social problems warranting prevention and intervention efforts. Although there is some evidence for comorbidity between these problems, little research has examined the causal relationship between offending and mental health, particularly for young people. The present investigation addresses these issues by using data from the Sibling Study, a longitudinal investigation of delinquency as self-reported by 731 adolescents and young adults in south-east Queensland, Australia. The results suggest that for young women, but not men, offending behaviours (including the use of illicit drugs) lead to increases in self-harm and depression. Conversely, poor mental health, as indicated by having low self-esteem, a poor future outlook, and a belief that life is very confusing, does not influence subsequent levels of offending for either sex. The implications for prevention and intervention are discussed, with emphasis on the need for the criminal justice system to provide mental health services to young female offenders.</t>
  </si>
  <si>
    <t>Grover S.
 Sahoo S.
 Chaudhary S.
 Chakrabarti S.
 Nehra R.
 Avasthi A.</t>
  </si>
  <si>
    <t>Gender differences, family size and fertility rate among patients with bipolar disorder: A study from India.</t>
  </si>
  <si>
    <t>This study aimed to estimate the gender differences, family size and fertility rate among patients with Bipolar disorder (BD). 219 patients diagnosed with BD, who were married for at least 3 years and aged more than 25 years were assessed clinically for the course of illness as per the NIMH-life chart. Fertility and infertility were assessed based on the information on number of living children, abortions and medical termination of pregnancies. Significantly higher proportion of male patients had comorbid substance dependence while females had significantly higher prevalence of physical comorbidity. Additionally, female participants reported significantly higher mean number of depressive episodes per year of illness and suicidal attempts. When marriage was considered as a life event and its association with onset or relapse of illness was evaluated, about one-fourth (23.3%) of the study sample reported relapse of illness at the time of marriage or immediately following the marriage. About one-fourth (24.7%) of the couple with one of the partner having bipolar disorder had no living children even after four years of their marriage. To conclude, this study suggests that there are certain gender differences with regard to the clinical profile and longitudinal course of illness of BD.Copyright © 2018</t>
  </si>
  <si>
    <t>https://dx.doi.org/10.1016/j.psychres.2018.12.156</t>
  </si>
  <si>
    <t>Psychiatry Research. 272 (pp 562-568), 2019. Date of Publication: February 2019.</t>
  </si>
  <si>
    <t>Tschugg A.
 Loscher W.N.
 Hartmann S.
 Neururer S.
 Wildauer M.
 Thome C.</t>
  </si>
  <si>
    <t>Gender Influences Radicular Pain Perception in Patients with Lumbar Disc Herniation.</t>
  </si>
  <si>
    <t>Background: Previous studies have demonstrated gender differences in pain perception in quantitative sensory testing. Thus, we hypothesized that there are differences in men and women with lumbar disc herniation awaiting lumbar sequestrectomy. To elucidate the differences in pain perception between men and women, we carried out a prospective clinical monocentric trial using quantitative sensory testing. Method(s): With institutional ethical approval, patients with radiculopathy awaiting lumbar sequestrectomy were examined the day before surgery. Preoperative pain was assessed using quantitative sensory testing and a series of questionnaires including Beck Depression Inventory and a numeric rating scale (NRS) for back and leg pain. Statistical analysis was performed using the Kolmogorov-Smirnov test for normal distribution. The unpaired Student's t-test, Mann-Whitney U test, and Fisher's exact test were used to analyze intergroup differences in the clinical and demographic characteristics and in clinical outcome variables. Result(s): Fifty patients (20 women and 30 men) were included in the study. The groups did not differ in NRS for back and leg pain. Heat and pressure pain thresholds were found to be lower in women than in men (p&lt;=0.05). Subgroup analyses revealed decreased wind-up ratio in male patients with prior periradicular steroid application (p&lt;=0.05). Conclusion(s): Our results clearly indicate that sex differences in pain perception not only exist in healthy subjects, but also in patients with lumbar disc herniation. Therefore, it is essential to provide different treatment modalities to women and men.Copyright © 2015 Mary Ann Liebert, Inc.</t>
  </si>
  <si>
    <t>https://dx.doi.org/10.1089/jwh.2014.5108</t>
  </si>
  <si>
    <t>Journal of Women's Health. 24(9) (pp 771-776), 2015. Date of Publication: 01 Sep 2015.</t>
  </si>
  <si>
    <t>Minoyan, N; Hoj, SB; Jutras-Aswad, D; Vlad, D; Martel-Laferriere, V; Sylvestre, MP; Bruneau, J</t>
  </si>
  <si>
    <t>Gender-specific associations between psychological distress and injecting risk behaviours among people who inject drugs in Montreal, Canada</t>
  </si>
  <si>
    <t>PWID; Sharing; Binge; Gender; Psychological distress; Mental health</t>
  </si>
  <si>
    <t>ANTISOCIAL PERSONALITY-DISORDER; C VIRUS-INFECTION; HEPATITIS-C; HIV RISK; SUBSTANCE USE; HEROIN USERS; DEPRESSIVE SYMPTOMS; PREVALENCE; SEROCONVERSION; METAANALYSIS</t>
  </si>
  <si>
    <t>Background: Psychological distress is common among people who inject drugs (PWID) and may be associated with HCV-related risk behaviours. Previous studies have documented increased vulnerability to both psychological distress and HCV infection among female relative to male PWID. It is, however, unclear whether behavioural responses to distress differ by gender. This study estimated gender-specific associations between psychological distress and i) binge drug injection, and ii) sharing of injection materials. Methods: Data were drawn from HEPCO, a longitudinal cohort study involving three-monthly interviews with active PWID in Montreal, Canada. Past-month psychological distress was assessed with the Kessler (K10) scale, categorized for descriptive analyses as minimal (score 10-15), moderate (16-21), high (22-29), or severe (3050). Binge was defined as injecting large quantities of drugs until participants could no longer continue (past 3 months). Sharing was defined as injection with previously-used needles or equipment (past 3 months). Generalized additive models were fit to estimate smooth, nonlinear associations between K10 scores and risk behaviours, by gender. Models were adjusted for known determinants of drug-related harms and included random intercepts to model within-subject correlation. Results: 805 individuals (82% male) provided 8158 observations (2011-2020). High to severe levels of distress were common and more frequent among women (55% vs 37%). Among men, the odds of binge and sharing monotonically and non-linearly increased with increasing scores of psychological distress. Associations for binge among women were attenuated relative to men but nevertheless increased with distress, albeit in a linear fashion. Sharing was not associated with distress among women. Conclusion: Psychological distress was differentially associated with injecting risk behaviours among men and women who inject drugs. Assessment of distress may provide novel prevention opportunities for select PWID. Further investigation into gender differences is warranted to inform development and tailoring of interventions.</t>
  </si>
  <si>
    <t>Rothman, Gabriella;Anderson, Bradley J.;Stein, Michael D.</t>
  </si>
  <si>
    <t>Gender, drug use, and perceived social support among HIV positive patients.</t>
  </si>
  <si>
    <t>We investigated the relationships among gender, drug use, and perceived social support in 176 HIV positive patients recruited with their informal caregivers in HIV clinics. Perceived caregiver support, emotional support, tangible support, and conflict were assessed. Current drug use was defined as heroin and/or cocaine use within 6 months prior to baseline. Gender was not significantly associated with any of the four outcomes. Current drug users reported significantly higher conflict in social relationships than nonusers, but was not significantly associated with the other three outcomes. However, significant heroin/cocaine use by gender interactions were observed; specifically, the negative associations between current drug use and perceived caregiver and emotional support were stronger among females than males. We concluded that recent heroin/cocaine use may be associated with dissatisfaction in perceived social support from most sources, with the strongest relationships amongst drug using females. (PsycINFO Database Record (c) 2016 APA, all rights reserved)</t>
  </si>
  <si>
    <t>https://doi.org/10.1007/s10461-007-9258-z</t>
  </si>
  <si>
    <t>Mohazzab-Hosseinian S.
 Kadriu B.
 Zandi P.
 Zarate C.
 Goes F.</t>
  </si>
  <si>
    <t>Gene expression and ketamine response in subjects with treatment-resistant depression.</t>
  </si>
  <si>
    <t>Background: Treatment resistant depression (TRD) occurs in approximately one-third of all subjects with major depressive disorder, representing a substantial public health burden associated with long lasting morbidity and elevated risk of suicide. The recent discovery that ketamine, a prototypic glutamatergic modulator, leads to rapid and sustained antidepressant effects in subjects with TRD has emboldened novel drug discovery efforts and has led to an increasing focus on the role of glutamatergic transmission in severe depressive disorders. However, while ketamine's mechanism of action has been extensively studied in animal models, there are far fewer comparable studies in humans and a relative dearth of data on potential predictors of this rapid improvement in symptoms. Method(s): Using a repeated measures longitudinal design, we have performed whole blood RNA-sequencing of 20 subjects with treatment-resistant MDD and 14 healthy controls who were enrolled in a double-blind, placebo-controlled, randomized crossover trial looking at the ketamine mechanism of action of (Ket-MOA (NCT00088699)) at the National Institute of Mental Health. Subjects were required to have a score a score &gt;=20 on the Montgomery-Asberg Depression Rating Scale (MADRS) at screening and before each infusion. RNA was extracted from whole blood before and 230 minutes after single intravenous 0.5mg/kg ketamine infusion. Whole blood RNA was globin depleted and sequenced using a strand specific protocol on an Illumina HiSeq2500 sequencer to an average depth of 60M Million Reads. Fragments were aligned to the human genome using STAR, followed by differential expression analysis using edgeR and network analyses with weighted co-expression network analyses (WCGNA). Result(s): After a single IV ketamine infusion, there was an average drop in the MADRS score of 11 points, with approximately half of all treated subjects with TRD meeting traditional response criteria. A percent decline in MADRS was calculated for each subject and standardized across subjects for comparison. The standardized percent decline in MADRS demonstrated FDR adjusted significant associations with PLIN1, ADORA3, and TRIM17 genes, among others. Gene Ontology analysis reported binding and catalytic activity as the two most abundant molecular functions in the significant gene set. A weighted gene coexpression network analysis with post-treatment samples indicated a gene module to be associated with the standardized MADRS score. Additional ongoing analyses, including weighted co-expression and context specific eQTL analyses, will also be presented. Conclusion(s): This initial study represents one of the first comprehensive genomic assays of ketamine treatment in subjects with treatment-resistant MDD using blood as a surrogate tissue. We will provide a context for these initial results by integrating the available evidence from other biomarker-based assessments of ketamine response in subjects with TRD as well as provide potential translational links to mechanistic studies being performed in animal models.</t>
  </si>
  <si>
    <t>Neuropsychopharmacology. Conference: 58th Annual Meeting of the American College of Neuropsychopharmacology, ACNP 2019. Orlando, FL United States. 44(Supplement 1) (pp 318-319), 2019. Date of Publication: December 2019.</t>
  </si>
  <si>
    <t>Chen T.J.H.
 Blum K.
 Waite R.L.
 Meshkin B.
 Schoolfield J.
 Downs B.W.
 Braverman E.E.
 Arcuri V.
 Varshavskiy M.
 Blum S.H.
 Mengucci J.
 Reuben C.
 Palomo T.</t>
  </si>
  <si>
    <t>Gene narcotic attenuation program attenuates substance use disorder, a clinical subtype of reward deficiency syndrome.</t>
  </si>
  <si>
    <t>This study evaluated the effects of a putative activator of brain reward circuitry on outcomes in a 1-y prospective comprehensive outpatient clinical program. As part of the Gene Narcotic Attenuation Program, Haveos (Synaptamine)TM was administered for the treatment of substance use disorder. Seventy-six patients (45 males and 31 females; mean age, 33 y [standard deviation, 7.0]) who had been given a diagnosis of serious substance use disorder were recruited. After exclusion of 15 patients who dropped out before the end of the study, self-reported craving decreased from program entrance to 12 wk (visual analog scale whereby 0 represents no craving and 5, the strongest craving) for 61 compliant patients (mean decrease, 2.85, 95% confidence interval [CI], 2.65, 3.05); this improvement was significant (P&lt;.001). Building up to relapse scores (each of 5 individual items and summary value) showed similar improvement after 1 y of treatment; the mean decrease in scores was significant for stress (t=3.3; P=.002), depression (t=4.0; P&lt;.001), anger (t=4.4; P&lt;.001), anxiety (t=4.5, P&lt;.001), drug craving (t=5.4, P&lt;.001), and summary building up to relapse (t=4.1; P&lt;.001). Also, recovery score measures of energy level (t=8.4; P&lt;.001) and ability to refrain from drug-seeking behavior (t=7.4; P&lt;.001) showed significant mean increases from entry to 1 y. During the study, the alcoholic dropout rate was only 7% (4 of 57), which was significantly (Fisher's exact test, P&lt;.001) lower than the 73% (11 of 15) dropout rate reported for psychostimulant users. Although these results are significant, any interpretation must await the performance of rigorous double-blind studies. ©2007 Health Communications Inc.</t>
  </si>
  <si>
    <t>https://dx.doi.org/10.1007/BF02849910</t>
  </si>
  <si>
    <t>Advances in Therapy. 24(2) (pp 402-414), 2007. Date of Publication: March/April 2007.</t>
  </si>
  <si>
    <t>Crow M.
 Denk F.
 McMahon S.B.</t>
  </si>
  <si>
    <t>Genes and epigenetic processes as prospective pain targets.</t>
  </si>
  <si>
    <t>Chronic pain affects approximately one in five adults, resulting in a greatly reduced quality of life and a higher risk of developing co-morbidities such as depression. Available treatments often provide inadequate pain relief, but it is hoped that through deeper understanding of the molecular mechanisms underlying chronic pain states we can discover new and improved therapies. Although genetic research has flourished over the past decade and has identified many key genes in pain processing, the budding field of epigenetics promises to provide new insights and a more dynamic view of pain regulation. This review gives an overview of basic mechanisms and current therapies to treat pain, and discusses the clinical and preclinical evidence for the contribution of genetic and epigenetic factors, with a focus on how this knowledge can affect drug development. © 2013 BioMed Central Ltd.</t>
  </si>
  <si>
    <t>https://dx.doi.org/10.1186/gm416</t>
  </si>
  <si>
    <t>Genome Medicine. 5(2) (no pagination), 2013. Article Number: 12. Date of Publication: 15 Feb 2013.</t>
  </si>
  <si>
    <t>Montes A.
 Roca G.
 Sabate S.
 Lao J.I.
 Navarro A.
 Cantillo J.
 Canet J.</t>
  </si>
  <si>
    <t>Genetic and Clinical Factors Associated with Chronic Postsurgical Pain after Hernia Repair, Hysterectomy, and Thoracotomy: A Two-year Multicenter Cohort Study.</t>
  </si>
  <si>
    <t>Background: Chronic postsurgical pain (CPSP) has been linked to many surgical settings. The authors aimed to analyze functional genetic polymorphisms and clinical factors that might identify CPSP risk after inguinal hernia repair, hysterectomy, and thoracotomy. Method(s): This prospective multicenter cohort study enrolled 2,929 patients scheduled for inguinal hernia repair, hysterectomy (vaginal or abdominal), or thoracotomy. The main outcome was the incidence of CPSP confirmed by physical examination 4 months after surgery. The secondary outcome was CPSP incidences at 12 and 24 months. The authors also tested the associations between CPSP and 90 genetic markers plus a series of clinical factors and built a CPSP risk model. Result(s): Within a median of 4.4 months, CPSP had developed in 527 patients (18.0%), in 13.6% after hernia repair, 11.8% after vaginal hysterectomy, 25.1% after abdominal hysterectomy, and 37.6% after thoracotomy. CPSP persisted after a median of 14.6 months and 26.3 months in 6.2% and 4.1%, respectively, after hernia repair, 4.1% and 2.2% after vaginal hysterectomy, 9.9% and 6.7% after abdominal hysterectomy, and 19.1% and 13.2% after thoracotomy. No significant genetic differences between cases and controls were identified. The risk model included six clinical predictors: (1) surgical procedure, (2) age, (3) physical health (Short Form Health Survey-12), (4) mental health (Short Form Health Survey-12), (5) preoperative pain in the surgical field, and (6) preoperative pain in another area. Discrimination was moderate (c-statistic, 0.731; 95% CI, 0.705 to 0.755). Conclusion(s): Until unequivocal genetic predictors of CPSP are understood, the authors encourage systematic use of clinical factors for predicting and managing CPSP risk.Copyright © 2015, the American Society of Anesthesiologists, Inc. Wolters Kluwer Health, Inc. All Rights Reserved.</t>
  </si>
  <si>
    <t>https://dx.doi.org/10.1097/ALN.0000000000000611</t>
  </si>
  <si>
    <t>Anesthesiology. 122(5) (pp 1123-1141), 2015. Date of Publication: 20 May 2015.</t>
  </si>
  <si>
    <t>Kranzler C.H.
 Agrawal C.-C.A.
 Kranzler D.H.</t>
  </si>
  <si>
    <t>GENETIC ARCHITECTURE OF PSYCHIATRIC AND ADDICTION TRAITS IN THE MILLION VETERAN PROGRAM.</t>
  </si>
  <si>
    <t>Overall Abstract: Three projects from the Million Veteran Program (MVP) are the basis for this symposium. The projects include a study of schizophrenia and bipolar disorder that matched cases with MVP controls and GWASs of posttraumatic stress disorder (PTSD) and substance use traits using electronic health record (EHR) data. Following a brief overview of the MVP by Henry Kranzler, Philip Harvey will describe the genomic correlates of suicidal ideation and behavior (SIB) in veterans with schizophrenia or bipolar disorder. Columbia Suicide Severity Rating Scale data were used to define SIB as a single latent trait in 4,012 European Americans (EAs) and 2,651 African Americans (AAs). Gene-level analysis in EAs identified 5 genome-wide significant (GWS) genes: GAMT, FTL, DCTN4, IYVE1, and IQCC. There were also FDR-corrected genetic correlations between suicide risk and recent depression, tenseness, and miserableness, but neither schizophrenia nor bipolar disorder. Joel Gelernter will present findings from GWASs of GAD-2, a self-report anxiety trait (N=199,611), and self-reported anxiety disorder diagnoses (N=224,330). These identified 5 GWS signals in EAs and one in AAs. Findings included MAD1L1, previously associated with several psychiatric traits, and novel loci mapped to chr. 3, near SATB1 (rs4603973) and chr. 6, near ESR1 (rs6557168). Findings were replicated using summary statistics of published GWASs for anxiety and neuroticism. Polygenic risk scores showed evidence of genetic overlap between anxiety, PTSD, and major depression. Rachel Kember will discuss findings from mediation analyses of alcohol consumption (measured by AUDIT-C) and alcohol use disorder (AUD). The genetic architecture of these traits has been shown to differ substantially, with AUD more closely correlated genetically with psychiatric disorders. The large sample (N=133,366 EAs) and longitudinal data available in the MVP were used to evaluate whether alcohol consumption mediated the genetic risk for AUD. Although SNPs shown to directly affect AUD have previously been associated with psychiatric phenotypes, indirect (i.e., mediated) effects on AUD were seen for SNPs in alcohol dehydrogenase genes and those associated with peripheral phenotypes. Hang Zhou will describe a GWAS of opioid use disorder (OUD) in 8,500 EA cases and 71,200 controls, in which there were no GWS associations for the MVP sample alone, but when meta-analyzed with Yale-Penn samples (total N &gt;10,000 with OUD and &gt;75,000 opioid-exposed controls) showed that a functional coding variant (rs1799971, Asn40Asp) in OPRM1 was GWS. The association replicated in two other samples, including an independent Yale-Penn sample and the UK Biobank sample. The small effect size of this widely studied SNP may explain its inconsistent prior association findings. Together, these studies underscore the utility of the MVP data set, which links a robust EHR with genome-wide genotyping, enabling the discovery of novel variants and enhancing our understanding of the genetic architecture of psychiatric and addiction traits. Murray Stein will discuss the MVP in the context of other available genetic data sets and meta-analyses. Disclosures: Member of Am Soc Clin Psychopharamacol ACTIVE Group Member (supported by AbbVie, Alkermes, Amygdala Neurosciences, Arbor, Ethypharm, Indivior, Lilly, Lundbeck, Otsuka, and Pfizer) - Board Member (Kranzler) Named as an inventor on PCT patent application #15/878,640 entitled, Patent (Kranzler)Copyright © 2019</t>
  </si>
  <si>
    <t>https://dx.doi.org/10.1016/j.euroneuro.2019.07.066</t>
  </si>
  <si>
    <t>European Neuropsychopharmacology. Conference: XXVIIth World Congress of Psychiatric Genetics (WCPG). Los Angeles United States. 29(Supplement 5) (pp S32-S33), 2019. Date of Publication: October 2019.</t>
  </si>
  <si>
    <t>Margarit C.
 Roca R.
 Inda M.-D.-M.
 Muriel J.
 Ballester P.
 Moreu R.
 Conte A.L.
 Nunez A.
 Morales D.
 Peiro A.M.</t>
  </si>
  <si>
    <t>Genetic Contribution in Low Back Pain: A Prospective Genetic Association Study.</t>
  </si>
  <si>
    <t>Objectives: Chronic pain is one of the most common reasons individuals seek medical attention. It is a major issue because of the wide interindividual variability in the analgesic response. This might be partly explained by the presence of variants in genes encoding molecules involved in pharmacodynamics and pharmacokinetics. The aim was to analyze opioid effectiveness in chronic low back pain (CLBP) relief after opioid titration, unveiling the impact of pharmacogenetics. Method(s): The study included 231 opioid-naive patients from the Spine Unit; age 63 +/- 14 years, 64% female, body mass index 29 +/- 6 kg/m2, visual analog scale pain intensity score 73 +/- 16 mm. Clinical data were collected at baseline, 3 months after opioid titration, and after 2 to 4 years of follow-up concerning pain (intensity and relief), quality of life, disability, comorbidities, and drug prescription (opioid dose, rotations, and adverse events). The genotype influence of OPRM1, COMT, UGT2B7, ABCB1, KCNJ6, and CYP3A5*3A in analgesic response was analyzed by reverse-transcription polymerase chain reaction genotyping. Result(s): Patients with the COMT G472A-AA genotype (rs4680) and KCNJ6 A1032G-A allele (rs2070995) CLBP responded differently to opioid titration, with higher pain intensity requiring higher dosing. Furthermore, GG- genotypes of A118G (OPRM1, rs1799971) and A854G (UGT2B7, rs776746) influenced the neuropathic component. After opioid titration, CLBP intensity, neuropathic component, low back pain disability, anxiety, and depression significantly decreased, while quality of life improved. Conclusion(s): Single-nucleotide polymorphisms in genes involved in pain transmission and opioid metabolism might predispose to exaggerated sensitivity and differences in the opioid analgesic effect in patients with CLBP. We encourage clinical trials for their clinical application in chronic pain management.Copyright © 2019 World Institute of Pain</t>
  </si>
  <si>
    <t>https://dx.doi.org/10.1111/papr.12816</t>
  </si>
  <si>
    <t>Pain Practice. 19(8) (pp 836-847), 2019. Date of Publication: 01 Nov 2019.</t>
  </si>
  <si>
    <t>Kambur O.
 Cajanus K.
 Kaunisto M.
 Winsvold B.
 Stubhaug A.
 Zwart J.
 Nielsen C.S.
 Kalso E.</t>
  </si>
  <si>
    <t>Genetic variation in P2RX7 and pain.</t>
  </si>
  <si>
    <t>Background and aims: P2X7 is a purinoceptor and nonselective cation channel that is activated by extracellular ATP, especially in immune and glia cells. Activation of P2X7 triggers the secretion of several pro-inflammatory substances, such as IL- 1beta, IL-18, TNF-, and nitric oxide. P2X7 activation contributes to the pro-inflammatory response to injury or bacterial invasion and mediates apoptosis. It has been implicated in physiological and pathological conditions such as bone tissue remodelling, inflammation, oncogenesis, depression, and inflammatory, neuropathic and chronic pain. Here, we aim to characterize the effects of variation within the P2RX7 gene, which encodes the P2X7 receptor, on pain and opioid requirements in human patients. Method(s): Pain was assessed in Norwegian and Finnish cohorts. The Norwegian cohort represents the 6th wave of the Tromso Study, a longitudinal and cross-sectional population based study (N= 3700), whereas the Finnish cohort (BrePainGen) consists of patients who underwent breast cancer surgery (N= 1000). For both cohorts, experimental pain data were analyzed. Pain intensity and tolerance were assessed with cold pressor test and after standardized noxious heat stimulation in both cohorts. In addition, data on acute postoperative pain and opioid requirements were analyzed in the BrePainGen cohort. Postoperative pain and opioid responses were followed during 20 h after surgery. In total, 29 single nucleotide polymorphisms (SNPs) in P2RX7 were genotyped and their association with outcome variables was assessed using linear regression and analysis of variances (ANOVA). Result(s): Several P2RX7 SNPs were associated with the pain phenotypes. The strongest associations were seen with cold pain intensity and tolerance. The results of this study will be presented at the meeting. Conclusion(s): Our results suggest that P2X7 and genetic variation in the P2RX7-gene are involved in the modulation of human pain responses.</t>
  </si>
  <si>
    <t>https://dx.doi.org/10.1016/j.sjpain.2016.05.030</t>
  </si>
  <si>
    <t>Scandinavian Journal of Pain. Conference: 40th Annual Scientific Meeting of the Scandinavian Association for the Study of Pain. Reykjavik Iceland. 12(1) (pp 127), 2016. Date of Publication: July 2016.</t>
  </si>
  <si>
    <t>Troiani V.
 Crist R.C.
 Doyle G.A.
 Ferraro T.N.
 Beiler D.
 Ranck S.
 McBryan K.
 Jarvis M.A.
 Barbour J.S.
 Han J.J.
 Ness R.J.
 Berrettini W.H.
 Robishaw J.D.</t>
  </si>
  <si>
    <t>Genetics and prescription opioid use (GaPO): study design for consenting a cohort from an existing biobank to identify clinical and genetic factors influencing prescription opioid use and abuse.</t>
  </si>
  <si>
    <t>Background: Prescription opioids (POs) are commonly used to treat moderate to severe chronic pain in the health system setting. Although they improve quality of life for many patients, more work is needed to identify both the clinical and genetic factors that put certain individuals at high risk for developing opioid use disorder (OUD) following use of POs for pain relief. With a greater understanding of important risk factors, physicians will be better able to identify patients at highest risk for developing OUD for whom non-opioid alternative therapies and treatments should be considered. Method(s): We are conducting a prospective observational study that aims to identify the clinical and genetic factors most stongly associated with OUD. The study design leverages an existing biobank that includes whole exome sequencing and array genotyping. The biobank is maintained within an integrated health system, allowing for the large-scale capture and integration of genetic and non-genetic data. Participants are enrolled into the health system biobank via informed consent and then into a second study that focuses on opioid medication use. Data capture includes validated self-report surveys measuring addiction severity, depression, anxiety, and nicotine use, as well as additional clinical, prescription, and brain imaging data extracted from electronic health records. Discussion(s): We will harness this multimodal data capture to establish meaningful patient phenotypes in order to understand the genetic and non-genetic contributions to OUD.Copyright © 2021, The Author(s).</t>
  </si>
  <si>
    <t>https://dx.doi.org/10.1186/s12920-021-01100-z</t>
  </si>
  <si>
    <t>BMC Medical Genomics. 14(1) (no pagination), 2021. Article Number: 253. Date of Publication: December 2021.</t>
  </si>
  <si>
    <t>Holtmann, M.;Becker, K.;Hartmann, M.;Schmidt, M. H.</t>
  </si>
  <si>
    <t>Gibt es einen zeitlichen zusammenhang von substanz-missbrauch und psychose bei jugendlichen? [Is there a temporal relationship between substance abuse and psychosis in adolescence?]</t>
  </si>
  <si>
    <t>Examines the temporal relationship between substance abuse and symptoms of psychosis in adolescent patients. The hospital records of all adolescent inpatients admitted to the Central Institute of Mental Health in Mannheim from 1976â€“1997 with a 1st-time diagnosis of psychosis were examined retrospectively for evidence of comorbid substance abuse. In 18 of a total of 165 11.5â€“17.9 yr old schizophrenic or psychotic patients, comorbid substance abuse was present. Two of the 18 adolescents began taking drugs only after the appearance of the 1st symptoms of psychosis. In 13 others the abuse was already well established, while for the remaining 3 patients the onset of psychotic symptoms and substance abuse was congruent, occurring within the same month. A close temporal correlation between symptoms of psychosis and substance abuse was established for amphetamines (including ecstasy), LSD, and excessive cannabis abuse. Substance abuse constitutes a risk factor for the development of psychoses without being a direct trigger of psychosis. (PsycInfo Database Record (c) 2023 APA, all rights reserved)</t>
  </si>
  <si>
    <t>https://doi.org/10.1024/1422-4917.30.2.97</t>
  </si>
  <si>
    <t>Zeitschrift fÃ¼r Kinder- und Jugendpsychiatrie und Psychotherapie</t>
  </si>
  <si>
    <t>Verlag Hans Huber</t>
  </si>
  <si>
    <t>Radhakrishnan R.
 Vishnubhotla R.V.
 Zhao Y.
 Yan J.
 He B.
 Steinhardt N.
 Haas D.M.
 Sokol G.M.
 Sadhasivam S.</t>
  </si>
  <si>
    <t>Global Brain Functional Network Connectivity in Infants With Prenatal Opioid Exposure.</t>
  </si>
  <si>
    <t>Background: Infants with prenatal opioid and substance exposure are at higher risk of poor neurobehavioral outcomes in later childhood. Early brain imaging in infancy has the potential to identify early brain developmental alterations that may help predict behavioral outcomes in these children. In this study, using resting-state functional MRI in early infancy, we aim to identify differences in global brain network connectivity in infants with prenatal opioid and substance exposure compared to healthy control infants. Methods and Materials: In this prospective study, we recruited 23 infants with prenatal opioid exposure and 29 healthy opioid naive infants. All subjects underwent brain resting-state functional MRI before 3 months postmenstrual age. Covariate Assisted Principal (CAP) regression was performed to identify brain networks within which functional connectivity was associated with opioid exposure after adjusting for sex and gestational age. Associations of these significant networks with maternal comorbidities were also evaluated. Additionally, graph network metrics were assessed in these CAP networks. Result(s): There were four CAP network components that were significantly different between the opioid exposed and healthy control infants. Two of these four networks were associated with maternal psychological factors. Intra-network graph metrics, namely average flow coefficient, clustering coefficient and transitivity were also significantly different in opioid exposed infants compared to healthy controls. Conclusion(s): Prenatal opioid exposure is associated with alterations in global brain functional networks compared to non-opioid exposed infants, with intra-network alterations in graph network modeling. These network alterations were also associated with maternal comorbidity, especially mental health. Large-scale longitudinal studies can help in understanding the clinical implications of these early brain functional network alterations in infants with prenatal opioid exposure.Copyright © 2022 Radhakrishnan, Vishnubhotla, Zhao, Yan, He, Steinhardt, Haas, Sokol and Sadhasivam.</t>
  </si>
  <si>
    <t>https://dx.doi.org/10.3389/fped.2022.847037</t>
  </si>
  <si>
    <t>Frontiers in Pediatrics. 10 (no pagination), 2022. Article Number: 847037. Date of Publication: 14 Mar 2022.</t>
  </si>
  <si>
    <t>Dragioti E.
 Radua J.
 Solmi M.
 Arango C.
 Oliver D.
 Cortese S.
 Jones P.B.
 Il Shin J.
 Correll C.U.
 Fusar-Poli P.</t>
  </si>
  <si>
    <t>Global population attributable fraction of potentially modifiable risk factors for mental disorders: a meta-umbrella systematic review.</t>
  </si>
  <si>
    <t>Numerous risk factors for mental disorders have been identified. However, we do not know how many disorders we could prevent and to what extent by modifying these risk factors. This study quantifies the Population Attributable Fraction (PAF) of potentially modifiable risk factors for mental disorders. We conducted a PRISMA 2020-compliant (Protocol: https://osf.io/hk2ag) meta-umbrella systematic review (Web of Science/PubMed/Cochrane Central Register of Reviews/Ovid/PsycINFO, until 05/12/2021) of umbrella reviews reporting associations between potentially modifiable risk factors and ICD/DSM mental disorders, restricted to highly convincing (class I) and convincing (class II) evidence from prospective cohorts. The primary outcome was the global meta-analytical PAF, complemented by sensitivity analyses across different settings, the meta-analytical Generalised Impact Fraction (GIF), and study quality assessment (AMSTAR). Seven umbrella reviews (including 295 meta-analyses and 547 associations) identified 28 class I-II risk associations (23 risk factors; AMSTAR: 45.0% high-, 35.0% medium-, 20.0% low quality). The largest global PAFs not confounded by indication were 37.84% (95% CI = 26.77-48.40%) for childhood adversities and schizophrenia spectrum disorders, 24.76% (95% CI = 13.98-36.49%) for tobacco smoking and opioid use disorders, 17.88% (95% CI = not available) for job strain and depression, 14.60% (95% CI = 9.46-20.52%) for insufficient physical activity and Alzheimer's disease, 13.40% (95% CI = 7.75-20.15%) for childhood sexual abuse and depressive disorders, 12.37% (95% CI = 5.37-25.34%) for clinical high-risk state for psychosis and any non-organic psychotic disorders, 10.00% (95% CI = 5.62-15.95%) for three metabolic factors and depression, 9.73% (95% CI = 4.50-17.30%) for cannabis use and schizophrenia spectrum disorders, and 9.30% (95% CI = 7.36-11.38%) for maternal pre-pregnancy obesity and ADHD. The GIFs confirmed the preventive capacity for these factors. Addressing several potentially modifiable risk factors, particularly childhood adversities, can reduce the global population-level incidence of mental disorders.Copyright © 2022, The Author(s).</t>
  </si>
  <si>
    <t>https://dx.doi.org/10.1038/s41380-022-01586-8</t>
  </si>
  <si>
    <t>Molecular Psychiatry. 27(8) (pp 3510-3519), 2022. Date of Publication: August 2022.</t>
  </si>
  <si>
    <t>Rovaris DL, Aroche AP, da Silva BS, Kappel DB, Pezzi JC, Levandowski ML, Hess ARB, Schuch JB, de Almeida RMM, Grassi-Oliveira R, Bau CHD.</t>
  </si>
  <si>
    <t>Glucocorticoid receptor gene modulates severity of depression in women with crack cocaine addiction</t>
  </si>
  <si>
    <t>Eur Neuropsychopharmacol</t>
  </si>
  <si>
    <t>10.1016/j.euroneuro.2016.06.010</t>
  </si>
  <si>
    <t>Pastor A, Conn J, Loh M, O'Brien CL, Teng J, Finch S, Collins L, MacIsaac RJ, Bonomo Y.</t>
  </si>
  <si>
    <t>Glucose patterns following alcohol and illicit drug use in young adults with type 1 diabetes: A flash glucose monitoring study</t>
  </si>
  <si>
    <t>Endocrinol Diabetes Metab</t>
  </si>
  <si>
    <t>10.1002/edm2.257</t>
  </si>
  <si>
    <t>Hulka, Lea M.;Scheidegger, Milan;Vonmoos, Matthias;Preller, Katrin H.;Baumgartner, Markus R.;Herdener, Marcus;Seifritz, Erich;Henning, Anke;Quednow, Boris B.</t>
  </si>
  <si>
    <t>Glutamatergic and neurometabolic alterations in chronic cocaine users measured with Â¹Hâ€_x0090_magnetic resonance spectroscopy.</t>
  </si>
  <si>
    <t>Cocaine addiction is a chronically relapsing disorder that is associated with harmful consequences. Relapses occur frequently and effective pharmacotherapies are currently sparse. Preclinical studies suggest that altered glutamatergic signaling is crucial for the maintenance of cocaine selfâ€_x0090_administration. However, the translational validity of these models is currently unknown. Therefore, we investigated potential differences of glutamate, glutamine and further metabolite levels in the pregenual anterior cingulate cortex (pgACC) and the right dorsolateral prefrontal cortex (rDLPFC) of chronic cocaine users and controls using the PRior knOwledge FITting 2.0 tool in combination with twoâ€_x0090_dimensional Jâ€_x0090_resolved singleâ€_x0090_voxel Â¹Hâ€_x0090_magnetic resonance spectroscopy at 3T and voxel tissue composition and relaxation correction. Glutamate and glutamine levels did not differ between cocaine users and controls, but higher weekly cocaine use and higher cocaine hair concentrations were associated with lower glutamine/creatine ratios in the pgACC. Interestingly, cocaine users exhibited higher glucose/total creatine ratios than controls in the pgACC and higher choline/creatine ratios in the pgACC and rDLPFC. These results imply that cocaine use is associated with altered cortical glucose metabolism and membrane turnover. Finally, cocaine use over the past 6 months appears to decrease cortical glutamine levels indicating changes in glutamate cycling. (PsycINFO Database Record (c) 2016 APA, all rights reserved)</t>
  </si>
  <si>
    <t>Addiction Biology</t>
  </si>
  <si>
    <t>Whittaker H.R.
 Gulea C.
 Koteci A.
 Kallis C.
 Morgan A.D.
 Iwundu C.
 Weeks M.
 Gupta R.
 Quint J.K.</t>
  </si>
  <si>
    <t>GP consultation rates for sequelae after acute covid-19 in patients managed in the community or hospital in the UK: Population based study.</t>
  </si>
  <si>
    <t>AbstractObjectives To describe the rates for consulting a general practitioner (GP) for sequelae after acute covid-19 in patients admitted to hospital with covid-19 and those managed in the community, and to determine how the rates change over time for patients in the community and after vaccination for covid-19. Design Population based study. Setting 1392 general practices in England contributing to the Clinical Practice Research Datalink Aurum database. Participants 456 002 patients with a diagnosis of covid-19 between 1 August 2020 and 14 February 2021 (44.7% men; median age 61 years), admitted to hospital within two weeks of diagnosis or managed in the community, and followed-up for a maximum of 9.2 months. A negative control group included individuals without covid-19 (n=38 511) and patients with influenza before the pandemic (n=21 803). Main outcome measures Comparison of rates for consulting a GP for new symptoms, diseases, prescriptions, and healthcare use in individuals admitted to hospital and those managed in the community, separately, before and after covid-19 infection, using Cox regression and negative binomial regression for healthcare use. The analysis was repeated for the negative control and influenza cohorts. In individuals in the community, outcomes were also described over time after a diagnosis of covid-19, and compared before and after vaccination for individuals who were symptomatic after covid-19 infection, using negative binomial regression. Results Relative to the negative control and influenza cohorts, patients in the community (n=437 943) had significantly higher GP consultation rates for multiple sequelae, and the most common were loss of smell or taste, or both (adjusted hazard ratio 5.28, 95% confidence interval 3.89 to 7.17, P&lt;0.001); venous thromboembolism (3.35, 2.87 to 3.91, P&lt;0.001); lung fibrosis (2.41, 1.37 to 4.25, P=0.002), and muscle pain (1.89, 1.63 to 2.20, P&lt;0.001); and also for healthcare use after a diagnosis of covid-19 compared with 12 months before infection. For absolute proportions, the most common outcomes &gt;=4 weeks after a covid-19 diagnosis in patients in the community were joint pain (2.5%), anxiety (1.2%), and prescriptions for non-steroidal anti-inflammatory drugs (1.2%). Patients admitted to hospital (n=18 059) also had significantly higher GP consultation rates for multiple sequelae, most commonly for venous thromboembolism (16.21, 11.28 to 23.31, P&lt;0.001), nausea (4.64, 2.24 to 9.21, P&lt;0.001), prescriptions for paracetamol (3.68, 2.86 to 4.74, P&lt;0.001), renal failure (3.42, 2.67 to 4.38, P&lt;0.001), and healthcare use after a covid-19 diagnosis compared with 12 months before infection. For absolute proportions, the most common outcomes &gt;=4 weeks after a covid-19 diagnosis in patients admitted to hospital were venous thromboembolism (3.5%), joint pain (2.7%), and breathlessness (2.8%). In patients in the community, anxiety and depression, abdominal pain, diarrhoea, general pain, nausea, chest tightness, and tinnitus persisted throughout follow-up. GP consultation rates were reduced for all symptoms, prescriptions, and healthcare use, except for neuropathic pain, cognitive impairment, strong opiates, and paracetamol use in patients in the community after the first vaccination dose for covid-19 relative to before vaccination. GP consultation rates were also reduced for ischaemic heart disease, asthma, and gastro-oesophageal disease. Conclusions GP consultation rates for sequelae after acute covid-19 infection differed between patients with covid-19 who were admitted to hospital and those managed in the community. For individuals in the community, rates of some sequelae decreased over time but those for others, such as anxiety and depression, persisted. Rates of some outcomes decreased after vaccination in this group.Copyright ©</t>
  </si>
  <si>
    <t>https://dx.doi.org/10.1136/bmj-2021-065834</t>
  </si>
  <si>
    <t>The BMJ. 375 (no pagination), 2021. Article Number: A33. Date of Publication: 29 Dec 2021.</t>
  </si>
  <si>
    <t>Andring L.M.
 Corrigan K.
 Manzar G.
 Bailard N.
 Fellman B.
 Domingo M.
 Varkey J.
 Foster-Mills T.
 Kazantsev T.
 Lin L.
 Jhingran A.
 Colbert L.
 Eifel P.
 Klopp A.
 Joyner M.</t>
  </si>
  <si>
    <t>GPP06 Presentation Time: 8:50 AM: Enhanced Recovery Pathway (ERP) in Patients Undergoing Brachytherapy for Gynecologic Cancer (GYN-BT).</t>
  </si>
  <si>
    <t>Purpose: ERPs have been adopted by many surgical specialties and have demonstrated improved outcomes, including shorter hospital stay, decreased healthcare costs, improved time to functional recovery and patient satisfaction.1 There is no current literature evaluating ERP for patients undergoing brachytherapy as part of their radiation treatment. We plan to implement an ERP to standardize and optimize the peri-operative phase and to determine the impact on patient outcomes. Method(s): A single institution, prospective study evaluating the outcomes of patients undergoing GYN-BT before (33 patients) and after (33 patients) the implementation of an ERP. The ERP will include multidisciplinary interventions that span the pre-, intra-, and post-operative phases; including pre-habilitation, early referral to social work and psychiatric services, patient/caregiver education, pre-operative carbohydrate-loading, goal directed fluids, and opioid-sparing analgesia. Questionnaires (MDASI-PeriOp-GYN, EORTC QLQ-C30, and EORTC QLQ-CX24) to assess patient reported outcomes (PROs) at baseline, post-brachytherapy, and 60-day follow-up are collected. MDASI-PeriOp-GYN consists of 28 questions, scored from 0 to 10, with a score &gt;=7, considered severe. Result(s): Twenty patients have enrolled and completed baseline PROs, of these 7 have completed post-brachytherapy surveys. Baseline mean total score was 3.07 (range, 1.3-7.9) and post-BT was 2.78 (range, 0.1-5.5). Mean number of severe events at baseline was 7 vs. 5.7 after brachytherapy. Independent symptom scores for the baseline population were worse for distress (3.7 vs 3), sadness (3.9 vs 2.4), ability to work (4.9 vs 4.4), relations with others (2.7 vs 2.1), pain (2.6 vs 2.0), constipation (3.1 vs 2.0) and bloating (3.1 vs 1.9); while post-BT scores were worse for dysuria (1.4 vs 0), diarrhea (4.6 vs 4.1), vomiting (1.4 vs 1.1), dizziness (2.1 vs 1.4), fatigue (6.1 vs 5.6), and hot flashes (2.9 vs 1.7) (Figure 1). Conclusion(s): Female patients with gynecologic malignancies represent a population with high-symptom burden and social stress throughout treatment. Baseline data show that patient experience may be improved through early focus on social support and pain control and optimization of symptom management after brachytherapy; including nausea/vomiting, diarrhea, dehydration, and urinary toxicity. Our proposed ERP plans to address both of these initiatives.Copyright © 2022</t>
  </si>
  <si>
    <t>https://dx.doi.org/10.1016/j.brachy.2022.09.012</t>
  </si>
  <si>
    <t>Brachytherapy. Conference: 2022 American Brachytherapy Society Annual Meeting. Denver United States. 21(6 Supplement) (pp S19), 2022. Date of Publication: 01 Nov 2022.</t>
  </si>
  <si>
    <t>Schwedt T.J.
 Buse D.C.
 Argoff C.
 Reed M.L.
 Fanning K.M.
 Adams A.M.
 Lipton R.B.</t>
  </si>
  <si>
    <t>Greater headache-related burden and disability among those with medication overuse: Results from the chronic migraine epidemiology and outcomes (CAMEO) study.</t>
  </si>
  <si>
    <t>Background: Medication overuse (MO) is associated with increased risk of migraine progression, headache-related disability, economic burden, development of MO-related headache, and reduced quality of life. This analysis evaluated data from the Chronic Migraine Epidemiology and Outcomes (CaMEO) study to estimate the prevalence of MO, characterize the types of acute medications overused, and compare those with and without MO with regard to sociodemographics, headache characteristics, healthcare resource utilization and migraine-related burden. Method(s): This analysis of the longitudinal, Web-based CaMEO study data focused on respondents who met modified International Classification of Headache Disorders, 3rd Edition (ICHD-3) migraine criteria and MO status. MO was operationalized using two approaches from ICHD-3 criteria: overuse of a single medication class (single MO) and overuse of multiple medication classes (multiple-drug MO). Headache characteristics, anxiety, depression, headache-related disability, interictal burden, and emergency department (ED) and urgent care (UC) facility utilization for migraine were compared between groups. Result(s): Of 16,789 CaMEO baseline respondents with migraine, 2,975 (17.7%) met the criteria for MO (single MO, n=2,753; combination MO, n=222). Among people with migraine and &gt;=10 and &gt;=15 headache days per month, 1,504 of 2,725 (55.2%) and 954 of 1476 (64.6%) of respondents met MO criteria, respectively. The types of single medications that were commonly overused included opioids (21.7%), ergotamines (19.0%), combination analgesics (18.3%), nonopioid analgesics (15.7%), and triptans (11.0%). Sociodemographic features between the MO and non-MO respondents were comparable; for both groups, the mean age was in the early 40s and about 75% were women. The MO group had a higher number of mean (SD) monthly headache days than non-MO respondents (11.2 [8.2] versus 3.7 [4.4]; P&lt; 0.001) (Table). A higher proportion of MO respondents compared with those without MO had moderate to severe depression (53.8% versus 27.7%; respectively; P&lt; 0.001) and almost twice as many (48.6% versus 25.9%; P&lt; 0.001) had moderate to severe anxiety. A greater percentage of MO respondents had moderate to severe disability (Migraine Disability Assessment Scale) than non-MO respondents (73.1% versus 31.6%; P&lt; 0.001). ED and UC use in the previous 6 months was nearly 4 times higher among MO than non-MO respondents (12.8% versus 3.3%; P&lt; 0.001). Almost half of MO respondents (48.6%) reported experiencing severe interictal burden based on the Migraine Interictal Burden Scale, compared with 18.7% of non-MO respondents (P&lt; 0.001). Conclusion(s): Nearly 18% of people with migraine met criteria for MO. Of those with &gt;=10 and &gt;=15 headache days per month, MO occurred in 55.2% and 64.6%. In comparison to the non-MO group, people with MO had more headache-related disability, interical burden, anxiety, depression, and ED and UC use for migraine. Causality cannot be determined in these cross-sectional analyses and confounding by indication is possible. Utilizing comprehensive treatment plans (eg, preventive, biobehavioral) along with improved acute treatment options for migraine attacks may help to reduce the prevalence of MO and MO-associated burden.</t>
  </si>
  <si>
    <t>https://dx.doi.org/10.1111/head.13549</t>
  </si>
  <si>
    <t>Headache. Conference: 61st Annual Scientific Meeting American Headache Society. Philadelphia, PA United States. 59(Supplement 1) (pp 83-84), 2019. Date of Publication: June 2019.</t>
  </si>
  <si>
    <t>Miller H.
 Reed K.
 Ibrahim M.</t>
  </si>
  <si>
    <t>Green Light Therapy: Pilot Intervention to Improve Anxiety in Pregnant Women with Opioid Use Disorder.</t>
  </si>
  <si>
    <t>Objective: Exposure to green light emitting diodes (GLED) has been shown to decrease pain and anxiety. Our hypothesis was that pregnant women with opioid use disorder (OUD) in a green light treatment group would have a greater improvement in anxiety scores compared to women in a white light (WLED) control group, as measured by the State-Trait Anxiety Inventory (STAI). Study Design: This was a pilot randomized controlled trial with 1:1 allocation and parallel assignment. Subjects were recruited from March 2, 2021 through March 1, 2022. Inclusion criteria included pregnant women 20 to 32 weeks gestation with a diagnosis of OUD. Exclusion criteria included age less than 18 years old, incarceration, or inability to consent to study in English. Patients were administered STAI and Adverse Childhood Experiences (ACE) surveys prior to enrollment. Result(s): The majority of subjects enrolled were white and on methadone for opioid replacement therapy (82.35%). The median ACE score was 7.00 in the GLED treatment group, which was significantly higher than the median of 3.50 in the WLED control group (p=0.03). While both groups had a decrease in anxiety over the course of the intervention, there was not a significant difference in the primary outcome of change in anxiety between groups (p=0.32). Conclusion(s): This is the first prospective clinical trial evaluating GLED therapy to reduce anxiety in a pregnant population. GLED therapy is a safe intervention that is acceptable to patients. The primary outcome was not achieved, but further refinement of inclusion and exclusion criteria might be indicated. [Formula presented] [Formula presented]Copyright © 2022</t>
  </si>
  <si>
    <t>https://dx.doi.org/10.1016/j.ajog.2022.11.275</t>
  </si>
  <si>
    <t>American Journal of Obstetrics and Gynecology. Conference: SMFM 43rd Annual Meeting: The Pregnancy Meeting. San Francisco United States. 228(1 Supplement) (pp S138), 2023. Date of Publication: January 2023.</t>
  </si>
  <si>
    <t>Laroche M, Biabani N, Drakatos P, Selsick H, Leschziner G, Steier J, Young AH, Eriksson S, Nesbitt A, Kumari V, Rosenzweig I, O'Regan D.</t>
  </si>
  <si>
    <t>Group Cognitive Behavioural Therapy for Non-Rapid Eye Movement Parasomnias: Long-Term Outcomes and Impact of COVID-19 Lockdown</t>
  </si>
  <si>
    <t>Brain Sci. 2023 Feb 17;13(2):347. doi: 10.3390/brainsci13020347.</t>
  </si>
  <si>
    <t>10.3390/brainsci13020347</t>
  </si>
  <si>
    <t>Olbrecht V.A.
 Williams S.E.
 O'Conor K.T.
 Boehmer C.O.
 Marchant G.W.
 Glynn S.M.
 Geisler K.J.
 Ding L.
 Yang G.
 King C.D.</t>
  </si>
  <si>
    <t>Guided relaxation-based virtual reality versus distraction-based virtual reality or passive control for postoperative pain management in children and adolescents undergoing Nuss repair of pectus excavatum: Protocol for a prospective, randomised, controlled trial (FOREVR Peds trial).</t>
  </si>
  <si>
    <t>Introduction Virtual reality (VR) offers an innovative method to deliver non-pharmacological pain management. Distraction-based VR (VR-D) using immersive games to redirect attention has shown short-term pain reductions in various settings. To create lasting pain reduction, VR-based strategies must go beyond distraction. Guided relaxation-based VR (VR-GR) integrates pain-relieving mind-body based guided relaxation with VR, a novel therapy delivery mechanism. The primary aim of this study is to assess the impact of daily VR-GR, VR-D and 360 video (passive control) on pain intensity. We will also assess the impact of these interventions on pain unpleasantness, anxiety and opioid and benzodiazepine consumption. The secondary aim of this study will assess the impact of psychological factors (anxiety sensitivity and pain catastrophising) on pain following VR. Methods and analysis This is a single centre, prospective, randomised, clinical trial. Ninety children/adolescents, aged 8-18 years, presenting for Nuss repair of pectus excavatum will be randomised to 1 of 3 study arms (VR-GR, VR-D and 360 video). Patients will use the Starlight Xperience (Google Daydream) VR suite for 10 min. Patients randomised to VR-GR (n=30) will engage in guided relaxation/mindfulness with the Aurora application. Patients randomised to VR-D (n=30) will play 1 of 3 distraction-based games, and those randomised to the 360 video (n=30) will watch the Aurora application without audio instructions or sound. Primary outcome is pain intensity. Secondary outcomes include pain unpleasantness, anxiety and opioid and benzodiazepine consumption. Ethics and dissemination This study follows Standard Protocol Items: Recommendations for Interventional Trials guidelines. The protocol was approved by the Cincinnati Children's Hospital Medical Center's institutional review board. Patient recruitment began in July 2020. Written informed consent will be obtained for all participants. All information acquired will be disseminated via scientific meetings and published in peer-reviewed journals. Trial registration number NCT04351776.Copyright © 2020 BMJ Publishing Group. All rights reserved.</t>
  </si>
  <si>
    <t>https://dx.doi.org/10.1136/bmjopen-2020-040295</t>
  </si>
  <si>
    <t>BMJ Open. 10(12) (no pagination), 2020. Article Number: e040295. Date of Publication: 30 Dec 2020.</t>
  </si>
  <si>
    <t>Gaither J.R.
 Goulet J.L.
 Becker W.C.
 Crystal S.
 Edelman E.J.
 Gordon K.
 Kerns R.D.
 Skanderson M.
 Weisberg D.
 Justice A.C.
 Fiellin D.A.
 Bryant K.</t>
  </si>
  <si>
    <t>Guideline-concordant management of opioid therapy among patients with and without unhealthy alcohol use.</t>
  </si>
  <si>
    <t>Patients receiving long-term opioid therapy (OT) concurrent with unhealthy alcohol use (UAU) are at heightened risk for low quality medical care and adverse outcomes. We sought to determine whether patients with UAU receive care concordant with OT practice guidelines. We performed a nested prospective cohort study on 17,961 patients (5,677 HIV+/12,284 HIV-) from the Veterans Aging Cohort Study who initiated long-term(&gt;=90 days) OT between 1999 and 2009. Patients with UAU were identified using ICD-9-CM codes and AUDIT-C scores (sum&gt;=4). Unadjusted and adjustedmodels were used to evaluate associations between UAU and outcomes on 11 indicators derived from American Academy of PainMedicine/American Pain Society OT guidelines.We calculated summary scores by dividing the number of recommended indicators received per patient by the number for which they were eligible. We found a higher prevalence of UAU among HIV+ patients compared to HIV- patients (34% vs. 31%, p&lt;0.001). After adjusting for demographic and clinical covariates, we found that patients with UAU (n=5,763) were more likely than those without (n=12,198) to receive follow-up visits (adjusted odds ratio [AOR] 1.17, 95%confidence interval [CI] 1.03-1.33), urine drug testing (AOR 2.07, 95% CI 1.82-2.35), non-opioid pain pharmacotherapies (AOR 1.15, 95%CI 1.05-1.27), and mental health counseling (AOR 1.39, 95% CI 1.25-1.55). However, patients with UAU were more likely to receive acetaminophen prescriptions exceedingmaximum daily recommended doses (AOR 1.52, 95%CI 1.27-1.81). Patients with UAU were less likely to receive sedative co-prescriptions (i.e., benzodiazepines, barbiturates, muscle relaxants; AOR 0.78, 95%CI 0.69-0.88). We found no difference in the proportion of patients engaged in physical rehabilitative therapies (AOR 1.04, 95% CI 0.93-1.16). Overall, receipt of guideline-concordant care was low for both groups, with patients receiving no more than 35%of recommended care (35%vs. 27%, p&lt;0.001, respectively, for those with and without UAU). Patients with UAU initiating long-term OT were more likely than those without UAU to receive care designed to mitigate risk (urine monitoring, non-opioids, counseling, reduced use of sedatives). However, data on acetaminophen prescribing warrants further study given the vulnerability for hepatotoxicity among patients with UAU, and strategies are needed to increase the provision of OT guidelineconcordant care for all patients.</t>
  </si>
  <si>
    <t>Alcoholism: Clinical and Experimental Research. Conference: 37th Annual Scientific Meeting of the Research Society on Alcoholism, RSA 2014. Bellevue, WA United States. Conference Publication: (var.pagings). 38(SUPPL. 1) (pp 196A), 2014. Date of Publication: June 2014.</t>
  </si>
  <si>
    <t>Guidelines for endoscopy in pregnant and lactating women.</t>
  </si>
  <si>
    <t>This is one of a series of statements discussing the use of GI endoscopy in common clinical situations. The Standards of Practice Committee of the American Society for Gastrointestinal Endoscopy prepared this text. This guideline updates a previously issued guideline on this topic. In preparing this guideline, we performed a search of the medical literature by using PubMed. Additional references were obtained from the bibliographies of the identified articles and from recommendations of expert consultants. When few or no data exist from well-designed, prospective trials, emphasis was given to results from large series and reports from recognized experts. Guidelines for appropriate use of endoscopy are based on a critical review of the available data and expert consensus at the time that the guidelines are drafted. Further controlled clinical studies may be needed to clarify aspects of this guideline. This guideline may be revised as necessary to account for changes in technology, new data, or other aspects of clinical practice. The recommendations are based on reviewed studies and are graded on the strength of the supporting evidence (Table 1). The strength of individual recommendations is based on both the aggregate evidence quality and an assessment of the anticipated benefits and harms. Weaker recommendations are indicated by phrases such as "We suggest....," whereas stronger recommendations are typically stated as "We recommend...." This guideline is intended to be an educational device to provide information that may assist endoscopists in providing care to patients. This guideline is not a rule and should not be construed as establishing a legal standard of care or as encouraging, advocating, requiring, or discouraging any particular treatment. Clinical decisions in any particular case involve a complex analysis of the patient's condition and available courses of action. Therefore, clinical considerations may lead an endoscopist to take a course of action that varies from these guidelines. © 2012 American Society for Gastrointestinal Endoscopy.</t>
  </si>
  <si>
    <t>https://dx.doi.org/10.1016/j.gie.2012.02.029</t>
  </si>
  <si>
    <t>Gastrointestinal Endoscopy. 76(1) (pp 18-24), 2012. Date of Publication: July 2012.</t>
  </si>
  <si>
    <t>Perez-Santiago J.
 Marquine M.J.
 Cookson D.
 Giraud-Colon R.
 Heaton R.K.
 Grant I.
 Ellis R.J.
 Letendre S.L.
 Peterson S.N.</t>
  </si>
  <si>
    <t>Gut microbiota dysbiosis is associated with worse emotional states in HIV infection.</t>
  </si>
  <si>
    <t>The biological mechanisms underlying emotional distress in HIV infection are likely to be complex but remain understudied. We investigated whether dysbiotic signatures in the gut microbiome of persons living with HIV (PLWH) are associated with their emotional status. We retrospectively examined the gut microbiome and clinical evaluation of 129 adults (94 PLWH and 35 HIV-) enrolled at UC San Diego's HIV Neurobehavioral Research Program. A subset of participants (32 PLWH vs. 13 HIV-) underwent an emotional assessment using the NIH Toolbox Emotion Battery summarized by three composite scores (negative affect, social satisfaction, and psychological well-being). We then sequenced the 16S rDNA V3-V4 regions from stool and performed taxonomic assignment using CLC Microbial Genomics Module. The gut microbiota profiles were evaluated in relation to participants' emotional assessment. All analyses were done in R statistical software. We found that the relative abundance of aerotolerant bacteria was significantly higher in PLWH (p &lt; 0.01) and was associated with a lifetime major depression diagnosis independently of HIV status (p = 0.05). Moreover, PLWH experienced significantly worse psychological well-being (p = 0.02), less social satisfaction (p = 0.03), and more negative affect (p = 0.02). Higher levels of aerotolerant bacteria were associated with worse psychological well-being (rho = -0.35, p = 0.02), less social satisfaction (r = - 0.42, p &lt; 0.01), and more negative affect (rho = 0.46, p &lt; 0.01). The association of aerotolerant bacteria with social satisfaction and negative affect was independent of HIV status (p &lt; 0.05, for both). The over-representation of aerotolerant bacteria in the gut may reflect worse oxidative stress and barrier defects and may contribute to emotional distress during HIV infection.Copyright © 2021, This is a U.S. government work and not under copyright protection in the U.S.; foreign copyright protection may apply.</t>
  </si>
  <si>
    <t>https://dx.doi.org/10.1007/s13365-020-00933-1</t>
  </si>
  <si>
    <t>Journal of NeuroVirology. 27(2) (pp 228-238), 2021. Date of Publication: April 2021.</t>
  </si>
  <si>
    <t>Grant J.E.
 Lust K.
 Chamberlain S.R.</t>
  </si>
  <si>
    <t>Hallucinogen use is associated with mental health and addictive problems and impulsivity in university students.</t>
  </si>
  <si>
    <t>Background: This study examined the prevalence of hallucinogen use in a large sample of university students and its associations with mental health issues. Method(s): 9449 students received a 156-item anonymous online survey, which assessed the use of hallucinogens (ever or past year), alcohol and drug use, mental health issues, and impulsive and compulsive traits. Group differences were characterized using statistical tests (p values reported uncorrected, but only regarded as significant if surviving Bonferroni correction). Result(s): 3525 university students (57.7% female) responded to the survey. The prevalence of past 12-month hallucinogen use in the sample was 4.7%, with an additional 6.4% reporting having used more than 12 months ago. Hallucinogen use was associated with the use of multiple other drugs (e.g., alcohol, opiates) (each p &lt; 0.001), mental health problems (p &lt; 0.001), risky sexual behavior (p &lt; 0.001), low self-esteem (p = 0.004), and impulsivity traits (p &lt; 0.001) but not compulsivity. Effect sizes were small to medium. Conclusion(s): Past use of hallucinogens was reported in 11.1%, and was associated with a variety of mental health and drug use problems. Clinicians should be aware that use of hallucinogens is common and mental health problems are more likely in those who use hallucinogens. This study indicates the need for longitudinal research into the negative effects of hallucinogen use on brain function and mental health, especially in young people. Such research should address the extent to which impulsive traits predispose to various substance use problems, versus the direct effects of hallucinogens (and other substances) on mental health.Copyright © 2019 The Authors</t>
  </si>
  <si>
    <t>https://dx.doi.org/10.1016/j.abrep.2019.100228</t>
  </si>
  <si>
    <t>Addictive Behaviors Reports. 10 (no pagination), 2019. Article Number: 100228. Date of Publication: December 2019.</t>
  </si>
  <si>
    <t>Paul J.E.
 Buckley N.
 McLean R.F.
 Antoni K.
 Musson D.
 Kampf M.
 Buckley D.
 Marcoux M.
 Frketich R.
 Thabane L.
 Cheng J.</t>
  </si>
  <si>
    <t>Hamilton acute pain service safety study: Using root cause analysis to reduce the incidence of adverse events.</t>
  </si>
  <si>
    <t>Background: Although intravenous patient-controlled analgesia opioids and epidural analgesia offer improved analgesia for postoperative patients treated on an acute pain service, these modalities also expose patients to some risk of serious morbidity and even mortality. Root cause analysis, a process for identifying the causal factor(s) that underlie an adverse event, has the potential to identify and address system issues and thereby decrease the chance of recurrence of these complications.
 Methods: This study was designed to compare the incidence of adverse events on an acute pain service in three hospitals, before and after the introduction of a formal root cause analysis process. The "before" cohort included all patients with pain from February 2002 to July 2007. The "after" cohort included all patients with pain from January 2009 to December 2009.
 Results: A total of 35,384 patients were tracked over the 7 yr of this study. The after cohort showed significant reductions in the overall event rate (1.47 vs. 2.35% or 1 in 68 vs. 1 in 42, the rate of respiratory depression (0.41 vs. 0.71%), the rate of severe hypotension (0.78 vs. 1.34%), and the rate of patient-controlled analgesia pump programming errors (0.0 vs. 0.08%). Associated with these results, the incidence of severe pain increased from 6.5 to 10.5%. To achieve these results, 26 unique recommendations were made of which 23 being completed, 1 in progress, and 2 not completed.
 Conclusions: Formal root cause analysis was associated with an improvement in the safety of patients on a pain service. The process was effective in giving credibility to recommendations, but addressing all the action plans proved difficult with available resources.Copyright © 2013, the American Society of Anesthesiologists, Inc. Lippincott Williams &amp; Wilkins.</t>
  </si>
  <si>
    <t>http://dx.doi.org/10.1097/ALN.0b013e3182a76f59</t>
  </si>
  <si>
    <t>Anesthesiology. 120(1) (pp 97-109), 2014. Date of Publication: 2014.</t>
  </si>
  <si>
    <t>Lalic S.
 Jokanovic N.
 Ilomaki J.
 Gisev N.
 Lloyd B.
 Lubman D.I.
 Bell J.S.</t>
  </si>
  <si>
    <t>Harms associated with extramedical use of prescription opioid analgesics in Australia: A scoping review.</t>
  </si>
  <si>
    <t>BACKGROUND: Evidence is accumulating globally on harms from extramedical prescription opioid analgesic (POA) use. OBJECTIVE(S): The aim of this scoping review was to explore harms and documented risk factors associated with extramedical POA use in Australia. METHOD(S): MEDLINE, EMBASE, PsycINFO and CINAHL were searched for original studies published between January 2000 and February 2018. Studies were eligible for inclusion if: 1) POA use was explicitly reported, 2) extramedical use was evident 3) harm was explicitly reported, 4) data were collected in/after 2000, 5) conducted in adults and 6) undertaken in Australia. RESULT(S): We identified 560 articles and 16 met the inclusion criteria. Harms reported from extramedical POA use included: increased health service utilization (n=5), non-fatal overdose (n=6), fatal overdose (n=5), injection-related injuries or diseases (n=4), engagement in crime (n=2), loss of employment (n=1), and foreign body pulmonary embolization (n=1). Multiple drug toxicity was reported as the cause of death in up to 83% of fatal overdose cases. Risk factors for harm included being male, aged 31-49 years, a history of chronic non-cancer pain, mental health disorders and/or substance abuse, and concomitant use of benzodiazepines, antidepressants or other centrally-acting substances. CONCLUSION(S): Extramedical use of POAs is associated with a range of harms, including fatal and non-fatal overdose. Polysubstance use with other centrally-acting substances was often implicated. No published studies used linked data sources to provide a comprehensive overview of the extent of POA use or harm in Australia. Future research should focus on undertaking longitudinal cohort studies with linked data sources.Copyright © 2018. Published by Elsevier Inc.</t>
  </si>
  <si>
    <t>https://dx.doi.org/10.1016/j.sapharm.2018.07.001</t>
  </si>
  <si>
    <t>Research in social &amp; administrative pharmacy : RSAP. 15(8) (pp 925-935), 2019. Date of Publication: 01 Aug 2019.</t>
  </si>
  <si>
    <t>Fairbairn N.
 Hayashi K.
 Milloy M.-J.
 Nolan S.
 Nguyen P.
 Wood E.
 Kerr T.</t>
  </si>
  <si>
    <t>Hazardous Alcohol Use Associated with Increased Sexual Risk Behaviors Among People Who Inject Drugs.</t>
  </si>
  <si>
    <t>Background: Alcohol is associated with a multitude of severe health consequences. While risk behaviors related to illicit drug use are commonly studied among people who inject drugs (PWID), the role of alcohol use has received substantially less attention in this population. We explored whether drug and sexual risk behaviors as well as experiences of violence were associated with hazardous alcohol use in a cohort of PWID. Method(s): Analyses were conducted using observational data from a prospective cohort of community-recruited HIV-negative PWID in Vancouver, Canada. We used the U.S. National Institute on Alcohol Abuse and Alcoholism definition of hazardous alcohol use (i.e., &gt;14 drinks/wk or &gt;4 drinks on 1 occasion for men, and &gt;7 drinks/wk or &gt;3 drinks on 1 occasion for women). We used multivariable generalized estimating equations (GEE) to identify the factors associated with hazardous alcohol use. Result(s): Between 2006 and 2012, 1,114 HIV-negative individuals were recruited, and 186 (16.7%) reported hazardous alcohol use in the previous 6 months at baseline. In multivariable GEE analyses, having multiple sex partners (adjusted odds ratio [AOR] = 1.25), history of sexually transmitted infection (AOR = 1.50), experiencing violence (AOR = 1.36), and incarceration (AOR = 1.29) were each independently associated with hazardous alcohol use. Caucasian ethnicity (AOR = 0.56), &gt;= daily heroin injection (AOR = 0.81), and engagement in addiction treatment (AOR = 0.84) were negatively associated with hazardous alcohol use (all p &lt; 0.05). Conclusion(s): A considerable proportion of PWID reported hazardous alcohol use, which was independently associated with reporting sexual, but not drug-related, HIV risk behaviors and experiencing recent violence. Findings suggest a need to integrate regular screening and evidence-based alcohol interventions into treatment efforts for PWID.Copyright © 2016 by the Research Society on Alcoholism</t>
  </si>
  <si>
    <t>https://dx.doi.org/10.1111/acer.13216</t>
  </si>
  <si>
    <t>Alcoholism: Clinical and Experimental Research. 40(11) (pp 2394-2400), 2016. Date of Publication: 01 Nov 2016.</t>
  </si>
  <si>
    <t>Lee S.J.
 Pritchard V.E.
 Austin N.C.
 Henderson J.M.T.
 Woodward L.J.</t>
  </si>
  <si>
    <t>Health and Neurodevelopment of Children Born to Opioid-Dependent Mothers at School Entry.</t>
  </si>
  <si>
    <t>OBJECTIVE: To examine the school readiness of a regional cohort of prenatally methadone-exposed children across 5 domains and to examine factors contributing to impairment risk. METHOD(S): Data were drawn from a single-center, prospective longitudinal study. One hundred children born to women in methadone maintenance treatment and 110 randomly identified non-methadone-exposed children were studied from birth (2003-2008) to age 4.5 years. At 4.5 years, children underwent comprehensive assessment of their physical/motor development, social-emotional skills, approaches to learning, language development, and cognitive functioning. Predictors of children's overall school readiness were examined, including the extent of prenatal substance exposure (number and quantity of different substances), social risk, maternal mental health, infant clinical factors, and the quality of the home environment at age 18 months Home Observation for Measurement of the Environment (HOME) score. RESULT(S): Methadone-exposed children had higher rates of delay/impairment across all outcome domains (odds ratios 4.0-5.3), with 72% impaired in at least 1 domain. Multiple problems were also common, affecting 48% of methadone-exposed children compared with 15% of control children. The mean number of school readiness domains impaired increased, with increasing prenatal substance exposure (rate ratio [RR] = 1.05 [1.01-1.11]), higher social risk (RR = 1.35 [1.20-1.53]), male sex (RR = 1.69 [1.27-2.25]), and lower HOME scores indicating a poorer quality postnatal environment (RR = 0.96 [0.94-0.99]). CONCLUSION(S): Children born to opioid-dependent mothers are at high risk of impaired school readiness, with multiple domain problems being common. Impaired school readiness was associated with greater maternal prenatal substance use, higher social risk, male sex, and lower-quality caregiving environments.</t>
  </si>
  <si>
    <t>https://dx.doi.org/10.1097/DBP.0000000000000711</t>
  </si>
  <si>
    <t>Journal of developmental and behavioral pediatrics : JDBP. 41(1) (pp 48-57), 2020. Date of Publication: 01 Jan 2020.</t>
  </si>
  <si>
    <t>Benz T.
 Nussle A.
 Lehmann S.
 Gantenbein A.R.
 Sandor P.S.
 Elfering A.
 Aeschlimann A.G.
 Angst F.</t>
  </si>
  <si>
    <t>Health and quality of life in patients with medication overuse headache syndrome after standardized inpatient rehabilitation: A cross-sectional pilot study.</t>
  </si>
  <si>
    <t>The aim of this pilot study was to determine health-related quality of life (HRQoL) in patients with history of medication overuse headache (MOH) after detoxification and a headache-specific inpatient rehabilitation program and to receive necessary information for future prospective studies. HRQoL and headache-related disability were cross-sectionally measured by Short Form 36 (SF-36), Hospital Anxiety and Depression Scale (HADS), Migraine Disability Score (MIDAS), Coping Strategies Questionnaire (CSQ), and Symptom Checklist 90 revised (SCL-90-R). SF-36, HADS, and SCL-90-R data were compared to German population norms, stratified by age, sex, and comorbidities. Fifty-one patients (72.5% females, mean age 47.3 years) were included with an average headache duration of 25.3 years. Moderate to high levels of headache were reported on the MIDAS VAS at 6.51 (range 0-10); SF-36 bodily pain was 40.3 (norm=59.0, P&lt;.001, 100=best). Impaired functioning averaged at 78.4 (100=no impairment) on the MIDAS. In contrast, SF-36 physical functioning was comparable to the norm (mean: 78.4, norm=81.8, P=.63). All other SF-36 scales were significantly lower than expected from the norm (all P&lt;.001). The scales depression, anxiety, obsessive-compulsive, and interpersonal sensitivity were significantly affected, whereas the levels of SCL-90-R schizophrenia nuclear and schizotypia were not lower than the norm. Coping with pain was moderate. This pilot study is the first that presents a comprehensive and simultaneously specific assessment of health and quality of life of MOH patients after detoxification and inpatient rehabilitation. Moderate to high levels of pain and self-reported disability owing to headache were observed, whereas physical function on the SF-36 was not different from the expected level of the norm. Mental health was substantially affected in several dimensions, which had been described to reduce the ability to cope with pain. MOH patients seem to have high expectations of functionality, low symptomatology, and intact well-being.© Copyright 2017 the Author(s). Published by Wolters Kluwer Health, Inc.</t>
  </si>
  <si>
    <t>https://dx.doi.org/10.1097/MD.0000000000008493</t>
  </si>
  <si>
    <t>Medicine (United States). 96(47) (no pagination), 2017. Article Number: e8493. Date of Publication: 01 Nov 2017.</t>
  </si>
  <si>
    <t>Welty, LJ; Harrison, AJ; Abram, KM; Olson, ND; Aaby, DA; McCoy, KP; Washburn, JJ; Teplin, LA</t>
  </si>
  <si>
    <t>Health Disparities in Drug- and Alcohol-Use Disorders: A 12-Year Longitudinal Study of Youths After Detention</t>
  </si>
  <si>
    <t>SUBSTANCE USE DISORDER; DIAGNOSTIC INTERVIEW SCHEDULE; MODEL MULTIPLE IMPUTATION; PSYCHIATRIC-DISORDERS; UNITED-STATES; PUBLIC-HEALTH; MENTAL-DISORDERS; PREVALENCE; ABUSE; INCARCERATION</t>
  </si>
  <si>
    <t>Objectives. To examine sex and racial/ethnic differences in the prevalence of 9 substance-use disorders (SUDs)-alcohol, marijuana, cocaine, hallucinogen or PCP, opiate, amphetamine, inhalant, sedative, and unspecified drug-in youths during the 12 years after detention. Methods. We used data from the Northwestern Juvenile Project, a prospective longitudinal study of 1829 youths randomly sampled from detention in Chicago, Illinois, starting in 1995 and reinterviewed up to 9 times in the community or correctional facilities through 2011. Independent interviewers assessed SUDs with Diagnostic Interview Schedule for Children 2.3 (baseline) and Diagnostic Interview Schedule version IV (follow-ups). Results. By median age 28 years, 91.3% of males and 78.5% of females had ever had an SUD. At most follow-ups, males had greater odds of alcohol-and marijuana-use disorders. Drug-use disorders were most prevalent among non-Hispanic Whites, followed by Hispanics, then African Americans (e.g., compared with African Americans, non-Hispanic Whites had 32.1 times the odds of cocaine-use disorder [95% confidence interval = 13.8, 74.7]). Conclusions. After detention, SUDs differed markedly by sex, race/ethnicity, and substance abused, and, contrary to stereotypes, did not disproportionately affect African Americans. Services to treat substance abuse-during incarceration and after release-would reach many people in need, and address health disparities in a highly vulnerable population.</t>
  </si>
  <si>
    <t>Feder KA, Krawczyk N, Mojtabai R, Crum RM, Kirk G, Mehta SH.</t>
  </si>
  <si>
    <t>Health insurance coverage is associated with access to substance use treatment among individuals with injection drug use: Evidence from a 12-year prospective study</t>
  </si>
  <si>
    <t>J Subst Abuse Treat. 2019 Jan;96:75-81. doi: 10.1016/j.jsat.2018.08.012. Epub 2018 Aug 28.</t>
  </si>
  <si>
    <t>PMC6556110</t>
  </si>
  <si>
    <t>10.1016/j.jsat.2018.08.012</t>
  </si>
  <si>
    <t>Laws, MB; Danielewicz, M; Rana, A; Kogelman, L; Wilson, IB</t>
  </si>
  <si>
    <t>Health Literacy in HIV Treatment: Accurate Understanding of Key Biological Treatment Principles is Not Required for Good ART Adherence</t>
  </si>
  <si>
    <t>Health literacy; Health beliefs; HIV; Decision making; Adherence</t>
  </si>
  <si>
    <t>INTERACTIVE TOXICITY BELIEFS; ACTIVE ANTIRETROVIRAL THERAPY; PROSPECTIVE COHORT; SELF-EFFICACY; OUTCOMES; MEDICATION; INFECTION; ALCOHOL; NONADHERENCE; PROGRESSION</t>
  </si>
  <si>
    <t>Findings on the relationship between health literacy and outcomes in HIV have been inconsistent. Health literacy has previously been operationalized as general functional literacy, but has not included content knowledge about HIV disease and treatment. Semi-structured interviews with people living with HIV in 2 U.S. cities, including questions about the etiology, pathophysiology and treatment of HIV. We compared responses to biomedical conceptions. The 32 respondents were demographically diverse. Although most understood that HIV degrades the immune system, none could explain the nature of a virus, or the mechanism of antiretroviral (ARV) drug action. Fewer than half accurately reported that it is desirable to have a high CD4+ cell count and low viral load. A minority understood the concept of drug resistance. While most believed that strict adherence to ARV regimens was important to maintain health, three believed that periodic treatment interruption was beneficial, and three believed they should not take ARVs when they used alcohol or illicit drugs. Respondents generally had very limited, and often inaccurate biomedical understanding of HIV disease. Most reported good regimen adherence but did not have any mechanistic rationale for it. The failure to find a consistent relationship between health literacy and ARV adherence may be largely because most people simply follow their doctors' instructions, without the need for deep understanding.</t>
  </si>
  <si>
    <t>Wang Y.
 Jean Jacques J.
 Li Z.
 Sibille K.
 Cook R.</t>
  </si>
  <si>
    <t>Health outcomes among middle-aged and older adults initiating medical marijuana for chronic pain: A 3-month prospective study incorporating ecological momentary assessment (EMA).</t>
  </si>
  <si>
    <t>Background: Despite the inconsistent findings on its effectiveness, medical marijuana is increasingly used by middle-aged and older adults for chronic pain. To obtain more rigrous data, we conducted a 3-month prospective study incorporating ecological momentary assessment (EMA) to examine the effects of medical marijuana on pain, opioid use, anxiety/depression, and quality of life. Method(s): Forty-six adults (Mean age=55.7+/-11.9, 52.2% male) were recruited from medical marijuana clinics before initiating medical marijuana treatment. Participants completed a baseline survey, EMA for approximately 1 week pre-and up to 3 weeks post-medical marijuana treatment, and a 3-month follow up survey. Result(s): Multilevel modeling of EMA data (2535 random and 705 daily assessments) indicated significant reductions in momentary pain intensity (b = -16.5, p &lt; .001, 16.5 points reduction on 0-100 visual analog) and anxiety (b = -0.89, p &lt; .05), and significant increase in sleep duration (b = 0.34, p &lt; .01) and sleep quality (b = 0.32, p &lt;.001). At 3 months, proportion of individuals with daily opioid use was reduced from 59.8% at baseline to 26.9%. Participants also reported lower levels of worst pain (t = -2.38, p &lt; .05), pain interference (t = -3.82, p &lt; .05), and depression (t = -3.43, p &lt; .01), as well as increased sleep duration (t = 3.95, p &lt; .001), sleep quality (t = -3.04, p &lt; .01), and quality of life (t = 4.48, p &lt; .001). Conclusion(s): In our sample of primarily middle-aged and older adults with chronic pain, medical marijuana is associated with reduced pain intensity and inference, lower anxiety/depression, and improved quality of life. Future research is needed to confirm the current findings.</t>
  </si>
  <si>
    <t>https://dx.doi.org/10.1111/jgs.17115</t>
  </si>
  <si>
    <t>Journal of the American Geriatrics Society. Conference: American Geriatrics Society Annual Meeting, AGS 2021. Virtual. 69(SUPPL 1) (pp S222), 2021. Date of Publication: April 2021.</t>
  </si>
  <si>
    <t>Nosyk, Bohdan;Guh, Daphne P.;Sun, Huiying;Oviedo-Joekes, Eugenia;Brissette, Suzanne;Marsh, David C.;Schechter, Martin T.;Anis, Aslam H.</t>
  </si>
  <si>
    <t>Health related quality of life trajectories of patients in opioid substitution treatment.</t>
  </si>
  <si>
    <t>Background: While opioid substitution treatment (OST) provides the opportunity for substantial improvements in health related quality of life (HRQoL), this relationship is seldom documented and poorly understood. Our objectives were to identify differences in trajectories of HRQoL among chronic opioid-dependent patients and factors associated with improvement and deterioration in HRQoL following enrolment in opioid substitution treatment. Methods: In the North American Opiate Medication Initiative (NAOMI) randomized controlled trial, the Euroqol (EQ-5D) and other measures of demographic, health and drug use characteristics were collected at baseline and quarterly follow-up. Latent class growth analysis was applied to identify classes of HRQoL trajectories during treatment, while baseline correlates of class membership and factors associated with changes in HRQoL were identified in multivariate analyses. Results: Three classes of individual HRQoL growth trajectories were identified: class 1: low and constant (19.5%), class 2: moderate and improved (61.2%), and class 3: high and constant (19.3%). Class 1 members were younger and more likely to be female, while class 3 members were less likely to have chronic conditions and had lower illicit drug use severity at baseline. Changes in HRQoL were associated with improvements in housing status (positive), medical events (negative) and decreases in illicit drug use (positive). Conclusions: Insight into the extent of HRQoL response and characteristics of patients responding to treatment can be used to design interventions that maximize HRQoL improvement. Given its role in economic evaluation and subsequent resource allocation decisions, HRQoL should be considered an endpoint in treatment evaluations for opioid dependence. (PsycINFO Database Record (c) 2019 APA, all rights reserved)</t>
  </si>
  <si>
    <t>https://doi.org/10.1016/j.drugalcdep.2011.04.003</t>
  </si>
  <si>
    <t>McKetin, R; Degenhardt, L; Shanahan, M; Baker, AL; Lee, NK; Lubman, DI</t>
  </si>
  <si>
    <t>Health service utilisation attributable to methamphetamine use in Australia: Patterns, predictors and national impact</t>
  </si>
  <si>
    <t>methamphetamine; health service use; substance use disorders; comorbidity</t>
  </si>
  <si>
    <t>EMERGENCY-DEPARTMENT; HIGH-FREQUENCY; HEROIN USERS; DRUG-USERS; DEPENDENCE; COCAINE; ABUSE; ICE</t>
  </si>
  <si>
    <t>Aim and background. We estimated health service utilisation attributable to methamphetamine use, its national impact and examined other predictors of health service utilisation among dependent methamphetamine users. Method. Past year rates of health service utilisation (number of attendances for general hospitals, psychiatric hospitals, emergency departments, general practitioners, psychiatrists, counsellors or psychologists, and dentists) were estimated for three levels of methamphetamine use (no use, &lt; weekly, weekly) using panel data from a longitudinal cohort of 484 dependent methamphetamine users from Sydney and Brisbane, Australia. Marginal rates for methamphetamine use were multiplied by 2013 prevalence estimates from the National Drug Strategy Household Survey. Covariates included other substance use, demographics, mental disorders and drug treatment. Findings. Health service use was high. More frequent methamphetamine use was associated with more frequent presentations to emergency departments (incidence rate ratios 1.3-2.1) and psychiatric hospitals (incidence rate ratios 5.3-8.3) and fewer presentations to general practitioners, dentists and counsellors. We estimate methamphetamine use accounted for between 28400 and 80900 additional psychiatric hospital admissions and 29700 and 151800 additional emergency department presentations in 2013. More frequent presentations to these services were also associated with alcohol and opioid use, comorbid mental health disorders, unemployment, unstable housing, attending drug treatment, low income and lower education. Conclusions. Frequent methamphetamine use has a significant impact on emergency medical and psychiatric services. Better provision of non-acute health care services to address the multiple health and social needs of dependent methamphetamine users may reduce the burden on these acute care services. [McKetin R, Degenhardt L, Shanahan M, Baker AL, Lee NK, Lubman DI. Health service utilisation attributable to methamphetamine use in Australia: patterns, predictors and national impact. Drug Alcohol Rev 2017;00:000-000]</t>
  </si>
  <si>
    <t>Darke, Shane;Marel, Christina;Ross, Joanne;Mills, Katherine L.;Slade, Tim;Tessson, Maree</t>
  </si>
  <si>
    <t>Health service utilization among heroin users: 11-year follow-up of the Australian treatment outcome study cohort.</t>
  </si>
  <si>
    <t>Objectives: The health service use of older heroin users is unknown. The study aimed to determine health service utilization, and dispensed prescriptions, among a cohort of heroin users at 11 years. Methods: A 11-year postbaseline follow-up of the Australian Treatment Outcome Study cohort. Health service utilization and dispensed prescriptions were examined over the month preceding interview. Results: At 11-year follow-up, 431 (70.1%) participants were interviewed, with a mean age of 40.0 years and 20.4 years since heroin initiation. In the month preceding interview, 76.1% used a medical service for issues not related to drug treatment, 66.6% having visited a General Practitioner. Use of a health service was independently associated with poorer physical and mental health. A total of 452 prescriptions were dispensed to 54.3% of participants. A psychotropic medication was dispensed to 40.8% of the cohort, comprising 61.7% of dispensed prescriptions. The most commonly dispensed psychotropics were anxiolytics/hypnosedatives and narcotic analgesics. A nonpsychotropic medication had been prescribed to 26.0% (30.3% of dispensed prescriptions). The most commonly received nonpsychotropic medications were antibiotics and anticonvulsants. Having had a psychotropic medication dispensed was independently associated with poorer physical and mental health, and a nonpsychotropic medication with poorer physical health and not being enrolled in a drug treatment program. Conclusions: Both health service use and dispensed prescriptions were high. The predictors of service use suggest that such use is likely to be primarily related to the declining health of an ageing cohort. (PsycINFO Database Record (c) 2016 APA, all rights reserved)</t>
  </si>
  <si>
    <t>https://doi.org/10.1097/ADT.0000000000000069</t>
  </si>
  <si>
    <t>Chen, I-Ming;Huang, Charles Lung-Cheng;Yeh, Bao-Juan;Chien, Yi-Ling</t>
  </si>
  <si>
    <t>Health service utilization of heroin abusers: A retrospective cohort study.</t>
  </si>
  <si>
    <t>Aims: This study aimed to determine the patterns of medical service utilization among heroin users and to identify the factors associated with the frequency of utilization. Methods: We conducted a retrospective/prospective cohort study of 789 heroin-using adults in a catchment area, collecting data on their usage of medical care, including inpatient care, emergency visits, and outpatient care, in a 2-year observation period. We interviewed and reviewed the medical records of 789 heroin users in a methadone clinic of a general hospital in a rural area of Taiwan. The demographic data, records of service use, diagnoses, and information on viral infection status from Jan. 1, 2007 to Dec. 31, 2008 were collected. Most patients were middle-aged and unemployed, had a basic educational level, and began their first heroin use in their twenties. Results: The health service utilization of heroin users was mostly for infectious diseases, orthopedic conditions, and gastroenterological disorders mainly due to blood-borne or local infections and traumatic injury. Heroin users utilize fewer outpatient or inpatient services, but more emergency care than the general public. The major correlates of inpatient and emergency service utilization were HIV status and education level. Conclusions: Our findings suggest that integrated outpatient services may help to enhance medical service accessibility and adherence, and also imply the necessity of putting more effort into promoting health management and safe behaviors in heroin users, particularly the lower-educated addicts. (PsycInfo Database Record (c) 2020 APA, all rights reserved)</t>
  </si>
  <si>
    <t>https://doi.org/10.1016/j.addbeh.2015.01.042</t>
  </si>
  <si>
    <t>Hayes C.J.
 Li X.
 Li C.
 Shah A.
 Kathe N.
 Bhandari N.R.
 Payakachat N.</t>
  </si>
  <si>
    <t>Health-Related Quality of Life among Chronic Opioid Users, Nonchronic Opioid Users, and Nonopioid Users with Chronic Noncancer Pain.</t>
  </si>
  <si>
    <t>Objective: Evaluate the association between opioid therapy and health-related quality of life (HRQoL) in participants with chronic, noncancer pain (CNCP). Data Sources: Medical Expenditure Panel Survey Longitudinal, Medical Conditions, and Prescription Files. Study Design: Using a retrospective cohort study design, the Mental Health Component (MCS12) and Physical Health Component (PCS12) scores of the Short Form-12 Version 2 were assessed to measure mental and physical HRQoL. Data Collection: Chronic, noncancer pain participants were classified as chronic, nonchronic, and nonopioid users. One-to-one propensity score matching was employed to match chronic opioid users to nonchronic opioid users plus nonchronic opioid users and chronic opioid users to nonopioid users. Principal Findings: A total of 5,876 participants were identified. After matching, PCS12 was not significantly different between nonchronic versus nonopioid users (LSM Diff = -0.98, 95% CI: -2.07, 0.10), chronic versus nonopioid users (LSM Diff = -2.24, 95% CI: -4.58, 0.10), or chronic versus nonchronic opioid users (LSM Diff = -2.23, 95% CI: -4.53, 0.05). Similarly, MCS12 was not significantly different between nonchronic versus nonopioid users (LSM Diff = 0.76, 95% CI: -0.46, 1.98), chronic versus nonopioid users (LSM Diff = 1.08, 95% CI: -1.26, 3.42), or chronic versus nonchronic opioid users (LSM Diff = -0.57, 95% CI: -2.90, 1.77). Conclusion(s): Clinicians should evaluate opioid use in participants with CNCP as opioid use is not correlated with better HRQoL.Copyright © Health Research and Educational Trust</t>
  </si>
  <si>
    <t>https://dx.doi.org/10.1111/1475-6773.12836</t>
  </si>
  <si>
    <t>Health Services Research. 53(5) (pp 3329-3349), 2018. Date of Publication: October 2018.</t>
  </si>
  <si>
    <t>Brennan P.L.
 Del Re A.C.
 Henderson P.T.
 Trafton J.A.</t>
  </si>
  <si>
    <t>Healthcare system-wide implementation of opioid-safety guideline recommendations: the case of urine drug screening and opioid-patient suicide- and overdose-related events in the Veterans Health Administration.</t>
  </si>
  <si>
    <t>This study provides an example of how healthcare system-wide progress in implementation of opioid-therapy guideline recommendations can be longitudinally assessed and then related to subsequent opioid-prescribed patient health and safety outcomes. Using longitudinal linear mixed effects analyses, we determined that in the Department of Veterans Affairs (VA) healthcare system (n = 141 facilities), over the 4-year interval from 2010 to 2013, a key opioid therapy guideline recommendation, urine drug screening (UDS), increased from 29 to 42 %, with an average within-facility increase rate of 4.5 % per year. Higher levels of UDS implementation from 2010 to 2013 were associated with lower risk of suicide and drug overdose events among VA opioid-prescribed patients in 2013, even after adjusting for patients' 2012 demographic characteristics and medical and mental health comorbidities. Findings suggest that VA clinicians and healthcare policymakers have been responsive to the 2010 VA/Department of Defense (DOD) UDS treatment guideline recommendation, resulting in improved patient safety for VA opioid-prescribed patients.Copyright © 2016, Society of Behavioral Medicine (outside the US).</t>
  </si>
  <si>
    <t>https://dx.doi.org/10.1007/s13142-016-0423-7</t>
  </si>
  <si>
    <t>Translational Behavioral Medicine. 6(4) (pp 605-612), 2016. Date of Publication: 01 Dec 2016.</t>
  </si>
  <si>
    <t>Satre D.D.
 Palzes V.A.
 Young-Wolff K.C.
 Parthasarathy S.
 Weisner C.
 Guydish J.
 Campbell C.I.</t>
  </si>
  <si>
    <t>Healthcare utilization of individuals with substance use disorders following Affordable Care Act implementation in a California healthcare system.</t>
  </si>
  <si>
    <t>Background: Practitioners expected the Affordable Care Act (ACA) to increase availability of health services and access to treatment for Americans with substance use disorders (SUDs). Yet research has not examined the associations among ACA enrollment mechanisms, deductibles, and the use of SUD treatment and other healthcare services. Understanding these relationships can inform future healthcare policy. Method(s): We conducted a longitudinal analysis of patients with SUDs newly enrolled in the Kaiser Permanente Northern California health system in 2014 (N = 6957). Analyses examined the likelihood of service utilization (primary care, specialty SUD treatment, psychiatry, inpatient, and emergency department [ED]) over three years after SUD diagnosis, and associations with enrollment mechanisms (ACA Exchange vs. other), deductibles (none, $1-$999 [low] and &gt;=$1000 [high]), membership duration, psychiatric comorbidity, and demographic characteristics. We also evaluated whether the enrollment mechanism moderated the associations between deductible limits and utilization likelihood. Result(s): Service utilization was highest in the 6 months after SUD diagnosis, decreased in the following 6 months, and remained stable in years 2-3. Relative to patients with no deductible, those with a high deductible had lower odds of using all health services except SUD treatment; associations with primary care and psychiatry were strongly negative among Exchange enrollees. Among non-Exchange enrollees, patients with deductibles were more likely than those without deductibles to receive SUD treatment. Exchange enrollment compared to other mechanisms was associated with less ED use. Psychiatric comorbidity was associated with greater use of all services. Nonwhite patients were less likely to initiate SUD and psychiatry treatment. Conclusion(s): Higher deductibles generally were associated with use of fewer health services, especially in combination with enrollment through the Exchange. The role of insurance factors, psychiatric comorbidity and race/ethnicity in health services for people with SUDs are important to consider as health policy evolves.Copyright © 2020 Elsevier Inc.</t>
  </si>
  <si>
    <t>https://dx.doi.org/10.1016/j.jsat.2020.108097</t>
  </si>
  <si>
    <t>Journal of Substance Abuse Treatment. 118 (no pagination), 2020. Article Number: 108097. Date of Publication: November 2020.</t>
  </si>
  <si>
    <t>Alterman AI, Hall JG, Purtill JJ, Searles JS, Holahan JM, McLellan AT.</t>
  </si>
  <si>
    <t>Heavy drinking and its correlates in young men</t>
  </si>
  <si>
    <t>10.1016/0306-4603(90)90012-m</t>
  </si>
  <si>
    <t>Ilomäki J, Bell JS, Kauhanen J, Enlund H.</t>
  </si>
  <si>
    <t>Heavy drinking and use of sedative or anxiolytic drugs among aging men: an 11-year follow-up of the FinDrink study</t>
  </si>
  <si>
    <t>Ann Pharmacother</t>
  </si>
  <si>
    <t>10.1345/aph.1Q375</t>
  </si>
  <si>
    <t>Marshall, Brandon D. L.;Shoveller, Jean A.;Kahler, Christopher W.;Koblin, Beryl A.;Mayer, Kenneth H.;Mimiaga, Matthew J.;den Berg, Jacob J.;Zaller, Nickolas D.;Operario, Don</t>
  </si>
  <si>
    <t>Heavy drinking trajectories among men who have sex with men: A longitudinal, groupâ€_x0090_based analysis.</t>
  </si>
  <si>
    <t>Background: Heavy episodic drinking (HED) is associated with sexual risk behavior and HIV seroconversion among men who have sex with men (MSM), yet few studies have examined heavy drinking typologies in this population. Methods: We analyzed data from 4,075 HIVâ€_x0090_uninfected MSM (aged 16 to 88) participating in EXPLORE, a 48â€_x0090_month behavioral intervention trial, to determine the patterns and predictors of HED trajectories. HED was defined as the number of days in which â‰¥5 alcohol drinks were consumed in the past 6 months. Longitudinal groupâ€_x0090_based mixture models were used to identify HED trajectories, and multinomial logistic regression was used to determine correlates of membership in each group. Results: We identified 5 distinct HED trajectories: nonheavy drinkers (31.9%); infrequent heavy drinkers (i.e.,100 days per 6 months, 1.7%). Intervention arm did not predict drinking trajectory patterns. Younger age, selfâ€_x0090_identifying as white, lower educational attainment, depressive symptoms, and stimulant use were associated with reporting heavier drinking trajectories. Compared to nonheavy drinkers, participants who increased HED more often experienced a history of childhood sexual abuse (CSA). Over the study period, depressive symptomatology increased significantly among very frequent heavy drinkers. Conclusions: Socioeconomic factors, substance use, depression, and CSA were associated with heavier drinking patterns among MSM. Multicomponent interventions to reduce HED should seek to mitigate the adverse impacts of low educational attainment, depression, and early traumatic life events on the initiation, continuation, or escalation of frequent HED among MSM. (PsycInfo Database Record (c) 2023 APA, all rights reserved)</t>
  </si>
  <si>
    <t>https://doi.org/10.1111/acer.12631</t>
  </si>
  <si>
    <t>Alcoholism: Clinical and Experimental Research</t>
  </si>
  <si>
    <t>Chatham, Lois R.;Rowan-Szal, Grace A.;Joe, George W.;Simpson, D. Dwayne</t>
  </si>
  <si>
    <t>Heavy-drinking, alcohol-dependent vs. nondependent methadone-maintenance clients: A follow-up study.</t>
  </si>
  <si>
    <t>This study of methadone-maintenance clients interviewed approximately 1 yr after discharge from treatment revealed that outcomes differed between heavy-drinking clients who are alcohol dependent and those who are not. Alcohol-dependent clients seem to benefit more from treatment but continue to have severe cocaine-use problems, suggesting they also may be cocaine dependent. The results emphasize the value in differentiating between these types of drinking clients, and they suggest that failure to do so may account for earlier contradictory results about the role alcohol consumption has in treatment outcomes for methadone-maintenance clients. (PsycInfo Database Record (c) 2020 APA, all rights reserved)</t>
  </si>
  <si>
    <t>https://doi.org/10.1016/S0306-4603(96)00005-6</t>
  </si>
  <si>
    <t>Mahoney C.T.
 Moshier S.J.
 Keane T.M.
 Marx B.P.</t>
  </si>
  <si>
    <t>Heightened healthcare utilization &amp; risk of mental disorders among Veterans with comorbid opioid use disorder &amp; posttraumatic stress disorder.</t>
  </si>
  <si>
    <t>Although Veterans with posttraumatic stress disorder (PTSD) are vulnerable to opioid misuse, there is limited research evaluating the psychosocial and medical sequalae experienced by Veterans with comorbid PTSD and opioid use disorder (OUD). Using data from a nationwide, longitudinal registry of Operation Enduring Freedom/Operation Iraqi Freedom/Operation New Dawn (OEF/OIF/OND) Veterans oversampled for PTSD with a 1:1 ratio of men to women, we identified Veterans with lifetime diagnoses of comorbid PTSD and OUD (n = 40), PTSD and non-opioid substance use disorder (SUD; n = 386), PTSD only (n = 901), and non-opioid SUD only (n = 52) using medical record data. We then compared these groups on Veterans Affairs emergency, urgent care, and inpatient healthcare utilization, suicide risk, functional impairment, and the presence of comorbid mental conditions in the following 1-2 years. Relative to all other groups, Veterans with comorbid OUD and PTSD had increased likelihood of emergency room and inpatient care, probable somatoform and major depressive disorders, and greater functional impairment. Both the PTSD/OUD group and PTSD/non-opioid SUD group demonstrated increased suicidality, urgent care utilization, and probable generalized anxiety disorder relative to Veterans with PTSD only or non-opioid SUD only. Results suggest that comorbid OUD and PTSD are associated with greater likelihood of negative psychiatric and healthcare related outcomes, even relative to PTSD comorbid with other types of SUDs. Findings support the importance of concentrated and sustained efforts to improve prevention and intervention strategies for Veterans struggling with PTSD symptoms and opioid misuse.Copyright © 2020</t>
  </si>
  <si>
    <t>https://dx.doi.org/10.1016/j.addbeh.2020.106572</t>
  </si>
  <si>
    <t>Addictive Behaviors. 112 (no pagination), 2021. Article Number: 106572. Date of Publication: January 2021.</t>
  </si>
  <si>
    <t>Steinmetz J.
 Holm-Knudsen R.
 Sorensen M.K.
 Eriksen K.
 Rasmussen L.S.</t>
  </si>
  <si>
    <t>Hemodynamic differences between propofol-remifentanil and sevoflurane anesthesia for repair of cleft lip and palate in infants.</t>
  </si>
  <si>
    <t>Background: Propofol-remifentanil anesthesia is widely used in adults but few studies are available in infants. We aimed at comparing the hemodynamic effects of propofol-remifentanil vs sevoflurane-fentanyl anesthesia. In addition, we sought to investigate recovery and whether remifentanil induced acute opioid tolerance. Method(s): In total, 39 infants 4-6 months old were prospectively enrolled and randomized to receive either a combination of remifentanil and propofol (n = 17) or a sevoflurane-fentanyl anesthesia (n = 22) for surgical repair of cleft lip and palate. In both groups, sevoflurane was used for induction of anesthesia and fentanyl was administered before tracheal extubation. Mean arterial blood pressure and heart rate were recorded every 5 min after induction. We also recorded time from termination of surgery to tracheal extubation, postoperative behavior and the need for analgesia for the first 24 h after surgery. Postoperative observations were blinded. Result(s): In the remifentanil-propofol group, the mean arterial blood pressure was higher [58 (51-65) vs 51 (45-55), P = 0.02] and the mean heart rate was lower [111 (108-113) vs 128 (122-143), P &lt; 0.0001]. There were no differences in recovery time or behavior after surgery. In the remifentanil group, a median fentanyl dose of 4 mug.kg-1 was required to insure a smooth recovery, but there was no difference in morphine consumption during the first 24 h after surgery. Conclusion(s): A high-dose remifentanil-propofol infusion was associated with a higher blood pressure and lower heart rate than sevoflurane-fentanyl anesthesia in infants. Postoperative morphine consumption, recovery time and quality were similar. © 2007 The Authors.</t>
  </si>
  <si>
    <t>https://dx.doi.org/10.1111/j.1460-9592.2006.01999.x</t>
  </si>
  <si>
    <t>Paediatric Anaesthesia. 17(1) (pp 32-37), 2007. Date of Publication: January 2007.</t>
  </si>
  <si>
    <t>Pypendop, BH; Verstegen, JP</t>
  </si>
  <si>
    <t>Hemodynamic effects of medetomidine in the dog: A dose titration study</t>
  </si>
  <si>
    <t>INTRAMUSCULAR DEXMEDETOMIDINE; ALPHA-2-ADRENERGIC AGONIST; ABDOMINAL HYSTERECTOMY; XYLAZINE; BUTORPHANOL; MIDAZOLAM; COMBINATIONS; ANESTHESIA; KETAMINE; PREMEDICATION</t>
  </si>
  <si>
    <t>Objective-To characterize the hemodynamic effects of medetomidine administered intravenously at doses ranging from 1 to 20 mu g/kg, and to determine whether these effects are dose dependent. Study Design-Prospective randomized multidose trial. Animals-Twenty-five clinically normal male beagles (5 groups of 5), aged 1 to 4 years and weighing 13.5 +/- 1.7 kg. Methods-Medetomidine, at a dose of 1, 2, 5, 10, or 20 mu g/kg, was administered intravenously at time 0. Heart rate, arterial pressure, central venous pressure, mean pulmonary arterial pressure, pulmonary capillary wedge pressure, body temperature, cardiac output, and packed cell volume were measured immediately before and at selected times after medetomidine administration (3, 7, 10, 20, 30, 40, 50, and 60 minutes in all groups, at 90 minutes for the 10 and 20 mu g/kg groups, and at 120 minutes for the highest dose). Cardiac index, stroke index, rate-pressure product, systemic vascular resistance index, pulmonary vascular resistance index, and left and right ventricular stroke work indices were calculated. The degree of sedation was subjectively scored by an observer who was blinded to the treatment used. Results-Heart rate, rate-pressure product, cardiac index, and left and right ventricular stroke work indices decreased below baseline values. Central venous pressure and systemic vascular resistance index increased above baseline measurements. Except in the 2 mu g/kg group, after an initial and short lasting increase, a prolonged decrease in arterial pressure was observed. Conclusions-Hemodynamic changes were observed with the intravenous (IV) administration of medetomidine, at any dose. However, the two lowest doses (1 and 2 mu g/kg) produced less cardiovascular depression. Clinical Relevance-Medetomidine is an alpha-2 adrenoceptor agonist widely used in dogs, producing sedation, analgesia and cardiovascular depression. When using IV medetomidine, a reduction of the recommended dosage (ie, +/-30 to 40 mu g/kg) by up to 6 times did not significantly influence the cardiovascular effects. (C) Copyright 1998 by The American College of Veterinary Surgeons.</t>
  </si>
  <si>
    <t>Page, Kimberly;Leeman, Lawrence;Bishop, Steven;Cano, Sandra;Bakhireva, Ludmila N.</t>
  </si>
  <si>
    <t>Hepatitis C cascade of care among pregnant women on opioid agonist pharmacotherapy attending a comprehensive prenatal program.</t>
  </si>
  <si>
    <t>Background: Given the large increases in opioid use among pregnant women and associations with hepatitis C virus (HCV) infection, screening pregnant women who are on (opioid agonist) pharmacotherapy for HCV infection has potential to inform medical care for these mothers as well as their newborns. We investigated the HCV testing cascade among pregnant women on pharmacotherapy in order to describe exposure and infection rates and to identify opportunities that would improve care. Methods: Secondary analyses of laboratory results were performed for HCV testing, including anti-HCV, viremia (RNA) and genotype. Information was abstracted from the medical records of women who were followed at a comprehensive prenatal care clinic for women with substance use disorders at the University of New Mexico. Results: The sample included 190 pregnant women, of whom 188 were on pharmacotherapy (43.7% on buprenorphine and 55.3% on methadone); the remaining two had tested positive for heroin or prescription opioids. A total of 178 (93.7%) were tested for anti-HCV, 94 (98.9%) of whom were tested for RNA, and 41 (57.7%) were genotyped. Prevalence of exposure to HCV by anti-HCV results was 53.3%, and 37.3% were positive for HCV RNA indicating chronic infection. Conclusions: The high prevalence of exposure and infection with HCV in pregnant women involved in pharmacotherapy for a substance use disorder indicate a need for ongoing surveillance and testing for HCV. Identifying HCV during pregnancy is crucial because this identification would serve to enhance medical care and potentially prevent vertical transmission. Identifying HCV would also facilitate referrals to newly available curative HCV treatments following delivery. (PsycINFO Database Record (c) 2019 APA, all rights reserved)</t>
  </si>
  <si>
    <t>https://doi.org/10.1007/s10995-017-2316-x</t>
  </si>
  <si>
    <t>Maternal and Child Health Journal</t>
  </si>
  <si>
    <t>Midgard, HÃ¥vard;Ulstein, Kjersti;Backe, Ã˜ystein;Foshaug, Tarjei;SÃ¸rli, Hanne;Vennesland, Kristin;Nilssen, David;Dahl, Elin Hoffmann;FinbrÃ¥ten, Ane-Kristine;WÃ¼sthoff, Linda;Dalgard, Olav</t>
  </si>
  <si>
    <t>Hepatitis C treatment and reinfection surveillance among people who inject drugs in a low-threshold program in Oslo, Norway.</t>
  </si>
  <si>
    <t>Background: The aims were to evaluate HCV treatment effectiveness, estimate reinfection rates, and demonstrate the feasibility of reinfection surveillance and retreatment among marginalized people who inject drugs (PWID). Methods: Prospective observational study including consecutive HCV RNA positive individuals attending a low-threshold clinic in Oslo, Norway, between 2013 and 2020. Participants were offered individually tailored HCV treatment and post-treatment HCV RNA surveillance at three months intervals. Results: Of 488 HCV RNA positive individuals, 363 initiated treatment (median age 48.7 years, 72.5% male, 17.2% liver cirrhosis, 54.3% unstable housing). All participants had a history of injecting drug use, 71.1% received opioid agonist treatment, and 70.1% reported recent (past 3 months) injecting. In intention-to-treat analysis, excluding those with HCV RNA results pending, virologic response was achieved in 306 of 340 (90.0%) participants. In modified intention-to-treat analysis, also excluding those with loss to follow-up during treatment, virologic response was achieved in 306 of 323 (94.7%). Virologic response was not associated with recent injecting drug use or socio-demographic factors. Reinfection surveillance was accomplished in 297 individuals (308.2 PY of follow-up; median 0.50 years). Eight cases of reinfection were detected for an incidence of 2.60/100 PY (95% CI 1.12â€“5.11) overall, and 3.74/100 PY (95% CI 1.62â€“7.37) among those with injecting drug use during follow-up (n = 205). Reinfection was associated with younger age (IRR 0.37; 95% CI 0.18â€“0.74), and all cases occurred in participants aged below 49 years with ongoing injecting drug use who reported mixed heroin/amphetamine injecting. Successful retreatment was provided in all cases and no second reinfections were observed. Conclusion: The findings consolidate previous evidence supporting the effectiveness of HCV treatment among PWID, provide novel data on reinfection rates and associated factors, and demonstrate the feasibility of reinfection surveillance and retreatment in a real-world setting. (PsycInfo Database Record (c) 2022 APA, all rights reserved)</t>
  </si>
  <si>
    <t>https://doi.org/10.1016/j.drugpo.2021.103165</t>
  </si>
  <si>
    <t>Tremonti C, Teesson M, Marel C, Mills K, Haber PS.</t>
  </si>
  <si>
    <t>Hepatitis C treatment hesitancy among people with heroin dependence in Australia. A prospective cohort study</t>
  </si>
  <si>
    <t>Med J Aust. 2023 Sep 4;219(5):227-229. doi: 10.5694/mja2.52013. Epub 2023 Jul 5.</t>
  </si>
  <si>
    <t>10.5694/mja2.52013</t>
  </si>
  <si>
    <t>Schaefer M, Mauss S.</t>
  </si>
  <si>
    <t>Hepatitis C treatment in patients with drug addiction: clinical management of interferon-alpha-associated psychiatric side effects</t>
  </si>
  <si>
    <t>Curr Drug Abuse Rev</t>
  </si>
  <si>
    <t>10.2174/1874473710801020177</t>
  </si>
  <si>
    <t>Artenie, Andreea Adelina;Roy, Ã‰lise;Zang, Geng;Jutras-Aswad, Didier;Bamvita, Jean-Marie;Puzhko, Svetlana;Daniel, Mark;Bruneau, Julie</t>
  </si>
  <si>
    <t>Hepatitis C virus seroconversion among persons who inject drugs in relation to primary care physician visiting: The potential role of primary healthcare in a combined approach to Hepatitis C prevention.</t>
  </si>
  <si>
    <t>Background: Meaningful reductions in Hepatitis C Virus (HCV) transmission rates among persons who inject drugs (PWID) require a comprehensive prevention approach, including access to harm reduction measures and to healthcare-related interventions, such as HCV screening, testing and antiviral treatment. Little is known, however, about the role of visiting a primary care physician (PCP) in relation to HCV infection risk among PWID, when integrated within a combined prevention approach. This study assessed the association between PCP visiting and HCV seroconversion among PWID attending needle exchange programs (NEP). Methods: A prospective cohort study, HEPCO, was conducted among active PWID in MontrÃ©al (2004â€“2013). Interviews scheduled at 3- or 6-month intervals included completion of an interviewer-administered questionnaire, and collection of blood samples for HCV antibody testing. HCV-seronegative participants who reported NEP attendance at baseline and had at least one follow-up visit were eligible for this study. HCV incidence was calculated using the person-time method. Time-varying Cox regression modeling was conducted to evaluate the relationship between self-reported recent PCP visiting and HCV incidence. Results: At baseline assessment, of 226 participants (80.5% male; median age: 30.6 years), 37.2% reported having recently visited a PCP. During 449.6 person-years of follow-up, 79 participants seroconverted to HCV [incidence rate: 17.6 per 100 person-years, 95% confidence interval (CI): 14.0â€“21.8]. Covariate-adjusted analyses indicated that visiting a PCP was associated with a lower risk of HCV infection [Adjusted Hazard Ratio: 0.54, 95% CI: 0.31â€“0.93]. Other independent predictors of HCV infection included unstable housing, cocaine injection and prescription opioid injection. Conclusion: Among PWID attending NEP, visiting a PCP was associated with a lower risk of HCV infection. Yet, only a minority of participants reported PCP visiting. Efforts to intensify engagement with PCP among PWID could potentially contribute to lower HCV transmission when integrated within a combined approach to prevention. (PsycInfo Database Record (c) 2020 APA, all rights reserved)</t>
  </si>
  <si>
    <t>https://doi.org/10.1016/j.drugpo.2015.04.013</t>
  </si>
  <si>
    <t>Tait J.M.
 Knight D.
 Dillon J.F.</t>
  </si>
  <si>
    <t>Hepatitis treatment outcomes of individuals with a recent history of injecting drug use.</t>
  </si>
  <si>
    <t>Introduction: 80% to 90% of individuals diagnosed with Hepatitis C will be either current or former drug users. Drug users often experience multiple problems and often require support from drug services, psychiatric services and social services. Current guidelines do not restrict the use of this treatment to individuals with a recent history of substance misuse; however it is recognised that they may require more support to complete treatment. Aims and Methods: The aim of this study was to evaluate the outcomes of Interferon and Ribavirin treatment on individuals who have injected drugs within the last 12 months. We carried out a prospective audit on all patients who had received treatment in our centre between 2004 and 2007. Exclusions included those who were co-infected with HIV or were an inmate in prison. Result(s): 133 individuals received combination Interferon and Ribavirin therapy. 68.4% (91/133) had no intravenous (IV) drug use within the last 12 months, (Group 1). 31.5% (42/133) were currently under the care of Drug Problem Services and had used intravenous drugs within the last 12 months (Group 2). Genotype and sex of individuals were similar in both groups. 56% (51/91) of group 1 and 59.5% (25/42) of group 2 were Genotype 2/3. 70.3% (64//91) of group 1, and 73.8% (31/42) of group 2 were male. The mean age was slightly higher at 46.2 in group 1 as opposed to 39.1 in group 2. Overall 73.7% (98/133) completed treatment. The percentage of individuals who completed treatment was similar in both groups with 73.6% (67/91) in group 1 and 73.8% (31/42) in group 2 completing treatment. Overall sustained viral response (SVR) was 60.9%. 62.2% (57/91) in group 1 and 57.1% (24/42) of group 2 achieved a SVR and there was no statistical difference in these results. Relapses were 9.8% and 11.9% respectively. Conclusion(s): Hepatitis C treatment has similar outcomes in individuals who have injected drugs within 12 months and are on opiate substation therapy compared with conventional treatment groups. Gold standard SVR rates can be achieved in HCV infected patients who have recently used IV drugs.</t>
  </si>
  <si>
    <t>Gut. Conference: Annual Meeting of the British Society of Gastroenterology. Glasgow United Kingdom. Conference Publication: (var.pagings). 58(Suppl. 1) (pp A44), 2009. Date of Publication: April 2009.</t>
  </si>
  <si>
    <t>Meyer L.
 Iniesta-Donate M.
 Munsell M.
 Basabe M.S.
 Suki T.S.
 Lasala J.
 Mena G.E.
 Shafer A.
 Jazaeri A.
 Wang X.S.
 Cohen L.
 Ramirez P.</t>
  </si>
  <si>
    <t>HERO-Trial: Integration of self-hypnosis in an enhanced recovery after surgery program: A prospective randomized trial (115).</t>
  </si>
  <si>
    <t>Objectives: Self-hypnosis (SH) induces patients into a relaxed state that may include feelings of dissociation through deep breathing and guided imagery. Studies have shown that SH can reduce patient distress prior to surgery and postoperative pain and anxiety. We evaluated whether adding SH to our enhanced recovery after surgery (ERAS) pathway was feasible and if it could improve patient-reported pain and anxiety and further decrease opioid use. Method(s): Patients scheduled for open gynecologic surgery were randomized to either standard ERAS care or ERAS + SH. The 20-minute, 3D, SH audio recording was based on a well-validated medical hypnosis script. Patients in the SH arm were asked to listen to the audio file at least twice before surgery, although they had access to use it ad-lib after consent. The feasibility endpoint was defined as 60% of patients listening to the entire SH audio file in the preoperative holding area. The primary effectiveness outcome was worst pain on POD 1 (24-hour recall) on a 0-10 scale, assessed with the MDASI-PeriOpGYN. Secondary outcomes included anxiety, quality of life, symptom burden, time to the first opioid, quality of recovery (QoR-15), and morphine equivalent daily dose (MEDD) on POD 0-3. Hypnotic suggestibility was assessed by the Tellegen Absorption scale. Expectations and manageability of postoperative symptoms were assessed by the Side-Effect Expectancy Questionnaire (SEEQ). Satisfaction with the SH experience was evaluated. Summary statistics, Fisher's exact test (categorical variables), and Wilcoxon rank-sum test (continuous variables) were utilized. Result(s): A total of 152 patients were randomized and 138 had surgery and were evaluable (ERAS: n = 67; ERAS+SH: n = 71) (Table 1). Incorporation of SH was considered feasible, with 77.5% of ERAS+SH patients able to listen to the entire SH audio file in the preoperative holding unit. The study was stopped early due to futility in achieving the primary effectiveness outcome (pain on POD1). There were no significant differences in the primary outcome of worst pain on POD 1 (ERAS: 6/10; ERAS+SH: 7/10) (p=.70). The median age was 61 years in the ERAS arm and 54 years in the ERAS+SH arm (Table 1 for demographics). There were no significant differences in ERAS compliance, anesthesia type, or length of stay. No significant differences between the groups were noted on expectations, perceived ability to manage postoperative symptoms or hypnotic suggestibility. Median scores on the five satisfaction questions were 8/10 or above. There were no differences in median preoperative anxiety scores between the arms (ERAS: 4, IQR: 1-6; ERAS+SH: 4, IQR: 3-7). In the ERAS+SH arm, anxiety scores decreased significantly after the SH intervention in the preoperative holding unit -2 points (IQR:-3,-1) to a median score of 2 (p&lt;.001). There were no significant differences in median MEDD on POD 0-3 between the two arms (daily median MEDD ranged from 0-15) or time to the first opioid. The quality of recovery score on the day of discharge was not significantly different between groups (ERAS: 110, IQR: 92-127; ERAS+SH: 107, IQR: 88-121). Conclusion(s): Incorporating SH into an ERAS pathway was feasible with high levels of satisfaction. While the SH intervention led to a statistically and clinically significant decrease in self-reported anxiety levels preoperatively, there were no group differences in self-reported pain, quality of recovery, time to the first opioid, or hospital MEDD. Given the ease of accessing and listening to an audio file, this SH intervention can be easily integrated into perioperative care to decrease preoperative anxiety.[Formula presented]Copyright © 2022 Elsevier Inc.</t>
  </si>
  <si>
    <t>https://dx.doi.org/10.1016/S0090-8258%2822%2901341-5</t>
  </si>
  <si>
    <t>Gynecologic Oncology. Conference: 2022 Society of Gynecologic Oncology Annual Meeting. Phoenix United States. 166(Supplement 1) (pp S75), 2022. Date of Publication: August 2022.</t>
  </si>
  <si>
    <t>Edelman, E. Jennifer;Cheng, Debbie M.;Krupitsky, Evgeny M.;Bridden, Carly;Quinn, Emily;Walley, Alexander Y.;Lioznov, Dmitry A.;Blokhina, Elena;Zvartau, Edwin;Samet, Jeffrey H.</t>
  </si>
  <si>
    <t>Heroin use and HIV disease progression: Results from a pilot study of a Russian cohort.</t>
  </si>
  <si>
    <t>Opioids have immunosuppressive properties, yet their impact on HIV disease progression remains unclear. Using longitudinal data from HIV-infected antiretroviral therapy-naÃ¯ve Russian individuals (n = 77), we conducted a pilot study to estimate the effect of heroin use on HIV disease progression. Heroin use was categorized based on past 30 days self-reported use at baseline, 6 and 12 months as none, intermittent or persistent. We estimated the effect of heroin use on HIV disease progression, measured as change in CD4 count from baseline to 12 months, using multivariable linear regression. Those with intermittent (n = 21) and no heroin use (n = 39) experienced mean decreases in CD4 count from baseline to 12 months (âˆ’103 and âˆ’10 cells/mmÂ³, respectively; adjusted mean difference (AMD) âˆ’93; 95 % CI âˆ’245, 58). Those with persistent use (n = 17) showed a mean increase of 53 cells/mmÂ³ (AMD 63; 95 % CI âˆ’95, 220). Future studies exploring the effects of heroin withdrawal on HIV disease progression are warranted. (PsycINFO Database Record (c) 2019 APA, all rights reserved)</t>
  </si>
  <si>
    <t>https://doi.org/10.1007/s10461-014-0948-z</t>
  </si>
  <si>
    <t>Frick, Ulrich;Wiedermann, Wolfgang;Schaub, Michael;Uchtenhagen, Ambros;Rehm, JÃ¼rgen</t>
  </si>
  <si>
    <t>HeroingestÃ¼tzte behandlung in der schweiz im langzeitverlauf 1994â€“2007: Einflussfaktoren auf den behandlungserfolg. [Prognostic factors from a long-term follow-up of heroin-assisted treatment in Switzerland 1994â€“2007.]</t>
  </si>
  <si>
    <t>Objective: To identify prognostic factors for a positive or negative termination of heroin-assisted treatment (HAT) in Switzerland. Method: A complete census of all 3155 patients ever admitted was analyzed using the proportional hazard model (including time dependent covariates). Results: Median length of stay was 11.4 years; the maximal length of stay was 13.9 years. 299 positive and 463 negative terminations were registered. Terminations clustered in the first year. Both time to positive and negative termination was significantly dependent on historical treatment cohorts since 1994. Positive termination was negatively associated with treatment in larger treatment centres (OR: 0.77, CI: 0.61â€“0.97) and positively with income from the social system (OR: 1.33; CI: 1.03â€“1.72). Negative terminations were positively associated with HIV infection before treatment (OR: 1.74; CI: 1.40â€“2.16), delinquence (OR 1.36; CI: 1.09â€“1.69), and higher levels of distrust (OR: 1.18 per scoring point; CI = 1.05â€“1.31). Conclusions: Length of stay in Swiss HAT is considerable. The proportion of positive terminations did not increase with longer stays, indicating that the majority of patients are in chronic palliative care. Negative terminations outweighed positive terminations, with a low predictive power from co-variates. The routine assessment and analysis of different covariates, such as indicators of treatment process, has the potential to improve the therapeutic outcomes of HAT. (PsycINFO Database Record (c) 2017 APA, all rights reserved)</t>
  </si>
  <si>
    <t>https://doi.org/10.1055/s-0029-1223424</t>
  </si>
  <si>
    <t>Psychiatrische Praxis</t>
  </si>
  <si>
    <t>Georg Thieme Verlag KG</t>
  </si>
  <si>
    <t>Sicotte R, Iyer SN, Lacourse É, Séguin JR, Abdel-Baki A.</t>
  </si>
  <si>
    <t>Heterogeneity in the Course of Suicidal Ideation and its Relation to Suicide Attempts in First-Episode Psychosis: A 5-Year Prospective Study</t>
  </si>
  <si>
    <t>10.1177/07067437231167387</t>
  </si>
  <si>
    <t>Nosyk, Bohdan;Fischer, Benedikt;Sun, Huiying;Marsh, David C.;Kerr, Thomas;Rehm, Juergen T.;Anis, Aslam H.</t>
  </si>
  <si>
    <t>High levels of opioid analgesic coâ€_x0090_prescription among methadone maintenance treatment clients in British Columbia, Canada: Results from a populationâ€_x0090_level retrospective cohort study.</t>
  </si>
  <si>
    <t>Background and Objectives: The nonâ€_x0090_medical use of prescription opioids (PO) has increased dramatically in North America. Special consideration for PO prescription is required for individuals in methadone maintenance treatment (MMT). Our objective is to describe the prevalence and correlates of PO use among British Columbia (BC) MMT clients from 1996 to 2007. Methods: This study was based on a linked, populationâ€_x0090_level medication dispensation database. All individuals receiving 30 days of continuous MMT for opioid dependence were included in the study. Key measurements included the proportion of clients receiving &gt;7 days of a PO other than methadone during MMT from 1996 to 2007. Factors independently associated with PO coâ€_x0090_prescription during MMT were assessed using generalized linear mixed effects regression. Results: 16,248 individuals with 27,919 MMT episodes at least 30 days in duration were identified for the study period. Among them, 5,552 individuals (34.2%) received a total of 290,543 PO coâ€_x0090_prescriptions during MMT. The majority (74.3%) of all PO dispensations &gt;7 days originated from nonâ€_x0090_MMT physicians. The number of PO prescriptions per personâ€_x0090_year nearly doubled between 1996 and 2006, driven by increases in morphine, hydromorphone and oxycodone dispensations. PO coâ€_x0090_prescription was positively associated with female gender, older age, higher levels of medical coâ€_x0090_morbidity as well as higher MMT dosage, adherence, and retention. Conclusion and Scientific Significance: A large proportion of MMT clients in BC received coâ€_x0090_occurring PO prescriptions, often from physicians and pharmacies not delivering MMT. Experimental evidence for the treatment of pain in MMT clients is required to guide clinical practice. (Am J Addict 2014;23:257â€“264) (PsycINFO Database Record (c) 2016 APA, all rights reserved)</t>
  </si>
  <si>
    <t>https://doi.org/10.1111/j.1521-0391.2014.12091.x</t>
  </si>
  <si>
    <t>Vanhille N.
 Belin-Rauscent A.
 Mar A.C.
 Ducret E.
 Belin D.</t>
  </si>
  <si>
    <t>High locomotor reactivity to novelty is associated with an increased propensity to choose saccharin over cocaine: New insights into the vulnerability to addiction.</t>
  </si>
  <si>
    <t>Drug addiction is associated with a relative devaluation of natural or socially-valued reinforcers that are unable to divert addicts from seeking and consuming the drug. Before protracted drug exposure, most rats prefer natural rewards, such as saccharin, over cocaine. However, a subpopulation of animals prefer cocaine over natural rewards and are thought to be vulnerable to addiction. Specific behavioral traits have been associated with different dimensions of drug addiction. For example, anxiety predicts loss of control over drug intake whereas sensation seeking and sign-tracking are markers of a greater sensitivity to the rewarding properties of the drug. However, how these behavioral traits predict the disinterest for natural reinforcers remains unknown. In a population of rats, we identified sensation seekers (HR) on the basis of elevated novelty-induced locomotor reactivity, high anxious rats (HA) based on the propensity to avoid open arms in an elevated-plus maze and sign-trackers (ST) that are prone to approach, and interaction with, reward-associated stimuli. Rats were then tested on their preference for saccharin over cocaine in a discrete-trial choice procedure. We show that HR rats display a greater preference for saccharin over cocaine compared with ST and HA whereas the motivation for the drug was comparable between the three groups. The present data suggest that high locomotor reactivity to novelty, or sensation seeking, by predisposing to an increased choice toward non-drug rewards at early stages of drug use history, may prevent the establishment of chronic cocaine use.Copyright © 2015 American College of Neuropsychopharmacology.</t>
  </si>
  <si>
    <t>https://dx.doi.org/10.1038/npp.2014.204</t>
  </si>
  <si>
    <t>Neuropsychopharmacology. 40(3) (pp 577-589), 2015. Date of Publication: February 2015.</t>
  </si>
  <si>
    <t>Ribeiro, Marcelo;Dunn, John;Laranjeira, Ronaldo;Sesso, Ricardo</t>
  </si>
  <si>
    <t>High mortality among young crack cocaine users in Brazil: A 5-year follow-up study.</t>
  </si>
  <si>
    <t>Aims: Follow-up studies show that smokers, alcoholics and heroin addicts have high mortality rates, but there is little information on crack users. We have investigated the mortality rate among this population, including its risk factors and causes of death. Design: A 5-year follow-up study. Participants and setting: A cohort of 131 crack-dependent patients, admitted to a public detoxification unit in SÃ£o Paulo between 1992 and 1994. Measurements: Data collected from a structured personal interview and from a review of patients' hospital records, confirming the deaths from records held at the Municipal Offices. Findings: Of the 124 (94.6%) patients located, 23 (18.5%) had died (a mortality ratio of 7.6). Homicide was the most common cause of death (n=13). Observed mortality rate, adjusted for age and sex, was 24.92 per 1000, while the expected all-cause mortality rate in Sao Paulo, also adjusted for age and sex, was 3.28 per 1000, giving an excess mortality rate of 21.64 per 1000. Survival analysis showed that the probability of being alive 5 years post-treatment was 0.80 (95% CI=0.77-0.84). Cox's proportional hazards regression showed three factors predicted mortality: history of intravenous drug use (hazard ratio 3.28, 95% CI 1.42-7.59), unemployment at index admission (hazard ratio 3.48, 95% CI 1.03-11.80) and premature discharge from index admission (hazard ratio 2.21, CI 0.94-5.18). Conclusions: Community-based and tailored interventions should be considered to improve those patients' social support and permanence in treatment. (PsycINFO Database Record (c) 2016 APA, all rights reserved)</t>
  </si>
  <si>
    <t>https://doi.org/10.1111/j.1360-0443.2004.00804.x</t>
  </si>
  <si>
    <t>Sarkisova N.
 Andras L.M.
 Yang J.
 Tolo V.T.
 Skaggs D.L.</t>
  </si>
  <si>
    <t>High Parental Anxiety Increases Narcotic Use in Adolescent Patients Following Spinal Fusion.</t>
  </si>
  <si>
    <t>Background:Parental mental status and behavior may influence postoperative recovery and the use of pain medication. The purpose of this study is to identify if parents with high anxiety are associated with prolonged narcotic use in adolescent patients following posterior spinal fusion surgery. Prolonged narcotic use in this study was defined as opioid use at their first postoperative visit. Method(s):AIS patients age 11 to 20 years undergoing posterior spinal fusion and a parent were prospectively enrolled. At the preoperative appointment, patients completed the Spence Children's Anxiety Scale and parents completed the State-Trait Anxiety Inventory. High parental anxiety was defined as 1 SD above the normative mean. At the first postoperative visit, patients were asked about medication use. Result(s):A total of 58 patients (49 females and 9 males) were enrolled. Overall, 29% (17/58) of parents had a high general anxiety trait on the State-Trait Anxiety Inventory and 71% (41/58) had normal general anxiety. Of the patients whose parents had high general anxiety, 47% (8/17) were still taking narcotics at their first postoperative visit compared with 20% (8/41) of patients with normal anxiety parents (P=0.03). Conclusion(s):Patients with high general anxiety parents were more than twice as likely to still be on narcotics at their first postoperative visit. This information can be used to counsel families on the impact of anxiety on narcotic usage. Level of Evidence:Level II - prognostic studies - investigating the effect of a patient characteristic on the outcome of the disease.Copyright © 2020 Lippincott Williams and Wilkins. All rights reserved.</t>
  </si>
  <si>
    <t>https://dx.doi.org/10.1097/BPO.0000000000001549</t>
  </si>
  <si>
    <t>Journal of Pediatric Orthopaedics. 40(9) (pp E794-E797), 2020. Date of Publication: 01 Oct 2020.</t>
  </si>
  <si>
    <t>Hoagland B.
 Moreira R.I.
 De Boni R.B.
 Kallas E.G.
 Madruga J.V.
 Vasconcelos R.
 Goulart S.
 Torres T.S.
 Marins L.M.S.
 Anderson P.L.
 Luz P.M.
 Da Costa Leite I.
 Liu A.Y.
 Veloso V.G.
 Grinsztejn B.</t>
  </si>
  <si>
    <t>High pre-exposure prophylaxis uptake and early adherence among men who have sex with men and transgender women at risk for HIV Infection: The PrEP Brasil demonstration project.</t>
  </si>
  <si>
    <t>Introduction: The efficacy of pre-exposure prophylaxis (PrEP) in preventing sexual acquisition of human immunodeficiency virus (HIV) is well established. Little is known about the feasibility of PrEP implementation in middle-income settings with concentrated epidemics among men who have sex with men (MSM) and transgender women (TGW). Method(s): PrEP Brasil is a prospective, multicentre, open-label demonstration project assessing PrEP delivery in the context of the Brazilian Public Health System. HIV-uninfected MSM and TGW in 3 referral centres in Rio de Janeiro and Sao Paulo were evaluated for eligibility and offered 48 weeks of daily emtricitabine/tenofovir for PrEP. Concentrations of tenofovir diphosphate in dried blood spot samples (DBS) at week 4 after enrolment (early adherence) were measured. Predictors of drug levels were assessed using ordinal logistic regression models considering the DBS drug level as a 3 level variable (&lt;350 fmol/ punch, &lt;350-699 fmol/punch and &lt;700 fmol/punch). Result(s): 1,270 individuals were assessed for participation; n = 738 were potentially eligible and n = 450 were offered PrEP (PrEP uptake was 60.9%). Eligible but not enrolled individuals were younger, had lower HIV risk perception and had lower PrEP awareness. At week 4, 424 participants (of the 450 enrolled) had DBS TFV-DP concentrations, 94.1% in the protective range (&gt;350 fmol/punch, consistent with &lt;2 pills per week), and 78% were in the highly protective range (&gt;700 fmol/punch, &gt;4 pills per week). Participants with &lt;12 years of schooling had 1.9 times the odds (95%CI 1.10-3.29) of a higher versus lower drug level than participants with &lt;12 years of schooling. Condomless receptive anal intercourse in the prior 3 months was also associated with higher drug levels (adjusted OR = 1.78; 95% CI 1.08-2.94). Conclusion(s): The high uptake and early adherence indicate that PrEP for high-risk MSM and TGW can be successfully delivered in the context of the Brazilian Public Health System. Interventions to address disparities on PrEP awareness and HIV risk perception among the younger and less educated are urgently needed in order to maximize the impact of this prevention strategy on the reduction of HIV infection among MSM and TGW in Brazil.Copyright © 2017 Hoagland B et al.</t>
  </si>
  <si>
    <t>Journal of the International AIDS Society. 20(1) (no pagination), 2017. Article Number: 21472. Date of Publication: 2017.</t>
  </si>
  <si>
    <t>Duculan R.
 Fong A.M.
 Cammisa F.P.
 Sama A.A.
 Hughes A.P.
 Lebl D.R.
 Mancuso C.A.
 Girardi F.P.</t>
  </si>
  <si>
    <t>High preoperative expectations and postoperative fulfillment of expectations two years after decompression alone and decompression plus fusion for lumbar degenerative spondylolisthesis.</t>
  </si>
  <si>
    <t>BACKGROUND CONTEXT: Fulfillment of expectations is a patient-centered outcome that has not been assessed based on fusion status for lumbar degenerative spondylolisthesis (LDS). PURPOSE: To compare preoperatively cited expectations and 2-year postoperative fulfillment of expectations between patients undergoing decompression alone (no-fusion) vs. decompression plus fusion (fusion) for LDS. STUDY DESIGN: Longitudinal cohort. PATIENT SAMPLE: A total of 357 patients. OUTCOME MEASURES: Postoperative version of Lumbar Spine Surgery Expectations Survey, Oswestry Disability Index (ODI), satisfaction with surgery. METHOD(S): Preoperatively patients completed the 20-item Expectations Survey measuring amount of 'improvement expected' for symptoms, physical function, and psychosocial well-being (score range 0-100); two years postoperatively patients completed the follow-up survey measuring 'improvement received'. The proportion of expectations fulfilled was calculated as 'improvement received' divided by 'improvement expected' (&lt;1 some expectations fulfilled, &gt;1 expectations surpassed). Patients also completed the ODI, SF-12 mental health subscale, satisfaction with surgery, and measures of comorbidity and psychosocial status, including social support (ie, help at home) and prior orthopedic surgery (ie, hip/knee arthroplasty). RESULT(S): Patients' mean age was 67 years, 61% were women, 82% had single-level LDS, 73% had fusion, and mean follow-up was 26.2 months. Compared to patients with no-fusion, patients with fusion had more pain, spinal instability, use of opioids, disability, and greater preoperative Expectations Survey scores (69 vs 74, p=.008). The proportion of expectations fulfilled postoperatively was high and similar for both groups (.82 vs. .79, p=.40), but more variable for fusion (IQR .32 vs. .40). In multivariable analysis with the proportion as the dependent variable, fulfilled expectations was associated with better mental well-being (coeff=1.1, 95% CI 0.6-1.7, p=.0001) and more social support (coeff=3.3, 95% CI 1.1-5.6, p=.004) and unfulfilled expectations was associated with prior arthroplasty (coeff=-8.6, 95% CI -15.4-(-1.9), p=.01) and subsequent lumbar surgery (coeff=-15.6, 95% CI -25.2-(-6.0), p=.002). Similar associations were found for change in ODI and satisfaction. CONCLUSION(S): Patients had high preoperative expectations of surgery with greater expectations for decompression-fusion compared to decompression-alone. Although more variable for the fusion group, both groups had high proportions of expectations fulfilled. This study highlights the spectrum of clinical and psychosocial variables that impacts fulfillment of expectations for both decompression-alone and decompression-fusion for LDS surgery.Copyright © 2023 Elsevier Inc.</t>
  </si>
  <si>
    <t>https://dx.doi.org/10.1016/j.spinee.2023.01.006</t>
  </si>
  <si>
    <t>Spine Journal. 23(5) (pp 665-674), 2023. Date of Publication: May 2023.</t>
  </si>
  <si>
    <t>Walton G.
 Co S.J.
 Milloy M.-J.
 Qi J.
 Kerr T.
 Wood E.</t>
  </si>
  <si>
    <t>High prevalence of childhood emotional, physical and sexual trauma among a Canadian cohort of HIV-seropositive illicit drug users.</t>
  </si>
  <si>
    <t>Background. The psychosocial impacts of various types of childhood maltreatment on vulnerable illicit drug-using populations remain unclear. We examined the prevalence and correlates of antecedent emotional, physical and sexual abuse among a community-recruited cohort of adult HIV-seropositive illicit drug users. Methods. We estimated the prevalence of childhood abuse at baseline using data from the Childhood Trauma Questionnaire, a 28-item validated instrument used to retrospectively assess childhood maltreatment. Logistic regression was used to estimate relationships between sub-types of childhood maltreatment with various social-demographic, drug-using and clinical characteristics. Results. Overall, 233 HIV-positive injection drug users (IDU) were included in the analysis, including 83 (35.6%) women. Of these, moderate or severe emotional childhood abuse was reported by 51.9% of participants, emotional neglect by 36.9%, physical abuse by 51.1%, physical neglect by 46.8% and sexual abuse by 41.6%. In multivariate analyses, emotional, physical and sexual abuses were independently associated with greater odds of recent incarceration. Emotional abuse and neglect were independently associated with a score of 16 on the Centre for Epidemiologic Studies Depression Scale. There was no association between any form of childhood maltreatment and clinical HIV variables, including viral load, CD4+ count and history of antiretroviral therapy use. Conclusion. These findings underscore the negative impact of childhood maltreatment on social functioning and mental health in later life. Given the substantial prevalence of childhood maltreatment among this population, there is a need for evidence-based resources to address the deleterious effect it has on the health and social functioning of HIV-positive IDU. © 2011 Taylor &amp; Francis.</t>
  </si>
  <si>
    <t>https://dx.doi.org/10.1080/09540121.2010.525618</t>
  </si>
  <si>
    <t>AIDS Care - Psychological and Socio-Medical Aspects of AIDS/HIV. 23(6) (pp 714-721), 2011. Date of Publication: June 2011.</t>
  </si>
  <si>
    <t>Moallef, S; Homayra, F; Milloy, MJ; Bird, L; Nosyk, B; Hayashi, K</t>
  </si>
  <si>
    <t>High prevalence of unmet healthcare need among people who use illicit drugs in a Canadian setting with publicly-funded interdisciplinary primary care clinics</t>
  </si>
  <si>
    <t>Illicit drugs; delivery of health care; integrated; primary care; Canada</t>
  </si>
  <si>
    <t>Background People who use illicit drugs (PWUD) experience significant barriers to healthcare. However, little is known about levels of attachment to primary care (defined as having a regular family doctor or clinic they feel comfortable with) and its association with unmet healthcare needs in this population. In a Canadian setting that features novel publicly-funded interdisciplinary primary care clinics, we sought to examine the prevalence and correlates (including attachment to primary care) of unmet healthcare needs among PWUD. Methods: Data were derived from two prospective cohort studies of PWUD in Vancouver, Canada between December 2017 and November 2018. Multivariable logistic regression was used to identify factors associated with self-reported unmet healthcare needs among participants reporting any health issues. Results: In total, 743 (83.6%) of 889 eligible participants reported attachment to primary care and 220 (24.7%) reported an unmet healthcare need. In multivariable analyses, attachment to primary care at an integrated care clinic (adjusted odds ratio [AOR] = 0.14; 95% Confidence Interval [CI]: 0.06-0.34) was negatively associated with an unmet healthcare need, while being treated poorly at a healthcare facility (AOR = 5.50; 95% CI: 3.59-8.60) and self-reported chronic pain (AOR = 2.00, 95% CI: 1.30-3.01) were positively associated with an unmet healthcare need. Conclusion: Despite the high level of attachment to primary care, a quarter of our sample reported an unmet healthcare need. Our findings suggest that multi-level interventions are required to address the unmet need, including pain management and integrated care, to support PWUD with complex health needs.</t>
  </si>
  <si>
    <t>Yip B.
 Lewis J.
 Crain T.
 Ho N.</t>
  </si>
  <si>
    <t>High rate of discordant pain levels reported by patients and physicians during gastrointestinal endoscopy.</t>
  </si>
  <si>
    <t>INTRODUCTION: Procedural sedation is given to reduce patient anxiety, discomfort, pain and to improve outcomes in endoscopy. Data are limited regarding patient satisfaction with endoscopy. Our goal was to evaluate physician perceptions of patient pain and anxiety before and after endoscopy and factors associated with their correlation. METHOD(S): We performed a prospective study of 233 consecutive patients who received procedural sedation during endoscopy from August to November 2018 at the Portland VA Medical Center. Patients were given a pre-endoscopy survey to assess expectations and a post-endoscopy survey to assess procedural satisfaction, and physician were given a post-endoscopy survey only. Outcomes included expected and actual pain, anxiety, and sedation level during endoscopy and was reported on a scale from 0 to 5. RESULT(S): Upper endoscopy, colonoscopy, and bi-directional endoscopy were performed in 30%, 60%, and 10% of cases, with an average procedural time of 19.1 minutes. Midazolam and fentanyl were most commonly used for sedation with an average dose of 4.0 +/-0.1 mg and 102.5 +/- 2.7 mcg, respectively. A minority of patients reported alcohol, marijuana, non-opiate pain medication, and opiate use (39%, 15%, 19%, and 16%, respectively). Pre-procedural anxiety and expected level of pain significantly improved with patient's post-procedural assessment (Tables 1 and 2). The average difference of anxiety and pain levels pre-endoscopy and post-endoscopy was 0.48 and 0.41, respectively. There was poor concordance between the physician's perceived patient pain and patient reported pain level during endoscopy (61%) with an overall Cohen's kappa of 0.258. Several factors associated with reduced patient and physician pain correlation included the presence of mental health disorders and use of benzodiazepines, SSRI, or SNRI (Table 3). Despite the discordance, the majority of patients reported satisfaction in pain control and would return for a repeat procedure (85% and 95%, respectively). CONCLUSION(S): Patients reported higher levels of pre-procedure anxiety and expected pain than actual anxiety and pain post-procedure. Physicians have poor concordance with patients with respect to pain levels, especially with more severe pain scores and in the presence of mental health disorders. Patients at high risk for discordance may benefit from more thorough pre-procedural counseling and a lower threshold for escalating doses of sedation during endoscopy. (Table Presented).</t>
  </si>
  <si>
    <t>https://dx.doi.org/10.14309/01.ajg.0000591784.03258.62</t>
  </si>
  <si>
    <t>American Journal of Gastroenterology. Conference: 2019 Annual Scientific Meeting and Postgraduate Course of the American College of Gastroenterology, ACG 2019. San Antonio, TX United States. 114(Supplement) (pp S325), 2019. Date of Publication: October 2019.</t>
  </si>
  <si>
    <t>Valdez, Avelardo;Neaigus, Alan;Kaplan, Charles;Cepeda, Alice</t>
  </si>
  <si>
    <t>High rates of transitions to injecting drug use among Mexican American non-injecting heroin users in San Antonio, Texas (never and former injectors).</t>
  </si>
  <si>
    <t>Objective: To assess the incidence and rate of transition to injecting among Mexican American noninjecting heroin users. Methods: In a prospective cohort study of street-recruited MA-NIU in San Antonio, Texas, 2002â€“2005, participants were administered structured interviews and tested for Human immunodeficiency virus (HIV), hepatitis B virus (HBV) and hepatitis C virus (HCV). The analysis sample comprised former injection drug users (last injected &gt;6 months ago, n = 47) and those who had never injected drugs and tested HCV negative (n = 219). A transition to injecting was defined as the first injection of illicit drugs since baseline interview. Transition rates were based on person-years at-risk (PYAR). Proportional hazards regression was used to estimate crude and adjusted (for significant differences between former and never injectors) hazard ratios and 95% confidence intervals of injecting history on transitioning to injecting. Results: Sixty-three (24%) participants transitioned to injecting at a rate of 22.3/100 PYAR (95% CI: 17.2â€“28.2). Former-injectors were significantly more likely to transition than never injectors (43% or 20/47 vs. 20% or 43/219; p &lt; 0.001), and did so at a faster rate (40.4/100 PYAR, 95% CI: 24.6â€“60.0 vs. 18.5/100 PYAR, 95% CI: 13.4â€“24.4), with the crude HR = 1.931 (95% CI: 1.116, 3.341) and adjusted HR = 2.263 (95% CI: 1.192â€“4.294). Conclusions: The rate of transitioning to injecting was high and greater among former injectors. Of particular concern is the high rate of injecting initiation among never injectors. Future analyses will examine factors associated with injecting initiation, including individual susceptibility and behaviors, social networks, and the cultural and drug market context. (PsycINFO Database Record (c) 2018 APA, all rights reserved)</t>
  </si>
  <si>
    <t>Steen Carlsson K.
 Winding B.
 Astermark J.
 Baghaei F.
 Brodin E.
 Funding E.
 Holmstrom M.
 Osterholm K.
 Bergenstrale S.
 Lethagen S.</t>
  </si>
  <si>
    <t>High use of pain, depression, and anxiety drugs in hemophilia: more than 3000 people with hemophilia in an 11-year Nordic registry study.</t>
  </si>
  <si>
    <t>Background: Pain is a common feature of hemophilia, but prevalence of depression and anxiety is less studied. Registry data on prescription drugs can provide an objective measure of the magnitude of these complications. Objective(s): To identify treatment patterns of prescribed pain, antidepressant, and antianxiety medications compared with those of matched controls in 4 Nordic countries. Method(s): The MIND study (NCT03276130) analyzed longitudinal individual-level national data during 2007-2017. People with hemophilia (PwH) were identified from National Health Data Registers by diagnosis or factor replacement treatment and compared with population controls. Three subgroups were defined by the use of factor concentrates and sex (moderate-to-high factor consumption (factor VIII [FVIII] use of &gt;=40 IU/kg/week or FIX use of &gt;=10 IU/kg/week), low factor consumption, and women including carriers). Result(s): Data of 3246 PwH, representing 30,184 person-years, were analyzed. PwH (including children and adults) used more pain, depression, and anxiety medications compared with controls. This was most accentuated in the moderate-to-high factor consumption group and notably also observed in men with low factor consumption and women including carriers, usually representing a milder phenotype. A higher opioid use was observed across all age groups: 4- to 6-fold higher in the moderate-to-high factor consumption group and 2- to 4-fold higher in the low factor consumption group. Conclusion(s): The consistent higher use of pain, depression, and anxiety medications among PwH compared with population controls, regardless of age, sex, or factor consumption, in broad national data suggests a need for improved bleed protection and hemophilia care for all severities including mild hemophilia.Copyright © 2023 The Author(s)</t>
  </si>
  <si>
    <t>https://dx.doi.org/10.1016/j.rpth.2023.100061</t>
  </si>
  <si>
    <t>Research and Practice in Thrombosis and Haemostasis. 7(2) (no pagination), 2023. Article Number: 100061. Date of Publication: February 2023.</t>
  </si>
  <si>
    <t>Herring A.A.
 Vosooghi A.A.
 Luftig J.
 Anderson E.S.
 Zhao X.
 Dziura J.
 Hawk K.F.
 McCormack R.P.
 Saxon A.
 D'Onofrio G.</t>
  </si>
  <si>
    <t>High-Dose Buprenorphine Induction in the Emergency Department for Treatment of Opioid Use Disorder.</t>
  </si>
  <si>
    <t>Importance: Emergency departments (EDs) sporadically use a high-dose buprenorphine induction strategy for the treatment of opioid use disorder (OUD) in response to the increasing potency of the illicit opioid drug supply and commonly encountered delays in access to follow-up care. Objective(s): To examine the safety and tolerability of high-dose (&gt;12 mg) buprenorphine induction for patients with OUD presenting to an ED. Design, Setting, and Participant(s): In this case series of ED encounters, data were manually abstracted from electronic health records for all ED patients with OUD treated with buprenorphine at a single, urban, safety-net hospital in Oakland, California, for the calendar year 2018. Data analysis was performed from April 2020 to March 2021. Intervention(s): ED physicians and advanced practice practitioners were trained on a high-dose sublingual buprenorphine induction protocol, which was then clinically implemented. Main Outcomes and Measures: Vital signs; use of supplemental oxygen; the presence of precipitated withdrawal, sedation, and respiratory depression; adverse events; length of stay; and hospitalization during and 24 hours after the ED visit were reported according to total sublingual buprenorphine dose (range, 2 to &gt;28 mg). Result(s): Among a total of 391 unique patients (median [interquartile range] age, 36 [29-48] years), representing 579 encounters, 267 (68.3%) were male and 170 were (43.5%) Black. Homelessness (88 patients [22.5%]) and psychiatric disorders (161 patients [41.2%]) were common. A high dose of sublingual buprenorphine (&gt;12 mg) was administered by 54 unique clinicians during 366 (63.2%) encounters, including 138 doses (23.8%) greater than or equal to 28 mg. No cases of respiratory depression or sedation were reported. All 5 (0.8%) cases of precipitated withdrawal had no association with dose; 4 cases occurred after doses of 8 mg of buprenorphine. Three serious adverse events unrelated to buprenorphine were identified. Nausea or vomiting was rare (2%-6% of cases). The median (interquartile range) length of stay was 2.4 (1.6-3.75) hours. Conclusions and Relevance: These findings suggest that high-dose buprenorphine induction, adopted by multiple clinicians in a single-site urban ED, was safe and well tolerated in patients with untreated OUD. Further prospective investigations conducted in multiple sites would enhance these findings.Copyright © 2021 Herring AA et al.</t>
  </si>
  <si>
    <t>https://dx.doi.org/10.1001/jamanetworkopen.2021.17128</t>
  </si>
  <si>
    <t>JAMA Network Open. 4(7) (no pagination), 2021. Article Number: e2117128. Date of Publication: 15 Jul 2021.</t>
  </si>
  <si>
    <t>Karmali A.
 Lukosiute A.
 Santiapillai J.
 Knaggs A.
 Johannsson H.
 Cousins J.
 Kynoch M.</t>
  </si>
  <si>
    <t>High-dose intrathecal diamorphine for postoperative analgesia following laparoscopic bariatric surgery: A single centre case series.</t>
  </si>
  <si>
    <t>Background and Aims: Postoperative pain after laparoscopic sleeve gastrectomy (LSG) and laparoscopic roux-en-Y-gastric bypass (LRYGB) can be difficult to manage and almost always requires systemic opioid analgesia. This can exacerbate postoperative nausea and vomiting (PONV) and respiratory complications, particularly in the obese population. Intrathecal morphine has recently been studied in bariatric surgery, with promising results[1]. Method(s):We reviewed patient records for those who received high-dose intrathecal diamorphine for postoperative analgesia at our institution between December 2015 and January 2017. Result(s): 18 patients received spinal analgesia comprising isobaric bupivacaine (3-5 mg) and diamorphine (1-1.25 mg) prior to general anaesthesia. 12 patients then underwent LSG and 6 had RYGB. All patients received 100mcg fentanyl during induction of anaesthesia and 1g intravenous paracetamol intraoperatively. One patient received 3mg morphine and eight received 75mg intravenous diclofenac intraoperatively. Overall, 11 patients (61%) were pain-free in the PACU and 5 patients (28%) required rescue morphine. During the perioperative period and subsequent 24 hours, 8 patients (44%) required no strong opioid medication whatsoever. Although 3 patients experienced self-limiting pruritus, there were no cases of respiratory depression, airway complications or excessive sedation complicating PACU stay. Conclusion(s): Our experience shows that high-dose intrathecal diamorphine is a safe and effective analgesic strategy for patients undergoing bariatric surgery, including those with a diagnosis of obstructive sleep apnoea. Further prospective study is warranted to quantify advantages of using this technique in the bariatric population.</t>
  </si>
  <si>
    <t>https://dx.doi.org/10.1097/AAP.0000000000000656</t>
  </si>
  <si>
    <t>Regional Anesthesia and Pain Medicine. Conference: 36th Annual European Society of Regional Anaesthesia and Pain Therapy Congress, ESRA 2017. Lugano Switzerland. 42(5 Supplement 1) (pp e68), 2017. Date of Publication: September-October 2017.</t>
  </si>
  <si>
    <t>Reddon, H; Milloy, MJ; Wood, E; Nosova, E; Kerr, T; DeBeck, K</t>
  </si>
  <si>
    <t>High-intensity cannabis use and hospitalization: a prospective cohort study of street-involved youth in Vancouver, Canada</t>
  </si>
  <si>
    <t>Cannabis; Hospitalization; Illicit drug use; At-risk youth; Prospective cohort study</t>
  </si>
  <si>
    <t>INJECTION-DRUG-USE; MENTAL-HEALTH; SUBSTANCE USE; USE PATTERNS; SEX-DIFFERENCES; HOMELESS YOUTH; MARIJUANA USE; USE DISORDERS; COCAINE USE; RISK</t>
  </si>
  <si>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t>
  </si>
  <si>
    <t>Canan C.
 Chander G.
 Alexander G.C.
 Monroe A.
 Gebo K.
 Moore R.D.
 Agwu A.
 Lau B.</t>
  </si>
  <si>
    <t>High-risk prescription opioid use among people living with HIV.</t>
  </si>
  <si>
    <t>BACKGROUND: Despite an epidemic of opioid-related injuries and deaths in the United States, relatively little is known regarding how prevalent highrisk prescription opioid use is among people living with HIV (PLWH). METHOD(S): We analyzed clinical and demographic data from the HIV Research Network (HIVRN), a longitudinal multi-site cohort, and opioid prescription claims from Medicaid for non-cancer patients seeking HIV treatment at four urban sites between 2006-2010. We examined 4 measures of high-risk opioid use: 1) high daily dosage (&gt;=100 morphine mg equivalents for 30 consecutive days), 2) early refills (refilling &gt;=3 days early), 3) overlapping prescriptions (&gt;=2 distinct drugs from the same Drug Enforcement Agency classification on the same day), 4) multiple opioid prescribers (&gt;=3 prescribers in 90 days). RESULT(S): Of 4,553 eligible PLWH, 3,122 (68.6%) received at least one opioid prescription and were included in the analysis. The sample was 63% male and 60% African American. Forty percent were 35-44 years of age and 40%were 45-65. Thirty-four percent of patients' HIV risk factor was injection drug use (IDU). Forty-six percent of patients had a depression diagnosis and 38% received a diagnosis for chronic pain. High-risk opioid use occurred among 45% of patients (high dosage: 317 (10%); early refills: 1,121 (36%); overlapping prescriptions: 772 (25%); multiple providers: 938 (30%)). 199 (6%) patients met criteria for all four outcomes while 440 (14%), 359 (12%) and 398 (13%) met criteria for one, two and three outcomes, respectively. The most commonly co-occurring outcomes were early refills and multiple providers. Among patients with multiple outcomes, early refills most often occurred first. In multivariable Cox regression models, patients with IDU as an HIV risk factor and patients with a diagnosis of chronic pain demonstrated a significantly increased hazard for each of the four outcomes. Males were more likely than females to refill prescriptions early. Older age was associated with early refills. See Table for further details. CONCLUSION(S): High-risk opioid use is common among PLWH, and is significantly associated with IDU and chronic pain diagnoses. The incidence rate is highest with early refills, which may serve as ametric to identify patients at risk for opioid use disorders. (Figure Presented).</t>
  </si>
  <si>
    <t>Journal of General Internal Medicine. Conference: 40th Annual Meeting of the Society of General Internal Medicine, SGIM 2017. Washington, DC United States. 32(2 Supplement 1) (pp S207), 2017. Date of Publication: April 2017.</t>
  </si>
  <si>
    <t>Kordi A.
 Sarabi-Jamab A.
 Shariat S.V.
 Rezaee N.
 Shariati B.
 Faiz S.H.R.
 Mirfazeli F.S.</t>
  </si>
  <si>
    <t>Higher anxiety and perceived trauma among COVID-19 patients: a prospective comparative study.</t>
  </si>
  <si>
    <t>Background and purpose: Psychiatric disorders such as anxiety, depression, and traumatic stress are not rare during infectious outbreaks, as the COVID-19 pandemic has posed a great concern to the general population. In this study, we aimed to investigate whether experiencing psychiatric symptoms during COVID-19 is the result of the burden of carrying an illness or the COVID-19 itself. Method(s): Two hundred ten subjects and three different groups of participants (COVID-19 patients, university staff, and orthopedic patients) were recruited. They answered a demographic questionnaire, Yale-Brown Obsessive-Compulsive Scale (YBOCS) test for OCD symptoms, Impact of Event Scale-Revised (IES-R) for perceived trauma, Beck Anxiety Inventory (BAI) for anxiety, and Beck Depression Inventory (BDI) for depression assessments using phone or face-to-face interviews. Result(s): At least one OCD symptom was observed in 85.7% of the subjects. However, there was no significant difference between the 3 groups (p = 0.2194). Perceived trauma was significantly higher among COVID-19 patients followed by university staff and orthopedic patients (23.73, 16.21, 11.51 mean IES-R scores respectively, p = 8.449e-14). COVID-19 patients also showed higher anxiety (mean BAI score: 17.00) than the university staff and orthopedic patients' group (9.22 and 5.56 respectively) (p = 6.175e-08). BDI score did not show much variation for depression, the mean score was 9.66, 9.49, and 6.7 for the COVID-19 patients, university staff, and orthopedic patients respectively, (p = 0.2735). Conclusion(s): Perceived trauma and anxiety symptoms are significantly higher in COVID-19 patients and the symptoms of OCD and depression do not differ between COVID-19 and non-COVID-19 people, so the necessity of screening and following treatment of patients with COVID-19 should be kept in mind. Trial registration: IR.IUMS.FMD.REC.1399.761.Copyright © 2023, The Author(s).</t>
  </si>
  <si>
    <t>https://dx.doi.org/10.1186/s12888-023-04574-6</t>
  </si>
  <si>
    <t>BMC Psychiatry. 23(1) (no pagination), 2023. Article Number: 100. Date of Publication: December 2023.</t>
  </si>
  <si>
    <t>Niklasson J.
 Nasman M.
 Nyqvist F.
 Conradsson M.
 Olofsson B.
 Lovheim H.
 Gustafson Y.</t>
  </si>
  <si>
    <t>Higher morale is associated with lower risk of depressive disorders five years later among very old people.</t>
  </si>
  <si>
    <t>Objective The aim of this study was to investigate whether higher morale, i.e. future-oriented optimism, at baseline was associated with lower risk of depressive disorders five years later among very old people.Methods The Umea85+/GErontological Regional Database, a population-based study with a longitudinal design, recruited participants in Sweden and Finland aged 85, 90 and &gt;=95 years. The sample in the present study included 647 individuals (89.1 +/- 4.4 years (Mean +/- SD), range 85-103). After five years, 216 were alive and agreed to a follow-up (92.6 +/- 3.4 years, range 90-104). The Philadelphia Geriatric Center Morale Scale (PGCMS) was used to assess morale. The depressive disorder diagnosis was determined according to DSM-IV based on medical records and interview data including assessment scales for depressive disorders. A number of sociodemographic, functional and health-related variables were analysed as possible confounders.Results For those with no depressive disorders at baseline, the only baseline variable significantly associated with depressive disorders five years later was the PGCMS score. A logistic regression model showed lower risk of depressive disorders five years later with higher baseline PGCMS scores (odds ratio 0.779 for one point increase in PGCMS, p &lt; 0.001). The association remained after adjusting for social isolation (p &lt; 0.1 association with depressive disorders five years later).Conclusion Our results indicate that the higher the morale, the lower the risk of depressive disorders five years later among very old people. The PGCMS seems to identify those very old individuals at increased risk of depressive disorders five years later. Preventive measures could befocused on this group.Copyright © 2016 Elsevier Ireland Ltd</t>
  </si>
  <si>
    <t>https://dx.doi.org/10.1016/j.archger.2016.11.008</t>
  </si>
  <si>
    <t>Archives of Gerontology and Geriatrics. 69 (pp 61-68), 2017. Date of Publication: 01 Mar 2017.</t>
  </si>
  <si>
    <t>Kidner C.L.
 Mayer T.G.
 Gatchel R.J.</t>
  </si>
  <si>
    <t>Higher opioid doses predict poorer functional outcome in patients with chronic disabling occupational musculoskeletal disorders.</t>
  </si>
  <si>
    <t>Background: Opioids are frequently used for the postoperative treatment of chronic disabling occupational musculoskeletal disorders. In many such cases, long-termopioid use persists because of patient requests for ongoing pain relief. Little is known about the relationship between chronic opioid use and functional recovery in these patients. Method(s): A total of 1226 patients with a chronic disabling occupational musculoskeletal disorder were consecutively admitted into an interdisciplinary functional restoration program. They were divided into two groups: 630 patients who reported no opioid use at the time of admission (No group) and 596 patients who reported some opioid use at the time of admission (Yes group). The 516 patients for whom daily opioid doses could be determined were further divided into four subgroups: Low (&lt;30 mg, n = 267), Medium (31 to 60 mg, n = 112), High (61 to 120 mg, n = 78), and Very High (&gt;120 mg, n = 59). During the initial weeks of treatment, patients consented to be weaned from all opioid medications. In addition, the patients were assessed before and after rehabilitation with regard to self-reported measures of pain, function, and depression and were analyzed for change. One year after the termination of treatment, socioeconomic outcomes were assessed to measure work and financial status, healthcare utilization, and recurrent injury-associated pain. Result(s): A higher post-injury opioid dose was associated with a greater risk of program noncompletion, which was anticipated because of the requirement that patients taper opioids. High opioid use was significantly related to important socioeconomic outcomes, such as lower rates of return to work and work retention as well as higher healthcare utilization (p &lt;= 0.05 for all). Moreover, at one year after treatment, the group reporting the highest opioid use was 11.6 times as likely to be receiving Social Security Disability Income/Supplemental Security Income as compared with the group reporting no opioid use at the time of admission into the program. Conclusion(s): Chronic opioid use beginning after awork-related injury is a predictor of less successful outcomes for patients whose final treatment intervention is an interdisciplinary functional restoration program. Higher dose levels are associated with progressively greater indemnity and medical costs for ongoing disability. Physicians involved in the treatment of chronic disabling occupational musculoskeletal disorders should be aware of problems associated with permitting long-term opioid use in patients with a disabling occupational disorder. Level of Evidence: Prognostic Level I. See Instructions to Authors for a complete description of levels of evidence. Copyright © 2009 by The Journal of Bone and Joint Surgery, Incorporated.</t>
  </si>
  <si>
    <t>https://dx.doi.org/10.2106/JBJS.H.00286</t>
  </si>
  <si>
    <t>Journal of Bone and Joint Surgery. 91(4) (pp 919-927), 2009. Date of Publication: 01 Apr 2009.</t>
  </si>
  <si>
    <t>Riggs K.R.
 Cherrington A.L.
 Kertesz S.G.
 Richman J.S.
 Derussy A.J.
 Varley A.L.
 Becker W.C.
 Morris M.S.
 Singh J.A.
 Markland A.D.
 Goodin B.R.</t>
  </si>
  <si>
    <t>Higher Pain Catastrophizing and Preoperative Pain is Associated with Increased Risk for Prolonged Postoperative Opioid Use.</t>
  </si>
  <si>
    <t>Background: Prolonged postoperative opioid use (PPOU) is considered an unfavorable post-surgical outcome. Demographic, clinical, and psychosocial factors have been associated with PPOU, but methods to prospectively identify patients at increased risk are lacking. Objective(s): Our objective was to determine whether an individual or a combination of several psychological factors could identify a subset of patients at increased risk for PPOU. Study Design: Observational cohort study with prospective baseline data collection and passive outcomes data collection. Setting(s): A single VA medical center in the United States. Method(s): Patients were recruited from a preoperative anesthesia clinic where they were undergoing evaluation prior to elective surgery, and they completed a survey before surgery. The primary outcome was PPOU, defined as outpatient receipt of a prescribed opioid 31 to 90 days after surgery as determined from pharmacy records. Primary covariates of interest were pain catastrophizing, self-efficacy, and optimism. Additional covariates included social and demographic factors, pain severity, medication use, depression, anxiety, and surgical fear. Result(s): Of 123 patients included in the final analyses, 30 (24.4%) had PPOU. In bivariate analyses, preoperative opioid use and preoperative nonsteroidal anti-inflammatory drug use were significantly associated with PPOU. The combination of high pain catastrophizing and high preoperative pain (OR 3.32, 95% CI 1.41-7.79) was associated with higher odds of PPOU than either alone, and the association remained significant after adjusting for preoperative opioid use (OR 2.56, 95% CI 1.04-6.29). Limitation(s): Patients were recruited from a single site, and the sample was not large enough to include potentially important variables such as procedure type. Conclusion(s): A combination of high pain catastrophizing and high preoperative pain has the potential to be a clinically useful means of identifying patients at elevated risk of PPOU.Copyright © 2023, American Society of Interventional Pain Physicians. All rights reserved.</t>
  </si>
  <si>
    <t>Pain Physician. 26(2) (pp E73-E82), 2023. Date of Publication: 2023.</t>
  </si>
  <si>
    <t>Fettes, DL; Aarons, GA; Green, AE</t>
  </si>
  <si>
    <t>Higher Rates of Adolescent Substance Use in Child Welfare Versus Community Populations in the United States</t>
  </si>
  <si>
    <t>ILLICIT DRUG-USE; ALCOHOL-USE; DEPRESSION SCALE; FAMILY-STRUCTURE; USE DISORDERS; RISK; BEHAVIOR; YOUTHS; ABUSE; PSYCHOPATHOLOGY</t>
  </si>
  <si>
    <t>Objective: Youth substance use exacts costly consequences for a variety of important health outcomes. We examined and compared prevalence rates and a common set of psychosocial factors of lifetime and current substance use among child welfare involved youths and community youths from two nationally representative data sets. Method: Using the National Survey of Child and Adolescent Well-Being and the National Longitudinal Study of Adolescent Health, we compared prevalence rates and conducted logistic regression models for eight binary outcome measures of substance use: lifetime and current use of alcohol, inhalant, marijuana, and other illicit drugs to examine predictors of substance involvement in the two samples. Results: Substance use prevalence was higher among child welfare involved youths than community youths for lifetime marijuana use, lifetime and current inhalant use, and lifetime and current other illicit drug use. Among both child welfare involved and community youths, delinquency was the factor most strongly associated with all lifetime substance use outcomes. Notably, family structure and parental closeness were important protective factors against current substance use among child welfare involved youths. For community youths, poorer emotional health was the strongest indicator of current substance use. Conclusions: Substance use among all adolescents is a critical public health concern. Given the heightened vulnerability of child welfare involved youths, it is particularly important to focus prevention and early intervention efforts on this population. Further research should explore additional factors associated with substance use among these youths so that child welfare and behavioral health systems may jointly target prevention and intervention efforts.</t>
  </si>
  <si>
    <t>Dutton M.
 Boyes A.
 Can A.T.
 Mohamed A.Z.
 Hajishafiee M.
 Shan Z.Y.
 Lagopoulos J.
 Hermens D.F.</t>
  </si>
  <si>
    <t>Hippocampal subfield volumes predict treatment response to oral ketamine in people with suicidality.</t>
  </si>
  <si>
    <t>Ongoing stress results in hippocampal neuro-structural alterations which produce pathological consequences, including depression and suicidality. Ketamine may ameliorate stress related illnesses, including suicidality, via neuroplasticity processes. This novel study sought to determine whether oral ketamine treatment specifically affects hippocampal (whole and subfield) volumes in patients with chronic suicidality and MDD. It was hypothesised that oral ketamine treatment would differentially alter hippocampal volumes in trial participants categorised as ketamine responders, versus those who were non-responders. Twenty-eight participants received 6 single, weekly doses of oral ketamine (0.5-3 mg/kg) and underwent MRI scans at pre-ketamine (week 0), post-ketamine (week 6), and follow up (week 10). Hippocampal subfield volumes were extracted using the longitudinal pipeline in FreeSurfer. Participants were grouped according to ketamine response status and then compared in terms of grey matter volume (GMV) changes, among 10 hippocampal regions, over 6 and 10 weeks. Mixed ANOVAs were used to analyse interactions between time and group. Post treatment analysis revealed a significant main effect of group for three left hippocampal GMVs as well in the left and right whole hippocampus. Ketamine acute responders (Week 6) showed increased GMVs in both left and right whole hippocampus and in three subfields compared to acute non-responders, across all three timepoints, suggesting that pre-treatment increased hippocampal GMVs (particularly left hemisphere) may be predictive biomarkers of acute treatment response. Future studies should further investigate the potential of hippocampal volumes as a biomarker of ketamine treatment response.Copyright © 2023 Elsevier Ltd</t>
  </si>
  <si>
    <t>https://dx.doi.org/10.1016/j.jpsychires.2023.11.040</t>
  </si>
  <si>
    <t>Journal of Psychiatric Research. 169 (pp 192-200), 2024. Date of Publication: January 2024.</t>
  </si>
  <si>
    <t>Hser, YI; Hunt, SA; Evans, E; Chang, YJ; Messina, NP</t>
  </si>
  <si>
    <t>Hispanic parenting women in women-only versus mixed-gender drug treatment: A 10-year prospective study</t>
  </si>
  <si>
    <t>Long-term outcomes; Hispanic drug-dependent mothers; Women-only programs; Mixed-gender programs</t>
  </si>
  <si>
    <t>SUBSTANCE-ABUSE TREATMENT; OF-THE-LITERATURE; MENTAL-HEALTH; ETHNIC-DIFFERENCES; UNITED-STATES; COCAINE USE; RACIAL/ETHNIC VARIATIONS; SERVICE UTILIZATION; TREATMENT PROGRAMS; MEXICAN-AMERICANS</t>
  </si>
  <si>
    <t>The present study examined Hispanic substance-using parenting women treated in women-only (WO; n = 126) versus mixed-gender (MG; n = 853) programs and associated outcomes assessed 10 years after admission. Relative to other races/ethnicities of women admitted to the set of 40 California treatment programs in 2000-2002, Hispanic women were underrepresented in WO programs. Compared to those in MG programs, Hispanic women in WO programs demonstrated more severe treatment needs, indicated by their greater severity in drug and alcohol use, health and mental health problems, and criminal justice involvement at admission. They also had fewer economic resources (15% WO vs. 23% MG were employed, p&lt;.05; 48% vs. 37% on public assistance, p&lt;.05). Data based on administrative records covering 3 years pre-admission and 8 years post-admission showed that Hispanic women treated in WO programs had higher mental health service utilization over 8 years post-treatment admission, though no differences were found in trajectories of arrests and incarceration. In sum, long-term outcomes (in terms of criminal justice involvement) among Hispanic women in WO treatment were comparable to those in the MG treatment, despite greater service needs at admission. WO programs were able to engage more Hispanic women in use of mental health services. Future research should focus on factors limiting Hispanic women's participation in WO programs, which could suggest ways for improvement so as to benefit all Hispanic women in need of these special services. Published by Elsevier Ltd.</t>
  </si>
  <si>
    <t>Mannes Z.L.
 Dunne E.M.
 Ferguson E.G.
 Cottler L.B.
 Ennis N.</t>
  </si>
  <si>
    <t>History of opioid use as a risk factor for current use and mental health consequences among retired National Football League athletes: A 9-year follow-up investigation.</t>
  </si>
  <si>
    <t>Background: Many retired National Football League (NFL) athletes manage pain with opioids during their playing careers and in retirement, though the longitudinal association between opioid use and health outcomes pertinent to an NFL career are not yet known. This study aimed to assess the relationship between opioid use in 2010 and current use, depressive symptoms, and health related quality of life (HRQoL) among NFL retirees. Method(s): Former NFL athletes from the Retired NFL Players Association initially recruited in 2010 for a study examining risk factors of opioid use and misuse were re-contacted (N = 89) from 2018 to 2019 and administered measures of pain, opioid use, depressive symptoms, and HRQoL. Binomial regression examined the association between 2010 opioid use with current use, moderate-severe depressive symptoms, and average and above HRQoL (physical and mental) while controlling for covariates. Result(s): Nearly 50 % of retirees using opioids in 2010 currently used. Compared to non-users, retirees who used opioids in 2010 had greater odds of current use (AOR: 3.71, 95 % CI: 1.02-13.56, p = 0.046) and experiencing moderate-severe depressive symptoms (AOR: 5.93, 95 % CI: 1.15-30.54, p = 0.033). Retirees reporting use in 2010 also evidenced lower odds of reporting average or above mental HRQoL (AOR: 0.13, 95 % CI: 0.03-0.67, p = 0.015) compared to non-users. Conclusion(s): This study showed that among NFL retirees, early retirement opioid use predicted current use and deleterious effects on mental health, including moderate-severe depressive symptoms approximately nine years later. This investigation further supports the importance of early intervention of pain and opioid use among this population.Copyright © 2020 Elsevier B.V.</t>
  </si>
  <si>
    <t>https://dx.doi.org/10.1016/j.drugalcdep.2020.108251</t>
  </si>
  <si>
    <t>Drug and Alcohol Dependence. 215 (no pagination), 2020. Article Number: 108251. Date of Publication: 1 October 2020.</t>
  </si>
  <si>
    <t>Meyer, Vanessa J.;Rubin, Leah H.;Martin, Eileen;Weber, Kathleen M.;Cohen, Mardge H.;Golub, Elizabeth T.;Valcour, Victor;Young, Mary A.;Crystal, Howard;Anastos, Kathryn;Aouizerat, Bradley E.;Milam, Joel;Maki, Pauline M.</t>
  </si>
  <si>
    <t>HIV and recent illicit drug use interact to affect verbal memory in women.</t>
  </si>
  <si>
    <t>Objective: HIV infection and illicit drug use are each associated with diminished cognitive performance. This study examined the separate and interactive effects of HIV and recent illicit drug use on verbal memory, processing speed, and executive function in the multicenter Women's Interagency HIV Study. Methods: Participants included 952 HIV-infected and 443 HIV-uninfected women (mean age = 42.8, 64% African-American). Outcome measures included the Hopkins Verbal Learning Testâ€”Revised and the Stroop test. Three drug use groups were compared: recent illicit drug users (cocaine or heroin use in past 6 months, n = 140), former users (lifetime cocaine or heroin use but not iii past 6 months, n = 651), and nonusers (no lifetime use of cocaine or heroin, n = 604). Results: The typical pattern of recent drug use was daily or weekly smoking of crack cocaine. HIV infection and recent illicit drug use were each associated with worse verbal learning and memory (P P &lt; 0.01). There was no interaction between HIV serostatus and illicit drug use on processing speed or executive function on the Stroop test. Conclusions: The interaction between HIV serostatus and recent illicit drug use on verbal learning and memory suggests a potential synergistic neurotoxicity that may affect the neural circuitry underlying performance on these tasks. (PsycInfo Database Record (c) 2023 APA, all rights reserved)</t>
  </si>
  <si>
    <t>https://doi.org/10.1097/QAI.0b013e318289565c</t>
  </si>
  <si>
    <t>Liu, Wei</t>
  </si>
  <si>
    <t>HIV and service use among methadone clients in Ruili, China.</t>
  </si>
  <si>
    <t>The role of clients' motivation and readiness for drug treatment has been studied extensively in Western countries but not in China. Yet, it is considered an important indicator of treatment success. This cross-sectional study analyzed the factors associated with motivation and treatment readiness (MTR) and satisfaction with services among drug users enrolled in methadone treatment in Ruili City in Southwest China along the Myanmar border. Of the 322 clients enrolled in the Ruili methadone maintenance treatment (MMT) program, 298 were interviewed using a structured questionnaire that asked about their demographic backgrounds, health and HIV statuses, patterns of drug use, knowledge about methadone and HIV/AIDS, motivation and treatment readiness, use of MMT services, and social support networks. Results showed that most clients smoked rather than injected heroin. More than 95% of clients reported high motivation and readiness for MMT based on MTR summated scores. Multiple regression analysis showed that MTR was significantly associated with gender, marital status, knowledge about HIV/AIDS, and size of clients financial support network. High satisfaction with MMT services correlated with greater intention to continue maintenance treatment. Clients who were older or who perceived that MMT would help them stop using drugs were more likely to be satisfied with MMT services than those who were younger or who perceived less merit to the program. The study's findings suggest that strengthening clients' financial support might lead to better motivation and readiness. Promoting HIV/AIDS knowledge would not only raise their awareness of HIV/AIDS, but also possibly improve their treatment motivation and readiness. Building strong motivation and readiness for clients, as some research suggests, could help to reduce treatment dropout and produce better treatment outcome. Future longitudinal research is needed to determine if increased motivation and treatment readiness and also higher service satisfaction lead to better treatment retention and outcome in China as has been found in Western countries. (PsycINFO Database Record (c) 2016 APA, all rights reserved)</t>
  </si>
  <si>
    <t>Woodcock E.A.
 Greenwald M.K.
 Chen I.
 Feng D.
 Cohn J.A.
 Lundahl L.H.</t>
  </si>
  <si>
    <t>HIV chronicity as a predictor of hippocampal memory deficits in daily cannabis users living with HIV.</t>
  </si>
  <si>
    <t>Background: Antiretroviral medications have increased the lifespan of persons living with HIV (PLWH) thereby unmasking memory decline that may be attributed to chronological age, HIV symptomatology, HIV disease chronicity, and/or substance use (especially cannabis use which is common among PLWH). To date, few studies have attempted to disentangle these effects. In a sample of daily cannabis-using PLWH, we investigated whether hippocampal memory function, assessed via an object-location associative learning task, was associated with age, HIV chronicity and symptom severity, or substance use. Method(s): 48 PLWH (12.9 +/- 9.6 years since HIV diagnosis), who were 44 years old on average (range: 24-64 years; 58 % male) and reported daily cannabis use (recent use confirmed by urinalysis) completed the study. We assessed each participant's demographics, substance use, medical history, current HIV symptoms, and hippocampal memory function via a well-validated object-location associative learning task. Result(s): Multiple regression analyses found that living more years since HIV+ diagnosis predicted significantly worse associative learning total score (r=-0.40) and learning rate (r=-0.34) whereas chronological age, cannabis-use characteristics, and recent HIV symptom severity were not significantly related to hippocampal memory function. Conclusion(s): In daily cannabis-using PLWH, HIV chronicity was related to worse hippocampal memory function independent from cannabis use, age, and HIV symptomatology. Object-location associative learning performance could serve as an 'early-warning' metric of cognitive decline among PLWH. Future research should examine longitudinal changes in associative learning proficiency and evaluate interventions to prevent hippocampal memory decline among PLWH. ClinicalTrials.gov: NCT01536899.Copyright © 2023 The Author(s)</t>
  </si>
  <si>
    <t>https://dx.doi.org/10.1016/j.dadr.2023.100189</t>
  </si>
  <si>
    <t>Drug and Alcohol Dependence Reports. 9 (no pagination), 2023. Article Number: 100189. Date of Publication: December 2023.</t>
  </si>
  <si>
    <t>Wei, Liu;Chen, Jie;Rodolph, Michelle;Beauchamp, Geetha;MÃ¢sse, Ben;Li, Rongjian;Wang, Shaoping;Ruan, Yuhua;Liu, Shizhu;Zhang, Li;Zhou, Feng;Rose, Scott M.;Perdue, Thomas;Lai, Shenghan;Shao, Yiming;Jackson, J. Brooks</t>
  </si>
  <si>
    <t>HIV incidence, retention, and changes of high-risk behaviors among rural injection drug users in Guangxi, China.</t>
  </si>
  <si>
    <t>Background: A prospective observational study of HIV seroincidence among high-risk injection drug users (IDU) was carried out in Guangxi, China. The primary objectives of this study were (1) to estimate HIV seroincidence, (2) to estimate participant retention rate, and (3) to evaluate changes in drug use and sexual behavior over a one year period. Methods: Five hundred HIV seronegative IDU were enrolled. HIV-1 incidence and retention rates were analyzed as a function of sociodemographic, behavioral, and recruitment variables. Changes in drug use and sexual behavior were analyzed at the baseline, 6-month and 12-month follow- up visits. Results: At 12 months of follow-up, the HIV-1 incidence rate was 3.1 per 100 person years, [95% CI: (1.6%; 5.2%)] and participant retention rate was 87%. Reported changes in high-risk behaviors over 12-months included significant decreases in the frequency of heroin injection, in direct or indirect sharing of injection equipment, and in the number of sexual partners. Conclusions: HIV incidence is high among IDU in Guangxi, China despite a self-reported decrease in some high risk behaviors over the course of the study. (PsycInfo Database Record (c) 2023 APA, all rights reserved)</t>
  </si>
  <si>
    <t>https://doi.org/10.1300/J465v27n04_07</t>
  </si>
  <si>
    <t>Colyer S.P.
 Lachowsky N.J.
 Cui Z.
 Zhu J.
 Armstrong H.L.
 Taylor M.
 Edward J.
 Olarewaju G.
 Hogg R.S.
 Roth E.A.
 Moore D.M.</t>
  </si>
  <si>
    <t>HIV treatment optimism and crystal methamphetamine use and initiation among HIV-negative men who have sex with men in Vancouver, Canada: A longitudinal analysis.</t>
  </si>
  <si>
    <t>Background: Treatment as Prevention (TasP) leading to increased HIV treatment optimism among men who have sex with men (MSM) has been previously associated with behavioural risk compensation, though not yet via crystal methamphetamine (CM) use. Among HIV-negative MSM in a TasP environment, this study aimed to investigate the prevalence of recent CM use over time, examine the association between HIV treatment optimism and CM use and initiation, and identify correlates of recent CM use and predictors of CM initiation. Method(s): Using data from a prospective behavioural cohort study of sexually active MSM in the Vancouver area, we used multi-level generalized mixed effect models to evaluate temporal trends in CM use, univariable and multivariable logistic regression to identify covariates of recent CM use, and univariable and multivariable survival analysis to identify predictors of CM initiation. Result(s): Of 497 HIV-negative cohort participants, 10.3% reported any recent CM use at enrollment. From 2012-2016, there were no statistically significant temporal trends in overall CM use or with routes of administration. In multivariable logistic regression analyses, HIV treatment optimism was not associated with recent CM use (not retained in final model) or CM initiation (aHR = 1.06, 95% CI:0.98-1.15). Significant correlates of CM use include recent gamma-hydroxybutyrate (GHB) and ecstasy use, and having received/given drugs for sex. Conclusion(s): Among HIV-negative MSM in Vancouver, HIV treatment optimism does not appear to be independently associated with CM use or initiation of use, though use of CM was both prevalent and stable over time.Copyright © 2018 Elsevier B.V.</t>
  </si>
  <si>
    <t>https://dx.doi.org/10.1016/j.drugalcdep.2017.12.004</t>
  </si>
  <si>
    <t>Drug and Alcohol Dependence. 185 (pp 67-74), 2018. Date of Publication: 1 April 2018.</t>
  </si>
  <si>
    <t>Altice, Frederick L.;Bruce, R. Douglas;Lucas, Gregory M.;Lum, Paula J.;Korthuis, P. Todd;Flanigan, Timothy P.;Cunningham, Chinazo O.;Sullivan, Lynn E.;Vergara-Rodriguez, Pamela;Fiellin, David A.;Cajina, Adan;Botsko, Michael;Nandi, Vijay;Gourevitch, Marc N.;Finkelstein, Ruth</t>
  </si>
  <si>
    <t>HIV treatment outcomes among HIV-infected, opioid-dependent patients receiving buprenorphine/naloxone treatment within HIV clinical care settings: Results from a multisite study.</t>
  </si>
  <si>
    <t>Background: Having opioid dependence and HIV infection are associated with poor HIV-related treatment outcomes. Methods: HIV-infected, opioid-dependent subjects (N = 295) recruited from 10 clinical sites initiated buprenorphine/naloxone (BUP/NX) and were assessed at baseline and quarterly for 12 months. Primary outcomes included receiving antiretroviral therapy (ART), HIV-1 RNA suppression, and mean changes in CD4 lymphocyte count. Analyses were stratified for the 119 subjects not on ART at baseline. Generalized estimating equations were deployed to examine time-dependent correlates for each outcome. Results: At baseline, subjects on ART (N = 176) were more likely than those not on ART (N = 119) to be older, heterosexual, have lower alcohol addiction severity scores,, and lower HIV-1 RNA levels; they were less likely to be homeless and report sexual risk behaviors. Subjects initiating BUP/NX (N = 295) were significantly more likely to initiate or remain on ART and improve CD4 counts over time compared with baseline; however, these improvements were not significantly improved by longer retention on BUP/NX. Retention on BUP/NX for three or more quarters was, however, significantly associated with increased likelihood pf initiating ART (Î² = 1.34 [1.18, 1.53]) and achieve viral suppression (Î² = 1.25 [1.10, 1.42]) for the 64 of 119 (54%) subjects not on ART at baseline compared with the 55 subjects not retained on BUP/NX. In longitudinal analyses, being on ART was positively associated with increasing time of observation from baseline and higher mental health quality of life scores (Î² = 1.25 [1.06, 1.46]) and negatively associated with being homo- or bisexual (Î² = 0.55 [0.35, 0.97]), homeless (Î² = 0.58 [0.34, 0.98]), and increasing levels of alcohol addiction severity (Î² = 0.17 [0.03 , 0.88]). The strongest correlate of achieving viral suppression was being on ART (Î² = 10.27 [5.79, 18.23]). Female gender (Î² = 1.91 [1.07, 3.41]), Hispanic ethnicity (Î² = 2.82 [1.44, 5.49]), and increased general health quality of life (Î² = 1.02 [1.00,1.04]) were also independently correlated with viral suppression. Improvements in CD4 lymphocyte count were significantly associated with being on ART and increased over time. Conclusions: Initiating BUP/NX in HIV clinical care settings is feasible and correlated with initiation of ART and improved CD4 lymphocyte counts. Longer retention on BPN/NX was not associated with improved prescription of ART, viral suppression, or CD4 lymphocyte counts for the overall sample in which the majority was already prescribed ART at baseline. Among those retained on BUP/NX, HIV treatment outcomes did not worsen and were sustained. Increasing time on BUP/NX, however, was especially important for improving HIV treatment outcomes for those not on ART at baseline, the group at highest risk for clinical deterioration. Retaining subjects on BUP/NX is an important goal for sustaining HIV treatment outcomes for those on ART and improving them for those who are not. Comorbid substance use disorders (especially alcohol), mental health problems, and quality-of-life indicators independently contributed to HIV treatment outcomes among HIV-infected persons with opioid dependence, suggesting the need for multidisciplinary treatment strategies for this population. (PsycInfo Database Record (c) 2023 APA, all rights reserved)</t>
  </si>
  <si>
    <t>https://doi.org/10.1097/QAI.0b013e318209751e</t>
  </si>
  <si>
    <t>Sanchez-Conde M.
 Ramirez M.
 Galindo M.J.
 Torralba M.
 Ryan P.
 Dronda F.
 Machuca I.
 Busca C.
 Antela A.
 Vergas J.
 Bustinduy M.J.
 Cabello A.
 Branas F.</t>
  </si>
  <si>
    <t>HIV-FUNCFRAIL study: Differences between women and men aging with HIV.</t>
  </si>
  <si>
    <t>Purpose: To evaluate differences between women and men aging with HIV. Method(s): Prospective cohort study. Patients from the 'HIV-FUNCFRAIL: Multicenter spanish cohort to study frailty and physical function in 50 years or older HIV-infected patients' were included and stratified by sex. We recorded sociodemographic data, comorbidities, variables related to HIV infection, frailty, physical function, VACS index and pain as a quality of life measurement. Result(s): We evaluated 563 PLWH who were 50 years old or over, of which 145 (25.8%) were women. Median age was 56.2 (IQR=6.9) years. Median current CD4 + T-cell count was 711 (IQR=461) in women and 655 (IQR=421) in men (p=0.0002). Median CD4/CD8 ratio was 0.9 women to 0.7 men (p=0.0001). There were differences in comorbidity between women and men regarding ischaemic heart disease, non-AIDS malignancy in the past, depression and osteoarticular pathology. Mean number of comorbidities was 2.9 (SD 1.9) in women and 2.6 (SD 1.8) in men (p=0.025) in men. Polypharmacy was significantly higher among women [28.7% vs 19.4% p=0.026] and particularly the use of neuroleptics, painkillers and opioids. Pain was more prevalent in women than in men [54.9% vs 34.7% (p=0.013)]. No differences were found regarding frailty, physical function (SPPB, gait speed), falls and cognitive impairment (MOCA-test). The mean VACS risk of 5-year all-cause mortality was 11.8 (SD 10.1) in women and 9.9 (SD 9.4) in men (p=0.003). Conclusion(s): In our cohort, older women represented one in four of the total patients. Despite the fact that women have better immunological recovery measured by CD4 T-cell count and CD4/CD8 ratio, they have more comorbidities and polypharmacy than men, their risk of 5-year all-cause mortality was higher than in men and, their quality of life measured by the presence of pain was worse.</t>
  </si>
  <si>
    <t>https://dx.doi.org/10.1111/hiv.12815</t>
  </si>
  <si>
    <t>HIV Medicine. Conference: 17th European AIDS Conference. Basel Switzerland. 20(Supplement 9) (pp 147), 2019. Date of Publication: November 2019.</t>
  </si>
  <si>
    <t>Nebelkopf, Ethan;Wright, Serena</t>
  </si>
  <si>
    <t>Holistic system of care: A ten-year perspective.</t>
  </si>
  <si>
    <t>The Holistic System of Care for Native Americans in an Urban Environment is a community-focused intervention that provides behavioral health care, promotes health, and prevents disease. This approach is based on a community strategic planning process that honored Native American culture and relationships. Substance abuse, mental illness, homelessness, poverty, crime, physical illness, and violence are symptoms of historical trauma, family dysfunction, and spiritual imbalance. The holistic model links treatment, prevention, and recovery. The link between prevention and treatment is early intervention. Peer support is the link between treatment and recovery. Recovering individuals serve as role models linking recovery to prevention. Culture and spirituality build a strong and resilient foundation for recovery This article documents the effectiveness of the holistic model over a ten-year period that it has been implemented at the Family &amp; Child Guidance Clinic of the Native American Health Center in the San Francisco Bay Area. The holistic model has produced statistically significant reductions in substance abuse among adult Native American women, men, reentry, and homeless populations; reductions in substance abuse among Native American adolescents, reductions m HIV/AIDS high-risk behavior among Native American men, women, and adolescents; and decreases in acting out behavior among Native American severely emotionally disturbed children. (PsycINFO Database Record (c) 2016 APA, all rights reserved)</t>
  </si>
  <si>
    <t>https://doi.org/10.1080/02791072.2011.628922</t>
  </si>
  <si>
    <t>Birckhead B.
 Eberlein S.
 Alvarez G.
 Gale R.
 Dupuy T.
 Makaroff K.
 Fuller G.
 Liu X.
 Yu K.-S.
 Black J.T.
 Ishimori M.
 Venuturupalli S.
 Tu J.
 Norris T.
 Tighiouart M.
 Ross L.
 McKelvey K.
 Vrahas M.
 Danovitch I.
 Spiegel B.</t>
  </si>
  <si>
    <t>Home-based virtual reality for chronic pain: Protocol for an NIH-supported randomised-controlled trial.</t>
  </si>
  <si>
    <t>Introduction Chronic pain is highly prevalent and associated with a large burden of illness; there is a pressing need for safe, home-based, non-pharmacological, interventions. Virtual reality (VR) is a digital therapeutic known to be effective for acute pain, but its role in chronic pain is not yet fully elucidated. Here we present a protocol for the National Institute of Health (NIH) Back Pain Consortium (BACPAC) VR trial that evaluates the effectiveness of three forms of VR for patients with chronic lower back pain (cLBP), a highly prevalent form of chronic pain. Methods and analysis The NIH BACPAC VR trial will randomise 360 patients with cLBP into one of three arms, each administered through a head-mounted display: 1) skills-based VR, a program incorporating principles of cognitive behavioural therapy, mindful meditation and physiological biofeedback therapy using embedded biometric sensors; 2) distraction-based VR, a program using 360-degree immersive videos designed to distract users from pain; and 3) sham VR, a non-immersive program using two-dimensional videos within a VR headset. Research participants will be monitored for 12 weeks using a combination of patient-reported outcomes administered via REDCap (Research Electronic Data Capture), wearable sensor data collected via Fitbit Charge 4 and electronic health record data. The primary outcome will be the NIH Patient-Reported Outcomes Measurement Information System (PROMIS) Pain Interference scale. Secondary outcomes will include PROMIS Anxiety, PROMIS Sleep Disturbance, opioid prescription data and Pain Catastrophizing Scale Short Form. A subgroup analysis will explore patient level predictors for VR efficacy. Ethics and dissemination Ethics approval was obtained from the Institutional Review Board of Cedars-Sinai Health System in April 2020. The results will be disseminated in a peer-reviewed journal. Trial registration number NCT04409353.Copyright © 2021 BMJ Publishing Group. All rights reserved.</t>
  </si>
  <si>
    <t>https://dx.doi.org/10.1136/bmjopen-2021-050545</t>
  </si>
  <si>
    <t>BMJ Open. 11(6) (no pagination), 2021. Article Number: e050545. Date of Publication: 15 Jun 2021.</t>
  </si>
  <si>
    <t>Lynch T.
 O'Connor L.
 Hassett A.
 Looney M.
 MacSullivan R.
 Chambers F.</t>
  </si>
  <si>
    <t>Hospital anxiety and depression scale predicts response to ketamine infusion therapy in patients with chronic pain.</t>
  </si>
  <si>
    <t>Background and Aims: Ketamine is an NMDA antagonist, which reduces central sensitisation, allodynia, hyperalgesia and wind up [1]. Ketamine infusion therapy (KIT) has been proven to be of benefit in chronic non cancer pain [2]. The aim of this study was to determine if the hospital anxiety and depression questionnaire could predict what patients respond to KIT. Method(s): Prospective clinical study. Ethical approval was granted. The HADS was administered to patients with chronic pain. Week 1 patients recieved 0.3 mg/kg ketamine over 1 hour. Week 2 they recieved 0.4 mg/kg, week 3 0.5 mg/kg. Clinical response was a 50% reduction in pain numerical rating scale. Result(s): 19 patients were included. 63% (12) had a significant clinical response. All responders had anxiety scores equal to or less than their depression scores. All non-responders had anxiety scores &gt;10. One responder had anxiety score &gt;10. A HADS anxiety or depression score &gt;10 predicts clinical anxiety disorder. In addition 89% (17) had improvements in quality of life indicators such as sleep quality. Conclusion(s): Patients with chronic pain are unlikely to respond to Ketamine Infusion Therapy if their HADS anxiety score is greater than 10. Anxiety score &gt;10 is a sensitive (100%) and specific (92%) predictor of failure to respond to ketamine infusion therapy.</t>
  </si>
  <si>
    <t>https://dx.doi.org/10.1016/S1754-3207%2811%2970809-4</t>
  </si>
  <si>
    <t>European Journal of Pain Supplements. Conference: 7 Congress of the European Federation of Pain Chapters: Pain in Europe VII, EFIC. Hamburg Germany. Conference Publication: (var.pagings). 5(1) (pp 235), 2011. Date of Publication: September 2011.</t>
  </si>
  <si>
    <t>Wu, Hanjing Emily;Mohite, Satyajit;Ngana, Ikenna;Burns, Wilma;Shah, Nurun;Schneider, Laurie;Schmitz, Joy M.;Lane, Scott D.;Okusaga, Olaoluwa O.</t>
  </si>
  <si>
    <t>Hospital length of stay in individuals with schizophrenia with and without cocaine-positive urine drug screens at hospital admission.</t>
  </si>
  <si>
    <t>Despite the high prevalence of cocaine use disorder (CUD) in individuals with schizophrenia, current understanding of the effect of cocaine on psychiatric hospital length of stay (LOS) in individuals with schizophrenia is limited. We therefore retrospectively examined the medical records of 5106 hospital admissions due to exacerbation of schizophrenia. Linear regression and t-test were used to compare LOS between individuals with schizophrenia with cocaine positive urine drug test results and those with negative test results. Individuals with schizophrenia who were also positive for cocaine had shorter LOS from both unadjusted (geometric mean LOS, 8.07 Â± 1.92 vs. 11.83 Â± 1.83 days; p &lt; 0.001) and adjusted (Î² = 0.69; confidence interval, 0.63â€“0.76; p &lt; 0.001) analyses. Our results suggest that individuals with schizophrenia who also have comorbid CUD may require shorter inpatient treatment during periods of exacerbation of symptoms. Replication of this finding has relevance in treatment planning and resource allocation for the subpopulation of individuals with schizophrenia who also have stimulant use disorders. (PsycINFO Database Record (c) 2016 APA, all rights reserved)</t>
  </si>
  <si>
    <t>https://doi.org/10.1097/NMD.0000000000000231</t>
  </si>
  <si>
    <t>Pozzi M.
 Ripa C.
 Meroni V.
 Ferlicca D.
 Annoni A.
 Villa M.
 Strepparava M.G.
 Rezoagli E.
 Piva S.
 Lucchini A.
 Bellani G.
 Foti G.</t>
  </si>
  <si>
    <t>Hospital Memories and Six-Month Psychological Outcome: A Prospective Study in Critical Ill Patients with COVID-19 Respiratory Failure.</t>
  </si>
  <si>
    <t>ICU survivors suffer from various long-term physical and psychological impairments. Memories from the critical illness may influence long-term psychological outcome. In particular, the role of ICU memories in COVID-19 critically ill patients is unknown. In a prospective observational study, we aimed to investigate patients' memories from the experience of critical illness and their association with a six-month psychological outcome involving quality of life evaluation. Patients' memories were investigated with ICU Memory tool, while psychological outcome and quality of life were evaluated by means of a battery of validated questionnaires during an in-person interview at the follow-up clinic. 149 adult patients were enrolled. 60% retained memories from pre-ICU days spent on a general ward, while 70% reported memories from the in-ICU period. Delusional memories (i.e., memories of facts that never happened) were reported by 69% of patients. According to a multivariable analysis, the lack of pre-ICU memories was an independent predictor of worse psychological outcomes in terms of anxiety, depression and Post-traumatic Stress Disorder (PTDS). Factors associated with long-term outcome in ICU survivors are not still fully understood and patients' experience during the day spent before ICU admission may be associated with psychological sequelae.Copyright © 2023 by the authors.</t>
  </si>
  <si>
    <t>https://dx.doi.org/10.3390/jcm12093344</t>
  </si>
  <si>
    <t>Journal of Clinical Medicine. 12(9) (no pagination), 2023. Article Number: 3344. Date of Publication: May 2023.</t>
  </si>
  <si>
    <t>Hospital mortality among poisoned patients presenting unconscious.</t>
  </si>
  <si>
    <t>Objectives. The hospital mortality from acute poisoning in the western world is approximately 0.6%. However, this figure is based on series of consecutive cases, including mild intoxications. The aim of this paper was to investigate the mortality among poisoned patients with CNS depression on admission. Design. This report is based on two case series. One observational study of 352 prospectively included cases of poisoning with a Glasgow coma scale (GCS) score &lt;= 10 at presentation during the 2-year-period 2003-2005, and one retrospective review of all poisonings admitted to a hospital in Stockholm 2009-2011. Results. The observational study showed a hospital mortality rate of 2.8%. Nine of the 10 fatalities had a GCS score below 7 on admission. The more recent retrospective review consisted of 1314 cases of poisoning of whom 419 (32%) had a GCS score &lt;= 10 on admission. The hospital mortality among these 419 cases was 2.4%. All 10 deaths in this cohort had a GCS score below 7 at presentation. The subgroup of patients pooled from both case series with a GCS score of 3-6 (n = 444) had a mortality rate of 4.3%. Conclusions. Based on the findings in this report, and on a literature search, about 30% of hospitalized poisonings have a significant CNS depression on admission. Based on our experience, cases of poisoning with a GCS score of 7-010 on admission do not seem to have a worse prognosis than poisonings in general. However, cases of poisoning presenting with deeper coma (GCS score 3-6) have a mortality rate approximately seven times higher than the overall hospital mortality from acute poisoning. © 2012 Informa Healthcare USA, Inc.</t>
  </si>
  <si>
    <t>https://dx.doi.org/10.3109/15563650.2012.670245</t>
  </si>
  <si>
    <t>Clinical Toxicology. 50(4) (pp 254-257), 2012. Date of Publication: April 2012.</t>
  </si>
  <si>
    <t>dos Santos F.S.
 Reis A.M.M.</t>
  </si>
  <si>
    <t>Hospital readmission within 30 days of older adults hospitalized in a public hospital.</t>
  </si>
  <si>
    <t>Older adults have difficulty monitoring their drug therapy in the first thirty days following hospital discharge. This transition care period may trigger hospital readmissions. The study aims to identify the factors associated with the readmission of older adults 30 days after discharge from the perspective of drug therapy. This is a cross-sectional study and hospital admission within 30 days was defined as readmission to any hospital 30 days after discharge. The complexity of the drug therapy was established by the Medication Regimen Complexity Index (MRCI).. Readmission risks were predicted by the "Readmission Risk Score - RRS". The multivariate logistic regression was used to identify factors associated with readmission within 30 days after discharge. Two hundred fifty-five older adults were included in the study, of which 32 (12.5%) had non-elective hospital readmission. A higher number of readmissions was observed with increased RRS value, suggesting a linear gradient effect. The variables included in the final logistic regression model were the diagnosis of cancer (OR=2.9, p=0.031), pneumonia (OR=2.3, p=0.055), and High MRCI (&gt; 16.5) following discharge (OR=1.9, p=0.119). The cancer diagnosis is positively associated with hospital readmissions of older adults within 30 days.Copyright © 2022, Faculdade de Ciencias Farmaceuticas (Biblioteca). All rights reserved.</t>
  </si>
  <si>
    <t>https://dx.doi.org/10.1590/s2175-97902022e19099</t>
  </si>
  <si>
    <t>Brazilian Journal of Pharmaceutical Sciences. 58 (no pagination), 2022. Article Number: e19099. Date of Publication: 2022.</t>
  </si>
  <si>
    <t>Anderson S.R.
 Sensing T.A.
 Thede K.A.
 Johnson R.M.
 Fox J.P.</t>
  </si>
  <si>
    <t>Hospital-based, acute care within 30 days following discharge for acute burn injury.</t>
  </si>
  <si>
    <t>Background: While the acute management of burn injury has received substantial attention, patients may undergo additional hospital based, acute care following initial management. We conducted this study to quantify and describe patients' full hospital based, acute care needs within 30 days following an acute burn injury. Method(s): Using Florida, Nebraska, and New York state inpatient and emergency department databases, we identified adult patients discharged for an acute burn injury from January 1, 2010-November 30, 2014. The primary outcome was the frequency of hospital based, acute care (ED visit or hospital admission) within 30 days of initial discharge. Multivariable logistic regression modeling was used to identify patient factors associated with more frequent hospital based, acute care in the overall population. Result(s): The final sample included 126,685 patients who sustained an acute burn injury and were initially managed through the ED (88.3%) or by hospital admission (11.7%). Overall, 16.5% of patients experienced at least one hospital based, acute care encounter within 30 days of discharge of their initial encounter. Most commonly, these were ED visits not undergoing hospital admission for wound care, ongoing burn care, or infectious complications. Patient-level factors associated with more frequent encounters included a history of opioid misuse or abuse (Adjusted Odds Ratio = 2.23, [95% Confidence Interval 2.01-2.47]), chronic obstructive pulmonary disease (AOR = 1.25, [1.12-1.38]), diabetes mellitus (AOR = 1.13, [1.04-1.23]), and mental health diagnoses (AOR = 1.22, [1.11-1.34]). Conclusion(s): Hospital based, acute care encounters are common after initial burn management. Further efforts are needed to improve the transition to outpatient care.Copyright © 2021 Elsevier Ltd and ISBI</t>
  </si>
  <si>
    <t>https://dx.doi.org/10.1016/j.burns.2021.05.016</t>
  </si>
  <si>
    <t>Burns. 47(6) (pp 1265-1273), 2021. Date of Publication: September 2021.</t>
  </si>
  <si>
    <t>Fergus K.B.
 Nagata J.M.
 Copp H.L.</t>
  </si>
  <si>
    <t>Hospitalization and Opioid Misuse in US Young Adults: A Nationally Representative Prospective Cohort Study.</t>
  </si>
  <si>
    <t>Introduction: The opioid epidemic looms large as a public health crisis. Physicians that prescribe opioids in routine practice need more information about potential downstream effects on opioid misuse. This study will examine the effect of healthcare exposure on opioid misuse. We hypothesize that those exposed to healthcare settings will have higher risk of opioid misuse compared with those without hospital contact. Method(s): Data are drawn from the National Longitudinal Study of Adolescent to Adult Health. This is a nationally representative cohort of students followed from 80 US high schools through adulthood. Healthcare exposure between ages 18 and 26 years was the primary predictor; only opioid-naive patients at baseline were included. We defined opioid misuse as using prescription pain killers without a doctor's permission, and measured this end point 7 years after exposure. Multivariable logistic regression was used to predict opioid misuse. Result(s): A total of 9,265 opioid-misuse-naive young adults met inclusion criteria with mean age 21.8 (SE 0.12) years at baseline. Approximately 10.5% reported new opioid misuse at follow-up. Those reporting new opioid misuse were more likely to be White, non-Hispanic, males, and to lack a college education. Those exposed to inpatient hospitalization, emergency departments, or mental health facilities had increased odds of opioid misuse (Table). [Formula presented] Conclusion(s): Opioid-naive young adults with healthcare exposure were at increased risk of opioid misuse later in adulthood in this large, nationally representative sample. Physicians encounter this at-risk population every day, and screening and prevention efforts in the hospital or directly following discharge will prove useful.Copyright © 2020</t>
  </si>
  <si>
    <t>https://dx.doi.org/10.1016/j.jamcollsurg.2020.07.270</t>
  </si>
  <si>
    <t>Journal of the American College of Surgeons. Conference: The American College of Surgeons 2020 Annual Clinical Congress. Virtual, Online. 231(4 Supplement 1) (pp S140), 2020. Date of Publication: October 2020.</t>
  </si>
  <si>
    <t>Schieber L.Z.
 Dunphy C.
 Schieber R.A.
 Lopes-Cardozo B.
 Moonesinghe R.
 Guy G.P.</t>
  </si>
  <si>
    <t>Hospitalization Associated with Comorbid Psychiatric and Substance Use Disorders among Adults with COVID-19 Treated in US Emergency Departments from April 2020 to August 2021.</t>
  </si>
  <si>
    <t>Importance: During the COVID-19 pandemic, US emergency department (ED) visits for psychiatric disorders (PDs) and drug overdoses increased. Psychiatric disorders and substance use disorders (SUDs) independently increased the risk of COVID-19 hospitalization, yet their effect together is unknown. Objective(s): To assess how comorbid PD and SUD are associated with the probability of hospitalization among ED patients with COVID-19. Design, Setting, and Participant(s): This retrospective cross-sectional study analyzed discharge data for adults (age &gt;=18 years) with a COVID-19 diagnosis treated in 970 EDs and inpatient hospitals in the United States from April 2020 to August 2021. Exposures: Any past diagnosis of (1) SUD from opioids, stimulants, alcohol, cannabis, cocaine, sedatives, or other substances and/or (2) PD, including attention-deficit/hyperactivity disorder (ADHD), anxiety, bipolar disorder, major depression, other mood disorder, posttraumatic stress disorder (PTSD), or schizophrenia. Main Outcomes and Measures: The main outcome was any hospitalization. Differences in probability of hospitalization were calculated to assess its association with both PD and SUD compared with PD alone, SUD alone, or neither condition. Result(s): Of 1274219 ED patients with COVID-19 (mean [SD] age, 54.6 [19.1] years; 667638 women [52.4%]), 18.6% had a PD (mean age, 59.0 years; 37.7% men), 4.6% had a SUD (mean age, 50.1 years; 61.7% men), and 2.3% had both (mean age, 50.4 years; 53.1% men). The most common PDs were anxiety (12.9%), major depression (9.8%), poly (&gt;=2) PDs (6.4%), and schizophrenia (1.4%). The most common SUDs involved alcohol (2.1%), cannabis (1.3%), opioids (1.0%), and poly (&gt;=2) SUDs (0.9%). Prevalence of SUD among patients with PTSD, schizophrenia, other mood disorder, or ADHD each exceeded 21%. Based on significant specific PD-SUD pairs (Q &lt;.05), probability of hospitalization of those with both PD and SUD was higher than those with (1) neither condition by a weighted mean of 20 percentage points (range, 6 to 36; IQR, 16 to 25); (2) PD alone by 12 percentage points (range, -4 to 31; IQR, 8 to 16); and (3) SUD alone by 4 percentage points (range, -7 to 15; IQR, -2 to 7). Associations varied by types of PD and SUD. Substance use disorder was a stronger predictor of hospitalization than PD. Conclusions and Relevance: This study found that patients with both PD and SUD had a greater probability of hospitalization, compared with those with either disorder alone or neither disorder. Substance use disorders appear to have a greater association than PDs with the probability of hospitalization. Overlooking possible coexisting PD and SUD in ED patients with COVID-19 can underestimate the likelihood of hospitalization. Screening and assessment of both conditions are needed.Copyright © 2023 American Medical Association. All rights reserved.</t>
  </si>
  <si>
    <t>https://dx.doi.org/10.1001/jamapsychiatry.2022.5047</t>
  </si>
  <si>
    <t>JAMA Psychiatry. 80(4) (pp 331-341), 2023. Date of Publication: 05 Apr 2023.</t>
  </si>
  <si>
    <t>Mehtani NJ, Chuku CC, Meacham MC, Vittinghoff E, Dilworth SE, Riley ED.</t>
  </si>
  <si>
    <t>Housing Instability Associated with Return to Stimulant Use among Previously Abstaining Women</t>
  </si>
  <si>
    <t>10.3390/ijerph20196830</t>
  </si>
  <si>
    <t>Foti M.
 Baker K.
 Jastrzab L.
 Stringer E.
 Mackey S.
 Younger J.</t>
  </si>
  <si>
    <t>How are select chronic pancreatitis patients selected for total pancreatectomy with islet autotransplantation? Are there psychometric predictors?.</t>
  </si>
  <si>
    <t>Background Selected patients with chronic pancreatitis can benefit from total pancreatectomy with islet autotransplantation. Patient selection is challenging and outcomes assessment is essential. Study Design A prospective database of total pancreatectomy with islet autotransplantation patients was reviewed. Attention was given to psychometric assessments, including Short Form-12 Quality of Life Survey (SF-12), Center for Epidemiologic Studies 10-Item Depression scale, and Current Opioid Misuse Measure in the preoperative period, and SF-12 in the postoperative period. Results One hundred and twenty-seven patients (76% women, mean age 40.5 years) underwent total pancreatectomy with islet autotransplantation. Preoperatively, the mean SF-12 physical quality of life score (physQOL) was 27.24 (SD 9.9) and the mean psychological QOL score (psychQOL) was 38.5 (SD 12.8), with a score of 50 representing the mean of a healthy population. Mean improvements in physQOL relative to baseline at 1 year, 2 years, and 3 years post surgery were 7.1, 5.8, and 7.8, respectively, which represented significant change (all p &lt; 0.001). Mean improvements in psychQOL relative to baseline at 1 year, 2 years, and 3 years post surgery were 3.9, 4.9, and 6.6, which also represented significant improvement (all p &lt; 0.001). The percentages of patients evidencing at least a 3-point improvement in physQOL at 1 year, 2 years, and 3 years post surgery were 65%, 60%, and 61%, respectively. The percentages of patients evidencing at least a 3-point improvement in psychQOL at 1 year, 2 years, and 3 years post surgery were 49%, 58%, and 66%, respectively. Exploratory regression analyses of SF-12, Current Opioid Misuse Measure, and Center for Epidemiologic Studies 10-Item Depression scale data revealed limited baseline predictability of surgical response; however, higher opioid misuse scores at baseline were significantly and positively related to physQOL improvement at 2 years (r[54] = 0.33, p = 0.02). Conclusions Total pancreatectomy with islet autotransplantation improves QOL for selected patients with chronic pancreatitis. The physQOL improves quickly after surgery, and psychQOL improvements are more gradual. Opioid misuse can predict physQOL improvement.Copyright © 2015 American College of Surgeons.</t>
  </si>
  <si>
    <t>https://dx.doi.org/10.1016/j.jamcollsurg.2014.12.035</t>
  </si>
  <si>
    <t>Journal of the American College of Surgeons. 220(4) (pp 693-698), 2015. Date of Publication: 01 Apr 2015.</t>
  </si>
  <si>
    <t>Jimenez H.B.
 Aguirre G.C.
 Mendivelso J.C.
 Almazan C.
 Pachon A.G.
 Navarro E.N.</t>
  </si>
  <si>
    <t>HOW ARE WE MANAGING OPIOID OVERUSE IN CHRONIC NON-CANCER PAIN: A PARTICIPATORY PROJECT.</t>
  </si>
  <si>
    <t>Objectives The aim of this participatory project is to raise awareness and promote adequacy among healthcare professionals in Catalonia (Spain) on opioid usage in patients with chronic non-cancer pain (CNCP). This project led by the Essencial initiative, a public policy from the Catalan Agency for Health Quality and Assessment (AQuAS) from the Department of Health, elaborates evidence -based recommendations in order to reduce low-value practices (LVP) from the health system. In Spain, opioid prescription has doubled in the last decade. In 2012, 10.618 defined daily dose/1.000 inhabitants/day (DHD) were dispensed, whereas in 2021 it increased up to 20.864 DHD. Opioid overuse has potentially fatal consequences due to overdose and respiratory depression, among others. It also increases opioid misuse risk all of what could be potentially prevented. Method A task force with policy-makers and Scientific Societies was created to identify LVP regarding opioid overuse and prioritizing them considering their prevalence, associated risks and evidence robustness. A multidisciplinary team was built to elaborate evidencebased recommendations, which summarized what the evidence said about these LVP and what associated risks could be prevented if the LVP wouldn't happen. It had 14 members with different profiles: family doctors, anaesthesiologists, psychologists, physiotherapists, nurses and pharmacists. The amount and extent of low-value care was quantified and indicators for the follow-up were designed, all of this with real world data. The recommendations were then critically appraised and received approval from the Catalan Scientific Societies related. Dissemination through the web-site, social media (twitter, LinkedIn) and direct contact to Scientific Societies, policy-makers and the College of Physicians then occurred. We are currently developing an infographic material adapted to citizenship about opioid overuse in CNCP. Results Chronic pain is a common phenomenon in Catalonia, 30.2% of women and 19.2% of men report having it, and its prevalence increases when aging (2021). In Spain (2020), 7.6% reported suffering very mild pain, 12.9% mild pain, 13.2% moderate pain, 5.7% severe pain and 0.8% extreme pain. 5 recommendations on low-value care in CNCP were published. Topics on practices that should be prevented were: opioids as the only treatment, concomitant prescription of opioids and benzodiazepines, opioids dosing, opioids prescription length and concurrent treatment of opioids and gabapentinoids. Real world data analysis reveals that in Catalonia (2021), 310.951 people were taking strong opioids (4% of its population). Regarding inadequacy, 55% of people with CNCP who take strong opioids consume benzodiazepines, whereas 33% take opioids along with gabapentinoids. A retrospective longitudinal study reported that 87.4% patients with CNCP received doses &gt;50 MME and 63.4% doses &gt;90 MME. Conclusions Opioid overuse is a public health concern that will continue to impact on the society and its care, as CNCP is becoming more prevalent and the elderly population is growing. Literature evidences that there are more effective and safer therapeutic strategies. Therefore, we need to deimplement these LVP on opioid overuse. The Essencial recently published an evidence-based guideline on how to deimplement directed to organisations and professionals, that could be of use. Reaching consensus throughout this participative process was also challenging. As we were about to publish some recommendations, the new CDC guideline was issued, so Catalan Scientific Societies hadn't time to position themselves regarding new CDC statements. This led to some arrangements. In conclusion, there is a need as a public healthcare system to improve CNCP treatment and search for allies in the healthcare professional community in order to have high-value care and optimize opioid usage.</t>
  </si>
  <si>
    <t>https://dx.doi.org/10.1136/EBM-2023-POD.36</t>
  </si>
  <si>
    <t>BMJ Evidence-Based Medicine. Conference: Preventing Overdiagnosis Meeting, 2023. Copenhagen Denmark. 28(Supplement 1) (pp A18), 2023. Date of Publication: September 2023.</t>
  </si>
  <si>
    <t>Wechsberg W.M.
 Craddock S.G.
 Hubbard R.L.</t>
  </si>
  <si>
    <t>How are women who enter substance abuse treatment different than men?: A gender comparison from the drug abuse treatment outcome study (DATOS).</t>
  </si>
  <si>
    <t>Literature on gender differences among those entering substance abuse treatment is limited. Using data from intake interviews in a large multisite prospective clinical epidemiological study, this study provides the opportunity to explore gender differences with implications for treatment response. Comparisons are made not only between women and men but also between four different treatment modalities. Traditional gender differences were found with regard to age, education and employment. Although some drug use patterns were similar, men reported more alcohol use while women reported more daily use of cocaine. Women reported more problems related to health and mental health. In addition, women reported much greater proportions of past and current physical and sexual abuse. Women also reported greater concerns about issues related to children, although both women and men reported concern about drug treatment affecting custody of children.</t>
  </si>
  <si>
    <t>https://dx.doi.org/10.1300/J023v13n01_06</t>
  </si>
  <si>
    <t>Drugs and Society. 13(1-2) (pp 97-115), 1998. Date of Publication: 1998.</t>
  </si>
  <si>
    <t>Harmanci D.
 Edelman N.
 Richardson D.
 Lunt A.
 Llewellyn C.</t>
  </si>
  <si>
    <t>How are young people's mental health related to their sexual health and substance use? A systematic review of UK literature.</t>
  </si>
  <si>
    <t>Objectives: The transition from childhood to adulthood is complex and presents challenges to young people's mental health. Mental health impacts and is impacted by a range of contextual and personal factors. Adolescence and young adulthood also coincide with increased experimentation with sex, sexuality and substance use. Addressing the mental health, sexual health and substance-use challenges experienced by young people therefore necessitates an understanding of how these elements relate to one another. By collecting and analysing existing literature, this review aims to identify associations between young people's mental health and sexual health, their mental health and substance use and any resulting gaps-in-knowledge. Content: Seven electronic databases were searched between March and May 2021 and updated in May 2022 with terms collated under the categories of "young people", "mental health", "sexual health"and "substance use". English-language articles, presenting data from the UK &amp; Ireland, on young people aged 16-24 years inclusive were screened and subjected to a selection process in accordance with PRISMA guidelines (preregistered on PROSPERO, ref. number CRD42021245096). The quality of the resulting articles were assessed using the Mixed Methods Appraisal Tool (MMAT) and findings were tabulated through a data extraction process. Summary: 27 articles were included in the review. Various mental health indices such as depression, anxiety, self-harm, psychotic-like experiences, hypomanic symptoms and binge-purge type eating disorders were found to be associated with higher use of substances such as alcohol, cannabis, ecstasy and generalised drug use. Additionally, mental health indices such as depression, anxiety and self-harm were found to be associated with sex before age 16 and/or unprotected sex at age 16, positive Chlamydia infection and higher levels of sexual activity at a younger age. Overall, cross-sectional associations were stronger than the longitudinal associations presented in the articles. Outlook: This review into the specific relations between young people's mental health, sexual health and substance use has revealed the complex and bi-directional nature of these associations, with some conditions and substances having been more extensively investigated (e.g., alcohol and depression/anxiety) as opposed to the relations between young people's sexual health and mental health which is lacking in the UK and Irish context. The findings can help inform mental health related policies and service provisions targeted at young people in the UK and Ireland. Areas for future work are suggested.Copyright © 2023 Walter de Gruyter GmbH, Berlin/Boston.</t>
  </si>
  <si>
    <t>https://dx.doi.org/10.1515/ijamh-2022-0090</t>
  </si>
  <si>
    <t>International Journal of Adolescent Medicine and Health. 35(2) (pp 131-158), 2023. Date of Publication: 01 Apr 2023.</t>
  </si>
  <si>
    <t>Sawas A.
 Youngquist S.
 Madsen T.
 Ahern M.
 Broadwater-Hollifield C.
 Syndergaard A.
 Garbett B.
 Davis V.</t>
  </si>
  <si>
    <t>How can technology help us further interpret ETCO2 changes?.</t>
  </si>
  <si>
    <t>Background: ETCO2 changes have been used in procedural sedation analgesia research to evaluate clinical respiratory depression (CRP). Objective(s): To determine if the number of episodes and the duration of lost ETCO2 are better predictors of CRP compared to any loss of ETCO2. Method(s): This was a prospective, randomized, singleblind study conducted in the ED setting from June 2010 until the present time. This study took place at an academic adult ED of a 405-bed (21 in the ED) and a Level I trauma center. Subjects were randomized to receive either ketamine-propofol or propofol according to a standardized protocol. ETCO2 waveforms were digitally recorded. ETCO2 changes were evaluated by the sedating physicians at the bedside. Recorded waveforms were reviewed by an independent physician and a trained research assistant (RA). To ensure the reliability of trained RAs, we computed a kappa test for agreement between the analysis of independent physicians and RAs for the first 41 recordings. A post-hoc analysis of the association between any loss, the number of losses, and total duration of loss of ETCO2 waveform and CRP was performed. On review we recorded the absence or presence of loss of ETCO2 and the total duration in seconds of all lost ETCO2 episodes &gt;=15 seconds. ORs were calculated using SAS statistical software. Result(s): 91 patients were enrolled; 53 (58.2%) are males and 38 are (41.8%) females. 86.3% participants were ASA class 1 or 2. Waveforms were reviewed by 87 (95.6%) sedating physicians. There were 70 (76.9%) waveforms recordings, 42 (60.0%) were reviewed by an independent physician and 70 (100%) were reviewed by RAs, where there were no discordant pairs (kappa = 1). There were 24 (26.4%) CRP events. Any loss of ETCO2 was associated with a non-significant OR of 4.06 (95% CI 0.75-21.9) for CRP. However, the duration of ETCO2 loss was significantly associated with CRP with an OR of 1.38 (95% CI 1.08-1.76) for each 30 second interval of lost ETCO2. The number of losses was significantly associated with the outcome (OR 1.48, 95% CI 1.15-1.91). Conclusion(s): Defining subclinical respiratory depression as present or absent may be less useful than quantitative measurements. This suggests that risk is cumulative over periods of loss of ETCO2, and the duration of loss may be a better marker of sedation depth and risk of complications than classification of any loss.</t>
  </si>
  <si>
    <t>Academic Emergency Medicine. Conference: 2012 Annual Meeting of the Society for Academic Emergency Medicine, SAEM 2012. Chicago, IL United States. Conference Publication: (var.pagings). 19(SUPPL. 1) (pp S38), 2012. Date of Publication: April 2012.</t>
  </si>
  <si>
    <t>Neale, Joanne;Parkin, Stephen;Strang, John</t>
  </si>
  <si>
    <t>How do patients feel during the first 72 h after initiating longâ€_x0090_acting injectable buprenorphine? An embodied qualitative analysis.</t>
  </si>
  <si>
    <t>Background and Aims: Long-acting injectable buprenorphine (LAIB) is a new treatment for opioid use disorder that is generating positive outcomes. Negative effects are typically mild and transient, but can occasionally be serious, resulting in treatment discontinuation/non-adherence. This paper aims to analyse patientsâ€™ accounts of how they felt during the first 72 h after initiating LAIB. Methods: Semi-structured interviews were conducted (June 2021â€“March 2022) with 26 people (18 males and 8 females) who had started LAIB within the previous 72 h. Participants were recruited from treatment services in England and Wales and were interviewed by telephone using a topic guide. Interviews were audio-recorded, transcribed and coded. The concepts of embodiment and embodied cognition framed the analyses. Data on participantsâ€™ substance use, initiation onto LAIB and feelings were tabulated. Next, participantsâ€™ accounts of how they felt were analysed following the stages of Iterative Categorization. Results: Participants reported complex combinations of changing negative and positive feelings. Bodily experiences included withdrawal symptoms, poor sleep, injection-site pain/soreness, lethargy and heightened senses inducing nausea (â€˜distressed bodiesâ€™), but also enhanced somatic wellbeing, improved sleep, better skin, increased appetite, reduced constipation and heightened senses inducing pleasure (â€˜returning body functionsâ€™). Cognitive responses included anxiety, uncertainties and low mood/depression (â€˜the mind in crisisâ€™) and improved mood, greater positivity and reduced craving (â€˜feeling psychologically betterâ€™). Whereas most negative effects reported are widely recognized, the early benefits of treatment described are less well-documented and may be an overlooked distinctive feature of LAIB. Conclusions: During the first 72 h after initiating long-acting injectable buprenorphine, new patients report experiencing a range of interconnected positive and negative shortterm effects. Providing new patients with information about the range and nature of these effects can prepare them for what to expect and help them manage feelings and reduce anxiety. In turn, this may increase medication adherence. (PsycInfo Database Record (c) 2023 APA, all rights reserved)</t>
  </si>
  <si>
    <t>https://doi.org/10.1111/add.16171</t>
  </si>
  <si>
    <t>Bruguera, P; Reynolds, J; Gilvarry, E; Braddick, F; Marath-Veettil, AL; Anderson, P; Mielecka-Kubien, Z; Kaner, E; Gual, A</t>
  </si>
  <si>
    <t>How does Economic Recession Affect Substance Use? A Reality Check with Clients of Drug Treatment Centres</t>
  </si>
  <si>
    <t>MACROECONOMIC CONDITIONS; ALCOHOL; UNEMPLOYMENT; DISORDERS; DRINKING; COCAINE</t>
  </si>
  <si>
    <t>Introduction: The relationship between economic downturns and substance use has been studied in numerous economic crises occurring worldwide, but the precise relationship between the two remains unclear. Aims: The aim of the present study was to undertake a survey on behaviour and perspectives related to the latest European economic crisis among illegal drug users attending substance treatment services. Design and Methods: We conducted a questionnaire-based survey in drug dependence treatment settings, in three geographically different jurisdictions (England, Catalonia and Poland), including 180 drug users. Results: Most of the participants of the survey (58.3%) reported an increase in drug use during the crisis, compared with only 25.6% of the sample who reported a decrease in drug use. The main reason given for increasing drug use was greater amount of free time available. Other important reasons were greater substance availability during this period, more stress at work and seeking comfort in response to the loss of a stable source of income, social status and/or family. Those who reported cutting down on the amount of drug use during the economic recession. reported economic difficulties as the main reason. Other important factors were family and friends' economic problems and the fear of losing their job. Illegal drug use reduction was compensated by increased smoking in 46.3% of the patients. and increased alcohol use in 39.4%. Discussion and Conclusions: While this result has potential interest for those developing policies and interventions to reduce drug-related harm. longitudinal studies and future research involving a broader population of drug-users (including those not in treatment) could shed further light on these behavioural mechanisms linking changes in drug use with economic recessions.</t>
  </si>
  <si>
    <t>Jokelainen J.
 Udd M.
 Kylanpaa L.
 Mustonen H.
 Halttunen J.
 Lindstrom O.
 Poyhia R.</t>
  </si>
  <si>
    <t>How patient-controlled sedation is adopted in clinical practice of sedation for endoscopic retrograde cholangiopancreatography? A prospective study of 1196 cases*.</t>
  </si>
  <si>
    <t>Objective: Patient-controlled sedation (PCS) has been shown to be a valid choice for sedation during endoscopic retrograde cholangiopancreatography (ERCP) in randomized studies. However, large-scale studies are lacking. Material(s) and Method(s): A single center, prospective observational study to determine how sedation for ERCP is administered in clinical setting. All 956 patients undergoing 1196 ERCPs in the endoscopy unit of Helsinki University Central Hospital 2012-2013, methods of sedation and adverse events associated with different sedations were recorded. Result(s): PCS was attempted a total of 685 times (57%), successful use of PCS was achieved with 526 patients (77% of attempts). PCS device was operated by the anesthesiologist or anesthesia nurse 268 times (22%). PCS was more likely chosen for younger (80.6% for &lt; =60 years vs. 63.8% for &gt;60 years, p&lt;.001) patients and by trainee anesthetists. Anesthesiologist administered propofol sedation was used 240 times (20%). The risk of failure of PCS was increased, if systolic arterial pressure was &lt;90 mmHg, dosage of PCS &gt;17 ml, duration of procedure exceeded 23 min. The risk of failure was lower in patients with primary sclerosing cholangitis (PSC) and if sedation was deeper RASS &lt; =-2. Uneventful PCS was associated with less respiratory and cardiovascular depression than other methods. There were no statistically significant differences in safety profiles with all the methods of sedation. Conclusion(s): PCS is readily implemented in clinical practice, is suitable for younger and low-risk patients and is associated with less cardiorespiratory adverse effects.Copyright © 2016 Informa UK Limited, trading as Taylor &amp; Francis Group.</t>
  </si>
  <si>
    <t>https://dx.doi.org/10.1080/00365521.2016.1242024</t>
  </si>
  <si>
    <t>Scandinavian Journal of Gastroenterology. 52(2) (pp 166-172), 2017. Date of Publication: 01 Feb 2017.</t>
  </si>
  <si>
    <t>Sawas A.
 Youngquist S.
 Madsen T.
 Ahern M.
 Broadwater- Hollifield C.
 Syndergaard A.
 Phelps J.
 Garbett B.
 Davis V.</t>
  </si>
  <si>
    <t>How reliable are health care providers in reporting changes in etco2 waveform.</t>
  </si>
  <si>
    <t>Background: ETCO2 changes have been used in procedural sedation analgesia (PSA) research to evaluate subclinical respiratory depression associated with sedation regiments. Objective(s): To evaluate the accuracy of bedside clinician reporting of changes in ETCO2. Method(s): This was a prospective, randomized, singleblind study conducted in ED setting from June 2010 until the present time. This study took place at an academic adult ED of a 405-bed (21 in the ED) and a Level I trauma center. Subjects were randomized to receive either ketamine-propofol or propofol according to a standardized protocol. Loss of ETCO2 waveforms for &gt;= 15 sec were recorded. Following sedation, questionnaires were completed by the sedating physicians. Digitally recorded ETCO2 waveforms were also reviewed by an independent physician and a trained research assistant (RA). To ensure the reliability of trained research assistants, we compared their analyses with the analyses of an independent physician for the first 41 recordings. The target enrollment was 65 patients in each group (N = 130 total). Statistics were calculated using SAS statistical software. Result(s): 91 patients were enrolled; 53 (58.2%) are males and 38 (41.8%) are females. Mean age was 44.93 +/- 17.93 years. Most participants did not have major risk factors for apnea or for further complications (86.3% were ASA class 1 or 2). ETCO2 waveforms were reviewed by 87 (95.6%) sedating physicians and 84 (92.3%) nurses at the bedside. There were 70 (76.9%) ETCO2 waveforms recordings, 42 (60.0%) were reviewed by an independent physician and 70 (100%) were reviewed by an RA. A kappa test for agreement between independent physicians and RAs was conducted on 41 recordings and there were no discordant pairs (kappa = 1). Compared to sedating physicians, the independent physician was more likely to report ETCO2 wave losses (OR 1.37, 95% CI 1.08-1.73). Compared to sedating physicians, RAs were more likely to report ETCO2 wave losses (OR 1.39, 95% CI 1.14-1.70). Conclusion(s): Compared to sedating physicians at the bedside, independent physicians and RAs were more likely to note ETCO2 waveform losses. An independent review of recorded ETCO2 waveform changes will be more reliable for future sedation research.</t>
  </si>
  <si>
    <t>Academic Emergency Medicine. Conference: 2012 Annual Meeting of the Society for Academic Emergency Medicine, SAEM 2012. Chicago, IL United States. Conference Publication: (var.pagings). 19(SUPPL. 1) (pp S37-S38), 2012. Date of Publication: April 2012.</t>
  </si>
  <si>
    <t>Sharififar S.
 Gupta S.
 Vincent H.K.
 Vasilopoulos T.
 Zdziarski-Horodyski L.
 Horodyski M.
 Hagen J.E.</t>
  </si>
  <si>
    <t>How soon can we identify at-risk patients: examining initial depressive symptomology and opioid use in musculoskeletal trauma survivors?.</t>
  </si>
  <si>
    <t>Objectives: This study evaluates the associations between post injury depressive symptomology and opioid use from the initial time of injury in orthopedic trauma patients without pre-existing psychiatric conditions. Design and setting: This is a prospective study following the development of symptoms after orthopedic trauma injury conducted at a Level-1 trauma center. Patient(s): Orthopedic trauma patients (N=96; 43.4+/-16.5 yrs, 40.6% women) Main outcome measures and analysis methods: Beck Depression Inventory (BDI-II) was administered during index hospitalization and at 2-weeks, 6-weeks, and 3- months, and 6-months. In-hospital and out-patient opioid use were tracked. Regression analyses determined the relationship of opioid use and depressive symptoms during follow-up. Result(s): Twenty percent of patients had moderate depressive symptom levels (BDI 20-28 points) and 11% had severe depressive symptom levels (BDI &gt;=29) at the time of their index hospitalization. Inpatient BDI-II depressive symptom severity levels were significantly related to depressive symptomology at 2 -weeks, 6 -weeks, and 3 -months. In-hospital or discharge opioid dose was not associated with initial or persistent depressive symptomology. Patients with persistent opioid use at 6 weeks had higher depressive symptoms six months following post-discharge than those who ceased opioid use by 6 -weeks post-discharge. Conclusion(s): This study suggests that depressive symptomology immediately following musculoskeletal trauma is predictive for persistent depressive symptomology in a subset of our patient population. Inpatient BDI-II depressive symptom severity levels in the hospital were significantly related to BDI-II at 2-weeks, 6-weeks, and 3-months, and persistent opioid use, past 6-weeks, was independently associated with prolonged depressive symptomology as well. Further study into effective treatment and monitoring of mental health disturbances following trauma is needed, particularly in patients with continued need for and use of opioids after discharge.Copyright © 2020 Elsevier Ltd</t>
  </si>
  <si>
    <t>https://dx.doi.org/10.1016/j.injury.2020.04.051</t>
  </si>
  <si>
    <t>Injury. 51(7) (pp 1543-1547), 2020. Date of Publication: July 2020.</t>
  </si>
  <si>
    <t>Macleod, J; Oakes, R; Oppenkowski, T; Stokes-Lampard, H; Copello, A; Crome, I; Smith, GD; Egger, M; Hickman, M; Judd, A</t>
  </si>
  <si>
    <t>How strong is the evidence that illicit drug use by young people is an important cause of psychological or social harm? Methodological and policy implications of a systematic review of longitudinal, general population studies</t>
  </si>
  <si>
    <t>DUTY ARMY SOLDIERS; CANNABIS USE; ANTISOCIAL-BEHAVIOR; SWEDISH CONSCRIPTS; SEROTONIN NEURONS; CIGARETTE-SMOKING; CONTROLLED-TRIAL; MENTAL-HEALTH; MDMA ECSTASY; EPIDEMIOLOGY</t>
  </si>
  <si>
    <t>Recreational use of illicit drugs (i.e. use not associated with a diagnosed drug problem) may cause psychological and social harm. A recent systematic review found that evidence for this was equivocal. Extensive evidence was only available in relation to cannabis use. This was relatively consistently associated with lower educational attainment and greater use of other drugs. However whether this association was causal was not clear. Cannabis use was less consistently associated with mental illness and antisocial behaviour. Causal relations between cannabis use and psychosocial harm could plausibly be mediated through either neurophysiological effects of cannabis or through social mechanisms related to use of an illegal substance. These different mechanisms might have different implications for harm-reduction policy. Alternatively associations may arise through non-causal pathways such as reverse causation, bias and confounding. In this latter situation, even effective reduction of cannabis use would be unlikely to be an effective harm-reduction policy in relation to psychosocial outcomes. Research strategies that could clarify these questions are discussed, as are the implications of these considerations for harm-reduction policy.</t>
  </si>
  <si>
    <t>Watkins, Tristan J.;Raj, Vidya;Lee, Junghee;Dietrich, Mary S.;Cao, Aize;Blackford, Jennifer U.;Salomon, Ronald M.;Park, Sohee;Benningfield, Margaret M.;Di Iorio, Christina R.;Cowan, Ronald L.</t>
  </si>
  <si>
    <t>Human ecstasy (MDMA) polydrug users have altered brain activation during semantic processing.</t>
  </si>
  <si>
    <t>Rationale: Ecstasy (3,4-methylenedioxymethamphetamine [MDMA]) polydrug users have verbal memory performance that is statistically significantly lower than that of control subjects. Studies have correlated long-term MDMA use with altered brain activation in regions that play a role in verbal memory. Objectives: The aim of our study was to examine the association of lifetime ecstasy use with semantic memory performance and brain activation in ecstasy polydrug users. Methods: A total of 23 abstinent ecstasy polydrug users (age = 24.57 years) and 11 controls (age = 22.36 years) performed a two-part functional magnetic resonance imaging (fMRI) semantic encoding and recognition task. To isolate brain regions activated during each semantic task, we created statistical activation maps in which brain activation was greater for word stimuli than for non-word stimuli (corrected p rs = 0.43, p = 0.042). Behavioral performance did not differ between groups. Conclusions These findings demonstrate that ecstasy polydrug users have increased brain activation during semantic processing. This increase in brain activation in the absence of behavioral deficits suggests that ecstasy polydrug users have reduced cortical efficiency during semantic encoding, possibly secondary to MDMA-induced 5-HT neurotoxicity. Although pre-existing differences cannot be ruled out, this suggests the possibility of a compensatory mechanism allowing ecstasy polydrug users to perform equivalently to controls, providing additional support for an association of altered cerebral neurophysiology with MDMA exposure. (PsycINFO Database Record (c) 2016 APA, all rights reserved)</t>
  </si>
  <si>
    <t>https://doi.org/10.1007/s00213-012-2936-1</t>
  </si>
  <si>
    <t>Suda M, Nakao K, Yoshimasa T, Sakamoto M, Morii N, Ikeda Y, Yanaihara C, Yanaihara N, Numa S, Imura H.</t>
  </si>
  <si>
    <t>Human leumorphin is a potent, kappa opioid receptor agonist</t>
  </si>
  <si>
    <t>Neurosci Lett. 1984 Sep 7;50(1-3):49-52. doi: 10.1016/0304-3940(84)90460-9.</t>
  </si>
  <si>
    <t>10.1016/0304-3940(84)90460-9</t>
  </si>
  <si>
    <t>Patarica-Huber E.
 Boskov N.</t>
  </si>
  <si>
    <t>Hurdles in successful treatment of cancer pain caused by primary healthcare.</t>
  </si>
  <si>
    <t>Background: The aim of this study is to envisage the hurdles set by physicians in primary healthcare that can cause, or contribute to unsatisfactory cancer pain management. Method(s): The study has been carried out as a prospective open non-randomized one (based on a questionnaire). It comprised 283 physicians in primary healthcare from 21 institutions of primary healthcare in Serbia. The choice of physicians was done at random, and the completion of questionnaires was voluntary. The questionnaire comprised 12 questions. Among other issues the questions covered the most important characteristics of the analgesics in their opinion, the individual doses of drugs they most often prescribe, maximum daily doses of these drugs they prescribe (tramadol, fentanyl TD, hydromorphone, methadone, IR morphine); whether they introduce opioids and/or increase the dose autonomously or only upon a specialist's recommendation; and what is preventing them to successfully treat cancer pain; what side effects they fear and others. Result(s): Tramadol was favored in the previous year (82.3%), in the last month the physicians prescribed NSAID as therapy in 63.4% of the cases, tramadol was given to 13.60%; fentanyl TD to 13.40%; hydromorphone to 2.7%; IR morphine to 3.80%. Efficiency was marked by 89.80% of physicians as the most important characteristic, tolerability by 82.3%, and duration of effects by 77.4%. Tramadol is most often the choice of therapy in their daily practice although they said it to be less efficient, less tolerable, with shorter analgesic effect, less user friendly, and more expensive compared to fentanyl TD and the other opioids. They said the side effects they fear the most were respiratory depression and sedation. 23.70% of the physicians in the primary healthcare introduce and/or increase the dose of opioids (34.6%) into the therapy autonomously, and 76.30% of them introduce these drugs and/or increase the dose (65.4%) only upon a specialist's recommendation. Conclusion(s): Barriers have a great influence on successful treatment of cancer pain. There is a burning need for further education which has to encompass raising awareness of the current guidelines and recommendations in the cancer pain therapy, their acquisition and utilization in everyday practice through interactive workshops with case studies because there is still an alarming lack of knowledge, level of prejudice and apparent opiophobia. © 2010, Oncology Institute of Vojvodina, Sremska Kamenica.</t>
  </si>
  <si>
    <t>https://dx.doi.org/10.2298/AOO1003065P</t>
  </si>
  <si>
    <t>Archive of Oncology. 18(3) (pp 65-70), 2010. Date of Publication: October 2010.</t>
  </si>
  <si>
    <t>Serbia</t>
  </si>
  <si>
    <t>Dickson-GÃ³mez, Julia;Convey, Mark;Hilario, Helena;Weeks, Margaret R.;Corbett, A. Michelle</t>
  </si>
  <si>
    <t>Hustling and housing: drug users' strategies to obtain shelter and income in Hartford, Connecticut.</t>
  </si>
  <si>
    <t>Research has documented illicit drug users' participation in the informal and drug economies as a result of barriers in obtaining legitimate sources of work and income. Less research has explored ways drug users utilize income from various sources to obtain shelter and meet other basic needs. This paper draws on longitudinal qualitative interviews that were conducted with 65 active cocaine or heroin users in various housed or homeless statuses to explore participants' sources of income, work experiences, and strategies to secure housing and other basic needs. Results indicate that most participants did not receive cash welfare benefits, and few had any form of employment. Further, those who received federal housing subsidies often had no income to pay their part of the rent or other necessities. Participants reported engaging in a number of informal, illegal, and bartering relationships with drug using and non-drug using residents in order to obtain shelter and income. Insufficient social welfare and employment opportunities have created a context of scarcity in which drug using and non-drug using residents depend on each other to obtain shelter and other needs in ways prohibited by federal welfare and housing policies. A number of policy changes, including increasing access to and benefits levels of welfare and housing subsidies, employment programs for ex-offenders and tax incentives to increase employment opportunities, may increase drug users' housing stability. (PsycINFO Database Record (c) 2016 APA, all rights reserved)</t>
  </si>
  <si>
    <t>https://doi.org/10.17730/humo.68.3.6157671xg8155711</t>
  </si>
  <si>
    <t>Human Organization</t>
  </si>
  <si>
    <t>Society for Applied Anthropology</t>
  </si>
  <si>
    <t>Hechtman, Lily;Weiss, Gabrielle;Perlman, Terrye</t>
  </si>
  <si>
    <t>Hyperactives as young adults: Past and current substance abuse and antisocial behavior.</t>
  </si>
  <si>
    <t>In a ten-year prospective follow-up study, young adults who had been diagnosed as hyperactive in childhood were found to have had greater involvement with alcohol and drug use and with courts and police than did matched controls during the five years preceding evaluation. However, differences between groups were generally not significant in the year prior to evaluation, and tests indicate that they had attained similar levels of moral development. Results suggest a more encouraging adult outcome than has previously been expected for hyperactive children. (PsycINFO Database Record (c) 2017 APA, all rights reserved)</t>
  </si>
  <si>
    <t>https://doi.org/10.1111/j.1939-0025.1984.tb01507.x</t>
  </si>
  <si>
    <t>American Journal of Orthopsychiatry</t>
  </si>
  <si>
    <t>American Orthopsychiatric Association, Inc.</t>
  </si>
  <si>
    <t>Galeotti N.</t>
  </si>
  <si>
    <t>Hypericum perforatum (St John's wort) beyond depression: A therapeutic perspective for pain conditions.</t>
  </si>
  <si>
    <t>Ethnopharmacological relevance Hypericum perforatum L. (Hypericaceae), popularly called St. John's wort (SJW), has a rich historical background being one of the oldest used and most extensively investigated medicinal herbs. Many bioactivities and applications of SJW are listed in popular and in scientific literature, including antibacterial, antiviral, anti-inflammatory. In the last three decades many studies focused on the antidepressant activity of SJW extracts. However, several studies in recent years also described the antinociceptive and analgesic properties of SJW that validate the traditional uses of the plant in pain conditions. Aim of the review This review provides up-to-date information on the traditional uses, pre-clinical and clinical evidence on the pain relieving activity of SJW and its active ingredients, and focuses on the possible exploitation of this plant for the management of pain. Materials and methods Historical ethnobotanical publications from 1597 were reviewed for finding local and traditional uses. The relevant data on the preclinical and clinical effects of SJW were searched using various databases such as PubMed, Science Direct, Scopus, and Google Scholar. Plant taxonomy was validated by the database Plantlist.org. Results Preclinical animal studies demonstrated the ability of low doses of SJW dry extracts (0.3% hypericins; 3-5% hyperforins) to induce antinociception, to relieve from acute and chronic hyperalgesic states and to augment opioid analgesia. Clinical studies (homeopathic remedies, dry extracts) highlighted dental pain conditions as a promising SJW application. In vivo and in vitro studies showed that the main components responsible for the pain relieving activity are hyperforin and hypericin. SJW analgesia appears at low doses (5-100 mg/kg), minimizing the risk of herbal-drug interactions produced by hyperforin, a potent inducer of CYP enzymes. Conclusion Preclinical studies indicate a potential use of SJW in medical pain management. However, clinical research in this field is still scarce and the few studies available on chronic pain produced negative results. Prospective randomized controlled clinical trials performed at low doses are needed to validate its potential efficacy in humans.Copyright © 2017 Elsevier Ireland Ltd</t>
  </si>
  <si>
    <t>https://dx.doi.org/10.1016/j.jep.2017.02.016</t>
  </si>
  <si>
    <t>Journal of Ethnopharmacology. 200 (pp 136-146), 2017. Date of Publication: 22 Mar 2017.</t>
  </si>
  <si>
    <t>Cottrel M.
 Podeur M.
 Le Joliff D.
 Amouroux P.
 Assael M.
 Duros L.
 Dupre P.-F.
 Gueret G.
 Ozier Y.</t>
  </si>
  <si>
    <t>Hypnosis and paravertebral block in breast cancer surgery: A pilot study to evaluate pain management and surgical margin status.</t>
  </si>
  <si>
    <t>Background Postoperative pain after breast cancer surgery is usually short and moderate, but as a risk factor for chronic pain, it should be a critical target. Moreover, it is crucial for these patients during this early stage of their treatment not to step into a vicious circle of deconditioning, fatigue and chronic pain. Therefore, fast rehabilitation methods should be promoted. Partial mastectomy with sentinel lymph node dissection can be performed under general anesthesia or paravertebral block, either alone or associated with sedation or general anesthesia. Paravertebral blockade provides an efficient analgesia, allowing a reduction of morphine consumption and postoperative nausea and vomiting, has been showed to prevent chronic pain and may reduce the risk of recurrence or metastasis. It is a long-known regional anesthetic technique, but has been more commonly used recently for thoracic surgery, including breast surgery, since generalization of ultra-sound guidance brought security and reliability to the procedure. However, a sedation is often necessary to reduce anxiety, which can be high in this type of surgery. Hypnosis is an excellent alternative to sedation and general anesthesia. It improves patient comfort and reduces anxiety, without impending surgical quality. Therefore hypnosis and paravertebral block are an interesting association for the perioperative management of breast cancer patients. We propose to study the efficacy of associated paravertebral block and hypnosis, compared to general anesthesia, on acute pain. The results of this pilot study will ground a future randomized trial on the subject. Trial design This is a pilot, non-interventional, observational, prospective study. Patients will receive either remifentanil for general anesthesia, or a paravertebral block with hypnosis. A hypnotic trance will be maintained until the end of surgery, and a small dose of remifentanil (0,025 mug.Kg-1.min-1) and/or a supplementary local anesthesia can be administered in case of discomfort during surgery. Should this discomfort persist, general anesthesia can be induced. Postoperative analgesia includes level I and II analgesics, with morphine in case of severe pain. Eligibility criteria Patients with primitive breast cancer scheduled for elective partial mastectomy with sentinel lymph node dissection. Specific aims The objective is to demonstrate the superiority of paravertebral block with hypnosis, compared to general anesthesia with opioid analgesia, in the postoperative acute pain management. Primary endpoint will be pain intensity on a numeric rating scale 24 hours after surgery. Secondary endpoints include pain intensity 1, 6 hours and 3 months after surgery, morphine consumption, nausea and vomiting, patient comfort and satisfaction on a 0 to 10 scale. Additionnally, an analysis of surgical oncologic criteria is aimed to prove that there is no significant difference in the margin status between these two groups. Statistical methods For quantitative variables, T Student test or Mann Whitney test will be used as appropriate. Fisher's exact test will be used for categorical data. Accrual Accrual as for June 11, 2013 is 7 patients. Target accrual is 40 patients.</t>
  </si>
  <si>
    <t>https://dx.doi.org/10.1158/0008-5472.SABCS13-OT2-2-02</t>
  </si>
  <si>
    <t>Cancer Research. Conference: 36th Annual CTRC-AACR San Antonio Breast Cancer Symposium. San Antonio, TX United States. Conference Publication: (var.pagings). 73(24 SUPPL. 1) (no pagination), 2013. Date of Publication: 15 Dec 2013.</t>
  </si>
  <si>
    <t>Coates M.
 Stuart A.
 Small J.
 Williams E.
 Tinsley A.
 Clarke K.
 Walter V.
 Ruiz-Velasco V.
 Vrana K.</t>
  </si>
  <si>
    <t>HYPOALGESIA IN BOTH CROHN'S DISEASE AND ULCERATIVE COLITIS ASSOCIATED WITH HOMOZYGOSITY FOR A NAV1.8 POLYMORPHISM.</t>
  </si>
  <si>
    <t>Background: Hypoalgesic inflammatory bowel disease (IBD), a condition in which patients with active disease do not perceive and/or report abdominal pain, is associated with serious complications and the lack of reliable, cost-effective methods to identify "at-risk" patients. We previously demonstrated that hypoalgesic IBD is associated with homozygosity for a polymorphism (rs6795970) within the NaV1.8 gene, SCN10A. This is a missense mutation in the coding region associated with dysfunction of NaV1.8. However, it is unclear whether this variant is significantly associated with both hypoalgesic Crohn's disease (CD) and ulcerative colitis (UC). Method(s): We performed a prospective analysis of consecutively recruited patients with an established diagnosis of either CD or UC at a single tertiary care referral center between 9/1/18-8/31/22. Each participant underwent an ileocolonoscopy, completed concomitant surveys (see below) and provided a blood sample for genetic testing. Taqman sequencing was used to genotype individuals based upon the presence or absence of the SCN10A polymorphism, rs6795970. Hypoalgesic patients were identified by having active disease [the presence of a Mayo endoscopy sub-score of 2-3 (UC), or simple endoscopic score of &gt;6 (CD)], and lack of abdominal pain (minimal or no current or chronic abdominal pain in the Short Inflammatory Bowel Disease Questionnaire and Harvey Bradshaw Index/ Simple Clinical Colitis Activity Index). Relevant demographic and clinical data were also abstracted. Univariable and multivariable analyses were undertaken to illuminate associations among the study cohorts and factors above. Result(s): 450 IBD patients (238female, 212male; 295CD, 155UC) were included. 91 patients (20.2%; 53CD, 38UC) had "hypoalgesic IBD" while 359 patients (79.8%; 242 CD, 117 UC) were non-hypoalgesic. Hypoalgesic IBD patients were more likely to be male (63.7% vs. 42.9%, p&lt;0.001), less likely to exhibit anxious or depressed traits (20.2 vs. 63.8%, p&lt;0.01), and less likely to use opioids (14.1 vs. 28.2%, p&lt;0.05) when compared to their counterparts. Hypoalgesic IBD patients (50.5%) were significantly more likely than non-hypoalgesic patients (31.8%) to exhibit homozygosity for rs6795970 (OR:2.20; 1.38-3.51). Hypoalgesic CD (52.8% vs. 33.9%, OR:2.19; 1.20- 3.99) and UC (47.4% vs. 27.4%, OR:2.39; 1.12-5.09) patients were also both more likely to exhibit homozygosity for rs6795970 than their symptomatic counterparts. Discussion(s): Hypoalgesic CD and UC are relatively common, and both are more likely to exhibit homozygosity for the NaV1.8 polymorphism, rs6795970. Our findings provide key insights into the pathophysiology underlying hypoalgesic IBD, and reinforce the importance of NaV1.8 in human visceral pain perception. This work also hints at a potential novel diagnostic and therapeutic target for conditions associated with abdominal pain.Copyright © 2023 AGA Institute</t>
  </si>
  <si>
    <t>https://dx.doi.org/10.1016/S0016-5085%2823%2900991-5</t>
  </si>
  <si>
    <t>Gastroenterology. Conference: DDW. Chicago United States. 164(6 Supplement) (pp S-15), 2023. Date of Publication: May 2023.</t>
  </si>
  <si>
    <t>Burney B.O.
 Garcia J.M.</t>
  </si>
  <si>
    <t>Hypogonadism in male cancer patients.</t>
  </si>
  <si>
    <t>Prevalence of hypogonadism in men with cancer has been reported between 40% and 90%, which is significantly higher than in the general population. Hypogonadism is likely to affect the quality of life in these patients by contributing to non-specific symptoms, including decreased energy, anorexia, sarcopenia, weight loss, depression, insomnia, fatigue, weakness, and sexual dysfunction. Pathogenesis of hypogonadism in cancer patients is thought to be multi-factorial. Inflammation may play an important role, but leptin, opioids, ghrelin, and high-dose chemotherapy through different mechanisms have all been implicated as the cause. Hypogonadism is also associated with poor survival in cancer patients. Data looking into the treatment of hypogonadal male cancer patients with testosterone are limited. However, improvements in body weight, muscle strength, lean body mass, and quality of life have been shown in hypogonadal men with other chronic diseases on testosterone replacement therapy. Prospective and interventional trials are needed to test the efficacy and safety of testosterone treatment in improving quality of life of these patients. © 2012 The Author(s).</t>
  </si>
  <si>
    <t>https://dx.doi.org/10.1007/s13539-012-0065-7</t>
  </si>
  <si>
    <t>Journal of Cachexia, Sarcopenia and Muscle. 3(3) (pp 149-155), 2012. Date of Publication: September 2012.</t>
  </si>
  <si>
    <t>Segura Panos A.
 Ajo Ferrer R.
 Alda Alvarez O.
 Ferrandez Franco G.
 Mateu Vicente M.
 Mauri Dot M.
 Peiro Peiro A.M.</t>
  </si>
  <si>
    <t>Hypogonadism, a clinical problem to resolve in patients with chronic pain and opioid treatment.</t>
  </si>
  <si>
    <t>Background: Hypogonadism is considered prevalent among men that are chronically treated with opioids, and is one of the most frequent symptoms of Erectile Dysfunction. Treatment should include early detection along with multidisciplinary follow-up, and combined pharmacological treatment with hormone replacement therapy and phosphodiesterase 5 inhibitor. Aim(s): Opioids impair gonadal function in men chronically treated with opioids, but their correlation with clinical and hormonal hypogonadism is not well established. Thus, we performed an observational, prospective study in order to correlate opioid treatment with hypogonadism. Method(s): A total of 77 patients with chronic pain and opioid treatment, presenting Erectile Dysfunction (ED) where evaluated during 6 months (clinically [International Erectile Function Index (IEFI), hormonally [FSH, LH, Total and free Testosterone] and psychologically [Anxiety and Depression test (HAD), Millon Personality Inventary]. Result(s): 34% of the patients with DE (average age 58, BMI 30 kg/cm2) where treated with analgesics (21/61), being paracetamol the most prescribed (20%, 12/61). 34% where treated with second step opioids (21/61), being tramadol/ paracetamol the most prescribed (25%, 15/61) and 57% with major opioids (35/61) being fentanile the most prescribed (26%, 16/61). Conclusion(s): 44% of the patients with low levels of testosterone (2.05 ng/mL, VN = 3-10 ng/mL) and an average of 8 in the IEFI (moderate ED), 88 % received testosterone gel (22/25 cases), 32% of the patients were treated with vardenafil phosphodiesterase 5 inhibitor (8/25 cases) and 57% presented clinical recovery (8/14 cases) 3 months after initiating the treatment.</t>
  </si>
  <si>
    <t>https://dx.doi.org/10.1111/andr.267</t>
  </si>
  <si>
    <t>Andrology. Conference: 8th Congress of the European Academy of Andrology. Barcelona Spain. Conference Publication: (var.pagings). 2(SUPPL. 2) (pp 95), 2014. Date of Publication: October 2014.</t>
  </si>
  <si>
    <t>Sulla I.
 Hornak S.
 Balik V.</t>
  </si>
  <si>
    <t>Hypothermia as a potential remedy for canine and feline acute spinal cord injury: a review.</t>
  </si>
  <si>
    <t>Severe spinal cord injury (SCI) resulting in permanent sensory-motor and autonomic dysfunction caudal to a damaged spinal cord (SC) segment is a catastrophic event in human as well as in veterinary medicine. The situation of paraplegic/tetraplegic people or animals is further impaired by serious complications and often displays an image of permanent suffering. Therapeutic hypothermia (TH) has shown neuroprotective capacity in numerous experimental and several clinical studies or case reports. Hence, the method draws increasing attention of neuroscientists as well as health care workers. While systemic TH is a too complex procedure for veterinary practice, local application of TH with a reduced risk of the whole body temperature fluctuations and minimal side effects can become one of the therapeutic tools considered in the treatment of acute traumatic SCIs in bigger animals, especially when surgical decompression of spinal medulla and vertebral column reconstruction is indicated. Still, additional large prospective randomized studies are essential for the standardization of therapeutic protocols and the introduction of the method into therapeutic armamentarium in canine and feline spinal traumatology. The research strategy involved a PubMed, MEDLINE (Ovid), EMBASE (Ovid), and ISI Web of Science search from January 2000 to July 2021 using the terms "canine and feline spinal cord injury, "hypothermia, and "targeted temperature management in the English language literature; also references from selected studies were scanned and relevant articles included.Copyright © 2022, University of Veterinary and Pharmaceutical Sciences. All rights reserved.</t>
  </si>
  <si>
    <t>https://dx.doi.org/10.2754/avb202291020189</t>
  </si>
  <si>
    <t>Acta Veterinaria Brno. 91(2) (pp 189-199), 2022. Date of Publication: 2022.</t>
  </si>
  <si>
    <t>Czechia</t>
  </si>
  <si>
    <t>van Rijswijk S.M.
 van Beek M.H.C.T.
 Schoof G.M.
 Schene A.H.
 Steegers M.
 Schellekens A.F.</t>
  </si>
  <si>
    <t>Iatrogenic opioid use disorder, chronic pain and psychiatric comorbidity: A systematic review.</t>
  </si>
  <si>
    <t>Objective: A systematic review of the literature on the risks of developing iatrogenic opioid use disorders in chronic pain patients with psychiatric comorbidity. Method(s): We conducted literature searches on Pubmed with key subjects: "chronic pain", "psychiatry", "opioids" and "opioid use disorder" and for original, English written articles published from 2000 until the first of September 2017. Final selection of the articles for review was made in a consensus between three reviewers. Result(s): Longitudinal studies showed a significant association between psychiatric comorbidity, especially depression and anxiety disorders and the development of problematic opioid use, more severe opioid craving and poor opioid treatment outcome (analgesia and side effects) in chronic pain patients. Cross-sectional studies showed a similar association between psychiatric disorders and problematic opioid use, where studies in specialized pain settings showed a higher prevalence of psychiatric disorders, compared to non-specialized settings. Conclusion(s): This systematic review showed a significant association between psychiatric comorbidity, especially depression and anxiety disorders and the development of problematic opioid use in chronic pain patients. We therefore recommend psychiatric screening in chronic pain management. Chronic pain patients with comorbid psychiatric disorders need a multidisciplinary approach and monitoring opioid use is warranted in these patients.Copyright © 2019 Elsevier Inc.</t>
  </si>
  <si>
    <t>https://dx.doi.org/10.1016/j.genhosppsych.2019.04.008</t>
  </si>
  <si>
    <t>General Hospital Psychiatry. 59 (pp 37-50), 2019. Date of Publication: July - August 2019.</t>
  </si>
  <si>
    <t>Schultheis B.C.
 Patterson D.
 Trinidad J.M.
 Blomme
 Hunter C.
 Schultz D.
 Deer T.</t>
  </si>
  <si>
    <t>ID: 208462 Medial Branch Radiofrequency Denervation Improves Pain, Quality-of-Life, and Disability in Patients With Chronic Spinal Pain.</t>
  </si>
  <si>
    <t>Introduction: Facet joints are clinically important spinal pain generators in 15%-45% of patients with chronic low back pain, 48% with thoracic pain, and 54%-67% with chronic neck pain.1 Radiofrequency (RF) denervation is a minimally invasive procedure that conventionally uses heat generated by radio waves to target peripheral nerves; specifically, the medial branches of the dorsal rami for facetogenic pain. The benefit of RF procedures in the management of chronic low back pain has recently been questioned.2 Broad variations in clinical practice, however, underlined the need for standardization.3 The aim of this abstract is to affirm the role of these techniques in managing chronic spinal pain. Method(s): Data were extracted from the prospective ROSTRA study (NCT04873817). Adults with chronic pain &gt;6 months unresponsive to conservative management were enrolled. Facet joint pain was confirmed by at least 1 positive medial branch block achieving &gt;=50% pain relief. Ongoing infection, coagulopathy, or high opioid usage (&gt;90 MME/day) were reasons for exclusion. Generator settings were 80-90degreeC for 90 seconds. Lumbar and thoracic procedures involved a larger diameter cannula (74% 16G or 18G) than cervical procedures (61% 20G). Result(s): 45 patients enrolled at 9 sites had 3-month data available (24, lumbar; 18, cervical; 3, thoracic). Patients were 58.0+/-12.9 years old; 62% were female. Pain intensity on NRS improved from 7.1+/-1.3 to 3.8+/-2.0; 76% were responders. Patient reported pain relief, a stated percentage of improvement in pain, was 60.2%+/-26.2. EQ-5D index score increased from 0.62+/-0.17 to 0.73+/-0.16; all dimensions improved except anxiety/depression, with the largest impact on pain/discomfort. Disability improved for both low back (on ODI) and neck pain patients (on NDI). ODI score decreased from a severe (42+/-18) to a moderate disability (26+/-17) and NDI score decreased from a borderline severe (48+/-15) to a moderate disability (35+/-22). Patients became active at follow-up; 22% reported being active at least 3 days/week at baseline and this proportion increased to 53% at 3 months. 87% were satisfied with the pain relief provided and would choose to do the procedure again. 96% would recommend the procedure. Effectiveness was similar between lumbar and cervical RF procedures. No adverse events related to procedure and/or devices were reported. Conclusion(s): In this prospective case series, medial branch RF denervation improves pain, quality of life, and disability without safety concerns. Our study combined good practices described in consensus practice guidelines with more liberal criteria of a real-world study across sites internationally to maximize generalizability of the results.4,5 Disclosure: Bjorn Carsten Schultheis, MD: ABBOTT: Fees for Non-CME/CE Services (e.g. advisor):, Denis Patterson: Abbott Medical: Contracted Research: Self, Allergan Neurosciences: Speakers Bureau: Self, Amgen Pharmaceuticals: Speakers Bureau: Self, Nevro: Contracted Research: Self, CornerLoc: Consulting Fee: Self, Vertos Medical: Speakers Bureau: Self, AIS Healthcare: Consulting Fee: Self, Flowonix: Consulting Fee: Self, Saluda Medical: Consulting Fee: Self, CornerLoc: Ownership Interest:, Lundbeck Pharmaceutical: Speakers Bureau:, Vivex: Consulting Fee:, Abbvie: Consulting Fee:, Aurora Spine: Contracted Research:, Pajunk Medical: Consulting Fee:, Jose Manuel Trinidad, MD: Abbott: Fees for Non-CME/CE Services (e.g. advisor):, PRIM: Speakers Bureau:, Medtronic: Speakers Bureau:, Boston Scientific: Speakers Bureau:, Boston Scientific: Fees for Non-CME/CE Services (e.g. advisor):, MBA: Speakers Bureau:, Medtronic: Consulting Fee:, Abbott: Consulting Fee:, Boston Scientific: Consulting Fee:, Nevro: Consulting Fee:, MBA: Consulting Fee:, Bram Blomme, PHD: Abbott: Employee:, Corey Hunter, MD: Abbott: Consulting Fee: Self, Abbott: Contracted Research: Self, Saluda: Contracted Research: Self, Nalu: Ownership Interest - Future Stock Options: Self, Mainstay: Ownership Interest - Future Stock Options: Self, PainTEQ: Ownership Interest - Future Stock Options: Self, Spine BioPharma: Ownership Interest - Future Stock Options: Self, Discgenics: Contracted Research: Self, Biotronik: Consulting Fee:, Vivex: Ownership Interest:, David Schultz, MD: Abbott: Contracted Research:, Medtronic: Contracted Research:, Abbott: Consulting Fee:, Timothy Deer, MD: Saluda Medical: Consulting Fee: Self, Abbott: Consulting Fee: Self, SpineThera: Consulting Fee: Self, Nalu Medical: Consulting Fee: Self, Cornerloc: Consulting Fee: Self, SPR Therapeutics: Consulting Fee: Self, Medtronic: Consulting Fee: Self, Boston Scientific: Consulting Fee: Self, PainTeq: Consulting Fee: Self, Vertos Medical: Consulting Fee:, Mainstay: Contracted Research:, Ethos: Consulting Fee:, Spinal Simplicity: Consulting Fee:, Tissue Tech: Consulting Fee:, Abbott: Contracted Research:, Vertos Medical: Contracted Research:, Boston Scientific: Contracted Research:, Saluda Medical: Contracted Research:, PainTeq: Contracted Research:, Avanos: Contracted Research:, SPR Therapeutic: Contracted Research:, Abbott: Receipt of Intellectual Property Rights/Patent Holder:Copyright © 2023</t>
  </si>
  <si>
    <t>https://dx.doi.org/10.1016/j.neurom.2023.04.064</t>
  </si>
  <si>
    <t>Neuromodulation. Conference: North American Neuromodulation Society 26th Annual Meeting. Las Vegas United States. 26(4 Supplement) (pp S37), 2023. Date of Publication: June 2023.</t>
  </si>
  <si>
    <t>Pradhan B.
 Gongalla S.
 Saulino M.</t>
  </si>
  <si>
    <t>ID: 214064 Ketamine-Augmentation of Brain Stimulation (rTMS) for Chronic Low Back Pain: A Proof-of-Concept Model.</t>
  </si>
  <si>
    <t>Introduction: Chronic low back pain (CLBP), the most common chronic pain condition and the most common cause of years lived with disability, affects 15-45% of adults yearly1. CLBP is frequently comorbid with depression, suicidality, and substance abuse and less than half of patients with CLBP receive meaningful pain relief with oral opioid pharmacotherapy. In the United States, opioids have accounted for the highest number of overdose deaths, peaking at 96,000 in March 2021. Given these unnerving trends, novel and efficacious treatments are direly needed2. Ketamine infusion has proven analgesic, anti-inflammatory, and opioid-sparing effects in prior well-designed studies3. The descending pain modulatory systems (DPMS) dysregulation maintains CLBP chronically which is partly mediated by NMDA receptor overactivity and can be offset by ketamine, an NMDA antagonist. Similarly, noninvasive brain stimulation using high frequency rTMS (hf-rTMS) of the left primary motor cortex (M1) produced greater analgesic effects than other brain areas4 and the analgesia produced from 5-sessions could last up to one month5. Goal of this study is to produce robust and durable analgesia in CLBP patients in the outpatient setting, by synergistically combining these two proven treatments with very low side effects. Method(s): Use of this combination in our 8-subjects pilot study showed a 46% reduction on visual analog scales (VAS) scores for CLBP that lasted for 23.3 (s.d. 3.2) days. Results from this pilot study will drive the methodology of this proposed prospective 4-arm double blind randomized clinical trial. Ketamine single infusion (1mg/kg: 'Priming the Brain') followed by (24-hrs) five active hf-rTMS sessions (once daily, left DLPFC 10Hz for 1500 pulses per session) will constitute the active interventions. Midazolam (0.045 mg/kg IV) and sham-rTMS will be placebo. A total of 48 subjects with CLBP will be randomized under double-blind conditions into 4 arms, with 12 subjects in each arm: Ket+rTMS (KT-arm); Ket+sham-rTMS (KS-arm); Midazolam+rTMS (MT-arm) and Midazolam+sham-rTMS (MS-arm). Primary and secondary outcome measures will be the pain scores on a visual analog scale (VAS) and those on the Chronic Pain Disability Index (CPDI). Result(s): Will be published after the study is initiated. Conclusion(s): The goal of this synergistic combination therapy is to decrease hyperalgesia and increase analgesia via ketamine induced brain priming followed by induction of neuroplasticity by subsequent consecutive rTMS administration sessions using our previously validated combination protocol. Given the feasibility and promising data from the pilot study, efficacy of this combination will be tested in this proposed randomized control trial. Disclosure: Basant Pradhan, MD: None, Shivsai Gongalla: None, MICHAEL SAULINO, MD,PhD: Ipsen: Speakers Bureau:, Tersera: Consulting Fee:, piramal: Speakers Bureau:, MEDTRONIC: Contracted Research: Self, MEDTRONIC: Speakers Bureau: Self, BIONESS: Contracted Research: Self, IPSEN: Speakers Bureau: Self, PIRAMAL: Speakers Bureau: SelfCopyright © 2023</t>
  </si>
  <si>
    <t>https://dx.doi.org/10.1016/j.neurom.2023.04.378</t>
  </si>
  <si>
    <t>Neuromodulation. Conference: North American Neuromodulation Society 26th Annual Meeting. Las Vegas United States. 26(4 Supplement) (pp S212), 2023. Date of Publication: June 2023.</t>
  </si>
  <si>
    <t>Smith Z.L.
 Chak A.
 Dua K.S.
 Duloy A.
 Forbes N.
 Kushnir V.
 Patel V.
 Wani S.B.
 Elmunzer B.J.</t>
  </si>
  <si>
    <t>ID: 3522128 PSYCHOSOCIAL OUTCOMES IN PATIENTS UNDERGOING ENDOSCOPIC DRAINAGE OF WALLED-OFF NECROSIS: A PROPENSITY-MATCHED ANALYSIS.</t>
  </si>
  <si>
    <t>Introduction: EUS-guided drainage of pancreatic walled-off necrosis (WON) has become the preferred approach over surgery, but patients typically require several interventions to achieve complete resolution, and some are left with chronic sequelae. There are little data regarding the onset of psychosocial disorders in patients undergoing endoscopic therapy of symptomatic WON. The aim of this study was to evaluate the rates of new-onset psychosocial outcomes at 1-year in patients undergoing endoscopic drainage as the initial therapy of WON. Method(s): Data from TriNetX, a global health research network of over 40 healthcare organizations, was analyzed. Using current procedural terminology (CPT) and international classification of diseases (ICD) codes, we established two cohorts: those undergoing EUS-guided drainage of WON as the initial drainage strategy, and those with acute necrotizing pancreatitis (ANP) that required no invasive intervention (endoscopic, percutaneous, or surgical). Propensity was performed to match the cohorts by age, sex, race, ethnicity, and alcohol-use disorders. After matching, the 1-year incidence of new psychosocial outcomes were evaluated with univariate analyses. Result(s): The initial cohorts consisted of 583 patients in the endoscopic drainage group and 3,835 patients in the group with ANP with no invasive therapy. After matching, both cohorts contained 583 patients (Table). In the endoscopic drainage group, 73.8% underwent endoscopic therapy alone, while 26.2% required additional therapeutic procedures including image-guided percutaneous drainage (19.5%), surgery (6.0%), or a combination of the two (0.7%) (Figure). At one year, patients undergoing endoscopic drainage for WON had higher rates of long-term opiate use (risk ratio (RR) 2.99, 95% confidence interval (CI) 1.72-5.20, p&lt; 0.001), and new-onset anxiety disorder (2.20, 1.30-3.71, p= 0.002). Further, patients undergoing endoscopic drainage had higher numbers of emergency department and inpatient encounters (mean 3.63 +/- 8.4 vs 1.77 +/- 4.27, p&lt;0.001). There were no significant differences in rates of opiate-related adverse events, mood disorders, new SSRI use, sleep disturbance or medication use, psychiatry visits, or all-cause mortality. While the difference in new depression was not significant at one year (1.54, 0.94-2.53, p=0.086), at two years, a significant difference was present (1.60, 1.019-2.52, p=0.039). Conclusion(s): Patients requiring endoscopic drainage for WON have higher rates of new-onset anxiety and long-term opiate use, and as time progresses, new-onset depression, compared with patients with ANP that do not require intervention. As the outcomes in this study rely on EHR coding, a prospective study utilizing screening questionnaires and other patient-centered outcome instruments would better evaluate these important outcomes. [Formula presented] [Formula presented]Copyright © 2021</t>
  </si>
  <si>
    <t>https://dx.doi.org/10.1016/j.gie.2021.03.569</t>
  </si>
  <si>
    <t>Gastrointestinal Endoscopy. Conference: DDW 2021 Digestive Disease Week. Virtual, Online. 93(6 Supplement) (pp AB266-AB267), 2021. Date of Publication: June 2021.</t>
  </si>
  <si>
    <t>Calello D.P.
 Aldy K.
 Jefri M.
 Nguyen T.-A.T.
 Krotulski A.
 Logan B.
 Brent J.
 Wax P.
 Walton S.
 Manini A.F.</t>
  </si>
  <si>
    <t>Identification of a novel opioid, N-piperidinyl etonitazene (etonitazepipne), in patients with suspected opioid overdose.</t>
  </si>
  <si>
    <t>Background: Novel opioids in the illicit drug supply, such as the "nitazene" group of synthetic opioids, present an ongoing public health problem due to high potency and respiratory depressant effects. We describe three patients in whom N-piperidinyl etonitazene, a compound not previously reported in human exposure, was detected after suspected opioid overdose. Other substances that these patients tested for included fentanyl, cocaine, levamisole, phenacetin, benzoylecgonine, para-fluorofentanyl, presumptive heroin (tested as 6-monoacetylmorphine (6-MAM), morphine, and codeine), and tramadol. Method(s): This is a case series of patients with acute opioid overdose enrolled in an ongoing multicenter prospective cohort study. Data collected included reported substance use, clinical course, naloxone dose and response, outcome, and analytes detected in biological samples. Result(s): Between October 6, 2020 and October 31, 2021, 1006 patients were screened and 412 met inclusion criteria. Of these, three patients (age 33-55) tested positive for N-piperidinyl etonitazene at one site in New Jersey over a period of three days in July 2021. Two patients reported the use of cocaine; one reported the use of heroin and alprazolam. All three patients received naloxone with improvement in their mental status (2 milligrams (mg) intranasally (IN); 8 mg IN; 0.08 mg intravenous (IV)). Two of three received subsequent doses for recurrence of opioid toxicity (0.4-0.6 mg IV). One patient was diagnosed with pneumonia and admitted to the intensive care unit, one was discharged from the Emergency Department (ED), and one used additional drug while in the ED and required admission for a naloxone infusion. None developed organ damage or sequelae. Conclusion(s): These cases represent a local outbreak of a novel "nitazene" opioid. Public health toxicosurveillance should incorporate routine testing of this emerging class of synthetic compounds in the illicit drug supply.Copyright © 2022 Informa UK Limited, trading as Taylor &amp; Francis Group.</t>
  </si>
  <si>
    <t>https://dx.doi.org/10.1080/15563650.2022.2084406</t>
  </si>
  <si>
    <t>Clinical Toxicology. 60(9) (pp 1067-1069), 2022. Date of Publication: 2022.</t>
  </si>
  <si>
    <t>Shingina A.
 Svarta S.
 Ou G.
 Kwok R.
 Tong J.
 Donaldson K.
 Frenette J.
 Lam E.C.
 Enns R.A.</t>
  </si>
  <si>
    <t>Identification of factors associated with sedation tolerance during colonoscopy.</t>
  </si>
  <si>
    <t>Aim: Current recommendations involve the use of benzodiazepines with opiates to achieve sufficient sedation rates in patients undergoing colonoscopy. The factors previously reported to be associated with increased sedation requirements include present use of opiates/benzodiazepines, alcohol abuse, pre-procedural anxiety and a perceived previous difficult procedure. Method(s): A retrospective chart review is underway on 5000 patients who underwent an outpatient colonoscopy at St. Paul's Hospital from 2009 to 2010 in order to develop a model (derived from a multivariable analysis) for identifying patients who will require increased doses of sedatives. Variables including patient demographical data, intraprocedural events, findings as well as current use of benzodiazepines, opioids and alcohol were analyzed. Result(s): A preliminary analysis of 1976 patients (mean age 57 +/- 12, 55% female) showed that 70% of patients required sedation with more than 4mg of intravenous midazolam and 50mcg of intravenous fentanyl. Multivariate analysis using logistic regression model identified the following variables linked to higher midazolam doses: younger age (p=0.000, 95%CI=-0.02 - -0.09), difficult procedure as reported by endoscopist (p=0.000, 95%CI=0.19-0.41), intraprocedural cardiopulmonary complications (p=0.000, 95%CI: 1.28-2.44), interventions during endoscopy (p=0.002, 95%CI=0.12-0.54), current uses of benzodiazepines (p=0.02, 95%CI: 0.037-0.47) and opioids (p=0.000, 95%CI:0.19-0.57). Patients who underwent colonoscopy for abdominal pain received statistically higher midazolam dose (p=0.04,CI:0.00-0.40). Multivariate analysis of fentanyl dosage revealed similar variables: younger age (p=0.00, 95%CI:-0.32- -0.16), difficult procedure(p=0.00, 95%CI: 5.2-9.9), intraprocedural cardiopulmonary complications (p=0.00, 95%CI: 25-41), current uses of opioids (p=0.02, 95%CI:0.61-9.12) and benzodiazepines (p=0.01, 95%CI:0.99-9.74). Both midazolam and fentanyl dosing seem to be endoscopist dependent. In addition, endoscopists increase fentanyl dosing more than midazolam when additional sedation is required. Conclusion(s): Preprocedural planning is the key in conducting successful, efficient colonoscopy. Logistic regression analysis of almost 2000 patients who underwent out-patient colonoscopy revealed the following factors associated with increased sedation requirement: younger age, difficult endoscopy, intraprocedural cardiopulmonary complications and current use of opioids/benzodiazepines. These patients are more likely to need a longer recovery periods post-endoscopy, which could result in additional time and personnel requirements. The final data would be used to create a predictive model, which would take into account all individual variables that were shown to be previously significant and whose efficacy could be tested in a prospective study.</t>
  </si>
  <si>
    <t>https://dx.doi.org/10.1016/j.gie.2012.03.976</t>
  </si>
  <si>
    <t>Gastrointestinal Endoscopy. Conference: Digestive Diease Week 2012, DDW 2012. San Diego, CA United States. Conference Publication: (var.pagings). 75(4 SUPPL. 1) (pp AB371), 2012. Date of Publication: April 2012.</t>
  </si>
  <si>
    <t>Sun, Yan;Chang, Suhua;Liu, Zhen;Zhang, Libo;Wang, Fan;Yue, Weihua;Sun, Hongqiang;Ni, Zhaojun;Chang, Xiangwen;Zhang, Yibing;Chen, Yang;Liu, Jiqiang;Lu, Lin;Shi, Jie</t>
  </si>
  <si>
    <t>Identification of novel risk loci with shared effects on alcoholism, heroin, and methamphetamine dependence.</t>
  </si>
  <si>
    <t>Different substance dependences have common effects on reward pathway and molecular adaptations, however little is known regarding their shared genetic factors. We aimed to identify the risk genetic variants that are shared for substance dependence (SD). First, promising genome-wide significant loci were identified from 3296 patients (521 alcoholic/1026 heroin/1749 methamphetamine) vs 2859 healthy controls and independently replicated using 1954 patients vs 1904 controls. Second, the functional effects of promising variants on gene expression, addiction characteristics, brain structure (gray and white matter), and addiction behaviors in addiction animal models (chronic administration and self-administration) were assessed. In addition, we assessed the genetic correlation among the three SDs using LD score regression. We identified and replicated three novel loci that were associated with the common risk of heroin, methamphetamine addiction, and alcoholism: ANKS1B rs2133896 (Pmeta = 3.60 Ã— 10âˆ’9), AGBL4 rs147247472 (Pmeta = 3.40 Ã— 10âˆ’12), and CTNNA2 rs10196867 (Pmeta = 4.73 Ã— 10âˆ’9). Rs2133896 in ANKS1B was associated with ANKS1B gene expression and had effects on gray matter of the left calcarine and white matter of the right superior longitudinal fasciculus in heroin dependence. Overexpression of anks1b gene in the ventral tegmental area decreased addiction vulnerability for heroin and methamphetamine in self-administration rat models. Our findings could shed light on the root cause for substance dependence and will be helpful for the development of cost-effective prevention strategies for general addiction disorders. (PsycInfo Database Record (c) 2021 APA, all rights reserved)</t>
  </si>
  <si>
    <t>https://doi.org/10.1038/s41380-019-0497-y</t>
  </si>
  <si>
    <t>Iob E.
 Pingault J.-B.
 Schoeler T.</t>
  </si>
  <si>
    <t>Identifying common versus specific genetic influences on substance use: A genetically informed approach.</t>
  </si>
  <si>
    <t>Background.There are a number of mental health, personality, cognitive, and physical traits which have been shown to increase the individual's liability to the use of multiple psychoactive substances. The aforementioned traits may explain the observed patterns of comorbid substance use, where a common genetic susceptibility could underlie this co-occurrence. Polygenic scores (PGSs) have recently emerged as a new method to unravel the genetic aetiology of substance use. Aim.To investigate common versus drug-specific genetic influences on substance use over time using a wide range of PGSs of individual traits which are commonly associated with substance use. Methods.The sample included 4,218 young adults from the Avon Longitudinal Study of Parents and Children. Phenotypic data on substance use (i.e. tobacco, alcohol, cannabis, and other illicit drugs) was collected at 17, 20, and 22 years. Trait-state-occasion (TSO) modelling was used to identify a common substance use factor shared across the four drug indicators and stable over time, as well as drug-specific factors. The PGSs were calculated using summary statistics from published genome-wide-association studies. Results.The TSO model fitted the data well, CFI=0.987, RMSEA=0.018, SRMR=0.027. Higher PGSs of depression (b=0.05, p=.010) and risk-taking (b=0.11, p&lt;.001) were significantly associated with greater common liability to substance use, whereas the PGS of extraversion was negatively associated with the common liability factor (b=-0.09, p&lt;.001). The nicotine factor was significantly associated with higher PGSs of depression (b= 0.05, p=.005) and body mass index (BMI) (b=0.06, p=0.003), and with lower PGS of educational attainment (b=-0.13, p&lt;.001). For alcohol, greater PGS of educational attainment (b=0.04, p=0.027) and lower PGSs of BMI (b= -0.05, p=0.016) and Extraversion (b=-0.11, p&lt;.001) were significantly associated with greater alcohol use. Conclusions.Higher genetic predisposition to depression and risk-taking may increase substance use risk for any type of substance, whilst extraversion may decrease such vulnerability. Furthermore, greater genetic predisposition to high educational achievement could decrease liability to nicotine, but increase alcohol use. In contrast, greater genetic risk for high BMI may lead to greater nicotine use but lower alcohol consumption.</t>
  </si>
  <si>
    <t>https://dx.doi.org/10.1097/PSY.0000000000000699</t>
  </si>
  <si>
    <t>Psychosomatic Medicine. Conference: 77th Annual Meeting of the American Psychosomatic Society, APS 2019. Vancouver, BC Canada. 81(4) (pp A118), 2019. Date of Publication: May 2019.</t>
  </si>
  <si>
    <t>Chan P.Y.
 Kaba F.
 Lim S.
 Katyal M.
 MacDonald R.</t>
  </si>
  <si>
    <t>Identifying demographic and health profiles of young adults with frequent jail incarceration in New York City during 2011-2017.</t>
  </si>
  <si>
    <t>Purpose: The purpose of this study was to investigate incarceration patterns among young adults in New York City jails from mid-2011 through 2017, with an aim that identification of frequently incarcerated young "hot spotters" may inform early interventions. Method(s): We examined electronic health records for 3114 individuals with no known prior jail admission and admitted within 4.5 years after turning age 18 years. We used group-based trajectory analysis to identify hot spotters and compared their characteristics with those of other trajectory groups. We repeated the analysis for three older adult groups for additional comparison. Result(s): Five percent of the young individuals became hot spotters (mean = 7.7 incarcerations). They were more likely to be homeless (27.1% vs. 7.2%-16.4% in other trajectory groups), have substance use disorders (95.2% vs. 73.2%-89.8%), and mental health needs (65.7% vs. 28.5%-53.3%), and be incarcerated for theft-related charges (52.7% vs. 32.0%-49.6%) and misdemeanors (34.8 vs. 25.5%-29.4%). They differed in charge profile and homelessness compared with older hot spotters. Conclusion(s): Some young adults are at risk of frequent incarceration. Tailored health- and behavior-related interventions may preclude cyclical incarceration and address barriers to well-being and stability.Copyright © 2020</t>
  </si>
  <si>
    <t>https://dx.doi.org/10.1016/j.annepidem.2020.04.006</t>
  </si>
  <si>
    <t>Annals of Epidemiology. 46 (pp 41-48.e1), 2020. Date of Publication: June 2020.</t>
  </si>
  <si>
    <t>Coffin, PO; Tracy, M; Bucciarelli, A; Ompad, D; Vlahov, D; Galea, S</t>
  </si>
  <si>
    <t>Identifying injection drug users at risk of nonfatal overdose</t>
  </si>
  <si>
    <t>drug overdose; injection drug use</t>
  </si>
  <si>
    <t>FORM HEALTH SURVEY; FATAL HEROIN OVERDOSE; DEPENDENCE SCALE SDS; NEW-YORK-CITY; SAN-FRANCISCO; COCAINE DEPENDENCE; HIV-INFECTION; MENTAL-HEALTH; SURVEY SF-36; SELF-REPORT</t>
  </si>
  <si>
    <t>Objectives: Drug overdose is the second leading cause of accidental deaths among U.S. adults aged 15-64 years. Emergency physicians have a unique opportunity to provide overdose prevention interventions, because habitual drug users are in frequent need of medical care. The authors evaluated associations between individual-level risk factors and experiencing an overdose in the past six months to determine which characteristics and behaviors may be most predictive of overdose. Methods: The authors used data from a sample of street-recruited habitual drug users who participated in face-to-face interviews about overdose from November 2001 to February 2004. This analysis was restricted to 772 respondents who had been injecting for at least one year and who had injected heroin within the past two months. Results: A total of 16.6% of participants had overdosed in the past six months. Characteristics and behaviors that were independently associated with an increased risk of a recent overdose were having had a prior overdose (odds ratio [OR], 28.58; 95% confidence interval [CI] = 14.10 to 57.96), using cocaine/crack in the past six months (OR, 2.07; 95%, CI = 1.25 to 3.45), using alcohol in the past six months (OR, 1.90; 95% CI = 1.01 to 3.57), experiencing serious withdrawal symptoms in the past two months (OR, 2.70; 95% CI = 1.58 to 4.61), and younger age. Conclusions: Drug users who have previously experienced a nonfatal overdose are at very high risk of experiencing future overdoses. Further longitudinal studies are needed to identify robust predictors of overdose risk over time in habitual drug users, but these data suggest that drug users who have overdosed warrant aggressive prevention efforts such as agonist maintenance treatment or provision of take-home naloxone. ACADEMIC EMERGENCY MEDICINE 2007; 14:616-623 (c) 2007 by the Society for Academic Emergency Medicine.</t>
  </si>
  <si>
    <t>Glasner-Edwards S, Mooney LJ, Marinelli-Casey P, Hillhouse M, Ang A, Rawson R; Methamphetamine Treatment Project.</t>
  </si>
  <si>
    <t>Identifying methamphetamine users at risk for major depressive disorder: findings from the methamphetamine treatment project at three-year follow-up</t>
  </si>
  <si>
    <t>10.1080/10550490701861110</t>
  </si>
  <si>
    <t>Beck A.C.
 Le T.
 Sevilimedu V.
 White C.
 Nelson J.A.
 Morrow M.
 Moo T.-A.
 Van Zee K.J.
 Kirstein L.J.</t>
  </si>
  <si>
    <t>Identifying Patients at Risk for Persistent Postmastectomy Pain.</t>
  </si>
  <si>
    <t>INTRODUCTION: Persistent post mastectomy pain (PPMP) is common after mastectomy, reported in up to 50% of patients. Early identification strategies for those at risk for PPMP are imperative, as multidisciplinary treatment has been shown to be effective. We hypothesize that patient and treatment factors available in the perioperative period may be used to identify patients at higher risk of PPMP. METHOD(S): A single-institution retrospective review was conducted on consecutive patients who underwent mastectomy alone or with implant-based reconstruction from 9/2017 through 3/2022. Patients were included if they prospectively completed a preoperative nursing pain assessment questionnaire on intake and a BREAST-Q questionnaire, a validated breast surgery-specific patient-reported outcome measure, at 6-18 months after finishing all breast cancer treatment (excluding endocrine therapy). PPMP was defined as reporting pain all of the time on the 6-18 month BREAST-Q questionnaire. A Recovery Tracker questionnaire was sent to all patients days 1-10 post-op to assess acute postoperative pain. Univariate and multivariate logistic regression was performed to identify variables associated with PPMP. RESULT(S): 1083 patients met all eligibility criteria, of whom 144 (13.3%) had PPMP. On univariate analysis, higher body mass index (BMI), alcohol use, depression, anxiety, preoperative pain, receipt of neoadjuvant chemotherapy, axillary lymph node dissection (ALND), moderate to severe pain within 10 days of surgery, number of opioid pills taken post-op, and receipt of PMRT were associated with PPMP (Table). On multivariate analysis, BMI &gt;25 (p=0.025), preoperative pain (p&lt; 0.001), moderate to severe pain postoperatively (p=0.010), anxiety (p=0.037), and alcohol use (p=0.019) remained associated with PPMP (Table). Position of implant (none vs prepectoral vs subpectoral)(p=0.9) and bilateral vs unilateral mastectomy (p=0.14) were not significant. There was a trend toward more PPMP with ALND (p=0.08). CONCLUSION(S): Specific patient characteristics can be identified in the pre-op or early post-op period that are associated with a higher risk of PPMP. Identification of patients at risk may facilitate early initiation of multidisciplinary pain management therapy, which may reduce the risk of development of chronic pain and opioid use.</t>
  </si>
  <si>
    <t>https://dx.doi.org/10.1245/s10434-023-1332-7</t>
  </si>
  <si>
    <t>Annals of Surgical Oncology. Conference: Society of Surgical Oncology SSO 2023 - International Conference on Surgical Cancer Care. Boston, MA United States. 30(Supplement 1) (pp S167), 2023. Date of Publication: March 2023.</t>
  </si>
  <si>
    <t>Kelly I.
 Fields K.
 Sarin P.
 Pang A.
 Sigurdsson M.I.
 Shernan S.K.
 Fox A.A.
 Body S.C.
 Muehlschlegel J.D.</t>
  </si>
  <si>
    <t>Identifying Patients Vulnerable to Inadequate Pain Resolution After Cardiac Surgery.</t>
  </si>
  <si>
    <t>Acute postoperative pain (APOP) is often evaluated through granular parameters, though monitoring postoperative pain using trends may better describe pain state. We investigated acute postoperative pain trajectories in cardiac surgical patients to identify subpopulations of pain resolution and elucidate predictors of problematic pain courses. We examined retrospective data from 2810 cardiac surgical patients at a single center. The k-means algorithm for longitudinal data was used to generate clusters of pain trajectories over the first 5 postoperative days. Patient characteristics were examined for association with cluster membership using ordinal and multinomial logistic regression. We identified 3 subgroups of pain resolution after cardiac surgery: 37.7% with good resolution, 44.2% with moderate resolution, and 18.2% exhibiting poor resolution. Type I diabetes (2.04 [1.00-4.16], p = 0.05), preoperative opioid use (1.65 [1.23-2.22], p = 0.001), and illicit drug use (1.89 [1.26-2.83], p = 0.002) elevated risk of membership into worse pain trajectory clusters. Female gender (1.72 [1.30-2.27], p &lt; 0.001), depression (1.60 [1.03-2.50], p = 0.04) and chronic pain (3.28 [1.79-5.99], p &lt; 0.001) increased risk of membership in the worst pain resolution cluster. This study defined 3 APOP resolution subgroups based on pain score trend after cardiac surgery and identified factors that predisposed patients to worse resolution. Patients with moderate or poor pain trajectory consumed more opioids and received them for longer before discharge. Future studies are warranted to determine if altering postoperative pain monitoring and management improve postoperative course of patients at risk of moderate or poor pain resolution.Copyright © 2022 Elsevier Inc.</t>
  </si>
  <si>
    <t>https://dx.doi.org/10.1053/j.semtcvs.2022.08.010</t>
  </si>
  <si>
    <t>Seminars in Thoracic and Cardiovascular Surgery. (no pagination), 2022. Date of Publication: 2022.</t>
  </si>
  <si>
    <t>Silver, Ian A.;Kelsay, James D.;Lonergan, Holly</t>
  </si>
  <si>
    <t>Illegal drug use, depressive symptoms, and general health: Exploring co-occurrence across 11 years in a national sample.</t>
  </si>
  <si>
    <t>The co-occurrence of illegal drug use, symptoms of depression, and a lower perception of general health among adolescents continues to be of substantive interest for researchers and the general public alike. Research on this topic, however, remains relatively stagnant, focusing on narrow developmental periods and each association independently, with limited consideration for the existence of a nexus between the three constructs as individuals age. Considering these limitations, the current study examines the longitudinal progression, from adolescence to early adulthood, of illegal drug use, symptoms of depression, and a lower perception of general health. The National Longitudinal Survey of Youth 1997 (NLSY97; N = 8,984), measures over an eleven-year data collection period, and between-and within-individual analytical strategies were used to evaluate the nexus between the constructs. The findings suggested that illegal drug use, depressive symptoms, and general health at previous time periods directly and indirectly predicted illegal drug use, depressive symptoms, and general health at subsequent time periods. Moreover, the within-individual change in illegal drug use was associated with the change in depressive symptoms, and the change in depressive symptoms was associated with the change in general health. Practitioners should consider this co-occurrence when treating symptoms related to illegal drug use, symptoms of depression, and physical health. (PsycInfo Database Record (c) 2022 APA, all rights reserved)</t>
  </si>
  <si>
    <t>https://doi.org/10.1080/02791072.2022.2053003</t>
  </si>
  <si>
    <t>Lada G.
 Chinoy H.
 Talbot P.S.
 Warren R.B.
 Kleyn C.E.</t>
  </si>
  <si>
    <t>Illicit drug use in psoriasis and psoriatic arthritis and its relationship with suicidality in a tertiary population.</t>
  </si>
  <si>
    <t>Limited evidence suggests an increased lifetime prevalence of illicit drug use in psoriasis. To our knowledge, there are no data for psoriatic arthritis (PsA) in this regard. Given the pronounced psychiatric morbidity in psoriasis and PsA, including evidence of increased suicidality outcomes, we aimed to investigate illicit drug use prevalence and its relationship with disease characteristics and psychopathology in psoriasis. We surveyed 216 adults attending a specialist psoriasis service, 83 of whom had comorbid PsA. Participants completed paper questionnaires about the type, amount and frequency of lifetime and current illicit drug use (including cannabis, opioids, cocaine/stimulants, hallucinogens and volatile solvents). Participants also completed validated psychometric tools; suicidality was measured with the Sheehan Suicidality Tracking Scale. The prevalence of lifetime (21.7%) and current (6.0%) illicit drug use in PsA did not differ from the respective rates in psoriasis only (27.1% and 8.3%; P&gt;0.1), but patients with PsA showed lower regular use rates (2.7% in PsA vs. 12.9% in psoriasis only; P=0.03). Dermatology Life Quality Index and Psoriasis Area and Severity Index scores were numerically higher among illicit drug users than nonusers, but the differences were not statistically significant. In our sample, lifetime illicit drug use was associated with increased lifetime suicidal planning and behaviour but not suicidal ideation. The association of drug use with suicidal planning remained after adjusting for age, sex, psychiatric comorbidity and alcohol consumption scores (odds ratio 2.44, 95% confidence interval 1.04-5.76). Patients reporting current drug use were more likely to have been previously diagnosed with anxiety but were not disproportionately affected by depression and alexithymia. The prevalence of lifetime illicit drug use in our study is consistent with findings from a recent North American psoriasis cohort. Although it is not clear why regular drug use is less prevalent in patients with PsA, increased medical attention may play a role. The higher prevalence of suicidal planning/ behaviours, but not ideation, among patients with psoriasis with illicit drug use is an important and concerning finding. This aligns with some previous research suggesting that illicit drug use is associated with suicidality progression toward action, possibly due to impulse-control deficits. Early detection and management of drug use may help prevent suicidal behaviours in psoriasis. Study limitations include the cross-sectional design and social desirability bias-related under-reporting. Prospective cohorts are needed to further investigate the role of illicit drug use in patients' psychiatric morbidity and quality of life, and address its sequelae within dermatology settings.</t>
  </si>
  <si>
    <t>https://dx.doi.org/10.1093/bjd/ljad113.354</t>
  </si>
  <si>
    <t>British Journal of Dermatology. Conference: 103rd Annual Meeting of the British Association of Dermatologists. Liverpool United Kingdom. 188(Supplement 4) (pp iv164), 2023. Date of Publication: June 2023.</t>
  </si>
  <si>
    <t>Cook, Judith A.;Grey, Dennis D.;Burke-Miller, Jane K.;Cohen, Mardge H.;Vlahov, David;Kapadia, Farzana;Wilson, Tracey E.;Cook, Robert;Schwartz, Rebecca M.;Golub, Elizabeth T.;Anastos, Kathryn;Ponath, Claudia;Goparaju, Lakshmi;Levine, Alexandra M.</t>
  </si>
  <si>
    <t>Illicit drug use, depression and their association with highly active antiretroviral therapy in HIV-positive women.</t>
  </si>
  <si>
    <t>Background: We examined the interaction of illicit drug use and depressive symptoms, and how they affect the subsequent likelihood of highly active antiretroviral therapy (HAART) use among women with HIV/AIDS. Methods: Subjects included 1710 HIV-positive women recruited from six sites in the U.S. including Brooklyn, Bronx, Chicago, Los Angeles, San Francisco/Bay Area, and Washington, DC. Cases of probable depression were identified using depressive symptom scores on the Center for Epidemiologic Studies Depression Scale. Crack, cocaine, heroin, and amphetamine use were self-reported at 6-month time intervals. We conducted multivariate random logistic regression analysis of data collected during 16 waves of semiannual interviews conducted from April 1996 through March 2004. Results: We found an interaction effect between illicit drug use and depression that acted to suppress subsequent HAART use, controlling for virologic and immunologic indicators, socio-demographic variables, time, and study site. Conclusions: This is the first study to document the interactive effects of drug use and depressive symptoms on reduced likelihood of HAART use in a national cohort of women. Since evidence-based behavioral health and antiretroviral therapies for each of these three conditions are now available, comprehensive HIV treatment is an achievable public health goal. (PsycInfo Database Record (c) 2021 APA, all rights reserved)</t>
  </si>
  <si>
    <t>https://doi.org/10.1016/j.drugalcdep.2006.12.002</t>
  </si>
  <si>
    <t>Fischer, Benedikt;Cruz, Michelle Firestone;Rehm, JÃ¼rgen</t>
  </si>
  <si>
    <t>Illicit opioid use and its key characteristics: A select overview and evidence from a Canadian multisite cohort of illicit opioid users (OPICAN).</t>
  </si>
  <si>
    <t>Objectives: To summarize key characteristics and consequences of illicit opioid use from the literature and to present corresponding data from a multisite sample of illicit opioid users in 5 Canadian cities (OPICAN study). Method: We undertook an overview of recent literature from North America, Australia, and Europe. We obtained data from the multicity OPICAN cohort study, which consisted of an interviewer-administered questionnaire, a standardized mental health instrument (the Composite International Diagnostic Interview Short Form for depression), and saliva-antibody tests for infectious disease (that is, HIV and hepatitis C virus). The baseline sample (n = 679) was collected in 2002. Results: Illicit opioid use in Canada and elsewhere is becoming increasingly heterogeneous in terms of opioid drugs used, with heroin playing an increasingly minor role; further, it predominantly occurs in a context of poly drug use (for example, cocaine-crack or benzodiazepines). Large proportions of illicit opioid users have physical and (or) mental health comorbidities, including infectious disease and (or) depression, and therefore require integrated interventions. Finally, morbidity risks among illicit opioid users are often predicted by social marginalization factors, for example, housing status or involvement in crime. Conclusions: Given the epidemiologic profile and high disease burden associated with contemporary forms of illicit opioid use, more effective treatment approaches are urgently needed in Canada and elsewhere. Specifically, treatment must adjust to the extensive polysubstance use realities, yet it must also more effectively address the complex physical and (or) mental health comorbidities presented by this high-risk population. (PsycINFO Database Record (c) 2016 APA, all rights reserved)</t>
  </si>
  <si>
    <t>The Canadian Journal of Psychiatry / La Revue canadienne de psychiatrie</t>
  </si>
  <si>
    <t>Canadian Psychiatric Assn</t>
  </si>
  <si>
    <t>Petraitis J, Flay BR, Miller TQ, Torpy EJ, Greiner B.</t>
  </si>
  <si>
    <t>Illicit substance use among adolescents: a matrix of prospective predictors</t>
  </si>
  <si>
    <t>10.3109/10826089809059341</t>
  </si>
  <si>
    <t>Gilchrist, Gail;Atkinson, Jacqueline;Gruer, Laurence</t>
  </si>
  <si>
    <t>Illicit tranquilliser use and dependence among female opiate users.</t>
  </si>
  <si>
    <t>This study determined the predictors of 12-month dependence on illicit tranquillisers among female opiate users attending three services in Glasgow, Scotland, UK. Twelve-month drug dependence was measured using the Diagnostic Interview Schedule. The Revised Clinical Interview Schedule (CIS-R) measured current neurotic symptoms. 60% (159/266) had used illicit tranquillisers in the past 30 days, and 50% (132/266) met criteria for 12-month dependence on illicit tranquillisers. Polydrug use, injecting drug use, childhood and adulthood abuse, adverse life experiences and current and previous mental health problems were associated with 12-month dependence on illicit tranquillisers. Using multiple logistic regression, polydrug use in last 30 days (OR 3.2, 95% CI 1.5-7.0), history of deliberate self-harm (OR 2.5, 95% CI 1.4-4.4), history of injecting drug use (OR 2.5, 1.2-5.2) and likely to need treatment for current neurotic symptoms (CIS-R â‰¥ 18) (OR 2.4, 95% CI 1.3-4.4) predicted 12-month dependence on illicit tranquillisers. Drug users in general and female drug users in particular who are using illicit tranquillisers are also particularly likely to have psychiatric symptoms requiring treatment. Mental health problems should be assessed and monitored among this client group and counselling and psychosocial support should be provided when indicated. (PsycInfo Database Record (c) 2022 APA, all rights reserved)</t>
  </si>
  <si>
    <t>https://doi.org/10.1080/09595230600883321</t>
  </si>
  <si>
    <t>Holmes J.
 Liu M.
 Wagner M.</t>
  </si>
  <si>
    <t>Illicit use of psychotropic medications in an adolescent population.</t>
  </si>
  <si>
    <t>Objective: To describe the characteristics of adolescents who have reported illicit use of psychotropic prescription medications. Results of this analysis will contribute to prescription drug abuse awareness among the health care community. Previous published studies have assessed opiate and stimulant prescription drug abuse among adults and college students, but descriptive information regarding psychotropic abuse in youth is lacking. Pharmacists alerted to trends of this medication misuse will be able to use the information in many practice settings from psychiatry to primary care. Method(s): For this prospective, descriptive analysis, all adolescents voluntarily admitted to a mental health facility that provides treatment in substance abuse, detoxification, and general psychiatry within central New Jersey will be offered an opportunity to participate in a 25-question survey. The study duration will be a total of 3 months, and patients are being enrolled through an ongoing basis (n = 40). Study subjects with communication barriers or refusal to participate are excluded. Informed consent of each participant and Institutional Review Board approval is obtained. Demographic information collected includes age, sex, admitting diagnosis, medications before arrival, and concurrent medical conditions. Through a face-to-face interview participants are asked to report ever having misused a prescription medication. Positive responses result in obtaining information on medication name, administration method, relationship to person providing medication, or medical specialty of the prescriber when a valid prescription has been issued. User frequency, past drug history, and quantitative data in cases involving use of more than one psychotropic drug are also being assessed. Descriptive statistics will be utilized in the final analysis of the data to assess patient characteristics, agents abused, and trends in medication misuse within this population. Identity of all participants will remain anonymous throughout the study. Result(s): NA (research in progress).</t>
  </si>
  <si>
    <t>https://dx.doi.org/10.1331/JAPhA.2011.11517</t>
  </si>
  <si>
    <t>Journal of the American Pharmacists Association. Conference: APhA2011. Seattle, WA United States. Conference Publication: (var.pagings). 51(2) (pp 254-255), 2011. Date of Publication: March-April 2011.</t>
  </si>
  <si>
    <t>Treadway, MT; Waskom, ML; Dillon, DG; Holmes, AJ; Park, MTM; Chakravarty, MM; Dutra, SJ; Polli, FE; Iosifescu, DV; Fava, M; Gabrieli, JDE; Pizzagalli, DA</t>
  </si>
  <si>
    <t>Illness Progression, Recent Stress, and Morphometry of Hippocampal Subfields and Medial Prefrontal Cortex in Major Depression</t>
  </si>
  <si>
    <t>Dentate gyrus; Hippocampus; MAGeT brain; Major depression; mPFC; MRI</t>
  </si>
  <si>
    <t>ANTERIOR CINGULATE CORTEX; DENDRITIC MORPHOLOGY; DISORDER; VOLUME; AMYGDALA; SEGMENTATION; METAANALYSIS; EMOTION; EVENTS; ATLAS</t>
  </si>
  <si>
    <t>BACKGROUND: Longitudinal studies of illness progression in patients with major depressive disorder (MDD) indicate that the onset of subsequent depressive episodes becomes increasingly decoupled from external stressors. A possible mechanism underlying this phenomenon is that multiple episodes induce long-lasting neurobiological changes that confer increased risk for recurrence. Prior morphometric studies have frequently reported volumetric reductions in patients with MDD-especially in medial prefrontal cortex (mPFC) and the hippocampus-but few studies have investigated whether these changes are exacerbated by prior episodes. METHODS: In a sample of 103 medication-free patients with depression and control subjects with no history of depression, structural magnetic resonance imaging was performed to examine relationships between number of prior episodes, current stress, hippocampal subfield volume and cortical thickness. Volumetric analyses of the hippocampus were performed using a recently validated subfield segmentation approach, and cortical thickness estimates were obtained using vertex-based methods. Participants were grouped on the basis of the number of prior depressive episodes and current depressive diagnosis. RESULTS: Number of prior episodes was associated with both lower reported stress levels and reduced volume in the dentate gyrus. Cortical thinning of the left mPFC was associated with a greater number of prior depressive episodes but not current depressive diagnosis. CONCLUSIONS: Collectively, these findings are consistent with preclinical models suggesting that the dentate gyrus and mPFC are especially vulnerable to stress exposure and provide evidence for morphometric changes that are consistent with stress-sensitization models of recurrence in MDD.</t>
  </si>
  <si>
    <t>Orejarena M.J.
 Evans S.
 Assari S.
 Dantzer R.
 McInnis M.
 Prossin A.</t>
  </si>
  <si>
    <t>Imbalance between serotonin and kynurenine metabolism associates with impulsive and suicidal behavior in bipolar longitudinal study volunteers-implications on future NMDA receptor-based treatment studies in depressive illness.</t>
  </si>
  <si>
    <t>Background: Activation of brain immune cells increases concentration of specific inflammatory cytokines both centrally (brain) and peripherally (plasma). The ensuing cascade of events subsequently impacts metabolism of tryptophan by inducing indolamine 2,3-dioxygenase, diverting production away from 5-hydroxytryptophan (5-HTP; a precursor to potent monoamine production) and toward harmful kynurenine metabolites including 3-hydroxykynurenine (3-HK). 3-HK is a potent inducer of oxidative stress and neuronal apoptosis via production of harmful reactive oxygen species (ROS), end products capable of facilitating depressive symptoms. Shifting the balance from 5-HTP to 3-HK production reduces concentration of euthymic mood sustaining monoamines (serotonin) and enhances production of depressogenic factors including 3-HK and its metabolite (quinolinic acid), a potent NMDA receptor agonist. Initial evidence to date suggests an imbalance between 3-HK and 5-HTP may underlie the pathophysiology in refractory depressive episodes as well as suicidal/impulsive behaviors. Despite efforts, the impact of specific imbalance between these 2 factors in depressive syndromes remains unclear and its role in impulsive and suicidal behavior understudied. Initial and ongoing ketamine treatment studies in depressed individuals show that abrupt recovery is seen, but that substantial inter-individual variation burdens response to this promising, repurposed NMDA based strategy. By interfering with ketamine's NMDA blockade at inhibitory interneurons, imbalances between 3-HK and 5-HTP could usurp the protective benefits of ketamine at the neuronal level, helping to explain variation in response seen in treatment trials. Enhanced understanding of the clinical impact of balance (or imbalance) in the ratio of 3-HK/5-HTP is essential in maximizing the clinical effectiveness of current/novel promising treatment strategies and in developing more effective alternate treatment strategies in debilitating depressive syndromes. This is particularly relevant in individuals suffering with debilitating bipolar depression. Here we investigate relationships between dysregulated serotoninkynurenine metabolism and impulsive, suicidal behavior in bipolar patients with varying degrees of neurotic coping styles in an attempt to pave the way to incorporating concepts of 3-HK/5-HTP imbalance into future studies of depressive syndromes. Method(s): We studied 60 individuals from the Prechter Bipolar Longitudinal Study of the University of Michigan Comprehensive Depression Center, selected based on willingness to provide plasma samples within a specified timeframe. Study subjects included forty volunteers with a diagnosis of Bipolar Disorder Type I (BP-I) (20 with high neuroticism and 20 with low neuroticism). High or low neuroticism was determined using a median split from the Neuroticism Factor of the NEO-PI amongst the BP-I group. Twenty healthy controls with Neuroticism Factor score falling within the lower median were included in the study. Amongst the 3 groups, study subjects were age matched with similarly proportioned sex distribution. Plasma samples obtained at time of study entry were stored at-80C and subsequently used for metabolomics assessment (University of Michigan Metabolomics Lab) from which 3-HK and 5-HTP concentrations were selected for analyses. Quantifying 3-HK from plasma samples is justified as a reasonable reflection of brain 3-HK owing to its ready transport across the blood brain barrier by LAT1. Result(s): 3-HK/5-HTP did not differ between the BP-I group and the healthy control group (p4 0.05). However, when looking at the clinical phenotypic level rather than diagnostic differentiation, volunteers with a prior suicide attempt had higher 3-HK/5-HTP (U39 = 2.5, p = 0.011) and higher Neuroticism (U39 = 2.6, p = 0.007) than those without a prior suicide attempt, healthy controls included. Furthermore, individuals with High Neuroticism had higher 3-HK/5-HTP as compared to those with Low Neuroticism (U37 = 2.0, p = 0.043). 3-HK/5-HTP correlated with Neuroticism (rho = 0.33, p = 0.043) and measures of impulsivity including both the BIS-11 Total Score (rho = 0.46, p = 0.018) and individual BIS-11 component scores (Attentional: rho = 0.34, p = 0.077, marginally significant; Motor: rho = 0.50, p = 0.008; Non Planning: rho = 0.36, p = 0.052). Within the BP-I group, those with a prior suicide attempt had higher 3-HK/5-HTP (U27 = 2.2, p = 0.025) but no difference in Neuroticism (p4 0.05). Furthermore, 3-HK/5-HTP correlated with BIS-11 scores including Total (rho = 0.57, p = 0.017), Motor Impulsiveness (rho = 0.63, p = 0.005), and Non-Planning Impulsiveness (rho = 0.38, p = 0.089; marginally significant), but not Attentional Impulsiveness (p40.05). Conclusion(s): We identified positive relationships between 3-HK/5-HTP and both impulsivity and history of suicide attempt(s) within BD-I volunteers, specifically those with highly Neurotic coping styles. These results suggest that combined regulation of both serotonergic and kynurenine pathways may be critical to modulating impulsive and suicidal behavior in BD-I, a severe psychiatric illness associated with substantial morbidity and mortality worldwide. Including 3-HK/5-HTP ratios as measures of treatment response in future candidate drug trials of ketamine may prove useful in determining optimal dose strategies, but more investigation is needed to validate our findings.</t>
  </si>
  <si>
    <t>Neuropsychopharmacology. Conference: 55th Annual Meeting of the American College of Neuropsychopharmacology, ACNP 2016. Hollywood, FL United States. 41(Supplement 1) (pp S492-S493), 2016. Date of Publication: December 2016.</t>
  </si>
  <si>
    <t>NUNES, EV; MCGRATH, PJ; QUITKIN, FM; OCEPEKWELIKSON, K; STEWART, JW; KOENIG, T; WAGER, S; KLEIN, DF</t>
  </si>
  <si>
    <t>IMIPRAMINE TREATMENT OF COCAINE ABUSE - POSSIBLE BOUNDARIES OF EFFICACY</t>
  </si>
  <si>
    <t>COCAINE; PHARMACOTHERAPY; DEPRESSION; IMIPRAMINE; DESIPRAMINE</t>
  </si>
  <si>
    <t>METHADONE-MAINTAINED PATIENTS; 2.5-YEAR FOLLOW-UP; LONGITUDINAL DATA; SELF-STIMULATION; OPIATE ADDICTS; DESIPRAMINE; DEPRESSION; DEPENDENCE; PSYCHOPATHOLOGY; MAINTENANCE</t>
  </si>
  <si>
    <t>A 12-week placebo-controlled, randomized clinical trial was undertaken to evaluate imipramine as a treatment for cocaine abuse, and to examine whether its effect may be limited to subgroups defined by route of use or by diagnosis of depression. One-hundred thirteen patients were randomized, stratified by route of use and depression. All patients received weekly individual counseling. Compared to placebo the imipramine group showed greater reductions in cocaine craving, cocaine euphoria, and depression, but the effect of imipramine on cocaine use was less clear. A favorable response, defined as at least 3 consecutive, urine-confirmed, cocaine-free weeks was achieved by 19% (11/59) of patients on imipramine compared to 7% (4/54) on placebo (P &lt; 0.09). The imipramine effect was greater among nasal users - 33% (9/27) response on imipramine vs. 5% (1/22) on placebo (P &lt; 0.02). Response was also more frequent, but not significantly so, among depressed users on imipramine (26%, 10/38) than on placebo (13%, 4/31) (P &lt; 0.19). Response rates were low in intravenous and freebase users and those without depression. Considered together with. the literature on desipramine, these data suggest tricyclic antidepressants are not promising as a mainstay of treatment for unselected cocaine abusers, However, tricyclics may be useful for selected cocaine abusers with comorbid depression or intranasal use, or in conjunction with a more potent psychosocial intervention.</t>
  </si>
  <si>
    <t>Ben-Arye E.
 Yakubov Y.
 Samuels N.
 Gressel O.
 Yosipovich A.
 Schiff E.
 Ophir M.
 Saliba W.
 Dagash J.</t>
  </si>
  <si>
    <t>Impact of a combined integrative oncology and palliative care program on quality of life of patients with advanced cancer.</t>
  </si>
  <si>
    <t>Many oncology centers provide integrative oncology (IO) care, many within palliative care settings. The primary study objective was to examine the impact of IO-palliative patient-tailored program on quality of life (QoL) among patients with advanced cancer. In this pragmatic prospective controlled study, patients with advanced cancer undergoing chemotherapy/palliative care were referred by their oncology healthcare providers to an integrative physician (IP) consultation and weekly IO treatments. Patients with high adherence to integrative care (AIC; &gt;= 4 IO sessions/6 weeks) were compared with moderate (2-3 sessions) or low AIC patients (regarded as control group). Outcomes were assessed at 6- and 12-week follow-up with Edmonton Symptom Assessment Scale (ESAS) and EORTC QLQ-C30 (European Organization for Research and Treatment of Cancer Quality of Life Questionnaire) tools. Change in QoL scores (ESAS fatigue in particular) was considered a primary study outcome. Of 225 eligible patients, 153 underwent baseline and 6-week optimal assessment (high AIC, 100; moderate AIC, 22; low AIC, 31). High AIC patients reported greater improvement on ESAS scores for fatigue (vs. low-moderate AIC, P &lt; 0.001), depression (vs. moderate AIC, P = 0.01) at 6 weeks, and sleep (P = 0.007) at 12 weeks. High AIC patients had significantly improved EORTC global health status/QoL at 6 weeks (vs. moderate-low AIC, P = 0.01), cognitive functioning (vs. moderate AIC, P = 0.043), and social functioning (vs. moderate AIC, P = 0.032). High AIC patients had lower rates of hospitalizations at 12 weeks (19% vs. 35% in low AIC, P = 0.02; 44% in moderate AIC, P = 0.003), hospitalization days (vs. low AIC, P = 0.003), and opioid use (vs. low AIC, P &lt; 0.001). High adherence to integrative care was associated with a significant effect on fatigue, depression, global QoL at 6 weeks, and need for hospitalizations at 12 weeks.Copyright © 2021, Springer Science+Business Media, LLC, part of Springer Nature.</t>
  </si>
  <si>
    <t>https://dx.doi.org/10.1007/s12032-021-01544-4</t>
  </si>
  <si>
    <t>Medical Oncology. 38(8) (no pagination), 2021. Article Number: 93. Date of Publication: August 2021.</t>
  </si>
  <si>
    <t>Zhang H.
 Cowling D.W.
 Graham J.M.
 Taylor E.</t>
  </si>
  <si>
    <t>Impact of a commercial accountable care organization on prescription drugs.</t>
  </si>
  <si>
    <t>Objective: To determine the long-run impact of a commercial accountable care organization (ACO) on prescription drug spending, utilization, and related quality of care. Data Sources/Study Setting: California Public Employees' Retirement System (CalPERS) health maintenance organization (HMO) member enrollment data and pharmacy benefit claims, including both retail and mail-order generic and brand-name prescription drugs. Study Design: We applied a longitudinal retrospective cohort study design and propensity-weighted difference-in-differences regression models. We examined the relative changes in outcome measures between two ACO cohorts and one non-ACO cohort before and after the ACO implementation in 2010. The ACO directed provider prescribing patterns toward generic substitution for brand-name prescription drugs to maximize shared savings in pharmacy spending. Data Collection/Extraction Methods: The study sample included members continuously enrolled in a CalPERS commercial HMO from 2008 through 2014 in the Sacramento area. Principal Findings: The cohort differences in baseline characteristics of 40 483 study participants were insignificant after propensity-weighting adjustment. The ACO enrollees had no significant differential changes in either all or most of the five years of the ACO operation for the following measures: (1) average total spending and (2) average total scripts filled and days supplied on either generic or brand-name prescription drugs, or the two combined; (3) average generic shares of total prescription drug spending, scripts filled or days supplied; (4) annual rates of 10 outpatient process quality of care metrics for medication prescribing or adherence. Conclusion(s): Participation in the commercial ACO was associated with negligible differential changes in prescription drug spending, utilization, and related quality of care measures. Capped financial risk-sharing and increased generics substitution for brand names are not enough to produce tangible performance improvement in ACOs. Measures to increase provider financial risk-sharing shares and lower brand-name drug prices are needed.Copyright © Published 2021. This article is a U.S. Government work and is in the public domain in the USA</t>
  </si>
  <si>
    <t>https://dx.doi.org/10.1111/1475-6773.13626</t>
  </si>
  <si>
    <t>Health Services Research. 56(4) (pp 592-603), 2021. Date of Publication: August 2021.</t>
  </si>
  <si>
    <t>Cianelli J.I.
 Majors J.
 Pang P.S.
 Miramonti C.A.</t>
  </si>
  <si>
    <t>Impact of a communication process improvement program on ambulance use by patients with known mental health diagnoses.</t>
  </si>
  <si>
    <t>Study Objectives: To safely reduce overutilization of Indianapolis emergency medical services calls by known mental health patients. Method(s): This is a prospective, quality improvement program, comprised of a cohort of patients with known mental health diagnoses. The study took place within a large Community Mental Health Center network (Midtown CMHC), comprised of 7 clinic sites geographically spread throughout a large urban area. Midtown predominantly serves socioeconomically disadvantaged patients. IEMS partnered with Midtown to decrease overutilization of 911. The pilot ran from February 2016 to December 2016 for adult (&gt; 18 years) patients. Only patients with known active mental health treatment were included. Patients were identified by a licensed mental health counselor, embedded within IEMS, who reviewed a computer generated 911 overutilizer list every month. Once identified, a secure, electronic message comprised of the following "IEMS has provided the (identified month) overutilizer list. They consider anyone an overutilizer who uses the ambulance service more than 3 times within a month for any reason. You may already be aware of this but the following client(s) were on the list. Please let me know if you have any questions at (telephone number). (Name of client) had (number of runs) ambulance runs from (identified month) to (one day prior to notification)" was sent to the client's treatment team. Midtown teams addressed 911 usage during therapy and activity of daily living skill sessions in any manner they felt most appropriate. A central theme, however, was development of a care plan for when the patient felt the need to call 911. Patients were then followed for 911 utilization at 30, 60, and 90 days, with 30-day utilization as the primary outcome. McNemar's test was used to compare before and after group proportions of 911 utilization by call volume. As only patients who were overutilizers were included, no odds ratios and subsequent confidence intervals can be reported: (odds ratio goes to infinity when one of the discordant values is zero). Result(s): Over the study time period, a mean of 9761 (SD: 466.1) IEMS dispatches were made per month. A total of 167 people with known MH diagnosis were overutilizers, making a total of 1489 calls to 911. Of these, 63% were male, 41% Black, 5% married, 28% homeless, 4% with a 4 year college degree, 96% unemployed, and over 75% Medicaid recipients. High levels of tobacco (49%), alcohol (44%), cocaine/crack (20%) were reported. Of the 167 overutilizers, 29% (n= 49) made the list more than one month. Figure 1 shows utilization by calls per month and their subsequent use through 90 days. McNemar's test comparing initial runs to 30-day runs was statistically significant for every month. (p&lt;.001). On average, the number of ambulance runs decreased by 76% across all months at the end of 90 days. Conclusion(s): In this pilot quality improvement program, a simple, secure communication process decreases 911 calls by mental health patients identified as overutilizers of 911. [Figure Presented].</t>
  </si>
  <si>
    <t>Annals of Emergency Medicine. Conference: American College of Emergency Physicians, ACEP 2017 Research Forum. Washington, DC United States. 70(4 Supplement 1) (pp S79-S80), 2017. Date of Publication: October 2017.</t>
  </si>
  <si>
    <t>Bounthavong M.
 Popish S.
 Harvey M.
 Lau M.
 Wells D.
 Kay C.
 Himstreet J.
 Torrise V.
 Valentino M.</t>
  </si>
  <si>
    <t>Impact of a national academic detailing service on opioid overdose education and naloxone distribution and on opioid and psychotropic drug safety initiatives.</t>
  </si>
  <si>
    <t>Objective: In 2015, the Interim Under Secretary of Health mandated that all Veterans Integrated Service Networks implement an Academic Detailing Program in order to improve evidence-based delivery of mental health and pain management medication services. Therefore, this study sought to evaluate the impact of the Veterans Health Administration Pharmacy Benefits Management National Academic Detailing Service (ADS) on the Opioid Overdose Education and Naloxone Distribution (OEND), Opioid Safety Initiative, and Psychotropic Drug Safety Initiative campaigns. Method(s): Study investigators performed three separate studies that examined the impact of ADS on naloxone prescribing for patients at risk of opioid overdose, opioid utilization in veterans on high-dose opioids, and benzodiazepine prescribing in patients with posttraumatic stress disorder (PTSD). This was a provider-level analysis where providers exposed to academic detailing (AD-exposed) were compared with unexposed providers (ADunexposed). Longitudinal analyses were performed to handle within-subjects correlation. Result(s): In the OEND analysis, AD-exposed providers had a greater rate of naloxone distribution compared with AD-unexposed providers over 2 years (7% greater rate; 95% CI, 2%-13%). Additionally, AD-exposed providers had a greater rate of reduction of patients with high-dose opioids (58% vs. 34%, respectively; P = 0.013) and average MEDD (59% vs. 31%, respectively; P &lt;0.001) compared with AD-unexposed providers over 36 months. Moreover, AD-exposed providers had a greater reduction in the proportion of PTSD patients on benzodiazepines compared with AD-unexposed providers over 12 months (14% vs. 7%, respectively; P = 0.045). Conclusion(s): These studies were the first empirical evidence of ADS's impact using real-world data. Collectively, these suggest that provider behaviors can be modified to be aligned with evidence-based practices. Although ADS has demonstrated its effectiveness, serious examination of its elements will help decision makers optimize the program and expand into other disease areas.</t>
  </si>
  <si>
    <t>https://dx.doi.org/10.1016/j.japh.2017.09.005</t>
  </si>
  <si>
    <t>Journal of the American Pharmacists Association. Conference: Joint Federal Pharmacy Seminar 2017. Orlando, FL United States. 58(1) (no pagination), 2018. Date of Publication: January-February 2018.</t>
  </si>
  <si>
    <t>Maher, Lisa;Li, Jiong;Jalaludin, Bin;Wand, Handan;Jayasuriya, Rohan;Dixon, David;Kaldor, John M.</t>
  </si>
  <si>
    <t>Impact of a reduction in heroin availability on patterns of drug use, risk behaviour and incidence of hepatitis C virus infection in injecting drug users in New South Wales, Australia.</t>
  </si>
  <si>
    <t>In early 2001, Australia experienced a sudden and dramatic reduction in the availability of heroin. Research examining the impact of the reduction on drug-related harms has yielded a conflicting picture. The current study uses data from a prospective cohort study of anti-HCV negative injecting drug users (IDU) (n = 368) to examine patterns of injecting drug use, risk behaviours and HCV incidence before and after the reduction. The proportion of participants mainly injecting heroin declined sharply from 74% to 47% after the onset of the reduction and continued throughout 2001. There was marked shift to other drugs, mainly cocaine and amphetamine. Cocaine injectors had the highest risk profile and the highest incidence of HCV (82.6 per 100 person years, 95% CI 52.0-131.0). While HCV seroconversions increased by year, this increase was not statistically significant. We observed a reduction in heroin injection and a concomitant increase in cocaine injection and a significant association between cocaine injection and incident HCV infection during a period of reduced heroin availability. Results suggest that attempts to suppress drug markets by manipulating availability may result in collateral damage in the form of drug-related harms, indicating a need for more sophisticated understandings of the potential trade-offs involved in attempting to suppress the supply of illicit drugs. (PsycInfo Database Record (c) 2023 APA, all rights reserved)</t>
  </si>
  <si>
    <t>https://doi.org/10.1016/j.drugalcdep.2007.01.001</t>
  </si>
  <si>
    <t>Dias P.
 Clerc D.
 Rodrigues M.G.R.
 Demartines N.
 Grass F.
 Hubner M.</t>
  </si>
  <si>
    <t>Impact of an Operating Room Nurse Preoperative Dialogue on Anxiety, Satisfaction and Early Postoperative Outcomes in Patients Undergoing Major Visceral Surgery-A Single Center, Open-Label, Randomized Controlled Trial.</t>
  </si>
  <si>
    <t>Background: Anxiety is common before surgery and known to negatively impact recovery from surgery. The aim of this study was to evaluate the impact of a preoperative nurse dialogue on a patient's anxiety, satisfaction and early postoperative outcomes. Method(s): This 1:1 randomized controlled trial compared patients undergoing major visceral surgery after a semistructured preoperative nurse dialogue (interventional group: IG) to a control group (CG) without nursing intervention prior to surgery. Anxiety was measured with the autoevaluation scale State-Trait Anxiety Inventory (STAI, Y-form) pre and postoperatively. The European Organization for Research and Treatment of Cancer (EORTC) In-Patsat32 questionnaire was used to assess patient satisfaction at discharge. Further outcomes included postoperative pain (visual analogue scale: VAS 0-10), postoperative nausea and vomiting (PONV), opiate consumption and length of stay (LOS). Result(s): Over a period of 6 months, 35 participants were randomized to either group with no drop-out or loss to follow-up (total n = 70). The median score of preoperative anxiety was 40 (IQR 33-55) in the IG vs. 61 (IQR 52-68) in the CG (p &lt; 0.001). Postoperative anxiety levels were comparable 34 (IQR 25-46) vs. 32 (IQR 25-44) for IG and CG, respectively (p = 0.579). The IG did not present higher overall satisfaction (90 +/- 15 vs. 82.9 +/- 16, p = 0.057), and pain at Day 2 was similar (1.3 +/- 1.7 vs. 2 +/- 1.9, p = 0.077), while opiate consumption, PONV levels and LOS were comparable. Conclusion(s): A preoperative dialogue with a patient-centered approach helped to reduce preoperative anxiety in patients undergoing major visceral surgery.Copyright © 2022 by the authors. Licensee MDPI, Basel, Switzerland.</t>
  </si>
  <si>
    <t>https://dx.doi.org/10.3390/jcm11071895</t>
  </si>
  <si>
    <t>Journal of Clinical Medicine. 11(7) (no pagination), 2022. Article Number: 1895. Date of Publication: April-1 2022.</t>
  </si>
  <si>
    <t>Faley B.
 Brooks A.
 Vartan C.M.
 DiScala S.L.</t>
  </si>
  <si>
    <t>Impact of Clinical Pharmacist Practitioner-Driven High Opioid Dose Reevaluation in Veterans with Chronic Non-Cancer Pain.</t>
  </si>
  <si>
    <t>Veterans Health Administration implemented the Opioid Safety Initiative (OSI) in 2013 to promote safe/rational opioid prescribing. West Palm Beach VA Healthcare System (WPBVAHCS) has been an outlier for the percentage of Veterans with chronic non-cancer pain receiving &gt;=90 mg Morphine Equivalent Daily Dosing (MEDD) in Veterans Integrated Service Networks (VISN) 8 since the 2016 fiscal year. The purpose was to determine the utility of a Pain Clinical Pharmacist Practitioner (CPP) identifying, reviewing, and approaching Veterans utilizing high-dose opioids for dose reevaluation and the impact on OSI metric post-opioid reevaluation. Pain CPP opioid education resulted in 28% (11/39) of Veterans undergoing an average 17.7 mg MEDD opioid dose reduction. For Veterans evaluated by Pain CPP, 83% (15/18) reported no change or improvement in average pain and PEG score. Pain CPP's implemented 48 interventions outside of opioid dose reduction, the most common related to naloxone. No documented opioid overdose events, hospitalizations for uncontrolled pain or mental health, suicide attempts or pain-related crisis interventions were reported. Pain CPP's are equipped to provide opioid education, address risk mitigation strategies, reassess pain regimens, and refer for non-pharmacologic modalities. Utilization of Pain CPP resources helps improve OSI metrics while providing safe comprehensive medication management (CMM) for chronic pain.Copyright © 2022 Taylor &amp; Francis Group, LLC.</t>
  </si>
  <si>
    <t>https://dx.doi.org/10.1080/15360288.2022.2113594</t>
  </si>
  <si>
    <t>Journal of Pain and Palliative Care Pharmacotherapy. 36(4) (pp 249-259), 2022. Date of Publication: 2022.</t>
  </si>
  <si>
    <t>Hill E.
 Nguyen N.H.
 Qian A.S.
 Patel S.
 Chen P.L.
 Tse C.-S.
 Singh S.</t>
  </si>
  <si>
    <t>Impact of Comorbid Psychiatric Disorders on Healthcare Utilization in Patients with Inflammatory Bowel Disease: A Nationally Representative Cohort Study.</t>
  </si>
  <si>
    <t>Background and Aims: Patients with inflammatory bowel disease (IBD) frequently experience comorbid psychiatric disorders, which negatively impact quality of life. We characterized the longitudinal burden of hospitalization-related healthcare utilization in adults with IBD with and without comorbid anxiety, depression, or bipolar disorder. Method(s): In the 2017 Nationwide Readmissions Database (NRD), we identified 40,177 patients with IBD who were hospitalized between January 1, 2017 and June 30, 2017 and who were followed until December 31, 2017. In this cohort, we compared the annual burden (i.e., total days spent in hospital), costs, risk of readmission, inpatient mortality, and IBD-related surgery in patients with and without comorbid psychiatric disorders (anxiety, depression, or bipolar disorder). Result(s): Of the 40,177 adults who were hospitalized for IBD, 25.7% had comorbid psychiatric disorders. Over a 10 month-long period of follow-up, patients with comorbid psychiatric disorders spent more days in the hospital (median, 7 days vs. 5 days, p &lt; 0.01), experienced higher 30-day (31.3 vs. 25.4%; p &lt; 0.01) and 90-day (42.6 vs. 35.3%, p &lt; 0.01) readmission rates, and had higher hospitalization-related costs (median, $41,418 vs. $39,242, p &lt; 0.01). However, they were less likely to undergo IBD-related procedures or surgeries. There were no differences in risk of mortality. On Cox proportional hazard analysis, the presence of comorbid psychiatric disorders was associated with a 16% higher risk of readmission (HR, 1.16; 95% CI, 1.13-1.20) and a 13% higher risk of severe IBD-related hospitalization (HR, 1.13; 95% CI, 1.08-1.16). Conclusion(s): In adults with IBD, comorbid psychiatric disorders were independently associated with a higher burden and cost of hospitalization, without an increase in the risk of IBD-related surgery or procedures. Population-based interventions aimed at treating psychiatric comorbidities may decrease the risk of unplanned healthcare utilization.Copyright © 2022, The Author(s), under exclusive licence to Springer Science+Business Media, LLC, part of Springer Nature.</t>
  </si>
  <si>
    <t>https://dx.doi.org/10.1007/s10620-022-07505-9</t>
  </si>
  <si>
    <t>Digestive Diseases and Sciences. 67(9) (pp 4373-4381), 2022. Date of Publication: September 2022.</t>
  </si>
  <si>
    <t>Muriel J.
 Barrachina J.
 Del Barco G.
 Carvajal C.
 Escorial M.
 Margarit C.
 Ballester P.
 Peiro A.M.</t>
  </si>
  <si>
    <t>Impact of CYP2D6 genotype on opioid use disorder deprescription: an observational prospective study in chronic pain with sex-differences.</t>
  </si>
  <si>
    <t>Introduction: Opioid deprescription is the process of supervised tapering and safe withdrawal when a potentially inappropriate use is detected. This represents a challenge in chronic non-cancer pain (CNCP) patients who may respond differently to the procedure. Our aim was to analyze the potential impact of CYP2D6 phenotypes and sex on the clinical and safety outcomes during an opioid use disorder (OUD) tapering process. Method(s): A prospective observational study was conducted on CNCP ambulatory OUD patients (cases, n = 138) who underwent a 6-month opioid dose reduction and discontinuation. Pain intensity, relief and quality of life (Visual analogue scale, VAS 0-100 mm), global activity (GAF, 0-100 scores), morphine equivalent daily dose (MEDD), analgesic drugs adverse events (AEs) and opioid withdrawal syndrome (OWS, 0-96 scores) were recorded at basal and final visits. Sex differences and CYP2D6 phenotypes (poor (PM), extensive (EM) and ultrarapid (UM) metabolizers based on CYP2D6*1, *2, *3, *4, *5, *6, *10, *17, *41, 2D6*5, 2D6 x N, 2D6*4 x 2 gene variants) were analyzed. Result(s): Although CYP2D6-UM consumed three-times less basal MEDD [40 (20-123) mg/day, p = 0.04], they showed the highest number of AEs [7 (6-11), p = 0.02] and opioid withdrawal symptoms (46 +/- 10 scores, p = 0.01) after deprescription. This was inversely correlated with their quality of life (r = -0.604, p &lt; 0.001). Sex-differences were evidenced with a tendency to a lower analgesic tolerability in females and lower quality of life in men. Discussion(s): These data support the potential benefits of CYP2D6-guided opioid deprescription, in patients with CNCP when OUD is detected. Further studies are required to understand a sex/gender interaction.Copyright © 2023 Muriel, Barrachina, Del Barco, Carvajal, Escorial, Margarit, Ballester and Peiro.</t>
  </si>
  <si>
    <t>https://dx.doi.org/10.3389/fphar.2023.1200430</t>
  </si>
  <si>
    <t>Frontiers in Pharmacology. 14 (no pagination), 2023. Article Number: 1200430. Date of Publication: 2023.</t>
  </si>
  <si>
    <t>Sato E.H.
 Stevenson K.L.
 Blackburn B.E.
 Peters C.L.
 Archibeck M.J.
 Pelt C.E.
 Gililland J.M.
 Anderson L.A.</t>
  </si>
  <si>
    <t>Impact of Demographic Variables on Recovery After Total Hip Arthroplasty.</t>
  </si>
  <si>
    <t>Background: Several patient factors affect recovery after total hip arthroplasty (THA). However, the impact of these variables on patient-reported outcome measure recovery curves following THA has not been defined. Our goal was to quantify the influence of multiple variables on recovery after primary THA. Method(s): There were 1,724 patients in a multicenter study included. Variables included sex, race/ethnicity, anxiety/depression, body mass index, tobacco, and preoperative opioid use. The Hip disability and Osteoarthritis Score for Joint Replacement (HOOS JR) was recorded at multiple time points. Recovery curves were created using longitudinal estimating equations. Result(s): Patients who were women, obese, or smokers demonstrated lower HOOS JR scores at all time points. Preoperative opioid use was also correlated with lower HOOS JR scores, but this difference diminished after 6 months. Black patients demonstrated lower HOOS JR scores compared to Caucasians, and this relative difference increased out to 1-year postoperatively (P = .018). Hispanics also had lower HOOS JR scores, but scores recovered at similar rates compared to non-Hispanics. Patients who had only anxiety or depression had similar HOOS JR scores compared to patients who did not have anxiety or depression. However, patients who had both anxiety and depression had lower HOOS JR scores compared to patients who had neither (P = .049), and this relative difference became greater at 1-year postoperatively (P = .002). Conclusion(s): Several factors including race/ethnicity, opioid use, and mental health influence recovery trajectory following THA. This information helps provide more individualized counseling about expectations after THA and focus targeted interventions to improve outcomes in at-risk groups.Copyright © 2023</t>
  </si>
  <si>
    <t>https://dx.doi.org/10.1016/j.arth.2023.09.012</t>
  </si>
  <si>
    <t>Journal of Arthroplasty. (no pagination), 2023. Date of Publication: 2023.</t>
  </si>
  <si>
    <t>Choi SKY, Boyle E, Cairney J, Grootendorst P, Gardner S, Collins EJ, Kendall C, Rourke SB; OHTN Cohort Study.</t>
  </si>
  <si>
    <t>Impact of depression and recreational drug use on emergency department encounters and hospital admissions among people living with HIV in Ontario: A secondary analysis using the OHTN cohort study</t>
  </si>
  <si>
    <t>10.1371/journal.pone.0195185</t>
  </si>
  <si>
    <t>Latka, Mary H.;Wilson, Tracey E.;Cook, Judith A.;Bacon, Melanie C.;Richardson, Jean L.;Sohler, Nancy;Cohen, Mardge H.;Greenblatt, Ruth M.;Andreopoulis, Evie;Vlahov, David</t>
  </si>
  <si>
    <t>Impact of drug treatment on subsequent sexual risk behavior in a multisite cohort of drug using women: A report from the Women's Interagency HIV Study.</t>
  </si>
  <si>
    <t>Background: The evidence that drug treatment programs are associated with changes in sexual behavior and, thus, have prevention benefits beyond addiction is inconclusive. We examined whether entry into drug treatment was associated with subsequent alterations in sexual behavior among a group of drug-using women. Methods: Data were collected semiannually via structured interviews over 8 years. Generalized estimating equations evaluated the relationship between self-reported drug treatment at each visit and sexual abstinence and consistent condom use in the subsequent 6-month period. Results: In this sample (N = 1,658; mean age, 37.3 years; 57.5% African American; 80.3% HIV positive; 49.6% crack/cocaine users), 40% reported being in a variety of drug treatment programs. Those undergoing drug treatment (vs. those not) were less likely to become sexually active (adjusted odds ratio [AOR], 0.83; 95% confidence interval [CI], 0.76-0.91); this association was unchanged when the frequency of attendance and number of different drug treatment programs were evaluated. Drug treatment was not associated with subsequent consistent condom, regardless of frequency of attendance, but involvement in at least three treatment programs was (AOR, 1.40; 95% CI, 1.00-1.97). Conclusions: Additional efforts are needed to integrate effective sexual risk reduction programs into drug treatment settings; expanding access to different types of drug treatment modalities may be indicated. (PsycINFO Database Record (c) 2019 APA, all rights reserved)</t>
  </si>
  <si>
    <t>https://doi.org/10.1016/j.jsat.2005.08.008</t>
  </si>
  <si>
    <t>Naples J.G.
 Marcum Z.A.
 Perera S.
 Newman A.B.
 Greenspan S.L.
 Gray S.L.
 Bauer D.C.
 Simonsick E.M.
 Shorr R.I.
 Hanlon J.T.</t>
  </si>
  <si>
    <t>Impact of Drug-Drug and Drug-Disease Interactions on Gait Speed in Community-Dwelling Older Adults.</t>
  </si>
  <si>
    <t>Background: Gait speed decline, an early marker of functional impairment, is a sensitive predictor of adverse health outcomes in older adults. The effect of potentially inappropriate medications, including drug-disease and drug-drug interactions, on gait speed decline is not well known. Objective(s): The aim of this study was to determine if drug interactions impair functional status as measured by gait speed. Method(s): The sample included 2402 older adults with medication and gait speed data from the Health, Aging and Body Composition study. The independent variable was the frequency of drug-disease and/or drug-drug interactions at baseline and 3 additional years. The main outcome was a clinically meaningful gait speed decline of &gt;=0.1 m/s the year following drug interaction assessment. Adjusted odds ratios and 95 % confidence intervals (CIs) were calculated using multivariate generalized estimating equations for both the overall sample and a sample stratified by gait speed at time of drug interaction assessment. Result(s): The prevalence of drug-disease and drug-drug interactions ranged from 7.6 to 9.3 and 10.5 to 12.3 %, respectively, with few participants (3.8-5.7 %) having multiple drug interactions. At least 22 % of participants had a gait speed decline of &gt;=0.1 m/s annually. Drug interactions were not significantly associated with gait speed decline overall or in the stratified sample of fast walkers. There was some evidence, however, that drug interactions increased the risk of gait speed decline among those participants with slower gait speeds, though p values did not reach statistical significance (adjusted odds ratio 1.22; 95 % CIs 0.96-1.56; p = 0.11). Moreover, a marginally significant dose-response relationship was seen with multiple drug interactions and gait speed decline (adjusted odds ratio 1.40; 95 % CIs 0.95-2.04; p = 0.08). Conclusion(s): Drug interactions may increase the likelihood of gait speed decline among older adults with evidence of preexisting debility. Future studies should focus on frail elders with less physiological reserve who may be more susceptible to the harms associated with potentially inappropriate medications.Copyright © 2016, Springer International Publishing Switzerland.</t>
  </si>
  <si>
    <t>https://dx.doi.org/10.1007/s40266-016-0373-2</t>
  </si>
  <si>
    <t>Drugs and Aging. 33(6) (pp 411-418), 2016. Date of Publication: 01 Jun 2016.</t>
  </si>
  <si>
    <t>Coghlan M.K.
 Pahlavan A.
 Trilling A.
 Alton S.
 Seung H.
 Cojocaru L.
 Kodali B.
 Crimmins S.
 Goetzinger K.</t>
  </si>
  <si>
    <t>Impact of Enhanced Recovery After Cesarean protocol in patients receiving Magnesium therapy.</t>
  </si>
  <si>
    <t>Objective: The impact of Enhanced Recovery After Cesarean (ERAC) pathways on patients receiving Magnesium (Mg) following cesarean delivery (CD) is not well studied. Patients receiving Mg tend to have less mobility and longer hospital stays following CD. We aimed to evaluate if implementation of an ERAC protocol improves these metrics in patients receiving post-operative Mg. Study Design: This is a prospective cohort study of patients 18 and older undergoing CD at a single urban tertiary care center from October 2019 to September 2020. We excluded CD requiring general anesthesia, cases complicated by massive transfusion events, bowel injury, or ICU admission, and patients with chronic pain disorders, chronic opioid use, acute postpartum depression, or neonatal demise. Primary outcomes were time to ambulation and length of stay (LOS). Secondary outcome was patient satisfaction with independent movement as assessed by a validated patient questionnaire (ERAC-Q). Baseline demographics and outcomes were compared between pre-ERAC and post-ERAC cohorts. Data is reported as median and interquartile range (IQR). Outcomes of interest were stratified by Mg therapy. Result(s): Of 308 patients undergoing CD, 32/196 (16.3%) in the pre-ERAC group received Mg and 14/112 (12.5%) in the post-ERAC group. Patients not receiving Mg after CD had shorter times to ambulation [14.4 hr. (10.5, 19.1) vs. 9.3 hr. (6.5, 14.5), p&lt; 0.0001] and decreased LOS [74.9 hr. (69, 83.9) vs. 72.1 hr. (61.7, 79.7), p=0.003] after ERAC implementation. In contrast, there was no significant difference in time to ambulation and LOS pre- and post-ERAC in patients who received Mg (Table 1). Patients not receiving Mg reported increased post-operative mobility in the post-ERAC cohort (p &lt; 0.001); however, there was no difference in mobility in patients receiving Mg (p=0.1). Conclusion(s): Although ERAC implementation demonstrated a significant decrease in time to ambulation and LOS in patients not on Mg, this did not apply in patients requiring post-operative Mg. Further evaluation of the impact of ERAC pathways in patients requiring Mg therapy is warranted. [Formula presented]Copyright © 2021</t>
  </si>
  <si>
    <t>https://dx.doi.org/10.1016/j.ajog.2021.11.766</t>
  </si>
  <si>
    <t>American Journal of Obstetrics and Gynecology. Conference: SMFM 42nd Annual Meeting: The Pregnancy Meeting. Orlando United States. 226(1 Supplement) (pp S462), 2022. Date of Publication: January 2022.</t>
  </si>
  <si>
    <t>Cojocaru L.
 Pahlavan A.
 Coghlan M.K.
 Alton S.
 Trilling A.
 Seung H.
 Kodali B.
 Crimmins S.
 Goetzinger K.</t>
  </si>
  <si>
    <t>Impact of Enhanced Recovery After Cesarean protocol on opioid use in patients with depression.</t>
  </si>
  <si>
    <t>Objective: Mothers with major depressive disorder (MDD) have more pain-related complaints during recovery after cesarean delivery (CD) and often require additional pain medication. We aimed to evaluate whether the Enhanced Recovery After Cesarean (ERAC) protocol reduces inpatient outpatient opioid use in patients with MDD. Study Design: This is a prospective cohort study of all patients older than 18 undergoing an uncomplicated CD at the University of Maryland Medical Center. We evaluated inpatient morphine milligram equivalents (MME) use pre- and post-implementation of an ERAC. We excluded CD done under general anesthesia, those complicated by massive transfusion events, bowel injury, requiring recovery in the intensive care unit, skin incision other than Pfannenstiel. Additionally, we excluded the patients with chronic pain disorders, chronic opioid use, acute postpartum depression, or mothers whose neonate demised before their discharge. Baseline demographics and outcomes were compared between pre-ERAC and post-ERAC cohorts using chi2 test or Fisher's exact test for categorical variables and the Wilcoxon rank-sum test or Student's t-test for continuous variables. The associations between ERAC implementation and inpatient MME use for each postoperative day and stratified by the presence of MDD. Result(s): Of 308 patients undergoing CD from October 2019 to September 2020, we identified 48 (24%) patients with MDD in the pre-ERAC cohort and 21 (18%) in the post-ERAC cohort (Table 1). Overall, patients with MDD had a higher inpatient MME use compared to those without MDD [18(5, 39.4) vs. 11.3(0, 26.3), p=0.02]. They also reported higher pain scores [3.5 (2.4,5) vs. 2.9 (1.7,4.2)]. Patients in post-ERAC cohort were less likely to require opioids in the postoperative period (23.8% vs. 12.5%, p=0.01) (Table 2). A similar relative reduction between pre-ERAC and post-ERAC cohorts was seen in patients with no MDD (35.7% vs. 18.4%, p&lt;0.001). Conclusion(s): A mature ERAC protocol can result in the same relative reduction in inpatient opioids in patients with MDD compared with those without MDD. [Formula presented] [Formula presented]Copyright © 2021</t>
  </si>
  <si>
    <t>https://dx.doi.org/10.1016/j.ajog.2021.11.314</t>
  </si>
  <si>
    <t>American Journal of Obstetrics and Gynecology. Conference: SMFM 42nd Annual Meeting: The Pregnancy Meeting. Orlando United States. 226(1 Supplement) (pp S180-S181), 2022. Date of Publication: January 2022.</t>
  </si>
  <si>
    <t>Coghlan M.
 Pahlavan A.
 Trilling A.
 Alton S.
 Seung H.
 Cojocaru L.
 Khodali B.
 Crimmins S.
 Goetzinger K.</t>
  </si>
  <si>
    <t>IMPACT OF ENHANCED RECOVERY AFTER CESAREAN PROTOCOL ON POSTOPERATIVE URINARY RETENTION.</t>
  </si>
  <si>
    <t>Introduction: Postoperative urinary retention (POUR) remains a common morbidity associated with cesarean delivery (CD) that may have lasting consequences for patients if inadequately treated. Efforts to expedite and improve recovery after CD have been implemented in recent years. The impact of Enhanced Recovery After Cesarean (ERAC) pathways on POUR is not well studied. Objective(s): We aimed to evaluate if implementation of an ERAC protocol decreases the incidence of POUR in patients undergoing CD. Method(s): This is a secondary analysis of a prospective cohort study of patients 18 and older undergoing CD with epidural anesthesia at a single urban tertiary care center from October 2019 to September 2020. We excluded CD requiring general anesthesia, cases complicated by massive transfusion events, bowel injury, or ICU admission, and patients with chronic pain disorders, chronic opioid use, acute postpartum depression, and neonatal demise. Primary outcome was POUR, defined as failure of spontaneous voiding trial 6 hours after Foley catheter removal. Secondary outcomes were duration of Foley catheter, need for replacement of Foley catheter, time to ambulation, and length of stay (LOS). Data is reported as percentages or median and interquartile ranges (IQR). Baseline demographics and outcomes were compared between pre-ERAC and post-ERAC cohorts. Analysis was repeated after stratifying by postoperative Magnesium therapy. Result(s): Three hundred eight patients undergoing CD were included. The incidence of POUR was similar between both groups (pre-ERAC: 22.6%; postERAC: 31.8%, P = 0.08). Time to Foley removal following CD was significantly decreased in the post-ERAC cohort [10.1 h (7.2, 13.7)] when compared to the pre-ERAC cohort [12.5 h (10.9, 17.8)] (P &lt; 0.001). Need for Foley catheter replacement occurred at a similar rate between both groups (pre-ERAC: 1.0%; post-ERAC: 0.9%, P = 0.7). Time to ambulation and LOS were significantly decreased following implementation of ERAC. There was no significant difference in these outcomes after stratifying for postoperative Magnesium therapy. Conclusion(s): ERAC implementation demonstrated a significant decrease in duration of Foley catheter, time to ambulation, and LOS in patients undergoing CD. Although no significant difference was noted in the rates of POUR, there was a trend toward increasing incidence following implementation of ERAC. Further evaluation of the impact of ERAC pathways in POUR is needed.</t>
  </si>
  <si>
    <t>https://dx.doi.org/10.1097/SPV.0000000000001202</t>
  </si>
  <si>
    <t>Female Pelvic Medicine and Reconstructive Surgery. Conference: American Urogynecologic Society, AUGS and International Urogynecological Association, IUGA 2022 Scientific Meeting. Virtual. 28(6 Supplement 1) (pp S58), 2022. Date of Publication: June 2022.</t>
  </si>
  <si>
    <t>Socias ME, Wood E, Le Foll B, Lim R, Choi JC, Mok WY, Bruneau J, Rehm J, Wild TC, Bozinoff N, Hassan A, Jutras-Aswad D; OPTIMA Research Group within the Canadian Research Initiative in Substance Misuse.</t>
  </si>
  <si>
    <t>Impact of fentanyl use on initiation and discontinuation of methadone and buprenorphine/naloxone among people with prescription-type opioid use disorder: secondary analysis of a Canadian treatment trial</t>
  </si>
  <si>
    <t>Addiction. 2022 Oct;117(10):2662-2672. doi: 10.1111/add.15954. Epub 2022 Jun 17.</t>
  </si>
  <si>
    <t>PMC9969999</t>
  </si>
  <si>
    <t>10.1111/add.15954</t>
  </si>
  <si>
    <t>Lincoln A.
 Paasche-Orlow M.K.
 Cheng D.M.
 Lloyd-Travaglini C.
 Caruso C.
 Saitz R.
 Samet J.H.</t>
  </si>
  <si>
    <t>Impact of health literacy on depressive symptoms and mental health-related quality of life among adults with addiction.</t>
  </si>
  <si>
    <t>BACKGROUND: Health literacy has been linked to health status in a variety of chronic diseases. However, evidence for a relationship between health literacy and mental health outcomes is sparse. OBJECTIVE(S): We hypothesized that low literacy would be associated with higher addiction severity, higher levels of depressive symptoms, and worse mental health functioning compared with those with higher literacy in adults with alcohol and drug dependence. METHOD(S): The association of literacy with multiple mental health outcomes was assessed using multivariable analyses. Measurement instruments included the Rapid Estimate of Adult Literacy in Medicine (REALM), the Center for Epidemiologic Studies-Depression (CES-D) scale, the Mental Component Summary scale of the Short Form Health Survey, and the Addiction Severity Index for drug and alcohol addiction. Subjects included 380 adults recruited during detoxification treatment and followed prospectively at 6-month intervals for 2 years. Based on the REALM, subjects were classified as having either low (&lt;= 8th grade) or higher (&gt;= 9th grade) literacy levels. RESULT(S): In longitudinal analyses, low literacy was associated with more depressive symptoms. The adjusted mean difference in CES-D scores between low and high literacy levels was 4 (P &lt; .01). Literacy was not significantly associated with mental health-related quality of life or addiction severity. CONCLUSION(S): In people with alcohol and drug dependence, low literacy is associated with worse depressive symptoms. The mechanisms underlying the relationship between literacy and mental health outcomes should be explored to inform future intervention efforts.</t>
  </si>
  <si>
    <t>https://dx.doi.org/10.1111/j.1525-1497.2006.00533.x</t>
  </si>
  <si>
    <t>Journal of General Internal Medicine. 21(8) (pp 818-822), 2006. Date of Publication: August 2006.</t>
  </si>
  <si>
    <t>Gee A.D.
 Grabosch S.M.
 Gavard J.</t>
  </si>
  <si>
    <t>Impact of inpatient hospitalization on opiate usage for minimally invasive hysterectomy amongst gynecologic oncology patients.</t>
  </si>
  <si>
    <t>Background: The overdose death rate related to opiates has quadrupled in the last two decades. Up to 27% of chronic opiate users report initiation in the post-op period. Among cancer patients, 10% of opioid-naive patients continue chronic use one year after surgery. Restrictive opiate prescribing has demonstrated promise in other studies. However, lacking from current literature is an analysis of the effect that same day discharge (SDD) has on post-op opiate usage at home. The objective of this study is to evaluate the impact of SDD versus physicianelected observation for 1 to 2 days on acute post-op opiate usage and safety following minimally-invasive hysterectomy (MIH). Method(s): This is a prospective observational study of women undergoing MIH. Sixty patients were assigned to either the SDD or hospitalization group at provider discretion based on practice pattern, distance from hospital, or comorbidities. One patient was lost to follow up. Patients were followed through 30 days after surgery. Total opiate usage included the inpatient usage (if hospitalized) and home usage assessed at the postop visit. Anonymous surveys were used to collect home opiate usage practices, satisfaction, and selfreported risk factors for continued use. Continuous variables were analyzed by independent Student's ttest and the Mann-Whitney U test. Categorical variables were analyzed using Chi-square test and Fisher's Exact test. Result(s): 29 SDD and 30 hospitalized patients were available for review. Demographics including age, BMI, tobacco use, and procedure indication were well matched. SDD patients used a median 5.0 (1.5-13.5) versus 8.5 (2.25-14.25) 5mg oxycodone tabs (p 0.33). SDD patients used opiates less for non-pain indications including to sleep (4 vs 9, p 0.24) or relax (3 vs 5, p 0.71). One SDD patient had a complication of a cuff hematoma, which spontaneously drained. There were no readmissions. Only one SDD patient felt she would have benefited from longer stay due to nausea. All hospitalized patients took their own opiates at home while 7 SDD had a family member dispense. Psychiatric disorders were the highest comorbidities in both groups (depression n = 12 and 10, anxiety n = 10 and 12). Conclusion(s):SDD demonstrated a trend towards less opiate usage, although not statistically significant. Patients did not feel that they needed to stay longer in the hospital. The safety of SDD is supported by lack of readmissions and one minor post-op complication. The high rates of psychiatric disease are a concerning risk factor for chronic use.</t>
  </si>
  <si>
    <t>https://dx.doi.org/10.1200/JCO.2020.38.15-suppl.e18109</t>
  </si>
  <si>
    <t>Peles, Einat;Schreiber, Shaul;Domany, Yoav;Adelson, Miriam</t>
  </si>
  <si>
    <t>Impact of lifetime psychiatric diagnosis on long-term retention and survival of former opiate addicts in methadone maintenance treatment.</t>
  </si>
  <si>
    <t>Objectives: To characterize lifetime psychiatric diagnosis groups among methadone maintenance treatment (MMT) patients and associations of diagnosis to long-term (up to 20 years) retention and survival either during treatment or post discontinuation. Methods: A total of 758 patients with available psychiatric diagnosis (98% of those ever admitted between June 1993 and June 2012) were followed-up until June 2013. Lifetime psychiatric diagnosis was assessed according to DSMIV- TR (Axis I, II, I &amp; II, or none). Observed urine samples at 1 and 13 months were positive for drugs if at least one was positive. Survival data were based on the Israel National Population Registry. Survival and retention in MMT were compared (Kaplan Meier) between groups. Results: The Axis II (personality disorders) group had the worst mean long-term retention (5.8 years, 95% Confidence Interval (CI) 5.0â€“6.5) compared with the Axis I, Axis I &amp; II or no psychiatric diagnosis groups (9.6 years, 95% CI 8.8â€“10.4) (P &lt; 0.0005). Mean survival since admission (16.4 years, 95% CI 15.9â€“16.9) was similar for all groups. Axis II patients included more males, more drug injectors, were younger at initial opiate use and more likely left treatment before 1 year. Conclusions: Personality and coping mechanisms (Axis II) could be significant obstacles to the success of MMT, warranting special interventions to overcome them. (PsycInfo Database Record (c) 2022 APA, all rights reserved)</t>
  </si>
  <si>
    <t>https://doi.org/10.3109/15622975.2014.942359</t>
  </si>
  <si>
    <t>The World Journal of Biological Psychiatry</t>
  </si>
  <si>
    <t>King R.S.
 Peacock-Chambers E.
 Wilson D.
 Shimer J.
 Foss S.
 Visintainer P.
 Singh R.</t>
  </si>
  <si>
    <t>Impact of maternal medication for opioid use disorder on neurodevelopmental outcomes of infants treated for neonatal opioid withdrawal syndrome.</t>
  </si>
  <si>
    <t>BACKGROUND: Increasing rates of maternal opioid use disorder has led to greater number of opioid exposed newborns (OENs). Maternal enrollment in medication for opioid use disorder (MOUD) program improves short term neonatal outcomes. This study aimed at assessing neurobehavioral outcomes for OENs. METHOD(S): Retrospective observational cohort study of OENs between Jul 2006 and Dec 2018. Two study groups were identified as initiation of medication for opioid use disorder (MOUD) prior to diagnoses of pregnancy or after. Primary outcome variables were enrollment in and duration of EI services. Secondary outcome variable was diagnoses of a behavioral and/or developmental disorder (BDD) during the study period. RESULT(S): Of 242 infants, 113 were enrolled in EI and BDD diagnoses data was available for all infants [age range 6 to 12 years], 82% infants had exposure to maternal MOUD, while 18% were exposed to either maternal prescription non-MOUD opioids or illicit opioids. Maternal MOUD initiation prior to pregnancy was associated with improved short term outcomes for OENs. Almost a third of infants were diagnosed with a BDD with no differences between the two study groups. CONCLUSION(S): Early initiation of maternal MOUD improved short term outcomes and discharge disposition for OENs. Prolonged in-utero exposure to opioids presents a potential for negative impact on neurodevelopmental and behavioral outcomes. These risks must be considered to increase access and adherence to EI services, as well as to focus on non-opioid based maternal MOUD. Longitudinal studies assessing the safety of MOUD on short and long-term child health outcomes are needed.Copyright © 2021-IOS Press. All rights reserved.</t>
  </si>
  <si>
    <t>https://dx.doi.org/10.3233/NPM-200615</t>
  </si>
  <si>
    <t>Journal of Neonatal-Perinatal Medicine. 14(4) (pp 463-473), 2021. Date of Publication: 2021.</t>
  </si>
  <si>
    <t>Porru F.
 Schuring M.
 Hoogendijk W.J.G.
 Burdorf A.
 Robroek S.J.W.</t>
  </si>
  <si>
    <t>Impact of mental disorders during education on work participation: A register-based longitudinal study on young adults with 10 years follow-up.</t>
  </si>
  <si>
    <t>Background Mental disorders are a leading cause of disability and a major threat to work participation in young adults. This register-based longitudinal study aims to investigate the influence of mental disorders on entering and exiting paid employment among young graduates and to explore differences across socioeconomic groups. Methods Register information on sociodemographics (age, sex, migration background) and employment status of 2 346 393 young adults who graduated from secondary vocational (n=1 004 395) and higher vocational education or university (n=1 341 998) in the period 2010-2019 was provided by Statistics Netherlands. This information was enriched with register information on the prescription of nervous system medication for mental disorders in the year before graduation as a proxy for having a mental disorder. Cox proportional hazards regression models were used to estimate the influence of mental disorders on (A) entering paid employment among all graduates and (B) exiting from paid employment among graduates who had entered paid employment. Results Individuals with mental disorders were less likely to enter (HR 0.69-0.70) and more likely to exit paid employment (HR 1.41-1.42). Individuals using antipsychotics were the least likely to enter (HR 0.44) and the most likely to exit paid employment (HR 1.82-1.91), followed by those using hypnotics and sedatives. The association between mental disorders and work participation was found across socioeconomic subgroups (ie, educational level, sex and migration background). Discussion Young adults with mental disorders are less likely to enter and maintain paid employment. These results ask for prevention of mental disorders and for a more inclusive labour market.Copyright © 2023 Academic Press. All rights reserved.</t>
  </si>
  <si>
    <t>https://dx.doi.org/10.1136/jech-2022-219487</t>
  </si>
  <si>
    <t>Journal of Epidemiology and Community Health. 77(9) (pp 549-557), 2023. Date of Publication: 01 Sep 2023.</t>
  </si>
  <si>
    <t>Beaulieu, T; Hayashi, K; Dong, HR; DeBeck, K; Day, A; McKendry, R; Kaur, G; Barrios, R; Milloy, MJ; Ti, LP</t>
  </si>
  <si>
    <t>Impact of migration from an illicit drug scene on hospital outcomes among people who use illicit drugs in Vancouver, Canada</t>
  </si>
  <si>
    <t>hospital outcomes; illicit drugs; migration patterns</t>
  </si>
  <si>
    <t>STREET-INVOLVED YOUTH; NEIGHBORHOOD; RESIDENCE; COHORT; COSTS; RISK; ROOM</t>
  </si>
  <si>
    <t>Introduction and Aims People who use illicit drugs (PWUD) are vulnerable to an array of negative health outcomes, and increased hospital services utilisation. PWUD are also a transient population which poses challenges to the provision of optimal health care. The objective of this study was to identify out-migration patterns from Vancouver's Downtown Eastside (DTES), a neighbourhood where services for PWUD are concentrated, and to estimate the impact of these patterns on hospitalisation events among PWUD. Design and Methods Data were collected through three prospective cohorts of PWUD in Vancouver, which were linked with health administrative data. Latent class growth analysis was used to define migration trajectory groups. Poisson regression was used to estimate the effect of migration patterns on hospitalisation events. Results A total of 1180 participants were included in the study. Four latent classes were identified: early migration out (243, 20.6%); frequent revisit (112, 9.5%); late migration out (219, 18.6%); and consistently living in the DTES (606, 51.4%). Compared with those who consistently lived in the DTES, participants in the early migration out group had lower hospitalisation events (adjusted rate ratio = 0.65; 95% confidence interval: 0.48-0.90). Discussion and Conclusion We found that PWUD who migrated out of the DTES early had lower hospitalisation events compared to those who consistently lived in the DTES, which may be a function of lesser addiction severity among this trajectory group. These findings underscore a need to provide transitional health and social service supports for other trajectory groups in an effort to minimise hospitalisation for preventable causes.</t>
  </si>
  <si>
    <t>Byrd, Desiree;Murray, Jacinta;Safdieh, Gabriella;Morgello, Susan</t>
  </si>
  <si>
    <t>Impact of opiate addiction on neuroinflammation in HIV.</t>
  </si>
  <si>
    <t>To investigate the independent and interactive effects of opiate addiction and HIV on neuroinflammation, we measured microglial/macrophage activation and astrogliosis in multiple regions of human brain. Samples of thalamus, frontal gray matter, and frontal white matter were obtained from 46 individuals categorized as: HIV negatives, HIV-negative opiate addicts, HIV positives, HIV-positive opiate addicts, HIV encephalitis (HIVE), and HIVE opiate addicts. Activated brain microglia/macrophages and astrocytosis were quantified by morphometric analysis of immunohistochemical stains for CD68, HLA-D, CD163, and GFAP. The effects of HIV grouping, opiate addiction, and their interaction on expression of the markers were examined in a series of two-way ANOVAs. In opiate addicts, there was generally higher baseline expression of CD68 and HLA-D in HIV negatives, and lower expression in HIV and HIVE, compared to individuals without opiate abuse. Thus, for these markers, and for GFAP in frontal gray, opiates were associated with attenuated HIV effect. In contrast, for CD163, opiates did not significantly alter responses to HIV, and HIV effects were variably absent in individuals without opiate abuse. The divergent impact that opiate addiction displays on these markers may suggest a generally immunosuppressive role in the CNS, with decreased HIV-associated activation of markers CD68 and HLA-D that potentially reflect neurotoxic pathways, and preservation of CD163, thought to be an indicator of neuroprotective scavenger systems. These results suggest a complex impact of opiates on neuroinflammation in baseline and virally stimulated states. (PsycINFO Database Record (c) 2016 APA, all rights reserved)</t>
  </si>
  <si>
    <t>https://doi.org/10.1007/s13365-012-0118-x</t>
  </si>
  <si>
    <t>Varma A, Sapra M, Iranmanesh A.</t>
  </si>
  <si>
    <t>Impact of opioid therapy on gonadal hormones: focus on buprenorphine</t>
  </si>
  <si>
    <t>Horm Mol Biol Clin Investig. 2018 Feb 17;36(2):/j/hmbci.2018.36.issue-2/hmbci-2017-0080/hmbci-2017-0080.xml. doi: 10.1515/hmbci-2017-0080.</t>
  </si>
  <si>
    <t>10.1515/hmbci-2017-0080</t>
  </si>
  <si>
    <t>Hartberg, John;Garrett-Walcott, Simone;De Gioannis, Angelo</t>
  </si>
  <si>
    <t>Impact of oral ketamine augmentation on hospital admissions in treatment-resistant depression and PTSD: A retrospective study.</t>
  </si>
  <si>
    <t>Rationale: Depressive episodes are the leading cause of mental health-related hospital admissions in Australia, and 44% of those admitted have a previous history of hospitalisations for depression (Admitted patient mental health-related care: (Australian Institute of Health and Welfare Aust Hospital Stat 2011â€“12, 2013). Despite numerous available antidepressant treatments, many patients do not respond to conventional therapy, having what is called â€˜treatment resistanceâ€™ (Fava Biol Psychiatry 53:649â€“659, 2003). In recent years, ketamine has risen to prominence as an effective, rapidly acting antidepressant (Ketamine: a light in the darkness: Paleos and Ross 28â€“33, 2013). However, customary intravenous (IV) and intramuscular (IM) routes of administration and relapse rates after cessation remain barriers to more widely adopted usage. Objectives: This study represents the largest retrospective review of patients receiving long-term oral ketamine for treatment-resistant depression and post-traumatic stress disorder (PTSD). Our purpose was to examine the safety and efficacy of oral ketamine therapy in an outpatient setting as measured by changes in hospitalisation for psychiatric episodes. Methods: Hospital records of 37 patients who received oral ketamine treatment were reviewed to compare the number and duration of psychiatric hospital admissions before and after treatment. Records were also screened for adverse medical events and changes in ketamine dosage over time. Results: Following treatment, inpatient hospital days were reduced by 70%, and hospital admissions were reduced by 65%. The dose of ketamine patients required was stable over time with no evidence of tolerance building. There were no serious adverse events and no long-term negative effects associated with ketamine. Conclusions: Oral ketamine offers a promising pharmacologic adjunct to depression treatment. It may offer a more approachable alternative to IV or IM ketamine. The results warrant further investigation into the safety and efficacy of oral ketamine for psychiatric treatment. (PsycInfo Database Record (c) 2022 APA, all rights reserved)</t>
  </si>
  <si>
    <t>https://doi.org/10.1007/s00213-017-4786-3</t>
  </si>
  <si>
    <t>McErlean, Mara;Triner, Wayne;Young, Amy</t>
  </si>
  <si>
    <t>Impact of Outside Regulatory Investigation on Opiate Administration in the Emergency Department.</t>
  </si>
  <si>
    <t>This study was conducted to determine whether outside regulatory investigation related to opiate prescription diversion changes the prescribing frequency of opiates in an emergency department (ED). The presence of ED administration of opiates and prescriptions for opiates on discharge were compared across a baseline period 90 days before arrest of a physician for opiate diversion, a period immediately surrounding the arrest, and a follow-up period 90 days later. At no time was there investigation of excessive opiate prescribing for patients in the ED. The likelihood of receiving opiate analgesia either in the ED or on discharge was not significantly different for patients reporting mild pain or severe pain across all three periods. Patients with moderate pain (self-reported pain scores of 4 to 6 out of 10) were less likely to receive opiates in the ED immediately after the arrest compared with the baseline period (likelihood ratio, 0.4; confidence interval, 0.2 to 0.7). Patients with moderate pain were also less likely to receive prescriptions for opiates on discharge from the ED immediately after the arrest (likelihood ratio, 0.5; confidence interval, 0.3 to 0.9). These effects had diminished by 90 days. Perspective: This study indicates that factors outside of the provider-patient relationship influence the likelihood of receiving opiates during an ED visit. Awareness of this phenomenon might serve to reduce oligoanalgesia. (PsycINFO Database Record (c) 2017 APA, all rights reserved)</t>
  </si>
  <si>
    <t>https://doi.org/10.1016/j.jpain.2006.05.012</t>
  </si>
  <si>
    <t>Chan K.Y.
 Yip T.
 Yap D.Y.H.
 Tsang K.W.</t>
  </si>
  <si>
    <t>Impact of palliative care consultation on symptom burden in patients with advanced chronic kidney disease receiving outpatient renal integrated care.</t>
  </si>
  <si>
    <t>Objectives: To study the impact of the palliative consultation (PC) on symptoms in patients with advanced Chronic Kidney Disease (CKD) receiving outpatient renal palliative care. Method(s): Consecutive patients referred to Collaborated Renal Palliative Care (CRPC) clinic of Hong Kong West Cluster (HKWC) from January 2013 to June 2017 with complete Edmonton Symptom Assessment Scale (0-10 scale) at the initial and follow-up visits were reviewed. Consensus guidelines focus on (1) assessing and managing pain and uremic symptoms ; (2) facilitating patients' and caregivers' understanding of the disease and treatment goals; and (3) providing assistance to the patient and their caregivers in coping with the life-threatening illness and in decision making. Onsite psychosocial care was provided by palliative nurse and social worker. Patient characteristics, change of symptoms at follow-up visit, pharmacological interventions and types of palliative care services were analyzed. Using logistic regression models, the predictors of response of major symptom was assessed. Result(s): Two hundred twenty-three advanced CKD patients were included for analysis. Mean (SD) age was 79.3(8.5) years; 53% were male. About 60% had underlying cause of diabetes mellitus. Median interval between visits was 28 days. Mean scores at baseline and followup visits were pain 4.4 and 3.1 (P &lt; 0.001), depression 3.2 and 2.1 (P = 0.011), and oedema 2.3 and 1.1 (P = 0.036) (Figure 1). Depression (odds ratio and P-value, 1.4, P = 0.041) and neuropathic type (3.6, P = 0.004) are factors associated with poor response to pain treatment. Acetominophen/opioids, antidepressants and anticonvulsants were commonly (&gt; 30%) used as the pharmacological interventions for symptom management (Figure 2). (d) Conclusion(s): The initial consult by PC achieved significant symptom improvement for pain, depression and oedema in advanced CKD patients receiving treatment in the CRPC in HKWC. Further prospective studies are needed.</t>
  </si>
  <si>
    <t>https://dx.doi.org/10.1111/nep.13773</t>
  </si>
  <si>
    <t>Nephrology. Conference: 18th Asian Pacific Congress of Nephrology. Virtual. 25(SUPPL 1) (pp 69), 2020. Date of Publication: October 2020.</t>
  </si>
  <si>
    <t>Gil H.-Y.
 Kim H.-Y.
 Lee H.-S.
 Kim N.-Y.
 Kim J.-E.</t>
  </si>
  <si>
    <t>Impact of palonosetron on cough suppression in females undergoing sevoflurane-remifentanil anesthesia for laparoscopic cholecystectomy: A randomized trial.</t>
  </si>
  <si>
    <t>Remifentanil has been used to suppress peri-extubation cough. Palonosetron, a 5-HT3 receptor antagonist, is an effective antiemetic, and 5-HT receptors mediate the cough reflex. We assessed the impact of palonosetron on effect-site concentration (Ce) of remifentanil for preventing emergence cough in females. Forty-five female patients undergoing laparoscopic cholecys-tectomy randomly received 0.075 mg of palonosetron (n = 21) or normal saline (n = 24) intra-venously at the end of surgery. The remifentanil Ce for 50% (EC50) and for 95% (EC95) of patients were estimated via Dixon's up-and-down method or isotonic regression. Using Dixon's method, EC50 in the control group (1.33 +/- 0.38 ng/mL) was comparable to that of the palonosetron group (1.42 +/- 0.75 ng/mL) (p = 0.813). Using isotonic regression, EC50 (83% CIs) and EC95 (95% CIs) did not reveal significant differences between the control and the palonosetron groups (1.17 (0.86-1.43) and 1.90 (1.45-1.96) ng/mL and 0.88 (0.78-1.23) and 2.43 (1.94-2.47) ng/mL, respectively). No dif-ference was found in the remifentanil Ce to suppress emergence cough in the palonosetron group compared with the control group. It may indicate no effect of palonosetron on antitussive activity of remifentanil.Copyright © 2021 by the authors. Licensee MDPI, Basel, Switzerland.</t>
  </si>
  <si>
    <t>https://dx.doi.org/10.3390/jpm11090887</t>
  </si>
  <si>
    <t>Journal of Personalized Medicine. 11(9) (no pagination), 2021. Article Number: 887. Date of Publication: September 2021.</t>
  </si>
  <si>
    <t>Sarenac O.
 Lazovic R.
 Vukcevic B.
 Lazovic J.R.
 Palibrk I.G.</t>
  </si>
  <si>
    <t>Impact of Perioperatively Administered Amino Acids, Lidocaine, and Magnesium on Inflammatory Response and Pain Associated with Abdominal Surgery: A Prospective Clinical Study.</t>
  </si>
  <si>
    <t>Background: Abdominal surgery is associated with a systemic inflammatory response which facilitates postoperative complications through immune imbalance and hypercatabolism. The aim of the study was to evaluate the effect of the combined perioperative lidocaine, magnesium, and amino acids on postoperative inflammation and pain. Material/Methods: This prospective, randomized, double-blind study included 2 groups of patients undergoing abdominal surgery: Group 1 - receiving the aforementioned substances; and Group 2 - control (undergoing conventional general anesthesia). The following parameters were evaluated intraoperatively: arterial blood pressure, end-tidal CO2 level, urine output, bispectral index, base excess, oxygen saturation, operating room temperature and body temperature (BT), opioid use, and surgery duration; and postoperatively: total leukocyte (WBC), neutrophil, lymphocyte and platelet count; fibrinogen, C-reactive protein (CRP), procalcitonin (PCT) and interleukin (IL)-6 levels; numeric rating scale (NRS) pain level, first flatus and bowel movement, and postoperative complications. The postoperative parameters were evaluated 2 h and 6 h postoperatively, as well as on postoperative days (POD) 1, 2, 3, and 5. Result(s): Group 1 showed lower counts of WBC, neutrophils, and lymphocytes and lower fibrinogen, CRP, PCT, IL-6, and BT in the first 5 POD, as well as NRS scores and time to first flatus/bowel movement. The groups did not differ significantly regarding postoperative complications. Conclusion(s): The isolated effects of lidocaine, magnesium, and amino acids in surgery have been described previously. To the best of our knowledge, this is the first study to show the anti-inflammatory and analgesic effects of simultaneous use of these substances in abdominal surgery.Copyright © Med Sci Monit.</t>
  </si>
  <si>
    <t>https://dx.doi.org/10.12659/MSM.939204</t>
  </si>
  <si>
    <t>Medical Science Monitor. 29 (no pagination), 2023. Article Number: e939204. Date of Publication: 2023.</t>
  </si>
  <si>
    <t>Albelo F.D.
 Baker M.
 Zhang T.
 Schneider M.B.
 Jauregui J.J.
 Nadarajah V.
 Meredith S.J.
 Packer J.D.
 Henn R.F.</t>
  </si>
  <si>
    <t>Impact of pre-operative recreational marijuana use on outcomes two years after orthopaedic surgery.</t>
  </si>
  <si>
    <t>Purpose: The purpose of this study was to investigate the relationship between recreational marijuana use and patient-reported outcomes two years after orthopaedic surgery. We hypothesized that pre-operative recreational marijuana use would be associated with less pain, better function, and better mental health measures two years after orthopaedic surgery. Method(s): Patients were retrospectively analyzed from a prospective orthopaedic registry at a single urban institution. A total of 1710 patients completed the pre-operative assessment and 1103 patients (64.5%) completed the two-year follow-up questionnaires. The cohort was then divided into two groups based on reported preoperative recreational marijuana usage, and statistical analysis was performed to determine if marijuana use was associated with two-year outcomes. Multivariable analysis was used to control for confounding variables. Result(s): Marijuana use was reported by 47 (4.3%) patients. Significantly worse scores for two-year PROMIS Anxiety (53.2 vs. 49.2, p = 0.005), PROMIS Depression (51.1 vs. 46.5, p = 0.001), Met Expectations (63.1 vs. 74.4, p = 0.024), Surgical Satisfaction Questionnaire-8 (71.7 vs. 80.4, p = 0.005), and Numeric Satisfaction Scale (75.6 vs. 83.1, p = 0.041) were associated with marijuana use. Marijuana users also had less improvement of Numeric Pain Scores at the operative site (- 1.8 vs. - 2.7, p = 0.037) and greater decrease in Marx activity scores for lower extremities (- 12.3 vs. - 3.9, p = 0.024). Marijuana use was not an independent predictor of any outcome measure in the multivariable analysis. Conclusion(s): Marijuana use was associated with worse mental health scores, lower activity level, less pain relief, and worse satisfaction two years after orthopaedic surgery. However, after controlling for confounding variables, marijuana use was not predictive of any two-year outcome measure. Study Design: Cross-sectional study.Copyright © 2021, SICOT aisbl.</t>
  </si>
  <si>
    <t>https://dx.doi.org/10.1007/s00264-021-05069-3</t>
  </si>
  <si>
    <t>International Orthopaedics. 45(10) (pp 2483-2490), 2021. Date of Publication: October 2021.</t>
  </si>
  <si>
    <t>Yang M.M.H.
 Riva-Cambrin J.
 Cunningham J.
 Casha S.</t>
  </si>
  <si>
    <t>Impact of preoperative insomnia on poor postoperative pain control after elective spine surgery and the modified Calgary postoperative pain after spine surgery (MCAPPS) score.</t>
  </si>
  <si>
    <t>Background: Approximately 30% to 64% of patients experience inadequate pain control following spine surgery. The Calgary postoperative pain after spine surgery (CAPPS) score was developed to identify this subset of patients. The impact of preoperative insomnia on postoperative pain control is unknown. This study aimed to investigate the relationship between preoperative insomnia and poor pain control after spine surgery, as well as improve the predictive accuracy of the CAPPS score. Method(s): A prospective cohort study was conducted in patients undergoing elective spine surgery. Poor pain control was defined as a mean numeric rating scale pain score &gt;4 at rest within the first 24-hours after surgery. Patients were evaluated using the CAPPS score, which included 7 prognostic factors. A multivariable logistic regression model was used to examine the association between preoperative insomnia severity index (ISI) and poor pain control, adjusting for the CAPPS score. The Modified CAPPS score was derived from this model. Result(s): Of 219 patients, 49.7% experienced poorly controlled pain. Prevalence of clinical insomnia (ISI&gt;=15) was 26.9%. Preoperative ISI was independently associated with poor pain control (odds ratio [OR] 1.09, [95%CI=1.03-1.16], p=.004), after adjusting for the CAPPS score (OR 1.61, [95%CI=1.38-1.89], p&lt;.001). The model exhibited good discrimination (c-statistics 0.80, [95%CI=0.74-0.86]) and calibration (Hosmer-Lemeshow chi-square=8.95, p=.35). The Modified CAPPS score also demonstrated good discrimination (c-statistic 0.78, [95%CI=0.72-0.84]) and calibration (Hosmer-Lemeshow chi-square=2.92, p=.57). Low-, high-, and extreme-risk groups stratified by the Modified CAPPS score had 17.3%, 49.1%, and 80.7% predicted probability of experiencing inadequate pain control compared to 32.0%, 64.0%, and 85.1% in the CAPPS score. Conclusion(s): Preoperative insomnia is prevalent and is a modifiable risk factor for poor pain control following spine surgery. Early identification and management of preoperative insomnia may lead to improved postoperative pain outcomes. Future external validation is needed to confirm the accuracy of the Modified CAPPS score.Copyright © 2023 The Author(s)</t>
  </si>
  <si>
    <t>https://dx.doi.org/10.1016/j.xnsj.2023.100261</t>
  </si>
  <si>
    <t>North American Spine Society Journal. 16 (no pagination), 2023. Article Number: 100261. Date of Publication: December 2023.</t>
  </si>
  <si>
    <t>González-Blanco L, García-Portilla MP, Gutiérrez M, Mezquida G, Cuesta MJ, Urbiola E, Amoretti S, Barcones F, González-Pinto A, Pina-Camacho L, Corripio I, Vieta E, Baeza I, Toll A, Sáiz PA, Bobes J, Bernardo M; PEPs Group.</t>
  </si>
  <si>
    <t>Impact of previous tobacco use with or without cannabis on first psychotic experiences in patients with first-episode psychosis</t>
  </si>
  <si>
    <t>Schizophr Res</t>
  </si>
  <si>
    <t>10.1016/j.schres.2021.07.017</t>
  </si>
  <si>
    <t>Lim J.
 Rekhi G.
 Rapisarda A.
 Lam M.
 Kraus M.
 Keefe R.S.E.
 Lee J.</t>
  </si>
  <si>
    <t>Impact of psychiatric comorbidity in individuals at Ultra High Risk of psychosis - Findings from the Longitudinal Youth at Risk Study (LYRIKS).</t>
  </si>
  <si>
    <t>Recent studies have reported a high prevalence of psychiatric comorbidities in Ultra High Risk (UHR) for psychosis populations. This study examined the prevalence of comorbidity and its impact on symptoms, functioning, cognition and transition to psychosis in the Longitudinal Youth at Risk Study (LYRIKS) sample. The Comprehensive Assessment of At-Risk Mental State (CAARMS) was used to identify UHR individuals and 163 participants were included in the study. Comorbid disorders were identified using the Structured Clinical Interview for DSM-IV-TR Axis I Disorders. Participants were evaluated on the CAARMS, Positive and Negative Syndrome Scale, Calgary Depression Scale for Schizophrenia, Beck Anxiety Inventory, Global Assessment of Functioning and Brief Assessment of Cognition in Schizophrenia. Clinical, functioning and cognitive characteristics by lifetime and current comorbidity groups were compared using multivariate tests. Independent predictors of comorbidity were identified through logistic regression. Chi-squared tests were used to compare comorbidity rates between those who had developed psychosis at one year and those who had not. We found that 131 UHR participants (80.4%) had a lifetime comorbidity while 82 (50.3%) had a current comorbidity with depressive disorders being the most common. UHR individuals with comorbidity had more severe symptoms, higher distress and lower functioning with no differences in general cognition. Lower functioning was associated with current comorbidity. Eleven participants (6.7%) had developed psychosis after one year and there were no differences in the comorbidity rates between those who developed psychosis and those who did not. Psychiatric comorbidities in the UHR group are associated with adverse clinical outcomes and warrant closer attention.Copyright © 2015 Elsevier B.V.</t>
  </si>
  <si>
    <t>https://dx.doi.org/10.1016/j.schres.2015.03.007</t>
  </si>
  <si>
    <t>Schizophrenia Research. 164(1-3) (pp 8-14), 2015. Date of Publication: 01 May 2015.</t>
  </si>
  <si>
    <t>González-Saiz F, Vergara-Moragues E, Verdejo-García A, Fernández-Calderón F, Lozano OM.</t>
  </si>
  <si>
    <t>Impact of psychiatric comorbidity on the in-treatment outcomes of cocaine-dependent patients in therapeutic communities</t>
  </si>
  <si>
    <t>Subst Abus</t>
  </si>
  <si>
    <t>10.1080/08897077.2013.812544</t>
  </si>
  <si>
    <t>Stain, Helen J.;Halpin, Sean A.;Baker, Amanda L.;Startup, Mike;Carr, Vaughan J.;Schall, Ulrich;Crittenden, Kylie;Clark, Vanessa;Lewin, Terry J.;Bucci, Sandra</t>
  </si>
  <si>
    <t>Impact of rurality and substance use on young people at ultra high risk for psychosis.</t>
  </si>
  <si>
    <t>Background: Longitudinal research into early intervention for youth at ultra high risk (UHR) for psychosis demonstrates beneficial outcomes including increased treatment compliance and greater participation in education and the workforce. Despite known barriers for rural youth accessing mental health services, research comparing urban and rural UHR youth is lacking. The study included an examination of the impact of substance use on functioning of UHR youth. Methods: Youth aged 12 to 25 years were recruited from the urban area of Newcastle or the rural area of Orange, New South Wales, Australia, and identified as UHR by the Comprehensive Assessment of At Risk Mental States. Rural and urban youth were compared on clinical profiles, social and occupational functioning and substance use. Results: The rural youth showed different help-seeking behaviours and had greater functional impairment than urban youth. Substance use was common across the sample of 57 youth (mean age 16.5 years, 56% female) and a history of hazardous substance use was associated with higher levels of depression. Rural youth (n = 32) were more likely than urban youth to be taking antidepressants at baseline (44% compared with 16%). Conclusion: Different patterns of help seeking by rural UHR youth suggest a need for greater access to psychosis informed primary care early intervention services. Interventions should target functional decline to prevent adverse outcomes such as reduced community participation and unemployment. In addition, interventions for substance use should be a priority for UHR youth, who should also be screened and monitored for depressive symptoms and treated for depression if indicated. (PsycINFO Database Record (c) 2019 APA, all rights reserved)</t>
  </si>
  <si>
    <t>https://doi.org/10.1111/eip.12437</t>
  </si>
  <si>
    <t>Early Intervention in Psychiatry</t>
  </si>
  <si>
    <t>Sprong, Matthew E.;Hollender, Heaven;Paul, Erina;Gilbert, James;Weber, Kenneth;Garakani, Amir;Buono, Frank D.</t>
  </si>
  <si>
    <t>Impact of substance use disorders on employment for veterans.</t>
  </si>
  <si>
    <t>Approximately 1.1 million veterans meet criteria for substance use disorders (SUDs) with 1 in 4 struggling with illicit drugs, 4 in 5 struggling with alcohol use, and 1 in 13 struggling with both. The purpose of this study was to examine the impact of SUDs on closure status (exiting with employment, did not exit with employment) for veterans served in a Department of Veterans Affairsâ€™ Veterans Health Administration (VHA) vocational rehabilitation (VR) program. Data (N = 2,620) from a VHA VR program in the Veterans Integrated Service Network 12 network were obtained for the purpose of the present study and consisted of veterans enrolled from 2012 to 2018. Findings showed that veterans without SUDs were more likely to exit with employment, and veterans enrolled in transitional work and community-based employment were more likely to exit with employment compared to those within supported employment (SE). Given that SE helps to serve veterans with the most severe psychological or medical conditions (e.g., active psychosis, schizophrenia, bipolar disorder, spinal cord injury, traumatic brain injury), findings suggest veterans are more successful with less serious mental health conditions. (PsycInfo Database Record (c) 2023 APA, all rights reserved)</t>
  </si>
  <si>
    <t>https://doi.org/10.1037/ser0000690</t>
  </si>
  <si>
    <t>Psychological Services</t>
  </si>
  <si>
    <t>Renny M.H.
 Jent V.
 Cerda M.</t>
  </si>
  <si>
    <t>Impact of the 2017 FDA Contraindication on Codeine and Tramadol Dispensing to Children and Adolescents.</t>
  </si>
  <si>
    <t>Background: On April 20, 2017, the Food and Drug Administration (FDA) issued an expanded contraindication against the use of codeine for all children &lt; 12 years, and a new contraindication against the use of tramadol for all children &lt; 12 years and after tonsillectomy/adenoidectomy for adolescents &lt;18 years old, due to the risks of respiratory depression and death. The objective of this study was to determine the change in codeine and tramadol dispensing for treatment of pain to children &lt; 18 years following enactment of the FDA contraindication. Method(s): Using IQVIA Longitudinal Prescription Data (accounts for &gt;90% of retail outpatient opioid prescriptions for pain in U.S.; excludes cough/cold formulations), we extracted monthly counts of unique patients by age group (&lt; 12yo, 12- 17yo) and drug type (codeine, tramadol) from January 2014 to December 2018. Interrupted time series segmented QuasiPoisson regression was used to evaluate the effectiveness of the contraindication on rates of codeine and tramadol dispensing to children in each age group, by examining pre-contraindication (January 2014-April 2017), contraindication month (May 2017; first full month following contraindication) and postcontraindication (June 2017-December 2018) time periods. We controlled for seasonality and secular trends by including fixed effects for quarters. Result(s): From January 2014 to December 2018, codeine prescriptions were dispensed to 1,877,102 children &lt; 12yo and 2,184,045 adolescents 12-17yo, and tramadol prescriptions were dispensed to 490,023 children &lt; 12yo and 955,613 adolescents 12-17yo. For codeine, the mean dispensing rate (per 100,000 persons) for &lt; 12yo decreased from 84.4 pre-contraindication to 23.74 post-contraindication and for 12-17yo decreased from 167.2 pre-contraindication to 102.6 post-contraindication. For &lt;12yo, codeine dispensing rates decreased pre-contraindication (RR=0.98; CI: 0.97-0.99), had a significantly larger decrease during the contraindication month (RR=0.74; CI: 0.69, 0.84), and continued to decrease in the postcontraindication period (RR=0.94, CI: 0.93, 0.96). For 12-17yo, codeine dispensing rates were stable pre-contraindication, decreased significantly in the contraindication month (RR=0.84, CI: 0.77, 0.95), and continued to decrease post-contraindication (RR=0.98, CI: 0.97, 0.99). For tramadol, the mean dispensing rate (per 100,000 persons) for &lt; 12yo decreased from 19.0 precontraindication to 12.4 post-contraindication and for 12-17yo decreased from 72.3 pre-contraindication to 46.6 postcontraindication. For both age groups, tramadol dispensing rates decreased pre-contraindication (RR=0.99, CI: 0.99, 0.99), but did not change significantly in the contraindication month or postcontraindication period. Conclusion(s): The 2017 FDA contraindication led to an immediate and sustained decrease in codeine dispensing rates for both children and adolescents, though this effect was not seen with tramadol. However, codeine and tramadol continue to be dispensed despite known safety risks in this population, highlighting the need for further interventions.</t>
  </si>
  <si>
    <t>Hoyer, Carolin;Kranaster, Laura;Janke, Christoph;Sartorius, Alexander</t>
  </si>
  <si>
    <t>Impact of the anesthetic agents ketamine, etomidate, thiopental, and propofol on seizure parameters and seizure quality in electroconvulsive therapy: A retrospective study.</t>
  </si>
  <si>
    <t>In electroconvulsive therapy (ECT), the use of anesthetics without relevant anticonvulsant properties such as ketamine and etomidate may be favorable for seizure quality. Since there is a relative paucity of studies devoted to this issue, our aim was to compare different anesthetics for ECT regarding their impact on seizure quality and different seizure parameters. We retrospectively compared ketamine (n = 912 anesthesias), etomidate (n = 227 anesthesias), thiopental (n = 2,751 anesthesias), and propofol (n = 42 anesthesias) on their influence on general seizure quality and different seizure parameters by multivariate repeated measurement regression analyses. The use of ketamine and etomidate as anesthetics led to seizures that were overall higher in quality and also longer in motor seizure activity when compared to anesthesia with thiopental and propofol. Ketamine was most favorable concerning central inhibitory potential that was indirectly quantified by concordance and postictal suppression. The worst seizure quality was observed with propofol anesthesia; further, this substance had a negative impact on autonomic activation and seizure duration. Based on the data of this retrospective study, the use of ketamine or etomidate as anesthetic in ECT might be advantageous due to the induction of high-quality seizures. (PsycINFO Database Record (c) 2016 APA, all rights reserved)</t>
  </si>
  <si>
    <t>https://doi.org/10.1007/s00406-013-0420-5</t>
  </si>
  <si>
    <t>Boohar, Ellen Moore</t>
  </si>
  <si>
    <t>Impact of timing of alcohol use initiation and depressed mood on risky substance use among urban minority adolescents.</t>
  </si>
  <si>
    <t>The current study involved the investigation of two research areas: (1) the effect of timing of alcohol use initiation on risky substance use in mid-adolescence, and (2) the concurrent and longitudinal relationship between level of depressed mood and adolescent substance use behaviors. The original sample (n = 1213) was comprised of predominantly Black and Hispanic adolescents of low socioeconomic status, enrolled in three Brooklyn, NY middle schools. As part of the Reach for Health risk-prevention program, these youth completed the Student Health Survey at multiple time points between 1994 and 2000. The current study utilized data collected at the 7th, 8th, and 10 th grade surveys. Logistic regression analyses showed that timing of alcohol use initiation was a significant predictor of several substance use outcomes, including getting drunk or high, using marijuana or cocaine, substance-related psychosocial impairment, and having future intentions to drink. Youth who started drinking by the 7th grade were more likely than those who started drinking at later time points to engage in risky substance use behaviors at the 10th grade. Neither gender nor race/ethnicity were related to substance use outcomes; however, chi square analyses revealed different patterns of substance use for boys vs. girls and Blacks vs. Hispanics. Furthermore, level of depressed mood was related cross-sectionally to most substance use behaviors at the 8th and 10th grades, with trends showing higher rates of alcohol and drug use among youth with higher levels of depressed mood. Racial/ethnic comparisons showed that level of depressed mood was related cross-sectionally to substance use among Black adolescents, but not Hispanic youth. Also, logistic regression analyses found that a high level of depressed mood in the 8th grade was a significant predictor of getting intoxicated and substance-related psychosocial impairment in the 10th grade. These findings provide important implications for parents, schools, health providers, communities, and the media. It is suggested that preventing alcohol use and providing interventions for depressed mood among urban, minority youth in early adolescence may reduce these youths' risk of developing problems with drugs and alcohol in later adolescence. (PsycInfo Database Record (c) 2023 APA, all rights reserved)</t>
  </si>
  <si>
    <t>Suri A.
 Feaster D.J.
 Balise R.R.
 Quinn J.
 Nunes E.V.
 Gilbert L.
 El-Bassel N.
 Rundle A.G.</t>
  </si>
  <si>
    <t>Impacts of the New York State COVID-19 disaster emergency orders on prescription dispensing for opioids and medication for opioid use disorder.</t>
  </si>
  <si>
    <t>AIMS: The aim of this study is to examine whether the March 2020 New York State (NYS) SARS-CoV-2 emergency orders were associated with an initial surge in opioid dispensing and a longer-term reduction in access to medications for opioid use disorder (MOUD). DESIGN: Time-series analyses of the dispensing of non-MOUD opioid and MOUD prescriptions using IQVIA's longitudinal prescription claims database (n = 16087429) in NYS by week, from 1 January 2018 to 31 July 2020. IQVIA is a multi-national company that provides biopharmaceutical development and commercial outsourcing services. SETTING AND PARTICIPANTS: NYS Zone Improvement Plan (ZIP) codes (n =1218) in which prescriptions were dispensed. MEASUREMENT: For each ZIP code, for each week, the following dispensing measures were calculated: total weekly morphine milligram equivalents/day (MME/day), total weekly MME/day dispensed via prescriptions for &lt;=7days and the count of MOUD prescriptions dispensed. Differences in dispensing metrics, comparing each week in 2020 with corresponding weeks in 2019, were calculated for each ZIP code. RESULT(S): During the study period, weekly MME/day per ZIP code of dispensed non-MOUD opioids steadily declined. Compared with the difference in dispensing between 2019 and 2020 during the first week in 2020, there was a significantly larger drop in dispensed weekly total MME/day beginning 21March 2020, and lasting until the week of 17April (P &lt;0.05 for each week). Mean weekly total MME/day dispensed from 21March to 17April 2020 was 17.07% lower [95% confidence interval (CI)=13.97%, 20.17%] than in the 4weeks before 21March almost entirely due to a drop in MME/day dispensed for prescriptions of &lt;=7days. There was not a discernable drop in MOUD dispensing associated with the period of the emergency orders. CONCLUSION(S): New York State emergency orders in March 2020 to reduce SARS-CoV-2 transmission and preserve hospital capacity appeared to be associated with a decline in dispensing of opioids not used as MOUD. Access to MOUD appeared to be unaffected by the orders, probably because of policy initiatives by the Substance Abuse and Mental Health Services Administration.Copyright © 2022 Society for the Study of Addiction.</t>
  </si>
  <si>
    <t>https://dx.doi.org/10.1111/add.16087</t>
  </si>
  <si>
    <t>Addiction (Abingdon, England). 118(4) (pp 711-718), 2023. Date of Publication: 01 Apr 2023.</t>
  </si>
  <si>
    <t>Ide, Jaime S.;Hu, Sien;Zhang, Sheng;Yu, Angela J.;Li, Chiang-shan R.</t>
  </si>
  <si>
    <t>Impaired bayesian learning for cognitive control in cocaine dependence.</t>
  </si>
  <si>
    <t>Background: Cocaine dependence is associated with cognitive control deficits. Here, we apply a Bayesian model of stop-signal task (SST) performance to further characterize these deficits in a theory-driven framework. Methods: A â€œsequential effectâ€_x009d_ is commonly observed in SST: encounters with a stop trial tend to prolong reaction time (RT) on subsequent go trials. The Bayesian model accounts for this by assuming that each stop/go trial increases/decreases the subject's belief about the likelihood of encountering a subsequent stop trial, P(stop), and that P(stop) strategically modulates RT accordingly. Parameters of the model were individually fit, and compared between cocaine-dependent (CD, n = 51) and healthy control (HC, n = 57) groups, matched in age and gender and both demonstrating a significant sequential effect (p P(stop) (p P(stop) (p p = 0.19) and PSS (p = 0.14) did not show group differences and were less correlated with the Bayesian account of sequential effect in CD than in HC. Conclusions: Cocaine dependence is associated with the utilization of less contextual information to anticipate future events and decreased behavioral adaptation in response to changes in such anticipation. These findings constitute a novel contribution by providing a computationally more refined and statistically more sensitive account of altered cognitive control in cocaine addiction. (PsycINFO Database Record (c) 2018 APA, all rights reserved)</t>
  </si>
  <si>
    <t>https://doi.org/10.1016/j.drugalcdep.2015.03.021</t>
  </si>
  <si>
    <t>Rotheram-Fuller, Erin;Shoptaw, Steven;Berman, Steven M.;London, Edythe D.</t>
  </si>
  <si>
    <t>Impaired performance in a test of decision-making by opiate-dependent tobacco smokers.</t>
  </si>
  <si>
    <t>This study tested whether opiate dependence, tobacco smoking, or their combination accompanied impaired performance on the gambling task (GT), which tests decision-making. GT previously detected impairments in patients with lesions of the ventromedial prefrontal cortex and in substance abusers. Four groups were matched on demographic characteristics and intelligence: methadone-maintained smokers and nonsmokers, and control smokers and nonsmokers. The Wisconsin Card Sorting Task (WCST) was administered to test whether differences in GT performance reflected generalized deficits in prefrontal cortical function. While there were no significant group differences on the WCST, groups differed significantly on GT performance, controlling for depressive symptom ratings and childhood attention deficit hyperactivity disorder. Methadone-maintained smokers (but not nonsmokers) performed more poorly than either of the two control groups. In a planned analysis of methadone-maintained subjects, smokers scored more poorly on GT than nonsmokers and had more treatment failures. The findings suggest that among opiate-dependent individuals, tobacco smoking may be a marker for a more severe form of substance abuse disorder, reflecting impaired decision-making, as modeled by GT. (PsycINFO Database Record (c) 2018 APA, all rights reserved)</t>
  </si>
  <si>
    <t>https://doi.org/10.1016/j.drugalcdep.2003.10.003</t>
  </si>
  <si>
    <t>Brown J.
 Breslau J.
 Siegwarth A.
 Miller R.
 Kase C.
 Dunbar M.
 Briscombe B.
 Dey J.</t>
  </si>
  <si>
    <t>Implementation and costs of the certified community behavioral health clinic demonstration.</t>
  </si>
  <si>
    <t>Research Objective: Medicaid has historically reimbursed community mental health centers using fee-for- service or negotiated managed care rates that did not always cover the full costs of the servicesprovided by these clinics. To address this problem and improve quality of care, eight states implemented the Certified Community Behavioral Health Clinic (CCBHC) Demonstration-the first large-scale test of Medicaid value-based payment for community mental health centers. Clinics that became CCBHCs received a fixed daily or monthly prospective Medicaid payment set by the state to cover the full costs of nine required types of services. CCBHCs were expected to adhere to staffing and care coordination requirements, increase access to care, and report quality measures that could be used to award bonus payments. This presentation describes how CCBHCs expanded services; the extent to which payment rates covered costs; and how states and CCBHCs used quality measures. Study Design: We conducted a mixed-methods evaluation that included surveying CCBHCs in both demonstration years, three rounds of interviews with state Medicaid and behavioral health officials, and analysis of cost reports submitted by CCBHCs. Population Studied: Sixty-six CCBHCs serving an estimated 330 000 individuals with behavioral health conditions in the first demonstration year. Principal Findings: Nearly all clinics hired staff (particularly nurses, substance use disorder specialists, case managers, and peer specialists) and 84% expanded services to become CCBHCs; 63% added some type of mental health or substance use service, 55% added psychiatric rehabilitation services, 51% added crisis services, 46% added medication assisted treatment for alcohol or opioids, and 42% added primary care screening and monitoring. To expand access, CCBHCs instituted same-day scheduling, provided services outside of clinic locations, and developed collaborations with community providers. CCBHC payment rates varied widely within and across states during the first year. Daily rates ranged from $151 to $667, and monthly rates ranged from $558 to $902. Rates were driven by population density, client volume, and staffing mix. In seven of the eight states, the per-day or per-month cost of CCBHC services during the first year was, on average, 8% to 32% lower than the cost estimated by the state prior to the demonstration; costs were lower than anticipated for 80% of CCBHCs but higher than anticipated for 20%. Differences between estimated and actual costs were due in part to uncertainty about the volume of CCBHC services and the cost of new services. States and CCBHCs used quality measures to inform changes in their service delivery. All but one state used quality measures to award bonus payments but states established very different bonus performance thresholds. Conclusion(s): Clinics engaged in significant transformation to become CCBHCs. Despite expanding services and hiring staff, costs in the first year were, on average, lower than states' original estimates but the extent to which the payment rate covered clinic costs varied considerably by clinic. Implications for Policy or Practice: Stakeholders seeking to replicate the CCBHC model should expect that clinics will need to undertake substantial expansion of services and hire staff to meet CCBHC requirements. Payment rates may need adjustment over time as clinics gain experience with new services and populations..</t>
  </si>
  <si>
    <t>https://dx.doi.org/10.1111/1475-6773.13472</t>
  </si>
  <si>
    <t>Health Services Research. Conference: Academy Health Annual Research Meeting, ARM 2020. Virtual. 55(SUPPL 1) (pp 100-101), 2020. Date of Publication: August 2020.</t>
  </si>
  <si>
    <t>Wright, Tricia E.;Schuetter, Renee;Fombonne, Eric;Stephenson, Jessica;Haning III, William F.</t>
  </si>
  <si>
    <t>Implementation and evaluation of a harm-reduction model for clinical care of substance using pregnant women.</t>
  </si>
  <si>
    <t>Background: 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Methods: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womenâ€™s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Results: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(PsycINFO Database Record (c) 2016 APA, all rights reserved)</t>
  </si>
  <si>
    <t>https://doi.org/10.1186/1477-7517-9-5</t>
  </si>
  <si>
    <t>Walravens S.
 Buylaert W.
 Steen E.
 De Paepe P.</t>
  </si>
  <si>
    <t>Implementation of a protocol using ketamine-propofol ('ketofol') in a 1 to 4 ratio for procedural sedation in adults at a university hospital emergency department-report on safety and effectiveness.</t>
  </si>
  <si>
    <t>Objectives: To test the feasibility of an evidence-based protocol for procedural sedation in adults at our emergency department, using a mixture of ketamine and propofol ('ketofol') in a 1 to 4 ratio. We hypothesize that the protocol is safe and effective and can facilitate procedural sedation. Method(s): During 14 months, adults in need of procedural sedation at our university hospital emergency department were included in a prospective convenience sample study. Patients with important comorbidity were discussed with the anaesthesiology department for feasibility of sedation in the emergency department setting. Outcome measures were procedural success, respiratory and hemodynamic events, vomiting, agitation or hallucinations, recall and physician's satisfaction. Result(s): Sixty-one patients between 18 and 89 years were included. All but one procedure were successful. Six respiratory events were registered in 6 patients (9.8%). These consisted of airway obstruction alleviated by airway repositioning and without influence on vital signs except for one brief episode of desaturation. Neither hemodynamic events nor vomiting were reported. Five patients (8.2%) experienced pleasant hallucinations and one patient (1.6%) became agitated upon awakening but recovered rapidly without medication. Three patients (4.9%) had recall and physician satisfaction rate was 93.4%. Conclusion(s): A feasibility trial of an implemented protocol for ketofol procedural sedation in adults showed only minor respiratory events, a low incidence of agitation or hallucinations, minimal recall and a high success and physician satisfaction rate. Despite a non-consecutive and limited sample used, ketofol in a 1 to 4 ratio appears safe and effective for use in the emergency department.Copyright © Acta Clinica Belgica 2020.</t>
  </si>
  <si>
    <t>https://dx.doi.org/10.1080/17843286.2020.1741228</t>
  </si>
  <si>
    <t>Acta Clinica Belgica: International Journal of Clinical and Laboratory Medicine. 76(5) (pp 359-364), 2021. Date of Publication: 2021.</t>
  </si>
  <si>
    <t>Pahlavan A.
 Coghlan M.K.
 Alton S.
 Cojocaru L.
 Trilling A.
 Seung H.
 Kodali B.
 Crimmins S.
 Goetzinger K.</t>
  </si>
  <si>
    <t>Implementation of an Enhanced Recovery After Cesarean protocol improves patient satisfaction: the ERAC questionnaire.</t>
  </si>
  <si>
    <t>Objective: The impact of Enhanced Recovery After Cesarean (ERAC) pathways on patient satisfaction has not been well studied. We aimed to evaluate if the implementation of an ERAC protocol would improve patient satisfaction in the postoperative period using a validated 10-item questionnaire (ERAC-Q). Study Design: This is a prospective cohort study of patients older than 18 undergoing an uncomplicated cesarean delivery (CD) before (October 2019-February 2020) and after (May 2020-September 2020) implementation of our ERAC protocol. We excluded CD done under general anesthesia, those complicated by massive transfusion events, bowel injury, intensive care unit admission, and skin incision other than Pfannenstiel. Additionally, we excluded patients with chronic pain disorders, chronic opioid use, acute postpartum depression, or neonatal demise prior to discharge. Patients in both cohorts were administered ERAC-Q to assess satisfaction with various aspects of their recovery experience on postoperative day 1 and day of discharge. Items were scored on a scale of 0 to 10, with 0 representing highest satisfaction. Baseline demographics and differences in ERAC-Q scores were compared between pre-ERAC and post-ERAC cohorts using chi2 test or Fisher's exact and Wilcoxon rank-sum test or Student's t-test as appropriate. Result(s): Of the 308 patients undergoing CD during this period, 196 were in the pre-ERAC group and 112 in the post-ERAC group. Patients in the post-ERAC group had higher overall satisfaction on postoperative day 1 [1.6(0.7, 2.8) vs. 2.7(1.6, 4.3), p&lt; 0.001] and day of discharge [0.8(0.3, 1.5) vs. 1.4(0.7, 2.2), p&lt; 0.001]. Patients in the post-ERAC group also had significantly higher satisfaction with specific elements of care, including pain control, comfort, independent ambulation, care for newborn and self without assistance, and feeling in control. Conclusion(s): Implementation of our ERAC protocol was associated with higher patient satisfaction in the postoperative period. The ERAC-Q can be used as a component of ERAC pathways to evaluate patient satisfaction. [Formula presented]Copyright © 2021</t>
  </si>
  <si>
    <t>https://dx.doi.org/10.1016/j.ajog.2021.11.254</t>
  </si>
  <si>
    <t>American Journal of Obstetrics and Gynecology. Conference: SMFM 42nd Annual Meeting: The Pregnancy Meeting. Orlando United States. 226(1 Supplement) (pp S144), 2022. Date of Publication: January 2022.</t>
  </si>
  <si>
    <t>Sarosiek B.
 Thiele R.
 Friel C.
 Hedrick T.</t>
  </si>
  <si>
    <t>Implementation of routine capnography in the immediate postoperative period: Trials and tribulations.</t>
  </si>
  <si>
    <t>Purpose: Capnography monitoring (measuring end-tidal carbon dioxide [ETCO2 ] ) has been recommended as the standard of care in postoperative safety monitoring following opioid administration and neuraxial anesthesia. However, there are no universally accepted guidelines to direct current monitoring practices. We sought to implement routine ETCO2 monitoring in the immediate postoperative period in patients undergoing colorectal surgery within an enhanced recovery protocol while aiming to establish functional, yet practical, monitoring parameters for use. Method(s): A prospective cohort analysis was undertaken to evaluate the efficacy of postoperative capnography monitoring in patients undergoing colorectal surgery at an academic institution. At the time of implementation, monitor parameters were based on institutional recommendations and factory default settings. Devices were monitored using call-bell capability that tied into an overhead alarm system. Alarm data were analyzed to ensure alarm settings were appropriate. Patient satisfaction was monitored to determine the effects of this additional safety monitoring on the patient experience. Result(s): In the first 3 months following the implementation of ETCO2 monitoring, 42 consecutive patients were placed on capnography monitors in the first 24 hours after neuraxial opioid administration. During this time, over 23,000 alarms were registered (average 42 alarms per patient in 24-hour period - range 14-2279) leading to significant disturbance in patient satisfaction and sleep interruption. This required five separate adjustments of the institutional settings. Parameter settings and changes are noted in Table 1. Changes were made based on the number of nuisance alarms reported, clinical insignificance of the alarms reported due to monitor sensitivity, and decreased patient and staff satisfaction. Comparing the patients experiencing alarms before and after parameter adjustments, patient alarms for ETC02 low limits decreased slightly from 86% to 83% (p=0.79) but remain excessively high; alarms for Respiratory Rate (RR) high limits decreased significantly from 69% to 14% (p=0.0001) and RR low limits increased slightly from 79% to 83% (p=0.62). During this same time period, there were no reported cases of respiratory depression requiring intervention. Conclusion(s): We have clear knowledge that capnography is the earliest indicator of respiratory depression and can provide an added mechanism for increased patient safety monitoring. However, device factory settings are highly sensitive and can cause patient and staff dissatisfaction as well as alarm fatigue, deferring attention from true alarms. Evidence-based guidelines are needed for alarm parameter settings related to end-tidal C02 monitoring to ensure both safety and avoidance of alarm fatigue.</t>
  </si>
  <si>
    <t>https://dx.doi.org/10.1097/01.dcr.0000482708.50838.af</t>
  </si>
  <si>
    <t>Diseases of the Colon and Rectum. Conference: Annual Meeting of the American Society of Colon and Rectal Surgeons, ACSRS 2016. Los Angeles, CA United States. Conference Publication: (var.pagings). 59(5) (pp e309), 2016. Date of Publication: May 2016.</t>
  </si>
  <si>
    <t>Brown, Vivian B.;Najavits, Lisa M.;Cadiz, Sharon;Finkelstein, Norma;Heckman, Jennifer P.;Rechberger, Elke</t>
  </si>
  <si>
    <t>Implementing an evidence-based practice: Seeking Safety group.</t>
  </si>
  <si>
    <t>This article presents findings from a multisite study on adopting and implementing an evidence-based practice, Seeking Safety, for women with co-occurring disorders and experiences of physical and sexual abuse. It focuses on what implementation decisions different sites made to optimize the compatibility of Seeking Safety with the site's needs and experiences and on issues posed by Rogers (1995) as relevant to successful diffusion of an innovative practice. A total of 157 clients and 32 clinicians reported on satisfaction with various aspects of the model. Cross-site differences are also examined. Results show that Seeking Safety appears to be an intervention that clinicians perceive as highly relevant to their practice, and one that adds value. Clients perceive the treatment as uniquely touching on their needs in a way that previous treatments had not. (PsycINFO Database Record (c) 2016 APA, all rights reserved)</t>
  </si>
  <si>
    <t>https://doi.org/10.1080/02791072.2007.10400609</t>
  </si>
  <si>
    <t>Krebs, T. S.;Johansen, P.-Ã˜.;Jerome, L.;Halpern, J. H.</t>
  </si>
  <si>
    <t>Importance of psychiatric confounding in non-randomized studies of heavy ecstasy users.</t>
  </si>
  <si>
    <t>Comments on an article by G. Bedi and J. Redman (see record 2008-12825-012). The authors found no group differences on verbal memory ability. Their groups of ecstasy-using and non-ecstasy-using polydrug users appeared relatively well-matched on a range of potential confounders, including education, depression, and anxiety in the subjects and substance abuse or psychiatric illness in first-degree relatives. After an automated variable reduction procedure that discarded most of the confounding variables, a weak negative correlation appeared between a 'verbal memory' factor and lifetime ecstasy use. The authors speculate that any cognitive effects of ecstasy use could increase with age; however, there is no empirical basis for this often repeated warning. Most longitudinal studies of ecstasy users have found no change in cognitive function with continued ecstasy use, suggesting that any cognitive deficits may have been pre-existing. Given the accumulating evidence, it appears that ecstasy use is a comparatively minor overall problem for society compared to alcohol and many other drugs. Decades with studies of cognitive ability in ecstasy users continue to reveal small and inconsistent results and should therefore be interpreted with caution. (PsycINFO Database Record (c) 2016 APA, all rights reserved)</t>
  </si>
  <si>
    <t>https://doi.org/10.1017/S0033291708005096</t>
  </si>
  <si>
    <t>Ponizovsky, Alexander M.;Margolis, Anatoly;Heled, Ludmila;Rosca, Paula;Radomislensky, Irena;Grinshpoon, Alexander</t>
  </si>
  <si>
    <t>Improved quality of life, clinical, and psychosocial outcomes among heroin-dependent patients on ambulatory buprenorphine maintenance.</t>
  </si>
  <si>
    <t>Aim: A prospective longitudinal design was employed to examine the effects of buprenorphine maintenance on quality of life (QOL), clinical, and psychosocial characteristics of heroin-dependent patients. Method: Between 2003 and 2005 data were collected on 259 patients attending the outpatient centers for treatment of drug addictions across Israel, of which 157 were reevaluated 16 weeks later and 105 reevaluated 32 weeks later using the Clinical Global Impression, Distress Scale for Adverse Symptoms, Quality of Life Enjoyment and Satisfaction Questionnaire, General Health Questionnaire, General Self-Efficacy Scale, and the Multidimensional Scale of Perceived Social Support. Univariate and multivariate analyses were conducted to examine the association between the parameters and the cross-sectional and longitudinal predictions of the QOL outcomes. Results: The groups did not differ in baseline values and their posttreatment ratings revealed significant improvement on virtually all the scales. Perceived self-efficacy and social support from friends and significant others at baseline as well as their changes over time were the best predictors of the QOL in the short and long terms. The studyâ€™s limitations are noted. Conclusions: The beneficial effects on the QOL were associated with improvement in the psychosocial parameters and a reduction in buprenorphine-related side effects and psychological distress. This study could stimulate research to compare the QOL related to buprenorphine and methadone treatment and serve as a basis on which a controlled study should be performed. (PsycInfo Database Record (c) 2022 APA, all rights reserved)</t>
  </si>
  <si>
    <t>https://doi.org/10.3109/10826080902873010</t>
  </si>
  <si>
    <t>Christensen S.
 Naumann U.
 Link R.
 Heyne R.
 Nowak M.
 Guenther R.
 Buggisch P.
 Schafer A.
 Kraus M.R.
 Mauss S.
 Cornberg M.
 Serfert Y.
 Wedemeyer H.</t>
  </si>
  <si>
    <t>Improvement of clinical symptoms and patient-reported outcomes (PRO) after HCV therapy with daa in patients on opioid substitution therapy (OST)-data from the german hepatitis C-registry (DHC-R).</t>
  </si>
  <si>
    <t>Background: People who inject drugs (PWID) on OST are most affected by HCV infection and can be treated successfully and safe with DAAs. However, extrahepatic comorbidities, in particular psychiatric disorders, are more prevalent in patients on OST. Limited data are available regarding the influence of interferon-free, DAA-mediated cure on PRO and clinical symptoms in patients on OST. Method(s): The DHC-R is a prospective, non-interventional real-world registry study on hepatitis C treatment. We here analyzed the effect of a sustained virological response at week 12/24 after treatment (follow up 1, FU1) compared to baseline (BL) and end of treatment (EOT) on PROs (based on SF36 questionnaires) and clinical symptoms. Patients on OST (n=102) were compared with former/current drug user not receiving OST (non-OST/ DU; n=236) and control patients without any history of drug use (non-OST/NDU; n=842). Result(s): Patients on OST were significantly younger than Non-OST/NDU patients (mean age 45.5 vs 55.7 years; p&lt;0.001) with a higher chance of being male (80.4% vs 52.5%; p&lt;0.001), HCV GT3-infected (25.5% vs 4.5%; p&lt;0.001) and having psychiatric comorbidities (34.3% vs 18.5%; p=0.07). SVR 12/24 (ITT) was reached in 95.1%, 97.5% and 98.1% of OST, Non-OST/DU and Non-OST/NDU patients, respectively. OST patients performed significantly poorer in terms of physical role and vitality at BL compared to Non-OST/DU and Non-OST/NDU but also Non-OST/DU showed impairments in some SF-36 components (Table). A variety of clinical symptoms improved in patients who achieved SVR 12/24 in all patient groups. E.g., fatigue was reported at BL by OST, Non-OST/DU and Non-OST/ND patients in 24.5%, 23.3% and 24.1% but at FU1 in 6.2%, 6.1% and 6.9% of cases. All PRO improved significantly (p&lt;0.05) between BL and FU1 in all patient groups (Table). For OST patients no further improvement could be noted concerning general health perceptions, emotional role functioning and mental health between EOT and FU1. In addition differences between OST patients and Non-OST/NDU persisted in some SF-36 categories at FU1. Conclusion(s): High SVR rates could be achieved in both OST and non-OST patients. OST patients have a decreased quality of life but all patient groups benefit from HCV therapy. (Table Presented).</t>
  </si>
  <si>
    <t>https://dx.doi.org/10.1002/hep.30257</t>
  </si>
  <si>
    <t>Hepatology. Conference: 69th Annual Meeting of the American Association for the Study of Liver Diseases, AASLD 2018. San Francisco, CA United States. 68(Supplement 1) (pp 393A), 2018. Date of Publication: October 2018.</t>
  </si>
  <si>
    <t>Improvements in cognition following opioid detoxification program.</t>
  </si>
  <si>
    <t>While chronic opioid exposure is known to produce neurocognitive changes in humans, it is not known if weaning chronic pain patients off opioids will improve neurocognitive performance. In this longitudinal study, 12 individuals with chronic pain were admitted to a one-week opioid detoxification and rehabilitation program called the Stanford Comprehensive Interdisciplinary Pain Program, where they were tapered off their opioid medications. Neurocognitive assessments were administered upon admittance, immediately after completion of the in-patient program, and three months later. These tests were then scored and evaluated for significant changes over time. Assessments of processing speed, verbal learning and memory, delayed visuospatial memory, motor speed and dexterity, and emotions all showed significant improvements over time. These improvements were particularly evident at follow-up assessments, conducted three months after cessation of opioids. In contrast, pain intensity, anxiety levels, motor speed and dexterity for the non-dominant hand, short-term visuospatial memory, and word generation alone showed no significant changes over time. The results add to a growing body of literature that suggests that the negative cognitive effects of opioid use over time may be partially recoverable. Further research is needed to determine the clinical impact of this recovery of neurocognitive function after the cessation of opioid use.</t>
  </si>
  <si>
    <t>https://dx.doi.org/10.1016/j.jpain.2013.01.641</t>
  </si>
  <si>
    <t>Journal of Pain. Conference: 32nd Annual Scientific Meeting of the American Pain Society. New Orleans, LA United States. Conference Publication: (var.pagings). 14(4 SUPPL. 1) (pp S76), 2013. Date of Publication: April 2013.</t>
  </si>
  <si>
    <t>Ubuguyu, Omary;Tran, Olivia C.;Bruce, Robert Douglas;Masao, Frank;Nyandindi, Cassian;Sabuni, Norman;McCurdy, Sheryl;Mbwambo, Jessie;Lambdin, Barrot H.</t>
  </si>
  <si>
    <t>Improvements in health-related quality of life among methadone maintenance clients in Dar es Salaam, Tanzania.</t>
  </si>
  <si>
    <t>Background: Injection of heroin has become widespread in Dar es Salaam, Tanzania and is spreading throughout the country. To prevent potential bridging of HIV epidemics, the Tanzanian government established a methadone maintenance treatment (MMT) clinic in February 2011. We assess the effect of MMT on health-related quality of life (HRQOL) and examine factors, particularly HIV infection and methadone dose, associated with changes in HRQOL. Methods: This study utilized routine data on clients enrolling in methadone from February 2011 to April 2012 at Muhimbili National Hospital. Change in physical (PCS) and mental health (MCS) composite scores, as measured by the SF-12 tool, were the primary outcomes. Backward stepwise linear regression, with a criterion of p p = 0.040] had a significantly higher mean change in PCS. Clients who were living with HIV [p = 0.002]; satisfied with current marital situation [p = 0.045]; had a history of suicidal thoughts [p = 0.021]; and previously experienced cognitive difficulties [p = 0.012] had significantly lower mean change in PCS. Clients with shorter history of heroin use [p = 0.012] and who received higher methadone doses [p = 0.028] had significantly higher mean change in MCS, compared to their counterparts. Conclusion: Aspects of mental and physical health, risk behaviors and quality of life among drug users are intertwined and complex. Our research revealed positive short-term effects of MMT on HRQOL and highlights the importance of sustained retention for optimal benefits. Comprehensive supportive services in addition to provision of methadone are needed to address the complex health needs of people who inject drugs. (PsycInfo Database Record (c) 2020 APA, all rights reserved)</t>
  </si>
  <si>
    <t>https://doi.org/10.1016/j.drugpo.2016.03.005</t>
  </si>
  <si>
    <t>Rife T.
 Tighe J.
 Li Y.
 Seal K.</t>
  </si>
  <si>
    <t>Improving chronic pain care and opioid safety in va primary care: Implementation and evaluation of the integrated pain team clinic.</t>
  </si>
  <si>
    <t>Purpose Chronic pain and the increase in opioid prescribing is a national public health problem which has led to a sharp uptick in opioid-related morbidity, mortality, substance use disorder treatment admission, and tragically, overdose deaths. Recent national guidelines for prescribing opioids for chronic pain (Department of Veterans Affairs and the Department of Defense and the Centers for Disease Control and Prevention) recommend engaging patients in interdisciplinary care and providing multimodal therapies to improve pain care and opioid safety. The San Francisco Veterans Affairs Health Care System (SFVAHCS) Integrated Pain Team (IPT) clinic, which is embedded within primary care, integrates and co-locates pain-trained primary care providers (PCPs), psychologists, and pharmacists to provide interdisciplinary, biopsychosocial pain care for patients with complex chronic pain and aberrant opioid use. PCPs refer patients via consult, and IPT providers assume short-term responsibility for pain care. Patients are offered a variety of multi-modal services, including behavioral therapies (i.e., mind body skills, cognitive behavioral therapy), non-opioid medication optimization, non-pharmacological pain management strategies (i.e., exercise, yoga acupuncture), opioid safety monitoring via urine drug screening and tapering when indicated, opioid overdose education, and naloxone kits for overdose reversal. IPT ultimately conducts a warm hand-off back to the PCP for long-term pain management. We matched patients with chronic pain enrolled in IPT to similar patients receiving usual primary care to compare changes in daily prescription opioid dose. Methods This was a prospective matched cohort design conducted October 2015 through December 2016 at SFVAHCS. Using a VA clinical performance dashboard, patients with chronic pain and prescribed chronic opioids (&gt;=90 days dispensed in the past 120 days) at baseline were matched to similar patients receiving usual primary care. Patients prescribed opioid agonist treatment with methadone or buprenorphine/naloxone for opioid use disorder were excluded. Patients were matched on: Age (&lt;55 or &gt;=55), gender (male or female), psychiatric diagnoses (posttraumatic stress disorder, depression, bipolar disorder, and/or other psychiatric diagnosis), and baseline daily opioid dose (&lt;100 or &gt;=100 MEDD). Patients were assessed at 3-months (n=162) and 6-months (n= 82). Primary outcome was between-group difference in change in mean morphine equivalent daily dose (MEDD) at follow-up. We used Wilcoxon signed-rank test in descriptive analysis and examined Average Treatment Effect (ATE) in mixed-effects linear regression analysis. Results A total of 162 veteran patients were followed for 3-months: 81 enrolled in the IPT clinic versus 81 in usual primary care. Among these, 82 patients (41 pairs) were followed for 6-months. After 3-months, mean MEDD decreased by 41.2mg (Std: 99.2mg) in the IPT group compared to 24.8mg (Std: 76.9mg) in usual care. This represents 61% (95% CI: 18%-104%) greater MEDD reduction in the IPT group when adjusted for demographics and baseline MEDD (p=0.006). In POSTGRADUATE MEDICINE 77 addition, twice as many patients in IPT compared usual care (38 vs. 19 patients) reduced MEDD by &gt;=50% at 3-months, and patients in the IPT group had a 2.6-fold higher odds of achieving &gt;=50% reduction in opioid use than usual care (p=0.004). At 6-months, mean MEDD decreased by 57.8mg (Std: 78.0mg) in the IPT group compared to 14.2mg (Std: 99.9mg) in usual care, representing 103% (95% CI: 21%-185%) greater MEDD reduction when adjusted for demographics and baseline MEDD (p=0.015). Furthermore, the IPT group had a 3.6-fold higher odds of achieving &gt;=50% reduction in MEDD than usual care (p=0.005). Conclusions Compared to usual primary care, the IPT clinical model led to significantly greater daily prescription opioid dose reductions at 3-months, with further reductions achieved by 6-months. An interdisciplinary biopsychosocial pain care team, embedded in primary care, decreases opioid use and improves opioid safety in veterans with chronic pain and opioid misuse. Implementation and dissemination of IPT-like models in other VA facilities and healthcare systems may lead to system-wide improvements in opioid risk reduction.</t>
  </si>
  <si>
    <t>https://dx.doi.org/10.1080/00325481.2017.1367065</t>
  </si>
  <si>
    <t>Postgraduate Medicine. Conference: 2017 Pain Week Conference. Las Vegas, NV United States. 129(SUPPL 1) (pp 77-78), 2017. Date of Publication: 2017.</t>
  </si>
  <si>
    <t>Shea K.
 Pucko J.
 Koon M.
 Solien J.
 Powell R.J.
 Henning N.E.</t>
  </si>
  <si>
    <t>Improving end-of-life quality through the implementation and testing of a ketamine protocol for reduction of depression and pain.</t>
  </si>
  <si>
    <t>Objectives *Utilize existing clinical and scientific knowledge to substantiate the use of ketamine for depression and pain. *Describe pharmacological actions of ketamine. *Discuss the stepwise approach to using a protocol for safe and effective ketamine administration. Background. Pain management is the cornerstone of hospice care. However, many patients lack optimal pain control. One reason is likely the co-occurrence of depression. Depression is estimated to affect up to 85% of patients that experience pain. Due to the delayed onset and lack of efficacy of standard antidepressants, depression in hospice is not well palliated. A host of research suggests ketamine as a promising solution in rapidly reducing symptoms of both pain and depression. However, the transient benefits, the need for repeated IV access and concerns for adverse effects are perceived barriers in the utilization of ketamine. The purpose of this quality improvement project was to explore the safety and efficacy of implementing an administration protocol for oral ketamine when used for pain and/or depression at end of life. Method. An interdisciplinary team of Hospice Medical Director, Nurse Practitioner, Nurse Case Manager, Social Worker and Pharmacist collaborated to develop a protocol to standardize safe administration and titration of oral ketamine. A convenience sample of 10 patient/ caregivers experiencing depression and/or pain unresponsive to usual management were educated about, offered and consented to use of oral ketamine. Team members managed and evaluated protocol implementation. Results. Seven patients experienced a decrease in pain, depression or both. Two patients did not experience any effects, even with careful longitudinal titration. One patient immediately experienced restlessness. Ketamine was only effective for pain/depression associated with COPD or Cancer. Effects were rapid (within 3 days) or nonexistent. Conclusion. Preliminary results support safe, effective use of ketamine for depression and/or pain when administered according to a well-designed protocol. Fully powered studies are needed. Implications for practice. The use of ketamine may quickly reduce the anguish of depression and/or pain that can impede communication between loved ones resulting in poor quality of life during end of life.</t>
  </si>
  <si>
    <t>Journal of Pain and Symptom Management. Conference: Annual Assembly of the American Academy of Hospice and Palliative Medicine and the Hospice and Palliative Nurses Association 2018. Boston, MA United States. 55(2) (pp 561-562), 2018. Date of Publication: February 2018.</t>
  </si>
  <si>
    <t>Corrigan D.
 Mix R.L.
 Palmer G.A.
 Olson S.A.</t>
  </si>
  <si>
    <t>Improving Nursing Confidence and Consistency in Assessment of Opioid Withdrawal: Efficacy of Simulation and Debriefing.</t>
  </si>
  <si>
    <t>The purpose of the current study was to determine if the amount of confidence in completing the Clinical Opiate Withdrawal Scale (COWS) varied among participants and whether consistency in scoring outcomes to patients occurred with COWS assessment among groups assigned to simulation and debriefing conditions. Sixty nursing staff were randomized into three groups: (a) scenario; (b) scenario and simulation; and (c) scenario, simulation, and debriefing. Staff were administered a questionnaire to assess their confidence before (i.e., pretreatment) and after (i.e., posttreatment) the simulation exercise and at 30-day follow up. The COWS assessment tool was completed by nursing staff during treatment and follow-up sessions. Significant improvements in confidence were found in all three treatment conditions. Highest consistency in scoring outcomes of the COWS to patients was found with the scenario, simulation, and debriefing condition. All participants reported having increased confidence completing the COWS. The amount of confidence among groups was not significant. Although nursing confidence did not differ among groups, increased scoring outcome reliability was found in groups using simulation and debriefing. [Journal of Psychosocial Nursing and Mental Health Services, 56(10), 27-35.].Copyright 2018, SLACK Incorporated.</t>
  </si>
  <si>
    <t>https://dx.doi.org/10.3928/02793695-20180503-05</t>
  </si>
  <si>
    <t>Journal of psychosocial nursing and mental health services. 56(10) (pp 27-35), 2018. Date of Publication: 01 Oct 2018.</t>
  </si>
  <si>
    <t>Castillo R.C.
 Frey K.P.
 Vallier H.A.
 Tornetta P.
 Jaeblon T.
 Goff B.J.
 Gottschalk A.
 Scharfstein D.O.
 O'Toole R.V.
 Silva H.
 Carlisle H.
 Bosse M.J.
 Churchill C.
 Hsu J.R.
 Karunakar M.A.
 Seymour R.B.
 Sims S.H.
 Jones C.B.
 Sietsema D.L.
 Anglen J.O.
 Ertl J.P.
 Mullis B.H.
 Shively K.D.
 Schmidt A.H.
 Mirick G.E.
 Westberg J.R.
 Morandi M.
 Smith C.S.
 Crickard C.V.
 Connelly D.
 Costales T.G.
 Degani Y.
 Marinos D.P.
 Mascarenhas D.C.
 Reahl G.B.
 Slobogean G.P.
 Zych G.M.
 Zych G.A.
 Gary J.L.
 Franco K.
 Galpin M.C.
 Harvin W.H.
 Mehta J.
 Willey M.
 Tarkin I.S.
 Sathy A.K.
 Daniel C.G.
 Obremskey W.T.
 Archer K.R.
 Boyce R.H.
 Buitrago A.R.
 Burgos E.
 Gajari V.
 Jahangir A.A.
 Mir H.R.
 Sethi M.K.
 Tummuru R.R.
 Raja S.N.
 Wegener S.T.
 Goff B.
 Allen L.E.
 Carlini A.R.
 De Lissovoy G.
 MacKenzie E.J.
 Taylor T.J.
 Weng Y.</t>
  </si>
  <si>
    <t>Improving pain management and long-term outcomes following high-energy orthopaedic trauma (pain study).</t>
  </si>
  <si>
    <t>Poor pain control after orthopaedic trauma is a predictor of physical disability and numerous negative long-term outcomes. Despite increased awareness of the negative consequences of poorly controlled pain, analgesic therapy among hospitalized patients after orthopaedic trauma remains inconsistent and often inadequate. The Pain study is a 3 armed, prospective, double-blind, multicenter randomized trial designed to evaluate the effect of standard pain management versus standard pain management plus perioperative nonsteroidal anti-inflammatory drugs or pregabalin in patients of ages 18-85 with extremity fractures. The primary outcomes are chronic pain, opioid utilization during the 48 hours after definitive fixation and surgery for nonunion in the year after fixation. Secondary outcomes include preoperative and postoperative pain intensity, adverse events and complications, physical function, depression, and post-traumatic stress disorder. One year treatment costs are also compared between the groups.Copyright © 2017 Wolters Kluwer Health, Inc. All rights reserved.</t>
  </si>
  <si>
    <t>https://dx.doi.org/10.1097/BOT.0000000000000793</t>
  </si>
  <si>
    <t>Journal of Orthopaedic Trauma. 31(Supplement 1) (pp S71-S77), 2017. Date of Publication: 2017.</t>
  </si>
  <si>
    <t>Cicolini, Giancarlo;Simonetti, Valentina;Comparcini, Dania;Galli, Francesco;Luisa, Di Labio;Mercanti, Rosalia;Sepede, Gianna</t>
  </si>
  <si>
    <t>Impulsivity in inpatient substance abusers: An exploratory study.</t>
  </si>
  <si>
    <t>The present article aims to assess impulsivity levels in patient substance abusers, before and after a detoxification treatment in a short-term detoxification unit. Impulsiveness is one of the most socially relevant personality traits, and individual differences in impulsivity are related to many social deviant behaviors, such as substance dependence. The study was carried out in a short-term Detoxification Inpatient Unit. Patients who met the inclusion criteria were enrolled. Inclusion criteria were: age &gt; 18 years old; diagnosis of drugs and/or alcohol dependence according to DSM-IV-TR criteria; patients undergoing detoxification or abstinence from heroin, cocaine, alcohol and other drugs; patients admitted for at least five days and who accepted to be enrolled and signed informed consent. The preliminary results showed that a short-term detoxification unit admission reduces impulsiveness in substance abusers and suggest that high impulsivity score in this population may be related to obtaining and maintaining a job. Impulsiveness is a relevant factor in substance abusers and a predictor of aggressive and violent patients' behaviors. Nurses should assess impulsivity from the start of any intervention programs to better understand the role of impulsiveness in treatment and recovery of substance abusers. (PsycINFO Database Record (c) 2019 APA, all rights reserved)</t>
  </si>
  <si>
    <t>https://doi.org/10.1111/jocn.12373</t>
  </si>
  <si>
    <t>Journal of Clinical Nursing</t>
  </si>
  <si>
    <t>Lozano-Rojas, OM; Gomez-Bujedo, J; Perez-Moreno, PJ; Lorca-Marin, JA; Vera, BDV; Moraleda-Barreno, E</t>
  </si>
  <si>
    <t>Impulsivity Predicts Relapse-but Not Dropout-in Outpatients with SUD: a Longitudinal Study</t>
  </si>
  <si>
    <t>Ambulatory treatment; Dropout; Impulsivity; Relapse; Substance use disorders</t>
  </si>
  <si>
    <t>ADDICTION TREATMENT OUTCOMES; ATTENTIONAL BIAS; DECISION-MAKING; COGNITIVE IMPULSIVITY; CONSTRUCT-VALIDITY; TREATMENT RESPONSE; DELAYED REWARDS; COCAINE; RETENTION; BEHAVIORS</t>
  </si>
  <si>
    <t>The objective of this study was to compare performance on a comprehensive impulsivity battery of SUD outpatients who dropout versus those who do not dropout and of abstainers versus relapsers at 3 and 12 months of treatment follow-up. Impulsivity was measured at the start of treatment and adherence and relapse at 3 and 12 months. The participants are 115 outpatients with SUD. Motor impulsivity (Affective Go/No Go), attentional impulsivity (Stroop), delay discounting (Monetary Choice Questionnaire; MCQ), and decision making (Iowa Gambling Task; IGT) were assessed. Impulsivity was not associated with dropout. There were no relationships between treatment outcomes and the MCQ and IGT. Stroop and affective Go-No Go were associated with relapse at 3 and 12 months. Affective motor disinhibition and cognitive disinhibition predict relapse in outpatients. No cognitive aspect of impulsiveness is related to dropout.</t>
  </si>
  <si>
    <t>Lapidus K.
 Murrough J.
 Mao X.
 Ogden T.
 Dubin M.
 Schwartz J.
 Iosifescu D.
 Mathew S.
 Charney D.
 Shungu D.</t>
  </si>
  <si>
    <t>In vivo proton magnetic resonance spectroscopy study of the relationships between lactate, depression severity, and ketamine treatment in major depressive disorder.</t>
  </si>
  <si>
    <t>Background: Inflammation, oxidative stress (e.g., dysregulation of glutathione, GSH) and related mitochondrial dysfunction have been implicated in the pathophysiology of neuropsychiatric conditions including major depressive disorder (MDD). These changes, including lactate (Lac) levels, may provide a potential illness-and treatmentassociated biomarker that may offer insight into MDD pathophysiology. Using proton magnetic resonance spectroscopy (1H MRS) we recently found elevated ventricular cerebrospinal fluid (CSF) lactate in MDD. Though pharmacotherapies may affect these potential biomarkers, few prospective studies have characterized their intracranial levels in the context of a clinical trial for MDD. A single subanesthetic dose of the NMDA receptor antagonist ketamine is associated with rapid, though transient, antidepressant effects. We recently demonstrated the feasibility, tolerability, and potential acute efficacy of intranasal ketamine in MDD. In this study, we examined relationships between metabolites, including GSH and lactate, and depression severity before and after treatment with intranasal ketamine or placebo. We hypothesized that depression severity would correlate negatively with GSH and positively with lactate levels while ketamine treatment would increase GSH while decreasing lactate. Method(s): Nineteen adults with MDD in a current major depressive episode and enrolled in a randomized controlled clinical trial of intranasal ketamine (50 mg) vs. placebo (0.9% saline), underwent 1H-MRS scans at baseline and at 24 hours after each treatment in a crossover study. Treatments were separated by 1-2 weeks and other psychotropic medications were not withdrawn. All the imaging studies were conducted on a 3 Tesla MR system using an eight-channel phased-array head coil. The standard J-edited spin-echo difference technique was used to record spectra showing a clear and unobstructed GSH peak. Levels of GABA, glutamate (Glu), glutamate+ glutamine (Glx), choline (Cho), creatine (Cr), and N-acetyl Aspartate (NAA), in addition to GSH and Lac, were measured in the dorsal anterior cingulate cortex and then expressed semi-quantitatively as ratios relative to the area of the synchronously acquired unsuppressed water resonance (W). Depression severity was assessed at baseline, before treatment, and on the day following each treatment, which coincided with the day-of-scan. The primary efficacy outcome for the clinical trial was absolute change from baseline in the Montgomery-Asberg Depression Rating Scale (MADRS) score at 24 hours following treatment and response (MADRS decrease of &gt;= 50%) and remission represented secondary clinical outcomes. Data were analyzed using linear mixed-effects models with metabolite levels (or change in metabolite level) as outcomes. Subject was the only random effect, and the fixed effects were change in MADRS and treatment (ketamine or placebo). An alpha level of.05 was used to determine significance. Result(s): We found a significant effect of treatment on change (from baseline) in Lac/W (t=2.41, df=10, p=0.034), when controlling for change in MADRS. Under placebo Lac/W levels decreased from baseline by 0.00134 +/-0.00241, while under ketamine, Lac/W decreased from baseline by 0.00085 +/-0.00270. There was no statistically significant association between change in MADRS and change in Lac/W level (t=2.15, df=10, p=0.055) when controlling for treatment. Levels of GSH and other metabolites were not associated with changes in depression severity or response to ketamine treatment. There was no evidence of carryover effect for any of the metabolites. Because of the crossover design with data collected at baseline, demographic characteristics, including age, sex, current medications, and number of previous failed antidepressant trials did not confound our results. Among subjects with data from baseline and at least one posttreatment scan, 6 of 15 (40%) participants were responders 24 hours after receiving ketamine while following placebo, 2 of 17 (12%) were responders at 24 hours. Conclusion(s): In this study, we found that when separating the impact of ketamine's antidepressant effects on lactate, ketamine was associated with higher lactate levels 24 hours after treatment in this sample. These findings suggest that MRS biomarkers may have utility in predicting treatment response and can provide further insight into pathophysiology and mechanisms of treatment efficacy. Further studies are indicated to replicate our findings and to determine whether MRS data can provide clinical guidance for ketamine treatment.</t>
  </si>
  <si>
    <t>Neuropsychopharmacology. Conference: 54th Annual Meeting of the American College of Neuropsychopharmacology, ACNP 2015. Hollywood, FL United States. Conference Publication: (var.pagings). 40(SUPPL. 1) (pp S512-S513), 2015. Date of Publication: December 2015.</t>
  </si>
  <si>
    <t>Wood, E; Spittal, P; Li, K; Kerr, T; Miller, CL; Hogg, RS; Montaner, JSG; Schechter, MT</t>
  </si>
  <si>
    <t>Inability to access addiction treatment and risk of HIV infection among injection drug users</t>
  </si>
  <si>
    <t>HIV transmission; addiction treatment; injection drug use; AIDS</t>
  </si>
  <si>
    <t>COHORT; METHADONE; VANCOUVER; BEHAVIOR; COCAINE; DEPRESSION; COSTS; ENTRY; SEX</t>
  </si>
  <si>
    <t>It was recently found that 94% of the nearly $500 million allocated annually to Canada's illicit drug strategy has been spent on enforcement-based interventions. As a result, lack of funds for addiction treatment has meant demand for substance abuse treatment among illicit drug users has exceeded availability. This study evaluated whether injection drug users (IDUs) who reported being unable to access addiction treatment were at elevated risk of HIV infection. A prospective analysis was done of factors associated with syringe borrowing by baseline HIV-negative IDUs among participants enrolled in the Vancouver Injecting Drug Users Study (VIDUS). Since serial measures for each individual were available, variables potentially associated with syringe borrowing were evaluated using generalized estimating equations (GEEs) with logit link for binary outcomes. Overall, 1157 HIV-negative IDUs were enrolled into the VIDUS cohort between May 1996 and May 2002. Unsuccessful attempts to access addiction treatment were associated with reporting syringe borrowing during follow-up in both univariate (odds ratio 1.72; 95% CI 1.47-2.00; P &lt; 0.001) and in multivariate GEE analyses (adjusted odds ratio 1.29; 95% Cl 1.09-1.53; 11 = 0.003). Inability to access addiction treatment was independently associated with syringe borrowing among HIV-negative IDUs at risk for HIV infection. These findings suggest that the limited provision of addiction treatment may result in a major missed opportunity to reduce HIV transmission be havior among IDUs and that the expansion of addiction treatment services has major potential to reduce the substantial human and fiscal costs of HIV infection.</t>
  </si>
  <si>
    <t>Lofwall, Michelle R.;Havens, Jennifer R.</t>
  </si>
  <si>
    <t>Inability to access buprenorphine treatment as a risk factor for using diverted buprenorphine.</t>
  </si>
  <si>
    <t>Background: As buprenorphine prescribing has increased in the United States so have reports of its diversion. The study purpose was to examine frequency and source of and risk factors for diverted buprenorphine use over a 6-month period in an Appalachian community sample of prescription opioid abusers. Methods: There were 503 participants at baseline; 471 completed the 6-month follow-up assessment. Psychiatric disorders and demographic, drug use, and social network characteristics were ascertained at baseline and follow-up. Multivariable logistic regression was used to determine the predictors of diverted buprenorphine use over the 6-month period. Results: Lifetime buprenorphine use â€œto get highâ€_x009d_ was 70.1%. Nearly half (46.5%) used diverted buprenorphine over the 6-month follow-up period; among these persons, 9.6% and 50.6% were daily and sporadic (1â€“2 uses over the 6-months) users, respectively. The most common sources were dealers (58.7%) and friends (31.6%). Predictors of increased risk of use of diverted buprenorphine during the 6-month follow-up included inability to access buprenorphine treatment (AOR: 7.31, 95% CI: 2.07, 25.8), meeting criteria for generalized anxiety disorder, and past 30 day use of OxyContin, methamphetamine and/or alcohol. Conclusions: These results suggest that improving, rather than limiting, access to good quality affordable buprenorphine treatment may be an effective public health strategy to mitigate buprenorphine abuse. Future work should evaluate why more persons did not attempt to access treatment, determine how motivations change over time, and how different motivations affect diversion of the different buprenorphine formulations. (PsycINFO Database Record (c) 2018 APA, all rights reserved)</t>
  </si>
  <si>
    <t>https://doi.org/10.1016/j.drugalcdep.2012.05.025</t>
  </si>
  <si>
    <t>Moallef S.
 DeBeck K.
 Fairbairn N.
 Cui Z.
 Brar R.
 Wilson D.
 Johnson C.
 Milloy M.-J.
 Hayashi K.</t>
  </si>
  <si>
    <t>Inability to contact opioid agonist therapy prescribers during the COVID-19 pandemic in a Canadian setting: a cross-sectional analysis among people on opioid agonist therapy.</t>
  </si>
  <si>
    <t>BACKGROUND: The COVID-19 pandemic and consequent public health response may have undermined key responses to the protracted drug poisoning crisis, including reduced access to opioid agonist therapy (OAT) among people with opioid use disorder. Our study objectives were to estimate the prevalence of and identify factors associated with inability to contact OAT prescribers when in need among people on OAT in a Canadian setting during the dual public health crises. METHOD(S): Survey data were collected from three prospective cohort studies of community-recruited people who use drugs between July and November 2020, in Vancouver, Canada. A multivariable logistic regression analysis was used to identify potential factors associated with inability to contact OAT prescribers among patients who accessed OAT in the past 6 months. RESULT(S): Among 448 respondents who reported accessing OAT in the past 6 months, including 231 (54.9%) men, 85 (19.0%) reported having been unable to contact OAT prescribers when needed, whereas 268 (59.8%) reported being able to talk to their prescriber when needed, and 95 (21.2%) reported that they did not want to talk to their medication prescriber in the previous 6 months. Among those who reported inability to contact prescribers, 45 (53.6%) reported that their overall ability to contact prescribers decreased since the start of the pandemic. In multivariable analyses, factors independently associated with inability to talk to OAT prescribers included: chronic pain (Adjusted Odds Ratio [AOR]=1.82; 95% Confidence Interval [CI] 1.02, 3.27), moderate to severe symptoms of depression or anxiety (AOR=4.74; 95% CI 2.30, 9.76), inability to access health/social services (AOR=2.66; 95% CI 1.41, 5.02), and inability to self-isolate or socially distance most or all of the time (AOR=2.13; 95% CI 1.10, 4.14). CONCLUSION(S): Overall, approximately one fifth of the sample reported inability to contact their OAT prescribers when needed, and those people were more likely to have co-occurring vulnerabilities (i.e., co-morbidities, inability to access health/social services) and higher vulnerability to COVID-19. Interventions are needed to ensure optimal access to OAT and mitigate the deepening health inequities resulting from the COVID-19 pandemic and the escalating drug poisoning crisis.Copyright © 2022. The Author(s).</t>
  </si>
  <si>
    <t>https://dx.doi.org/10.1186/s13722-022-00354-x</t>
  </si>
  <si>
    <t>Addiction science &amp; clinical practice. 17(1) (pp 73), 2022. Date of Publication: 15 Dec 2022.</t>
  </si>
  <si>
    <t>Khan M.R.
 Brewer R.
 Abrams J.
 Mazumdar M.
 Scheidell J.D.
 Feelemyer J.
 Dyer T.V.
 Turpin R.E.
 Hucks-Ortiz C.
 Gaydos C.A.
 Severe M.
 Irvine N.M.
 Kaufman J.S.
 Cleland C.M.
 Mayer K.H.</t>
  </si>
  <si>
    <t>Incarceration and Sexual Risk Behavior and Incident Sexually Transmitted Infection/HIV in HIV Prevention Trials Network 061: Differences by Study City and among Black Sexual Minority Men Who Have Sex with Men, Black Sexual Minority Men Who Have Sex with Men and Women, and Black Transgender Women.</t>
  </si>
  <si>
    <t>Background Black sexual minority men (BSMM) and Black transgender women face a disproportionate risk of incarceration and sexually transmitted infection (STI)/HIV, yet research on the longitudinal association between incarceration and STI/HIV risk in these groups is limited. Methods We used data from the HIV Prevention Trials Network (HPTN) 061 study conducted among BSMM and Black transgender women in Atlanta, Boston, Los Angeles, New York City, San Francisco, and Washington, DC, restricting analyses to those who returned for the 6-month follow-up visit when recent incarceration was measured (n = 1169). Using inverse probability of treatment weighting, we measured associations between incarceration and next 6-month multiple partnerships; selling or buying sex; condomless anal intercourse; and incident chlamydia, gonorrhea, syphilis, and HIV. We explored differences by study city, and among BSMM who had sex with men only, BSMM who had sex with men and women, and Black transgender women. Results Approximately 14% reported past 6-month incarceration. Incarceration was associated with next 6-month selling sex (adjusted risk ratio [ARR], 1.80; 95% confidence interval [CI], 1.12-2.87) in the overall sample and multiple partnerships among BSMM who had sex with men and women (ARR, 1.34; 95% CI, 1.10-1.63) and transgender women (ARR, 1.77; 95% CI, 1.22-2.57). There is evidence suggesting that incarceration may predict gonorrhea (ARR, 2.35; 95% CI, 0.95-5.77), with particularly strong associations observed in Los Angeles (ARR, 6.48; 95% CI, 1.48-28.38). Conclusions Incarceration may increase STI/HIV risk among BSMM and Black transgender women. Additional mixed-methods research is needed to validate associations and understand pathways.Copyright © Lippincott Williams &amp; Wilkins.</t>
  </si>
  <si>
    <t>https://dx.doi.org/10.1097/OLQ.0000000000001594</t>
  </si>
  <si>
    <t>Sexually Transmitted Diseases. 49(4) (pp 284-296), 2022. Date of Publication: 01 Apr 2022.</t>
  </si>
  <si>
    <t>Pletcher M.J.
 Kertesz S.G.
 Sidney S.
 Kiefe C.I.
 Hulley S.B.</t>
  </si>
  <si>
    <t>Incidence and antecedents of nonmedical prescription opioid use in four US communities. The Coronary Artery Risk Development in Young Adults (CARDIA) prospective cohort study.</t>
  </si>
  <si>
    <t>Background: Nonmedical use of prescription opioids has emerged as a major public health problem during the last decade, but direct measures of incidence and predisposing factors are lacking. Method(s): We prospectively measured incidence and antecedents of nonmedical prescription opioid use in The Coronary Artery Risk Development in Young Adults study among 28-40-year-old African- and European-American men and women with no prior history of nonmedical opioid use. Result(s): Among 3163 participants, 23 reported new nonmedical prescription opioid use in 2000-2001 (5-year incidence 0.7%; 95%CI: 0.4-1.0%). All 23 had previously reported marijuana use (p &lt; 0.001). Five-year incidence was significantly higher among European-American men (OR = 3.3; 95%CI: 1.3-8.3), and among participants reporting a history of amphetamine use (OR = 24; 95%CI: 6.9-83) or medical opioid use for treatment of pain (OR = 8.6; 95%CI: 2.5-30). These associations remained strong when examined among marijuana users and after adjusting for demographics, social factors, and other antecedent substance use. Amphetamine use was the best single predictor of future nonmedical use (sensitivity 87%, specificity 79%). Conclusion(s): Initiation of nonmedical prescription opioid use is generally rare in 28-40-year-old adults, but is observed to be more common with a previous history of substance abuse and legal access to opioids through prescription by a physician. © 2006 Elsevier Ireland Ltd. All rights reserved.</t>
  </si>
  <si>
    <t>https://dx.doi.org/10.1016/j.drugalcdep.2006.04.011</t>
  </si>
  <si>
    <t>Drug and Alcohol Dependence. 85(2) (pp 171-176), 2006. Date of Publication: 08 Nov 2006.</t>
  </si>
  <si>
    <t>Arefayne N.R.
 Seid Tegegne S.
 Gebregzi A.H.
 Mustofa S.Y.</t>
  </si>
  <si>
    <t>Incidence and associated factors of post-operative pain after emergency Orthopedic surgery: A multi-centered prospective observational cohort study.</t>
  </si>
  <si>
    <t>Introduction: Emergency orthopedic surgeries are performed on a daily and night basis across the world and, different levels of postoperative pain is commonly reported early and late in the postoperative period. Despite the availability of evidence-based international reports, still it is not clearly stated in Ethiopia. Objective(s): To determine the incidence and associated factors of post operative pain after Emergency Orthopedics Surgery. Method(s): A multi-centered prospective observational cohort study was conducted to determine the incidence and associated factors of postoperative pain after emergency orthopedic surgeries from March 1 to May 30, in 2020. Data was analyzed using Statistical Package for Social Sciences, version 20. To identify the association between outcome variable and independent variables, descriptive statistics, cross tabulation and binary logistic regression were used. Categorical data were analyzed using chi-square test. Adjusted odd ratios were computed with 95% confidence interval and p-value &lt; 0.05 was used to determine the significance of the study. Result(s): The overall incidence of moderate to severe postoperative pain within the first 24 h after emergency orthopedics surgery was 70.5% (95% CI: 64, 77). On multivariable logistic regression analysis; history of having preoperative pain (AOR: 7.92, 95% CI: 3.04, 20.63), history of preoperative anxiety (AOR: 6.42, 95% CI: 2.59, 15.90), preoperative patient expectation about postoperative pain (AOR: 6.89, 95% CI: 2.66, 17.78) and being general anesthesia (AOR: 4.08, 95% CI: 1.30, 12.77) were significantly associated with moderate to severe postoperative pain after emergency orthopedics surgery. Conclusion(s): Postoperative pain management should be given a high priority in emergency orthopedics surgery. Appropriate pain management strategy should be implemented to decrease postoperative pain suffering. Factors associated with postoperative pain were; preoperative history of pain and anxiety, patient expectation about postoperative pain and being general anesthesia.Copyright © 2020 The Authors</t>
  </si>
  <si>
    <t>https://dx.doi.org/10.1016/j.ijso.2020.10.003</t>
  </si>
  <si>
    <t>International Journal of Surgery Open. 27 (pp 103-113), 2020. Date of Publication: January 2020.</t>
  </si>
  <si>
    <t>Vollstedt A.
 Ngon A.
 Meeks W.
 Pais V.
 Sites B.</t>
  </si>
  <si>
    <t>Incidence and predictors of repeated and prolonged opioid use after kidney stone diagnosis.</t>
  </si>
  <si>
    <t>INTRODUCTION AND OBJECTIVES: Opioid analgesics are often employed in the management of acute renal colic. However, prescription (Rx) opioids are recognized as the leading initial exposure for those suffering from chronic opioid use and abuse. We sought to describe the cohort of stone formers who, after an initial opioid Rx, subsequently received repeated opioid prescriptions. Additionally, we sought to determine the frequency of prolonged opioid use greater than 1 year after the index stone diagnosis and assess predictors for this prolonged opioid use. METHOD(S): We assessed the cohort of US adults participating in the Medical Expenditure Panel Survey between 2005 and 2015. This nationally-representative survey collects longitudinal data regarding medical diagnoses, encounters, and prescription drug use. Each participant is surveyed every 6 months over the course of 2 years. The sample weights and strata derived by MEPS were used to allow the surveyed cohort to represent civilian, non-institutionalized US population. Those with an ICD-9 code for kidney stone occurrence and received an opioid Rx during the index 6-month period were included in the analysis. Patients characteristics were assessed for association with repeat opioid prescriptions within 6 months and opioid use for greater than 1 year. RESULT(S): Of those stone formers receiving an opioid Rx, 50.1% received additional opioid prescriptions within the same 6-month panel. Diabetes, lower income government insurance status, anxiety depression and alcohol-related disorders were significantly associated with additional opioid prescriptions within 6 months; Asian/Native Hawaiian/Pacific Islander survey participants were likely less to have additional opioids on univariate and multivariate analysis (all p &lt;0.05). Of those receiving an opioid Rx, 21.8 % were still filling opioid prescriptions the following year. On multivariate analysis, both anxiety and depression each increased the odds of prolonged opioid use by &gt;50% (OR 1.5 and 1.6, respectively, p&lt;0.001). CONCLUSION(S): Our nationally-representative study reveals that of those stone formers receiving an opioid, 50% received them repeatedly. Furthermore, over 20% still have an opioid Rx one year later. Additionally, we identify those stone formers who may be more susceptible to both repeated and prolonged opioid use. This information may be helpful when counseling our patients on both medical and peri-operative pain management of acute renal colic.</t>
  </si>
  <si>
    <t>https://dx.doi.org/10.1097/01.JU.0000555200.62281.24</t>
  </si>
  <si>
    <t>Journal of Urology. Conference: American Urological Association Annual Meeting, AUA 2019. Chicago, IL United States. 201(4 Supplement 1) (pp e170-e171), 2019. Date of Publication: April 2019.</t>
  </si>
  <si>
    <t>Jirativanont T.
 Manomayangkul K.
 Udomphorn Y.
 Yokubol B.
 Saguansab A.
 Kraiprasit K.
 Punchuklang W.</t>
  </si>
  <si>
    <t>Incidence and risk factors for adverse events during anesthesiologist-led sedation or anesthesia for diagnostic imaging in children: A prospective, observational cohort study.</t>
  </si>
  <si>
    <t>Background: Pediatric sedation for diagnostic radiological procedures remains the mainstay for adequate imaging quality. Objective(s): To clarify the risk of adverse events during anesthesiologist-led sedation or anesthesia for diagnostic radiological procedures in children in order to improve quality of care. Method(s): We enrolled children aged &lt;15 years given sedation or anesthesia by an anesthesiologist and scheduled for computed tomography, magnetic resonance imaging, or nuclear medicine imaging November 2010-September 2014. We recorded adverse events occurring in the first 24 h. Result(s): Of 1,042 patients enrolled, adverse events were recorded in 254 (24.4%, 95% confidence interval [CI] 21.9 to 27.1). Adverse respiratory events occurred in 31 (3.0%), cardiovascular events in 7 (0.7%), sedation was prolonged in 165 (15.8%), there was one case of contrast allergy (0.01%), and there were 50 other minor complications (4.9%). Of the respiratory complications, there were 14 of airway obstruction (1.3%), 2 of apnea (0.2%), 14 of oxygen desaturation (1.3%), and one of laryngospasm (0.01%). There were no life threatening complications or consequences. Age &lt;1 year (adjusted odds ratio [adjusted OR] 2.5, 95% CI 1.2 to 5.3) and American Society of Anesthesiologists (ASA) physical status classification 2 and 3 (adjusted OR 4.6, 95% CI 1.1 to 19.8, and adjusted OR 6.3, 95% CI 1.3 to 30.9, respectively) were risk factors for respiratory complications. Conclusion(s): Adverse events were common during sedation or anesthesia, but no life threatening or sentinel events occurred under experienced supervision. Caution should be exercised in children &lt;1 year or with an ASA classification &gt;1.</t>
  </si>
  <si>
    <t>https://dx.doi.org/10.5372/1905-7415.0905.436</t>
  </si>
  <si>
    <t>Asian Biomedicine. 9(5) (pp 649-658), 2015. Date of Publication: October 2015.</t>
  </si>
  <si>
    <t>Thailand</t>
  </si>
  <si>
    <t>Dunn, LK; Yerra, S; Fang, SH; Hanak, MF; Leibowitz, MK; Tsang, S; Durieux, ME; Nemergut, EC; Naik, BI</t>
  </si>
  <si>
    <t>Incidence and Risk Factors for Chronic Postoperative Opioid Use After Major Spine Surgery: A Cross-Sectional Study With Longitudinal Outcome</t>
  </si>
  <si>
    <t>TOTAL KNEE ARTHROPLASTY; TOTAL HIP-ARTHROPLASTY; INTRAOPERATIVE KETAMINE; PAIN MANAGEMENT; CLINICAL-TRIAL; DOUBLE-BLIND; CONSUMPTION; INFUSION; DEPRESSION; EPIDEMIC</t>
  </si>
  <si>
    <t>BACKGROUND: Chronic opioid use is a significant public health concern. Surgery is a risk factor for developing chronic opioid use. Patients undergoing major spine surgery frequently are prescribed opioids preoperatively and may be at risk for chronic opioid use postoperatively. The aim of this study was to investigate the incidence of and perioperative risk factors associated with chronic opioid use after major spine surgery. METHODS: The records of patients who underwent elective major spine surgery at the University of Virginia between March 2011 and February 2016 were retrospectively reviewed. The primary outcome was chronic opioid use through 12 months postoperatively. Demographic data, medical comorbidities, preoperative pain scores, and medication use including daily morphine-equivalent (ME) dose, intraoperative use of lidocaine and ketamine, estimated blood loss, postoperative pain scores and medication use, and postoperative opioid use were collected. Logistic regression models were used to examine factors associated with chronic opioid use. RESULTS: Of 1477 patient records reviewed, 412 patients (27.9%) were opioid naive and 1065 patients (72.3%) used opioids before surgery. Opioid data were available for 1325 patients, while 152 patients were lost to 12-month follow-up and were excluded. Of 958 preoperative opioid users, 498 (52.0%) remained chronic users through 12 months. There was a decrease in opioid dosage (mg ME) from preoperative to 12 months postoperatively with a mean difference of -14.7 mg ME (standard deviation, 1.57; 95% confidence interval [CI], -17.8 to -11.7). Among 367 previously opioid-naive patients, 67 (18.3%) became chronic opioid users. Factors associated with chronic opioid use were examined using logistic regression models. Preoperative opioid users were nearly 4 times more likely to be chronic opioid users through 12 months than were opioid-naive patients (odds ratio, 3.95; 95% CI, 2.51-6.33; P &lt; .001). Mean postoperative pain score (0-10) was associated with increased odds of chronic opioid use (odds ratio for a 1 unit increase in pain score 1.25, 95% CI, 1.13-1.38; P &lt; .001). Use of intravenous ketamine or lidocaine was not associated with chronic opioid use through 12 months. CONCLUSIONS: Greater than 70% of patients presenting for major spine surgery used opioids preoperatively. Preoperative opioid use and higher postoperative pain scores were associated with chronic opioid use through 12 months. Use of ketamine and lidocaine did not decrease the risk for chronic opioid use. Surveillance of patients for these factors may identify those at highest risk for chronic opioid use and target them for intervention and reduction strategies.</t>
  </si>
  <si>
    <t>Forsyth, SJ; Carroll, M; Lennox, N; Kinner, SA</t>
  </si>
  <si>
    <t>Incidence and risk factors for mortality after release from prison in Australia: a prospective cohort study</t>
  </si>
  <si>
    <t>Data linkage; mental disorders; mortality; prisoners; prospective studies; substance use disorders</t>
  </si>
  <si>
    <t>RANDOMIZED CONTROLLED-TRIAL; EX-PRISONERS; HEROIN OVERDOSE; RECORD LINKAGE; MENTAL-ILLNESS; SUBSTANCE USE; INJECT DRUGS; DEATH; PEOPLE; HEALTH</t>
  </si>
  <si>
    <t>Aims To estimate the incidence and identify risk factors for mortality in adults released from prisons in the state of Queensland, Australia. Design. Prospective cohort study, linking baseline survey data with a national death register. Setting Selected prisons within Queensland, Australia. Participants Adults (n=1320) recruited in Queensland prisons within 6 weeks of expected release, between August 2008 and July 2010, followed for up to 4.7 years in the community. Measurements Participants completed a comprehensive baseline survey covering psychosocial circumstances, physical and mental health, substance use and health risk behaviours. Clinical data were abstracted from prison medical records and obtained through probabilistic linkage with state-based, community health records. Dates of prison release and reincarceration were obtained from correctional records. Deaths were identified through probabilistic linkage with the National Death Index. Adjusted hazard ratios (AHR) were calculated using proportional hazards regression models. Standardized mortality ratios (SMR) were calculated using the population of Queensland as the reference. General population data were obtained from the Australian Bureau of Statistics. Findings The rate of mortality in the cohort was higher than in the age- and sex-matched general population of Queensland for all causes [SMR = 4.0, 95% confidence interval (CI) = 2.9-5.4] and drug-related causes (SMR = 32, 95% CI = 19-55). In a multivariable model, adjusting for age, sex and Indigenous status, factors associated with increased mortality risk included expecting to have average or better funds available on release (AHR = 2.9, 99% CI = 1.2-7.1), poor mental health (AHR = 2.6, 99% CI = 1.1-6.1) and self-reported life-time history of overdose (AHR = 2.5, 99% CI = 1.04-6.2). Conclusions People released from prison in Queensland, Australia are at increased risk of death, due particularly to drug-related causes. Those at greatest risk of death are characterized by poor physical and mental health and a history of risky substance use.</t>
  </si>
  <si>
    <t>Bowman J.J.
 Dean C.
 Park J.
 Edwards C.C.</t>
  </si>
  <si>
    <t>Incidence and Risk Factors for Postoperative Urinary Retention following Lumbar Spine Fusion.</t>
  </si>
  <si>
    <t>Study Design: This was a prospective cohort study (observational - retrospective chart review). Objective(s): The objective of this study was to determine clinical rates and correlations of postoperative urinary retention (POUR) in elective spine decompression and fusion procedures. Summary of Background Data: POUR is a common postoperative complication that often has a major adverse impact on a patient's recovery from elective lumbar spine surgery. The etiology of POUR in most cases is unknown. Patients undergoing lumbar spine surgery are considered to be at increased risk for POUR due to prone positioning during surgery and intraoperative cauda equina nerve root manipulation. Current studies reporting on POUR after elective spine surgery provide limited insight regarding risk factors and effective prevention strategies for this at-risk population. The purpose of this study is to identify risk factors for POUR after elective lumbar spine surgery and strategies for reducing its incidence. Material(s) and Method(s): Two hundred consecutive patients aged 50 years or older undergoing combined lumbar decompression and fusion procedures over a 5-month period at a single institution were prospectively observed. Demographic and clinical data were prospectively recorded, including: medical history, surgical data, medications administered, complications, and postoperative hospital course. Factors correlating with POUR through a univariate analysis with P&lt;=0.20 were considered for multivariate analysis. Result(s): POUR occurred in 19 of 200 patients. Those with POUR were more likely to be male (20% vs. 4%, odds ratio=6.2). Administration of scopolamine (P=0.02), neostigmine (P=0.01), and the total number of levels operated on (P=0.02) were found to be independent risk factors for the development of POUR. Length of surgery, surgical level, the performance of an interbody fusion did not have a bearing on the development of POUR (P&gt;0.05). Discussion(s): We describe a single institution's experience of POUR incidence in 200 consecutive patients aged 50 years or older undergoing single or multilevel lumbar spine fusion procedures by 1 of 4 surgeons. Specific demographic and clinical risk factors were identified and a codified classification for POUR in a surgical population is presented. The results of this study will help clinicians appropriately counsel patients undergoing elective lumbar fusion about the potential development of POUR. The perioperative administration of scopolamine and neostigmine should be cautiously considered in men over 50 years of age due to the increased POUR risk. Conclusion(s): Perioperative scopolamine and neostigmine administration in men over 50 should be avoided when possible to minimize the risk of POUR. Level of Evidence: Level III.Copyright © 2020 Wolters Kluwer Health, Inc. All rights reserved.</t>
  </si>
  <si>
    <t>https://dx.doi.org/10.1097/BSD.0000000000001202</t>
  </si>
  <si>
    <t>Clinical Spine Surgery. 34(7) (pp E397-E402), 2021. Date of Publication: August 2021.</t>
  </si>
  <si>
    <t>Saringcarinkul A.
 Manchupong S.
 Punjasawadwong Y.</t>
  </si>
  <si>
    <t>Incidence and risk factors of emergence agitation in pediatric patients after general anesthesia.</t>
  </si>
  <si>
    <t>Objective: To study the incidence and evaluate factors associated with emergence agitation (EA) in pediatrics after general anesthesia. Material(s) and Method(s): A prospective observational study was conducted in 250 pediatric patients aged 2-9 years, who received general anesthesia for various operative procedures in Maharaj Nakorn Chiang Mai Hospital between October 2006 and September 2007. The incidence of EA was assessed. Difficult parental-separation behavior, pharmacologic and non-pharmacologic interventions, and adverse events were also recorded. Univariate and multivariate analysis were used to determine the factors associated with EA. A p-value of less than 0.05 was considered significant. Result(s): One hundred and eight children (43.2%) had EA, with an average duration of 9.6 +/- 6.8 minutes. EA associated with adverse events occurred in 32 agitated children (29.6%). From univariate analysis, factors associated with EA were difficult parental-separation behavior, preschool age (2-5 years), and general anesthesia with sevoflurane. However, difficult parental-separation behavior, and preschool age were the only factors significantly associated with EA in the multiple logistic regression analysis with OR = 3.021 (95% CI = 1.680, 5.431, p &lt; 0.001) and OR = 1.857(95% CI = 1.075, 3.206, p = 0.026), respectively. Conclusion(s): The present study indicated that the incidence of EA was high in PACU. Preschool children and difficult parental-separation behavior were the predictive factors of agitation on emergence. Therefore, anesthesia personnel responsible for pediatric anesthesia should have essential skills and knowledge to effectively care for children before, during, and after an operation, including implementing the methods that minimize incidence of EA.</t>
  </si>
  <si>
    <t>Journal of the Medical Association of Thailand. 91(8) (pp 1226-1231), 2008. Date of Publication: August 2008.</t>
  </si>
  <si>
    <t>Assefa M.T.
 Chekol W.B.
 Melesse D.Y.
 Nigatu Y.A.
 Bizuneh Y.B.</t>
  </si>
  <si>
    <t>Incidence and risk factors of emergence delirium in elderly patients after general or spinal anesthesia for both elective and emergency surgery.</t>
  </si>
  <si>
    <t>Background: Emergence delirium is a poorly understood incident in elderly patients in PACU. The aim of this study was to determine the incidence of emergence delirium and its predictors in elderly patients after general or spinal anesthesia for both elective and emergency surgery. Method(s): In this prospective observational study, 172 consecutive patients were included. The study was performed in the post-anesthesia care unit for three months in 2020. We included elderly patients in both elective and emergency surgery. Patient interviews, chart reviews, and direct observation were among the data collection methods. The Nursing Delirium Screening Scale was the assessment tool. The outcome variable and independent variables' association was determined by bivariate and multivariate logistic regression analysis. Result(s): The incidence of emergence delirium at the post-anesthesia care unit was 40.7% (95% CI = 32-48).Postoperative pain (AOR = 3.9:95%CI = 1.13-13.60), preoperative anxiety (AOR = 7:95% CI = 1.76-28.55), perioperative narcotics (AOR = 5.1:95% CI = 1.27-20.57) and excessive blood loss (AOR = 6.5:95% CI = 2.47-17.02) were predictors of emergence delirium. Conclusion(s): Delirium in the post-anesthesia care unit is common. Anxiety, perioperative narcotics, and intraoperative blood loss were predictors of emergence delirium.Copyright © 2022 The Authors</t>
  </si>
  <si>
    <t>https://dx.doi.org/10.1016/j.amsu.2022.104959</t>
  </si>
  <si>
    <t>Annals of Medicine and Surgery. 84 (no pagination), 2022. Article Number: 104959. Date of Publication: December 2022.</t>
  </si>
  <si>
    <t>Odor P.M.
 Bampoe S.
 Lucas D.N.
 Moonesinghe S.R.
 Andrade J.
 Pandit J.J.
 A'Court A.
 Abdel-Gadir D.
 Abdu A.
 Abisogun C.
 Aboud Z.
 Abrams J.
 Ackerman A.
 Adamson C.
 Addison R.
 Adeyeye A.
 Adler R.
 Aduse-Poku M.
 Adyanthaya S.
 Ahmad N.
 Ahmed D.
 Ahmed A.
 Akindele B.
 Akindele O.
 Akrimi S.
 Al-Rawi S.
 Ali Y.
 Allam J.
 Allana A.
 Allen K.
 Allen O.
 Amaradasa N.
 Amarasekara L.
 Amoakwa-adu F.
 Anandageetha P.
 Anandakrishnan S.
 Anandanadesan R.
 Anderson M.
 Apps S.
 Aquilina A.
 Arbane G.
 Arch A.
 Armstrong S.
 Arya R.
 Ashiru G.
 Ashpole K.
 Atkinson C.
 Atkinson F.
 Auer E.
 Avery B.
 Babio-Galan M.
 Bader H.
 Badham G.
 Bagchi S.
 Bailey S.
 Baird Y.
 Balaka C.
 Baldwin M.
 Balfour P.
 Bali S.
 Banks S.
 Barclay P.
 Barnes L.
 Barnes T.
 Barot N.
 Barrett S.
 Barrett V.
 Barrett K.
 Bates L.
 Batte K.
 Baytug B.
 Behravesh M.
 Bell S.
 Benloch R.
 Bentley R.
 Berg J.
 Berwick C.
 Berwick R.
 Bhadange R.
 Bhattacharyya S.
 Bielskute E.
 Birch S.
 Bird S.
 Bird R.
 Birts W.
 Black B.
 Blagova T.
 Blake H.
 Blightman O.
 Blunden S.
 Bolton R.
 Borkett-Jones C.
 Boselli J.
 Bowen M.
 Bowen R.
 Bowyer J.
 Boyle H.
 Brar Z.
 Bray J.
 Brayshaw S.
 Bressington C.
 Brewer A.
 Brice N.
 Bridge L.
 Briscoe J.
 Brocklesby S.
 Brown H.
 Brown S.
 Brunnen D.
 Burijintichenna K.
 Burnard S.
 Burtt A.
 Buswell V.
 Bykar H.
 Cairney M.
 Calvert C.
 Camarasa L.
 Campbell N.
 Campbell-Jones F.
 Cantliffe J.
 Carrol W.
 Carvalho J.
 Cashell C.
 Cassie S.
 Cassim K.
 Chandler M.
 Chapman R.
 Charles R.
 Chen P.
 Cheyne D.
 Chima K.
 Chin F.
 Chirvasuta R.
 Shao Chong M.
 Choudhury S.
 Chowdhury P.
 Christmas T.
 Chughwani S.
 Ciechanowicz S.
 Clarey E.
 Coe R.
 Cohen J.
 Coker N.
 Collins K.
 Collis L.
 Comar J.
 Conroy M.
 Constantin K.
 Corfe J.
 Coulborn E.
 Cowie V.
 Crone R.
 Crooks J.
 Crowther N.
 Crowther E.
 Cruz C.
 Curtis A.
 Curtis S.
 Dabrowicz A.
 Daines N.
 Dalal V.
 Dannatt P.
 Das D.
 Dash J.
 Davidson K.
 Davies S.
 Davis Y.
 Dawson J.
 Dean J.
 Dean C.
 Denman J.
 Desai N.
 Dewan P.
 Dimont S.
 Donovan C.
 Doraiswami M.
 Doughty K.
 Douglass J.
 Dower M.
 Downing S.
 Duberry W.
 Duckham E.
 Dudgeon L.
 Dukes S.
 Dunn L.
 Duraiswamy V.
 O'Dwyer A.
 Dyer K.
 Eapen S.
 Earl M.
 Eason S.
 Edwards K.
 Edwards Z.
 Egole O.
 Ekpa J.
 El-Amin O.
 Elbasir O.
 Eldridge J.
 Elgie L.
 Ellington M.
 Elliott K.
 Elliott J.
 Elmi M.
 Elnoumeir R.
 Emeakaraoha E.
 Evans M.
 Everett M.
 Fabb P.
 Farooq H.
 Farrimond R.
 Faulds F.
 Fawcett E.
 Feneley A.
 Fernando D.
 Ferns J.
 Finlay C.
 Fitzgerald S.
 O'Flaherty D.
 Fleet M.
 Fletcher L.
 Fludder V.
 Follet T.
 Forbes J.
 Forth M.
 Foster G.
 Fox K.
 Francis J.
 Fraser K.
 Friedman L.
 Fruggeri L.
 Fulton L.
 Funnell S.
 Gadre A.
 Gandhi A.
 Gardiner H.
 Garner Z.
 Garvey G.
 Gately T.
 George R.
 Gillespie S.
 Glover S.
 Goddard J.
 Goodman B.
 Gopal T.
 Graham G.
 Green D.
 Griffin D.
 Griffith J.
 Grigsby S.
 Grindey J.
 Griffiths H.
 Groome J.
 Grother C.
 Grounds G.
 Groves A.
 Guha A.
 Gunawardhana A.
 Gupta A.
 Gupta R.
 Gutsell J.
 Haddon R.
 Hadi D.
 Hadjipavlou N.
 Hammerbeck H.
 Hammon L.
 Hammond S.
 Hampanna H.
 Hancock H.
 Handapangoda H.
 Haroon-Mowahed Y.
 Harpham D.
 Harris G.
 Harrison A.
 Harshan D.
 Hartopp A.
 Harty E.
 Haslam N.
 Hawkins G.
 Hawkins E.
 Hawksey S.
 Hays C.
 Hazelton T.
 Heavyside A.
 Hemeson C.
 Henderson K.
 Henry O.
 Herbert L.
 Higgins N.
 Hilton J.
 Hindmoor C.
 Hitchcock R.
 Hobbs L.
 Homsy M.
 Honeywell C.
 Hoque N.
 House K.
 Howle R.
 Tiller A.
 Huniak M.
 Hunte J.
 Husain T.
 Huson C.
 Hussain C.
 Hussain T.
 Hussein Z.
 Hyams J.
 Hyde E.
 Laverdino M.
 Ignacka A.
 Innes E.
 Ioannidis S.
 Iqbal R.
 Ismail F.
 Jackson J.
 Jackson M.
 Jackson G.
 Jacobs R.
 Jadhav P.
 Jalaly A.
 James L.
 James M.
 Jani S.
 Jeganathan C.
 Joannides C.
 Johnson R.
 Johnson T.
 Jones R.
 Jones T.
 Kadr M.
 Kainth R.
 Kane J.
 Kanji R.
 Kannanparambil S.
 Kar G.
 Kasianandan T.
 Kaskos H.
 Kavanagh L.
 Kaye R.
 Kelliher L.
 Kelliot S.
 Kelly J.
 Kenyon C.
 Kessack L.
 Kestner S.
 Khaku M.
 Khaleeq S.
 Khan P.
 Khan S.
 Kidwai U.
 King C.
 King H.
 Kingston E.
 Kok W.
 Konig R.
 Konstantinova Z.
 Krishnan P.
 Kua J.
 Kuntumalla K.
 Kursumovic E.
 Kurzatkowski K.
 Kuttambakam H.
 Lane K.
 Lane S.
 Langton A.
 Latif H.
 Lau N.
 Laxman S.
 Lee R.
 Leonardi S.
 Light K.
 Lightfoot H.
 Liu S.
 Liyanage S.
 Lowe J.
 Lungu M.
 Lunn M.
 Lynes H.
 Machavarapu K.
 Mackenzie M.
 Magee D.
 Major J.
 Male V.
 Malik Z.
 Manso K.
 Maquinana M.
 Marciniak K.
 Maronge L.
 Marsh C.
 Martella C.
 Martin N.
 Martins N.
 Marway J.
 Mason L.
 Masood N.
 Masters J.
 Maton-Howarth M.
 Mazzola F.
 McAllister T.
 McCarthy R.
 McCormick C.
 McCready S.
 McDougall S.
 Mcewan L.
 McGarry J.
 McKevitt H.
 Mckinley S.
 Mckskeane A.
 McMaster E.
 McMonagle M.
 McNamara H.
 McPhee H.
 McRae L.
 Mead D.
 Meadows E.
 Mehta M.
 Meikle J.
 Metodiev Y.
 Michael C.
 Millar V.
 Miller S.
 Miller G.
 Milne S.
 Miltsios K.
 Misquita L.
 Misquita S.
 Mittal M.
 Mohamed M.
 Powell Monaghan K.
 Monk J.
 Monkhouse A.
 Monks D.
 Montague L.
 Moon A.
 Moran J.
 Moreton A.
 Morgan E.
 Morgan O.
 Morland D.
 Morosan M.
 Morris K.
 Morris A.
 Moser C.
 Mount M.
 Muir C.
 Mupudzi M.
 Murali M.
 Murdoch I.
 Murray H.
 Murray T.
 Murrell K.
 Narasimha Murthy G.
 Neeley D.
 Nei H.
 Neil K.
 Nejim T.
 Nel M.
 Nicholson A.
 Nicklin A.
 Nolan C.
 Nolan T.
 Nurmi E.
 O'Neill B.
 Oakes C.
 Oakes N.
 Ochoa-Ferraro M.
 Odeleye N.
 Oliver K.
 Oliver M.
 Onslow J.
 Onwochei D.
 Oommen T.
 Orr T.
 Osagie O.
 Osborn H.
 Overend J.
 Owston H.
 Pack E.
 Padhi P.
 Palani P.
 Pandey R.
 Pandya D.
 Panesar N.
 Papageorgiou C.
 Papanastasiou G.
 Papoutsos C.
 Pararajasingham S.
 Parry J.
 Patel H.
 Patel J.
 Patel K.
 Patel R.
 Patel N.
 Pathak S.
 Pearson F.
 Peciulene V.
 Peers B.
 Peirce B.
 Pepper S.
 Perinpanayagam J.
 Perry H.
 Petrova N.
 Phillips T.
 Phylactides L.
 Pilkington F.
 Plumb J.
 Poimenidi E.
 Sau Kuk Poon A.
 Potter T.
 Poultney U.
 Powell L.
 Prenter A.
 Preston K.
 Price A.
 Pritchard N.
 Pullen J.
 Purohit M.
 Quamina C.
 Qureshi J.
 Rajput Z.
 Ramage S.
 Ramanathan T.
 Ranasinghe U.
 Ranatunga K.
 Rand A.
 Randive S.
 Rangarajan D.
 Rao C.
 Rao Pelluri S.
 Ratnasingham A.
 Razzaque J.
 Reddy A.
 Redington K.
 Reel E.
 Reihani H.
 Remeta P.
 Ricco F.
 Riccoboni A.
 Rice P.
 Rich M.
 Richards N.
 Riches J.
 Ripoll S.
 Roberts F.
 Roberts K.
 Robins K.
 Robinson S.
 Roche S.
 Rojo M.
 Carmela Romano N.
 Rosser H.
 Roughley L.
 Routley C.
 Rowley C.
 Rudra P.
 Russell R.
 Ryan C.
 Saad C.
 Sadeghi A.
 Salberg A.
 Salota V.
 Samuel M.
 Samuels R.
 Sanapala S.
 Sanusi S.
 Sarao S.
 Sathyabhama S.
 Saunders Z.
 Sawarzynska-ryszka B.
 Sceales P.
 Schumacher N.
 Schwartz N.
 Sellers C.
 Sellers H.
 Sellick J.
 Sen S.
 Senaratne D.
 Senbeto S.
 Seneviratna D.
 Setty T.
 Shah R.
 Shah S.
 Shambly J.
 Sharafudeen S.
 Sharieff I.
 Sharifi L.
 Sharpe L.
 Shaw M.
 Sheldrake I.
 Shinde P.
 Shonfeld A.
 Short J.
 Siah J.
 Sibug S.
 Siddique O.
 Siew S.
 Simpson M.
 Singleton G.
 Sinha K.
 Sinha A.
 Sinnott M.
 Sivadhas H.
 Sivakumar S.
 Sivarajan B.
 Sivarajan S.
 Skeoch C.
 Slade S.
 Slater P.
 Smith C.
 Smith J.
 Smith L.
 Smith A.
 Smith E.
 Smith R.
 Smith S.
 Smith T.
 Smithers H.
 Smolen S.
 Smyth C.
 Snel T.
 Snipe C.
 Soltanifar S.
 Sonawane N.
 Soundararaja A.
 Spence E.
 Spiliopoulos M.
 Srivastava C.
 Stacey K.
 Stafford H.
 Staines N.
 Stead R.
 Stevens E.
 Stilwell A.
 Stocks G.
 Stokes A.
 Stone C.
 Straughan B.
 Subbarathnam V.
 Sudunagunta S.
 Sultan P.
 Suppiah P.
 Surve P.
 Sutherland A.
 Swanton R.
 Swarbrick C.
 Swinson A.
 Syrrakou E.
 Tadbiri S.
 Tamhane P.
 Tamilselvan P.
 Tan A.
 Tanna S.
 Tarft H.
 Tarry L.
 Taylor I.
 Taylor S.
 Tebbot J.
 Theron S.
 Thomas M.
 Todd S.
 Tolliday H.
 Topham C.
 Tovell N.
 Traves M.
 Trodd D.
 Tufchi A.
 Turley K.
 Turnbull M.
 Turnbull C.
 Turner O.
 Turner W.
 Turney S.
 Tyagi E.
 Uncles D.
 Unsworth V.
 Vadnere P.
 Varadan R.
 Vasishta V.
 Veal A.
 Vedham L.
 Venkaya J.
 Verghese M.
 Veronica I.
 Vidanagamage D.
 Vincent R.
 Vyapury V.
 Wain H.
 Walbridge F.
 Walker E.
 Walsh P.
 Walshe E.
 Walters M.
 Wan Y.
 Wang C.
 Wankhade K.
 Waters G.
 Watts C.
 Webber A.
 Wedgwood T.
 Wee M.
 Wellstead S.
 White A.
 Whitear M.
 Whitefield L.
 Wilkinson S.
 Williams L.
 Williams R.
 Wilson D.
 Wilson S.
 Wimble K.
 Winkley E.
 Winslow L.
 Winwright P.
 Wloch K.
 Wong G.
 Wong H.
 Man Wong J.
 Wood T.
 Wray S.
 Wrench I.
 Wu J.
 Wynn K.
 Yap Y.
 Kuan Yeow C.
 Young E.
 Yusaf A.
 Uz Zafar S.
 Zeinali D.
 Zhang S.
 Zope S.
 Zucco L.
 Anwar S.
 Blunt N.
 Cronin J.
 El-Boghdadly K.
 Grover V.
 Grailey K.
 Gray M.
 Highton D.
 Hopkins P.
 Johnston C.
 Kemp H.
 Laycock H.
 Lo Q.
 Martin D.
 Morkane C.
 O'Carroll J.
 Oliver C.
 Patel M.
 Phillips S.
 Post B.
 Visram A.
 Wickham A.</t>
  </si>
  <si>
    <t>Incidence of accidental awareness during general anaesthesia in obstetrics: a multicentre, prospective cohort study.</t>
  </si>
  <si>
    <t>General anaesthesia for obstetric surgery has distinct characteristics that may contribute towards a higher risk of accidental awareness during general anaesthesia. The primary aim of this study was to investigate the incidence, experience and psychological implications of unintended conscious awareness during general anaesthesia in obstetric patients. From May 2017 to August 2018, 3115 consenting patients receiving general anaesthesia for obstetric surgery in 72 hospitals in England were recruited to the study. Patients received three repetitions of standardised questioning over 30 days, with responses indicating memories during general anaesthesia that were verified using interviews and record interrogation. A total of 12 patients had certain/probable or possible awareness, an incidence of 1 in 256 (95%CI 149-500) for all obstetric surgery. The incidence was 1 in 212 (95%CI 122-417) for caesarean section surgery. Distressing experiences were reported by seven (58.3%) patients, paralysis by five (41.7%) and paralysis with pain by two (16.7%). Accidental awareness occurred during induction and emergence in nine (75%) of the patients who reported awareness. Factors associated with accidental awareness during general anaesthesia were: high BMI (25-30 kg.m-2); low BMI (&lt;18.5 kg.m-2); out-of-hours surgery; and use of ketamine or thiopental for induction. Standardised psychological impact scores at 30 days were significantly higher in awareness patients (median (IQR [range]) 15 (2.7-52.0 [2-56]) than in patients without awareness 3 (1-9 [0-64]), p = 0.010. Four patients had a provisional diagnosis of post-traumatic stress disorder. We conclude that direct postoperative questioning reveals high rates of accidental awareness during general anaesthesia for obstetric surgery, which has implications for anaesthetic practice, consent and follow-up.Copyright © 2021 Association of Anaesthetists</t>
  </si>
  <si>
    <t>https://dx.doi.org/10.1111/anae.15385</t>
  </si>
  <si>
    <t>Anaesthesia. 76(6) (pp 759-776), 2021. Date of Publication: June 2021.</t>
  </si>
  <si>
    <t>Huisingh C.
 Missmer S.A.
 Petruski-Ivleva N.
 Krueger W.S.
 Kilpatrick R.D.
 Chand D.
 Chiuve S.E.</t>
  </si>
  <si>
    <t>Incidence of depression, anxiety and self-directed harm in women with endometriosis.</t>
  </si>
  <si>
    <t>Background: In cross-sectional studies, women with endometriosis (EM) have a high prevalence of anxiety and depression. However, prospective studies assessing the relationship between EM and subsequent comorbidities are limited. Objective(s): To evaluate the incidence of diagnosed mental health disorders and self-harm in women with clinically recognized EM. Method(s): Women aged 18-50 years with EM (N = 2,101) were identified in the Optum ClinformaticsTM commercial insurance claims database from May 1, 2000 through March 31, 2018. EM was defined as &gt;=2 diagnosis claims (ICD9 codes 617.X or ICD10 codes N80.X; 10%) or 1 claim preceded by laparoscopy 30 days prior (90%). Women with EM were age-matched 1:2 to women without EM but had a claim for a general medical exam (N = 4,232). Depression and anxiety were defined by ICD9 and ICD10 diagnosis codes and/or prescription fills for antidepressants or antianxiety medications, respectively. In sensitivity analysis, these outcomes were defined using diagnosis codes only. Self-directed violence (suicide, suicide attempt, and intentional self-inflicted injury or self-harm) was defined by ICD9 and ICD10 diagnosis codes. Women with claims for depression, anxiety, self-directed violence or prescription fills for antidepressants and antianxiety medications at baseline were excluded. Cox proportional hazards models estimated the hazard ratio (HR) and 95% confidence interval (CI) between EM and each outcome, adjusting for demographics and comorbidities at baseline. Result(s): The mean age was 38 (SD: 7) years and 63% of women were Caucasian. Women with EM compared to women without were more likely to have a history of opioid use (65% v 36%), hysterectomy (49% v 1%), infertility diagnosis (13% v 5%), low back pain (27% v 20%), migraines (9% v 6%) and asthma (10% v 7%) at baseline. The incidence rate (per 1,000 patient-years) among women with EM was 81.8 for depression, 98.5 for anxiety and 1.0 for self-harm, using diagnosis and/or prescription claims and 39.2 for depression and 35.7 for anxiety, using diagnosis claims only. The adjusted HRs (95% CI) comparing women with EM to women without were 1.6 (1.4-1.8) for depression, 1.7 (1.5-1.9) for anxiety, and 2.1 (0.6-7.6) for self-directed harm. Results were similar when outcomes were defined using diagnosis claims only. Conclusion(s): Women with clinically recognized EM were more likely to develop depression and anxiety than women without EM. Rates of self-directed harm were low but higher among EM patients. Because comorbid mental illness may affect treatment strategies, identifying women at risk may improve patient-centered management.</t>
  </si>
  <si>
    <t>https://dx.doi.org/10.1002/pds.4864</t>
  </si>
  <si>
    <t>Pharmacoepidemiology and Drug Safety. Conference: 35th International Conference on Pharmacoepidemiology and Therapeutic Risk Management. Philadelphia, PA United States. 28(Supplement 2) (pp 105), 2019. Date of Publication: August 2019.</t>
  </si>
  <si>
    <t>Reed, PL; Anthony, JC; Breslau, N</t>
  </si>
  <si>
    <t>Incidence of drug problems in young adults exposed to trauma and Posttraumatic stress disorder - Do early life experiences and predispositions matter?</t>
  </si>
  <si>
    <t>SUBSTANCE USE DISORDERS; SELF-MEDICATION HYPOTHESIS; ALCOHOL-USE DISORDERS; DIAGNOSTIC ORPHANS; DEPENDENCE SYMPTOMS; NO DIAGNOSIS; ENVIRONMENTAL-INFLUENCES; CHILDHOOD MISBEHAVIOR; COCAINE DEPENDENCE; ADOLESCENT FEMALES</t>
  </si>
  <si>
    <t>Context: Most estimated associations of posttraumatic stress disorder (PTSD) with DSM-IV drug dependence and abuse are from cross-sectional studies or from prospective studies of adults that generally do not take into account suspected causal determinants measured in early childhood. Objective: To estimate risk for incident drug disorders associated with prior DSM-IV PTSD. Design: Multiwave longitudinal study of an epidemiologic sample of young adults first assessed at entry to first grade of primary school in the fall semesters of 1985 and 1986, with 2 young adult follow-up assessments. Setting: Mid-Atlantic US urban community. Participants: Young adults (n=988; aged 19-24 years) free of clinical features of DSM-IV drug use disorders at the first young adult assessment and therefore at risk for newly incident drug use disorders during the 1-year follow-up period. Main Outcome Measures: During the 12-month interval between the 2 young adult follow-up assessments, newly incident (1) DSM-IV drug abuse or dependence; (2) DSM-IV drug abuse; (3) DSM-IV drug dependence; and (4) emerging dependence problems (1 or 2 newly incident clinical features of DSM-IV drug dependence), among subjects with no prior clinical features of drug use disorders. Results: Prior PTSD (but not trauma only) was associated with excess risk for drug abuse or dependence (adjusted relative risk, 4.9; 95% confidence interval, 1.6-15.2) and emerging dependence problems (adjusted relative risk, 4.9; 95% confidence interval, 1.2-20.1) compared with the no-trauma group controlling for childhood factors. Subjects with PTSD also had a greater adjusted relative risk for drug abuse or dependence compared with subjects exposed to trauma only (adjusted relative risk, 2.0; 95% confidence interval, 1.1-3.8) controlling for childhood factors. Conclusions: Association of PTSD with subsequent incident drug use disorders remained substantial after statistical adjustment for early life experiences and predispositions reported in previous studies as carrying elevated risk for both disorders. Posttraumatic stress disorder might be a causal determinant of drug use disorders, possibly representing complications such as attempts to self-medicate troubling trauma-associated memories, nightmares, or painful hyperarousal symptoms.</t>
  </si>
  <si>
    <t>Delorme, Jessica;Chenaf, Chouki;Kabore, Jean-Luc;Pereira, Bruno;Mulliez, AurÃ©lien;Tremey, Aurore;Brousse, Georges;Zenut, Marie;Laporte, Catherine;Authier, Nicolas</t>
  </si>
  <si>
    <t>Incidence of high dosage buprenorphine and methadone shopping behavior in a retrospective cohort of opioid-maintained patients in France.</t>
  </si>
  <si>
    <t>Background: Opioid Substitution Treatment (OST) misuse and diversion have significantly increased worldwide. Obtaining OST prescriptions from multiple prescribers, known as doctor shopping, is a way in which opioids may be diverted. Objectives: The aim of this study was to assess the incidence of OST (high dosage buprenorphine (HDB) and methadone (MTD)) shopping behavior and identify associated risk factors, and its impact on mortality. Methods: A retrospective cohort of patients treated by OST between April 1, 2004 and December 31, 2012 from a sample of the French Health Insurance database was established. Doctor shopping was defined as â‰¥ 1 day of overlapping prescriptions written by â‰¥ 2 different prescribers and filled in â‰¥ 3 different pharmacies. Results: A total of 2043 patients were enrolled, 1450 HDB and 593 MTD. The one-year incidence of shopping behavior was 8.4% (95% CI: 7.0â€“10.1) in HDB group and 0% in MTD group, compared to 0.2% (95% CI: 0.1â€“0.2) for diuretics. On multivariate analysis, factors associated with HDB shopping behavior were: male gender HR: 1.74 (95% CI: 1.20â€“2.54); low-income status HR: 2.95 (95% CI: 2.07â€“4.44); mental health disorders HR: 1.43 (95% CI: 1.06â€“1.94); concurrent hypnotics use HR: 1.90 (95% CI: 1.39â€“2.61); concurrent use of weak opioids HR: 1.48 (95% CI: 1.09â€“1.99) and morphine HR: 1.69 (95% CI: 1.02â€“2.80). HDB shoppers had a higher, yet non-significant risk of death (HR: 1.56 (95% CI: 0.64â€“3.81)) than non HDB shoppers. Conclusion: Shopping behavior was only found in high dosage buprenorphine patients and concerned almost one out of ten patients. (PsycINFO Database Record (c) 2018 APA, all rights reserved)</t>
  </si>
  <si>
    <t>https://doi.org/10.1016/j.drugalcdep.2016.02.035</t>
  </si>
  <si>
    <t>Callaghan, RC; Cunningham, JK; Sajeev, G; Kish, SJ</t>
  </si>
  <si>
    <t>Incidence of Parkinson's Disease Among Hospital Patients with Methamphetamine-Use Disorders</t>
  </si>
  <si>
    <t>methamphetamine; Parkinson's disease; parkinsonism; incidence; longitudinal</t>
  </si>
  <si>
    <t>HUMAN COCAINE USERS; VESICULAR MONOAMINE TRANSPORTER; PROPENSITY SCORE METHODS; STRIATAL DOPAMINE; ACUTE APPENDICITIS; FRONTAL-CORTEX; D-AMPHETAMINE; RISK; ACCURACY; SMOKING</t>
  </si>
  <si>
    <t>Because methamphetamine exposure to experimental animals can damage brain dopamine neurones, we examined whether hospital patients diagnosed with methamphetamine-related disorders might have greater risk of subsequent admission with a Parkinson's disease diagnosis. This was a population-based cohort study using all statewide inpatient hospital discharge records from July 1, 1990, through June 30. 2000, in California, USA, in which subjects aged at least 50 years were followed for up to 10 years. Individuals with reported methamphetamine-related conditions (n = 1,863; ICD-9 codes 304.4, 305.7, 969.7, and E854.2) were matched on demographic variables and follow-up time with those with primary appendicitis conditions (n = 9,315). The appendicitis group had a Parkinson's disease incidence rate no different than the rate found among members of a large health maintenance organization in California. Cox regression procedures were used to estimate group differences in the rates of receiving a subsequent inpatient diagnosis of Parkinson's disease (ICD-9 332.0). The methamphetamine group showed increased risk of a subsequent admission with Parkinson's disease compared with that of the matched appendicitis group (adjusted hazard ratio = 2.65, 95% CI, 1.17-5.98, P = 0.019). Study limitations include a population limited to hospital admissions, an uncertainty regarding diagnostic validity of the ICD-9 code 332.0 (Parkinson's disease), and a small number of incident cases with suspected Parkinson's disease. We strongly emphasize the preliminary nature of the findings. Nevertheless, these data, requiring replication, provide some evidence that methamphetamine users might be at greater than normal risk for developing Parkinson's disease. (C) 2010 Movement Disorder Society</t>
  </si>
  <si>
    <t>Thiesen S.
 Conroy E.J.
 Bellis J.R.
 Bracken L.E.
 Mannix H.L.
 Bird K.A.
 Duncan J.C.
 Cresswell L.
 Kirkham J.J.
 Peak M.
 Williamson P.R.
 Nunn A.J.
 Turner M.A.
 Pirmohamed M.
 Smyth R.L.</t>
  </si>
  <si>
    <t>Incidence, characteristics and risk factors of adverse drug reactions in hospitalized children - a prospective observational cohort study of 6,601 admissions.</t>
  </si>
  <si>
    <t>Background: Adverse drug reactions (ADRs) are an important cause of harm in children. Current data are incomplete due to methodological differences between studies: only half of all studies provide drug data, incidence rates vary (0.6% to 16.8%) and very few studies provide data on causality, severity and risk factors of pediatric ADRs. We aimed to determine the incidence of ADRs in hospitalized children, to characterize these ADRs in terms of type, drug etiology, causality and severity and to identify risk factors. Method(s): We undertook a year-long, prospective observational cohort study of admissions to a single UK pediatric medical and surgical secondary and tertiary referral center (Alder Hey, Liverpool, UK). Children between 0 and 16 years 11 months old and admitted for more than 48 hours were included. Observed outcomes were occurrence of ADR and time to first ADR for the risk factor analysis. Result(s): A total of 5,118 children (6,601 admissions) were included, 17.7% of whom experienced at least one ADR. Opiate analgesics and drugs used in general anesthesia (GA) accounted for more than 50% of all drugs implicated in ADRs. Of these ADRs, 0.9% caused permanent harm or required admission to a higher level of care. Children who underwent GA were at more than six times the risk of developing an ADR than children without a GA (hazard ratio (HR) 6.40; 95% confidence interval (CI) 5.30 to 7.70). Other factors increasing the risk of an ADR were increasing age (HR 1.06 for each year; 95% CI 1.04 to 1.07), increasing number of drugs (HR 1.25 for each additional drug; 95% CI 1.22 to 1.28) and oncological treatment (HR 1.90; 95% CI 1.40 to 2.60). Conclusion(s): ADRs are common in hospitalized children and children who had undergone a GA had more than six times the risk of developing an ADR. GA agents and opiate analgesics are a significant cause of ADRs and have been underrepresented in previous studies. This is a concern in view of the increasing number of pediatric short-stay surgeries. © 2013 Thiesen et al.; licensee BioMed Central Ltd.</t>
  </si>
  <si>
    <t>https://dx.doi.org/10.1186/1741-7015-11-237</t>
  </si>
  <si>
    <t>BMC Medicine. 11(1) (no pagination), 2013. Article Number: 237. Date of Publication: 07 Nov 2013.</t>
  </si>
  <si>
    <t>Pritchard K.T.
 Downer B.
 Raji M.A.
 Baillargeon J.
 Kuo Y.-F.</t>
  </si>
  <si>
    <t>Incident Functional Limitations Among Community-Dwelling Adults Using Opioids: A Retrospective Cohort Study Using a Propensity Analysis with the Health and Retirement Study.</t>
  </si>
  <si>
    <t>Background: Opioid analgesics are commonly used to manage pain; however, it is unclear how they affect patient function. This study examines the association between opioid analgesics and incident limitations in activities of daily living (ADL), instrumental activities of daily living (IADL), and cognitive functioning among community-dwelling older adults. Method(s): Data included 10,003 participants of the 2016 and 2018 waves of the Health and Retirement Study, which sampled US adults aged 51-98 years. The primary exposure was self-reported opioid pain medication use in 2016. Outcomes included incident limitations in ADL, IADL, and cognitive functioning in 2018. Statistical methods adjusted for confounding using multivariable logistic regressions, inverse probability of treatment weighting, and propensity scores. Result(s): Opioid use (adjusted odds ratio [aOR]: 1.34, 95% confidence interval [CI] 1.07-1.68) was associated with a statistically significant higher odds of incident ADL limitation in multivariable regression and in propensity score adjustment (aOR: 1.41, 95% CI 1.13-1.76). The association between opioid use and ADL and IADL limitations was modified by age. Adults aged &lt; 65 years had a higher odds of incident ADL (aOR: 1.83, 95% CI 1.38-2.42) and IADL (aOR: 1.42, 95% CI 1.06-1.90) limitations compared with those aged &gt;= 65 years. Conclusion(s): Community-dwelling adults using opioid analgesics to manage pain may be at risk for incident ADL limitations. Middle-aged adults, compared with those older than 65 years of age, experienced the greatest odds for incident ADL and IADL limitations following opioid use. According to sensitivity analyses, our findings were robust to unmeasured confounding.Copyright © 2022, The Author(s), under exclusive licence to Springer Nature Switzerland AG.</t>
  </si>
  <si>
    <t>https://dx.doi.org/10.1007/s40266-022-00953-y</t>
  </si>
  <si>
    <t>Drugs and Aging. 39(7) (pp 559-571), 2022. Date of Publication: July 2022.</t>
  </si>
  <si>
    <t>Smith P.H.
 Homish G.G.
 Leonard K.E.
 Cornelius J.R.</t>
  </si>
  <si>
    <t>Incident non-medical use of prescription opioids is associated with heroin initiation among U.S. veterans: A prospective cohort study.</t>
  </si>
  <si>
    <t>Aims: We assessed whether incident non-medical use of prescription opioids (NMUPO) is associated with heroin initiation among U.S. veterans in primary care who had no prior history of NUMPO or heroin use. Method(s): The Veterans Aging Cohort Study (VACS) is a prospective cohort study of HIV-infected and uninfected veterans in care. Werestricted our analysis to subjectswhoreported no prior history of injection drug use, heroin use, or NMUPO at baseline. Incident NMUPO and date of heroin initiation were ascertained from surveys administered over six follow up interviews (2002-2012). We used Cox regression to examine the relationship between incident NMUPO and heroin use, adjusting for HIV status, sociodemographics, pain interference, receipt of chronic opioid therapy, and previous diagnosis of PTSD and major depression. Result(s): Among 3430 eligible participants, the mean age was 49.7 (SD = 10.6) and 2203 (66.4%) were African American. Over the 10-year study period, the incidence of heroin initiation was 2.76 per 100 person-years, and greater among those who reported any NMUPO (log-rank p-value &lt; 0.001). In a multivariable model, incident NMUPO was positively and independently associated with heroin initiation (adjusted hazard ratio = 5.25, 95% CI: 4.20, 6.57). Conclusion(s): NMUPO is a strong risk factor for heroin initiation among veterans seen in primary care. Most reported new onset NMUPO prior to or concurrent with heroin initiation. Strategies are needed to identify and address NMUPO among veterans.</t>
  </si>
  <si>
    <t>https://dx.doi.org/10.1016/j.drugalcdep.2015.07.958</t>
  </si>
  <si>
    <t>Drug and Alcohol Dependence. Conference: 2015 Annual Meeting of the College on Problems of Drug Dependence, CPDD 2015. Phoenix, AZ United States. Conference Publication: (var.pagings). 156 (pp e14-e15), 2015. Date of Publication: 01 Nov 2015.</t>
  </si>
  <si>
    <t>Jaffe, K; Nosova, E; Maher, L; Hayashi, K; Milloy, MJ; Richardson, L</t>
  </si>
  <si>
    <t>Income generation and the patterning of substance use: A gender-based analysis</t>
  </si>
  <si>
    <t>Income generation; Work; Gender; Substance use</t>
  </si>
  <si>
    <t>INJECTION-DRUG USERS; SEX WORK; INFORMAL RECYCLERS; CANNABIS USE; CRACK USERS; EMPLOYMENT; PEOPLE; VANCOUVER; RISK; TRAJECTORIES</t>
  </si>
  <si>
    <t>Background: Previous research has demonstrated how income-generating activities among marginalized people who use drugs (PWUD)-including employment, income assistance, street-based activities, sex work, and illegal activities-can provide both benefit (e.g., additional income) and harm (e.g., violence, criminalization). However, little is known about gender differences in factors such as drug use patterns that are associated with incomegenerating activities among PWUD. Methods: Using data from prospective cohorts of HIV-positive and HIV-negative PWUD in Vancouver, Canada, we conducted exploratory gender-stratified analyses of associations between substance use patterns and incomegenerating activities, using generalized linear mixed-models. Results: Participants reported income sources as employment (23.4 %), income assistance (88.1 %), street-based activities (24.9 %), sex work (15.2 %), drug dealing (31.5 %), or other illegal activities (13.9 %). GLMM results showed gendered patterns of engagement in specific income-generating activities and some diverging patterns of substance use. For instance, men receiving income assistance were less likely to use opioids (Adjusted odds ratio (AOR) = 0.64; 95 % confidence interval(CI) = 0.50-0.82) and women engaged in sex work were more likely to use crack-cocaine (AOR = 2.74, 95 % CI = 2.22-3.37). However, results reflected primarily converging patterns of substance use between women and men across income-generating activities, particularly for drug dealing and other illegal activities. Conclusions: Our results suggest that substance use patterns may be more closely associated with income generation context than gender. Given potential harms associated with some income generation activities, results highlight the need for further investigation of the social and structural context of income generation, its intersections with gender and substance use, and the expansion of low-threshold work opportunities.</t>
  </si>
  <si>
    <t>Raymond I.
 Nielsen T.A.
 Lavigne G.
 Choiniere M.</t>
  </si>
  <si>
    <t>Incorporation of pain in dreams of hospitalized burn victims.</t>
  </si>
  <si>
    <t>It has been shown that realistic, localized painful sensations can be experienced in dreams either through direct incorporation or from past memories of pain. Nevertheless, the frequency of pain dreams in healthy subjects is low. This prospective study was designed to evaluate the occurrence and frequency of pain in the dreams of patients suffering from burn pain. Twenty-eight nonventilated burn victims were interviewed for 5 consecutive mornings during the first week of hospitalization. A structured-interview protocol was used to collect information on dream content, quality of sleep, and pain intensity and location. Patients were also administered the Impact of Event Scale to assess posttraumatic symptoms. Thirty-nine percent of patients reported 19 pain dreams on a total of 63 dreams (30%). Patients with pain dreams showed evidence of worse sleep, more nightmares, higher intake of anxiolytic medication, and higher scores on the Impact of Event Scale than did patients reporting dreams with no pain content. Moreover, patients with pain dreams also had a tendency to report more intense pain during therapeutic procedures. Although more than half of our sample did not report pain dreams, these results suggest that pain dreams do occur at a greater frequency in suffering populations than in normal volunteers. More importantly, dreaming about pain may be an added stress for burn patients and may contribute to both poor sleep and higher pain intensity, which could evolve into a cycle of pain-anxiety-sleeplessness.</t>
  </si>
  <si>
    <t>http://dx.doi.org/10.1093/sleep/25.7.765</t>
  </si>
  <si>
    <t>Sleep. 25(7) (pp 765-770), 2002. Date of Publication: 01 Nov 2002.</t>
  </si>
  <si>
    <t>Doyon, Suzanne;Benton, Carleigh;Anderson, Bruce A.;Baier, Michael;Haas, Erin;Hadley, Lisa;Maehr, Jennifer;Rebbertâ€_x0090_Franklin, Kathleen;Olsen, Yngvild;Welsh, Christopher</t>
  </si>
  <si>
    <t>Incorporation of poison center services in a stateâ€_x0090_wide overdose education and naloxone distribution program.</t>
  </si>
  <si>
    <t>Background: To help curb the opioid overdose epidemic, many states are implementing overdose education and naloxone distribution (OEND) programs. Few evaluations of these programs exist. Maryland's OEND program incorporated the services of the poison center. It asked bystanders to call the poison center within 2 hours of administration of naloxone. Bystanders included law enforcement (LE). Objective: Description of the initial experience with this unique OEND program component. Methods: Retrospective case series of all cases of bystanderâ€_x0090_administered naloxone reported to the Maryland Poison Center over 16 months. Cases were followed to final outcome, for example, hospital discharge or death. Indications for naloxone included suspected opioid exposure and unresponsiveness, respiratory depression, or cyanosis. Naloxone response was defined as person's ability to breathe, talk, or walk within minutes of administration. Results: Seventyâ€_x0090_eight cases of bystanderâ€_x0090_administered naloxone were reported. Positive response to naloxone was observed in 75.6% of overall cases. Response rates were 86.1% and 70.9% for suspected exposures to heroin and prescription opioids, respectively. Two individuals failed to respond to naloxone and died. Discussion: Naloxone response rates were higher and admission to the intensive care unit rates were lower in heroin overdoses than prescription opioid overdoses. Conclusions: This retrospective case series of 78 cases of bystanderâ€_x0090_administered naloxone reports a 75.6% overall rate of reversal. Scientific Significance: The findings of this study may be more generalizable. Incorporation of poison center services facilitated the capture of more timely data not usually available to OEND programs. (PsycINFO Database Record (c) 2016 APA, all rights reserved)</t>
  </si>
  <si>
    <t>https://doi.org/10.1111/ajad.12384</t>
  </si>
  <si>
    <t>Zimmerman K.
 Salow M.
 Skarf L.
 Rudolph J.L.</t>
  </si>
  <si>
    <t>Increase in anticholinergic medications is associated with delirium in palliative care inpatients.</t>
  </si>
  <si>
    <t>Background: Delirium has been associated with increased medical complications, longer length of stay, functional decline, and risk for institutionalization. Delirium is prevalent in palliative care patients and impacts remaining quality of life. Medications with anticholinergic properties are thought to increase the risk of delirium. The aim of this study is to determine if escalating anticholinergic load increases incidence of delirium in palliative care inpatients. Method(s): Veterans admitted to the VA Boston Healthcare System with a palliative care consult were retrospectively reviewed. Patients were excluded if they received antipsychotics or had evidence of mental status changes upon admission. Escalations in anticholinergic load were assessed throughout admission using the Anticholinergic Risk Scale (ARS), a validated measure of anticholinergic risk. Presence of delirium prior to day 14 of admission was determined by use of a validated chart review instrument. Delirium confounders collected included cognitive impairment, unit admission, fluid and electrolyte status, infection, pain, opiate use, and APACHE-III. Result(s): Of 216 patients analyzed, 31% (n=67) developed delirium, with a mean age of 74 +/- 13 years. Delirious and non-delirious patients did not differ significantly. Peak ARS in patients with delirium was 2.2 +/- 2.4 compared to 1.3 +/- 1.6 in those without delirium (p &lt; 0.001). Change from admission to peak ARS was 0.8 +/- 1.7 in patients with delirium compared to 0.3 +/- 1.4 in those without (p=0.03). On average, delirium occurred 2.3 +/-3.2 days after the peak in ARS. Increase in ARS was significantly associated with increased odds of developing delirium (adjusted OR 1.6, 95% CI 1.0-2.7), after adjustment for age, brain metastasis, ICU admission, and increase in opiate dosage. Conclusion(s): In this analysis of palliative care inpatients, we found that escalating ARS increases the odds of delirium. In an effort to minimize delirium, anticholinergic medications should be added with caution in this vulnerable cohort. Further prospective studies are needed to establish a directly causal relationship.</t>
  </si>
  <si>
    <t>https://dx.doi.org/10.1111/j.1532-5415.2012.04000.x</t>
  </si>
  <si>
    <t>Journal of the American Geriatrics Society. Conference: 2012 Annual Scientific Meeting of the American Geriatrics Society. Seattle, WA United States. Conference Publication: (var.pagings). 60(SUPPL. 4) (pp S101-S102), 2012. Date of Publication: April 2012.</t>
  </si>
  <si>
    <t>Harnett J.T.
 Dargan P.I.
 Dines A.M.
 Archer J.R.H.
 Greene S.L.
 Wood D.M.</t>
  </si>
  <si>
    <t>Increase in UK emergency department presentations related to acute methamphetamine: Concern for the future?.</t>
  </si>
  <si>
    <t>Background: In theUSA, there have been concerns about the widespread use of methamphetamine. Previous studies of UK-based population/subpopulation level surveys, work-place drug testing, and ED presentations have not shown similar issues related to the use of methamphetamine in the UK.More recently, there has been a resurgence of concerns about increasing use and associated harms related to use of methamphetamine in the UK. Hypothesis: Methamphetamine-related acute toxicity and ED presentations are increasing in the UK. Method(s): This is a retrospective analysis of prospectively collected data on ED presentations related to acute methamphetamine toxicity to two inner London hospitals, between 2005 and 2018. Data from identified cases were extracted from presentations between 2015 and 2018 including demographics, co-used substances, clinical features, and outcomes. Result(s): The number of presentations increased from 4 in 2005 to 294 in 2018. Of the 850 presentations between 2015 and 2018, 94.9% (n=807) were male and mean (range) age was 35.1 (16-67) years. Methamphetamine presentations were associated with severe cardiovascular toxicity, with 33.1 and 47.6% having significant systolic hypertension (&gt; 140 mmHg) or tachycardia (&gt; 100 bpm), respectively. Overall, 474 (56.2% of 843 with available data) methamphetamine presentations were discharged from the ED (medically discharged 398; self-discharged 76). Of the 369 admitted, 57 (15.4% of those admitted) were admitted to a critical care (level 2 or 3) facility. Themost commonly co-used substance was GHB/GBL (n = 461, 54.2% of presentations), followed by ethanol (n = 166, 19.5%), mephedrone (n=95, 11.1%), and cocaine/crack cocaine (n = 68, 8.0%). Co-use of GHB/GBL with methamphetamine attenuated the neurological/neuropsychiatric toxicity seen with lone methamphetamine use: anxiety 26.1 vs 40.6%, p = 0.002; hallucinations 12.4 vs 26.1%, p &lt; 0.001; and psychosis 12.4 vs 24.6%, p=0.001. Conclusion(s): Methamphetamine-related ED presentations with significant acute toxicity are increasing in the UK. An appropriate approach by legislative and other bodies is needed to address this trend and to reduce associated harms.</t>
  </si>
  <si>
    <t>https://dx.doi.org/10.1007/s13181-020-00759-7</t>
  </si>
  <si>
    <t>Journal of Medical Toxicology. Conference: 2020 American College of Medical Toxicology Annual Scientific Meeting, ACMT 2020. New York, NY United States. 16(2) (pp 144), 2020. Date of Publication: 2020.</t>
  </si>
  <si>
    <t>Machado-Vieira, R; Luckenbaugh, DA; Ballard, ED; Henter, ID; Tohen, M; Suppes, T; Zarate, CA</t>
  </si>
  <si>
    <t>Increased Activity or Energy as a Primary Criterion for the Diagnosis of Bipolar Mania in DSM-5: Findings From the STEP-BD Study</t>
  </si>
  <si>
    <t>TREATMENT ENHANCEMENT PROGRAM; WEEKLY SYMPTOMATIC STATUS; II-DISORDER; NATURAL-HISTORY; INDIVIDUALS; HYPOMANIA</t>
  </si>
  <si>
    <t>Objective: DSM-5 describes a distinct period of abnormally and persistently elevated, expansive, or irritable mood and abnormally and persistently increased activity or energy as a primary criterion for mania. Thus, increased energy or activity is now considered a core symptom of manic and hypomanic episodes. Using data from the Systematic Treatment Enhancement Program for Bipolar Disorder study, the authors analyzed point prevalence data obtained at the initial visit to assess the diagnostic validity of this new DSM-5 criterion. The study hypothesis was that the DSM-5 criterion would alter the prevalence of mania and/or hypomania. Method: The authors compared prevalence, clinical characteristics, validators, and outcome in patients meeting the DSM-5 criteria (i.e., DSM-IV criteria plus the DSM-5 criterion of increased activity or energy) and those who did not meet the new DSM-5 criterion (i.e., who only met DSM-IV criteria). Results: All 4,360 participants met DSM-IV criteria for bipolar disorder, and 310 met DSM-IV criteria for a manic or hypo manic episode. When the new DSM-5 criterion of increased activity or energy was added as a coprimary symptom, the prevalence of mania and hypomania was reduced. Although minor differences were noted in clinical and concurrent validators, no changes were observed in longitudinal outcomes. Conclusions: The findings confirm that including increased activity or energy as part of DSM-5 criterion A decreases the prevalence of manic and hypomanic episodes but does not affect longitudinal clinical outcomes.</t>
  </si>
  <si>
    <t>Martin F.
 Blanco-Suarez M.
 Zambrano P.
 Caceres O.
 Almirall M.
 Alegre-Martin J.
 Lobo B.
 Gonzalez-Castro A.M.
 Santos J.
 Domingo J.C.
 Jurek J.
 Castro-Marrero J.</t>
  </si>
  <si>
    <t>Increased gut permeability and bacterial translocation are associated with fibromyalgia and myalgic encephalomyelitis/chronic fatigue syndrome: implications for disease-related biomarker discovery.</t>
  </si>
  <si>
    <t>Background: There is growing evidence of the significance of gastrointestinal complaints in the impairment of the intestinal mucosal barrier function and inflammation in fibromyalgia (FM) and in myalgic encephalomyelitis/chronic fatigue syndrome (ME/CFS). However, data on intestinal permeability and gut barrier dysfunction in FM and ME/CFS are still limited with conflicting results. This study aimed to assess circulating biomarkers potentially related to intestinal barrier dysfunction and bacterial translocation and their association with self-reported symptoms in these conditions. Method(s): A pilot multicenter, cross-sectional cohort study with consecutive enrolment of 22 patients with FM, 30 with ME/CFS and 26 matched healthy controls. Plasma levels of anti-beta-lactoglobulin antibodies (IgG anti-beta-LGB), zonulin-1 (ZO-1), lipopolysaccharides (LPS), soluble CD14 (sCD14) and interleukin-1-beta (IL-1beta) were assayed using ELISA. Demographic and clinical characteristics of the participants were recorded using validated self-reported outcome measures. The diagnostic accuracy of each biomarker was assessed using the receiver operating characteristic (ROC) curve analysis. Result(s): FM patients had significantly higher levels of anti-beta-LGB, ZO-1, LPS, and sCD14 than healthy controls (all P &lt; 0.0001). In ME/CFS patients, levels of anti-beta-LGB, ZO-1, LPS, and sCD14 were significantly higher than controls, but lower than in FM (all P &lt; 0.01), while there was no significant difference in IL-1beta level. In the FM and ME/CFS cohorts, both anti-beta-LGB and ZO-1 correlated significantly with LPS and sCD14 (P &lt; 0.001 for both). In the FM group, both anti-beta-LGB and ZO-1 were correlated significantly with physical and mental health components on the SF-36 scale (P &lt; 0.05); whereas IL-1beta negatively correlated with the COMPASS-31 score (P &lt; 0.05). In the ME/CFS cohort, ZO-1 was positively correlated with the COMPASS-31 score (P &lt; 0.05). The ROC curve analysis indicated a strong ability of anti-beta-LGB, ZO-1, LPS and sCD14 to predictively distinguish between FM and ME/CFS from healthy controls (P &lt; 0.0001). Conclusion(s): Biomarkers of intestinal barrier function and inflammation were associated with autonomic dysfunction assessed by COMPASS-31 scores in FM and ME/CFS respectively. Anti-beta-LGB antibodies, ZO-1, LPS, and sCD14 may be putative predictors of intestinal barrier dysfunction in these cohorts. Further studies are needed to assess whether these findings are causal and can therefore be applied in clinical practice.Copyright © 2023 Martin, Blanco-Suarez, Zambrano, Caceres, Almirall, Alegre-Martin, Lobo, Gonzalez-Castro, Santos, Domingo, Jurek and Castro-Marrero.</t>
  </si>
  <si>
    <t>https://dx.doi.org/10.3389/fimmu.2023.1253121</t>
  </si>
  <si>
    <t>Frontiers in Immunology. 14 (no pagination), 2023. Article Number: 1253121. Date of Publication: 2023.</t>
  </si>
  <si>
    <t>Kuchel, O</t>
  </si>
  <si>
    <t>Increased plasma dopamine in patients presenting with the pseudopheochromocytoma quandary: retrospective analysis of 10 years' experience</t>
  </si>
  <si>
    <t>pseudopheochromocytoma; catecholamines; dopamine sulfate; idiopathic hypovolemia; mastocytosis</t>
  </si>
  <si>
    <t>PAROXYSMAL HYPERTENSION; PHEOCHROMOCYTOMA; CATECHOLAMINES; HYPERVENTILATION; DIAGNOSIS; PATTERNS; ANXIETY; MEDULLA</t>
  </si>
  <si>
    <t>Objectives A retrospective analysis was made to determine alternative diagnoses in patients with predominantly hypertensive episodes who were suspected of having pheochromocytoma but in whom this diagnosis was eliminated. Design Analysis of a random university hospital population referred over a period of 10 years. Methods Episodic clinical presentations of pheochromocytoma symptoms combined with a comparison of baseline and episodic radioenzymatically determined levels of plasma free norepinephrine and epinephrine were examined, together with prospective levels of plasma free and sulfated dopamine. Results Out of 63 patients presenting with episodes of palpitations, headaches, flushing, sweating and hyperventilation (associated with hypertension in 49 patients, with hypotension in six patients and with alternating hyper- and hypotension in eight patients), 14 were diagnosed as having idiopathic hypovolemia, nine as having mastocytosis, nine as having an adrenal tumor, four as having neurogenic hypertension and one each with cocaine abuse and reninoma, Both baseline and symptomatic levels of plasma free norepinephrine and epinephrine remained within physiological limits (exceeding them moderately in baroreceptor dysfunction only), but all subgroups had a mean episodic increase over baseline in plasma dopamine sulfate (mean +/- SEM 16.7 +/-: 5.9 to 53.2 +/- 19 pmol/ml; P &lt; 0.02), unlike free dopamine. Conclusions Patients whose symptoms imitated pheochromocytoma in hemodynamic instability and frequent flushing formed a heterogeneous group, with plasma norepinephrine and epinephrine usually within physiological limits but an overall mean threefold increase in dopamine sulfate concentrations. With the various diagnoses of idiopathic hypovolemia, mastocytosis, neurogenic, secondary hypertension and cocaine abuse eliminated as a cause of pheochromocytoma-like symptoms, at least half of these patients still had unexplained, predominantly emotionally or proprioreceptive stimulation-provoked, bouts of hypertension. Sympathetic arousal dominated by an increase in dopamine sulfate without a corresponding increase in free norepinephrine, epinephrine and dopamine may be attributed to a number of neurogenic, adaptive or autocrine-paracrine dopamine release mechanisms. (C) Lippincott Williams &amp; Wilkins.</t>
  </si>
  <si>
    <t>Armaghani S.J.
 Lee D.S.
 Bible J.E.
 Shau D.N.
 Kay H.
 Zhang C.
 McGirt M.J.
 Devin C.J.</t>
  </si>
  <si>
    <t>Increased preoperative narcotic use and its association with postoperative complications and length of hospital stay in patients undergoing spine surgery.</t>
  </si>
  <si>
    <t>Study Design: Prospective cohort analysis. Objective(s): To assess the effect of preoperative narcotic use on the incidence of 30-and 90-day postoperative complications, as well as length of hospital stay (LOS) in patients undergoing spine surgery. Summary of Background Data: Previous work has associated an increased incidence of complications and length of stay following surgery in patients with increased preoperative narcotic use. Despite this and recent national attention highlighting the negative effects of narcotics, they remain commonly used for the management of pain in patients undergoing spine surgery. Materials And Methods: A total of 583 patients undergoing spine surgery for a structural lesion were evaluated. Self-reported preoperative narcotic consumption was obtained and converted to morphine equivalents at the initial preoperative visit. LOS was recorded upon discharge and presence/type of a postoperative complication within 30/90 days was obtained. A multivariable logistic and linear regression analysis was performed for the incidence of complications and length of stay controlling for clinically important covariates. Result(s): Narcotic use was not associated with 30-or 90-day complications; however, smoking status was significantly associated with 30-day complications. Increased preoperative narcotic use was significantly associated with increased LOS, as was age, type of surgery, and depression. Conclusion(s): Increased preoperative narcotic use and depression are associated with increased LOS in patients undergoing spine surgery. We calculated that for every 100 morphine equivalents a patient is taking preoperatively; their stay is extended 1.1 days. Narcotic use was not associated with 30-or 90-day postoperative complications. As reimbursement is bundled before surgery, providing interventions for patients with treatable causes for increased length of stay can save cost overall.© Copyright 2016 Wolters Kluwer Health, Inc. All rights reserved.</t>
  </si>
  <si>
    <t>Clinical Spine Surgery. 29(2) (pp E93-E98), 2016. Date of Publication: 2016.</t>
  </si>
  <si>
    <t>Dimitrova A.
 Ungaro R.
 Lebwohl B.
 Green M.W.
 Babyatsky M.W.
 Green P.H.</t>
  </si>
  <si>
    <t>Increased prevalence of migraine in patients with celiac disease compared to patients with inflammatory bowel disease and controls: A multicenter prospective study.</t>
  </si>
  <si>
    <t>BACKGROUND: European studies have demonstrated that headache occurs more frequently in patients with celiac disease than controls. The purpose of this study is to measure the prevalence of headache in patients with celiac disease (CD) in the United States and compare the prevalence in patients with inflammatory bowel disease (IBD) and healthy controls (C). METHOD(S): Subjects were given a self-administered survey consisting of medical history, current medications, alcohol, caffeine and drug use, method of CD or IBD diagnosis, years since diagnosis and duration of gluten-free diet. Headache data included self-reported headache type and frequency, use of the ID-Migraine screening tool to assess for presence of migraine and the Headache Impact Test (HIT-6) to assess migraine severity. EXCLUSION CRITERIA were past head trauma, brain tumor, head and neck surgeries, neck injury, chronic neck pain, uncorrectable vision problems, head and neck vascular problems, recentlumbar puncture, excessive alcohol consumption (&gt;14 drinks/week), excessive caffeine consumption (&gt;4 cups per day) and current illicit drug use. RESULT(S): Of 656 responses, 202 patients with biopsy proven CD (79% female, avg age 45.6), 83 IBD (53% female, avg age 38.6), 198 C (63% female, avg age 49.5) were analyzed. The 3 groups differed significantly in age and sex (p&lt;0.0001). 47 (23%) Chronic headaches were reported by 64 (32%) of CD, 14 (17%) of IBD and 59 (30%) of C. The CD group had significantly higher prevalence of migraine (22%) compared to controls (11%), p=0.0040, while the prevalence of migraine in IBD patients (14%) was comparable to that of controls (p=0.1574). On multivariate logistic regression, female sex was an independent predictor of migraine (OR 3.69 95%CI 1.66-8.17). Daily opioid, NSAID or Trazodone use showed a trend towards an independent predictor ( OR 4.26 95% CI 0.98-8.57), as did OCP or HRT use (OR 2.16 95%CI 0.97- 4.82). Age and depression were not independent predictors of migraine. After correcting for age, sex, HRT/OCP use, Opioids/NSAIDs/Trazodone use and depression/anxiety the CD group still had significantly higher prevalence of migraine headaches compared to C (OR 1.83, 95% CI 1.02-3.28), whereas the IBD group had similar incidence of migraine to C (OR 1.42, 95% CI 0.61-3.28). There was no correlation between years on gluten-free diet and severity of migraine as assessed by the HIT-6. CONCLUSION(S): Our finding of significantly higher rates of migraine in patients with CD suggests that migraine is a common neurologic manifestation of CD. Screening with CD serologies among migraine patients and studying the effect of gluten-free diet in migraine patients with CD is needed.</t>
  </si>
  <si>
    <t>https://dx.doi.org/10.1016/S0016-5085%2811%2961814-3</t>
  </si>
  <si>
    <t>Gastroenterology. Conference: Digestive Disease Week, DDW 2011. Chicago, IL United States. Conference Publication: (var.pagings). 140(5 SUPPL. 1) (pp S442-S443), 2011. Date of Publication: May 2011.</t>
  </si>
  <si>
    <t>Burke JD Jr, Burke KC, Rae DS.</t>
  </si>
  <si>
    <t>Increased rates of drug abuse and dependence after onset of mood or anxiety disorders in adolescence</t>
  </si>
  <si>
    <t>Hosp Community Psychiatry</t>
  </si>
  <si>
    <t>10.1176/ps.45.5.451</t>
  </si>
  <si>
    <t>Callaghan, Russell C.;Cunningham, James K.;Sykes, Jenna;Kish, Stephen J.</t>
  </si>
  <si>
    <t>Increased risk of Parkinson's disease in individuals hospitalized with conditions related to the use of methamphetamine or other amphetamine-type drugs.</t>
  </si>
  <si>
    <t>Background: Since methamphetamine and other amphetamine-type stimulants (meth/amphetamine) can damage dopaminergic neurons, researchers have long speculated that these drugs may predispose users to develop Parkinson's disease (PD), a dopamine deficiency neurological disorder. Methods: We employed a retrospective population-based cohort study using all linked statewide California inpatient hospital episodes and death records from January 1, 1990 through December 31, 2005. Patients at least 30 years of age were followed for up to 16 years. Competing risks analysis was used to determine whether the meth/amphetamine cohort had elevated risk of developing PD (ICD-9 332.0; ICD-10 G20) in comparison to a matched population-proxy appendicitis group and a matched cocaine drug control group. Individuals admitted to hospital with meth/amphetamine-related conditions (n =40,472; ICD-9 codes 304.4, 305.7, 969.7, E854.2) were matched on age, race, sex, date of index admission, and patterns of hospital admission with patients with appendicitis conditions (n =207,831; ICD-9 codes 540â€“542) and also individuals with cocaine-use disorders (n =35,335; ICD-9 codes 304.2, 305.6, 968.5). Results: The meth/amphetamine cohort showed increased risk of PD compared to both that of the matched appendicitis group [hazard ratio (HR)=1.76, 95% CI: 1.12â€“2.75, p =0.017] and the matched cocaine group [HR=2.44, 95% CI: 1.32â€“4.41, p =0.004]. The cocaine group did not show elevated hazard of PD compared to the matched appendicitis group [HR=1.04, 95% CI: 0.56â€“1.93, p =0.80]. Conclusion: These data provide evidence that meth/amphetamine users have above-normal risk for developing PD. (PsycINFO Database Record (c) 2019 APA, all rights reserved)</t>
  </si>
  <si>
    <t>https://doi.org/10.1016/j.drugalcdep.2011.06.013</t>
  </si>
  <si>
    <t>Kim, K. W.;Jhoo, J. H.;Lee, S. B.;Lee, S. D.;Kim, T. H.;Kim, S. E.;Kim, Y. K.;Yoon, I.â€_x0090_Y.</t>
  </si>
  <si>
    <t>Increased striatal dopamine transporter density in moderately severe old restless legs syndrome patients.</t>
  </si>
  <si>
    <t>Background and purpose: Dopamine dysregulation in restless legs syndrome (RLS) may be varied by the severity of RLS, which could contribute to the conflicting results from previous functional neuroimaging studies on the central dopaminergic neurotransmission of RLS. The aim of this study was to observe whether reduced striatal dopaminergic neurotransmission is associated with moderate to moderately severe RLS. Methods: Thirteen elderly patients with RLS and 12 normal elderly controls were enrolled in the study. All the subjects were dopaminergicâ€_x0090_drug naÃ¯ve and twelve patients with RLS had the severity of moderate to moderately severe degree based on the International Restless Legs Syndrome Study Group (IRLSSG) Severity Scale. We compared dopamine transporter density (DAT) availability and D2 receptor density in the striatum between patients with RLS and controls using [123I]2Î²â€_x0090_carbomethoxyâ€_x0090_3Î²â€_x0090_(4â€_x0090_iodophenyl)tropane singleâ€_x0090_photon emission computed tomography (SPECT) and [123I]iodobenzamide SPECT. Results: Dopamine transporter density of patients with RLS was increased in the caudate (P = 0.037), posterior putamen (P = 0.041), and entire striatum (P = 0.046) compared with that of normal controls. DAT density was higher in the anterior putamen of patients with RLS than controls, although statistically not significant (P = 0.079). There was no difference in the D2 receptor density between patients with RLS and normal controls in the whole striatum or any of subregions. Conclusions: Dysregulation rather than simple upregulation or downregulation of central dopaminergic neurotransmission may underlie the pathogenesis of RLS, and decreased dopaminergic neurotransmission may cause moderate to moderately severe RLS in the elderly. (PsycInfo Database Record (c) 2022 APA, all rights reserved)</t>
  </si>
  <si>
    <t>https://doi.org/10.1111/j.1468-1331.2012.03705.x</t>
  </si>
  <si>
    <t>European Journal of Neurology</t>
  </si>
  <si>
    <t>Xin, YT; Schwarting, C; Armstrong, SB; Nagib, P; Bonar, EE; Arterberry, BJ; Davis, AK</t>
  </si>
  <si>
    <t>Increases in cannabis use and negative emotions during COVID-19 pandemic among college students with cannabis use disorder</t>
  </si>
  <si>
    <t>Anxiety; cannabis; cannabis use disorder; college students; COVID-19 pandemic; depression; marijuana; mental health</t>
  </si>
  <si>
    <t>ALCOHOL; CONSEQUENCES; VALIDATION; MOTIVES; IMPACT</t>
  </si>
  <si>
    <t>Using cross-sectional baseline measurements from a longitudinal cohort study, we evaluated the perceived impact of the Coronavirus Disease 2019 (COVID-19) pandemic on cannabis use and emotional well-being among college students meeting cannabis use disorder (CUD) criteria (N = 150). Compared to before the pandemic, participants retrospectively reported an increase in cannabis use during the first phase of the pandemic when stay-at-home orders occurred, which was correlated with a greater number of CUD symptoms and cannabis use-related consequences since the pandemic began. Reporting greater frequency of cannabis use during the pandemic was associated with greater frequency of using amphetamine-type drugs and consumption of cannabis by dabbing since the pandemic began. There were significant differences in cannabis use-related outcomes as a function of negative emotions (e.g., feeling lonely/stressed/anxious/depressed) experienced during the pandemic. The findings elucidate the impact of the pandemic on cannabis use among college students with CUD and can inform prevention/intervention efforts in this population.</t>
  </si>
  <si>
    <t>Zimmerman, Kristin M.;Salow, Marci;Skarf, L. Michal;Kostas, Tia;Paquin, Allison;Simone, Mark J.;Rudolph, James</t>
  </si>
  <si>
    <t>Increasing anticholinergic burden and delirium in palliative care inpatients.</t>
  </si>
  <si>
    <t>Background: Delirium may complicate the hospital course and adversely impact remaining quality of life for palliative care inpatients. Medications with anticholinergic properties have been linked to delirium within elderly populations via serum anticholinergic assays. Aim: The aim of this study is to determine whether increasing anticholinergic burden, as measured using a clinical assessment tool, is associated with an increase in delirium among palliative care inpatients. Design: This study was completed as a retrospective, case-control study. Setting/participants: Veterans admitted to the Veterans Affairs Boston Healthcare System and consulted to the palliative care service were considered for inclusion. Increase in anticholinergic burden from admission through hospital day 14 was assessed using the Anticholinergic Risk Scale. Presence of delirium was determined by use of a validated chart review instrument. Results: A total of 217 patients were analyzed, with a mean age of 72.9 (Â±12.8) years. The overall delirium rate was 31% (n = 67). Patients with an increase in Anticholinergic Risk Scale (n = 72 (33%)) were 40% more likely to experience delirium (odds ratio = 1.44, 95% confidence interval = 1.07â€“1.94) compared to those without increase (n = 145 (67%)). After adjustment for age, brain metastasis, intensive care unit admission, illness severity, opiate use, and admission Anticholinergic Risk Scale using multivariable modeling, delirium risk remained significantly higher in patients with an Anticholinergic Risk Scale increase compared to those without increase (adjusted odds ratio = 1.43, 95% confidence interval = 1.04â€“1.94). Conclusion: An increase in Anticholinergic Risk Scale from admission was associated with delirium in palliative care inpatients. While additional study is needed, anticholinergic burden should be increased cautiously in palliative inpatients, and those with increases should be closely followed for delirium. (PsycINFO Database Record (c) 2016 APA, all rights reserved)</t>
  </si>
  <si>
    <t>https://doi.org/10.1177/0269216314522105</t>
  </si>
  <si>
    <t>Mazer-Amirshahi M.
 Riederer A.
 Campleman S.
 Calello D.
 Burkhart K.
 Brent J.
 Wax P.</t>
  </si>
  <si>
    <t>Increasing misuse and abuse of gabapentin and pregabalin.</t>
  </si>
  <si>
    <t>Background: Abuse of the prescription drugs gabapentin and pregabalin have increased in recent years, with severe medical outcomes and deaths reported. Prescribing of these agents has increased significantly, as they are often used as alternatives to opioid analgesics. Research Hypothesis: There would be an increase in the number and severity of gabapentin and pregabalin cases that received medical toxicology consultation. Method(s): This was an 8-year multicenter analysis from a prospectively collected cohort utilizing the Toxicology Investigators Consortium (ToxIC) registry, which collects data pertaining to medical toxicology consultation. More detailed clinical information was collected starting in 2014; therefore, some data are only available for these years. Cases were included if gabapentin or pregabalin misuse or abuse was reported. Clinical and demographic data were evaluated including age, sex, coingestants, clinical manifestations, treatment, and outcome. Result(s): From January 2010 to July 2017, there were 515 gabapentin and 107 pregabalin adult misuse/abuse cases reported. There were an additional 39 gabapentin and 6 pregabalin misuse/abuse cases reported in adolescents (13-18 years). During this time, the prevalence of gabapentinoid cases as a percentage of all cases logged in ToxIC's registry doubled, from 1.4% to 2.7%. There were no differences in sex and most patients were middle aged (mean age 50 years gabapentin vs. 46 pregabalin). There were six gabapentin and one pregabalin-related deaths, all of which involved coingestants. The most common coingestants were sedative-hypnotics/muscle relaxants, opioids, and anti-depressants for both gabapentin and pregabalin. From 2014 to 2017, the most common clinical manifestation was central nervous system depression (50% gabapentin, 100% pregabalin), followed by hyperreflexia/myoclonus (30%, 67%) and delirium (27%, 0%). Conclusion(s): There was an increase in cases of gabapentin and pregabalin misuse and abuse, which parallels recent prescribing trends. Healthcare providers must be cognizant of these medications' abuse potential as we attempt to curb opioid prescribing.</t>
  </si>
  <si>
    <t>Journal of Medical Toxicology. Conference: American College of Medical Toxicology Annual Scientific Meeting, ACMT 2019. San Francisco, CA United States. 15(2) (pp 74-75), 2019. Date of Publication: April 2019.</t>
  </si>
  <si>
    <t>Nosyk, Bohdan;Kurz, Megan;Guerraâ€_x0090_Alejos, Brenda Carolina;Piske, Micah;Dale, Laura;Min, Jeong Eun</t>
  </si>
  <si>
    <t>Incremental expenditures attributable to daily dispensation and witnessed ingestion for opioid agonist treatment in British Columbia: 2014â€“20.</t>
  </si>
  <si>
    <t>Background and aim: While daily witnessed opioid agonist treatment (OAT) ingestion is common in British Columbia (BC), Canada, and elsewhere, sparse evidence supports this resource-intensive practice. Many settings across North America relaxed restrictions for take-home dosing during the COVID-19 pandemic and have reported consistent or improved patient outcomes. This study measured excess expenditures attributed to daily witnessed pharmacy dispensing compared with weekly or biweekly dispensation schedules. Design, setting and participants: This study was a population-level retrospective analysis. We included all methadone, buprenorphine/naloxone and slow-release oral morphine dispensations in BC from 1 January 2014 to 30 December 2020. A total of 24 357 107 OAT dispensations among 51 195 unique individuals with 122 793 personyears of follow-up were included during the study period. Measurements: Total expenditures for each person-week of OAT with an estimated expenditure under two scenarios are as follows: (1) a weekly dispensation scenario and (2) a biweekly dispensation scenario. Findings: We estimated excess expenditures attributable to current dispensing practices of between $38 million (2014) and $47.4 million (2018) compared with a hypothetical weekly dispensing schedule, and $43.9 million (2014) to $54.9 million (2018) compared with biweekly dispensing. The majority of these expenditures (58â€“64%) were attributed to pharmacy dispensing fees ($23 million in 2014 to $30 million in 2018 compared with weekly dispensing; $26.6 million in 2014 to $34.7 million in 2018 compared with biweekly dispensing). Conclusion: Daily witnessed opioid agonist treatment ingestion results in more than $30 million in excess expenditures annually in the province of British Columbia, Canada compared with the costs of weekly or biweekly dispensation schedules. (PsycInfo Database Record (c) 2023 APA, all rights reserved)</t>
  </si>
  <si>
    <t>https://doi.org/10.1111/add.16160</t>
  </si>
  <si>
    <t>Nunes, Edward V.;Liu, Xinhua;Samet, Sharon;Matseoane, Karen;Hasin, Deborah</t>
  </si>
  <si>
    <t>Independent versus substance-induced major depressive disorder in substance-dependent patients: Observational study of course during follow-up.</t>
  </si>
  <si>
    <t>Objective: Clinicians frequently encounter patients presenting with both depression and substance abuse, and their diagnosis has been a source of controversy. The authors examined whether baseline and past diagnoses of DSM-IV primary (independent) or substance-induced depression or other psychiatric syndromes predict 1-year course of depression in substance-dependent patients. Method: Inpatients with current DSM-IV major depressive disorder (MDD) and DSM-IV alcohol, cocaine, or opiate dependence (N = 110) were evaluated with the Psychiatric Research Interview for Substance and Mental Disorders (PRISM) and followed for 12 months after discharge. Logistic regression for repeated measures modeled the odds of MDD and depressed mood over time as a function of baseline diagnoses and past independent depression, controlling for demographics, substance use, and antidepressant treatment during the follow-up. Subject recruitment was conducted from July 25, 1995 to May 14, 1997. Results: Over the 12 months, 88% of the patients experienced depressed mood for at least 1 week, and 57% experienced MDD. Depression during follow-up was equally likely among patients with current (baseline) DSM-IV independent or substance-induced MDD; in the latter group, past independent MDD increased the likelihood of MDD during the follow-up. Panic attacks, posttraumatic stress disorder (trend), borderline personality, and antisocial personality also significantly predicted depression during the follow-up. Conclusions: In substance-dependent patients, both DSM-IV primary and substance-induced MDD predict future depression, warranting consideration for specific treatment. The data suggest the importance of a careful psychiatric history that includes attention to past episodes of independent depression as well as anxiety and cluster B personality syndromes. (PsycINFO Database Record (c) 2016 APA, all rights reserved)</t>
  </si>
  <si>
    <t>https://doi.org/10.4088/JCP.v67n1010</t>
  </si>
  <si>
    <t>Langas, AM; Malt, UF; Opjordsmoen, S</t>
  </si>
  <si>
    <t>Independent versus substance-induced major depressive disorders in first-admission patients with substance use disorders: An exploratory study</t>
  </si>
  <si>
    <t>Mood disorder; Alcohol use disorder; Comorbidity; Drug use disorder; Major depressive disorder; Substance use disorder</t>
  </si>
  <si>
    <t>PSYCHIATRIC RESEARCH INTERVIEW; ALCOHOL-DEPENDENT PATIENTS; COMORBID MENTAL-DISORDERS; CATCHMENT-AREA; DSM-IV; COCAINE; METAANALYSIS; RELIABILITY; DIAGNOSIS; ABUSERS</t>
  </si>
  <si>
    <t>Background: Clinical differences between independent and substance-induced (S-I) major depressive disorders (MDDs) in patients with substance use disorders (SUDs) are insufficiently studied. Methods: The catchment area sample consisted of 42 SUD patients with independent and/or S-I MDD (bipolar disorders excluded), admitted consecutively to addiction clinics or psychiatry departments (inpatient or outpatient) with no previous treatment history from specialized services. Assessments included the Psychiatric Research Interview for Substance and Mental Disorders (PRISM), the Structured Clinical Interview for DSM-IV, Axis II, Personality Disorders (SCID-II), the Inventory of Depressive Symptoms (IDS), the Montgomery-Asberg Depression Rating Scale (MADRS), and the Symptom Check List, 90 questions, revised (SCL-90-R). Results: Of the 42 SUD patients, 48% had independent MDD episode(s) only, 24% had S-I MDD episode(s) only, and 28% had both independent and S-I MDD episodes. Insomnia, psychomotor agitation, concentration and decision problems, melancholic features, higher total MDD symptom count, longer time being depressed, higher mean score on the Montgomery-Asberg Depression Rating Scale, and shorter duration of SUDs characterized independent MDDs. Limitations: Small sample size with risk of type II error. Conclusions: Independent MDDs were more severe and had different qualities compared with S-I MDDs, suggesting important treatment implications. Longitudinal studies including larger samples and carefully addressing the association between SUD subtypes and MDD subtypes are needed to substantiate our findings. (C) 2012 Elsevier B.V. All rights reserved.</t>
  </si>
  <si>
    <t>Genberg J.
 Davies J.M.
 Ahmadi Z.
 Currow D.
 Johnson M.J.
 Tanash H.
 Bajwah S.
 Ekstrom M.</t>
  </si>
  <si>
    <t>Indications and patterns of use of benzodiazepines and opioids in severe interstitial lung disease: A population-based longitudinal study.</t>
  </si>
  <si>
    <t>Background: Despite evidence that opioids might relieve chronic breathlessness, physicians may still be reluctant to prescribe them due to safety concerns. By contrast, benzodiazepine (BDZ) prescribing often seeks to reduce chronic breathlessness despite no evidence of net benefit. Prescribing patterns and indications for these medications in severe interstitial lung disease (ILD) are unknown. Here, our objective was to evaluate the indications, medications and temporal patterns of BDZ and opioid prescriptions in people with oxygen-dependent ILD. Method(s): This was an observational, population-based, longitudinal study of adults starting long-term oxygen therapy (LTOT) for ILD between 2005 and 2014 in the Swedish National Registry for Respiratory Failure (Swedevox). People dispensed BDZs (n=2000) and opioids (n=2000) from 6 months before start of LTOT throughout follow-up (first of death or study end) were analysed. Result(s): Of 1635 included patients, 651 (39.8%) received BDZs and 710 (43.4%) received opioids during the study period; 373 (22.8%) patients received both. The most frequently prescribed BDZs and opioids were oxazepam (85.6%) and oxycodone (28.7%), respectively. Indications for breathlessness were uncommon for BDZs (1.4%) and opioids (6.4%). During the last year of life, opioid indications for breathlessness increased from 2.5% (12-10 months before death) to 10.2% in the last 3 months of life (p=0.048). Conclusion(s): In oxygen-dependent ILD, opioids are rarely prescribed for breathlessness even in the last months of life, when chronic breathlessness often increases in prevalence and intensity.Copyright © ERS 2021.</t>
  </si>
  <si>
    <t>https://dx.doi.org/10.1183/23120541.00716-2020</t>
  </si>
  <si>
    <t>ERJ Open Research. 7(1) (pp 1-7), 2021. Article Number: 00716-2020. Date of Publication: January 2021.</t>
  </si>
  <si>
    <t>Lerner, Arturo G.;Gelkopf, Marc;Sigal, Mircea;Oyffe, Igor</t>
  </si>
  <si>
    <t>Indicators of good prognosis in naltrexone treatment: A five-year prospective study.</t>
  </si>
  <si>
    <t>A multicenter prospective study was conducted in Israel, in order to identify indicators of good prognosis of opiate dependent patients who would benefit from naltrexone (NTX) treatment. 72 Israeli housing project Ss (aged 17â€“44 yrs) who applied for heroin addiction treatment to government drug rehabilitation centers were included in the study. After undergoing detoxification in outpatient settings, Ss were randomly divided in 2 groups, each receiving two different dosages of NTX, 25 mg and 50 mg, on a daily basis during 6 mo. After the NTX treatment the sample was followed up for a 5-yr period. The basic criterion for the assessment of clinical outcome was the retention rate. This parameter reached 61.1% at 6 mo, a result superior to any other previously reported with a group of suburban opiate dependents. Successful outcome correlated with predictors defined by stable relationships, steady job, good social functioning as measured by completion of compulsory military service and a later onset of drug abuse. In the NTX free follow-up period of 5 yrs, the results remained similar. (PsycINFO Database Record (c) 2019 APA, all rights reserved)</t>
  </si>
  <si>
    <t>https://doi.org/10.3109/16066359709002971</t>
  </si>
  <si>
    <t>Addiction Research</t>
  </si>
  <si>
    <t>Morganâ€_x0090_Lopez, Antonio A.;Saavedra, Lissette M.;Hien, Denise A.;Campbell, Aimee N.;Wu, Elwin;Ruglass, Lesia;Patockâ€_x0090_Peckham, Julie A.;Bainter, Sierra C.</t>
  </si>
  <si>
    <t>Indirect effects of 12â€_x0090_session Seeking Safety on substance use outcomes: Overall and attendance classâ€_x0090_specific effects.</t>
  </si>
  <si>
    <t>Objectives: This study examined inâ€_x0090_ and postâ€_x0090_treatment mediation effects of a 12â€_x0090_session dose of Seeking Safety (SS)â€”an integrative cognitive behavioral treatment for comorbid PTSD and SUDsâ€”on alcohol and cocaine outcomes in comparison to Women's Health Education (WHE) in a sevenâ€_x0090_site randomized controlled effectiveness trial. Methods: Women (n = 353) enrolled in outpatient substance abuse treatment, who had experienced multiple traumas in childhood and/or adulthood and who had comorbid PTSD, were randomly assigned to receive SS or WHE delivered in open enrollment groups for 12 sessions in 6 weeks (unlike the full 25â€_x0090_topic SS protocol). Data were analyzed under two forms of longitudinal mediation analysis, each accounting for changes over time in group membership and group context, respectively. Results: Women in SS, compared to WHE, showed significantly steeper decreases in PTSD frequency and severity, which in turn, showed significant impact in reducing both cocaine and alcohol use. This pattern was strongest for those who completed most of the treatment sessions, which was the majority of patients in the trial; these patterns only emerged during the inâ€_x0090_treatment phase. Conclusions: Use of an integrated approach to PTSD/SUD such as SS can be helpful to more rapidly reduce PTSD, which consequently reduce SUD symptoms, particularly for those who attend most of the available treatment sessions. Scientific Significance: This is one of the first studies to illustrate such effects in treating comorbid PTSD and SUD in the context of a highly impaired population delivered by communityâ€_x0090_based providers. (Am J Addict 2014;23:218â€“225) (PsycInfo Database Record (c) 2022 APA, all rights reserved)</t>
  </si>
  <si>
    <t>https://doi.org/10.1111/j.1521-0391.2014.12100.x</t>
  </si>
  <si>
    <t>Davey, Melissa A.;Latkin, Carl A.;Hua, Wei;Tobin, Karin E.;Strathdee, Steffanie</t>
  </si>
  <si>
    <t>Individual and Social Network Factors that Predict Entry to Drug Treatment.</t>
  </si>
  <si>
    <t>Prospective data were analyzed to examine individual and social network characteristics that predict entry into drug treatment among a sample of 557 heroin and cocaine users. Entering treatment was associated with being HIV positive [AOR: 2.25, 95% CI: 1.33-3.81] and a history of drug treatment [AOR: 3.41, 95% CI: 2.19-5.31]. Individuals with a greater number of social network members who were in drug treatment [AOR: 1.29, 95% CI: 1.07-1.56] and fewer network members who smoked crack [AOR: 0.86, 95% CI: 0.75-0.99] were more likely to enter treatment. Social network-based interventions that promote successful outcomes in drug treatment are needed. (PsycINFO Database Record (c) 2019 APA, all rights reserved)</t>
  </si>
  <si>
    <t>https://doi.org/10.1080/10601330601080057</t>
  </si>
  <si>
    <t>Eyrich-Garg, Karin M.;Cacciola, John S.;Carise, Deni;Lynch, Kevin G.;McLellan, A. Thomas</t>
  </si>
  <si>
    <t>Individual characteristics of the literally homeless, marginally housed, and impoverished in a US substance abuse treatment-seeking sample.</t>
  </si>
  <si>
    <t>Background: Many researchers and clinicians believe that understanding substance use problems is key to understanding homelessness. This study's purpose was to test, in a national sample of urban substance abuse treatment seekers, whether (1) income was related to amount of money spent on substances and (2) homeless chronic substance users had more severe psychosocial problems or histories than housed chronic substance users. Method: Questions assessing homelessness were inserted into the Drug Evaluation Network System-a computer-assisted intake interview (including the Addiction Severity Index) implemented in addiction treatment programs across the U.S. Based on these data, clients were divided into four residential groups: literally homeless (n = 654), marginally housed (n = 1138), housed poor (n = 3119), and housed not poor (n = 718). Income, human capital (education level and acquisition of a trade/skill), substance use, mental health, and social support were examined. Results: The literally homeless was not the poorest group, although these clients did spend the most money on substances. All four groups' incomes were positively related to amount of money spent on drugs, but only the marginally housed's income was related to money spent on alcohol. The literally homeless had the most severe alcohol, mental health, and social support problems. The literally homeless and marginally housed had similar incomes and human capital and the most severe cocaine problems. In general the housed poor and housed not poor fared better than the literally homeless and marginally housed groups. Discussion: Practitioners should continue to intervene with the homeless and consider working with the marginally housed's social support systems. Future research should examine the marginally housed as an at-risk group for homelessness. (PsycINFO Database Record (c) 2019 APA, all rights reserved)</t>
  </si>
  <si>
    <t>https://doi.org/10.1007/s00127-008-0371-8</t>
  </si>
  <si>
    <t>Argyriou, E; Bakoyannis, G; Wu, W; Rattermann, MJ; Cyders, MA</t>
  </si>
  <si>
    <t>Individual factors predict substance use treatment course patterns among patients in community-based substance use disorder treatment</t>
  </si>
  <si>
    <t>COOCCURRING MOOD; DETOXIFICATION; ALCOHOL; READMISSION; DEPRESSION; DEPENDENCE; ATTRITION; DROPOUT; COCAINE; ANXIETY</t>
  </si>
  <si>
    <t>Background and objectivesSubstance use disorders (SUDs) usually involve a complex natural trajectory of recovery alternating with symptom reoccurrence. This study examined treatment course patterns over time in a community SUD clinic. We examined depressive symptoms level, primary SUD assigned at each admission, and lifetime misuse of multiple substances as potential risk factors for premature treatment termination and subsequent treatment readmission. MethodsDe-identified longitudinal data were extracted from charts of 542 patients from an SUD treatment center. Survival analysis methods were applied to predict two time-to-event outcomes: premature treatment termination and treatment readmission. ResultsPrimary opioid (vs alcohol) use disorder diagnosis at admission was associated with higher hazard of premature termination (HR = 1.91, p&lt;0.001). The interaction between depressive symptoms level and substance use status (multiple vs single use) on treatment readmission was significant (p = 0.024), such that higher depressive symptoms level was predictive of readmission only among those with a history of single substance use (marginally significant effect). Lifetime use of multiple (vs single) substances (HR = 1.55, p = 0.002) and age (HR = 1.01, p = 0.019) predicted increased hazard of readmission. ConclusionsFindings did not support a universal role for depressive symptoms level in treatment course patterns. Primary SUD diagnosis, age, and history of substance misuse can be easily assessed and incorporated into treatment planning to support SUD patients and families. This study is the first to our knowledge that afforded a stringent test of these relationships and their interactions in a time-dependent, recurrent event, competing risks survival analysis examining both termination and readmission patterns utilizing a real-world clinic-based sample.</t>
  </si>
  <si>
    <t>Husslein H.
 Hanlon J.
 Shore E.
 Shirreff L.
 Lefebvre G.</t>
  </si>
  <si>
    <t>Individual pain sensitivity assessed with the pain sensitivity questionnaire and pain after hysterectomy.</t>
  </si>
  <si>
    <t>Study Objective: To evaluate effects of pre-operative pain experience and psychosocial factors on pain after hysterectomy and development of persistent postsurgical pain (PSPP). Design(s): Prospective cohort study. Setting(s): University teaching hospital. Patient(s): Sixty-one patients undergoing minimal invasive or abdominal hysterectomies. Intervention(s): Before surgery patients filled out the Pain Sensitivity Questionnaire (PSQ), the Pain Catastrophizing Scale, the Brief Pain Inventory Interference Items (BPI-II), the Beck Depression Inventory, a Numeric Rating Scale (NRS) regarding pelvic pain and the short form of the McGill Pain Questionnaire (SF-MPQ). Pain was recorded 1h and 24h after surgery using a NRS. Opioid consumption over the first 24 hours was recorded. Patients were reassessed 6 weeks after surgery and filled out the SF-MPQ, the BPI-II and a NRS. Patients who reported pain at 6 weeks were reassessed using the above tools at 12 weeks. Measurements and Main Results: Partial correlation adjusted for type of hysterectomy, additional procedures, age, BMI, menopausal status, preoperative chronic pain, uterine weight and length of surgery showed the following results: pain after 1h only correlated with pain (NRS) prior to surgery (r=0.35, p&lt;0.05). Pain after 24h significantly correlated with PSQ scores (r=0.35, p&lt;0.05) and pain (NRS) prior to surgery (r=0.44, p&lt;0.01). Opioid consumption 24h post-operatively only correlated with pain (NRS) prior to surgery (r=0.36, p&lt;0.05). The incidence of persistient pain (=NRS &gt; 1) at 6 weeks was 56%. At this stage persistent pain from surgery (NRS) only correlated with BPI-II scores prior to surgery (r=0.34, p&lt;0.05). Conclusion(s): In this interim analysis, predictors of postoperative pain (NRS) after 1h and 24h were PSQ scores and pain (NRS) that was present before surgery. At 6 weeks, persistent pain (NRS) was only correlated with the BPI-II. These important findings could help us plan perioperative care to optimize pain management. More patients will be recruited to elucidate factors predicting development of PSPP.</t>
  </si>
  <si>
    <t>Journal of Minimally Invasive Gynecology. Conference: 43rd Global Congress of Minimally Invasive Gynecology, AAGL 2014. Vancouver, BC Canada. Conference Publication: (var.pagings). 21(6 SUPPL. 1) (pp S102-S103), 2014. Date of Publication: November-December 2014.</t>
  </si>
  <si>
    <t>Salley B, Sheinkopf SJ, Neal-Beevers AR, Tenenbaum EJ, Miller-Loncar CL, Tronick E, Lagasse LL, Shankaran S, Bada H, Bauer C, Whitaker T, Hammond J, Lester BM.</t>
  </si>
  <si>
    <t>Infants' early visual attention and social engagement as developmental precursors to joint attention</t>
  </si>
  <si>
    <t>Dev Psychol</t>
  </si>
  <si>
    <t>10.1037/dev0000205</t>
  </si>
  <si>
    <t>Sternlicht A.
 Shapiro M.
 Robelen G.
 Vellayappan U.
 Tuerk I.A.</t>
  </si>
  <si>
    <t>Infiltration of liposome bupivacaine into the transversus abdominis plane for postsurgical analgesia in robotic laparoscopic prostatectomy: A pilot study.</t>
  </si>
  <si>
    <t>Background: Transversus abdominis plane (TAP) infiltration has been increasingly used for postsurgical analgesia in abdominal/pelvic procedures; however, duration/extent of analgesia with standard local anesthetics is limited. This pilot study assessed the preliminary efficacy and safety of two volumes of liposome bupivacaine administered via TAP infiltration in patients undergoing robotic laparoscopic prostatectomy.
 Methods: In this single-center, open-label, prospective study, patients older than 18 years received TAP infiltration with liposome bupivacaine immediately after surgery. The first 12 patients received a total volume of 20 mL liposome bupivacaine (266 mg); the next 12 received 40 mL liposome bupivacaine (266 mg). The liposome bupivacaine was diluted with 0.9% normal saline. The primary efficacy measure was duration of analgesia, measured by time to first opioid administration. Secondary outcome measures included patient-assessed pain scores, opioid use, and opioid-related adverse events (AEs).
 Results: Twenty-four patients received liposome bupivacaine (20 mL, n=12; 40 mL, n=12) and were included in the primary analysis. Three refused participation in a 10-day follow-up visit and did not complete the study. Median time to first opioid administration after surgery was 23 and 26 minutes for the 20 and 40 mL groups, respectively. Mean total amount of postsurgical opioids ranged from 25.4 to 27.3 mg; after hospital discharge to day 10, both groups required a mean of 0.7 oxycodone/acetaminophen tablets/day. Mean pain scores of 4.4 and 5.3 were reported at 1 hour and 3.1 and 3.9 at 2 hours postsurgery, with 20 and 40 mL doses, respectively. Neither group had mean scores higher than 3.0 at any further assessments. No opioid-related or treatment-related serious AEs were reported.
 Conclusion: Median time to first opioid administration did not differ between the two groups. No differences in secondary outcomes were observed on the basis of volume administered. These initial findings suggest further study of liposome bupivacaine administered via TAP infiltration as part of a multimodal analgesic regimen in laparoscopic robotic prostatectomy may be warranted.Copyright © 2014 Sternlicht et al.</t>
  </si>
  <si>
    <t>https://dx.doi.org/10.2147/LRA.S64515</t>
  </si>
  <si>
    <t>Local and Regional Anesthesia. 7 (pp 69-74), 2014. Date of Publication: 12 Dec 2014.</t>
  </si>
  <si>
    <t>Rogal S.S.
 Bielefeldt K.
 Szigethy E.
 DiMartini A.</t>
  </si>
  <si>
    <t>Inflammation and pain-related disability in patients with cirrhosis.</t>
  </si>
  <si>
    <t>Background: While cirrhosis is known to be a leading cause of disability-associated lifeyears, little is known about the factors associated with disability in this group of patients. Considering the importance of inflammatory injury in the progression of liver disease, we hypothesized that biomarkers of inflammation would be associated with disability. Method(s): Using standardized instruments, 193 patients with cirrhosis due to alcohol, hepatitis C (HCV), and non-alcoholic steatohepatitis (NASH) were evaluated at outpatient hepatology clinic. Disability was assayed using the Pain Disability Index (PDI). Pain was measured using the McGill Pain Questionnaire (MPQ). The Hospital Anxiety and Depression (HADS) was used to assess symptoms of anxiety and depression. Levels of pro-inflammatory cytokines and c-reactive protein were measured using standardized Luminex assays. Factors associated with disability were evaluated using negative binomial regression models with automated AIC optimization. Result(s): This cohort was 40% female with an average age of 58+/-9 years and average MELD score of 12+/-5. The etiology of liver disease was due to HCV in 78, alcohol in 49, and NASH in 66 patients. Of 193 patients, 75% reported pain-related disability based on any positive response. The median score on individual items ranging in severity from 0-10 was 3.0 (0.17, 5.83). In univariate testing, disability was strongly correlated with age, depression and anxiety symptoms, MELD score, pain severity, and levels of CRP, TNF- alpha, and IL-6. Disability was also strongly related to the use of prescription opioids, with non-opioid users having median disability scores of 1.7 (iqr=0.0,4.7) on a scale of 0-10 and opioid users having median scores of 6.5 (iqr=4.5,7.8). Factors associated with higher levels of disability in the final model included MELD score (IRR for each point=1.03, 95% CI= 1.003,1.05), prescription opioid use (IRR=1.58, 95% CI=1.23,2.05), HADS score (IRR= 1.05, 95% CI=1.03,1.06), CRP (IRR=1.13 95% CI=1.04,1.24), and severity of pain (IRR=1.01, 95% CI=1.004,1.02). Conclusion(s): Self-reported pain-related disability is nearly universal in outpatients with cirrhosis, even in a group with relatively low MELD scores. Disability is most strongly related to opioid use, inflammation, mental health, pain, and severity of liver disease in this group. Interestingly, opioid use and inflammation appears to be more strongly associated with pain-related disability than severity of pain. This corresponds with prior publications demonstrating that opioid use is driven by factors other than pain and may decrease pain without improving overall function. Longitudinal studies are needed to determine whether opioid use marks or drives disability and whether the common use of these agents actually contributes to dysfunction.</t>
  </si>
  <si>
    <t>https://dx.doi.org/10.1016/S0016-5085%2814%2963308-4</t>
  </si>
  <si>
    <t>Gastroenterology. Conference: Digestive Disease Week 2014, DDW 2014. Chicago, IL United States. Conference Publication: (var.pagings). 146(5 SUPPL. 1) (pp S909-S910), 2014. Date of Publication: May 2014.</t>
  </si>
  <si>
    <t>Inflammation, psychiatric symptoms, and opioid use are associated with pain and disability in patients with cirrhosis.</t>
  </si>
  <si>
    <t>Background &amp; Aims: Cirrhosis is associated with significant pain and disability, the etiologies of which are poorly understood. We investigated whether the pain and disability in patients with cirrhosis are associated with systemic inflammation and psychiatric symptoms. Method(s): In a prospective study, we recruited 193 patients with cirrhosis caused by hepatitis C virus infection, nonalcoholic steatohepatitis, or alcohol from the hepatology clinic at the University of Pittsburgh. Patients were assessed using the McGill Pain Questionnaire, the Hospital Anxiety and Depression Scale, the Pittsburgh Sleep Quality Index, and the Pain Disability Index. Serum samples were collected and markers of inflammation were measured using standardized Luminex assays (Milipore, St. Charles, MO). We evaluated factors associated with pain, pain-related disability, and chronic opioid use by using multivariable regression models. Result(s): Pain was reported by 79% of patients, pain-related disability was reported by 75%, and depression and/or anxiety was reported by 47%; the average Model for End-Stage Liver Disease score was 12 +/- 5. Serum samples from 58% percent of patients had increased levels of C-reactive protein. Opioids were prescribed for 30% of patients with pain. In multivariate analysis, factors significantly associated with pain included younger age (odds ratio [OR]/y, 0.93; 95% confidence interval [CI], 0.90-0.99), serum level of interleukin 6 (OR per pg/L, 1.63; 95% CI, 1.09-2.58), Hospital Anxiety and Depression Scale score (OR/point, 1.14; 95% CI, 1.07-1.24), and etiology (hepatitis C virus infection vs alcohol: OR, 3.70; 95% CI, 1.27-11.11). Disability scores were related significantly to psychiatric symptoms (incidence rate ratio [IRR]/point, 1.04; 95% CI, 1.02-1.05), prescription opioid use (IRR, 1.49; 95% CI, 1.14-1.94), Model for End-Stage Liver Disease score (IRR/point, 1.02; 95% CI, 1.0001-1.05), level of C-reactive protein (IRR per mg/dL, 1.13; 95% CI, 1.02-1.24), and pain severity (IRR/point, 1.19; 95% CI, 1.08-1.32). Conclusion(s): Pain and disability are common among patients with cirrhosis, and are associated with inflammation, psychiatric symptoms, and opioid use, which potentially are modifiable. Although opioids are used commonly to treat pain, psychiatric symptoms and inflammation also might be treatment targets in this population.Copyright © 2015 AGA Institute.</t>
  </si>
  <si>
    <t>https://dx.doi.org/10.1016/j.cgh.2014.10.029</t>
  </si>
  <si>
    <t>Clinical Gastroenterology and Hepatology. 13(5) (pp 1009-1016), 2015. Date of Publication: 01 May 2015.</t>
  </si>
  <si>
    <t>Ohta Y.
 Sakuma M.
 Koike K.
 Bates D.
 Morimoto T.</t>
  </si>
  <si>
    <t>Influence of adverse drug events on morbidity and mortality in intensive care units: The JADE study.</t>
  </si>
  <si>
    <t>Objective. To identify the influence of adverse drug events (ADEs) on morbidity and mortality in intensive care units (ICUs). Design. A prospective cohort study. Setting. ICU setting at three acute care hospitals in Japan. Participants. All patients aged =15 years were admitted to all ICUs during a 6-month study period. Intervention. No intervention. Main Outcome Measures. Mortality in the ICUs and the length of the ICU stay. . Results. We included 459 patients with a total of 3231 patient-days. Ninety-nine ADEs occurred in 70 patients (15%), so that the incidence of ADEs was 30.6 per 1000 patient-days and 21.6 ADEs per 100 admissions. Seventy-three patients (16%) died during their ICU stay. Excluding 38 deaths within 3 days after admission, 12 patients (17%) died among the 70 patients who had at least one ADE during their ICU stay and 23 (7%) died among 351 without an ADE (P = 0.003). The median ICU length of stay was 3 days. Excluding 73 patients who died during their ICU stay, the median ICU stay of patients with at least one ADE was 13 days, while it was only 2 days in the remainder (P &lt; 0.0001). ADEs were associated with longer length of ICU stay but not with mortality even after adjusting for patients' severity of illness. Conclusions. ADEs were common in ICUs and significantly associated with longer length of ICU stay but did not influence on mortality.Copyright © The Author 2014.</t>
  </si>
  <si>
    <t>https://dx.doi.org/10.1093/intqhc/mzu081</t>
  </si>
  <si>
    <t>International Journal for Quality in Health Care. 26(6) (pp 573-578), 2014. Date of Publication: 01 Dec 2014.</t>
  </si>
  <si>
    <t>Schauvliege, S; Van den Eede, A; Duchateau, L; Pille, F; Vlaminck, L; Gasthuys, F</t>
  </si>
  <si>
    <t>Influence of calcium chloride on the cardio-respiratory effects of a bolus of enoximone in isoflurane anaesthetized ponies</t>
  </si>
  <si>
    <t>calcium chloride; enoximone; isoflurane; pony</t>
  </si>
  <si>
    <t>HALOTHANE ANESTHESIA; MYOCARDIAL-CONTRACTILITY; IONIZED CALCIUM; HORSES; PHOSPHODIESTERASE; DOBUTAMINE; DEPRESSION; GLUCONATE; MECHANISM; CYCLASE</t>
  </si>
  <si>
    <t>To investigate the influence of calcium chloride (CaCl2) on the cardio-respiratory effects of enoximone in isoflurane anaesthetized ponies. Prospective consecutive experimental trial. Six healthy ponies, weighing 287 +/- 55 kg were included in this study. After sedation (romifidine, 80 mu g kg(-1)), anaesthesia was induced with midazolam (0.06 mg kg(-1)) and ketamine (2.2 mg kg(-1)) and maintained with isoflurane in oxygen. The ponies' lungs were ventilated to maintain normocapnia. After 90 minutes, a bolus of enoximone (0.5 mg kg(-1)) was administered, followed by a CaCl2 infusion (0.5 mg kg(-1) minute(-1) over 10 minutes) (treatment EC). Sodium, potassium, ionized and total calcium concentrations, cardiovascular variables and blood-gases were measured in the 120 minutes after treatment. Using a mixed model anova, the results were compared to those of a previous report [Vet Anaesth Analg, 34 (2007) 416], evaluating the effects of 0.5 mg kg(-1) enoximone in the same ponies and under identical circumstances (treatment E). Both an overall comparison and comparisons at specific time points after treatment were performed (alpha = 0.05). Although ionized and total calcium concentrations were higher during treatment EC, the cardio-respiratory effects of enoximone were comparable for both treatments. A small but significant difference in packed cell volume was detected. Calcium chloride did not enhance the effects of enoximone in normocalcaemic anaesthetized ponies.</t>
  </si>
  <si>
    <t>Suffeda A.
 Meissner W.
 Rosendahl J.
 Guntinas-Lichius O.</t>
  </si>
  <si>
    <t>Influence of depression, catastrophizing, anxiety, and resilience on postoperative pain at the first day after otolaryngological surgery: A prospective single center cohort observational study.</t>
  </si>
  <si>
    <t>The aim was to assess the association between objectified preoperative psychological factors and postoperative pain at the first day after otolaryngological surgery in accordance with other predictors of postoperative pain. Eighty-two (82) patients (59% male, median age 56 years) were included between January and May 2015. The psychological assessment the day before surgery included the Patient Health Questionnaire (PHQ-9), pain catastrophizing scale (PCS), State-Trait Operation Anxiety (STOA) inventory, and the resilience scale (RS-13). On first postoperative day, patients were rated their pain using the questionnaires of the German-wide project Quality Improvement in Postoperative Pain Treatment (QUIPS) including a numeric rating scale (NRS, 0-10) for determination of patient's maximal pain. QUIPS allowed standardized assessment of patients' characteristics, pain parameters, and outcome. The influence of preoperative and postoperative parameters on patients' maximal postoperative pain was estimated by univariate and multivariate statistical analysis. The mean maximal pain was 3.2 +/- 2.9. In univariate analysis, higher PHQ-9 score more than 4 (P = 0.010), higher STOA trait anxiety (P = 0.044), and higher STOA total score (P = 0.043) were associated to more postoperative pain. In multivariate analysis higher PHQ-9 score remained an independent predictor for severe pain (beta = 0.302; 95% confidence interval [CI]: 0.054-0.473; P = 0.014). When all parameters were included into multivariate analysis, 2 of all somatic, psychological, and treatment factors were associated with severe maximal pain: more depression (PHQ-9; beta = 0.256; 95% CI: 0.042-0.404; P = 0.017), and use of opioids in the recovery room (beta = 0.371; 95% CI: 0.108-0.481; P = 0.002). Otolaryngological surgery covers the spectrum from low to severe postoperative pain and is therefore a good model for pain management studies. A set of somatic and psychological parameters seems to allow the identification of patients with higher risk for more postoperative pain. This should help to individualize and improve the perioperative pain management.Copyright © 2016 the Author(s). Published by Wolters Kluwer Health, Inc. All rights reserved.</t>
  </si>
  <si>
    <t>https://dx.doi.org/10.1097/MD.0000000000004256</t>
  </si>
  <si>
    <t>Medicine (United States). 95(28) (no pagination), 2016. Article Number: e4256. Date of Publication: 01 Jul 2016.</t>
  </si>
  <si>
    <t>Guttman M, Stewart D, Hussey D, Wilson A, Houle S, Kish S.</t>
  </si>
  <si>
    <t>Influence of L-dopa and pramipexole on striatal dopamine transporter in early PD</t>
  </si>
  <si>
    <t>10.1212/wnl.56.11.1559</t>
  </si>
  <si>
    <t>Wei Q.
 Chen C.
 Zhu J.
 Mei B.
 Liu X.</t>
  </si>
  <si>
    <t>Influence of low-dose esketamine on postoperative depressive symptoms in patients with breast cancer (EASE): Study protocol for a randomised controlled trial.</t>
  </si>
  <si>
    <t>Introduction Depressive symptoms have surfaced as the principal mental health concern among patients with breast cancer, with surgical interventions potentially exacerbating these symptoms and adversely influencing clinical outcomes. This study protocol is designed to investigate the efficacy of low-dose esketamine administered perioperatively on depressive symptoms in patients with breast cancer. It also aims to illuminate the potential neurobiological underpinnings of this effect. Methods and analysis This research represents a single-centre, prospective, randomised, double-blind, placebo-controlled study. The trial anticipates enrolling 108 female patients exhibiting mild-to-severe depressive symptoms who are slated for radical mastectomy. Through stratified randomisation, eligible patients will be systematically assigned to either the esketamine group (0.25 mg/kg) or placebo group (0.9% saline) in a 1:1 ratio. The primary outcome is the response rate at the third postoperative day. Secondary outcomes encompass the remission rate, depression-related scores, depression severity and safety-related endpoints. Tertiary (exploratory) outcomes involve alterations in brain-derived neurotrophic factor and resting-state functional brain connectivity. Ethics and dissemination The Clinical Trial Ethics Committee at The First Affiliated Hospital of Anhui Medical University has conferred ethical approvals for this trial (approval number: PJ2023-05-25). Results from this trial will be disseminated in peer-reviewed journals and presented at professional symposiums. Trial registration number Chinese Clinical Trials Registry (ChiCTR2300071062).Copyright © 2023 BMJ Publishing Group. All rights reserved.</t>
  </si>
  <si>
    <t>https://dx.doi.org/10.1136/bmjopen-2023-075767</t>
  </si>
  <si>
    <t>BMJ Open. 13(9) (no pagination), 2023. Article Number: e075767. Date of Publication: 25 Sep 2023.</t>
  </si>
  <si>
    <t>Deflandre E.
 Bonhomme V.
 Courtois A.-C.
 Degey S.
 Poirrier R.
 Brichant J.-F.</t>
  </si>
  <si>
    <t>Influence of premedication with alprazolam on the occurence of obstructive apneas. A prospective randomized double-blind study.</t>
  </si>
  <si>
    <t>Postoperative development or worsening of obstructive sleep apnea is a potential complication of anesthesia. The objective of this study was to study the effects of a premedication with alprazolam on the occurrence of apneas during the immediate postoperative period. Fifty ASA 1 - 2 patients undergoing a colonoscopy were recruited. Patients with a history of obstructive sleep apnea (OSA) were excluded. Recruited patients were randomly assigned to one of two groups: in Group A,they received 0.5 mg of alprazolam orally one hour before the procedure; and in Group C,they received placebo. Anesthesia technique was identical in both groups. Patients were monitored during the first two postoperative hours to establish their AHI (apnea hypopnea index,the number of apneas and hypopneas per hour). Nine patients were excluded (4 in group A and 5 in group C) due to technical problems or refusal. Interestingly,premedication by alprazolam did not change intra-operative propofol requirements. During the first two postoperative hours,the AHI was significantly higher in group A than in group C (Group A: 20.33 +/- 10.97 h-1,C: 9.63 +/- 4.67 h-1). These apneas did not induce significant arterial oxygen desaturation,or mandibular instability. Our study demonstrates that a premedication with 0.5 mg of alprazolam doesn't modify intra-operative anesthetic requirements during colonoscopy,but is associated with a higher rate of obstructive apneas during at least three and a half hours after ingestion. No severe side effects were observed in our non-obese population. Our results must be confirmed on a larger scale.Copyright © 2016,Polish Physiological Society. All rights reserved.</t>
  </si>
  <si>
    <t>Journal of Physiology and Pharmacology. 67(4) (pp 617-624), 2016. Date of Publication: August 2016.</t>
  </si>
  <si>
    <t>Matthews K.A.
 Lee L.
 Kravitz H.M.
 Joffe H.
 Neal-Perry G.
 Swanson L.M.
 Evans M.A.
 Hall M.H.</t>
  </si>
  <si>
    <t>Influence of the menopausal transition on polysomnographic sleep characteristics: A longitudinal analysis.</t>
  </si>
  <si>
    <t>Study Objectives: To evaluate how change in menopausal status related to spectral analysis and polysomnographic measures of sleep characteristics. Method(s): The Study of Women's Health Across the Nation (SWAN) Ancillary Sleep Study evaluated sleep characteristics of 159 women who were initially pre- or early perimenopausal and repeated the assessment about 31/2 years later when 38 were pre- or early perimenopausal, 31 late perimenopausal, and 90 postmenopausal. Participants underwent in-home ambulatory polysomnography for two to three nights. Average EEG power in the delta and beta frequency bands was calculated during NREM and REM sleep, and sleep duration, wake after sleep onset (WASO), and apnea hypopnea index (AHI) were based on visually-scored sleep. Result(s): The women who transitioned to postmenopause had increased beta NREM EEG power at the second assessment, compared to women who remained pre-or early premenopausal; no other sleep measures varied by change in menopausal status. In multivariate models the associations remained; statistical controls for self-reported hot flashes did not explain findings. In secondary analysis, NREM beta power at the second assessment was greater among women who transitioned into the postmenopause after adjustments for initial NREM beta power. Conclusion(s): Sleep duration and WASO did not vary by menopause transition group across assessments. Consistent with prior cross-sectional analysis, elevated beta EEG power in NREM sleep was apparent among women who transitioned to postmenopause, suggesting that independent of self-reported hot flashes, the menopausal transition is associated with physiological hyperarousal during sleep.Copyright © 2021 Sleep Research Society 2021. Published by Oxford University Press on behalf of the Sleep Research Society. All rights reserved. For permissions, please email: journals.permissions@oup.com.</t>
  </si>
  <si>
    <t>https://dx.doi.org/10.1093/sleep/zsab139</t>
  </si>
  <si>
    <t>Sleep. 44(11) (no pagination), 2021. Article Number: zsab139. Date of Publication: 01 Nov 2021.</t>
  </si>
  <si>
    <t>Fumaz C.R.
 Munoz-Moreno J.A.
 Ballesteros A.L.
 Paredes R.
 Ferrer M.J.
 Salas A.
 Fuster D.
 Masmitja E.
 Perez-Alvarez N.
 Gomez G.
 Tural C.
 Clotet B.</t>
  </si>
  <si>
    <t>Influence of the type of pegylated interferon on the onset of depressive and neuropsychiatric symptoms in HIV-HCV coinfected patients.</t>
  </si>
  <si>
    <t>This is a prospective observational comparative 48-week study to assess the impact of the different types of Peg-IFN on depressive and neuropsychiatric symptoms during treatment in HIV-HCV coinfected patients. Thirty-one patients treated with Peg-IFN alpha-2b 1.5mug/kg/w plus ribavirine (RBV) (Peg-IFN alpha-2b Group) and 32 patients receiving Peg-IFN alpha-2a 180mug/w plus RBV (Peg-IFN alpha-2a Group) were included. Depressive and neuropsychiatric symptoms, quality of life and adherence were assessed. Fifteen subjects (23%) discontinued therapy (p = 0.3, between groups). Overall, 37 patients presented mild to moderate depressive symptoms, 9 moderate to severe and 3 severe, without differences between groups. Patients in Peg-IFN alpha-2b reported higher fatigue and dizziness at weeks 12 (p &lt; 0.05) and 24 (p &lt; 0.05), and irritability and memory loss at week 24 (p &lt; 0.05) with respect to Peg-IFN alpha-2a Group. At week 12, role functioning, general health perception, vitality, emotional role, mental health and the summary areas of physical health and mental health were lower in Peg-IFN alpha-2b Group (p &lt; 0.05). The same was observed in physical functioning (p = 0.05) and role functioning, general health perception, emotional role and mental health (p &lt; 0.001) at week 24. Three months after finishing treatment, no patient had depressive or neuropsychiatric symptoms, and quality of life improved. Antiretroviral adherence was low but adherence to anti-HCV therapy remained high in both groups. According to our data, Peg-IFN alpha-2a and Peg-IFN alpha-2b exert a similar impact on the overall rate of depressive symptoms, although patients treated with Peg-IFN alpha-2a experience less fatigue and fewer neuropsychiatric symptoms and a lower impairment in their physical and mental quality of life. © 2007 Taylor &amp; Francis.</t>
  </si>
  <si>
    <t>https://dx.doi.org/10.1080/09540120600645539</t>
  </si>
  <si>
    <t>AIDS Care - Psychological and Socio-Medical Aspects of AIDS/HIV. 19(1) (pp 138-145), 2007. Date of Publication: 01 Jan 2007.</t>
  </si>
  <si>
    <t>Coenen M.
 Bingel U.
 Zunhammer M.
 Berdaguer M.S.
 Fuhrmann C.
 Fimmers R.
 Rengelshausen J.
 Hartmann G.
 Schedlowski M.
 Coch C.</t>
  </si>
  <si>
    <t>Influence on study outcomes of an inpatient study by the behavior of the study staff (PINgPOng): study protocol for a randomized clinical trial.</t>
  </si>
  <si>
    <t>Background: The placebo effect as the symptom improvement following inert treatments is a fixed component of RCTs to differentiate between specific effects of the tested pharmacological substance from other unspecific effects. The PINgPOng study was set up to analyze the influence of a study team trained to either minimize the placebo response and optimize drug-placebo differences or to maximize the placebo response to increase drug efficacy by unspecific factors on the study results of a RCT in a classical early clinical trial setting. Methods/design: PINgPOng is a single-center, prospective, randomized, double-blind, placebo-controlled study in a 3-group, 2-sequence, 2-period cross-over design. The study is conducted according to the principles of ICH-GCP and the Declaration of Helsinki on the Phase I-Unit of the University Hospital Bonn. The primary endpoint is the pain intensity in the cold pressor test before and after the administration of 15 mg oxycodone or placebo. The pain intensity is compared between three study conditions: 32 healthy volunteers in each study arm will be treated either by an untrained study team (arm A), by a study team trained to maximize (arm B), or to minimize placebo responses (arm C). Neuroendocrine factors (alpha-amylase activity, salivary cortisol), characteristic traits (anxiety, depression, stress), and somatic reactions are analyzed as covariates of the pain perception. Discussion(s): The PINgPOng study will allow to answer the question whether and to what extent the behavior of a trained study team (neutral vs. maximize vs. minimize placebo responses) will differentially affect placebo responses in a setting of a highly standardized early clinical trial. The results will help to control the placebo effects by education of the clinical study team and to avoid unnecessary high placebo effects in clinical development. Trial registration: German Clinical Trials Register DRKS00013586. Registered on December 22, 2017.Copyright © 2022, The Author(s).</t>
  </si>
  <si>
    <t>https://dx.doi.org/10.1186/s13063-022-06436-0</t>
  </si>
  <si>
    <t>Trials. 23(1) (no pagination), 2022. Article Number: 488. Date of Publication: December 2022.</t>
  </si>
  <si>
    <t>Jasser S.A.
 Garvin J.H.
 Wiedemer N.
 Roche D.
 Gallagher R.M.</t>
  </si>
  <si>
    <t>Information technology in mental health research: Impediments and implications in one chronic pain study population.</t>
  </si>
  <si>
    <t>Objective. The Department of Veterans Affairs and Veterans' Administration hospitals began using the electronic medical record in 1994, streamlining provider-to-provider communication of vital clinical information, and simultaneously providing investigators access to vast amounts of clinical data for research purposes. Administrative and coded data, including symptoms and diagnoses as derived from chart content, are one of the most ready substrates for analysis of these massive databases to answer various research-related inquiries. We evaluated the capability of this type of coded data to accurately identify patients with schizophrenia from a group of 819 patients taking opioids for chronic pain in the primary care clinic of the Philadelphia Veterans' Administration Medical Center. Methods. Patients were identified for inclusion in this analysis by their sequential enrollment in an Opioid Renewal Clinic as referred by their primary care providers, as well as a nonreferred cohort of chronic pain patients maintained on opioids by their primary care providers (N = 819). The prevalence of schizophrenia obtained by coded diagnostic labeling by computerized chart review was compared with the prevalence of schizophrenia obtained by systematic independent manual chart review of all cases by a research psychiatrist. Results. Based purely on coded diagnostic labeling, the prevalence of schizophrenia in this population was 14%, nearly 14 times the estimated general population prevalence. However, manual independent chart review of the identified cases by a research psychiatrist (N = 119) resulted in the actual prevalence in this group to be estimated at 1.8%. None of the patients with three or less incidents of diagnostic labeling by code had schizophrenia. Of those with four or more incidents, 74% had schizophrenia. Conclusions. Better accuracy is obtained when cases of schizophrenia are identified by multiple coding incidents derived from longitudinal clinical encounters. These findings suggest that the extraction of up to three coding incidents for schizophrenia alone is not an accurate means of identifying this clinical population for research and epidemiological purposes. Further, when designing automated, information technology-based approaches to the identification of subjects for clinical research and extracting their data from electronic medical records using International Classification of Disease, Ninth Revision, Clinical Modification (ICD-9-CM) codes, mental health diagnoses must be uniquely considered on a disease-by-disease basis. © American Academy of Pain Medicine.</t>
  </si>
  <si>
    <t>https://dx.doi.org/10.1111/j.1526-4637.2007.00380.x</t>
  </si>
  <si>
    <t>Pain Medicine. 8(SUPPL.3) (pp S176-S181), 2007. Date of Publication: October 2007.</t>
  </si>
  <si>
    <t>Jackson A.
 Henry R.
 Avery N.
 VanDenKerkhof E.
 Milne B.</t>
  </si>
  <si>
    <t>Informed consent for labour epidurals: What labouring women want to know.</t>
  </si>
  <si>
    <t>Purpose: To determine A) what a labouring woman expects to hear about epidural analgesia before consenting, B) if she feels able to understand the risks and thereby assess if we are obtaining informed consent. Method(s): Sixty actively labouring women were surveyed immediately after requesting an epidural. Demographic, labour, epidural and consent information were included in the questionnaire. Answers were categorical (yes/no, multiple choice) or scored on a scale from 0 to 10 (visual analogue scale). Result(s): The majority of parturients wanted all potential epidural complications but not their incidences disclosed in the consent process. However, a discussion of risks would not dissuade women from consenting to an epidural in the majority of cases. Labouring women have a moderate understanding of epidural risks. The ability to understand risks was not affected by labour pain, anxiety, opioid premedication, duration of labour pain, desire for an epidural, previous epidural experience, level of education or age. Conclusion(s): This prospective survey characterizes what 60 reasonable labouring women wanted to know about labour epidural analgesia. Parturients wanted all risks of epidural analgesia disclosed in the informed consent process. The majority of women did not want the incidences quoted. This study suggests that labouring patients are as able to give informed consent as are other members of our patient population.</t>
  </si>
  <si>
    <t>Canadian Journal of Anesthesia. 47(11) (pp 1068-1073), 2000. Date of Publication: 2000.</t>
  </si>
  <si>
    <t>Sepeda, ND; Clifton, JM; Doyle, LY; Lancelotta, R; Griffiths, RR; Davis, AK</t>
  </si>
  <si>
    <t>Inhaled 5-methoxy-N,N-dimethyltryptamine: Supportive context associated with positive acute and enduring effects</t>
  </si>
  <si>
    <t>5-MeO-DMT; psychedelics; context; set and setting; mystical experience; challenging experience</t>
  </si>
  <si>
    <t>MYSTICAL EXPERIENCE QUESTIONNAIRE; LIFE-THREATENING CANCER; CHALLENGING EXPERIENCES; PSILOCYBIN TREATMENT; HALLUCINOGEN; RECEPTORS; ANXIETY; PHARMACOLOGY; DEPRESSION; 5-MEO-DMT</t>
  </si>
  <si>
    <t>Background and aims: 5-Methoxy-N,N-dimethyltryptamine (5-MeO-DMT) is a potent, short-acting psychedelic that produces strong hallucinogenic effects. The association between the context (i.e., set and setting) of 5-MeO-DMT use and the acute and enduring effects of the substance is unknown. Therefore, this study examined these associations using secondary data from two cross-sectional survey studies. Methods: The acute and enduring effects of inhaled synthetic 5-MeO-DMT were compared between individuals who used 5-MeO-DMT in a non-structured context (NSC; n = 216, female = 10%, Mage = 35.5, SD= 11.8) and those who used in a structured context (SC; n = 362, female = 45%, Mage = 47.7, SD = 13.3). Questionnaires were administered online and responses were anonymized for privacy purposes. Respondents were asked to retrospectively rate their first experience with synthesized 5-MeO-DMT on measures of mystical experience, challenging experience, and enduring effects. Results: Both groups endorsed high ratings on the Mystical Experience Questionnaire; however, mean scores were significantly higher in the SC group compared to the NSC group. Similarly, the proportion of respondents who had a complete mystical experience was significantly larger in the SC group (83%) compared to the NSC group (54%). Ratings of enduring effects (i.e., meaningfulness, spirituality, and well-being) were also significantly higher, and the intensity of challenging experiences was significantly lower, in the SC group compared to the NSC group. Conclusions: 5-MeO-DMT appears to occasion mystical-type experiences with enduring positive effects, which are more intense when 5-MeO-DMT is administered in a safe and supportive context. Future prospective experimental studies should examine the effects of 5-MeO-DMT and its interactive relationship with supportive contextual factors.</t>
  </si>
  <si>
    <t>Burchett KR, Denny NM.</t>
  </si>
  <si>
    <t>Initial experience of continuous subarachnoid diamorphine infusion for postoperative pain relief</t>
  </si>
  <si>
    <t>Reg Anesth. 1991 Sep-Oct;16(5):253-6.</t>
  </si>
  <si>
    <t>Azad T.D.
 Vail D.
 Bentley J.
 Han S.S.
 Suarez P.
 Varshneya K.
 Mittal V.
 Veeravagu A.
 Desai M.
 Bhattacharya J.
 Ratliff J.K.</t>
  </si>
  <si>
    <t>Initial Provider Specialty Is Associated with Long-term Opiate Use in Patients with Newly Diagnosed Low Back and Lower Extremity Pain.</t>
  </si>
  <si>
    <t>Study Design.Retrospective longitudinal cohort analysis of patients diagnosed in 2010, with continuous enrollment 6 months prior to and 12 months following the initial visit.Objective.To determine whether provider specialty influences patterns of opiate utilization long after initial diagnosis.Summary of Background Data.Patients with low back pain present to a variety of providers and receive a spectrum of treatments, including opiate medications. The impact of initial provider type on opiate use in this population is uncertain.Methods.We performed a retrospective analysis of opiate-naive adult patients in the United States with newly diagnosed low back or lower extremity pain. We estimated the risk of early opiate prescription (&lt;=14 d from diagnosis) and long-term opiate use (&gt;=six prescriptions in 12 mo) based on the provider type at initial diagnosis using multivariable logistic regression, adjusting for patient demographics and comorbidities.Results.We identified 478,981 newly diagnosed opiate-naive patients. Of these, 40.4% received an opiate prescription within 1 year and 4.0% met criteria for long-term use. The most common initial provider type was family practice, associated with a 24.4% risk of early opiate prescription (95% CI, 24.1-24.6) and a 2.0% risk of long-term opiate use (95% CI, 2.0-2.1). Risk of receiving an early opiate prescription was higher among patients initially diagnosed by emergency medicine (43.1%; 95% CI, 41.6-44.5) or at an urgent care facility (40.8%; 95% CI, 39.4-42.3). Risk of long-term opiate use was highest for patients initially diagnosed by pain management/anesthesia (6.7%; 95% CI, 6.0-7.3) or physical medicine and rehabilitation (3.4%; 95% CI, 3.1-3.8) providers.Conclusion.Initial provider type influences early opiate prescription and long-term opiate use among opiate-naive patients with newly diagnosed low back and lower extremity pain.Copyright © 2018 Wolters Kluwer Health, Inc. All rights reserved.</t>
  </si>
  <si>
    <t>https://dx.doi.org/10.1097/BRS.0000000000002840</t>
  </si>
  <si>
    <t>Spine. 44(3) (pp 211-218), 2019. Date of Publication: 01 Feb 2019.</t>
  </si>
  <si>
    <t>Wright, AJ; Jackson, JJ</t>
  </si>
  <si>
    <t>Initiation of drug and alcohol use and personality development during adolescence</t>
  </si>
  <si>
    <t>substance use; adolescence; personality development; personality change; longitudinal</t>
  </si>
  <si>
    <t>YOUTH SUBSTANCE USE; SENSATION SEEKING; SELF-ESTEEM; CANNABIS USE; CIGARETTE-SMOKING; COLLEGE-STUDENTS; PROPENSITY SCORE; USE DISORDERS; LIFE EVENTS; DEPRESSION</t>
  </si>
  <si>
    <t>Personality traits predict both the initiation and continued usage of alcohol and drugs. Less established is if substance use is associated with subsequent changes in personality, especially during the sensitive period of adolescence. We used three approaches to disentangle selection and socialization effects to address whether substance use is associated with personality development (impulsivity, sensation-seeking, depression, self-esteem). First, we used a multi-wave longitudinal sample of adolescents (N = 8,303) from the National Longitudinal Survey of Youth - Child and Young Adult dataset to study the first use of several substances. Second, we used propensity score weighting to equate users and abstainers on a range of background variables. Third, we investigated changes before, during, and after initiation of substances. Overall, there was unique variability and effects in personality across time for average levels, trajectories, and magnitudes of change both between users and abstainers as well as within users of specific substances. Results suggest that initiation of substance use is associated with changes in personality; the specifics of which are largely contingent upon the substance being used. Impulsivity and sensation-seeking were the traits associated with the most change while cocaine and cigarettes were the substances associated with the greatest changes.</t>
  </si>
  <si>
    <t>Cepeda, Alice;Kaplan, Charles;Neaigus, Alan;Cano, Miguel Ã_x0081_ngel;Villarreal, Yolanda;Valdez, Avelardo</t>
  </si>
  <si>
    <t>Injecting transition risk and depression among Mexican American non-injecting heroin users.</t>
  </si>
  <si>
    <t>Introduction: Existing research has documented high comorbid rates for injecting drug use (IDU) and social and health consequences including HIV infection, a condition that disproportionately affects U.S. Hispanic populations. Few studies have examined the specific associations between injecting transition risk among non-injecting heroin using (NIU) populations and mental health conditions. This study hypothesizes that injecting transition risk will be strongly associated with depression symptomatology controlling for age and gender among Mexican American NIUs. Methods: Street-recruited NIUs (n = 300) were administered structured interviews. The Mexican American sample was predominantly male (66%), unemployed (75%) with more than half experiencing incarceration in their lifetimes (58%). Depression was measured using the CES-D scale. Univariate and multivariate logistic regression analysis were employed to determine the associations between the dependent variable of heroin injecting transition risk and the key independent variables of depression symptomatology and other independent variables. Results: Depression symptomatology was the strongest independent correlate of injecting transition risk. Those NIUs with high levels of depression symptomatology had more than three times the heroin injecting transition risk than those NIUs with low levels. Heroin use network influence was also found to be a strong correlate. Acculturation level was significantly associated with injecting transition risk. Conclusion: The comorbid condition of depression symptomatology and heroin use places Mexican American NIUs at elevated risk of contracting blood-borne pathogens such as HIV. Development of prevention and treatment strategies that target Hispanic non-injecting heroin users in socially disadvantaged communities should consider depression symptoms and develop interventions that build new social networks. (PsycINFO Database Record (c) 2018 APA, all rights reserved)</t>
  </si>
  <si>
    <t>https://doi.org/10.1016/j.drugalcdep.2012.05.035</t>
  </si>
  <si>
    <t>Hefner K.
 Shulman M.
 Opara O.
 Scheele C.</t>
  </si>
  <si>
    <t>INNOVATIVE APPROACHES TO DATA COLLECTION NEEDS IN CLINICAL TRIALS: CONSIDERATIONS, LESSONS LEARNED AND FUTURE DIRECTIONS.</t>
  </si>
  <si>
    <t>Technological advances and unique data collection requirements across multiple data streams have led to a proliferation of options for data collection in clinical trials. This includes traditional clinical trial data collected in 21CFR Part 11-compliant electronic casereport forms, patient-reported outcomes via standardized assessments and/or computerized tasks, passive or interactive data collection from application-based systems, provider, and/or hospital/clinic-level surveys. The COVID-19 pandemic has led to additional data collection considerations and necessitated policy changes accelerating the ability to conduct health care, clinical trial study visits, and other data collection procedures remotely. Such developments will leave enduring marks on policy related to healthcare and the conduct of clinical trials. The National Institute on Drug Abuse Clinical Trials Network (NIDA CTN) conducts multisite clinical trials on pharmacological and behavioral interventions for Substance Use Disorders (SUDs). The Data and Statistics Center at Emmes is responsible for developing data systems across many NIDA CTN trials and works with Lead Investigative teams such as the New York Node to develop novel approaches to data collection that suit the needs of individuals with SUDs and the studies designed to test and implement effective treatments. This presentation will include different perspectives from members of these teams. Challenges with technological literacy, access to smartphone devices with active data plans, and limitations to remote support from research staff can be barriers to completing assessments for SUD populations. The development of different data system approaches allowing (1) remote completion of web-based surveys and (2) encrypted, automated remote login to a 21CFR11-compliant system (no user ID and password required) will be discussed, as well as interactions between systems and considerations of approaches for different clinical research scenarios. For example, populating a survey link onto an eCRF if research staff assistance is needed for survey completion or for manual distribution of unique links embedded with participant information. Pros and cons of varied approaches to allow participants to access surveys will be discussed, including QR codes, automated vs personalized distribution via SMS and email, and mailed paper invitations with vanity URLs, which may differ by respondent population. In addition, studies targeting a specific patient population may require prescreening a large number in order to attain enrollment targets (e.g. tens of thousands of primary care patients who are sub-clinical threshold but at-risk for SUD). Approaches for conducting extensive prescreening anonymously and lessons learned (predicting prescreen targets accurately, monitoring enrollment rate, staffing and resource considerations) will be presented. Finally, an increasing number of clinical trials examine implementation of SUD interventions in specific patient populations or settings alongside traditional efficacy outcomes. Implementation assessments present unique considerations for data collection; in particular, the need to collect pre-implementation assessments of provider and site-level readiness prior to the onset of training and the new intervention; and before sites have been endorsed for trial data collection in order to avoid contamination. Another unique consideration involves qualitative data collection around the implementation process, and any adaptations made to the intervention or implementation facilitation based on a combination of qualitative and quantitative data. Balancing implementation needs with efficacy testing in clinical trials will also be discussed. Dr. Kathryn Hefner is a clinical psychologist and the Scientific Director of the National Institute on Drug Abuse Clinical Trials Network's (NIDA CTN) Data and Statistics Center (DSC). Her research interests involve substance use and effective treatments for substance use and comorbid mental health conditions. She leads the DSC's efforts in patient-reported outcomes, including the adoption of novel data collection practices for the NIDA CTN. In addition, she serves as Co- Lead Investigator on CTN-0126, a longitudinal followup study of participants in CTN-0097 and CTN-0100. Dr. Matisyahu Shulman is a clinician-scientist at New York State Psychiatric Institute (NYSPI) and Columbia University Irving Medical Center. His research focus is on opioid use disorders clinical trials and the use of technology to enhance implementation, quality improvement, and treatment delivery. He is part of the lead team of several large multisite opioid treatment trials, including the CTN-0097 trial, a hybrid type I effectiveness-implementation trial, and CTN- 0126, a longitudinal follow-up study. Ms. Onumara Opara, MPH, is the National Project Director for CTN-0097. She has over 9 years of experience in project management for clinical and community-based research. Onumara oversees the dayto- day operations of the CTN-0097 trial, including coordination of protocol activities, implementation efforts at clinical sites, organization and supervision of study teams, training of research staff, quality assurance, and monitoring study progress. Ms. Christina Scheele,MA, is a Senior Data Manager at the CTN Data and Statistics Center at the Emmes Company. She has supported multiple CTN studies during system development and helped to troubleshoot and implement novel approaches to data collection to ease participant and staff burden. Ms. Scheele also has experience using multiple electronic database capture systems for other research studies which required unique and innovative system development for implementation. She currently serves as Data Management Lead on the CTN- 0097, CTN-0100, and CTN-0126 studies. Rebecca Price is a Senior Data Manager who has been at Emmes since 2016, currently supporting the NIDA DSC. Rebecca's main role has included leading the development, maintenance, and/or closeout activities for multiple CTN studies, and she has played a central role in adopting novel data collection practices across several NIDA CTN studies. Dr. Greiner is an addiction psychiatrist in training and a T32 postdoctoral fellow in the Division of Substance Use Disorders at Columbia University and NYSPI. Her main research interest is in implementation and dissemination of evidence-based interventions for substance use disorders in community settings. In particular, she is interested in implementation strategies, costs associated with implementing and sustaining interventions across different organizations, and developing methodology around implementation process. Dr. Greiner will discuss the hybrid effectiveness-implementation NIDA CTN (CTN-0097) trial led by principal investigators Drs. Adam Bisaga and Edward Nunes.</t>
  </si>
  <si>
    <t>https://dx.doi.org/10.1177/17407745221132063</t>
  </si>
  <si>
    <t>Clinical Trials. Conference: 43rd Annual Meeting Society for Clinical Trials. San Diego, CA United States. 20(Supplement 1) (pp 9-10), 2023. Date of Publication: February 2023.</t>
  </si>
  <si>
    <t>Weinstein Z.M.
 Cheng D.M.
 D'Amico M.J.
 Forman L.S.
 Regan D.
 Yurkovic A.
 Samet J.H.
 Walley A.Y.</t>
  </si>
  <si>
    <t>Inpatient addiction consultation and post-discharge 30-day acute care utilization.</t>
  </si>
  <si>
    <t>Background: Addiction Consult Services care for hospitalized patients with substance use disorders (SUD), who frequently utilize costly medical services. This study evaluates whether an addiction consult is associated with 30-day acute care utilization. Method(s): This was a retrospective cohort study of 3905 inpatients with SUD. Acute care utilization was defined as any emergency department visit or re-hospitalization within 30 days of discharge. Inverse probability of treatment weighted generalized estimating equations logistic regression models were used to evaluate the relationship between receipt of an addiction consult and 30-day acute care utilization. Exploratory subgroup analyses were performed to describe whether this association differed by type of SUD and discharge on medication for addiction treatment. Result(s): The 30-day acute care utilization rate was 39.5 % among patients with a consult and 36.0 % among those without. Addiction consults were not significantly associated with care utilization (Adjusted Odds Ratio 1.02; 0.82, 1.28). No significant differences were detected in subgroup analyses; however, the decreased odds among patients with OUD given medication was clinically notable (AOR 0.69; 0.47, 1.02). Discussion(s): Repeat acute care utilization is common among hospitalized patients with SUD, particularly those seen by the addiction consult services. While this study did not detect a significant association between addiction consults and 30-day acute care utilization, this relationship merits further evaluation using prospective studies, controlling for key confounders and with a focus on the impact of medications for opioid use disorder.Copyright © 2020 Elsevier B.V.</t>
  </si>
  <si>
    <t>https://dx.doi.org/10.1016/j.drugalcdep.2020.108081</t>
  </si>
  <si>
    <t>Drug and Alcohol Dependence. 213 (no pagination), 2020. Article Number: 108081. Date of Publication: 1 August 2020.</t>
  </si>
  <si>
    <t>Delic, Mirjana</t>
  </si>
  <si>
    <t>Inpatient management of GHB/GBL withdrawal.</t>
  </si>
  <si>
    <t>Background: Gamma-hydroxybutyrate (GHB) and its precursor gamma-butyrolactone (GBL) are popular drugs of abuse used for their euphoric, (potential) anabolic, sedative, and amnestic properties. Daily use of GHB/GBL can lead to addiction and the possibility of withdrawal syndrome on cessation which results in tremor, tachycardia, insomnia, anxiety, hypertension, delirium, coma. Aim: To describe the baseline characteristics, treatment and retention in patients admitted for GHB/GBL withdrawal management. Methods: A retrospective review of 4 consecutive cases of patients reporting GHB/GBL addiction who were admitted for inpatient management of withdrawal syndrome. Results: All patients were using GHB/GBL daily, 1-1.5 ml per hour. One of them was using cannabis additionally, others were using alcohol, cocaine and amphetamine type stimulants. Psychiatric comorbidities as personality disorders, depression, anxiety and bigorexia were recognized. Patients were treated with benzodiazepines and/or clomethiazole, atypical and typical antipsychotics and beta-blockers. Delirium was developed in two patients. One patient completed detoxification and finished the treatment program. One patient completed detoxification but stopped his treatment earlier, two patients did not completed detoxification and left the program. Conclusion: GHB/GBL withdrawal can be severe and retention in program is poor. Polysubstance use, psychiatric co-morbidities and heavier GHB/GBL use as possible predictors of poor treatment outcome need consideration in treatment planning. (PsycInfo Database Record (c) 2021 APA, all rights reserved)</t>
  </si>
  <si>
    <t>Psychiatria Danubina</t>
  </si>
  <si>
    <t>Medicinska Naklada</t>
  </si>
  <si>
    <t>ComÃ­n, Marina;Braquehais, MarÃ­a Dolores;Valero, Sergi;Bel, Miquel Jordi;Navarro, MarÃ­a Cecilia;DÃ­az, Albert;Nasillo, Viviana;PadrÃ³s, Jaume;Bruguera, Eugeni;Casas, Miquel</t>
  </si>
  <si>
    <t>Inpatient physicians and nurses with dual diagnosis: An exploratory study.</t>
  </si>
  <si>
    <t>Objective: This study explored the clinical features of physicians and nurses with dual diagnosis. Methods: We conducted a retrospective review of 150 medical records of physicians (n = 120) and nurses (n = 30) admitted from February 2008 to February 2011 to the Barcelona Psychiatric Inpatient Unit for Health Professionals. Routine intake included the Spanish version of the Psychiatric Research Interview for Substance and Mental Disorders (PRISM-IV) and a clinical interview. Results: The mean age of participants was 48.59 (SD = 8.9) years and 57.3% were male. Patients experienced substance dependence with alcohol (n = 112, 74.7%), sedatives (n = 59, 39.3%), cocaine (n = 24, 16%), other stimulants (n = 15, 10%), and opiates other than heroin (n = 16, 10.7%). About 41% (n = 61) also met criteria for a mental health disorder, mainly major depressive disorder (n = 42, 28%), while 8% (n = 12) had attention deficit hyperactivity disorder. A high proportion of physicians (n = 95, 79.2%) and nurses (n = 25, 83.3%) had nicotine dependence. The most common comorbidity was alcohol dependence and major depressive disorder. No differences were found between groups in the prevalence of substance use disorders, mental health disorders, and dual diagnosis. Conclusions: Dual diagnosis is a common condition among inpatient physicians and nurses with substance use disorders and its clinical presentation may be similar in both groups. (PsycINFO Database Record (c) 2016 APA, all rights reserved)</t>
  </si>
  <si>
    <t>https://doi.org/10.1080/15504263.2014.933031</t>
  </si>
  <si>
    <t>Tilton A.
 Carroll P.
 Lanzkron S.
 Kiley K.
 Smith M.
 Smythe J.
 Haythornthwaite J.
 Campbell C.</t>
  </si>
  <si>
    <t>Insomnia and clinical pain in sickle cell disease pa-tients.</t>
  </si>
  <si>
    <t>Chronic pain is one of several debilitating complications that arises in patients suffering from sickle cell disease with many patients reporting concurrent sleep disturbance. It is widely recognized that pain disrupts sleep, however little is known about how sleep affects pain in this pop-ulation. The current analyses examined SCD patients'calculated Insomnia Severity Index (ISI) scores and its prospective relationship to self-reported clinical pain over a 90 day electronic diary period, 3 months of weekly telephone calls, andoneyearof monthly telephone calls. Seventy-two African American SCD patients rated their average daily clinical pain (x=26.60/100, SD=20.84) and 64 of them remained in the study and completed the weekly and monthly calls (average clinical pain x=2.5/10, SD=1.7 andx=3.5/10, SD=1.9, respectively). Multivariate models predicting clinical pain at each time period control led for education, sex, age, central sensitization (CS), depression, and chronic opioid ther-apy (COT). ISI independently predicted 7.5 % of the variance in clinical pain during the diary period. The overall model accounted for 76% of the total variance, with COT, CS, and ISI significant covariates in the model. ISI independently predicted 7.6% of the variance in clinical pain over the 3 months of weekly calls. Both COT and ISI were significant in this model, for which 65% of the total variance was accounted. Lastly, in the twelve month period of monthly calls, ISI independently predicted 9.2% of the variance in clinical pain during the final 12 months of observation, accounting for 66% of the variance. COT, ISI, and depression were significant for this final model. These data suggest that sleep has a significant and long-lasting influence on SCD pain and deserves further, in-depth investigation.</t>
  </si>
  <si>
    <t>Journal of Pain. Conference: 36th Annual Scientific Meeting of the American Pain Society, APS 2017. Pittsburgh, PA United States. 18(4 Supplement 1) (pp S42), 2017. Date of Publication: April 2017.</t>
  </si>
  <si>
    <t>Polanka B.M.
 Kundu S.
 So-Armah K.A.
 Freiberg M.S.
 Gupta S.K.
 Bedimo R.J.
 Budoff M.J.
 Butt A.A.
 Chang C.-C.H.
 Gottlieb S.S.
 Marconi V.C.
 Womack J.A.
 Stewart J.C.</t>
  </si>
  <si>
    <t>Insomnia as an Independent Predictor of Incident Cardiovascular Disease in HIV: Data from the Veterans Aging Cohort Study.</t>
  </si>
  <si>
    <t>Background:Insomnia is associated with increased cardiovascular disease (CVD) risk in the general population and is highly prevalent in people with HIV. The CVD risk conferred by insomnia in the HIV population is unknown. Method(s):Using the Veterans Aging Cohort Study Survey Cohort, insomnia symptoms were measured and dummy coded with the item, "Difficulty falling or staying asleep?" (5-point scale from no difficulty to bothers a lot). Incident CVD event ICD-9 codes (acute myocardial infarction, stroke, or coronary artery revascularization) were identified with the Department of Veterans Affairs (VA) and Medicare administrative data and VA fee-for-service data. Those with baseline CVD were excluded. Result(s):HIV-infected (N = 3108) veterans had a median follow-up time of 10.8 years, during which 267 CVD events occurred. Compared to HIV-infected veterans with no difficulty falling or staying asleep, HIV-infected veterans bothered a lot by insomnia symptoms had an increased risk of incident CVD after adjusting for demographics [hazard ratio (HR) = 1.64, 95% confidence interval (CI): 1.16 to 2.31, P = 0.005], CVD risk factors (HR = 1.62, 95% CI: 1.14 to 2.30, P = 0.007), additional potential confounders (hepatitis C infection, renal disease, anemia, alcohol use, and cocaine use; HR = 1.70, 95% CI: 1.19 to 2.43, P = 0.003), and HIV-specific factors (HIV-1 RNA, CD4+ T-cell count, and antiretroviral therapy; HR = 1.66, 95% CI: 1.16 to 2.37, P = 0.005). Additional adjustment for nonbenzodiazepine sleep medication (HR = 1.62, 95% CI: 1.13 to 2.32, P = 0.009) did not attenuate the association; however, it fell short of significance at P &lt; 0.01 after adjustment for depressive symptoms (HR = 1.51, 95% CI: 0.98 to 2.32, P = 0.060) or antidepressant medication (HR = 1.51, 95% CI: 1.04 to 2.19, P = 0.031). Conclusion(s):Highly bothersome insomnia symptoms were significantly associated with incident CVD in HIV-infected veterans, suggesting that insomnia may be a novel, modifiable risk factor for CVD in HIV.Copyright © 2019 Wolters Kluwer Health, Inc. All rights reserved.</t>
  </si>
  <si>
    <t>https://dx.doi.org/10.1097/QAI.0000000000001981</t>
  </si>
  <si>
    <t>Journal of Acquired Immune Deficiency Syndromes. 81(1) (pp 110-117), 2019. Date of Publication: 01 May 2019.</t>
  </si>
  <si>
    <t>Huang C.-J.
 Huang C.-L.
 Fan Y.-C.
 Chen T.-Y.
 Tsai P.-S.</t>
  </si>
  <si>
    <t>Insomnia Increases Symptom Severity and Health Care Utilization in Patients with Fibromyalgia: A Population-based Study.</t>
  </si>
  <si>
    <t>Objective:This study aimed to determine whether comorbid insomnia is associated with increased use of fibromyalgia-related medications and health resources in fibromyalgia (FM) patients.Materials and Methods:We analyzed data retrieved from the Longitudinal Health Insurance Database 2010, which contains claims data of 1 million beneficiaries randomly selected from Taiwan's National Health Insurance program. Patients treated for FM (n=17,920) on 2 separate visits between 2000 and 2001 were selected and subsequently divided into 2 groups: patients with and without comorbid insomnia (n=5466 and 12,454, respectively). Insomnia was identified through diagnosis on 2 separate visits after the index FM date. FM-related pharmacotherapies and ambulatory care visits were tracked from the index date to the end of 2013. Result(s):Insomnia was associated with increased likelihood of future use of antidepressants (adjusted odds ratio [OR]=3.84, P&lt;0.001), gabapentin (adjusted OR=1.67, P&lt;0.001), pregabalin (adjusted OR=1.79, P=0.046), muscle relaxants (adjusted OR=3.05, P&lt;0.001), and opioids and tramadol (adjusted OR=1.59, P&lt;0.001) among FM patients compared with FM patients without insomnia. In addition, a diagnosis of insomnia was associated with an increased frequency of visits to ambulatory care services for both FM (beta=1.79; 95% confidence interval, 1.57-2.02; P&lt;0.001) and other conditions (beta=108.51; 95% confidence interval, 103.14-113.89; P&lt;0.001). Discussion(s):This study demonstrates the substantial burden of comorbid insomnia in patients with FM.Copyright © 2019 Wolters Kluwer Health, Inc. All rights reserved.</t>
  </si>
  <si>
    <t>https://dx.doi.org/10.1097/AJP.0000000000000738</t>
  </si>
  <si>
    <t>Clinical Journal of Pain. 35(9) (pp 780-785), 2019. Date of Publication: 01 Sep 2019.</t>
  </si>
  <si>
    <t>Canellas Dols F.
 Entrambasaguas M.
 Wix R.
 Alvarez A.
 Romero O.
 Carvajal P.
 Pujol J.
 Puertas F.J.</t>
  </si>
  <si>
    <t>Insomnia Subtypes.</t>
  </si>
  <si>
    <t>Introduction: Insomnia disorder (ID) is a heterogeneous disorder whose diagnosis is based on subjective symptoms. The etiology is unknown and there has surely not a single cause. Until now, there is no effective and long-term treatment for many patients with ID. For this reason, it is essential to identify new clinical and biological markers that allow new individualized and more effective therapeutic modalities. Attempts to classify ID based on different sleep characteristics have not allowed to define valid subgroups, except for the objective sleep duration (1). However, this classification requires polysomnography, which is not usually performed in patients with ID. Another classification has recently been proposed, based on characteristics not related to sleep, or not exclusively (2) using the Insomnia Type Questionnaire (ITQ), which divides insomniacs into 5 subtypes. The goal of our study is to replicate the ITQ study done using an Online platform (Netherlands Sleep registry) (2), in ID patients treated in Spanish specialized sleep clinics. Method(s): Design: Multicenter prospective study (7 centers, Spain). Approved by the Research Ethics Committee of the Balearic Islands (CEI-IB IB4280-20PI) Subjects: Patients with insomnia disorder referred to sleep medicine centers. Inclusion criteria: Men and women &gt; 18 years, meeting DSM-5 diagnostic criteria for ID. At the time of evaluation, Patients must have an Insomnia Severity Index (ISI) &gt; 10 and agree to participate in the study by signing the IC. Exclusion criteria: Alcohol consumption (&gt; 20 g / day in women and 30 g / day in men); substance abuse: cocaine, heroin, and other drugs of abuse. Comorbid medical or psychiatric illnesses that may interfere with the study. Assessment instruments: Structured clinical interview and self-administered questionnaires: Pittsburgh Sleep Quality Scale, Munich Chronotype, STAI to assess anxiety trait and state, IDS 30-SR to assess symptoms of depression and the ITQ. All data were entered in an interactive common database (Redcap) Results: The analysis of the first 78 cases among all centres: 67,12% women and 32,88% men, mean age 53 years (+/- 2.2), show the following percentages: 29,5 % type 1 very distressed; 16,7 % type 2 sensitive to reward moderately distressed; 51,3 % type 3 moderately distressed insensitive to reward; 2,4 % type 4 little distressed very reactive; 0% type 5 little distressed little reactive. To all participating patients we offer an inform showing them to which subtype they belong Conclusion(s): The percentages of types found in the clinical setting is different from those obtained in the Banken et al study: type 1 (29,5% vs 19%); type 2 (16,7% versus 31%); type 3 (51,3% vs. 15%); type 4 (2,4% Vs 20%) and type 5 (0% Vs 15%) It is premature to draw conclusions with only 78 cases. We are continuing with the recruitment and analysis of data. Acknowledgements: To T. Blanken and E. Van Sommeren 1.Vgontzas, A et al.(2010) Insomnia with Short Sleep Duration and Mortality. Sleep, 33 (9) 1159-1164 2. Blanken, T. F. et al (2019). Insomnia disorder subtypes derived from life history and traits of affect and personality.The Lancet Psychiatry,6(2), 151-163.Copyright © 2022</t>
  </si>
  <si>
    <t>https://dx.doi.org/10.1016/j.sleep.2022.05.345</t>
  </si>
  <si>
    <t>Sleep Medicine. Conference: 16th World Sleep Congress. Rome Italy. 100(Supplement 1) (pp S125-S126), 2022. Date of Publication: December 2022.</t>
  </si>
  <si>
    <t>Stewart, Jennifer L.;Butt, Mamona;May, April C.;Tapert, Susan F.;Paulus, Martin P.</t>
  </si>
  <si>
    <t>Insular and cingulate attenuation during decision making is associated with future transition to stimulant use disorder.</t>
  </si>
  <si>
    <t>Aims: To understand processes placing individuals at risk for stimulant (amphetamine and cocaine) use disorder. Design: Longitudinal study. Setting: University of California, San Diego Department of Psychiatry, CA, USA. Participants: Occasional stimulant users (OSU; n = 184) underwent a baseline clinical interview and a functional magnetic resonance imaging (fMRI) session. On the basis of a followâ€_x0090_up clinical interview completed 3 years later, OSU (n = 147) were then categorized as problem stimulant users (PSU: n = 36; those who developed stimulant use disorders in the interim) or desisted stimulant users (DSU: n = 74; those who stopped using). OSU who did not meet criteria for PSU or DSU (n = 37) were included in dimensional analyses. Measurements: fMRI blood oxygen levelâ€_x0090_dependent (BOLD) contrast percentage signal change from baseline collected during a Paperâ€“Scissorsâ€“Rock task was examined during three decisionâ€_x0090_making conditions, those resulting in: (1) wins, (2) ties and (3) losses. These data were used as dependent variables in categorical analyses comparing PSU and DSU, as well as dimensional analyses including interim drug use as predictors, controlling for baseline drug use. Findings: PSU exhibited lower anterior cingulate, middle insula, superior temporal, inferior parietal, precuneus and cerebellum activation than DSU across all three conditions (significant brain clusters required &gt; 19 neighboring voxels to exceed F(1,108) = 5.58, P d &gt; 0.83). Higher interim marijuana use was linked to lower preâ€_x0090_central and superior temporal activation during choices resulting in wins (&gt; 19 neighboring voxels to exceed t = 2.61, P RÂ² change &gt; 0.11). Conclusions: Individuals who transition from stimulant use to stimulant use disorder appear to show alterations in neural processing of stimulus valuation and outcome monitoring, patterns also evident in chronic stimulant use disorder. Attenuated anterior cingulate and insular processing may constitute a highâ€_x0090_risk neural processing profile, which could be used to calculate risk scores for individuals experimenting with stimulants. (PsycInfo Database Record (c) 2023 APA, all rights reserved)</t>
  </si>
  <si>
    <t>https://doi.org/10.1111/add.13839</t>
  </si>
  <si>
    <t>Brown, Sandra A.;Glasner-Edwards, Suzette V.;Tate, Susan R.;McQuaid, John R.;Chalekian, John;Granholm, Eric</t>
  </si>
  <si>
    <t>Integrated cognitive behavioral therapy versus twelve-step facilitation therapy for substance-dependent adults with depressive disorders.</t>
  </si>
  <si>
    <t>In a randomized trial, this study compared the longitudinal outcome patterns of veterans (N = 66) with substance use disorders and major depressive disorder receiving standard pharmacotherapy and either 12-Step Facilitation Therapy (TSF) or disorder-specific Integrated Cognitive Behavioral Treatment (ICBT). Depression and substance use were assessed at intake, during and after treatment using the Hamilton Depression Rating Scale and the Time Line Follow Back. Reductions in depression during treatment were comparable between the two treatment groups; however, their posttreatment patterns were distinct. While ICBT participants evidenced a steady linear decline in depression through six months posttreatment, a quadratic trend characterized TSF participants, for whom depression declined during treatment, but increased throughout posttreatment follow-up. During treatment, TSF participants used substances less frequently relative to those in ICBT; however, reductions in substance use were more stable through six months posttreatment among those in ICBT relative toTSF. While both interventions produced improvement in depression and substance use during treatment, ICBT may yield more stable clinical outcomes once treatment ceases. (PsycINFO Database Record (c) 2016 APA, all rights reserved)</t>
  </si>
  <si>
    <t>https://doi.org/10.1080/02791072.2006.10400584</t>
  </si>
  <si>
    <t>O'Sullivan M.
 Jones A.M.
 MacPepple E.
 Gage H.
 Williams H.
 Verma S.</t>
  </si>
  <si>
    <t>Integrated community-based hcv service for people who inject drugs (Project Ittreat): SVR12 rates, health related quality of life and cost of HCV detection and cure.</t>
  </si>
  <si>
    <t>Background: Hepatitis C virus (HCV) elimination by 2030 will be impossible without engaging people who inject drugs (PWID). Direct acting virals (DAA) provide an unprecedented opportunity for a community-based 'find and treat strategy'. We aimed to collect real world clinical, patient reported and heath economic data to help inform future service delivery Methods: Project ITTREAT (2013-2021) is set up at a drug and alcohol treatment (DAT) centre in SE England Individuals offered dry blood spot testing (DBST), transient elastography (TE) and HCV treatment. Primary outcome measure was SVR12 (intention to treat [ITT]). Secondary outcome measures included health related quality of life (HRQoL) (Short Form Liver Disease Quality of Life [SFLDQoL], Short Form Health Survey [SF-12v2], EQ-5D-5L, assessed at end of HCV treatment in those achieving SVR12), and cost per HCV case detected and cost per HCV cure. All data were prospectively collected Results: To date, 573 individuals recruited, 81% (n=462) males, mean age 40 5 +/-10 0 yrs, current drinking, injecting drug use, unstable housing and opioid substitution therapy 214 (37%), 178 (31%), 289 (50%) and 299 (52%) respectively Uptake of DBST and TE were &gt; 97%. Prevalence of positive HCV PCR was 46% (259/558) with 47% having &gt;= F2 fibrosis. Eighty (31%) were too chaotic, 125/179(70%) commencing community-based HCV therapy, 26% receiving interferon + ribavirin(RBV) +/-DAA and 74% DAA +/-RBV. Overall SVR12 (ITT and modified ITT [mITT]), were 87% and 93% respectively, with 98% completing treatment. In those receiving DAA +/-RBV, SVR12 (ITT and mITT) were 90% and 96% respectively. HCV reinfection rates remained low (2 63/100 person years; 95% CI 0.67-10.33). HRQoL improved significantly at end of HCV treatment in those achieving SVR12 (n=78): SFLDQoL in all domains tested (symptoms, memory, distress, loneliness, hopelessness, sleep and stigma) (p&lt;=0.011); SF-12 v2 in both physical and mental health domains (p&lt;0.001); and EQ-5D-5L in composite profile score (0.65 +/-0.3 vs. 0.73+/-0.03) and visual analog scale (52 79 +/-2 04 vs 72 89 +/-1 59), p&lt;=0.009. Average cost (British pounds 2018) per HCV case detected was 171. Cost per HCV cure (excluding medication cost) (n=85, 12 receiving sofosbuvir + pegylated interferon +/ RBV and 74 DAA +/-RBV, with 92% achieving SVR12) was 642 Detailed health economic analysis with medication costs and quality-adjusted life years (QALY) is ongoing. Conclusion(s): This study confirms excellent SVR12 rates amongst PWID receiving community-based HCV treatment. It also reports for the first time significant improvement in HRQoL after HCV cure in these vulnerable adults which can be achieved at modest costs Our data makes a convincing case for community based integrated services for PWID to help pave the way for HCV elimination.</t>
  </si>
  <si>
    <t>Hepatology v70 suppl.1 2019. Conference: 70th Annual Meeting of the American Association for the Study of Liver Diseases. Boston, MA United States. 70(Supplement 1) (pp 947A-948A), 2019. Date of Publication: October 2019.</t>
  </si>
  <si>
    <t>Anderson N.</t>
  </si>
  <si>
    <t>Integrated primary specialty care access for adults with sickle cell disease in delaware.</t>
  </si>
  <si>
    <t>INTRODUCTION A major gap in US care for Sickle Cell Disease (SCD) is a dearth of healthcare providers with expertise in adult SCD management. In 2014 TOVA Community Health launched a community-based primary specialty care clinic in Delaware (DE). The Delaware Department of Health and Social Services found that 96 individual adults in DE with Sickle Cell Disease (SCD) utilized hospital services 99.5% of the time for sickle cell crisis (Anderson et al., 2014). The majority of those adults lived in New Castle County, DE. The dearth of sickle cell hematologist/oncologists for adults in this county may drive them to seek recurrent care through the hospital system. Recognizing this as a nationwide public health crisis, the Delaware Department of Health and Social Services (DHSS) partnered with TOVA Community Health in 2014 to establish an adult primary specialty care clinic medical home in New Castle County, DE. This report describes the progress/impact of an integrated primary specialty clinic for adults with SCD METHODS Prospective/ Retrospective tracking of best practices for SCD are featured in the NIH 2014 guidelines. The staff included a hematologist with expertise in SCD, a primary care provider, an advanced practice nurse, a Social Worker (MSW), a nurse care coordinator, and a community health worker, were funded by Sickle Cell Disease Association of America (SCDAA) and Health Resources and Services Administration (HRSA). From 2014 to 2018, integrated primary specialty care services were provided for 33 discrete patients. RESULTS This first cohort of patients was notable for health complications that may be attributed to the lack of coordinated primary specialty sickle cell care access. Therapeutic counseling, support groups and preventive health maintenance services were measured by: outpatient visits to the clinic, access to disease modifying therapies (hydroxyurea therapy or chronic transfusion therapy), immunizations (Pneumococcal), Depression Screens and Personalized Sickle Care Plans (Table). 21 % percent of the patients had no sickle cell provider and/or hematologist/oncologist other than ED or inpatient care for the 12 months preceding their first visit to our clinic. 48% of the patients received a pneumococcal vaccine (Pneumovax 23 val - n=16/33 and Prevnar 13 - n=7/33) and three (n=3/33) received both Pneumococcal vaccines. 30% percent of the patients (n=10/33 patients) seen were offered access to HU but were not on the drug and 42% (n=14) were prescribed HU. All patients did not have a Personalized Sickle Cell Care Plan prior to receiving services at the Primary Specialty Care clinic. 12% (n=4/33) patients had a diagnosis of Substance Abuse Disorder, 15% (n=5/33) had a diagnosis of Opioid Use Disorder and 3% (n=1/33) had both Substance Abuse and Opioid Use Disorder. 70% (n= 7/10) were male and 30% (n-3/10) were female with a diagnosis of Substance Abuse and/or Opioid Use Disorder. 45% (n=15/33) had a Pain Management Agreement established within the time period at the primary specialty clinic. CONCLUSION The creation of an integrated practice primary specialty care clinic for adults with SCD in New Castle County, Wilmington, DE demonstrates the successful leverage of regional networks that engages an academic institution for telehealth consultation, public health, and community-based organizations to develop an adult SCD primary specialty care model. This safety net clinic provides team based primary specialty care to adults whose only option previously was the hospital and/or emergency room. Unique challenges in managing adult SCD acute and chronic pain were addressed. Overall, this is one model for access to integrated primary specialty care and behavioral health services for persons with SCD across their lifespan.</t>
  </si>
  <si>
    <t>https://dx.doi.org/10.1182/blood-2020-139828</t>
  </si>
  <si>
    <t>Blood. Conference: 62nd American Society of Hematology Annual Meeting and Exposition, ASH 2020. San Diego, CA United States. 136(SUPPL 1) (pp 31-32), 2020. Date of Publication: November 2020.</t>
  </si>
  <si>
    <t>Davis, Kristin E.;Devitt, Timothy;Rollins, Angela;O'Neill, Sheila;Pavick, Debra;Harding, Brian</t>
  </si>
  <si>
    <t>Integrated Residential Treatment for Persons with Severe and Persistent Mental Illness: Lessons in Recovery.</t>
  </si>
  <si>
    <t>This retrospective study examines 24-month outcomes for 38 participants with histories of chronic homelessness and hospitalizations in an urban, residential integrated treatment (IT) program and compares characteristics of those who stayed in the program 24 months with those who left within their first year of residence. Informed by an Assertive Community Treatment approach, characterized by outreach (or what might better be referred to as inreach), low staff to consumer ratio, and meeting of basic needs, the residential program emphasized harm reduction and motivational interventions. The longitudinal study design was supplemented with a comparative analysis of treatment completers and noncompleters. There were significant differences between the two groups at baseline in terms of engagement with treatment, alcohol use severity, and mental health diagnosis. Additionally, those who stayed with the program showed significant reductions in alcohol and drug use, significant reduction in hospitalizations, and advances in treatment engagement. (PsycINFO Database Record (c) 2016 APA, all rights reserved)</t>
  </si>
  <si>
    <t>https://doi.org/10.1080/02791072.2006.10399852</t>
  </si>
  <si>
    <t>Mangrum, Laurel F.;Spence, Richard T.;Lopez, Molly</t>
  </si>
  <si>
    <t>Integrated versus parallel treatment of co-occurring psychiatric and substance use disorders.</t>
  </si>
  <si>
    <t>The study examines 1-year treatment outcomes of 216 individuals with co-occurring severe and persistent mental illness and substance use disorders who were assigned to an integrated or parallel treatment condition. Comparisons indicated that the integrated group achieved greater reductions in the incidence of psychiatric hospitalization and arrest. The results of this study support the enhanced effectiveness of integrated treatment in decreasing the use of higher cost crisis-oriented services in clients with severe mental illness and substance use disorders. (PsycInfo Database Record (c) 2020 APA, all rights reserved)</t>
  </si>
  <si>
    <t>https://doi.org/10.1016/j.jsat.2005.10.004</t>
  </si>
  <si>
    <t>Martin, Steven S.;O'Connell, Daniel J.;Inciardi, James A.;Surratt, Hilary L.;Maiden, Kristin M.</t>
  </si>
  <si>
    <t>Integrating an HIV/HCV brief intervention in prisoner reentry: Results of a multisite prospective study.</t>
  </si>
  <si>
    <t>Brief interventions to reduce harmful or problem behaviors have become increasingly popular in a variety of health fields, including HIV and hepatitis risk reduction. A central issue in intervention research involves the evaluation of what constitutes an effective 'dose' of an intervention. This research examines the relative effectiveness of three alternative brief interventions of varying intensity designed to change the risk behaviors of inmates who are reentering society: a DVD-based, peer delivered intervention; the NIDA Standard HIV Intervention; and a standard practice condition (HIV educational video). All participants randomly received one of the interventions and were tested for HIV and HCV prior to release from custody. Thirty and ninety-day follow-ups examined changes in high-risk behaviors. Results reported here for 343 subjects who have completed the 90-day follow up indicate significant reductions in reported sexual risk behaviors for those participating the DVD intervention, compared to the other two brief interventions. This study is among the first to report any positive impacts on sexual behaviors among a population of inmates returning to the community. (PsycINFO Database Record (c) 2016 APA, all rights reserved)</t>
  </si>
  <si>
    <t>https://doi.org/10.1080/02791072.2008.10400649</t>
  </si>
  <si>
    <t>Standish L.J.
 Malani S.M.
 Lynch K.
 Whinkin E.J.
 McCotter C.M.
 Lynch D.A.
 Aggarwal S.K.</t>
  </si>
  <si>
    <t>Integrative Oncology's 30-Year Anniversary: What Have We Achieved? A North American Naturopathic Oncology Perspective.</t>
  </si>
  <si>
    <t>In 1991 the U.S. Congress mandated that the National Institutes of Health (NIH) form the Office of Alternative Medicine to study alternative medical therapies, especially in oncology care. Shortly after, the National Cancer Institute (NCI) created its own division of complementary and alternative medicine (Office of Complementary and Alternative Medicine). At the genesis of the field 30 years ago, what were we hoping to see accomplished by now? In this article we take a look back at milestones, shortfalls and future directions. Exciting opportunities exist to direct our established subspeciality's future directions and we have made valuable advances the field of integrative oncology over the last 30 years: 1, IV high dose ascorbate has clinical research-based applications when used concurrently with some chemotherapeutic agents. 2. Whole body, extracorporeal and locoregional hyperthermia are being applied in treating solid tumors, including brain tumors. 3. PDL-1 tumor microenvironment testing and PDL-1 inhibitor immunotherapies have surprisingly excellent outcomes in a subgroup of cancer patients. 4. Tumor DNA sequencing (resected tumor and circulating tumor DNA in blood) has led to personalized precision targeted treatments. 5. Glucose metabolism's role in cancer progression is better understood and better therapies are available (e.g., intermittent fasting, metformin). 6. Medical cannabis has a larger role in treating chemotherapy-related side effects and shows promise for anti-proliferative effects. 8. Greater understanding has been gained of the interdependence and mutual regulation of processes in psychoneuroendocrinoimmunology (PNEI). The burgeoning field of PNEI has exponentially expanded the discussion of tumorigenesis, apoptosis, and introduced to the field the investigation of more holistic approaches to immune regulation and cancer care. 8. Psychedelic-assisted psychotherapy is gaining traction especially for cancer patients facing demoralization, existential and spiritual distress, anxiety, depression and trauma related to the diagnosis and treatment of their cancer. 9. Spiritual health of cancer patients is more commonly addressed and measurable with an NIH validated scale. 10. Mind-Body therapies are efficacious for reducing cancer-related distress and are included in many cancer care programs.Copyright © The Author(s) 2023.</t>
  </si>
  <si>
    <t>https://dx.doi.org/10.1177/15347354231178911</t>
  </si>
  <si>
    <t>Integrative Cancer Therapies. 22 (no pagination), 2023. Date of Publication: January-December 2023.</t>
  </si>
  <si>
    <t>Jansson, L. M.;Svikis, D. S.;Breon, D.;Cieslak, R.</t>
  </si>
  <si>
    <t>Intensity of Case Management Services: Does More Equal Better for Drug-Dependent Women and Their Children?</t>
  </si>
  <si>
    <t>Specialized programs for pregnant, drug dependent women have assisted many in achieving abstinence during pregnancy. Following delivery, however, such women often resume drug use and drop out of treatment, placing their children at even greater risk for subsequent medical and developmental problems. Standard outreach services, while generally effective as a public health measure for high-risk populations of women and children, are often insufficient for chronic and severely drug dependent women. The present study was a randomized clinical trial comparing maternal and infant outcomes for drug dependent women assigned to either routine or intensified case management services for the first 4 months following delivery. Women randomly assigned to intensified case management showed better treatment retention, accessed a greater variety of services, were more likely to be abstinent from cocaine at 4-month follow-up, and felt their children received greater benefit from the services than women assigned to routine case management. The number of case management visits was positively correlated with total time in treatment across both intervention groups. Study findings support the efficacy of intensified case management services for drug dependent women and their children. (PsycINFO Database Record (c) 2019 APA, all rights reserved)</t>
  </si>
  <si>
    <t>https://doi.org/10.1300/J200v03n04_04</t>
  </si>
  <si>
    <t>Social Work in Mental Health</t>
  </si>
  <si>
    <t>Kalichman, Seth C.;Kalichman, Moira O.;Cherry, Charsey;Hoyt, Ginger;Washington, Christopher;Grebler, Tamar;Welles, Brandi;Merely, Cindy</t>
  </si>
  <si>
    <t>Intentional medication nonadherence because of interactive toxicity beliefs among HIV-positive active drug users.</t>
  </si>
  <si>
    <t>Background: Drug use poses significant challenges to medical management of HIV infection. Although most research has focused on the influence of intoxication on unintentional adherence to HIV treatment, drug use may also lead to intentional nonadherence, particularly when individuals believe that mixing medications with drugs is harmful. This study examined whether interactive toxicity beliefs predict nonadherence to antiretroviral therapy (ART) over a prospective period of adherence monitoring. Methods: Men and women living with HIV who screened positive for drug use and were being treated with ART (n = 530) completed computerized self-interviews and 3 prospective unannounced pill counts to measure ART adherence and provided urine specimens for drug screening and HIV viral load results from medical records. Results: Results showed that 189 (35%) participants indicated that they intentionally miss their ART when they are using drugs. These participants also reported common beliefs regarding the perceived hazards of mixing HIV medications with alcohol and other drugs. Multivariable models controlled for demographic and health characteristics and frequency of alcohol use showed that intentional nonadherence predicted poorer ART adherence over the prospective month and also predicted poorer treatment outcomes as indexed by unsuppressed HIV viral load. Conclusions: These findings extend previous research to show that interactive toxicity beliefs and intentional nonadherence play a significant role in medication nonadherence for a substantial number of people living with HIV and should be actively addressed in HIV clinical care. (PsycInfo Database Record (c) 2023 APA, all rights reserved)</t>
  </si>
  <si>
    <t>https://doi.org/10.1097/QAI.0000000000000776</t>
  </si>
  <si>
    <t>Dalley J.W.</t>
  </si>
  <si>
    <t>Inter-individual differences in impulsivity and underlying neurobiology.</t>
  </si>
  <si>
    <t>Impulsivity is a multi-faceted behavioural construct encompassing several seemingly distinct classes of behaviour that generally involve a predisposition towards rapid, unplanned or premature actions, which are often risky and result in negative consequences. It is often linked with clinical disorders such as attention deficit/ hyperactivity disorder (ADHD), substance abuse and addiction, mania and anti-social behaviour as well as certain personality traits such as novelty/sensation seeking and anxiety. Recent research based on prospective studies in adolescents indicates that clinical impulsivity may predate drug abuse and potentially, therefore, contribute causally to drug abuse and dependence. Such findings are consistent with studies in laboratory animals. For example, delay-discounting impulsivity in rats predicts the acquisition orinitiation of cocaine self-administration whilst spontaneously high impulsivity on a 5-choice serial reaction time task (5CSRTT) of sustained visual attention predicts the escalation of cocaine, nicotine and sucrose self-administration. Moreover trait-like impulsive rats are predisposed to the emergence of compulsive cocaine self-administration that persists despite concurrent adverse consequences of such behaviour, just as in human addiction. Elucidating the neural and behavioural substrates of impulsive ehaviour in rats has potential relevance, therefore, for the aetiology and treatment of ADHD as well as the identification of brain vulnerability mechanisms underlying stimulant addiction. This talk will focus on translational animal models of impulsivity and addiction and specifically neurobehavioural mechanisms associated with inter-individual variation in impulsive behaviour. The behavioural phenotype of impulsivity can be assessed in a number of ways in rats, including (1) impulsive choice for immediately available small rewards in preference to larger magnitude but delayed rewards (delay discounting impulsivity); (2) an inability to exert volitional control over a response that has already been ini-tiated (modelled using the stop-signal reaction time task); and (3) anticipatory responses which occur prior to the onset of a visual stimulus (modelled using the 5CSRTT). Findings will be presented showing that whereas high impulsive (HI) rats on the 5CSRTT exhibit poor response control and inattention, as well as impulsive choice for small, immediately available food rewards, they are not impaired on a stop-signal reaction time task. They are also unimpaired on a pavlovian autoshaping task (autoshaping), which assesses impulsive approach responses to a visual cue predictive of food reward. In addition, evidence will be presented showing that the HI behavioural phenotype is distinct from the novelty-seeking high responder (HR) phenotype, which shows greater locomotor activity in a novel, inescapable environment and greater hormonal stress responses. The distinction between HI and HR rats will be further highlighted in terms of differential influences on the initi-ation, maintenance and transition to compulsive drug seeking and taking. It will be argued that the two behavioural ndophenotypes, novelty seeking (or novelty reactivity) and impulsivity, contribute to different stages of cocaine use and dependence, the latter more predictive of addiction potential. Based on evidence from both human and animal studies there is a growing recognition that cortical and sub-cortical mechanisms contribute to the expression of impulsive behaviour. Converging evidence has pinpointed the nucleus accumbens, in particular, as a key brain locus mediating both reward discounting and motoric forms of impulsivity. In a previous positron emission tomography study we reported that HI rats showed a significantly reduced binding potential of the high affinity dopamine D2/3 receptor antagonist 18F-fallypride in the ventral striatum (including the nucleus accumbens), but not the dorsal striatum [1]. In addition we found that the binding potential of 18F-fallypride was inversely correlated with impulsivity on the 5CSRTT. Subsequently, we established that dopamine D2-like receptors in the core and shell sub-regions of the nucleus accumbens have broadly opposing roles in the mediation of impulsivity [2]. More recently, using structural magnetic resonance imaging and voxel-based morphometry we have revealed apparent reductions of grey matter in the core sub-region of the nucleus accumbens and frontoparietal cortex compared with low impulsive rats [3]. Structural abnormalities were highly localised to the nucleus accumbens core with no al-terations in grey matter in the nucleus accumbens shell and dorsal striatum. Reductions in grey matter were mainly found in the left hemisphere and were associated in the nucleus accumbens core with significant reductions in glutamic acid decarboxylase (GAD) as well as the dendritic spine markers MAP2 and spinophillin Collectively, these results provide a putative explanation for the reduction in dopamine D2/3 receptors in the ventral striatum of HI rats in terms of a reduced density of spines on the dendrites of GABA-ergic medium spiny neurons. These results are consistent with previous findings that the core sub-region of the nucleus accumbens functions to bridge delays to future rewards and thus indicate that structural abnormalities in the nucleus accumbens core may be a potential biomarker for the high impulsive syndrome.</t>
  </si>
  <si>
    <t>https://dx.doi.org/10.1016/S0924-977X%2811%2970120-1</t>
  </si>
  <si>
    <t>European Neuropsychopharmacology. Conference: 11th ECNP Regional Meeting. St. Petersburg Russian Federation. Conference Publication: (var.pagings). 21(SUPPL. 2) (pp S112-S113), 2011. Date of Publication: 01 Apr 2011.</t>
  </si>
  <si>
    <t>Boparai S.
 Borelli J.L.
 Partington L.
 Smiley P.
 Jarvik E.
 Rasmussen H.F.
 Seaman L.C.
 Nurmi E.L.</t>
  </si>
  <si>
    <t>Interaction between the Opioid Receptor OPRM1 Gene and Mother-Child Language Style Matching Prospectively Predicts Children's Separation Anxiety Disorder Symptoms.</t>
  </si>
  <si>
    <t>Recent research suggests that lower mother-child language style matching (LSM) is associated with greater physiological reactivity and insecure attachment in school-aged children, but to date no studies have explored this measure of parent-child behavioral matching for its association with children's anxiety symptoms, a well-known correlate of attachment insecurity and heightened physiological reactivity. There is also considerable evidence of genetic risk for anxiety, including possession of the OPRM1 minor allele, 118G. In the current study (N = 44), we expand upon what is known about children's genetic and environmental risk for anxiety by examining the unique and interactive effects of mother-child LSM and the OPRM1 polymorphism A118G on school-aged children's separation anxiety disorder (SAD) symptoms. SAD symptoms were measured both concurrently with LSM and OPRM1 genotype and two years later through self-report. No significant associations emerged between LSM or OPRM1 and concurrent Time 1 SAD symptoms. However, lower LSM and 118G minor allele possession were both associated with greater SAD symptoms at Time 2; further, the interaction between LSM and OPRM1 genotype significantly predicted SAD symptoms beyond the main effects of the two variables. Possession of the minor allele was only associated with greater SAD symptoms among children in low LSM dyads, whereas children with the minor allele in high LSM dyads showed non-significantly lower SAD symptoms. These findings and a proportion affected analysis provide support for a differential susceptibility model of gene by environment interactions for the OPRM1 gene. We discuss the implications for predicting children's separation anxiety across development.Copyright © 2018 Elsevier Ltd</t>
  </si>
  <si>
    <t>https://dx.doi.org/10.1016/j.ridd.2018.03.002</t>
  </si>
  <si>
    <t>Research in Developmental Disabilities. 82 (pp 120-131), 2018. Date of Publication: November 2018.</t>
  </si>
  <si>
    <t>Bryssine B.
 Maurin C.
 Soubiroud J.L.
 Ksarelof M.
 Roche O.</t>
  </si>
  <si>
    <t>Interaction of intravenous lidocaine with neuromuscular blocking a pilot study in gynaecological surgery.</t>
  </si>
  <si>
    <t>Background &amp; Objectives: BACKGROUND: Perioperative intravenous lidocaine, as used in abdominal surgery, reduces opoid consumption and participated to "fast track surgery" development. It is a relevant alternative to epidural analgesia (1). However, monitoring of neuromuscular conduction showed that lidocaine enhanced the effect of myorelaxant drugs in recovery room. Material(s) and Method(s): METHODS: We conducted a prospective study of the recovery of neuromuscular blockade (train of four (TOF) technics) after a single dose of 0.5 mg/kg of atracurium besylate in gynaecological surgery. A standardized anesthesia management (ketamine, propofol, remifentanil and sevoflurane) was used in patients who received a bolus of 1.5 mg/ kg of intravenous lidocaine at induction followed either by a continuous infusion of 2 mg/kg/h lidocaine or a saline infusion at the same rate. Result(s): RESULTS: We present the preliminary results in 23 patients undergoing a gynaecological procedure, of whom, 12 received lidocaine and 11 saline infusion. The two groups were similar in age, BMI, type of surgery, middle range of bi spectral index and ASA class. There was no difference in the total dose of remifentanil used in both groups. Other results are presented in the following table. Conclusion(s): CONCLUSION(S): Patients who received systemic lidocaine infusion had a delay in the recuperation 90% of TOF, corresponding to a post synaptic depression of the neuromuscular conduction. It's difficult to conclude to a direct effect of lidocaine, due to the high level of sevoflurane used in this group. The sparing effect of intraoperative opioids is not clear, and could be correlated with a higher use of volatils anesthetics. More studies need to be conducted to understand this outcomes. (Table Presented).</t>
  </si>
  <si>
    <t>https://dx.doi.org/10.1213/01.ane.0000492812.61695.cb</t>
  </si>
  <si>
    <t>Anesthesia and Analgesia. Conference: 16th World Congress of Anaesthesiologists, WCA 2016. Hong Kong Hong Kong. 123(3 Supplement 2) (pp 538), 2016. Date of Publication: September 2016.</t>
  </si>
  <si>
    <t>Argento E.
 Goldenberg S.
 Deering K.
 Lavalley J.
 Braschel M.
 Bingham B.
 Shannon K.</t>
  </si>
  <si>
    <t>Interest in receiving psychedelic-assisted therapy among marginalized women: Implications and findings from a community-based study in Canada.</t>
  </si>
  <si>
    <t>Background: Psychedelic-assisted therapies are receiving mounting attention for their therapeutic potential. However, little is known about interest among women who experience elevated risk of mental health and substance use disorders. This study examined interest in receiving psychedelic-assisted therapy and socio-structural factors associated with interest among marginalized women. Method(s): Data (2016-2017) were drawn from two community-based, prospective open cohorts of &gt;1000 marginalized women in Metro Vancouver, Canada. Bivariate and multivariable logistic regression examined associations with interest in receiving psychedelic-assisted therapy. Among women who used psychedelics, additional data were collected to describe ratings of personal meaningfulness, sense of wellbeing, and spiritual significance. Result(s): Of 486 eligible participants (aged 20-67 years), 43% (n = 211) were interested in receiving psychedelic-assisted therapy. Over half identified as Indigenous (First Nations, Metis or Inuit). Factors independently associated with interest in psychedelic-assisted therapy in multivariable analysis included: daily crystal methamphetamine use in the last six months (Adjusted Odds Ratio [AOR] 3.02; 95%Confidence Interval (CI) 1.37-6.65), lifetime mental health conditions (depression, anxiety, post-traumatic stress disorder) (AOR 2.13; 95%CI 1.27-3.59), childhood abuse (AOR 1.99; 95%CI 1.02-3.88), lifetime psychedelic use (AOR 1.97; 95%CI 1.14-3.38), and younger age (AOR 0.97 per year older; 95%CI 0.95-0.99). Conclusion(s): Several mental health and substance use-related variables that have been demonstrated to be amenable to psychedelic-assisted therapy were associated with interest in receiving psychedelic-assisted therapy among women in this setting. As access to psychedelic-assisted therapies continues to expand, any future approaches to extend psychedelic medicine to marginalized women should integrate trauma-informed care and broader socio-structural supports.Copyright © 2022</t>
  </si>
  <si>
    <t>https://dx.doi.org/10.1016/j.dadr.2022.100044</t>
  </si>
  <si>
    <t>Drug and Alcohol Dependence Reports. 3 (no pagination), 2022. Article Number: 100044. Date of Publication: June 2022.</t>
  </si>
  <si>
    <t>Patrick Basu P.
 Krishnaswamy N.
 Shah N.J.
 Foustin S.J.
 Tang C.
 Brown R.S.</t>
  </si>
  <si>
    <t>Interferon alfa antibody (IFN alfa Ab) as a useful predictive marker of sustained viral response (SVR) for therapy in chronic hepatitis C.</t>
  </si>
  <si>
    <t>Purpose: Interferon alfa is the mainstay of therapy for hepatitis C infection. Sustained viral response (SVR) remains 46% in all genotypes. On treatment, rapid viral response (RVR) and early viral response (EVR) are predictive markers of SVR and treatment modification. We propose a novel marker, IFN alfa Ab, in predicting response of interferon alfa therapy on chronic hepatitis C naive genotype 1 patients. IL28b polymorphism proved to be important indicator of SVR. Method(s): Forty (n=40) patients (age:45.2+/-7.2 years, mean+/-SD; range:26- 56 years) were recruited with hepatitis C genotype1 who underwent pegylated Interferon alfa 2a plus weight based ribavirin for 48weeks. Serum levels of IFN alfa Ab were obtained initially at 0 week, 2nd, 4th, 12th, 24th, 48th, and 72nd weeks respectively. Exclusion: Coinfection, hemolytic syndromes, severe cardiac disease, severe depression, uncontrolled diabetes mellitus, decompensated cirrhosis, and patients actively using illicit drugs and alcohol consumption &gt;50 g per day. IL28b polymorphism was evaluated. Result(s): 25/40 (62.5%) achieved SVR. 31/40 (77.5%) developed IFN alfa Ab during the treatment (14/ 31(45%) at 12th week, 16/31(52%) at 24th week, and 1/31(3%) at 48th week0; 15/31(48.4%) had higher titers (&gt;=1:150). 13/14 (92.9%) with Ab at 12th week had higher titers. The presence of high-titer Ab at 12th week predicted failure of SVR with 86.7% sensitivity, 100% specificity, 100% positive predictive value, with 92.6% negative predictive value. 11 Afro-Americans developed high-titer Ab at 12th week and failed SVR. 22/40 (55%) with high viral load &gt;400k failed SVR. IL28b has no negative impact in IFN Ab. Conclusion(s): Majority of patients during interferon therapy developed IFN alfa Ab at some period. This study postulates that the early presence of high titer Ab at week 12 predicts the failure of SVR with high sensitivity and specificity. Afro-Americans developed high-titer Ab early and failed SVR. Ab titers do not correlate with BMI, age, sex, and fibrotic score but predict failure of SVR. There was no association of IL28b polymorphism with the development of IFN Ab. This study may modify the recent treatment paradigm with cost benefits. IFN Ab may be a prognostic tool for truncated Therapy. A larger prospective trial is needed.</t>
  </si>
  <si>
    <t>https://dx.doi.org/10.1016/S0016-5085%2811%2963783-9</t>
  </si>
  <si>
    <t>Gastroenterology. Conference: Digestive Disease Week, DDW 2011. Chicago, IL United States. Conference Publication: (var.pagings). 140(5 SUPPL. 1) (pp S911), 2011. Date of Publication: May 2011.</t>
  </si>
  <si>
    <t>Basu P.P.
 Krishnaswamy N.
 Shah N.J.
 Pacana T.
 Foulstin S.
 Tang C.
 Brown R.J.</t>
  </si>
  <si>
    <t>Interferon alfa antibody a useful predictive marker of sustained viral response (SVR) for therapy in chronic hepatitis C.</t>
  </si>
  <si>
    <t>Purpose: Interferon alfa is the mainstay of therapy for hepatitis C infection. Sustained viral response (SVR) remains 46% in all genotypes. On treatment, rapid viral response (RVR) and early viral response (EVR) are predictive markers of SVR and treatment modification. We propose a novel marker, IFN alfa Ab, in predicting response of interferon alfa therapy on chronic hepatitis C naive genotype 1 patients. Method(s): Forty (n = 40) patients (age: 45.2 +/- 7.2 years, mean +/- SD; range: 26-56 years) were recruited. Serum levels of IFN alfa Ab were obtained initially at 0 week, then 2nd, 4th, 12th, 24th, 48th, and 72nd week, respectively. Exclusion: Co-infection, hemolytic syndromes, severe cardiac disease, severe depression, uncontrolled diabetes mellitus, decompensated cirrhosis, and patients actively using illicit drugs and those with alcohol consumption&gt;50 g per day. Result(s): 25/40 (62.5%) achieved SVR. 31/40 (77.5%) developed IFN alfa Ab during the treatment (14 at 12th week, 16 at 24th week, and 1 at 48th week);15/31(48.4%) had higher titers (&gt;=1:150). 13/14 (92.9%) with Ab at 12th week had higher titers. The presence of high-titer Ab at 12th week predicted failure of SVR with 86.7% sensitivity, 100% specificity, 100% positive predictive value, and 92.6% negative predictive value. 11 Afro-Americans developed high-titer Ab at 12th week and failed SVR. 22/40 (55%) with high viral load &gt;400k failed SVR. Conclusion(s): Majority of patients during interferon therapy developed IFN alfa Ab at some period. This study postulates the early presence of higher titer Ab at week 12 that predicts the failure of SVR with high sensitivity and specificity. Afro-Americans developed high-titer Ab early and failed SVR. Ab titers do not correlate with BMI, age, sex, and fibrotic score but predict failure of SVR. This study may modify the recent treatment paradigm with cost benefits. A larger prospective trial is needed.</t>
  </si>
  <si>
    <t>https://dx.doi.org/10.1007/s12072-010-9241-z</t>
  </si>
  <si>
    <t>Hepatology International. Conference: 21st Conference of the Asian Pacific Association for the Study of the Liver, APASL 2011. Bangkok Thailand. Conference Publication: (var.pagings). 5(1) (pp 263), 2011. Date of Publication: March 2011.</t>
  </si>
  <si>
    <t>Perloff M.
 Varlotta G.
 Gharibo C.</t>
  </si>
  <si>
    <t>Interlaminar versus transforaminal epidural steroids for the treatment of lumbar radicular pain: A randomized, blinded, prospective outcome study.</t>
  </si>
  <si>
    <t>Argument in the literature exists over lumbar epidural interlaminar steroid injection (LESI) verses transforminal (TF) technique as the most effective therapy in lumbar radiculopathy. However, all studies to date have been retrospective. After IRB approval, 42 age matched patients with similar lower back pain and unilateral radicular symptoms were enrolled and randomized in a double blind trial to LESI or TF from 2007 to 2009. Prior to intervention and 10-16 days after injection, each patient was evaluated by patient questionnaire and physical exam by an independent physician. 38 patients completed the study, 18 in the LESI and 20 in the TF group. In both groups, 2 patients required repeat injection, and 1 patient crossed over to the alternative injection type. Overall, physical exam, diagnostic testing, disability, activity and depression measures, and opioid pill use, were similar between the 2 groups, both pre-injection baseline and post-injection improvement. The Oswestry Disability Index (ODI%) was reduced from 37.5+/-12.6 (mean values +/- standard deviation) to 19.0+/-16.7 (49.3%+/-39.2%) in the LESI group and 38.3+/-6.4 to 21.6+/-16.8 (43.7%+/-34.8%) in the TF group. Depression scale was reduced from 4.39+/-3.22 to 2.28+/-3.20 (48.1%+/-52.0%) in the LESI group and 4.10+/-1.94 to 1.65+/-1.63 (61.0%+/-39.1) in the TF group. Walking tolerance was increased from 8.1+/-4.6 blocks to 10.6+/-4.4 (30.8%+/-133.2%) in the LESI group and 8.9+/-5.3 blocks to 11.8+/-4.2 (32.8%+/-318.7%) in the TF group. The follow-up patient numerical rating scale (NRS) was more greatly reduced in the TF group. NRS decreased from 7.0+/-1.9 to 3.9+/-3.1 (44.4%+/-37.6) in the LESI group and 6.4+/-2.1 to 1.7+/-1.4 in the TF group (73.2%+/-21.3%). Overall, results suggest that patients may experience greater subjective relief, as least initially, from TF epidural steroid injections over LESI. However, more objective, and likely subacute, therapeutic effects are similar.</t>
  </si>
  <si>
    <t>https://dx.doi.org/10.1016/j.jpain.2011.02.265</t>
  </si>
  <si>
    <t>Journal of Pain. Conference: 30th Annual Scientific Meeting of the American Pain Society. Austin, TX United States. Conference Publication: (var.pagings). 12(4 SUPPL. 1) (pp P65), 2011. Date of Publication: April 2011.</t>
  </si>
  <si>
    <t>Kruse J.L.
 Olmstead R.
 Hellemann G.
 Breen E.C.
 Tye S.J.
 Brooks J.O.
 Wade B.
 Congdon E.
 Espinoza R.
 Narr K.L.
 Irwin M.R.</t>
  </si>
  <si>
    <t>Interleukin-8 and lower severity of depression in females, but not males, with treatment-resistant depression.</t>
  </si>
  <si>
    <t>Introduction: In cross-sectional studies of depressed patients, relationships between depression and levels of IL-8 are inconsistent, and have not been examined in relation to sex. Given identified sex differences in longitudinal data, it is important to evaluate sex-specific cross-sectional relationships between IL-8 and depressive symptoms, which may explain some inconsistency in the extant literature. It is further unknown whether IL-8 levels may relate to specific symptom profiles among depressed patients, with or without regard to sex. Method(s): Among 108 patients with treatment resistant depression (50 females), we evaluated cross-sectional relationships between IL-8 and depression severity, as measured by the Hamilton Depression Rating Scale [HAM-D] Score, and examined sex-specific relationships, as well as relationships with depressive symptom profiles. Other inflammatory markers (IL-6, IL-10, TNF-alpha, CRP) were also explored in relation to HAM-D. Result(s): Higher IL-8 was associated with lower total HAM-D score (standardized beta = -0.19, p = 0.049). Sex-specific effects were identified (IL-8 x sex interaction: p = 0.03), in which higher IL-8 related to lower HAM-D score in females (standardized beta = -0.41, p = 0.004, effect size (sr2) = 0.17), but not males (standardized beta = 0.02, p = 0.91). Among a subset of 94 patients (41 females) who had individual HAM-D items available, we evaluated relationships between IL-8 and HAM-D factor subscores. Across sexes, higher IL-8 was associated with lower anxiety/hypochondriasis subscores (standardized beta = -0.31, p = 0.002; sex interaction: p = 0.99). Sex differences were identified for relationships between IL-8 and two other HAM-D factor subscores. Conclusion(s): IL-8 may be related to anxiety symptoms across sexes, but may have a sex-specific relationship with other depressive symptoms. Further evaluation of sex-specific relationships between IL-8, depression symptom profiles, treatment response, and potential neurobiological correlates, may inform mechanisms of depression pathophysiology and aid in development of precision medicine strategies.Copyright © 2021</t>
  </si>
  <si>
    <t>https://dx.doi.org/10.1016/j.jpsychires.2021.06.009</t>
  </si>
  <si>
    <t>Journal of Psychiatric Research. 140 (pp 350-356), 2021. Date of Publication: August 2021.</t>
  </si>
  <si>
    <t>Intermittent Dosing with Burst Stimulation Therapy Optimizes Patient Reported Outcomes at 24 Months after Implant.</t>
  </si>
  <si>
    <t>Introduction: In a pharmaceutical setting, dosing of a drug is an important consideration to determine efficacy. Recent research has shown that this concept can also be applied to spinal cord stimulation (SCS). Effective tonic SCS relies on continuous stimulation inducing paresthesia in the area of pain. Studies using intermittent dosing of paresthesia-free burst have shown short-term successful pain relief and improved quality of life.1,2 We present 24-month outcomes of subjects using intermittent versus continuous stimulation in the prospective, multicenter, real-world TRIUMPH study (NCT03082261). Method(s): Eligible patients with chronic, intractable pain of the trunk and/or lower limbs were enrolled into the study. Subjects were trialed with burst SCS, and upon successful trial, received a permanent implant and returned for follow-up at 3, 6, 12, 18, and 24 months. Two sub-groups were created based on subjects who completed their 24-month visit: one group with consistent use of intermittent stimulation (following a 1:3 ratio of stimulation on/off, mostly 30s on and 90s off) and a second group with consistent use of continuous stimulation throughout the follow-up period. Mental health (PCS, PHQ-9), sleep disturbance (MOS Sleep Scale), physical function (PROMIS-8), patient reported pain relief (PRPR), and opioid use (MME) were assessed. Result(s): 72 and 19 subjects with intermittent and continuous stimulation use had 24-month data available, respectively. All subjects in the intermittent group used burst stimulation at most timepoints, whereas only 58% on continuous stimulation primarily used this waveform. A multidimensional responder index3 considering all aspects of chronic pain showed 75% (54/72) responders in the intermittent group and 53% (10/19) responders in the continuous group. Individually, catastrophizing (on PCS) improved 55% to 10.6, considerably lower than the population norm, compared to a 30% improvement to 20.2, intermittent vs continuous stimulation, respectively. Depression (on PHQ-9) decreased 34% in the intermittent group, whereas a slight increase was reported in the continuous group. A similar further impairment was reported for sleep disturbance by subjects using continuous stimulation, while a 23% improvement was observed in subjects intermittently stimulated with burst. PRPR was 61.2% in the intermittent group and 47.5% in the continuous group. Opioid use showed no change at 24 months in the continuous group, whereas a 44% decrease in MME was reported in the intermittent group. Conclusion(s): Energy-efficient intermittent burst stimulation paradigms optimized outcomes at 24 months follow-up. Long-term use of continuous stimulation is discouraged. Further research into the neurophysiological mechanisms of burst during stimulation-off periods is warranted.</t>
  </si>
  <si>
    <t>Neuromodulation. Conference: North American Neuromodulation Society's Meeting 2021. Virtual. 24(4) (pp e199), 2021. Date of Publication: June 2021.</t>
  </si>
  <si>
    <t>Drumright L.
 Short D.
 Napravnik S.
 Cachay E.R.
 Moffatt E.
 Christopoulos K.
 Neilands T.
 Mayer K.
 Johnson M.O.
 Ma J.
 Hahn A.
 Nance R.
 Crawford T.
 Chander G.
 Fredericksen R.
 Whitney B.M.</t>
  </si>
  <si>
    <t>INTERNALIZED HIV STIGMA AND MENTAL HEALTH/SUBSTANCE USE OVER TIME.</t>
  </si>
  <si>
    <t>Background: Internalized HIV stigma (IHS) may have significant impact on people with HIV (PWH). Our prior work suggests associations between IHS and increased HIV viral load are mediated by depression. Herein, we describe longitudinal changes in IHS and associations with mental health and substance use. Method(s): The CFAR Network of Integrated Clinical Systems (CNICS) is a longitudinal, multisite, cohort of PWH in care who complete tablet-based care assessments. At two different timepoints (T1 and T2) 1 year apart (from 2016- 2022), IHS was assessed by 4 Likert scale response questions (low 1-5 high), with mean score and dichotomized score at &lt;=2 (no stigma) vs &gt;2 used as primary exposures. We estimated adjusted rate ratios (ARR) of the association between IHS, depression, anxiety, and substance use at T1 and T2, adjusting for plausible confounders using conditional logistic regression (CLR) for dichotomized and Poisson regression (PR) for mean IHS score. We also fit autoregressive (AR) models with IHS parameterized as none, decreasing, constant, or increasing stigma (&lt;=2 to &gt;2) from T1 to T2. Result(s): 6123 PWH had complete IHS and outcome data at T1 and T2. Mean IHS was 2.01 at T1 and 1.93 at T2, with younger, non-gay identifying, and female PWH reporting higher IHS at T1 and T2 (p&lt; 0.001). From T1 to T2, 2248 (37%) PWH had IHS score &lt;= 2 (i.e., no stigma) and 694 (11%) had IHS &gt;2 with no change in IHS, while 1737 (28%) had a decrease and 1444 (24%) had an increase in IHS score. Compared to those with no IHS at T1 and T2, PWH whose IHS changed or stayed high were in care for fewer years and were more likely to report heterosexual or bisexual than gay/lesbian identity (p&lt; 0.01). Those with a decrease in IHS were more likely to be female and younger. Higher IHS was significantly associated with depression and recent anxiety attacks, methamphetamine and opioid use, and binge and at-risk alcohol consumption in CLR and PR (Table). In AR, these associations remained consistent for those reporting an increase in IHS compared to those with no IHS at either T1 or T2. Additionally, IHS &gt;2 at both timepoints was associated with increased risk of depression and anxiety compared to no IHS. Conclusion(s): We observed &gt;30% prevalence of IHS at any timepoint, with consistent and concerning associations between IHS and depression, anxiety and substance use among PWH. There is a need for further causal inference analyses and future studies to support directionality of these associations and inform actionable interventions.</t>
  </si>
  <si>
    <t>Topics in Antiviral Medicine. Conference: Conference on Retroviruses and Opportunistic Infections, CROI 2023. Seattle, WA United States. 31(2) (pp 353), 2023. Date of Publication: April 2023.</t>
  </si>
  <si>
    <t>Loeffler, George;Delaney, Eileen;Hann, Michael</t>
  </si>
  <si>
    <t>International trends in spice use: Prevalence, motivation for use, relationship to other substances, and perception of use and safety for synthetic cannabinoids.</t>
  </si>
  <si>
    <t>Synthetic cannabinoids (SC), commonly known as Spice, are a class of compounds that share affinity for the cannabinoid receptors. Recreational use of SCs has grown in recent years. A literature search was conducted of national and international organizations as well as peer-reviewed publications describing SC use in non-clinical populations. Our primary goal was summarizing SC use prevalence within the general population from representative surveys. Our secondary goals included describing SC use frequency, motivation for use, the relationship between SC use and use of other substances, and perception of SC use including beliefs about safety and use by peers. Nationally and regionally representative surveys describe lifetime prevalence of SC use in the general population as between 0.2% and 4%. Longitudinal data, though limited, shows decline in SC use with peak use occurring in the late teens and early twenties. Users tend to be males. The majority of SC users report using only a small number of times and use tends to not be sustained. The most common motive for SC use is curiosity. SC users generally report a history of extensive use of other substances. Perception of SC use by others tends to be significantly greater than actual SC use. (PsycINFO Database Record (c) 2017 APA, all rights reserved)</t>
  </si>
  <si>
    <t>https://doi.org/10.1016/j.brainresbull.2016.04.013</t>
  </si>
  <si>
    <t>Brain Research Bulletin</t>
  </si>
  <si>
    <t>Stewart, Jennifer L.;Khalsa, Sahib S.;Kuplicki, Rayus;Puhl, Maria;T1000 Investigators;Paulus, Martin P.</t>
  </si>
  <si>
    <t>Interoceptive attention in opioid and stimulant use disorder.</t>
  </si>
  <si>
    <t>Blunted anterior insula activation during interoceptive perturbations has been associated with stimulant (cocaine and amphetamine) use disorder (SUD) and is related to risk for and prognosis of SUD. However, little is known whether these interoceptive alterations extend to opioid use disorder (OUD). This exploratory study used the same experimental probe during functional magnetic resonance imaging (fMRI) to test the hypothesis that SUD and OUD exhibit interoceptive discrepancies characterized by subjective ratings and activation within the insula. Recently, abstinent individuals diagnosed with current SUD (n = 40) or current OUD (n = 20) were compared with healthy individuals (CTL; n = 30) on brain and selfâ€_x0090_report responses during an interoceptive attention task known to elicit insula activation. Participants selectively attended to interoceptive (heartbeat and stomach) and exteroceptive signals during bloodâ€_x0090_oxygenâ€_x0090_levelâ€_x0090_dependent fMRI recording. Groups and conditions were compared on (a) activation within probabilistic cytoarchitectonic segmentations of the insula and (b) selfâ€_x0090_reported stimulus intensity. First, SUD showed amplified ratings of heartâ€_x0090_related sensations but attenuation of dorsal dysgranular insula activity relative to CTL. Amplified ratings were linked to drug use recency, while attenuation was normalized with greater pastâ€_x0090_year stimulant use. Second, SUD and OUD showed attenuation of dorsal dysgranular insula activity during attention to stomach sensations relative to CTL. Taken together, these results are consistent with altered neural processing of interoceptive signals in drug addiction, particularly as a function of SUD. Future studies will need to determine whether interoceptive metrics help to explain substance use disorder pathophysiology and are useful for predicting outcomes. (PsycInfo Database Record (c) 2021 APA, all rights reserved)</t>
  </si>
  <si>
    <t>https://doi.org/10.1111/adb.12831</t>
  </si>
  <si>
    <t>Weinberg L.
 Scurrah N.
 Parker F.
 Story D.
 McNicol L.</t>
  </si>
  <si>
    <t>Interpleural analgesia for attenuation of postoperative pain after hepatic resection.</t>
  </si>
  <si>
    <t>We performed a prospective randomised trial to evaluate the analgesic efficacy of interpleural analgesia in patients undergoing hepatic resection. The control group (n = 25) received multimodal analgesia with intravenous morphine patient-controlled analgesia; in addition, the interventional group (n = 25) received interpleural analgesia with a 20-ml loading dose of levo bupivacaine 0.5% followed by a continuous infusion of levobupivacaine 0.125%. Outcome measures included pain intensity on movement using a visual analogue scale over 24 h, cumulative morphine and rescue analgesia requirements, patient satisfaction, hospital stay and all adverse events. Patients in the interpleural group were less sedated and none required treatment for respiratory depression compared to 6 (24%) in the control group (p&lt; 0.01). Patients in the interpleural group also had lower pain scores during movement in the first 24 h. Patients' satisfaction, opioid requirements and duration of hospital stay were similar. We conclude that continuous interpleural analgesia augments intravenous morphine analgesia, decreases postoperative sedation and reduces respiratory depression after hepatic resection. © 2010 The Association of Anaesthetists of Great Britain and Ireland.</t>
  </si>
  <si>
    <t>https://dx.doi.org/10.1111/j.1365-2044.2010.06384.x</t>
  </si>
  <si>
    <t>Anaesthesia. 65(7) (pp 721-728), 2010. Date of Publication: July 2010.</t>
  </si>
  <si>
    <t>Heffner, Jaimee L.;Blom, Thomas J.;Camerota, Elaine;Sansone, Linda E.;Bodie, Linda;Smith, Joshua;Lin, Show;Drake, J. Michael;Meyer, Corey;Anthenelli, Robert M.</t>
  </si>
  <si>
    <t>Interrelated effects of substance use diagnosis, race, and smoking severity on abstinence initiation in dually dependent male smokers: Results of a retrospective chart review.</t>
  </si>
  <si>
    <t>Purpose: Study goals were 2-fold: 1) to examine differences in demographic and clinical characteristics of smokers who fell into 3 diagnostic groups: alcohol abuse/dependence only (ALC), cocaine abuse/dependence only (COC), and mixed alcohol and cocaine abuse/dependence (ALC + COC); and 2) to determine the degree to which diagnostic grouping predicted short-term abstinence from smoking. Methods: Retrospective chart reviews were conducted by using the treatment records of male veterans (N = 175) who participated in a voluntary smoking cessation program during their stay in residential substance dependence treatment. Results: The ALC group smoked more heavily, had higher levels of nicotine dependence, and reported more emotional problems than the other 2 groups. Short-term abstinence rates were high across the 3 groups (38%, 58%, and 57% for the ALC, COC, and ALC + COC groups, respectively). Lighter smoking at treatment entry, non-white race, and a diagnosis of cocaine abuse/dependence (with or without alcohol abuse/dependence) predicted short-term abstinence in the program. Conclusions: Substance misusers motivated to quit smoking can initiate smoking abstinence at relatively high rates with the aid of combined pharmacotherapy and intensive group counseling. White subjects who smoke more heavily and have a diagnosis of alcohol abuse/dependence only have lower success rates for abstinence initiation. (PsycINFO Database Record (c) 2019 APA, all rights reserved)</t>
  </si>
  <si>
    <t>https://doi.org/10.1097/ADM.0b013e31814b8893</t>
  </si>
  <si>
    <t>Markman J.D.
 Philip A.</t>
  </si>
  <si>
    <t>Interventional Approaches to Pain Management.</t>
  </si>
  <si>
    <t>The patients who are candidates for interventional approaches are invariably those with the most severe pain. Locally-targeted therapy offers the possibility of improved pain control. These interventions do not supplant pharmacologic and nonpharmacologic modalities to treat chronic pain; their role is complementary. Intraspinal opioids, celiac neurolysis, spinal cord stimulation, and radiofrequency neurotomy all have demonstrated analgesic efficacy and the potential to reduce exposure to the systemic side effects of other therapies. The most challenging aspect of implementing these techniques is matching treatment to individual patient, and this is equally true of the many techniques not covered here. Diagnostic neural blockade with local anesthetics and temporary treatment trials of stimulation and intraspinal opioids enhance the likelihood of favorable outcomes. As the examination of intra-articular facet injection in low back pain reveals, placebo effect, a favorable natural history, and regression to the mean all may make it difficult to assess the actual benefit of interventions on a case-by-case basis. Experience is not a substitute for larger, placebo-controlled, randomized, prospective trials. Further advances await a deeper understanding of the correlation between symptoms and pain pathophysiology and a more precise understanding of the putative mechanisms of action of interventional therapies. © 2007 Elsevier Inc. All rights reserved.</t>
  </si>
  <si>
    <t>https://dx.doi.org/10.1016/j.mcna.2006.10.015</t>
  </si>
  <si>
    <t>Medical Clinics of North America. 91(2) (pp 271-286), 2007. Date of Publication: March 2007.</t>
  </si>
  <si>
    <t>Niraj G.</t>
  </si>
  <si>
    <t>Interventional pathway in the management of refractory chronic flank pain: Prospective series in 45 patients.</t>
  </si>
  <si>
    <t>Background: Chronic flank pain can pose a therapeutic challenge. Current management centres on visceral pathology affecting the renal system. Acute exacerbations can be severe, requiring emergency admission. Patients usually have well-established visceral pathology including polycystic kidney disease, Fowler's syndrome, and renal calculi disease that often cause recurrent urinary tract infections. However, in many cases, despite negative investigations including imaging, biochemistry and urine analysis, flank pain persists. Abdominal myofascial pain syndrome is a poorly recognized pathology in this cohort. The report describes the underlying pathophysiology and a novel interventional management pathway for patients presenting with refractory flank pain secondary to abdominal myofascial pain syndrome. Method(s): Adult patients with refractory chronic flank pain at a tertiary renal unit were included as a part of an on-going prospective longitudinal audit. Patients refractory to standard management were offered the interventional pathway. The pathway included two interventions: quadratus lumborum block with steroid and pulsed radio frequency treatment. Patients completed brief pain inventory and hospital anxiety and depression scale questionnaires at baseline, 3 and 6 months postprocedure. Outcomes collected included ability to maintain employment, change in opioid consumption at 6 months and impact on emergency hospital admissions at 12 months after initiation of the pathway. Result(s): Forty-five patients were referred to the pain medicine clinic over a seven-year period between 2014 and 2021. All patients were offered the interventions. Four patients refused due to needle phobia. Forty-one patients received transmuscular quadratus lumborum plane block with steroids. Twenty-seven patients (27/41, 66%) reported durable benefit at 6 months and six patients (6/41, 15%) had clinically significant relief at 3 months. Fifteen patients received pulsed radiofrequency to quadratus lumborum plane and 11 patients (73%) reported &gt; 50% analgesia at 6 months. Treatment failure rate was 10% (4/41). Opioid consumption at 6 months and emergency admission at 12 months were reduced post intervention. Conclusion(s): Abdominal myofascial pain syndrome is a poorly recognized cause of chronic flank pain syndrome. The interventional management pathway could be an effective solution in this cohort.Copyright © 2023 World Institute of Pain.</t>
  </si>
  <si>
    <t>https://dx.doi.org/10.1111/papr.13223</t>
  </si>
  <si>
    <t>Pain Practice. 23(6) (pp 689-694), 2023. Date of Publication: July 2023.</t>
  </si>
  <si>
    <t>Lee H.
 Kukreja Y.
 Niraj G.</t>
  </si>
  <si>
    <t>Interventional pathway in the management of refractory post cholecystectomy pain (PCP) syndrome: A 6-year prospective audit in 60 patients.</t>
  </si>
  <si>
    <t>Objectives: Post cholecystectomy pain syndrome can affect over a third of patients undergoing laparoscopic cholecystectomy. Acute exacerbations can result in recurrent emergency admission with excessive healthcare utilization. Standard surgical management appears to focus on visceral aetiology. Abdominal myofascial pain syndrome is a poorly recognised somatic pathology that can cause refractory pain in this cohort. It develops as a result of trigger points in the abdominal musculature. The report describes the pathophysiology and a novel interventional pathway in the management of post cholecystectomy pain secondary to abdominal myofascial pain syndrome. Method(s): The prospective longitudinal audit was performed at a tertiary pain medicine clinic in a university teaching hospital. Over a six-year period, adult patients with refractory abdominal pain following laparoscopic cholecystectomy were included in a structured interventional management pathway. The pathway included two interventions. Intervention I was a combination of abdominal plane blocks and epigastric port site trigger injection with steroids. Patients who failed to report durable relief (&gt;50% pain relief at 12 weeks) were offered pulsed radiofrequency treatment to the abdominal planes (Intervention II). Outcomes included patient satisfaction, change in opioid consumption and impact on emergency visits. Result(s): Sixty patients who failed to respond to standard management were offered the pathway. Four patients refused due to needle phobia. Fifty-six patients received Intervention I. Failure rate was 14% (8/56). Forty-eight patients (48/56, 86%) reported significant benefit at 12 weeks while 38 patients reported durable relief at 24 weeks (38/56, 68%). Nine patients received Intervention II and all (100%) reported durable relief. Emergency admissions and opioid consumption were reduced. Conclusion(s): Abdominal myofascial pain syndrome is a poorly recognised cause of post cholecystectomy pain. The novel interventional management pathway could be an effective solution in patients who fail to benefit from standard management.Copyright © 2023 Walter de Gruyter GmbH, Berlin/Boston.</t>
  </si>
  <si>
    <t>https://dx.doi.org/10.1515/sjpain-2022-0090</t>
  </si>
  <si>
    <t>Scandinavian Journal of Pain. 23(4) (pp 712-719), 2023. Date of Publication: 01 Oct 2023.</t>
  </si>
  <si>
    <t>Thronaes M.
 Lohre E.T.
 Kvikstad A.
 Brenne E.
 Norvaag R.
 Aalberg K.O.
 Moen M.K.
 Jakobsen G.
 Klepstad P.
 Solberg A.
 Solheim T.S.</t>
  </si>
  <si>
    <t>Interventions and symptom relief in hospital palliative cancer care: results from a prospective longitudinal study.</t>
  </si>
  <si>
    <t>Purpose: To study the use of interventions and symptom relief for adult patients with incurable cancer admitted to an acute palliative care unit providing integrated oncology and palliative care services. Method(s): All admissions during 1 year were assessed. The use of interventions was evaluated for all hospitalizations. Patients with assessments for worst and average pain intensity, tiredness, drowsiness, nausea, appetite, dyspnea, depression, anxiety, well-being, constipation, and sleep were evaluated for symptom development during hospitalization. Descriptive statistics was applied for the use of interventions and the paired sample t-test to compare symptom intensities (SIs). Result(s): For 451 admissions, mean hospital length of stay was 7.0 days and mean patient age 69 years. More than one-third received systemic cancer therapy. Diagnostic imaging was performed in 66% of the hospitalizations, intravenous rehydration in 45%, 37% received antibiotics, and 39% were attended by the multidisciplinary team. At admission and at discharge, respectively, 55% and 44% received oral opioids and 27% and 45% subcutaneous opioids. For the majority, opioid dose was adjusted during hospitalization. Symptom registrations were available for 180 patients. Tiredness yielded the highest mean SI score (5.6, NRS 0-10) at admission and nausea the lowest (2.2). Significant reductions during hospitalization were reported for all assessed SIs (p &lt;= 0.01). Patients receiving systemic cancer therapy reported symptom relief similar to those not on systemic cancer therapy. Conclusion(s): Clinical practice and symptom relief during hospitalization were described. Symptom improvements were similar for oncological and palliative care patients.Copyright © 2021, The Author(s).</t>
  </si>
  <si>
    <t>https://dx.doi.org/10.1007/s00520-021-06248-z</t>
  </si>
  <si>
    <t>Supportive Care in Cancer. 29(11) (pp 6595-6603), 2021. Date of Publication: November 2021.</t>
  </si>
  <si>
    <t>Seyller M.
 Denis C.
 Dang C.
 Boraud C.
 Lepresle A.
 Lefevre T.
 Chariot P.</t>
  </si>
  <si>
    <t>Intimate Partner Sexual Assault: Traumatic Injuries, Psychological Symptoms, and Perceived Social Reactions.</t>
  </si>
  <si>
    <t>OBJECTIVE: To compare the consequences of sexual assault based on the relationship of the woman to her named assailant. METHOD(S): From January 2008 to March 2011, we conducted an observational and prospective study of females older than age 15 years who were examined at a sexual assault referral center. Data were collected and comparisons made between groups based on the victim's relationship to her named assailant: a current or former intimate partner (grouped as intimate partner), stranger, or acquaintance. Data were collected regarding the patients, assailants, and type of assault. At a 1-month follow-up examination, we evaluated clinical findings and reported reactions by the victim's friends, family, and acquaintances. We conducted descriptive analyses and searched for overall and pairwise differences among groups. RESULT(S): There were 797 individuals seen during this time period. Thirty of the victims were male and were excluded from the study, leaving 767 females older than 15 years of age, 294 (38%) of whom attended the followup consultation. Simultaneous physical and sexual assaults were more frequent in intimate partner assaults than in assaults by unknown individuals or acquaintances: 55% (95% confidence interval [CI] 49-61) compared with 31% (95% CI 26-36) and 32% (95% CI 26-38; P,.001). One month after the initial examination, psychological trauma was noted in 92% of the patients and was evenly distributed among the three groups. Reactions from family members were similar for victims assaulted by intimate partners and other victims. CONCLUSION(S): Sexual assault by an intimate partner is associated with higher rates of extragenital trauma and similar rates of psychologic trauma and disrupted other relationships as that associated with assaults by strangers or acquaintances. Sexual assaults by intimate partners should be viewed as serious as assault by other assailants by law enforcement, the judiciary, and the public.Copyright © 2016 by The American College of Obstetricians and Gynecologists. Published by Wolters Kluwer Health, Inc. All rights reserved.</t>
  </si>
  <si>
    <t>https://dx.doi.org/10.1097/AOG.0000000000001288</t>
  </si>
  <si>
    <t>Obstetrics and Gynecology. 127(3) (pp 516-526), 2016. Date of Publication: 01 Mar 2016.</t>
  </si>
  <si>
    <t>Smith, Philip H.</t>
  </si>
  <si>
    <t>Intimate partner violence among adults: The role of illicit drug use.</t>
  </si>
  <si>
    <t>This dissertation included three studies on the topic of illicit drug use and intimate partner violence (IPV). Previous research on this topic has been mostly limited to cross-sectional study designs using community and treatment samples. In Study 1, nationally representative data were used to examine the associations between specific types of substance use disorders and IPV. The strongest associations were found for cocaine and alcohol use disorders. This study provided evidence that there may be differences in the association between illicit drug use and IPV based on the specific drug type. In Study 2, nationally representative data were again used to examine the association between marijuana withdrawal and IPV. It was found that marijuana withdrawal was associated with IPV among those with a history of aggression. Marijuana withdrawal may at least partially explain previously found associations between marijuana use and IPV. In Study 3, data were examined from a longitudinal community sample of newly married couples. Predictive associations were tested between frequency of marijuana use and frequency of IPV perpetration over the first 9 years of marriage, adjusting for sociodemographic variables and alcohol dependence. This study also examined moderation by antisocial behaviors, IPV perpetration during the year prior to marriage, and the partners' marijuana use. It was found that marijuana use predicted IPV perpetration among husbands who reported IPV during the year prior to marriage, but scored low on antisocial behaviors. It was also found that discordant marijuana use predicted IPV perpetration for both husbands and wives. This study provided evidence that there may be specific sub-groups of couples for whom marijuana use longitudinally predicts IPV. Overall, these 3 studies further provided evidence that illicit drug use, particularly cocaine and marijuana use may be linked to IPV. Further research is needed to examine mechanisms underlying these associations. (PsycInfo Database Record (c) 2022 APA, all rights reserved)</t>
  </si>
  <si>
    <t>Hatcher A.M.
 Smout E.M.
 Turan J.M.
 Christofides N.
 Stockl H.</t>
  </si>
  <si>
    <t>Intimate partner violence and engagement in HIV care and treatment among women: A systematic review and meta-analysis.</t>
  </si>
  <si>
    <t>Objective: We aimed to estimate the odds of engagement in HIV care and treatment among HIV-positive women reporting intimate partner violence (IPV). Design(s): We systematically reviewed the literature on the association between IPV and engagement in care. Data sources included searches of electronic databases (PubMed, Web of Science, CINAHL and PsychoInfo), hand searches and citation tracking. Method(s): Two reviewers screened 757 full-text articles, extracted data and independently appraised study quality. Included studies were peer-reviewed and assessed IPV alongside engagement in care outcomes: antiretroviral treatment (ART) use; self-reported ART adherence; viral suppression; retention in HIV care. Odds ratios (ORs) were pooled using random effects meta-analysis. Result(s): Thirteen cross-sectional studies among HIV-positive women were included. Measurement of IPV varied, with most studies defining a 'case' as any history of physical and/or sexual IPV. Meta-analysis of five studies showed IPV to be significantly associated with lower ART use [OR 0.79, 95% confidence interval (95% CI) 0.64-0.97]. IPV was associated with poorer self-reported ART adherence in six studies (OR 0.48, 95% CI 0.30-0.75) and lower odds of viral load suppression in seven studies (OR 0.64, 95% CI 0.46-0.90). Lack of longitudinal data and measurement considerations should temper interpretation of these results. Conclusion(s): IPV is associated with lower ART use, half the odds of self-reported ART adherence and significantly worsened viral suppression among women. To ensure the health of HIV-positive women, it is essential for clinical programmes to address conditions that impact engagement in care and treatment. IPV is one such condition, and its association with declines in ART use and adherence requires urgent attention.© Copyright 2015 Wolters Kluwer Health, Inc. All rights reserved.</t>
  </si>
  <si>
    <t>https://dx.doi.org/10.1097/QAD.0000000000000842</t>
  </si>
  <si>
    <t>AIDS. 29(16) (pp 2183-2194), 2015. Date of Publication: 23 Oct 2015.</t>
  </si>
  <si>
    <t>Intimate partner violence and specific substance use disorders: Findings from the National epidemiologic survey on alcohol and related conditions.</t>
  </si>
  <si>
    <t>[Correction Notice: An Erratum for this article was reported in Vol 26(2) of Psychology of Addictive Behaviors (see record 2012-09243-001). There is an error in the last sentence in the first paragraph of the Results section. The corrected sentence is presented in the erratum.] The association between substance use and intimate partner violence (IPV) is robust. It is less clear how the use of specific substances relates to relationship violence. This study examined IPV perpetration and victimization related to the following specific substance use disorders: alcohol, cannabis, cocaine, and opioid. The poly substance use of alcohol and cocaine, as well as alcohol and marijuana, were also examined. Data were analyzed from wave two of the National Epidemiologic Survey on Alcohol and Related Conditions (2004-2005). Associations between substance use disorders and IPV were tested using logistic regression models while controlling for important covariates and accounting for the complex survey design. Alcohol use disorders and cocaine use disorders were most strongly associated with IPV perpetration, while cannabis use disorders and opioid use disorders were most strongly associated with IPV victimization. A diagnosis of both an alcohol use disorder and cannabis use disorder decreased the likelihood of IPV perpetration compared to each individual substance use disorder. A diagnosis of both an alcohol use disorder and cocaine use disorder increased likelihood of reporting IPV perpetration compared with alcohol use disorders alone but decreased likelihood of perpetration compared with a cocaine use disorder diagnosis alone. Overall, substance use disorders were consistently related to intimate partner violence after controlling for important covariates. These results provide further evidence for the important link between substance use disorders and IPV and add to our knowledge of which specific substances may be related to relationship violence.© 2011 American Psychological Association.</t>
  </si>
  <si>
    <t>https://dx.doi.org/10.1037/a0024855</t>
  </si>
  <si>
    <t>Psychology of Addictive Behaviors. 26(2) (pp 236-245), 2012. Date of Publication: June 2012.</t>
  </si>
  <si>
    <t>Shneyderman Y.
 Kiely M.</t>
  </si>
  <si>
    <t>Intimate partner violence during pregnancy: Victim or perpetrator? Does it make a difference?.</t>
  </si>
  <si>
    <t>Objectives To differentiate between forms of intimate partner violence (IPV) (victim only, perpetrator only, or participating in reciprocal violence) and examine risk profiles and pregnancy outcomes. Design Prospective. Setting Washington, DC, July 2001 to October 2003. Sample A total of 1044 high-risk African-American pregnant women who participated in a randomised controlled trial to address IPV, depression, smoking and environmental tobacco smoke exposure. Methods Multivariable linear and logistic regression. Main outcome measures Low and very low birthweight, preterm and very preterm birth. Results Five percent of women were victims only, 12% were perpetrators only, 27% participated in reciprocal violence and 55% reported no IPV. Women reporting reciprocal violence in the past year were more likely to drink, use illicit drugs and experience environmental tobacco smoke exposure and were less likely to be very happy about their pregnancies. Women reporting any type of IPV were more likely to be depressed than those reporting no IPV. Women experiencing reciprocal violence reported the highest levels of depression. Women who were victims of IPV were more likely to give birth prematurely and deliver low-birthweight and very-low-birthweight infants. Conclusions We conclude that women were at highest risk for pregnancy risk factors when they participated in reciprocal violence and so might be at higher risk for long-term consequences, but women who were victims of IPV were more likely to show proximal negative outcomes like preterm birth and low birthweight infants. Different types of interventions may be needed for these two forms of IPV. © 2013 RCOG Published 2013. This article is a U.S. Government work and is in the public domain in the USA.</t>
  </si>
  <si>
    <t>https://dx.doi.org/10.1111/1471-0528.12357</t>
  </si>
  <si>
    <t>BJOG: An International Journal of Obstetrics and Gynaecology. 120(11) (pp 1375-1385), 2013. Date of Publication: October 2013.</t>
  </si>
  <si>
    <t>Zhang L.
 Dailey R.K.
 Price M.
 Misra D.P.
 Giurgescu C.</t>
  </si>
  <si>
    <t>Intimate partner violence, prenatal stress, and substance use among pregnant Black women.</t>
  </si>
  <si>
    <t>Objectives: We examine the mediation effects of prenatal stress on the associations between intimate partner violence (IPV) experience and the most common forms of substance use (i.e., cigarette smoking, alcohol drinking, and marijuana use) among pregnant Black women. Design(s): Cross-sectional. Sample: Black women (N = 203) from metropolitan Detroit, Michigan and Columbus, Ohio, were recruited between 8 and 29 weeks of gestation. Measurements: Women were asked about IPV experience during 12 months prior to the start of the pregnancy, perceived stress during pregnancy, and substance use during pregnancy. Result(s): Intimate partner violence prior to pregnancy was positively associated with cigarette smoking and marijuana use but not with alcohol use during pregnancy. IPV prior to pregnancy was also positively associated with higher levels of perceived stress during pregnancy after controlling for covariates. Path analysis indicated that IPV had an indirect effect on marijuana use through perceived stress (standardized indirect effect = 0.026, SE = 0.020, 95% CI = 0.005-0.064, p =.017). Conclusion(s): Perceived stress during pregnancy partially mediated the association between previous experience of IPV and marijuana use among pregnant Black women. Interventions are needed to reduce IPV that would lower stress during pregnancy and consequently substance abuse to improve pregnancy outcomes and maternal and newborn health.Copyright © 2021 Wiley Periodicals, Inc.</t>
  </si>
  <si>
    <t>https://dx.doi.org/10.1111/phn.12878</t>
  </si>
  <si>
    <t>Public Health Nursing. 38(4) (pp 555-563), 2021. Date of Publication: July/August 2021.</t>
  </si>
  <si>
    <t>Miro O.
 Galicia M.
 Dargan P.
 Dines A.M.
 Giraudon I.
 Heyerdahl F.
 Hovda K.E.
 Yates C.
 Wood D.M.</t>
  </si>
  <si>
    <t>Intoxication by gamma hydroxybutyrate and related analogues: Clinical characteristics and comparison between pure intoxication and that combined with other substances of abuse.</t>
  </si>
  <si>
    <t>Objective To study the profile of European gamma-hydroxybutyrate (GHB) and gammabutyrolactone (GBL) intoxication and analyse the differences in the clinical manifestations produced by intoxication by GHB/GBL alone and in combination with other substances of abuse. Method We prospectively collected data on all the patients attended in the Emergency Departments (ED) of the centres participating in the Euro-DEN network over 12 months (October 2013 to September 2014) with a primary presenting complaint of drug intoxication (excluding ethanol alone) and registered the epidemiological and clinical data and outcomes. Results We included 710 cases (83% males, mean age 31 years), representing 12.6% of the total cases attended for drug intoxication. Of these, 73.5% arrived at the ED by ambulance, predominantly during weekend, and 71.7% consumed GHB/GBL in combination with other substances of abuse, the most frequent additional agents being ethanol (50%), amphetamine derivatives (36%), cocaine (12%) and cannabis (8%). Among 15 clinical features pre-defined in the project database, the 3 most frequently identified were altered behaviour (39%), reduced consciousness (34%) and anxiety (14%). The severity ranged from mild cases requiring no treatment (308 cases, 43.4%) to severe cases requiring admission to intensive care (103 cases, 14.6%) and mechanical ventilation (49 cases, 6.9%). No deaths were reported. In comparison with only GHB/GBL consumption, patients consuming GHB/GBL with co-intoxicants presented more vomiting (15% vs. 3%, p &lt; 0.001) and cardiovascular symptoms (5.3% vs. 1.5%, p &lt; 0.05), a greater need for treatment (59.8% vs. 48.3%, p &lt; 0.01) and a longer ED stay (11.3% vs. 3.6% patients with ED stay &gt;12 h, p &lt; 0.01). Conclusions The profile of the typical GHB/GBL-intoxicated European is a young male, requiring care for altered behaviour and reduced level of consciousness, mainly during the weekend. The clinical features are more severe when GHB is consumed in combination with other substances of abuse.Copyright © 2017 Elsevier B.V.</t>
  </si>
  <si>
    <t>https://dx.doi.org/10.1016/j.toxlet.2017.05.030</t>
  </si>
  <si>
    <t>Toxicology Letters. 277 (pp 84-91), 2017. Date of Publication: 05 Aug 2017.</t>
  </si>
  <si>
    <t>Subramaniam K.
 Akhouri V.
 Glazer P.A.
 Rachlin J.
 Kunze L.
 Cronin M.
 Desilva D.
 Asdourian C.P.
 Steinbrook R.A.</t>
  </si>
  <si>
    <t>Intra- and Postoperative Very Low Dose Intravenous Ketamine Infusion Does Not Increase Pain Relief after Major Spine Surgery in Patients with Preoperative Narcotic Analgesic Intake.</t>
  </si>
  <si>
    <t>Objective. This study aims to demonstrate the analgesic efficacy and opioid-sparing effect of low dose ketamine in patients with preoperative narcotic intake undergoing major spine surgery. Design. The study used a prospective, randomized, double-blinded, and placebo-controlled clinical trial. Settings and Patients. We evaluated the analgesic efficacy and safety of low dose IV ketamine infusion after major spine surgery in patients with preoperative narcotic analgesic intake. Ketamine group received IV ketamine infusion (2mug/kg/min) and saline group received saline intraoperatively and the first 24 hours postoperatively. In addition, all patients received IV patient-controlled hydromorphone and epidural bupivacaine. Outcome Measures. Pain scores, narcotic requirement, and side effects were compared between the groups for 48 hours postoperatively. Results. Thirty patients completed the study (N=15 in each group). No difference in pain scores at rest and movement was noted between the groups (P&gt;0.05). Patients in ketamine group received 40.42+/-32.86mg IV hydromorphone at 48 hours compared with 38.24+/-26.19mg in saline group (P=0.84). Central nervous system side effects were observed in five (33%) ketamine group patients compared with nine (60%) in saline group (P=0.29). Conclusion. The addition of IV very low dose ketamine infusion regimen did not improve postoperative analgesia. Side effects were not increased with low dose ketamine. Wiley Periodicals, Inc.</t>
  </si>
  <si>
    <t>https://dx.doi.org/10.1111/j.1526-4637.2011.01144.x</t>
  </si>
  <si>
    <t>Pain Medicine. 12(8) (pp 1276-1283), 2011. Date of Publication: August 2011.</t>
  </si>
  <si>
    <t>Playford D.
 Kulkarni H.
 Thomas M.
 Vivian J.
 Low A.
 Mander J.
 Perlman D.
 Finch P.</t>
  </si>
  <si>
    <t>Intra-ureteric capsaicin in loin pain haematuria syndrome: Efficacy and complications.</t>
  </si>
  <si>
    <t>Objective: To evaluate the safety and efficacy of intra-ureteric capsaicin for loin pain haematuria syndrome (LPHS). Patients and Methods: In an open prospective pilot study, four middle-aged patients (three women and one man) with LPHS resistant to therapies such as splanchnic nerve block, psychological treatment or renal autotransplantation (one) were assessed. An intra-ureteric infusion of capsaicin (30 mg/100 mL of 30% alcohol in saline) for 30 min with bladder irrigation was administered under general anaesthesia, with a subsequent intravenous patient-controlled narcotic analgesic pump for pain control. Double-concentration capsaicin was used for second infusions, if necessary when the response to the earlier infusion was inadequate or incomplete. Result(s): The first patient had experienced reduced pain levels for the first 3 months only, with no benefit from the subsequent treatments with higher doses of capsaicin (60 mg). The second patient with recurrent pain in an autotransplanted kidney had no benefit from either a 30 or 60 mg capsaicin infusion a month apart, but developed a fibrotic stricture at the transplant pelvi-ureteric junction, requiring pyelocystoplasty. The third patient with concurrent depression had no benefit from a 30-mg infusion of capsaicin. The fourth patient experienced no pain relief from a 30 mg infusion of capsaicin but developed proteinuria secondary to mesangial proliferative glomerulonephritis, ureteric inflammation needing stenting within 7 days of treatment and subsequently nephrectomy for a nonfunctioning kidney at 3 months. Conclusion(s): Intra-ureteric capsaicin was neither effective nor safe in LPHS; the contribution of the alcohol diluent cannot be excluded.</t>
  </si>
  <si>
    <t>https://dx.doi.org/10.1046/j.1464-410X.2002.02966.x</t>
  </si>
  <si>
    <t>BJU International. 90(6) (pp 518-521), 2002. Date of Publication: 2002.</t>
  </si>
  <si>
    <t>Malek J.
 Hess L.
 Jandova J.
 Simankova E.</t>
  </si>
  <si>
    <t>Intramuscular dexmedetomidine in burns victims - Preliminary results. [Czech]</t>
  </si>
  <si>
    <t>Objective: The aim was to evaluate the combination of dexmedetomidine and ketamine and dexmedetomidine, ketamine and midazolam. Design(s): Prospective randomised clinical study. Setting(s): Department of Anaesthesiology and Intensive Care, University Hospital. Materials and methods Part 1: Following ethics committee approval and written consent, patients treated for burns were divided into 4 groups according to the intramuscular dose of dexmedetomidine (D) 2 mug .kg-1or 2.5 mug .kg-1and ketamine (K) 2.0 mg.kg-1or 3.0 mg.kg-1. Results Part 1; Total 43 anaesthetics were given to 18 patients. Combinations D2K2 and D2.5K3 were stopped for insufficient effect or excessive sedation respectively. No respiratory depression, airway obstruction, bradycardia or hypotension appeared and any combination suppressed the psychomimetic reactions to ketamine. The only difference found between D2K3 vs D2.5K2 was preserved cooperation in the former combination (p &lt; 0.05). Materials and methods Part 2: To suppress the CNS effects of ketamine, either midazolam (M) 1 mg IM or placebo (P) was added to the combination of dexmedetomidine 2 mug . kg-1+ ketamine 2 mg . kg-1(DKM or DKP combinations). The protocol was identical to Part 1. Results Part 2: The study was prematurely aborted after signs of excessive sedation in 7 patients and airway obstruction in some patients. Unconsciousness appeared in 5/7 vs. 0/7 in the DKM vs. DKP group (p &lt; 0.05), the quality of anaesthesia improved in 4 patients in the DKM group. Conclusion(s):The combination of intramuscular dexmedetomidine 2.5 mug . kg-1with ketamine 2.0 mg . kg-1is more likely to preserve cooperation during anaesthesia than dexmedetomidine 2 mug . kg-1with ketamine 3.0 mg . kg-1IM. Adding 1-2 mg of midazolam may result in vital function disturbances.</t>
  </si>
  <si>
    <t>Anesteziologie a Intenzivni Medicina. 19(2) (pp 82-86), 2008. Date of Publication: 2008.</t>
  </si>
  <si>
    <t>Hunter C.
 Silvestri S.
 Ralls G.A.
 Stone M.
 Walker A.
 Miller S.
 Norton B.
 Papa L.</t>
  </si>
  <si>
    <t>Intramuscular ziprasidone for acute agitation in prehospital patients.</t>
  </si>
  <si>
    <t>Background: Behavioral emergencies resulting in severe agitation and agitated delirium present a difficult situation for prehospital providers. Common chemical restraints include benzodiazepines and first generation antipsychotic medications, either alone or in combination, and the dissociative anesthetic ketamine. However, the safety profile of these medications have been questioned. Ziprasidone, a second generation antipsychotic, has an improved safety profile compared to the first generation antipsychotics, and may have comparable efficacy to first generation antipsychotic medications for treatment of acute agitation. Method(s): We conducted a prospective cohort study among 244 patients administered Ziprasidone by paramedics in order to demonstrate the feasibility, safety, and efficacy of utilizing ziprasidone in the prehospital setting. Result(s): Twenty patients (9%) suffered adverse outcomes, including 1 death (0.5%), 9 ICU admissions (4%), 12 patients with Glasgow Coma Score (GCS) &lt; 8 upon hospital arrival, and 3 that suffered seizures after administration of ziprasidone. Eight patients (4%) required airway intervention, and 4 (2%) required endotracheal intubation. Forty eight patients still required restraints upon hospital admission, and 73 (35%) required additional sedation. When patients suffering from adverse outcomes were compared to those that did not, there were significant differences found between emergency room GCS (P &lt; 0.001), need for airway intervention (P &lt; 0.001), altered mental status as a chief complaint (P=0.01), and a final diagnosis involving a medical, rather than psychiatric issue (P=0.015). Conclusion(s): This study demonstrates that it is feasible for prehospital providers to utilize intramuscular ziprasidone for acute agitation, and suggests that this medication is relatively safe for use in this difficult patient population.</t>
  </si>
  <si>
    <t>https://dx.doi.org/10.1111/acem.13203</t>
  </si>
  <si>
    <t>Academic Emergency Medicine. Conference: 2017 Annual Meeting of the Society for Academic Emergency Medicine, SAEM 2017. Orlando, FL United States. 24(Supplement 1) (pp S130-S131), 2017. Date of Publication: May 2017.</t>
  </si>
  <si>
    <t>Kenneally A.
 Cummins M.
 Bailey A.
 Yackey K.
 Jones L.
 Carter C.
 Dugan A.
 Baum R.A.</t>
  </si>
  <si>
    <t>Intranasal Dexmedetomidine Use in Pediatric Patients for Anxiolysis in the Emergency Department.</t>
  </si>
  <si>
    <t>Objectives In recent years, dexmedetomidine has gained traction as a treatment for anxiolysis in the emergency department (ED). When used with an atomizer, it may also be given intranasally for anxiolysis. The primary objective was to determine the level of ED provider satisfaction and comfort with intranasal (IN) dexmedetomidine for anxiolysis in pediatric patients with behavioral agitation and/or acute psychosis. The secondary objectives included determining safety, rates of therapy failure, and ED length of stay compared with oral midazolam. The efficacy of IN dexmedetomidine versus oral midazolam in patients with autism spectrum disorder (ASD) was also evaluated. Methods This was a single-center, prospective study in a pediatric ED from March 1 to December 31, 2021. Patients were included in the study if the ED provider requested IN dexmedetomidine anxiolysis and completed a postadministration survey. Safety and efficacy outcomes were assessed by chart review and compared with patients who received oral midazolam during the same study period. Efficacy was defined as the rate of treatment failure, as the need for procedural termination, progression to procedural sedation, or the requirement of additional medications for anxiolysis. Results Sixty-two patients received IN dexmedetomidine {median dose [interquartile range (IQR)] of 3.05 [2.04-4.00] mug/kg/dose} compared with 58 who received oral midazolam [median (IQR) dose of 0.29 (0.25-0.48) mg/kg/dose). Providers reported high comfort and satisfaction scores, with median (IQR) scores of 90 (75-100) and 88 (60-100) of 100. Twenty-nine percent of patients experienced treatment failure, most commonly because of the need for additional medications. Those who received IN dexmedetomidine had a longer ED length of stay (6.0 vs 4.4 hours, P = 0.010). Among the patients with ASD, those who received IN dexmedetomidine had a lower rate of treatment failure compared with oral midazolam (21.2% vs 66.7%, P = 0.039). Conclusions This study demonstrates that IN dexmedetomidine has high levels of provider comfort and satisfaction, moderately high success rate, and a promising safety profile. In addition, IN dexmedetomidine may be superior to oral midazolam in patients with ASD for anxiolysis, but additional studies are needed.Copyright © Wolters Kluwer Health, Inc. All rights reserved.</t>
  </si>
  <si>
    <t>https://dx.doi.org/10.1097/PEC.0000000000002901</t>
  </si>
  <si>
    <t>Pediatric Emergency Care. 39(9) (pp 685-691), 2023. Date of Publication: 01 Sep 2023.</t>
  </si>
  <si>
    <t>Wilson JA, Kendall JM, Cornelius P.</t>
  </si>
  <si>
    <t>Intranasal diamorphine for paediatric analgesia: assessment of safety and efficacy</t>
  </si>
  <si>
    <t>J Accid Emerg Med. 1997 Mar;14(2):70-2. doi: 10.1136/emj.14.2.70.</t>
  </si>
  <si>
    <t>PMC1342870</t>
  </si>
  <si>
    <t>10.1136/emj.14.2.70</t>
  </si>
  <si>
    <t>Pansini V.
 Curatola A.
 Gatto A.
 Lazzareschi I.
 Ruggiero A.
 Chiaretti A.</t>
  </si>
  <si>
    <t>Intranasal drugs for analgesia and sedation in children admitted to pediatric emergency department: A narrative review.</t>
  </si>
  <si>
    <t>Acute pain is one of the most common symptoms in children admitted to the Pediatric Emergency Department (PED) and its management represents a real clinical challenge for pediatricians. Different painful procedures can be very stressful for young children and their perception of pain can be enhanced by emotional factors, such as anxiety, distress, or anger. Adequate procedural sedation reduces anxiety and emotional trauma for the patient, but it reduces also stress for operators and the time for procedures. We have reviewed the literature on this topic and the drugs covered in these papers were: midazolam, fentanyl, ketamine, and dexmedetomidine. There are several routes of administering for these drugs to provide analgesia and anxiolysis to children: oral, parenteral, or intranasal (IN). Intravenous (IV) sedation, since it involves the use of needles, can be stressful; instead, IN route is a non-invasive procedure and generally well tolerated by children and it has become increasingly widespread. Some medications can be administered by a mucosal atomizer device (MAD) or by drops. The benefits of the atomized release include less drug loss in the oropharynx, higher cerebrospinal fluid levels, better patient acceptability, and better sedative effects. IN midazolam has a sedative, anxiolytic and amnesic effect, but without analgesic properties. Fentanyl and ketamine are mainly used for pain control. Dexmedetomidine has anxiolytic and analgesic properties. In conclusion, IN analgo-sedation is a simple, rapid and painless option to treat pain and anxiety in the PED requiring brief training on the administration process and experience in sedation.Copyright © Annals of Translational Medicine. All rights reserved.</t>
  </si>
  <si>
    <t>https://dx.doi.org/10.21037/atm-20-5177</t>
  </si>
  <si>
    <t>Annals of Translational Medicine. 9(2) (no pagination), 2021. Article Number: 189. Date of Publication: January 2021.</t>
  </si>
  <si>
    <t>Hong Kong</t>
  </si>
  <si>
    <t>Wang J, Zeng J, Zhao N, Chen S, Chen Z, Liao J, Ran H, Yu C.</t>
  </si>
  <si>
    <t>Intranasal esketamine combined with oral midazolam provides adequate sedation for outpatient pediatric dental procedures: a prospective cohort study</t>
  </si>
  <si>
    <t>Int J Surg. 2023 Jul 1;109(7):1893-1899. doi: 10.1097/JS9.0000000000000340.</t>
  </si>
  <si>
    <t>10.1097/JS9.0000000000000340</t>
  </si>
  <si>
    <t>Anno A.
 Djagbletey R.
 Sarpong P.
 Aniteye E.
 Lamptey E.
 Aryee G.
 Essuman R.
 Darkwa E.O.
 Quarshie A.</t>
  </si>
  <si>
    <t>Intranasal Ketamine for Premedication in Children: A Comparative Study in Ghana.</t>
  </si>
  <si>
    <t>BACKGROUND: Premedication is helpful especially in children in reducing the stress associated with anesthesia and surgery. Pediatric patients for surgery in Korle Bu Teaching Hospital are currently not sedated preoperatively due to unavailability of effective pediatric sedative preparations. Ketamine is readily available, inexpensive, and has been used for pediatric sedation through various routes with good outcomes in other geographical regions. Its intra-nasal use shows promise and avoids the anxiety and pain associated with establishing of an intravenous access and administration of drugs intravenously and intramuscularly. AIM: The aim of this study was to assess the efficacy of intranasal ketamine as premedication for pre-operative sedation. MATERIALS AND METHODS: A double-blind, randomized, and controlled trial was conducted on 76 pediatric elective surgical patients aged between 1 and 6 years at the Korle-Bu Teaching Hospital. Subjects were randomly assigned to receive 10 mg/kg intranasal ketamine (Treatment group) or 0.9% normal saline (Control group) 30 min before induction of anesthesia. Ease of separation from parents was assessed before (Pre-intervention) and 30 min after administration of intranasal solution (Postintervention). The level of sedation and acceptance of face mask were assessed 30 min after intranasal administration. RESULT(S): The mean separation score in the treatment group was significantly lower pre-intervention (p = 0.026) but significantly higher 30 min post-intervention compared to control group (p &lt; 0.0001). There was a significantly higher mean sedation score (2.8 +/- 0.8 vs. 1.7 +/- 0.7; p &lt; 0.0001) and face mask acceptance score (3.4 +/- 0.8 vs. 1.9 +/- 1.2; p &lt; 0.0001) among the treatment group compared to the control group. The incidence of salivation was significantly higher among the treatment group compared to the control group (17.9% vs. 0%; p = 0.007). CONCLUSION(S): The use of intranasal ketamine as premedication preoperatively in pediatric surgical patients is safe and results in improved sedation scores, better separation scores, and acceptance of face mask.Copyright © 2023 Audrey Anno, Robert Djagbletey, Pokua Sarpong, Ernest Aniteye, Eugenia Lamptey, George Aryee, Amanda Quarshie, Raymond Essuman, Ebenezer Owusu Darkwa.</t>
  </si>
  <si>
    <t>https://dx.doi.org/10.3889/oamjms.2023.11326</t>
  </si>
  <si>
    <t>Open Access Macedonian Journal of Medical Sciences. 11(B) (pp 184-190), 2023. Date of Publication: 2023.</t>
  </si>
  <si>
    <t>North Macedonia</t>
  </si>
  <si>
    <t>Diaz JH.</t>
  </si>
  <si>
    <t>Intranasal ketamine preinduction of paediatric outpatients</t>
  </si>
  <si>
    <t>Paediatr Anaesth. 1997;7(4):273-8. doi: 10.1046/j.1460-9592.1997.d01-93.x.</t>
  </si>
  <si>
    <t>10.1046/j.1460-9592.1997.d01-93.x</t>
  </si>
  <si>
    <t>Peters J.R.
 Williams K.E.
 Dossett H.A.
 Mason M.
 Triboletti J.</t>
  </si>
  <si>
    <t>Intranasal naloxone training: Effects on understanding and utilization in patients currently receiving methadone replacement therapy for opioid addiction and their designees.</t>
  </si>
  <si>
    <t>Innovative Practices. Background(s): In 2013, more than 16,000 people died from opioid abuse in the United States. Due to the dangers relapse poses to patients recovering from opioid addiction, it is important that they have access to naloxone, which could prevent an over dose related hospital admission or death. Methadone is often used in opioid replacement programs to deter heroin and prescription opioid use, in patients with opioid use disorder. However, methadone's unpredictable pharmacokinetics and multiple drug interactions increase the risk for opioid overdose leading to respiratory depression, coma, and death. Naloxone is the opioid antagonist of choice for overdose reversal. Intravenous naloxone is the preferred route of administration. However, with the increase risk of blood borne pathogens and difficult administration, this route is infrequently used in non-hospital settings. A solution has been the increased utilization of intranasal naloxone. Intranasal naloxone administration is easily used by trained individuals to provide overdose symptom reversal. The alarming number of opioid overdose deaths has caused legislation to expand access to intranasal naloxone. The purpose of this prospective study is to train current methadone narcotic treatment program patients and their designees about appropriate use of intranasal naloxone and subsequently provide access to the medication. Method(s): Our Opioid Overdose and Naloxone Dispensing (OEND) training sessions will take place at the treatment facility and address the risks and symptoms of opioid overdose and appropriate intranasal naloxone administration technique. Immediately thereafter, the participant can choose to receive intranasal naloxone via a pharmacist-initiated e-prescription to an outpatient pharmacy within our health system. Compliance will be assessed by reviewing the pharmacy dispensing records for participants who opted to pick up their prescription. Secondary endpoints will be to analyze the participant training experience and knowledge using pre- and post-surveys around the OEND session. Additionally, a review of emergency department records will be conducted for admissions with a primary diagnosis of opioid overdose, in those patients who participated in the OEND sessions. Outcome(s): Our study will support the use of pharmacist-driven OEND throughout Eskenazi Health, a safety net healthcare system, and provide validation of the necessary educational tools for individuals to prevent opioid overdose deaths.</t>
  </si>
  <si>
    <t>Journal of Pharmacy Practice. Conference: 19th Annual Meeting of the College of Psychiatric and Neurologic Pharmacists, CPNP. Colorado Springs, CO United States. 29(3) (pp 330), 2016. Date of Publication: June 2016.</t>
  </si>
  <si>
    <t>Pedersen C.</t>
  </si>
  <si>
    <t>Intranasal oxytocin alcohol and opioid dependence treatment trials.</t>
  </si>
  <si>
    <t>Background: Current FDA-approved medications are not effective in reducing drinking in most alcohol dependent individuals or simply replace licit for illicit opioids for opioid dependent individuals. Early mouse studies demonstrated that oxytocin (OT) administration inhibits tolerance formation to alcohol and opioids in non-dependent animals and blocks withdrawal in dependent animals. In two small human RCTs, we found that intranasal administration of OT markedly reduces withdrawal and PRN lorazepam requirements during alcohol detoxification (Pedersen et al, 2013, 2nd manuscript in preparation). We are now conducting a NIAAA-funded 12-wk RCT testing the efficacy of intranasal OT on reducing alcohol consumption and craving in heavy drinkers and starting a trial of OT treatment of opioid withdrawal. Method(s): NIAAA-funded 12-wk RCT (R21 AA021927-01A1): Prospective subjects will undergo the MINI-Plus psychiatric interview. 40 subjects will be chosen who: 1) have met DSM-V criteria for alcohol dependence and drink heavily (35 drinks/week for men, 28 drinks/week for women) for at least the past 4 wks but 2) do not meet criteria for other substance use disorders, current major depressive disorder, lifetime psychotic, schizoaffective or bipolar disorder; have no history of dangerous withdrawal (delirium tremens, seizures, psychosis) or unstable medical conditions. Intranasal test treatments begin within 1 wk after initial evaluation: intranasal doses of oxytocin (OT) or placebo (PBO), TID the first 2 days, BID thereafter for the remainder of the trial (10 insufflations/dose; 40IU OT). Clinic evaluations at 1, 2, 3, 4, 6, 8, 10 and 12 wks after starting test treatment each of which include: CIWA-Ar score, breath alcohol concentration measure, Timeline Follow Back (TLFB) interview; Penn Alcohol Craving Scale (PACS); state part of the Spielberger State-Trait Anxiety Inventory; blood and urine samples for lab tests (4, 8, 12 wks). After cessation of intranasal test treatments: TLFB and PACS will be obtained at 4-wk intervals. Intranasal treatment of opioid withdrawal: Subjects (30) will be selected from those seeking medical detoxification from opioids at the Addictions Detoxification Unit (ADU) at the UNC mental health center at Wakebrook, Raleigh, NC. Subjects must meet DSM-V opioid use disorder criteria for at least 4 wks, have a history of opioid withdrawal and not meet exclusion criteria summarized above. Double blind TID intranasal test treatments (same doses as the outpatient trial above) will begin shortly after admission and completion of baseline TLFB interview, COWS, and visual analog opioid craving scale (VAOCS) and continue for up to 5 days. COWS and VAOCS will be administered q 4 hr for 2 days and then TID. Result(s): We anticipate that 1) OT treatment will be superior to PBO in reducing alcohol consumption during the 12-wk trial, and 2) will slow return to heavy drinking after intranasal test treatments are stopped. We hypothesize that OT will be superior to PBO in decreasing opioid withdrawal symptoms. Conclusion(s): These will be the first studies testing if OT reduces drinking in heavy drinkers and withdrawal symptoms in opioid dependence. If successful, these studies will justify future animal and human studies into the neural mechanisms of OT anti-addictive effects as well as the role of endogenous OT in alcohol and opioid dependence.</t>
  </si>
  <si>
    <t>https://dx.doi.org/10.1038/npp.2016.239</t>
  </si>
  <si>
    <t>Neuropsychopharmacology. Conference: 55th Annual Meeting of the American College of Neuropsychopharmacology, ACNP 2016. Hollywood, FL United States. 41(Supplement 1) (pp S83), 2016. Date of Publication: December 2016.</t>
  </si>
  <si>
    <t>Peters, Evyn M.;Halpape, Katelyn;Cheveldae, Isaac;Wanson, Annabelle</t>
  </si>
  <si>
    <t>Intranasal racemic ketamine for patients hospitalized with treatment-resistant depression: A retrospective analysis.</t>
  </si>
  <si>
    <t>Most research describing ketamine as a treatment for depression has relied on intravenous dosing. There remains a need for more research to support this treatment with other routes of administration. This was a retrospective chart review of 30 patients hospitalized with unipolar or bipolar treatment-resistant depression who were treated with up to four doses of compounded intranasal racemic ketamine (50 mg or 75 mg). Treatment courses lasted up to 7 days. Symptom improvement was measured with either the Hamilton Depression Rating Scale or the Montgomeryâ€“Ã…sberg Depression Rating Scale. Ketamine was well tolerated with no severe adverse events or treatment discontinuations due to adverse effects. Blood pressures increased by 4â€“6 mmHg on average with no patients requiring medication to lower blood pressure. Twenty patients (66.7%) were classified as treatment responders based on depression scores decreasing by more than 50%. Among the 27 patients with moderate to severe suicidal ideation scores at baseline, these decreased by 68.5% on average. Overall, the results suggest that compounded intranasal racemic ketamine was safe and effective in the treatment of depressive symptoms and suicidal ideation in a real-world sample of patients hospitalized with treatment-resistant depression. Additional research comparing intranasal ketamine to esketamine and intravenous racemic ketamine is warranted. (PsycInfo Database Record (c) 2023 APA, all rights reserved)</t>
  </si>
  <si>
    <t>https://doi.org/10.1037/pha0000627</t>
  </si>
  <si>
    <t>Talon M.D.
 Woodson L.
 Sherwood E.</t>
  </si>
  <si>
    <t>Intranasal remifentanil for procedural pain in children.</t>
  </si>
  <si>
    <t>Introduction: Control of extreme pain and anxiety associated with acute burn wound care is very challenging especially for out-patients without an IV catheter. Oral transmucosal fentanyl provides significant analgesia, but has a slow onset, long duration of action and doses large enough to control intense pain can cause respiratory depression, prolonged sedation, delay discharge or participation in physical therapy. Intranasal (IN) administration provides rapid absorption into the systemic circulation and bypasses first pass hepatic clearance, enhancing bioavailability. Intranasal fentanyl reduces pain during burn procedures, but still has a relatively long duration of action. We have found the ultra short acting narcotic remifentanil, given IN also provides effective pain control during burn wound care with a shorter duration of action. We hypothesize that the use of IN remifentanil will provide better pain control with a more rapid recovery. Method(s): A retrospective chart review revealed 47 procedures in 4 patients with transmucosal fentanyl alone and 16 procedures with IN remifentanil added because of inadequate response to traditional pain management techniques. Remifentanil IN was administered at 10mcg/kg with a 20 micron nasal atomizer by a nurse with sedation credentials, 10 minutes before the procedure, and a 5mcg/kg dose at 10 minute intervals if needed. Result(s): Only procedures with documented pre-procedural, procedural, and post-procedural pain scores were analyzed, resulting in 9 IN and 30 transmucosal procedures. Group means were compared by t-test. Pre and post-procedural scores were similar (p&gt;.05). Procedural scores were significantly different (p=0.0059) between transmucosal fentanyl (mean 3.13) alone, and addition of IN remifentanil (mean 1.78). Nursing notes recorded IN remifentanil was effective in 15 of 16 procedures, 2 patients voiced improved experiences, and 2 patients given IN remifentanil were observed to have much better pain control then with fentanyl alone. No adverse reactions, hypoventilation or delays in discharge were noted from adding IN remifentanil. All patients discharged within 30 minutes of procedure. Conclusion(s): IN remifentanil provides an alternative quick acting opiate for pain management without an IV and avoids complications of high dose oral opiates. Future studies will include prospective analysis, and evaluation of patient and family acceptance.</t>
  </si>
  <si>
    <t>https://dx.doi.org/10.1097/BCR.0b013e3182109aea</t>
  </si>
  <si>
    <t>Journal of Burn Care and Research. Conference: 43rd Annual Meeting of the American Burn Association. Chicago, IL United States. Conference Publication: (var.pagings). 32(SUPPL. 2) (pp S62), 2011. Date of Publication: March 2011.</t>
  </si>
  <si>
    <t>Ji K.S.Y.
 Greene N.H.
 Raynor E.M.</t>
  </si>
  <si>
    <t>Intraoperative bupivacaine in the pediatric adenotonsillectomy population.</t>
  </si>
  <si>
    <t>Objectives: Postoperative respiratory depression is of concern in children undergoing adenotonsillectomy in the setting of perioperative opioid use and may be reduced with intraoperative bupivacaine. We aimed to compare the impact of bupi-vacaine injection on perioperative outcomes. Method(s): This is a 3-year retrospective analysis of pediatric patients who underwent adenotonsillectomy at a tertiary care center. Postanesthesia care unit (PACU) outcomes and readmission and patient characteristics were compared between those who received intraoperative bupivacaine before (prein-jection) or after (postinjection) tonsillectomy and those who did not (none) using chi-squared test. Result(s): A total of 98 patients were included in the preinjec-tion group, 47 in the postinjection group, and 37 in the none group. Ages ranged from 1 month to 17.3 years. The preinjec-tion group had the greatest proportion of obstructive sleep apnea patients (42.9% preinjection vs 25.5% postinjection vs 18.9% none, P = .012), and 15.3% of preinjection patients, 10.6% of postinjection patients, and 0% of no injection patients were readmitted (P = .042). There was no difference among the groups in arrival or discharge PACU pain scores or perioperative opioid dose used. After stratification by age, 0-to 5-year-olds who did not receive bupivacaine were found to have higher PACU discharge pain scores (mean 2.21 [SD 1.77]) compared with the preinjection (0.55 [1.29]) or postinjection group (0.71 [1.37]; P = .013). Conclusion(s): Intraoperative bupivacaine improves pain scores particularly in younger pediatric populations, although it may not affect the rate of perioperative opioid use. A prospective study with a larger sample size is warranted to better outline opioid usage and pain control in this group.</t>
  </si>
  <si>
    <t>Otolaryngology - Head and Neck Surgery. Conference: Annual Meeting of the American Academy of Otolaryngology-Head and Neck Surgery Foundation, AAO-HNSF 2019. New Orleans, LA United States. 161(2 Supplement) (pp P133), 2019. Date of Publication: September 2019.</t>
  </si>
  <si>
    <t>Yao J.
 Song T.
 Zhang Y.
 Guo N.
 Zhao P.</t>
  </si>
  <si>
    <t>Intraoperative ketamine for reduction in postpartum depressive symptoms after cesarean delivery: A double-blind, randomized clinical trial.</t>
  </si>
  <si>
    <t>Background: Postpartum depression (PPD) is a common mental disease happens in perinatal period. Ketamine as an anesthesia and analgesia drug has been used for a long time. In recent years, ketamine is proved to have an antidepression effect with a single administration. We hypothesized that intraoperative ketamine can reduce postpartum depressive symptoms after cesarean delivery. Method(s): In a randomized, double-blind, placebo-controlled study trail, healthy women scheduled for cesarean delivery were randomly assigned to receive intravenous ketamine (0.25 mg/kg diluted to 5 ml with 0.9% saline) or placebo (5 ml of 0.9% saline) within 5 min following clamping of the neonatal umbilical cord. The primary outcome was the degree of postpartum depressive symptoms, which was evaluated by Edinburgh Postnatal Depression Scale (EPDS, a threshold of 9/10 was used) at 1 week, 2 weeks, and 1 month after delivery. The secondary outcome was the numerical rating scale (NRS) score of pain at 2 days postpartum. This trail is registered in the Chinese Clinical Trial Registry, number ChiCTR1900022464. Result(s): Between 26 January 2019 and 15 July 2019, 502 subjects were screened and 330 were randomly allocated: 165 (50%) to the ketamine group and 165 (50%) to the placebo group. There were significant differences in the degree of postpartum depressive symptoms between subjects in the ketamine group and the placebo group at 1 week postpartum (13.1% vs. 22.6%, respectively; p =.029). However, no difference was found between subjects in the two groups at 2 weeks (11.8% vs. 16.8%, respectively; p =.209) and 1 month postpartum (10.5% vs. 14.2%, respectively; p =.319). The NRS score of wound pain (3.0 +/- 0.9 vs. 4.0 +/- 1.0, respectively; p '.001) and uterine contraction pain (3.0 +/- 0.9 vs. 4.1 +/- 0.9, respectively; p '.001) was lower in the ketamine group at 2 days postpartum compared with placebo group. The prevalence of headache, hallucination, and dizziness was higher in the ketamine group than the placebo group during the operation. Conclusion(s): Operative intravenous ketamine (0.25 mg/kg) can reduce the postpartum depressive symptoms for 1 week. The long-time effect is remained to be seen.Copyright © 2020 The Authors. Brain and Behavior published by Wiley Periodicals LLC</t>
  </si>
  <si>
    <t>https://dx.doi.org/10.1007/s00406-017-0800-3</t>
  </si>
  <si>
    <t>Brain and Behavior. 10(9) (no pagination), 2020. Article Number: e01715. Date of Publication: 01 Sep 2020.</t>
  </si>
  <si>
    <t>Zhang Z.
 Zhang W.-H.
 Lu Y.-X.
 Lu B.-X.
 Wang Y.-B.
 Cui L.-Y.
 Cheng H.
 Yuan Z.-Y.
 Zhang J.
 Gao D.-P.
 Gong J.-F.
 Ji Q.</t>
  </si>
  <si>
    <t>Intraoperative Low-Dose S-Ketamine Reduces Depressive Symptoms in Patients with Crohn's Disease Undergoing Bowel Resection: A Randomized Controlled Trial.</t>
  </si>
  <si>
    <t>Background: Patients with Crohn's disease (CD) undergoing bowel resection often suffer from depression and acute pain, which severely impairs their recovery. We aimed to investigate the effects of S-ketamine preconditioning on postoperative depression in patients with CD undergoing a bowel resection with mild to moderate depression and to observe whether it can relieve postoperative pain and anti-inflammation. Method(s): A total of 124 adult patients were randomized into one of the two groups. Patients in the S-ketamine group received a 0.25 mg/kg S-ketamine intravenous drip under general anesthesia induction, followed by a continuous infusion of S-ketamine with 0.12 mg/kg/h for more than 30 min through target-controlled infusion. Patients in the placebo group received 0.9% saline at an identical volume and rate. The primary outcome measure was the 17-item Hamilton depression Scale (HAMD-17). The secondary outcomes were scores on the following questionnaires: a nine-item patient health questionnaire (PHQ-9); a quality of recovery (QoR-15) form; and a numeric rating scale (NRS). Additional secondary outcomes included the levels of C-reactive protein (CRP) and interleukin 6 (IL-6) on postoperative days (PODs) 1, 3, and 5, the length of hospital stay, and opioid use throughout the hospital stay. Result(s): The scores of PHQ-9 and HAMD-17 in the S-ketamine group were lower than those in the placebo group on postoperative days (PODs) 1, 2, and 7 (p &lt; 0.05). The scores of QoR-15 in the S-ketamine group were higher than those in the placebo group on postoperative days (PODs) 3 and 5 (p &lt; 0.05). The NRS scores of PACU, postoperative days 1 and 2 in the S-ketamine group were lower than those in the placebo group (p &lt; 0.05). There was no significant difference in the CRP and IL-6 levels on postoperative days (PODs) 1, 3, and 5, postoperative complications, and hospital stay between the two groups (p &gt; 0.05). Conclusion(s): The trial indicated that the intraoperative administration of low-dose S-ketamine could alleviate mild-to-moderate depressive symptoms and postoperative pain in patients with Crohn's disease undergoing bowel resection without worsening their safety.Copyright © 2023 by the authors.</t>
  </si>
  <si>
    <t>https://dx.doi.org/10.3390/jcm12031152</t>
  </si>
  <si>
    <t>Journal of Clinical Medicine. 12(3) (no pagination), 2023. Article Number: 1152. Date of Publication: February 2023.</t>
  </si>
  <si>
    <t>Hwang R.
 Field N.
 Kumar V.
 Paniccioli S.
 Grey R.
 Briotte M.
 Sukul V.
 Pilitsis J.G.</t>
  </si>
  <si>
    <t>Intraoperative Neuromonitoring in Percutaneous Spinal Cord Stimulator Placement.</t>
  </si>
  <si>
    <t>Introduction: Placement of spinal cord stimulation (SCS) paddles under general anesthesia using intraoperative neuromonitoring (IONM) has been shown to be associated with equivocal or superior clinical outcomes in comparative studies. The value of IONM in percutaneous permanent SCS placement has not been demonstrated. Method(s): Outcomes for patients under percutaneous SCS placement performed with IONM were prospectively collected. Descriptive outcomes included numerical rating scale (NRS), the Oswestry disability index (ODI), McGill pain questionnaire, pain catastrophizing scale score (PCS), and Beck Depression Inventory. We also assessed satisfaction, willingness to repeat surgery, complication rates, and opioid use at baseline and follow-up using chart data and the New York Internet System for Tracking Over-Prescribing data base. Result(s): The mean follow-up for our 46 patients was 22.04 +/- 15.03 months (range 6-52 months). There were 10 patients (21.3%) who underwent revisions or removals with a mean time to revision/explant of 11.4 +/- 11.7 months. About 85% of patients were satisfied with surgery. A total of 24 of 46 patients were on opioids at baseline. Following surgery, 17 of 24 (70.83%) patients demonstrated decreased opioid use in Morphine Milligram Equivalents. Of the 17 patients that reduced opioid use, 14 (82.35%) ceased opioid use entirely. Improvement from baseline was noted in NRS, ODI, and PCS (p &lt;.05). Conclusion(s): Permanent percutaneous implantation of a SCS system using IONM with general anesthesia demonstrates results within range to those in the literature. Patients demonstrated statistically significant improvement in outcomes and opioid use was reduced in 71% of patients who were using opioids at baseline. We recommend its use in patients with morbid obesity, sleep apnea, and considerable anxiety. Further research is warranted to define the possible future role for percutaneous SCS implantation under IONM.Copyright © 2018 International Neuromodulation Society</t>
  </si>
  <si>
    <t>https://dx.doi.org/10.1111/ner.12886</t>
  </si>
  <si>
    <t>Neuromodulation. 22(3) (pp 341-346), 2019. Date of Publication: April 2019.</t>
  </si>
  <si>
    <t>Farokhzad B.
 Sabiza S.
 Razi Jalali M.
 Baniadam A.</t>
  </si>
  <si>
    <t>Intraperitoneal administration of lidocaine or tramadol alone or in combination on postoperative pain after ovariohysterectomy in dogs.</t>
  </si>
  <si>
    <t>The present prospective randomized experimental study aimed to assess the intraperitoneal (ip) administration of lidocaine or tramadol, alone or in combination, on postoperative pain management following ovariohysterectomy in dogs. Eighteen healthy female mixed-breed dogs, aged 1-2 years, weighed 16.7 +/- 3.8 kg, were used. Animals were sedated with acepromazine (0.1 mg/kg, intramuscular). Forty minutes later, anaesthesia was induced through intravenous titration with diazepam (0.5 mg/kg) and ketamine (10 mg/kg) and maintained with isoflurane 1.5%. Afterwards, ovariohysterectomy was performed, and prior to the closure of the linea alba, animals received lidocaine containing epinephrine (8.8 mg/kg, ip) in group L, tramadol (4 mg/kg, ip) in group T and lidocaine containing epinephrine (8.8 mg/kg, ip) plus tramadol (4 mg/kg, ip) in the LT group. Cortisol, vital signs and pain scoring systems were evaluated at different time points. Vital signs did not change among the groups. Cortisol level in the LT group significantly decreased compared to the L and T groups one, three and six hours after surgery. Pain scores also did not change among the groups based on Sammarco and Simple descriptive (SDS) scoring method. However, pain scores in the LT group were higher than the two other groups according to the University of Melbourne pain scale (UMPS) and the short form of Glasgow pain scale (CMPS-SF). According to the obtained results, the combination of lidocaine and tramadol seemed to be able to provide better analgesia compared with their separate administration. Therefore, combined intraperitoneal administration of lidocaine (8.8 mg/kg) and tramadol (4 mg/kg) with a final volume of (0.2 ml/kg) following ovariohysterectomy is recommended.Copyright © 2021 The Authors Veterinary Medicine and Science Published by John Wiley &amp; Sons Ltd</t>
  </si>
  <si>
    <t>https://dx.doi.org/10.1002/vms3.437</t>
  </si>
  <si>
    <t>Veterinary Medicine and Science. 7(3) (pp 634-641), 2021. Date of Publication: May 2021.</t>
  </si>
  <si>
    <t>Ver Donck A.
 Vranken J.H.
 Puylaert M.
 Hayek S.
 Mekhail N.
 Van Zundert J.</t>
  </si>
  <si>
    <t>Intrathecal Drug Administration in Chronic Pain Syndromes.</t>
  </si>
  <si>
    <t>Chronic pain may recur after initial response to strong opioids in both patients with cancer and patients without cancer or therapy may be complicated by intolerable side effects. When minimally invasive interventional pain management techniques also fail to provide satisfactory pain relief, continuous intrathecal analgesic administration may be considered. Only 3 products have been officially approved for long-term intrathecal administration: morphine, baclofen, and ziconotide. The efficacy of intrathecal ziconotide for the management of patients with severe chronic refractory noncancer pain was illustrated in 3 placebo-controlled trials. A randomized study showed this treatment option to be effective over a short follow-up period for patients with pain due to cancer or AIDS. The efficacy of intrathecal opioid administration for the management of chronic noncancer pain is mainly derived from prospective and retrospective noncontrolled trials. The effect of intrathecal morphine administration in patients with pain due to cancer was compared with oral or transdermal treatment in a randomized controlled trial, which found better pain control and fewer side effects with intrathecal opioids. Other evidence is derived from cohort studies. Side effects of chronic intrathecal therapy may either be technical (catheter or pump malfunction) or biological (infection). The most troublesome complication is, however, the possibility of granuloma formation at the catheter tip that may induce neurological damage. Given limited studies, the evidence for intrathecal drug administration in patients suffering from cancer-related pain is more compelling than that of chronic noncancer pain. Copyright © 2014 World Institute of Pain 145 June 2014 10.1111/papr.12111 Review Article REVIEW ARTICLES © 2013 World Institute of Pain.</t>
  </si>
  <si>
    <t>https://dx.doi.org/10.1111/papr.12111</t>
  </si>
  <si>
    <t>Pain Practice. 14(5) (pp 461-476), 2014. Date of Publication: June 2014.</t>
  </si>
  <si>
    <t>Xing F.
 Yong R.J.
 Kaye A.D.
 Urman R.D.</t>
  </si>
  <si>
    <t>Intrathecal Drug Delivery and Spinal Cord Stimulation for the Treatment of Cancer Pain.</t>
  </si>
  <si>
    <t>Purpose of Review: The purpose of the present investigation is to summarize the body and quality of evidence including the most recent studies in support of intrathecal drug delivery systems and spinal cord stimulation for the treatment of cancer-related pain. Recent Findings: In the past 3 years, a number of prospective studies have been published supporting intrathecal drug delivery systems for cancer pain. Additional investigation with adjuvants to morphine-based analgesia including dexmedetomidine and ziconotide support drug-induced benefits of patient-controlled intrathecal analgesia. A study has also been recently published regarding cost-savings for intrathecal drug delivery system compared to pharmacologic management, but an analysis in the Ontario, Canada healthcare system projects additional financial costs. Finally, the Polyanalgesic Consensus Committee has updated its recommendations regarding clinical guidelines for intrathecal drug delivery systems to include new information on dosing, trialing, safety, and systemic opioid reduction. There is still a paucity of clinical evidence for spinal cord stimulation in the treatment of cancer pain. There are new intrathecal drugs under investigation including various conopeptides and AYX1. Summary: Large, prospective, modern, randomized controlled studies are still needed to support the use of both intrathecal drug delivery systems as well as spinal cord stimulation for cancer pain populations. There are multiple prospective and small randomized controlled studies that highlight a potential promising future for these interventional modalities. Related to the challenge and urgency of cancer pain, the pain practitioner community is moving toward a multimodal approach that includes discussions regarding the role of intrathecal therapies and spinal cord stimulation to the individualized treatment of patients.Copyright © 2018, Springer Science+Business Media, LLC, part of Springer Nature.</t>
  </si>
  <si>
    <t>Current Pain and Headache Reports. 22(2) (no pagination), 2018. Article Number: 11. Date of Publication: 01 Feb 2018.</t>
  </si>
  <si>
    <t>Gupta S.
 Dev K.
 Katyal S.
 Kathuria S.</t>
  </si>
  <si>
    <t>Intrathecal fentanyl with 0.5% bupivacaine heavy in chronic opium abusers.</t>
  </si>
  <si>
    <t>Background: Chronic use of opioids in opium abusers can cause poor pain control and increased analgaesic requirement. We compared the duration of spinal anaesthesia in chronic opium abusers and non-abusers. Method(s): This prospective randomised study included 60 American Society of Anesthesiologists (ASA) Grade I or II adults undergoing surgery under spinal anaesthesia with 10 mg bupivacaine, and 25 mug fentanyl in non-opium abusers (Group A); and chronic opium abusers (Group B), and 40 mug fentanyl in chronic opium abusers (Group C). Patients were assessed for onset and duration of sensory and motor blockade and duration of effective analgesia. Result(s): Mean time to onset of adequate analgesia in opium abusers was significantly longer in chronic opium abusers than in opium-naive patients. The duration of sensory block and motor block was significantly less in chronic opium abusers than in non-opium abusers. Duration of effective analgesia in groups A, B and C was 255.55 +/- 26.84, 217.85 +/- 15.15, and 268.20 +/- 18.25 minutes, respectively; this difference was statistically significant. Conclusion(s): In chronic opium abusers, the duration of spinal anaesthesia is significantly shorter than that in opium nonabusers. The duration of spinal anaesthesia with bupivacaine and fentanyl in chronic opium abusers can be improved by increasing the intrathecal fentanyl dose from 25 mug to 40 mug. © SASA.</t>
  </si>
  <si>
    <t>http://dx.doi.org/10.1080/22201173.2012.10872833</t>
  </si>
  <si>
    <t>Southern African Journal of Anaesthesia and Analgesia. 18(2) (pp 96-100), 2012. Date of Publication: 2012.</t>
  </si>
  <si>
    <t>Roy J.-D.
 Girard M.
 Drolet P.</t>
  </si>
  <si>
    <t>Intrathecal Meperidine Decreases Shivering during Cesarean Delivery under Spinal Anesthesia.</t>
  </si>
  <si>
    <t>Shivering associated with spinal anesthesia is uncomfortable and may interfere with monitoring. We performed this prospective, double-blinded, and randomized study to determine whether intrathecal meperidine (0.2 mg/kg) decreases the incidence and intensity of shivering after spinal anesthesia for cesarean delivery. Forty parturients scheduled for nonemergent cesarean delivery were enrolled in two groups. Spinal anesthesia consisted of hyperbaric bupivacaine (0.75%; 10.5 mg), morphine 0.15 mg, and, in the experimental group, meperidine (0.2 mg/kg) or, in the control group, normal saline. Data collection, including sensory block level, blood pressure, core temperature, and shivering intensity, was performed every minute for 10 min, every 3 min for 33 min, and then every 5 min until the sensory level receded to L4. Time to highest sensory level, maximum number of blocked segments, sensory and motor blockade regression, and systolic blood pressure showed no difference between groups. The incidence of shivering was less (P &lt; 0.02) in the meperidine group, as was its intensity (P &lt; 0.003). Intrathecal meperidine (0.2 mg/kg) is effective in reducing the incidence and intensity of shivering associated with spinal anesthesia for cesarean delivery.</t>
  </si>
  <si>
    <t>https://dx.doi.org/10.1213/01.ANE.0000093251.42341.74</t>
  </si>
  <si>
    <t>Anesthesia and Analgesia. 98(1) (pp 230-234), 2004. Date of Publication: January 2004.</t>
  </si>
  <si>
    <t>Thimineur M.A.
 Kravitz E.
 Vodapally M.S.</t>
  </si>
  <si>
    <t>Intrathecal opioid treatment for chronic non-malignant pain: A 3-year prospective study.</t>
  </si>
  <si>
    <t>Intrathecal (IT) opioid therapy is a treatment alternative for patients with severe chronic non-malignant pain. Several uncontrolled retrospective and prospective outcome studies have suggested a benefit in chronic non-malignant pain patients, but uncertainties about patient selection in these studies weaken the results. This study evaluated long-term outcome of IT opioid therapy in chronic non-malignant pain prospectively, and included two comparative groups to improve understanding of selection criteria and relative severity of intrathecal pump recipients (PRs). The study subjects included 38 PRs while the comparative groups included 31 intrathecal candidates who either had an unsuccessful trial, or declined the IT therapy, and another group of 41 newly referred patients. The following data were analyzed at study entry, and at 6 monthly intervals for a 3-year period: Symptom Check List 90 (SLC-90), SF-36 Health survey, Beck Depression Inventory, McGill Pain Questionnaire (short form), Oswestry Disability Index, Pain Drawings and Pain rating on visual analogue scale. Data analysis suggests the study group of PRs had improvements in pain, mood, and function from baseline to 36 months. These same parameters improved among new referrals (less severe patients receiving conservative pain management) while non-recipients significantly worsened. Although PRs improved, they were still worse off at 36 months than new referrals were at baseline. The study showed that when patients with extremely severe pain problems are selected as pump candidates, they will likely improve with the therapy, but their overall severity of pain and symptoms still remains high. © 2004 International Association for the Study of Pain. Published by Elsevier B.V. All rights reserved.</t>
  </si>
  <si>
    <t>https://dx.doi.org/10.1016/j.pain.2004.01.003</t>
  </si>
  <si>
    <t>Pain. 109(3) (pp 242-249), 2004. Date of Publication: June 2004.</t>
  </si>
  <si>
    <t>Wells-Cole E.
 Ciechanowicz S.
 Patel N.</t>
  </si>
  <si>
    <t>Intrathecal opioids for planned caesarean delivery: a UK survey of practice.</t>
  </si>
  <si>
    <t>Introduction: Due to a recent national shortage of diamorphine (DM), intrathecal morphine (ITM) has been used as an alternative long-acting opioid for caesarean delivery (CD). A recent audit of practice at our unit revealed an increased incidence of side effects (SEs) [1]. We sought to determine the extent of ITM adoption nationally, to inform local practice and potentially a national guideline development. Method(s): We undertook an OAA-approved national survey of the use of intrathecal opioids for planned CD; 115 UK lead obstetric anaesthetists were invited to complete it online from February to May 2022. Data collection was managed via the OAA. Questions explored the use of ITM, observed SEs, preferred treatment, postoperative monitoring and anaesthetist satisfaction. Result(s): 47/115 leads responded (41%). Half of units 24/47 (51%) use ITM; 14/24 (58%) switched within a year of the survey. 100mcg is the most commonly used dose 20/24 (83%). Reasons for switch to ITM included: supply issues 21/24 (88%); perceived better analgesia 1/24 (4%). The most common SEs reported daily were pruritus 6/17 (35%) and nausea and vomiting 5/17 (29%). SEs reported "rarely": sedation 10/17 (60%); respiratory depression 10/17 (60%); and urinary retention 9/17 (53%). Satisfaction with ITM was rated as "good" (6/10 Likert scale) by 13/24 (54%) and "poor" by 11/24 (46%). 20% of users were dissatisfied due to increased SEs, delayed recovery and discharge, greater margin for drug errors, and increased monitoring requirements. Regarding prophylaxis, 31 units give routine antiemetics: 24/31 give ondansetron + dexamethasone, 2/31 give cyclizine in addition. Twenty-five units routinely prescribe prophylaxis for pruritus: 5 units use 5-HT antagonists + chlorphenamine. There was variation in postoperative monitoring protocols; 18/24 units follow the OAA consensus [2]. 38/47 (81%) responders would welcome national guidance for the use of ITM in obstetric anaesthesia. Discussion(s): Use of ITM increased nationally following DM shortages. However, nearly half of respondents report a relatively negative experience with its use. This appears to be mostly due to the perceived increase in patient SEs from ITM compared to DM, negatively impacting patient experience and patient flow. Our results are limited by a low survey response rate and incomplete data, compounded by issues with data entry. A repeat survey and further prospective studies are required to inform a national guideline.Copyright © 2023 Elsevier Ltd</t>
  </si>
  <si>
    <t>https://dx.doi.org/10.1016/j.ijoa.2023.103815</t>
  </si>
  <si>
    <t>International Journal of Obstetric Anesthesia. Conference: Obstetric Anaesthesia Annual Scientific Meeting 2023. Edinburgh United Kingdom. 54(Supplement 1) (no pagination), 2023. Article Number: 103815. Date of Publication: May 2023.</t>
  </si>
  <si>
    <t>Demiraran Y.
 Ozdemir I.
 Kocaman B.
 Yucel O.</t>
  </si>
  <si>
    <t>Intrathecal sufentanil (1.5mug) added to hyperbaric bupivacaine (0.5%) for elective cesarean section provides adequate analgesia without need for pruritus therapy.</t>
  </si>
  <si>
    <t>Purpose: We compared the effects of different doses of intrathecal sufentanil when administered together with hyperbaric bupivacaine for elective caesarean section. Method(s): This was a prospective, randomized, double-blind, controlled trial involving 100 pregnant women, American Society of Anesthesiologists (ASA) I-II, who were scheduled for elective caesarean section under spinal anesthesia. The patients were assigned to four groups according to the dose of sufentanil used: no sufentanil (group I; placebo) or 1.5, 2.5, or 5.0mug sufentanil (groups 2-4, respectively). In every group, the local anesthetic used was hyperbaric bupivacaine 0.5% (12.5 mg), and the total volume of the solution was 3.5 ml. The duration of complete analgesia, maternal side effects, and maternal/ fetal outcomes were recorded. The duration of complete analgesia was defined as the time from intrathecal injection to a vernal analogue score (VAS) of more than 0. Result(s): No patient experienced intraoperative pain. The duration of complete analgesia was prolonged in all groups receiving opioids. The duration of the analgesia and the 0- to 6-h intravenous analgesic requirements were similar in the sufentanil groups. Moreover, the sufentanil groups had longer durations of complete analgesia than the placebo group. Pruritus was more frequent in the 2.5- and 5-mug sufentanil groups than in the 1.5-mug sufentanil and placebo groups. There were no differences among the groups in umbilical cord blood gases on in neonatal Apgar scores. Conclusion(s): The addition of sufentanil 1.5 and 2.5mug to hyperbaric bupivacaine provided adequate anesthesia for caesarean delivery and good postoperative analgesia. In addition, the incidence of pruritus was significantly lower in the 1.5-mug sufentanil group when compared with that in the 2.5- and 5-mug groups. © JSA 2006.</t>
  </si>
  <si>
    <t>https://dx.doi.org/10.1007/s00540-006-0437-2</t>
  </si>
  <si>
    <t>Journal of Anesthesia. 20(4) (pp 274-278), 2006. Date of Publication: November 2006.</t>
  </si>
  <si>
    <t>Arkoosh V.A.
 Cooper M.
 Norris M.C.
 Boxer L.
 Ferouz F.
 Silverman N.S.
 Huffnagle H.J.
 Huffnagle S.
 Leighton B.L.</t>
  </si>
  <si>
    <t>Intrathecal sufentanil dose response in nulliparous patients.</t>
  </si>
  <si>
    <t>Background: Intrathecal sufentanil provides effective analgesia during the first stage of labor. A range of doses has been reported to provide adequate pain relief. This study determined the dose of intrathecal sufentanil that produced acceptable pain relief in 50% of nulliparous patients (ED50) who requested labor analgesia. Method(s): With institutional review board approval, 50 nulliparous patients requesting spinal opioid labor analgesia were enrolled into this prospective, randomized, double-blinded study. Each patient was in spontaneous labor at &lt;5 cm cervical dilation. Patients received one of the following doses of intrathecal sufentanil: 1, 2, 3, 5, or 10 mug in 3 ml preservative-free saline (n = 10 for each dose). Pain, pain relief, hemodynamic, respiratory, and side effect data were collected at times 0, 2, 5, 10, 15, 20, 25, and 30 min. Probit analysis of the number of patients in each group who requested additional pain medicine at 30 min was used to determine the ED50. Result(s): The groups were demographically similar. The ED50 of intrathecal sufentanil was 1.8 mug (SE, 0.6 mug; 95% CI, 2.96 to 0.54 mug). The incidence of side effects was similar among the groups. Conclusion(s): This is the first study to determine the ED50 of intrathecal sufentanil in spontaneously laboring nulliparous patients. As dose-response curves are determined for other labor analgesics, future studies can compare equianalgesic doses or dose combinations.</t>
  </si>
  <si>
    <t>https://dx.doi.org/10.1097/00000542-199808000-00012</t>
  </si>
  <si>
    <t>Anesthesiology. 89(2) (pp 364-370), 1998. Date of Publication: August 1998.</t>
  </si>
  <si>
    <t>Deer T.
 Kim C.
 Bowman R.
 Tolentino D.
 Stewart C.
 Tolentino W.</t>
  </si>
  <si>
    <t>Intrathecal ziconotide and opioid combination therapy for noncancer pain: An observational study.</t>
  </si>
  <si>
    <t>Background: Intrathecal ziconotide is used to manage severe chronic pain. Although ziconotide is approved by the US Food and Drug Administration for monotherapy, it is sometimes used in combination with other intrathecal drugs for the management of intractable pain conditions in clinical practice. Objective(s): Evaluate the safety and tolerability of ziconotide combination therapy. Study Design: A retrospective, observational study. Setting(s): A single center. Method(s): Patients with severe chronic pain of noncancer origin who were receiving inadequate analgesia with intrathecal opioid therapy (with or without intrathecal adjuvants) and who had ziconotide added to their intrathecal regimens were included. Patient characteristics, intrathecal ziconotide doses, concomitant intrathecal and systemic drug use, visual analog scale pain scores, Oswestry Disability Index scores, mini-mental status examination scores, neurological examination results, clinical observations (including adverse event reports), and equipment complications were reviewed for 12 weeks after ziconotide initiation. Result(s): Sixteen patients were identified. Ziconotide was initiated at a dose of 0.5 mcg/d and titrated to a mean dose of 2.64 mcg/d at week 12. Intrathecal opioids were hydromorphone (n=7), morphine (n=5), fentanyl (n=3), and sufentanil (n=1). Adverse events were noted in one patient, who reported increased depression and pain during combination therapy; ziconotide treatment was discontinued, and all adverse events resolved over a 4-week period. Substantial pain relief (&gt;=4-point decrease in visual analog scale score) was reported in 3 of 15 patients (20.0%) and increased functional capacity was evident in 3 of 15 patients (20.0%). Limitation(s): A retrospective study with a limited number of patients from a single center. Conclusion(s): Results from this observational study suggest that combination intrathecal ziconotide and opioid therapy may be a safe and potentially effective treatment option for patients with refractory chronic pain. Controlled, prospective clinical trials to evaluate ziconotide combination therapy are needed.</t>
  </si>
  <si>
    <t>Pain Physician. 12(4) (pp E291-E296), 2009. Date of Publication: July-August 2009.</t>
  </si>
  <si>
    <t>Rose-Jacobs, Ruth;Augustyn, Marilyn;Beeghly, Marjorie;Martin, Brett;Cabral, Howard J.;Heeren, Timothy C.;Richardson, Mark A.;Frank, Deborah A.</t>
  </si>
  <si>
    <t>Intrauterine substance exposures and Wechsler Individual Achievement Test-II scores at 11 years of age.</t>
  </si>
  <si>
    <t>The goal of this study was to evaluate whether intrauterine exposure to cocaine, alcohol, tobacco, or marijuana was associated with unique variance in childrenâ€™s academic achievement test scores after controlling for other substance exposures and contextual variables. Academic achievement scores (Wechsler Individual Achievement Test-Second Edition (WIAT-II)) were collected from 119, low-income, urban 11-year-olds enrolled in a prospective longitudinal study of intrauterine cocaine exposure (IUCE). Newborn recruitment eligibility included â‰¥36 weeks gestational age, no neonatal intensive care, no intrauterine exposure to illicit drugs except cocaine or marijuana, and no evidence of fetal alcohol syndrome (FAS). Intrauterine substance exposures (cocaine, marijuana, alcohol, tobacco) were documented in the newborn period using biological assays and maternal self-report. Multivariate analyses evaluated the relationship of each intrauterine exposure and each WIAT-II score controlling for contextual variables and the other substance exposures. In secondary analyses, the Child Depression Inventory (CDI) was added to final models. Results indicate that neither IUCE nor intrauterine exposure to marijuana or tobacco was associated with lower WIAT-II scores in multivariable analyses. Intrauterine alcohol exposure predicted significant variance in Math Reasoning and Spelling scores, but inclusion of childrenâ€™s depressive symptoms attenuated the relationship. Lower maternal education and maternal US birth were also associated with lower WIAT-II scores. Our analyses indicate that among low-income, urban 11-year-olds without a diagnosis of FAS, intrauterine alcohol exposure was negatively associated with math and spelling achievement scores after controlling for other intrauterine substance exposures and contextual factors. That relationship in this sample was partially mediated by childrenâ€™s depressive symptoms, but we cannot establish whether these lower achievement scores precede or follow depressive symptoms. Our findings highlight that neurobehavioral studies evaluating a primary potential neuroteratogen should evaluate other associated intrauterine exposures and contextual factors. (PsycInfo Database Record (c) 2023 APA, all rights reserved)</t>
  </si>
  <si>
    <t>https://doi.org/10.1080/17450128.2011.648967</t>
  </si>
  <si>
    <t>Vulnerable Children and Youth Studies</t>
  </si>
  <si>
    <t>Mamoun N.F.
 Lin P.
 Zimmerman N.M.
 Mascha E.J.
 Mick S.L.
 Insler S.R.
 Sessler D.I.
 Duncan A.E.</t>
  </si>
  <si>
    <t>Intravenous acetaminophen analgesia after cardiac surgery: A randomized, blinded, controlled superiority trial.</t>
  </si>
  <si>
    <t>Background Pain after cardiac surgery traditionally has been controlled by intravenous opioids and nonsteroidal antiinflammatory drugs. An intravenous analgesic with fewer adverse effects is needed. Therefore, we tested the primary hypothesis that intravenous acetaminophen is more effective than placebo for pain management, which was defined a priori as superior on either pain intensity score and/or opioid consumption and not worse on either. Methods In this single-center, double-blind trial, 147 patients having cardiac surgery via median sternotomy were randomized to receive either 1 g of intravenous acetaminophen (73 patients) every 6 hours for 24 hours or comparable placebo (74 patients) starting in the operating room after sternal closure. Cumulative opioid consumption (in morphine equivalents) and pain intensity scores (on a 0-10 Numeric Rating Scale) were measured at 4, 6, 8, 12, 16, 20, and 24 hours after surgery. We estimated ratio of mean opioid consumption by using multivariable linear regression (noninferiority delta = 1.15) and pain score difference by using repeated measures regression (noninferiority delta = 1). Results Acetaminophen was superior to placebo on mean pain intensity scores and noninferior on opioid consumption, with estimated difference in mean pain (95% confidence interval) of -0.90 (-1.39, -0.42), P &lt; .001 (superior), and estimated ratio of means in opioid consumption (90% confidence interval) of 0.89 (0.73-1.10), P = .28 (noninferior; not superior). Conclusions Intravenous acetaminophen reduced pain after cardiac surgery, but not opioid consumption. Intravenous acetaminophen can be an effective analgesic adjunct in patients recovering from median sternotomy.Copyright © 2016 The American Association for Thoracic Surgery</t>
  </si>
  <si>
    <t>https://dx.doi.org/10.1016/j.jtcvs.2016.04.078</t>
  </si>
  <si>
    <t>Journal of Thoracic and Cardiovascular Surgery. 152(3) (pp 881-889), 2016. Date of Publication: 2016.</t>
  </si>
  <si>
    <t>Olbrecht V.A.
 Ding L.
 Spruance K.
 Hossain M.
 Sadhasivam S.
 Chidambaran V.</t>
  </si>
  <si>
    <t>Intravenous acetaminophen reduces length of stay via mediation of postoperative opioid consumption after posterior spinal fusion in a pediatric cohort.</t>
  </si>
  <si>
    <t>Objectives: Since approval of intravenous acetaminophen (IV APAP), its use has become quite common without strong positive evidence. Our goal was to determine the effect of IV APAP on length of hospital stay (LOS) via mediation of opioid-related side effects in pediatric patients. Material(s) and Method(s): After Institutional Review Board approval, 114 adolescents undergoing posterior spinal fusion were prospectively recruited and managed postoperatively with patient-controlled analgesia and adjuvant therapy. Patients were divided into 2 groups based on the use of IV APAP: control (n=70) and treatment (n=44). Association of IV APAP use with opioid outcomes was analyzed using inverse probability of treatment weighting (IPTW)-adjusted propensity scores to balance the 2 groups for all significant covariates except postoperative opioid consumption. Mediation analysis was carried out for LOS with IV APAP as the independent variable and morphine consumption as the mediator. Result(s): Oral intake was delayed by ~1 day (P&lt;0.001) and LOS was 0.6 days longer in the control group (P=0.044). After IPTW, time to oral intake remained significantly longer in the control group (P=0.014). The mediation model with IPTW revealed a significant negative association between IV APAP and morphine consumption (P&lt;0.001), which significantly increased LOS (P&lt;0.003). IV APAP had a significant opioid-sparing effect associated with shorter LOS. Discussion(s): IV APAP hastens oral intake and is associated with decreased LOS in an adolescent surgery population likely through decreased opioid consumption. Through addition of IV APAP in this population, LOS may be decreased, an important implication in the setting of escalating health care costs.Copyright © 2018 Wolters Kluwer Health, Inc. All rights reserved.</t>
  </si>
  <si>
    <t>https://dx.doi.org/10.1097/AJP.0000000000000576</t>
  </si>
  <si>
    <t>Clinical Journal of Pain. 34(7) (pp 593-599), 2018. Date of Publication: 2018.</t>
  </si>
  <si>
    <t>Weninger E.
 Nyga B.
 Sachs M.
 Heide C.
 Morstedt K.
 Riegler N.
 Feller S.
 Stoschek M.
 Peter K.</t>
  </si>
  <si>
    <t>Intravenous analgesia for extracorporeal shock-wave lithotripsy: Sufentanil versus alfentanil. [German]</t>
  </si>
  <si>
    <t>Extracorporeal shock-wave lithotripsy (ESWL) is the method of choice for the treatment of solitary stones in the kidney or ureter. Early lithotripters required prolonged immobility of the patient and caused considerable pain, necessitating general or epidural anaesthesia during the procedure. Modern lithotripters are quicker, but still require analgesia. Intravenous opioids are currently the drugs in favour. The opioids most commonly used are fentanyl and its shorter-acting analogue, alfentanil. The latter has a more rapid onset and, because of its reduced lipid solubility, is less cumulative. Sufentanil is a new opioid that is also of the phenylpiperidone group and has been recently licensed and introduced in Germany. Its pharmacokinetic and pharmacodynamic properties suggest an intermediate duration of action, high analgesic potency, and cardiovascular stability with diminished respiratory depression. In this prospective double-blind study, the effects of alfentanil and sufentanil on cardiovascular and respiratory parameters, the quality of analgesia, degree of sedation and the number and type of side-effects were compared. Patients and methods. After giving informed consent and with the approval of the hospital ethics committee, 62 patients (ASA I or II) were investigated. They were randomly allocated to two groups, either receiving sufentanil (n = 32) or alfentanil (n = 30) during ESWL. No premedication was given. Excluded were patients with pain prior to treatment, patients treated with a spasmolytic or analgesic drug and those who had undergone ESWL within the last 6 months. The loading dose was given as a 5-min infusion to each group. The heart rate, systolic and diastolic blood pressure, percutaneous oxygen saturation (SpO2), and the transcutaneous capillary carbon dioxide tension (P(tc)CO2) were recorded prior to the procedure (i.e. before administration of opioid), after 1000 and after 2000 shock waves and then 1 and 2 h after the end of lithotripsy. After 1000 and 2000 shock waves, and 1 and 2 h after the treatment, the patients were asked to express their degree of tiredness and pain on a visual analogue scale (VAS). The occurrence of side-effects such as nausea, vomiting, pruritus or other unpleasant sensations were noted by an anaesthesia nurse. Simultaneously, the anaesthetist recorded his/her impression of the patient's tiredness and degree of pain, both by using the VAS. He was not allowed to question the patient, nor was he aware of the patient's own scores. At the end of the observation period both the patient and the anaesthetist related their overall satisfaction with the anaesthetic procedure, again by using the VAS. Data were analysed with the Mann-Whitney-L for comparisons between groups and with the Wilcoxon test within each group. The side-effects were analysed with the Chi-square test. Results. The systolic and diastolic blood pressure remained stable in both groups during and after treatment. The mean heart rate was different between the two groups at the beginning, and after the end of the treatment it dropped in both groups, but no significant difference was seen between groups. The P(tc)CO2 rose from an initial mean of 36.8 mm Hg to a maximum of 44.6 mm Hg after 1000 shock waves in the sufentanil group, and from 37.8 mm Hg to 46.0 mm Hg after 2000 shock waves in the alfentanil group. The differences were significant within groups until 1 h after the end of the treatment, but there was no significant difference between groups. The oxygen saturation SpO2 dropped slightly in both groups. The differences were not significant between groups. In the alfentanil group, one patient had a maximum carbon dioxide tension of 83 mm Hg after 2000 shock waves, whereas in the sufentanil treated group the oxygen saturation fell to 72% in one case. Sufentanil-treated patients felt more tired than those who received alfentanil. While the difference in patient's judgement was significant from 2000 shock waves until the end of the observation period, the anaesthetists' assessment showed only a slight trend towards more tiredness after sufentanil. Both opioids provided good analgesia, as judged by both the anaesthesist and the patient, with no differences between groups.</t>
  </si>
  <si>
    <t>https://dx.doi.org/10.1007/s001010050268</t>
  </si>
  <si>
    <t>Anaesthesist. 45(4) (pp 330-336), 1996. Date of Publication: 1996.</t>
  </si>
  <si>
    <t>Hugel C.
 Chen J.
 Poznikoff A.K.
 West N.C.
 Reimer E.
 Gorges M.</t>
  </si>
  <si>
    <t>Intravenous cannula placement in children for induction of general anesthesia: Prospective audit and identification of success factors.</t>
  </si>
  <si>
    <t>Background: Approaches to pediatric induction of anesthesia vary widely. While oral sedative premedication and inhalational induction are common, total intravenous anesthesia is becoming increasingly popular. Total intravenous anesthesia without anxiolytic premedication, which is the most commonly used technique in our hospital, requires intravenous (IV) cannula placement in an awake child. Aim(s): To quantify the success rate of IV cannula placement in 1 or 2 attempts and to identify success factors and barriers. Method(s): With ethical approval and written informed consent from participating anesthesiologists, a prospective audit of IV cannulation was undertaken over a 1-month period. The attending anesthesiologist captured basic demographics, IV insertion characteristics, setting, distraction techniques, the behavior of the child, number of attempts, and success/failure. A logistic regression model for successful IV cannulation was created. Anesthesiologists and procedural suite nurses participated in semi-structured interviews to identify success factors, barriers, and teaching approaches. Result(s): Data from 984 cases were analyzed. IV induction was planned in 562 cases, and IV cannulation was successful in 90% of these patients. Anxiolytic premedication was given in 6% of cases. Observations indicated that 64% of children were pain- and reaction-free, and 90% experienced minimal or no reaction. Predictors for success included older child's age and child behavior at first encounter. Qualitative interview data from 13 participants suggested success factors included effective distraction, preparing the family for IV induction, parental presence, support of the operating room team, effective use of local analgesic cream, adapting the approach to the individual child, and the anesthesiologist's efficiency. Barriers included needle phobia, uncooperative child, anxious parents, ineffective use of analgesic cream, and unfavorable anatomy. Distraction techniques varied by age and developmental stage of the child. Conclusion(s): Cannulation for planned IV induction is feasible for most children, enabling increased use of total intravenous anesthesia as an institutional anesthetic strategy.Copyright © 2020 John Wiley &amp; Sons Ltd</t>
  </si>
  <si>
    <t>Paediatric Anaesthesia. 30(8) (pp 874-884), 2020. Date of Publication: 01 Aug 2020.</t>
  </si>
  <si>
    <t>Wood M.</t>
  </si>
  <si>
    <t>Intravenous ketamine and propofol in paediatric dental sedation: safe and effective?.</t>
  </si>
  <si>
    <t>SAAD digest. 29 (pp 31-39), 2013. Date of Publication: Jan 2013.</t>
  </si>
  <si>
    <t>Garel, Nicolas;Greenway, Kyle T.;Dinh-Williams, LÃª-Anh L.;Thibault-Levesque, Julien;Jutras-Aswad, Didier;Turecki, Gustavo;Rej, Soham;Richard-Devantoy, Stephane</t>
  </si>
  <si>
    <t>Intravenous ketamine for benzodiazepine deprescription and withdrawal management in treatment-resistant depression: A preliminary report.</t>
  </si>
  <si>
    <t>We present the first evidence that sub-anesthetic ketamine infusions for treatment resistant depression (TRD) may facilitate deprescription of long-term benzodiazepine/z-drugs (BZDRs). Long-term BZDR prescriptions are potentially harmful yet common, partly because of challenging withdrawal symptoms. Few pharmacological interventions have evidence for facilitating BZDR discontinuation, and none in patients actively suffering from TRD. In this ambi-directional cohort study, discontinuation of longterm (&gt;6 month) BZDRs was attempted in 22 patients with severe unipolar or bipolar TRD receiving a course of six subanesthetic ketamine infusions over four weeks. We investigated the rates of successful BZDRs deprescription, trajectories of acute psychological withdrawal symptoms, and subsequent BZDRs abstinence during a mean follow-up of 1 year (primary outcome). Clinically significant deteriorations in depression, anxiety, sleep, and/or suicidality during the acute BZDR discontinuation phase were measured by repeated standardized scales and analyzed by latent growth curve models and percent correct classification analysis. Of the 22 eligible patients, all enrolled in this study and 91% (20/22) successfully discontinued all BZDRs by the end of the 4-week intervention, confirmed by urinary analyses. Less than 25% of discontinuers experienced any significant worsening of anxiety, depression, sleep difficulties, or suicidality during treatment. During follow-up (mean [range] duration, 12 [3â€“24] months), 64% (14/22) of patients remained abstinent from any BZDRs. These preliminary results suggest that ketamine infusions for TRD may facilitate the deprescription of BZDRs, even in patients with active depressive symptoms and significant comorbidity. Further investigation is warranted into this potential novel application of ketamine. (PsycInfo Database Record (c) 2023 APA, all rights reserved)</t>
  </si>
  <si>
    <t>https://doi.org/10.1038/s41386-023-01689-y</t>
  </si>
  <si>
    <t>Neuropsychopharmacology</t>
  </si>
  <si>
    <t>Lauritsen, C; Mazuera, S; Lipton, RB; Ashina, S</t>
  </si>
  <si>
    <t>Intravenous ketamine for subacute treatment of refractory chronic migraine: a case series</t>
  </si>
  <si>
    <t>QUALITY-OF-LIFE; CORTICAL SPREADING DEPRESSION; EPISODIC MIGRAINEURS; REDUCES IMPACT; RESOURCE USE; DISABILITY; HEADACHE; MEMANTINE; GLUTAMATE; TRIAL</t>
  </si>
  <si>
    <t>Background: Refractory migraine is a challenging condition with great impact on health related quality of life. Intravenous (IV) ketamine has been previously used to treat various refractory pain conditions. We present a series of patients with refractory migraine treated with intravenous ketamine in the hospital setting. Methods: Based on retrospective chart review, we identified six patients with refractory migraine admitted from 2010 through 2014 for treatment with intravenous ketamine. Ketamine was administered using a standard protocol starting with a dose of 0.1 mg/kg/hr and increased by 0.1 mg/kg/hr every 3 to 4 h as tolerated until the target pain score of 3/10 was achieved and maintained for at least 8 h. Visual Analogue Scale (VAS) scores at time of hospital admission were obtained as well as average baseline VAS scores prior to ketamine infusion. A phone interview was conducted for follow-up of migraine response in the 3 to 6 months following ketamine infusion. Results: The study sample had a median age of 36.5 years (range 29-54) and 83% were women. Pre-treatment pain scores ranged from 9 to 10. All patients achieved a target pain level of 3 or less for 8 h; the average ketamine infusion rate at target was 0.34 mg/kg/hour (range 0.12-0.42 mg/kg/hr). One patient reported a transient out-of-body hallucination following an increase in the infusion rate, which resolved after decreasing the rate. There were no other significant side effects. Conclusion: IV ketamine was safely administered in the hospital setting to patients with refractory chronic migraine. Treatment was associated with short term improvement in pain severity in 6 of 6 patients with refractory chronic migraine. Prospective placebo-controlled trials are needed to assess short term and long-term efficacy of IV ketamine in refractory chronic migraine.</t>
  </si>
  <si>
    <t>Kokki H.
 Tuovinen K.
 Hendolin H.</t>
  </si>
  <si>
    <t>Intravenous ketoprofen and epidural sufentanil analgesia in children after combined spinal-epidural anaesthesia.</t>
  </si>
  <si>
    <t>Background: Epidural opioid analgesia has become more popular for postoperative pain treatment in children. Epidural opioids are associated with adverse effects such as respiratory depression, excessive sedation, protracted vomiting, urinary retention and pruritus. Following minor surgery, ketoprofen has a synergistic effect with opioids, resulting in an improved analgesia without increase in incidence of adverse effects. To see whether this is also true following major surgery, we compared the effect of i.v. ketoprofen and placebo as an adjuvant to epidural sufentanil analgesia. Method(s): A prospective, randomised, double-blind, placebo-controlled, parallel-group study design was used in 58 children, aged 1-15 years, receiving a standardised combined spinal-epidural anaesthesia. Intravenous ketoprofen or saline was provided as a bolus and a continuous infusion in addition to epidural sufentanil infusion, which was adjusted as clinically required. Epidural bupivacaine was used for rescue analgesia. The study drug infusion was discontinued when pain scores were &lt;3 on a 0-10 scale for 6 h with an epidural sufentanil infusion rate of 0.03 mug kg-1 h-1. Result(s): Children in the ketoprofen group received less rescue analgesia (none/29 vs. 8/29 children in the placebo group). In the ketoprofen group, criteria to discontinue epidural sufentanil were achieved more often (14 vs. 6 children) before the end of the 72 h study period. Less children in the ketoprofen group suffered pruritus (13 vs. 4). The incidence of nausea/retching and vomiting was similar (11 vs. 12) in both groups. Conclusion(s): In this study, ketoprofen as a background analgesic to epidural sufentanil provided improved postoperative analgesia and reduced incidence of adverse effects of the epidural opioid.</t>
  </si>
  <si>
    <t>https://dx.doi.org/10.1034/j.1399-6576.1999.430715.x</t>
  </si>
  <si>
    <t>Acta Anaesthesiologica Scandinavica. 43(7) (pp 775-779), 1999. Date of Publication: 1999.</t>
  </si>
  <si>
    <t>Makarem J.
 Mireskandari S.M.
 Jafarzadeh A.
 Nikoukar L.R.
 Aghaii S.</t>
  </si>
  <si>
    <t>Intravenous midazolam as more effective than propofol for preventing pruritus after intrathecal sufentanil in surgical patients: A randomized blinded trial.</t>
  </si>
  <si>
    <t>Background: Pruritus is a troublesome side effect of intrathecal opioids. Midazolam can reinforce GABA-mediated inhibition of the medullary dorsal horn neurons, and thus theoretically has potential to suppress opioid-induced pruritus. Objective(s): This prospective double-blinded randomized trial aimed at comparing the effects of propofol, midazolam, and a combination of the two on the prevention of pruritus induced by intrathecal sufentanil. Method(s): Eighty-four patients undergoing spinal anesthesia with 3 mL hyperbaric bupivacaine 0.5% and 5 microg sufentanil (1 mL) were randomly allocated to one of the three study groups: Group 1, who were administered 20 mg intravenous (IV) propofol bolus, then 50 microg/kg/min IV infusion; Group 2, who were administered 0.03 mg/kg IV midazolam bolus, then 0.02 mg/kg/h IV infusion; and Group 3, who were administered 10 mg IV propofol and 0.015 mg/kg IV midazolam bolus, then 25 microg/kg/min propofol and 0.01 mg/kg/h midazolam IV infusion. The incidence rates and severity of pruritus were assessed intraoperatively and postoperatively for 24 hours. Result(s): The Ramsay Sedation Score was highest for the propofol group throughout the duration of the anesthetic process. Overall, 17 patients in the propofol group (60.7%), eight patients in the midazolam group (28.6%), and nine patients in the propofol-midazolam group (32.1%) developed pruritus (P = 0.027). Intraoperative pruritus was observed in seven patients in the propofol group (25%), two patients in the midazolam group (7.1%), and five patients in the midazolam-propofol group (17.9%) (P = 0.196). Postoperative pruritus developed in 12 patients in the propofol group (42.9%), six patients in the midazolam group (21.4%), and four patients in the midazolam-propofol group (14.3%) (P = 0.041). There was no significant difference between the groups with respect to the severity of pruritus (P &gt; 0.05). Conclusion(s): This study showed that in comparison with propofol, the administration of 0.03 mg/kg IV midazolam bolus followed by 0.02 mg/kg/h could be more effective in the prevention of intrathecal sufentanil-induced pruritus without increasing sedation and other side effects.Copyright © 2016, Iranian Society of Regional Anesthesia and Pain Medicine (ISRAPM).</t>
  </si>
  <si>
    <t>https://dx.doi.org/10.5812/aapm.37535</t>
  </si>
  <si>
    <t>Anesthesiology and Pain Medicine. 7(3) (no pagination), 2017. Article Number: e37535. Date of Publication: June 2017.</t>
  </si>
  <si>
    <t>Huang Y.
 Xu C.
 Zeng T.
 Li Z.
 Xia Y.
 Tao G.
 Zhu T.
 Lu L.
 Li J.
 Huang T.
 Huai H.
 Ning B.
 Ma C.
 Wang X.
 Chang Y.
 Mao P.
 Lin J.</t>
  </si>
  <si>
    <t>Intravenous patient-controlled analgesia hydromorphone combined with pregabalin for the treatment of postherpetic Neuralgia: A multicenter, randomized controlled study.</t>
  </si>
  <si>
    <t>Background: Postherpetic neuralgia (PHN) is the most common complication of acute herpes zoster. The treatment of PHN remains a challenge for clinical pain management. Despite the effectiveness of anticonvulsants, antidepressants, and lidocaine patches in reducing PHN, many patients still face intractable pain disorders. In this randomized controlled study, we evaluated whether hydromorphone through intravenous patient-controlled analgesia (IV PCA) was effective in relieving PHN. Method(s): Patients with PHN were randomly divided into two groups, one group received oral pregabalin with IV normal saline, another group received oral pregabalin with additional IV PCA hydromorphone for two weeks. Efficacy was evaluated at 1, 4, and 12 weeks after the end of the treatments. Result(s): Two hundred and one patients were followed up for 12 weeks. After treatment, numerical rating scale (NRS) score of patients in the hydromorphone group was significantly lower than that of the control group, and the difference of NRS scores between the two groups was statistically significant at 4 and 12 weeks after treatment. The frequency of breakthrough pain in the hydromorphone group was significantly lower than that in the control group 1 and 4 weeks after treatment. After treatment, the quality of sleep in the hydromorphone group was significantly improved compared with the control group. The most common adverse reactions in the hydromorphone group were dizziness and nausea, with no significant respiratory depression. Conclusion(s): IV PCA hydromorphone combined with oral pregabalin provides superior pain relief in patients with PHN, which is worthy of clinical application and promotion.Copyright © This is an open-access article distributed under the terms of the Creative Commons Attribution Non-Commercial License (http://creativecommons.org/licenses/by-nc/4.0/), which permits unrestricted non-commercial use, distribution, and reproduction in any medium, provided the original work is properly cited. © The Korean Pain Society, 2021</t>
  </si>
  <si>
    <t>https://dx.doi.org/10.3344/KJP.2021.34.2.210</t>
  </si>
  <si>
    <t>Korean Journal of Pain. 34(2) (pp 210-216), 2021. Date of Publication: 2021.</t>
  </si>
  <si>
    <t>Phan V.-A.
 Van Langenberg D.R.
 Grafton R.
 Andrews J.M.</t>
  </si>
  <si>
    <t>Introduction of a dedicated IBD service quantitatively and qualitatively improves outcomes in less than 18 months: A prospective cohort study in a large metropolitan centre.</t>
  </si>
  <si>
    <t>Introduction: The Royal Adelaide Hospital oversees treatment of a substantial number of IBD patients. Maintaining a high efficacy and quality of care in IBD management is therefore a priority. We thus examined whether the introduction of a formal IBD Service has positively influenced outcomes for IBD patients. Method(s): All IBD patients attending the RAH over 6 months were identified and surveyed regarding patient knowledge, quality of life (QoL), mental health, clinical/demographic data and satisfaction with management. Survey responders were then re-surveyed &gt;=15 months later (2009). Per patient comparisons of the above data and healthcare utilization (HCU) at each time-point were made, non-responders to survey two were compared with responders to assess for possible responder bias. Comparisons were made with Fisher exact test, binomial test (proportions), paired t-tests and Wilcoxon Ranks test (means). Result(s): 162 responded to survey one. At survey two, 81 responded - 2009 responders were generally older than 2009 non-responders (median 54.4 vs 38.2 years, p&lt;0.001) but otherwise did not differ in gender, IBD subtype, disease duration, HCU and psychological comorbidity (all p&gt;0.20). In responders, median disease duration was 7 years, 61% had Crohn's, 48% were male. Compared to survey one, the proportions of patients with improved knowledge, adherence, satisfaction with care, QoL (&gt;=5 points), anxiety and depression scores were 63% [95% CI 51,73], 62% [50, 72], 65% [54, 76], 42% [31, 54], 52% [40, 63] and 43% [32, 55] respectively. In addition compared to the year prior to survey one, a smaller proportion of patients required hospital admission in the year preceding survey two (48% vs 30%, p=0.02). Consistent with this, patients reported fewer courses of both corticosteroids and opiates in the year preceding survey two (mean 1.63 vs 0.91 and 1.00 vs 0.61) and fewer medications overall, (5.63 vs 4.65), (each p&lt; 0.05) compared with the year preceding survey one. Importantly, 2009 non-responders also had a decreased proportion requiring hospital admission (53% vs 21%, p&lt;0.001), suggesting a 'cohort' rather than 'responder-specific' effect. Conclusion(s): The introduction of our IBD service has resulted in broad improvements in patient outcomes. Not only have we shown general trends of improvements in quality of life, adherence, patient satisfaction and psychological co-morbidity, we have also demonstrated tangible, significant reductions in proven negative markers for IBD morbidity including: hospital admissions, polypharmacy and steroid and opiate use. Despite increased costs in additional staff, these measures are thus likely to be cost effective.</t>
  </si>
  <si>
    <t>Gastroenterology. Conference: Digestive Disease Week, DDW 2010. New Orleans, LA United States. Conference Publication: (var.pagings). 138(5 SUPPL. 1) (pp S318), 2010. Date of Publication: May 2010.</t>
  </si>
  <si>
    <t>Adams E.A.
 Yang J.C.
 O'Donnell A.
 Minot S.
 Osborn D.
 Kirkbride J.B.</t>
  </si>
  <si>
    <t>Investigating social deprivation and comorbid mental health diagnosis as predictors of treatment access among patients with an opioid use disorder using substance use services: a prospective cohort study.</t>
  </si>
  <si>
    <t>BACKGROUND: Opioid use is a major public health concern across the globe. Opioid use and subsequent access to care is often shaped by co-occurring issues faced by people using opioids, such as deprivation, mental ill-health, and other forms of substance use. We investigated the role of social deprivation and comorbid mental health diagnoses in predicting re-engagement with substance use services or contact with crisis and inpatient services for individuals with opioid use disorder in secondary mental health care in inner-city London. METHOD(S): We conducted a prospective cohort study which followed individuals diagnosed with a first episode of opioid use disorder who accessed substance use services between September 2015 and May 2020 for up to 12 months, using anonymised electronic health records. We employed negative binominal regression and Cox proportional survival analyses to assess associations between exposures and outcomes. RESULT(S): Comorbid mental health diagnoses were associated with higher contact rates with crisis/inpatient services among people with opioid use disorder: incidence rate ratios (IRR) and 95% confidence intervals (CI) were 3.91 (1.74-9.14) for non-opioid substance use comorbidity, 8.92 (1.81-64.4) for a single comorbid mental health diagnosis, and 15.9 (5.89-47.5) for multiple comorbid mental health diagnoses. Social deprivation was not associated with contact rates with crisis/inpatient services within this sample. Similar patterns were found with time to first crisis/inpatient contact. Social deprivation and comorbid mental health diagnoses were not associated with re-engagement with substance use services. CONCLUSION(S): Comorbid substance and mental health difficulties amongst people with an opioid use disorder led to earlier and more frequent contact with crisis/inpatient mental health services during the first 12 months of follow up. Given the common co-occurrence of mental health and substance use disorders among those who use opioids, a better understanding of their wider needs (such as social, financial and other non-medical concerns) will ensure they are supported in their treatment journeys.Copyright © 2023. The Author(s).</t>
  </si>
  <si>
    <t>https://dx.doi.org/10.1186/s13011-023-00568-5</t>
  </si>
  <si>
    <t>Substance abuse treatment, prevention, and policy. 18(1) (pp 59), 2023. Date of Publication: 26 Oct 2023.</t>
  </si>
  <si>
    <t>Guma E, Cupo L, Ma W, Gallino D, Moquin L, Gratton A, Devenyi GA, Chakravarty MM.</t>
  </si>
  <si>
    <t>Investigating the "two-hit hypothesis": Effects of prenatal maternal immune activation and adolescent cannabis use on neurodevelopment in mice</t>
  </si>
  <si>
    <t>Prog Neuropsychopharmacol Biol Psychiatry. 2023 Jan 10;120:110642. doi: 10.1016/j.pnpbp.2022.110642. Epub 2022 Sep 21.</t>
  </si>
  <si>
    <t>10.1016/j.pnpbp.2022.110642</t>
  </si>
  <si>
    <t>Benny C.
 Smith B.T.
 Hyshka E.
 Senthilselvan A.
 Veugelers P.J.
 Pabayo R.</t>
  </si>
  <si>
    <t>Investigating the association between income inequality in youth and deaths of despair in Canada: A population-based cohort study from 2006 to 2019.</t>
  </si>
  <si>
    <t>Background Deaths due to suicide, drug overdose and alcohol-related liver disease, collectively known as 'deaths of despair', have been markedly increasing since the early 2000s and are especially prominent in young Canadians. Income inequality has been linked to this rise in deaths of despair; however, this association has not yet been examined in a Canadian context, nor at the individual level or in youth. The study objective was to examine the association between income inequality in youth and deaths of despair among youth over time. Methods We conducted a population-based longitudinal study of Canadians aged 20 years or younger using data from the Canadian Census Health and Environment Cohorts. Baseline data from the 2006 Canadian Census were linked to the Canadian Vital Statistics Database up to 2019. We employed multilevel survival analysis models to quantify the association between income inequality in youth and time-to deaths of despair. Results The study sample included 1.5 million Canadians, representing 7.7 million Canadians between the ages of 0 and 19 at baseline. Results from the weighted, adjusted multilevel survival models demonstrated that income inequality was associated with an increased hazard of deaths of despair (adjusted HR (AHR) 1.35; 95% CI 1.04 to 1.75), drug overdose (AHR 2.38; 95% CI 1.63 to 3.48) and all-cause deaths (AHR 1.10; 95% CI 1.04 to 1.18). Income inequality was not significantly associated with suicide deaths (AHR 1.23, 95% CI 0.93 to 1.63). Conclusion The results show that higher levels of income inequality in youth are associated with an increased hazard of all-cause death, deaths of despair and drug overdose in young Canadians. This study is the first to reveal the association between income inequality and deaths of despair in youth and does so using a population-based longitudinal cohort involving multilevel data. The results of this study can inform policies related to income inequality and deaths of despair in Canada.Copyright ©</t>
  </si>
  <si>
    <t>https://dx.doi.org/10.1136/jech-2022-219630</t>
  </si>
  <si>
    <t>Journal of Epidemiology and Community Health. 77(1) (pp 26-33), 2022. Date of Publication: 02 Nov 2022.</t>
  </si>
  <si>
    <t>Stensson N.
 Gerdle B.
 Ronne-Petersen L.
 Yang L.L.
 Lavebratt C.
 Falkenberg T.
 Ghafouri B.</t>
  </si>
  <si>
    <t>Investigating the Long-Term Effect of an Interdisciplinary Multimodal Rehabilitation Program on Levels of Bioactive Lipids and Telomerase Activity in Blood from Patients with Chronic Pain.</t>
  </si>
  <si>
    <t>Mechanism-based diagnosis and therapies for chronic pain are lacking. However, biopsycho-social interventions such as interdisciplinary multimodal rehabilitation programs (IPRPs) have shown to be relatively effective treatments. In this context we aim to investigate the effects of IPRP on the changes in levels of bioactive lipids and telomerase activity in plasma, and if these changes are associated with changes in pain intensity and psychological distress. This exploratory study involves 18 patients with complex chronic pain participating in an IPRP. Self-reports of pain, psychological distress, physical activity, and blood samples were collected before the IPRP and at a six-month follow-up. Levels of arachidonoylethanolamide (AEA) and 2-arachidonoylglycerol (2-AG), palmitoylethanolamide (PEA), oleoylethanolamide (OEA), stearoylethanolamide (SEA), and telomerase activity were measured. Pain intensity was decreased, and SEA levels were increased at the six-month follow up. A significant correlation existed between changes in SEA levels and pain intensity. AEA levels, were inversely correlated with physical activity. Furthermore, 2-AG and telomerase activity was significantly correlated at the six-month follow-up. This study confirms that IPRP is relatively effective for reduction in chronic pain. Changes in SEA were correlated with changes in pain intensity, which might indicate that SEA changes reflect the pain reduction effects of IPRP.Copyright © 2022 by the authors. Licensee MDPI, Basel, Switzerland.</t>
  </si>
  <si>
    <t>https://dx.doi.org/10.3390/jcm11051291</t>
  </si>
  <si>
    <t>Journal of Clinical Medicine. 11(5) (no pagination), 2022. Article Number: 1291. Date of Publication: March-1 2022.</t>
  </si>
  <si>
    <t>Doherty, Elaine Eggleston;Green, Kerry M.;Ensminger, Margaret E.</t>
  </si>
  <si>
    <t>Investigating the long-term influence of adolescent delinquency on drug use initiation.</t>
  </si>
  <si>
    <t>Prior research has found a positive relationship between delinquency and early onset of drug use. However, little is known about the influence of delinquency on drug initiation through mid-adulthood. This paper investigates the long-term relationship between serious adolescent delinquency and the onset of marijuana and cocaine use among an epidemiologically defined community sample of African American males and females followed from first grade through age 42. Using propensity score methods we match individuals on several etiological variables that may explain both delinquency and drug use in an attempt to examine the extent to which there may be a causal link between delinquency and drug use initiation. Through a comparison of survival curves on the unmatched and matched samples of serious delinquents and non-serious delinquents, we find that serious adolescent delinquency has at least some causal influence on drug use initiation that extends into mid-life. We discuss how these results can inform future research and delinquency and drug prevention and intervention initiatives. (PsycINFO Database Record (c) 2018 APA, all rights reserved)</t>
  </si>
  <si>
    <t>https://doi.org/10.1016/j.drugalcdep.2007.08.018</t>
  </si>
  <si>
    <t>Stein D.J.
 Koen N.
 Donald K.A.
 Adnams C.M.
 Koopowitz S.
 Lund C.
 Marais A.
 Myers B.
 Roos A.
 Sorsdahl K.
 Stern M.
 Tomlinson M.
 van der Westhuizen C.
 Vythilingum B.
 Myer L.
 Barnett W.
 Brittain K.
 Zar H.J.</t>
  </si>
  <si>
    <t>Investigating the psychosocial determinants of child health in Africa: The Drakenstein Child Health Study.</t>
  </si>
  <si>
    <t>Background: Early life psychobiological and psychosocial factors play a key role in influencing child health outcomes. Longitudinal studies may help elucidate the relevant risk and resilience profiles, and the underlying mechanisms that impact on child health, but there is a paucity of birth cohort data from low and middle-income countries (LMIC). We describe the rationale for and present baseline findings from the psychosocial component of the Drakenstein Child Health Study (DCHS). Method(s): We review the psychosocial measures used in the DCHS, a multidisciplinary birth cohort study in a peri-urban area in South Africa, and provide initial data on psychological distress, depression, substance use, and exposure to traumatic stressors and intimate partner violence (IPV). These and other measures will be assessed longitudinally in mothers in order to investigate associations with child neurodevelopmental and health outcomes. Result(s): Baseline psychosocial data is presented for mothers (n= 634) and fathers (n= 75) who have completed antenatal assessments to date. The sample of pregnant mothers is characterized by multiple psychosocial risk factors, including a high prevalence of psychological distress and depression, high levels of substance use, and high exposure to traumatic stressors and IPV. Discussion(s): These data are consistent with prior South African studies which have documented a high prevalence of a multitude of risk factors during pregnancy. Further longitudinal assessment of mothers and children may clarify the underlying psychobiological and psychosocial mechanisms which impact on child health, and so inform clinical and public health interventions appropriate to the South African and other LMIC contexts.Copyright © 2015 Elsevier B.V.</t>
  </si>
  <si>
    <t>https://dx.doi.org/10.1016/j.jneumeth.2015.03.016</t>
  </si>
  <si>
    <t>Journal of Neuroscience Methods. 252 (pp 27-35), 2015. Date of Publication: 13 Oct 2015.</t>
  </si>
  <si>
    <t>Niederstrasser N.G.
 Cook S.</t>
  </si>
  <si>
    <t>Investigating the True Effect of Psychological Variables Measured Prior to Arthroplastic Surgery on Postsurgical Outcomes: A P-Curve Analysis.</t>
  </si>
  <si>
    <t>Patients' presurgical psychological profiles have been posited to predict pain and function following arthroplastic surgery of the hip and knee. Nevertheless, findings are conflicting, and this may be rooted in biased reporting that makes the determination of evidential value difficult. This ambiguity may have negative consequences for researchers and governmental agencies, as these rely on findings to accurately reflect reality. P-Curve analyses were used to establish the presence of evidential value and selective reporting in a sample of studies examining the effect of presurgical psychological predictors on outcomes following knee and hip arthroplastic surgery. A systematic search of the literature revealed 26 relevant studies. The examined sets of studies indicate that there is evidential value for the effect of depression on pain intensity and function, anxiety on pain intensity and function, pain catastrophizing on pain intensity, as well as the combined effects of all psychological predictors on pain intensity and function. The presence of evidential value was inconclusive for the effect of optimism on pain intensity. There were no signs that any results were influenced by biased reporting. The results highlight the importance of patients' psychological profiles in predicting surgical outcomes, which represent a promising avenue for future treatment approaches. Perspective(s): The effects of P-hacking are difficult to detect and might be at the root of conflicting findings pertaining to the predictive properties of presurgical psychological variables on postsurgical outcomes. P-Curve analysis allows the determination of evidential value underlying these relationships and detection of P-hacking to ensure that findings are not the result of selective reporting.Copyright © 2020 United States Association for the Study of Pain, Inc.</t>
  </si>
  <si>
    <t>https://dx.doi.org/10.1016/j.jpain.2020.07.005</t>
  </si>
  <si>
    <t>Journal of Pain. 22(4) (pp 400-414), 2021. Date of Publication: April 2021.</t>
  </si>
  <si>
    <t>Handley, Tonelle E.;Kay-Lambkin, Frances J.;Baker, Amanda L.;Lewin, Terry J.;Kelly, Brian J.;Inder, Kerry J.;Attia, John R.;Kavanagh, David J.</t>
  </si>
  <si>
    <t>Investigation of a suicide ideation risk profile in people with co-occurring depression and substance use disorder.</t>
  </si>
  <si>
    <t>Disengagement from services is common before suicide, hence identifying factors at treatment presentation that predict future suicidality is important. This article explores risk profiles for suicidal ideation among treatment seekers with depression and substance misuse. Participants completed assessments at baseline and 6 months. Baseline demographics, psychiatric history, and current symptoms were entered into a decision tree to predict suicidal ideation at follow-up. Sixty-three percent of participants at baseline and 43.5% at follow-up reported suicidal ideation. Baseline ideation most salient when psychiatric illness began before adulthood, increasing the rate of follow-up ideation by 16%. Among those without baseline ideation, dysfunctional attitudes were the most important risk factor, increasing rates of suicidal ideation by 35%. These findings provide evidence of factors beyond initial diagnoses that increase the likelihood of suicidal ideation and are worthy of clinical attention. In particular, providing suicide prevention resources to those with high dysfunctional attitudes may be beneficial. (PsycINFO Database Record (c) 2016 APA, all rights reserved)</t>
  </si>
  <si>
    <t>https://doi.org/10.1097/NMD.0000000000000473</t>
  </si>
  <si>
    <t>Gurcan H.S.
 Ulgey A.
 Oz Gergin O.
 Seckin Pehlivan S.
 Yildiz K.</t>
  </si>
  <si>
    <t>Investigation of the effects of propofol/ketamine versus propofol/fentanyl on nausea-vomiting administered for sedation in children undergoing magnetic resonance imaging: A prospective randomized double-blinded study.</t>
  </si>
  <si>
    <t>Background/aim: In this study, we aimed to compare the effects of propofol-ketamine and propofol-fentanyl sedations on post-procedure nausea-vomiting in children undergoing magnetic resonance imaging (MRI). Material(s) and Method(s): This study included 100 pediatric patients (2-10 years old) who had propofol-ketamine and propofol-fentanyl for sedation to undergo MRI. The patients were divided into two groups, and sedation was performed through propofol-ketamine (Group K; n = 50) or propofol-fentanyl (Group F; n = 50). For sedation induction, intravenous (IV) bolus of 1.2 mg/kg propofol and 1 mg/kg ketamine were administered in Group K, IV bolus of 1.2 mg/kg propofol, and 1 microg/kg fentanyl in Group F. All patients received 0.5 mg/kg IV bolus propofol in additional doses when the Ramsay Sedation Score (RSS) was below 4 for maintenance. Perioperative heart rate, systolic arterial pressure, peripheral oxygen saturation, respiratory rate, and nausea-vomiting scores were recorded for each patient. Result(s): There was no difference between the groups in terms of nausea incidences at the 1st hour. However, the rate of vomiting was significantly higher in Group K. Conclusion(s): In our study, we showed that the vomiting rate was higher in the 1st hour in Group K compared to Group F.Copyright © TUBITAK.</t>
  </si>
  <si>
    <t>https://dx.doi.org/10.3906/sag-2009-98</t>
  </si>
  <si>
    <t>Turkish Journal of Medical Sciences. 51(4) (pp 2120-2126), 2021. Date of Publication: 2021.</t>
  </si>
  <si>
    <t>Nejtek, Vicki A.;Kaiser, Kathryn A.;Zhang, Bin;Djokovic, Marija</t>
  </si>
  <si>
    <t>Iowa Gambling Task scores predict future drug use in bipolar disorder outpatients with stimulant dependence.</t>
  </si>
  <si>
    <t>Poor decision-making is associated with poor recovery in persons with bipolar disorder and drug relapse in persons with stimulant dependence. Cognitive predictors of stimulant use in those with comorbid bipolar and stimulant dependence are surprisingly absent. Our goal was to determine if a single baseline assessment of decision-making (Iowa Gambling Task, IGT) would predict future drug use in bipolar disorder outpatients with comorbid stimulant dependence. Ninety-four men and women of multiple race/ethnic origins consented to participate in a 20-week study. Data analyses were performed on 63 comorbid bipolar outpatients completing at least four study weeks and 28 cocaine dependent volunteers without a mood disorder who participated as cocaine controls. There were no significant differences in IGT scores between comorbid patients and cocaine controls. In the comorbid group, IGT scores significantly predicted future drug use during the study. Age, sex, race, years of mental illness, or mood state did not significantly influence IGT scores. This is the first longitudinal study to show that IGT scores obtained at a single baseline assessment predicts future objective drug use in comorbid bipolar disorder outpatients with cocaine or methamphetamine dependence. Evaluating decision-making with the IGT may provide clinicians with valuable insight about the trajectory of their patients' risk for future drug use. These data suggest a need to augment existing treatment with cognitive restructuring to prevent slips and relapses in comorbid bipolar patients. The lack of a bipolar control group and a modest sample size may limit data interpretations. (PsycInfo Database Record (c) 2020 APA, all rights reserved)</t>
  </si>
  <si>
    <t>https://doi.org/10.1016/j.psychres.2013.08.021</t>
  </si>
  <si>
    <t>Vo H.H.
 Cartwright C.
 Song I.-W.
 Karp D.D.
 Gonzalez G.M.N.
 Xie Y.
 Karol M.
 Hitron M.
 Vining D.
 Tsimberidou A.-M.</t>
  </si>
  <si>
    <t>Ipilimumab, Pembrolizumab, or Nivolumab in Combination with BBI608 in Patients with Advanced Cancers Treated at MD Anderson Cancer Center.</t>
  </si>
  <si>
    <t>Background: BBI608 is an investigational reactive oxygen species generator that affects several molecular pathways. We investigated BBI608 combined with immune checkpoint inhibitors in patients with advanced cancers. Method(s): BBI608 (orally twice daily) was combined with ipilimumab (3 mg/kg IV every 3 weeks); pembrolizumab (2 mg/kg IV every 3 weeks); or nivolumab (3 mg/kg IV every 4 weeks). We assessed the safety, antitumor activity and the pharmacokinetic profile of BBI combined with immunotherapy. Result(s): From 1/2017 to 3/2017, 12 patients were treated (median age, 54 years; range, 31-78; 6 men). Treatment was overall well tolerated. No dose-limiting toxicity was observed. The most common adverse events were diarrhea (5 patients: grade (G)1-2, n = 3; G3, n = 2) and nausea (4 patients, all G1). Prolonged disease stabilization was noted in five patients treated with BBI608/nivolumab lasting for 12.1, 10.1, 8.0, 7.7 and 7.4 months. The median progression-free survival was 2.73 months. The median overall survival was 7.56 months. Four patients had prolonged overall survival (53.0, 48.7, 51.9 and 48.2 months). Conclusion(s): Checkpoint inhibitors combined with BBI608 were well tolerated. Several patients had prolonged disease stabilization and overall survival. Prospective studies to elucidate the mechanisms of response and resistance to BBI608 are warranted.Copyright © 2022 by the authors. Licensee MDPI, Basel, Switzerland.</t>
  </si>
  <si>
    <t>https://dx.doi.org/10.3390/cancers14051330</t>
  </si>
  <si>
    <t>Cancers. 14(5) (no pagination), 2022. Article Number: 1330. Date of Publication: March-1 2022.</t>
  </si>
  <si>
    <t>Biederman, J; Wilens, T; Mick, E; Faraone, SV; Weber, W; Curtis, S; Thornell, A; Pfister, K; Jetton, JG; Soriano, J</t>
  </si>
  <si>
    <t>Is ADHD a risk factor for psychoactive substance use disorders? Findings from a four-year prospective follow-up study</t>
  </si>
  <si>
    <t>attention-deficit hyperactivity disorder; substance use disorder; drug; alcohol; children</t>
  </si>
  <si>
    <t>ATTENTION-DEFICIT HYPERACTIVITY; SEEKING COCAINE ABUSERS; PSYCHIATRIC-DISORDERS; OPIATE ADDICTS; DRUG-USE; COMORBIDITY; BOYS; CHILDHOOD; ALCOHOL; ADOLESCENTS</t>
  </si>
  <si>
    <t>Objective: To evaluate whether attention-deficit hyperactivity disorder (ADHD) is a risk factor for psychoactive substance use disorders (PSUD), attending to issues of psychiatric comorbidity, family history, and adversity. Method: Using assessments from multiple domains, the authors examined 140 ADHD and 120 normal control subjects at baseline and 4 years later. Drug and alcohol abuse and dependence were operationally defined. Results: No differences were detected in the rates of alcohol or drug abuse or dependence or in the rates of abuse of individual substances between the groups; both ADHD and control probands had a 15% rate of PSUD. Conduct and bipolar disorders predicted PSUD, independently of ADHD status. Family history of substance dependence and antisocial disorders was associated with PSUD in controls but less clearly so in ADHD probands. Family history of ADHD was not associated with risk for PSUD. ADHD probands had a significantly shorter time period between the onsets of abuse and dependence compared with controls (1.2 years versus 3 years, p &lt; .01). Conclusions: Adolescents with and without ADHD had a similar risk for PSUD that was mediated by conduct and bipolar disorder. Since the risk for PSUD has been shown to be elevated in adults with ADHD when compared with controls, a sharp increase in PSUD is to be expected in grown-up ADHD children during the transition from adolescence to adulthood.</t>
  </si>
  <si>
    <t>Vogel T, Dom G, van de Glind G, Studer J, Gmel G, Strik W, Moggi F.</t>
  </si>
  <si>
    <t>Is attention deficit/hyperactivity disorder among men associated with initiation or escalation of substance use at 15-month follow-up? A longitudinal study involving young Swiss men</t>
  </si>
  <si>
    <t>Addiction. 2016 Oct;111(10):1867-78. doi: 10.1111/add.13422. Epub 2016 May 26.</t>
  </si>
  <si>
    <t>10.1111/add.13422</t>
  </si>
  <si>
    <t>Caperell K.
 Pitetti R.</t>
  </si>
  <si>
    <t>Is higher asa class associated with an increased incidence of adverse events during procedural sedation in a pediatric emergency department?.</t>
  </si>
  <si>
    <t>Objective: To prospectively investigate whether American Society of Anesthesiologists (ASA) class, as assigned by nonanesthesiologists, is associated with adverse events during procedural sedation in a pediatric emergency department. Method(s): A prospectively collected database of children aged 0 to 21 years undergoing procedural sedation in the emergency department of an urban, tertiary care, children's hospital was retrospectively reviewed. This database included clinical and demographic characteristics, including assigned ASA class. It also included information relative to the procedure, the sedation, and any complications related to the sedation. Complications were defined a priori as persistent oxygen desaturation to less than 93% on pulse oximetry requiring supplemental oxygen, bronchospasm, dizziness, apnea, seizure, hiccoughs, laryngospasm, stridor, arrhythmia, hypotension, rash, vomiting, aspiration, or a disinhibition/agitation/dysphoria emergence reaction. Main outcome measure was the incidence of complications relative to ASA class. Result(s): Procedural sedation was performed in the emergency department 1232 times during the study period; 30 sedations did not have either ASA class or occurrence of a complication recorded. Thus, 1202 sedations were included in the study. Nine hundred eighty-eight patients were classified as ASA class 1, whereas 214 were classified as ASA class 2 or greater. There were a total of 215 adverse events in the study population. Most of these were hypoxia (185 total) and were more likely to occur in patients with an ASA class 2 or greater (P = 0.021). Conclusion(s): Adverse events during procedural sedation are more common in patients with higher ASA class. © 2009 by Lippincott Williams &amp; Wilkins.</t>
  </si>
  <si>
    <t>https://dx.doi.org/10.1097/PEC.0b013e3181bec7cc</t>
  </si>
  <si>
    <t>Pediatric Emergency Care. 25(10) (pp 661-664), 2009. Date of Publication: October 2009.</t>
  </si>
  <si>
    <t>Douglas S.
 Olives T.
 Driver B.
 Holsing L.
 Cole J.</t>
  </si>
  <si>
    <t>Is HOUR enough after out-ofhospital naloxone for opioid overdose? Prospective preliminary data from real-world implementation of the modified St. Paul's early discharge rule.</t>
  </si>
  <si>
    <t>Background: The appropriate duration of ED monitoring after out-of-hospital naloxone for opioid overdose remains controversial. Previously, investigators developed St. Paul's Early Discharge Rule and subsequently modified and validated the 6-point rule (Hospital Observation Upon Reversal [HOUR criteria], 1) to attempt to safely discharge patients one hour after out-of-hospital naloxone. Implementation data on HOUR criteria are lacking. Method(s): We report interim outcomes from a quality improvement process at a safety-net hospital after HOUR criteria implementation. All patients receiving out-of-hospital naloxone for suspected opioid overdose were prospectively identified and eligible for inclusion. Data acquisition volunteers, trained in HOUR criteria, prospectively collected data. At one hour post-naloxone, vital signs were obtained and patients were assessed by a clinician for both HOUR criteria and gestalt for safe discharge. We then attempted to contact discharged patients the following day to ensure safety. Adverse events (AEs) were assessed as in the HOUR study. Descriptive statistics were used to analyze data. Result(s): From January to April 2023, 221 patients received outof- hospital naloxone before ED arrival and had a one-hour provider evaluation. Forty-one (18.6%) patients met HOUR criteria. Out-of-hospital naloxone was most commonly administered intravenously (n = 109, 49.3%; median dose: 0.5mg [IQR 0.4-1mg]). Fifty-six patients (24.4%) received their first naloxone dose from a bystander. Regarding the primary outcome, one patient (2.4%, 95%CI: 0-33.7%) met HOUR criteria and experienced an AE. This patient intended to snort cocaine but became suddenly unconscious after insufflating the powder. He received three 0.4mg doses of intramuscular naloxone and 3 minutes of CPR, all from bystanders. On EMS scene-arrival the patient was fully awake with minimal symptoms. 3 displays the patient's vital signs 80 minutes post-ED arrival; at this time the attending emergency physician determined the patient was safe for discharge, however a chest x-ray (ordered due to CPR) had not yet been performed. While awaiting x-ray, the patient became drowsy and bradypnic with abnormal end-tidal capnography; 0.2mg IV naloxone restored normal breathing and mental status. Bradypnea recurred twice more, each time responding to 0.2mg IV naloxone; subsequently a naloxone infusion was administered for 7 hours. The patient was discharged 18 hours after arrival and was well on phone follow-up. Secondary outcomes included urine drug screen (UDS) and follow-up data. Sixteen (7.24%) patients had UDSs with fentanyl (n = 16, 100%), amphetamine (n = 9, 56.2%), and cocaine (n = 8, 50%) being the most common positives; 88% (n = 14) were positive for any stimulant (cocaine/amphetamine). On follow-up, 28/41 (68%) of patients had evidence of life, 4 by phone call and 24 by electronic medical record (EMR) review. No patients were marked deceased in the EMR. Additional follow-up is planned as part of ongoing data collection. Conclusion(s): In this preliminary implementation evaluation of the modified St. Paul's Early Discharge Rule, 2.4% (95%CI: 0-33.7%) of patients received additional naloxone for respiratory depression after meeting "safe discharge" HOUR criteria. If this finding persists in a larger dataset, HOUR criteria may not be a sufficiently safe disposition tool after out-of-hospital naloxone.</t>
  </si>
  <si>
    <t>https://dx.doi.org/10.1080/15563650.2023.2233835</t>
  </si>
  <si>
    <t>Clinical Toxicology. Conference: North American Congress of Clinical Toxicology, NACCT 2023. Montreal, QC Canada. 61(Supplement 2) (pp 5-6), 2023. Date of Publication: 2023.</t>
  </si>
  <si>
    <t>Finney L.J.</t>
  </si>
  <si>
    <t>Is it safe to prescribe benzodiazepines or opioids for dyspnoea in interstitial lung disease?.</t>
  </si>
  <si>
    <t>https://dx.doi.org/10.1183/20734735.0015-2019</t>
  </si>
  <si>
    <t>Breathe. 15(2) (pp 137-139), 2019. Date of Publication: June 2019.</t>
  </si>
  <si>
    <t>Piechatzek, Michaela;Indlekofer, Friedrich;Daamen, Marcel;Glasmacher, Christoph;Lieb, Roselind;Pfister, Hildegard;Tucha, Oliver;Lange, Klaus W.;Wittchen, Hans-Ulrich;SchÃ¼tz, Christian G.</t>
  </si>
  <si>
    <t>Is moderate substance use associated with altered executive functioning in a population-based sample of young adults?</t>
  </si>
  <si>
    <t>Background: Substance use (SU) has been linked with impaired cognitive functioning. Evidence comes mainly from clinical studies or studies examining heavy users. Though, the majority of users are not involved in heavy use. This study investigates the association between moderate use and cognition in a population-based sample. Methods: A total of 284 young adults with ecstasy, cannabis or alcohol use and a control group were sampled from the EDSP database for participation in the Munich Assessment of Young Adults (MAYA) study. Subjects completed a comprehensive battery of neuropsychological tests (executive functions, working memory and impulsivity). Multiple linear regression models were conducted to examine the relationship between use and cognitive performance. Results: Increased ecstasy consumption was associated with increased error-proneness (Stroop task, CANTAB ID/ED-shift, spatial working memory). More frequent cannabis use and more extensive alcohol consumption were associated with a higher degree of impulsiveness. Conclusions: Based on mild to moderate SU, little indication of differences in executive functioning was found. For ecstasy use, an increased error-proneness was revealed. The subtle differences in relatively young individuals warrant further investigation in prospective long-term studies to identify subjects at risk, and to examine effects of prolonged patterns of use on executive functioning. (PsycInfo Database Record (c) 2023 APA, all rights reserved)</t>
  </si>
  <si>
    <t>https://doi.org/10.1002/hup.1069</t>
  </si>
  <si>
    <t>Human Psychopharmacology: Clinical and Experimental</t>
  </si>
  <si>
    <t>Greenfield B.L.
 Venner K.L.
 Kelly J.F.
 Slaymaker V.
 Bryan A.D.</t>
  </si>
  <si>
    <t>Is opioid use associated with T cell dysfunction?.</t>
  </si>
  <si>
    <t>Aims: To determine whether opioid use is associated with T cell dysfunction among antiretroviral-therapy (ART) naive HIV+ individuals. Method(s): We conducted a cross-sectional analysis of baseline data from the Russia ARCH Cohort, a prospective study of HIV+ individuals living in St. Petersburg, Russia, recruited from 11/2012 through 10/2014. Demographics and clinical characteristics were determined based on surveys; T cell characteristics were determined using flow cytometry. Separate multivariable linear regression models were constructed to determine the association between any opioid use and%naive (defined asCD45RA+CD45RO-) and memory (defined as CD45RA-CD45RO+) CD4 and CD8T cells and the CD4/CD8 ratio. We adjusted for age, gender, log HIV viral load, time since HIV diagnosis, depressive symptoms, co-morbid infections, and substance use (smoking, heavy drinking and stimulant use over the prior 30 days). Result(s): Among 149 participants with detectable HIV viral load, the mean age was 33 (SD 5), 77% male, and 40% reported opioid use. In adjusted models, opioid use was associated with altered T cell function as measured by an increase in naive CD4 (adjusted mean difference 1.35 [95% confidence interval -4.21, 6.92]) and CD8 (adjusted mean difference 3.10 [-2.04, 8.25]) T cell %, although the results were not statistically significant. In contrast, opioid use was associated with a non-significant decrease in memory CD4 (adjusted mean difference -1.17 [-7.11, 4.77]), CD8 (adjusted mean difference -2.53 [-7.49, 2.43]) T cell % and CD4/CD8 ratio (adjusted mean difference -0.05 [-0.21, 0.12]) compared to no opioid use. Conclusion(s): Opioids did not significantly alter naive or memory T cell levels among ART naive HIV+ Russians. Longitudinal analyses, including examinations of CD28 and CD57 expression, in larger sample sizes are indicated.</t>
  </si>
  <si>
    <t>https://dx.doi.org/10.1016/j.drugalcdep.2015.07.943</t>
  </si>
  <si>
    <t>Drug and Alcohol Dependence. Conference: 2015 Annual Meeting of the College on Problems of Drug Dependence, CPDD 2015. Phoenix, AZ United States. Conference Publication: (var.pagings). 156 (pp e9), 2015. Date of Publication: 01 Nov 2015.</t>
  </si>
  <si>
    <t>Miller, ES; Sakowicz, A; Roy, A; Wang, A; Yang, A; Ciolino, J; Grobman, WA; Wisner, KL; Yee, LM</t>
  </si>
  <si>
    <t>Is peripartum magnesium sulfate associated with a reduction in postpartum depressive symptoms?</t>
  </si>
  <si>
    <t>magnesium sulfate; NMDA antagonist; postpartum depression; preeclampsia</t>
  </si>
  <si>
    <t>REPORT QIDS-SR; MAJOR DEPRESSION; QUICK INVENTORY; KETAMINE; ANXIETY; MOOD; SYMPTOMATOLOGY; PATHOPHYSIOLOGY; NEUROBIOLOGY; PHARMACOLOGY</t>
  </si>
  <si>
    <t>BACKGROUND: The prevention of postpartum depression is an important area of investigation given its association with major maternal and neonatal sequelae, yet few evidence-based treatments to reduce the frequency of postpartum depression are used. Recent data suggest that N-methyl-D-aspartate receptor antagonists may lead to rapid improvement of depressive symptoms lasting up to 2 weeks. We hypothesized that the N-methyl-D-aspartate receptor antagonist magnesium sulfate would elicit antidepressant effects subsequent to its receipt by women receiving peripartum seizure prophylaxis for a hypertensive disorder of pregnancy. OBJECTIVE: This study aimed to compare the frequency of depressive symptoms at 2 weeks and 6 weeks after delivery between women who did and did not receive peripartum magnesium sulfate for a hypertensive disorder of pregnancy. STUDY DESIGN: This prospective cohort study included women with a hypertensive disorder of pregnancy at &gt;= 34 weeks' gestation with singleton gestations. Magnesium sulfate for seizure prophylaxis was administered at the obstetrician's discretion. The Quick Inventory of Depressive Symptomatology survey was administered before hospital discharge and again at 2 weeks and 6 weeks after delivery to assess for postpartum depressive symptoms. The primary outcome for this study was the change in Quick Inventory of Depressive Symptomatology score from baseline to 2 weeks after delivery, which was analyzed both continuously and categorically (any symptom worsening vs stability or improvement). Secondary outcomes included the change in Quick Inventory of Depressive Symptomatology score from baseline to 6 weeks after delivery and the proportion of women who experienced an increase in Quick Inventory of Depressive Symptomatology score at 6 weeks after delivery. RESULTS: Of the 342 women enrolled, 39% (n=134) received magnesium sulfate. Compared with women who did not receive magnesium, women who received magnesium had a significantly smaller change in their mean Quick Inventory of Depressive Symptomatology score (0.6 +/- 3.4 vs 1.6 +/- 3.0; P=.015) and also were less likely to have an increase in Quick Inventory of Depressive Symptomatology score at 2 weeks after delivery (52% vs 67%; P=.022). These differences were not present at 6 weeks after delivery. After controlling for potential confounders, women who received magnesium continued to have a lower odds of having an increased Quick Inventory of Depressive Symptomatology score from baseline at 2 weeks after delivery than women who did not receive magnesium (adjusted odds ratio, 0.88; 95% confidence interval, 0.78 -0.98). CONCLUSION: Peripartum magnesium was associated with less of an exacerbation in depressive symptoms in the immediate postpartum period. Given the implications of postpartum depression on maternal and child health and the lack of existing prophylaxis, randomized trials should examine this novel potential prophylactic therapy.</t>
  </si>
  <si>
    <t>Harker, Nadine;Lucas, Warren CovelÃ©;Laubscher, Ria;Dada, Siphokazi;Myers, Bronwyn;Parry, Charles DH</t>
  </si>
  <si>
    <t>Is South Africa being spared the global opioid crisis? A review of trends in drug treatment demand for heroin, nyaope and codeine-related medicines in South Africa (2012â€“2017).</t>
  </si>
  <si>
    <t>Introduction: South Africa has seen a sharp increase in treatment admission trends for opioids despite beliefs that rates of opioid use remain low and do not represent a major problem. To advocate for the extension of Opioid Use Disorder (OUD) treatment and harm minimisation services in South Africa, better estimates of the extent of opioid use is needed. This paper responds to this need by describing (i) trends in treatment utilization for opioid-related problems in South Africa and (ii) differences in the profile of patients accessing treatment for different classes of opioids - heroin, â€˜nyaopeâ€™ and codeine use. Methods: Data were collected from 83 specialist treatment centres participating in the South African Community Epidemiology Network on Drug Use between 2012 and 2017. Descriptive analyses were conducted to describe the sociodemographic profile of patients and multiple logistic regression was used to explore socio-demographic and clinical factors associated with admission to treatment for opioid use disorders (OUD) . Results: From January 2012 to December 2017, data from 11 2032 treatment episodes were collated. Of these, 20 319 (18.1%) were from patients admitted for an OUD. Over time, the proportion of overall opioid-related admissions increased significantly from 16.1% of all admissions in 2012 to 20.0% in 2017 (p p &lt; 0.001). Clear differences in employment status, referral sources between classes of opioids were also noted. Conclusion: Over the last 5 years, South Africa has seen an increase in the proportion of opioid related disorders (OUD) treatment admissions. Public health interventions, evidence-based harm reduction approaches and improving access to treatment are among the interventions urgently needed to reduce the harms associated with the increased use of opioids in South Africa. (PsycInfo Database Record (c) 2021 APA, all rights reserved)</t>
  </si>
  <si>
    <t>https://doi.org/10.1016/j.drugpo.2020.102839</t>
  </si>
  <si>
    <t>Carlesso L.C.
 Jafarzadeh R.
 Stokes A.
 Felson D.
 Wang N.
 Segal N.A.
 Frey-Law L.
 Lewis C.E.
 Nevitt M.
 Neogi T.</t>
  </si>
  <si>
    <t>Is the association of body mass index with opioid use mediated by number of painful joints or depressive symptoms: the multicenter osteoarthritis study.</t>
  </si>
  <si>
    <t>Purpose: The association between higher body mass index (BMI) and the presence of multi-joint pain has been well documented in the literature. Both higher BMI and multi-joint pain are common in people with knee osteoarthritis (OA) and both are associated with greater pain severity. Despite the ongoing opioid epidemic, opioid prescription is often predicated on patient reports of greater pain severity in people suffering from joint pain. Recently, greater BMI has been associated with opioid use in people with musculoskeletal pain; however, multiple pain sites and depressive symptoms were not accounted for. Therefore, in people with or at risk of knee OA, we assessed the relation of BMI to opioid use and quantified the extent to which that association may be mediated by the number of painful joint sites or depressive symptoms. Method(s): Data from the 60-month visit of the Multicenter Osteoarthritis (MOST) Study, a NIH-funded longitudinal prospective cohort of 3026 older adults with or at risk of knee OA was used. BMI was categorized as &lt; 30 vs. &lt; 30 kg/m2. Participants completed a body homunculus indicating the presence of painful joints in the body, which was summed. Depressive symptoms were defined by the Center for Epidemiologic Studies Depression Scale (CES-D) score. The outcome was opioid use (Yes/No) based upon participants' reported medications. Potential confounders included age, sex, race, and Charlson comorbidity index. We quantified the indirect (i.e., mediated) effect of BMI on opioid use through the number of painful joint sites or depressive symptoms, as well as the direct effect of BMI on opioid use independent of (i.e., not mediated by) these specific causal pathways in two separate natural effects models. We additionally assessed whether the indirect effects of BMI on opioid use were different between men and women. Result(s): There were 2768 eligible subjects (mean age: 68; mean BMI 31 kg/m2; 62% women). The percentage using opioids was greater in those with BMI &lt; 30 than those whose BMI was &lt;30, particularly with greater number of painful joints (table). In evaluating the natural indirect effect of BMI on opioid use (i.e., effect mediated by the number of painful joints or depressive symptoms), persons with BMI &gt;=30 had 15% higher (odds ratio [OR] = 1.15, 95% bootstrap confidence interval [CI]: 1.07, 1.24) and 9% higher (OR = 1.09, 95% CI: 1.03, 1.17), respectively, odds of opioid use than those with BMI &lt;30 that was mediated by the number of painful joint sites and depressive symptoms, respectively. Overall, for the total effect of BMI on opioid use (i.e., that includes both indirect and direct effects), BMI &gt;=30 was associated with 44% higher odds of opioid use than those with BMI &lt;30 (OR = 1.44, 95% CI: 1.08, 1.90). Sex-stratified mediation analysis resulted in similar effect sizes for the indirect effects of BMI on opioid use that were mediated by the number of painful joint sites or depressive symptoms; however, the total effect of BMI on opioid use was somewhat higher in men (OR = 1.48, 95% CI: 1.06, 2.05) than in women (OR = 1.35, 95% CI: 0.79, 2.25). Conclusion(s): The number of painful joints and depressive symptoms partially explain the higher proportion of opioid use among obese persons. Greater BMI in men had a stronger association with opioid use than it did in women, independent of the number of painful joints or depressive symptoms, which is contrary to previous general reports of opioid use by sex. [Figure presented] [Figure presented]Copyright © 2019</t>
  </si>
  <si>
    <t>https://dx.doi.org/10.1016/j.joca.2019.02.623</t>
  </si>
  <si>
    <t>Osteoarthritis and Cartilage. Conference: 2019 OARSI World Congress on Osteoarthritis. Toronto Canada. 27(Supplement 1) (pp S255), 2019. Date of Publication: April 2019.</t>
  </si>
  <si>
    <t>Clemens K.E.
 Quednau I.
 Klaschik E.</t>
  </si>
  <si>
    <t>Is there a higher risk of respiratory depression in opioid-nave palliative care patients during symptomatic therapy of dyspnea with strong opioids?.</t>
  </si>
  <si>
    <t>Objective: Dyspnea is a highly prevalent symptom in palliative care patients. Opioids are the first-line therapy for symptomatic relief of dyspnea. However, respiratory depression is still a feared side effect of therapy with WHO III opioids. The risk of respiratory depression in opioid-nave patients and in patients pretreated with strong opioids during symptomatic therapy of dyspnea was investigated in palliative care patients. Patients and Methods: Twenty-seven patients were included in a prospective, nonrandomized study. All patients suffered from moderate to severe dyspnea. Transcutaneous measurement (earlobe sensor) of carbon dioxide partial pressure (tcpaCO2), pulse oximetry oxygen saturation (SaO2), and pulse frequency (PF) were monitored with SenTec Digital Monitor (SenTec AG, Therwill, CH). The following monitoring data were compared: baseline recording for 15 minutes, and 30, 60, 90, and 120 minutes after opioid application. Result(s): The data obtained with transcutaneous measurement showed that there were no significant differences between the groups of opioid-nave patients and those pretreated with strong opioids with regard to tcpaCO2 increase or SaO2 decrease after the first opioid application. Neither SaO2 decreased significantly nor tcpaCO2 increased significantly after the initial opioid application, which means there was no opioid-induced respiratory depression. The first opioid application, however, resulted in a significant decrease in the intensity of dyspnea and respiratory rate. Conclusion(s): No higher risk of respiratory depression and increase in tcpaCO2 in opioid-nave palliative care patients, compared to patients pretreated with strong opioids, during symptomatic therapy of dyspnea with strong opioids could be found. © 2008 Mary Ann Liebert, Inc.</t>
  </si>
  <si>
    <t>https://dx.doi.org/10.1089/jpm.2007.0131</t>
  </si>
  <si>
    <t>Journal of Palliative Medicine. 11(2) (pp 204-216), 2008. Date of Publication: 01 Mar 2008.</t>
  </si>
  <si>
    <t>Zakkar M.
 Frazer S.
 Hunt I.</t>
  </si>
  <si>
    <t>Is there a role for Gabapentin in preventing or treating pain following thoracic surgery?.</t>
  </si>
  <si>
    <t>A best evidence topic in cardiothoracic surgery was written according to a structured protocol. The question addressed was whether gabapentin, a commonly prescribed neuropathic analgesic and anticonvulsant, is safe and beneficial in patients with post-thoracotomy pain following thoracic surgery. Seventeen papers were identified using the search described below, and five papers presented the best evidence to reach conclusions regarding the issues of interest for this review. Side effects and complications as well as evidence of benefit, typically using various pain-scoring systems, were included in the assessment. The author, date and country of publication, patient group studied, study type, relevant outcomes, results and study weaknesses of the papers are tabulated. The systematic review of two randomized controlled trials (RCTs) demonstrated that the use of a single dose gabapentin does not reduce pain scores or the need for epidural or morphine immediately in hospital following thoracic surgery. One double-blinded RCT used multiple doses of gabapentin perioperatively and showed that oral gabapentin administered preoperatively and during the first 2 days postoperatively, in conjunction with patient controlled analgesia morphine, provides effective analgesia in thoracic surgery with a consequent improvement in postoperative pulmonary function and less morphine consumption. One prospective clinical study comparing a 2-month course of gabapentin with naproxen sodium for chronic post thoracotomy pain following surgery showed significant improvement in both the visual analogue scale (VAS) score and the Leeds assessment of neuropathic symptoms and signs (LANSS) at 60 days in the gabapentin (P = 0.001). One prospective study of out-patients with chronic pain (&gt;4 weeks since thoracotomy performed) suggested that gabapentin is effective, safe and well tolerated when used for persistent postoperative and post-traumatic pain in thoracic surgery patients. We conclude that there is no evidence to support the role of a single preoperative oral dose of gabapentin in reducing pain scores or opioid consumption following thoracic surgery. Multiple dosing regimens may be beneficial in reducing acute and chronic pain; however, more robust randomized control studies are needed. © The Author 2013. Published by Oxford University Press on behalf of the European Association for Cardio-Thoracic Surgery. All rights reserved.</t>
  </si>
  <si>
    <t>https://dx.doi.org/10.1093/icvts/ivt301</t>
  </si>
  <si>
    <t>Interactive Cardiovascular and Thoracic Surgery. 17(4) (pp 716-719), 2013. Date of Publication: October 2013.</t>
  </si>
  <si>
    <t>Aydemir S.
 Alagoz A.
 Ulus F.
 Tunc M.
 Sazak H.
 Demirci N.Y.</t>
  </si>
  <si>
    <t>Is there any difference between oral preemptive pregabalin vs. Placebo administration on response to ebus-tbna under sedation?.</t>
  </si>
  <si>
    <t>Background/aim: The aim of this study is to evaluate the effects of preemptive oral pregabalin on hemodynamic response, anxiety, sedation, and recovery in patients who underwent endobronchial ultrasound-guided transbronchial needle aspiration (EBUS-TBNA) under sedation with intravenous ketamine-propofol combination. Material(s) and Method(s): Sixty patients were included in this study, and patients were randomly divided into two equal groups to receive the placebo (Group 1) versus pregabalin 150 mg (Group 2) one hour prior to EBUS-TBNA procedure. Patients received 0.25 mg kg-1 ketamine and 0.25 mg kg-1 propofol mixture (ketofol) for sedation. Timing of the parameters was defined as follows; T0: in hospital ward before pregabalin or placebo administration, T1: premedication, T2: in operating room, T3: before the procedure, T4: initiation, T5: 3 min after induction, T6: 6 min after induction, T7: 9 min after induction, and T8: 12 min after induction. Hemodynamic parameters, severity of coughing, sedation and anxiety scores, and complications were recorded. The level of satisfaction of the bronchoscopist and the patients were evaluated at the end of the procedure. Result(s): The heart rate and mean arterial pressure were significantly higher in Group 1 (P = 0.008, P = 0.04). Total doses of anesthetics, recovery time, and desaturation rate were significantly higher in Group 1 (P = 0.014, P = 0.001, P = 0.045). In Group 2, SpO2 level was significantly higher at various time periods (T1; P = 0.025, T4; P =0.043, T6; P = 0.001, T7; P = 0.003, T8; P &lt; 0.001). The severity of coughing was found significantly lower in Group 2 (T4; P = 0.011, T5; P = 0.01, T6; P = 0.02, T7; P = 0.03, T8; P &lt; 0.01). Anxiety scores were significantly lower in Group 2 (P &lt; 0.001). Conclusion(s): Preemptive oral pregabalin, in addition to sedation with ketamine-propofol combination, was effective in providing limited hemodynamic response, restricted coughing reflex, and lower anxiety during EBUS-TBNA. Besides, with pregabalin usage, decreased anesthetics consumption, lower complication rate, and shorter recovery time might have contributed to safety of the procedure and comfort of the bronchoscopist.Copyright © TUBITAK.</t>
  </si>
  <si>
    <t>https://dx.doi.org/10.3906/sag-2005-305</t>
  </si>
  <si>
    <t>Turkish Journal of Medical Sciences. 51(1) (pp 195-203), 2021. Date of Publication: 2021.</t>
  </si>
  <si>
    <t>Edelman E.J.
 Gordon K.S.
 Goulet J.
 Tate J.
 Becker W.
 Bryant K.
 Crothers K.
 Gaither J.
 Gibert C.
 Gordon A.
 Rodriguez-Barradas M.
 Samet J.H.
 Justice A.C.
 Fiellin D.A.</t>
  </si>
  <si>
    <t>Is unhealthy alcohol use associatedwith CD4 cell count among hivinfected patients on and off combination antiretroviral therapy?.</t>
  </si>
  <si>
    <t>Purpose: There are conflicting data regarding the effects of alcohol on HIV progression.We sought to assess the association between unhealthy alcohol use and CD4 cell count among HIV-infected (HIV+) patients stratified by use of combination antiretroviral therapy (cART). Method(s): We conducted a cross-sectional analysis of survey, laboratory, and pharmacy data in HIV+ patients on and off ART in the Veterans Aging Cohort Study (VACS) from October 2005 to September 2006. Patients were characterized as having unhealthy alcohol use if they had an AUDIT score &gt;8.We used the CD4 cell count closest to the date of the AUDIT score. Covariates were demographics, major depression, pain and prior use of immunosuppressive medications. Substance use was characterized using self-report of cocaine, heroin and non-medical use of prescription drugs in the prior year. Patients were defined as being on cART if pharmacy data indicated that they had been dispensed at least three different antiretroviral agents within 90 days of the AUDIT score.We used multivariable linear regressionmodels to assess the association between unhealthy alcohol use and CD4 cell count overall and stratified by cART use. Result(s): Among 1688 HIV+ patients with available data, 14% had unhealthy alcohol use. Overall, 80%of patients were on cART, of whom13%had unhealthy alcohol use.Median CD4 count was lower among those with unhealthy alcohol use (376 cells/lL [IQR 228, 522]), compared to those without (432 cells/lL [IQR 281, 622], p&lt;0.001). In the unadjusted model, on average, patients with unhealthy alcohol use had a CD4 cell count that was 81 cells/lL (95%CI -115, -46) lower than those without unhealthy alcohol use. After adjusting for covariates, patients with unhealthy alcohol use continued to have lower CD4 cell counts than those without unhealthy alcohol use [-67 cells/lL (95%CI -106, -29)]. These trends persisted among patients not on cART [-54 cells/lL (-133, 25)] as well as those on cART [-81 cells/lL (-128, -35)]. Conclusion(s): Unhealthy alcohol use is associated with statistically significant and clinically meaningful lower CD4 counts irrespective of cART. Future research will focus on assessing the longitudinal associations of unhealthy alcohol use on CD4 cell count and the impact of addressing alcohol use on HIV outcomes.</t>
  </si>
  <si>
    <t>Kervran C, Shmulewitz D, Serre F, Stohl M, Denis C, Hasin D, Auriacombe M.</t>
  </si>
  <si>
    <t>Item Response Theory analyses of DSM-5 substance use disorder criteria in French outpatient addiction clinic participants. How much is craving special?</t>
  </si>
  <si>
    <t>10.1016/j.drugalcdep.2020.108036</t>
  </si>
  <si>
    <t>Morad A.
 Winters B.
 Yaster M.
 Stevens R.
 White E.
 Gottschalk A.</t>
  </si>
  <si>
    <t>Ivpca effectively treats suboccipital craniotomy pain: A prospective randomized controlled trial.</t>
  </si>
  <si>
    <t>Background : Opioid administration following major intracranial surgery is often limited by a presumed lack of need and a concern that opioids will adversely affect the postoperative neurologic examination. A recent study reported that 2/3 of craniotomy patients suffer moderate to severe pain postoperatively.1 Suboccipital craniotomy was also found to cause more intense pain than supratentorial surgery. We hypothesized that intravenous patient controlled analgesia (IVPCA) would more effectively treat postoperative suboccipital craniotomy pain than conventional IV "as needed" (IVPRN) therapy. Methods : Following IRB approval and written informed consent, 49 adult patients who underwent elective infratentorial craniotomy were studied. Following a standardized intraoperative general anesthetic including fentanyl (up to 5 mcg/kg on induction, and 2 mcg/kg/hr thereafter), propofol (1-2 mg/kg), isoflurane, N20, and vecuronium, patients were randomized to receive either IVPRN fentanyl 25-50 mcg q 30 minutes or IVPCA fentanyl 0.5 mcg/ kg q 15 minutes (max 4 doses/hour) postoperatively while in the Neurosurgical ICU. We measured pain (0-10, self report), sedation (Ramsay Sedation Score and Glasgow Coma Scale), amount of fentanyl used, side effects (pruritus, nausea, vomiting), and major adverse events (respiratory depression, emergency imaging studies) hourly. Results : 49 Patients( 34:15 F:M) averaging 44 +/- 13 years and 81 +/- 22 kg were randomized to IVPCA (n=25) or IVPRN (n=24) fentanyl. The IVPCA group had significantly lower pain scores than the IVPRN fentanyl group, 3.7 +/- 2.3 vs 5.1 +/- 2.3 respectively, p &lt; 0.001.[figure1]IVPCA patients also received significantly more fentanyl throughout their ICU stay than the IVPRN group ( 73 +/- 81 vs 34 +/- 33 mcg/hr respectively), p &lt; 0.001. There were no statistically significant differences in sedation scores, side effects, or major adverse events between the 2 groups. Discus Sion : IVPCA more effectively treats the pain of suboccipital craniotomy surgery than IV PRN therapy. Although we did not observe any major adverse effects, a larger study will be necessary to establish safety. (Figure Presented).</t>
  </si>
  <si>
    <t>https://dx.doi.org/10.1213/01.ANE.0000398215.59935.49</t>
  </si>
  <si>
    <t>Anesthesia and Analgesia. Conference: 2010 Annual Meeting of the International Anesthesia Research Society, IARS 2010. Honolulu, HI United States. Conference Publication: (var.pagings). 110(3 SUPPL. 1) (pp S341), 2010. Date of Publication: March 2010.</t>
  </si>
  <si>
    <t>Jansen M.P.
 Struik T.
 Brouwer R.W.
 Custers R.J.
 Van Geenen R.C.
 Heusdens C.H.
 Emans P.J.
 Lafeber F.P.
 Mastbergen S.C.</t>
  </si>
  <si>
    <t>Joint Distraction Using An Intended Device For Knee Osteoarthritis: A Prospective Two-Year Follow-Up.</t>
  </si>
  <si>
    <t>Purpose: Knee distraction (KD) treatment for young (&lt;65) patients with end-stage knee osteoarthritis (OA) has previously been shown to successfully postpone a knee arthroplasty for years by reducing pain, improving function, and inducing joint tissue repair. During KD treatment, the tibia and femur are separated ~5 mm for ~6 weeks using an external fixation device. The studies performed thus far have used proof-of-concept medical devices intended for other applications than KD. Recently, the first device specifically designed and intended for KD treatment has been developed. The purpose of the current study was to evaluate the clinical efficacy of this intended device. Method(s): In 5 hospitals, 65 patients with end-stage knee OA, in general practice considered for arthroplasty or high tibial osteotomy, were offered KD treatment by their orthopedic surgeon. Inclusion criteria were judged by the orthopedic surgeon and included age &lt;=65 years, BMI &lt;35 kg/m2 with weight &lt;=110 kg, sufficient knee stability and physical condition, KL grade &gt;=2, malalignment &lt;=10 degrees, no history of inflammatory or septic arthritis. KD was performed according to a standardized protocol. Before and 1 and 2 years after treatment, standardized knee radiographs were performed and patients filled out WOMAC (for pain and function, 0-100, primary clinical outcome) and SF-36 (for quality of life, 0-100, secondary outcome) questionnaires. From the radiographs, minimum joint space width (JSW, mm, primary structural outcome) was measured by one experienced observer and KL grade at baseline was determined. Use of self-reported pain medication (paracetamol, opioids, NSAIDs) and intra-articular injections were registered as well, as were adverse events. Changes over 2 years were evaluated for statistical significance with paired t-tests for continuous variables and McNemar's tests for categorical variables. For the primary clinical outcome (WOMAC), clinical significance was evaluated as well, on group level defined as an increase of &gt;=15 points and on individual level using OARSI-OMERACT response criteria. The influence of adverse effects on 2-year changes in primary outcomes was analyzed with independent t-tests. Result(s): Of the 65 treated patients (age: 53.3+/-6.7; BMI: 28.0+/-3.2; sex: 38 (55%) male; KL grade 0/1/2/3/4: 0 (0%) / 7 (11%) / 26 (40%) / 23 (36%) / 9 (14%)), 50 patients completed 2 years follow-up: 6 patients received partial or total arthroplasty (of which 3 in the 1st year) and 8 patients were lost to follow-up in the 2nd year (primarily due to COVID restrictions). The total WOMAC score (Figure 1A/B) showed a statistically and clinically significant improvement over 1 (+28.4 points; p&lt;0.001) and 2 (+26.2 points; p&lt;0.001) years, as did all the subscales (all p&lt;0.001). After 1 year 72% of patients were OARSI-OMERACT responders, while after 2 years this was 51%. The minimum JSW (Figure 1C/D) significantly improved over 1 (+0.5 mm; p&lt;0.001) and 2 (+0.4 mm; p=0.015) years as well. The physical component scale of the SF36 (Figure 2A/B) showed statistically significant improvement over 1 (+10.5 points; p&lt;0.001) and 2 (+9.8; p&lt;0.001) years, while the mental component scale (Figure 2C/D) did not (both p&gt;0.26). The most common adverse event (Table 1) was pin tract skin infections, experienced by 46 (71%) of patients. In most cases (36; 78% of cases) they could be treated with oral antibiotics, while in 3 of the cases (5% of treated patients) hospitalization and/or intravenous antibiotics were needed. Also, 8 (12%) of patients experienced device related complications. Experiencing pin tract infections or device complications did not significantly influence 2-year changes in primary outcomes in these patients (both p&gt;0.05). Before treatment, 39 (60%) of patients used pain medication (Table 2), most often paracetamol (20; 31%) or NSAIDs (16; 25%). Around half used them daily. After treatment, significantly less patients used pain medication (p&lt;0.001), with 35% at 1 year and 36% at 2 years. In total 12 (18%) patients had received an intra-articular injection before KD treatment, of whom 5 (8%) steroids and 3 (5%) hyaluronic acid. Both in the 1st and 2nd year after treatment, 1 patient (2%) received an injection. Conclusion(s): Patients treated with the first device intended for KD treatment showed significant clinical and structural improvement after 1 and 2 years. Importantly, the effect was clinically relevant, as a majority of patients were clinical responders and pain medication use decreased. Long-term evaluation will show whether arthroplasty can be postponed successfully as well. [Formula presented] [Formula presented] [Formula presented] [Formula presented]Copyright © 2023</t>
  </si>
  <si>
    <t>https://dx.doi.org/10.1016/j.joca.2023.01.470</t>
  </si>
  <si>
    <t>Osteoarthritis and Cartilage. Conference: 2023 OARSI World Congress on Osteoarthritis. Denver United States. 31(Supplement 1) (pp S405-S406), 2023. Date of Publication: March 2023.</t>
  </si>
  <si>
    <t>Buta E.
 Gordon K.S.
 Gueorguieva R.
 Becker W.C.
 Heapy A.
 Bathulapalli H.
 Zeng Q.
 Redd D.
 Brandt C.
 Goulet J.</t>
  </si>
  <si>
    <t>Joint longitudinal trajectories of pain intensity and opioid prescription in veterans with back pain.</t>
  </si>
  <si>
    <t>Purpose: We describe pain intensity and opioid prescription jointly over time in Veterans with back pain to better understand their relationship. Method(s): We performed a retrospective cohort study on electronic health record data from 117 126 Veterans (mean age 49.2 years) diagnosed with back pain in 2015. We used latent class growth analysis to jointly model pain intensity (0-10 scores) and opioid prescriptions over 2 years to identify classes of individuals similar in their trajectory of pain and opioid over time. Multivariable multinomial logit models assessed sociodemographic and clinical predictors of class membership. Result(s): We identified six trajectory classes: a "no pain/no opioid" class (22.2%), a "mild pain/no opioid" class (45.0%), a "moderate pain/no opioid" class (24.6%), a "moderate, decreasing pain/decreasing opioid" class (3.3%), a "moderate pain/high opioid" class (2.6%), and a "moderate, increasing pain/increasing opioid" class (2.3%). Among those in moderate pain classes, being white (vs. non-white) and older were associated with higher odds of being prescribed opioids. Veterans with mental health diagnoses had increased odds of being in the painful classes versus "no pain/no opioid" class. Conclusion(s): We found distinct patterns in the long-term joint course of pain and opioid prescription in Veterans with back pain. Understanding these patterns and associated predictors may help with development of targeted interventions for patients with back pain.Copyright © 2022 John Wiley &amp; Sons Ltd. This article has been contributed to by U.S. Government employees and their work is in the public domain in the USA.</t>
  </si>
  <si>
    <t>https://dx.doi.org/10.1002/pds.5531</t>
  </si>
  <si>
    <t>Pharmacoepidemiology and Drug Safety. 31(12) (pp 1262-1271), 2022. Date of Publication: December 2022.</t>
  </si>
  <si>
    <t>Avram M.J.
 Kharasch E.D.
 Kheterpal S.
 Rathmell J.P.
 Sessler D.I.</t>
  </si>
  <si>
    <t>Journal-related Activities and Other Special Activities at the 2017 American Society of Anesthesiologists Meeting.</t>
  </si>
  <si>
    <t>https://dx.doi.org/10.1097/ALN.0000000000001832</t>
  </si>
  <si>
    <t>Anesthesiology. 127(4) (pp 601-608), 2017. Date of Publication: 01 Oct 2017.</t>
  </si>
  <si>
    <t>Decker, SE; Kiluk, BD; Frankforter, T; Babuscio, T; Nich, C; Carroll, KM</t>
  </si>
  <si>
    <t>Just Showing Up Is Not Enough: Homework Adherence and Outcome in Cognitive-Behavioral Therapy for Cocaine Dependence</t>
  </si>
  <si>
    <t>cognitive-behavioral therapy; cocaine; homework; psychotherapy; treatment outcome</t>
  </si>
  <si>
    <t>RANDOMIZED-TRIAL; DISULFIRAM; DEPRESSION; PSYCHOTHERAPY; METAANALYSIS; ASSIGNMENTS; PATIENT</t>
  </si>
  <si>
    <t>Objective: Homework in cognitive-behavioral therapy (CBT) provides opportunities to practice skills. In prior studies, homework adherence was associated with improved outcome across a variety of disorders. Few studies have examined whether the relationship between homework adherence and outcome is maintained after treatment end or is independent of treatment attendance. Method: This study combined data from 4 randomized clinical trials of CBT for cocaine dependence to examine relationships among homework adherence, participant variables, and cocaine use outcomes during treatment and at follow-up. The data set included only participants who attended at least 2 CBT sessions to allow for assignment and return of homework (N = 158). Results: Participants returned slightly less than half (41.1%) of assigned homework. Longitudinal random effects regression suggested a greater reduction in cocaine use during treatment and through 12-month follow-up for participants who completed half or more of assigned homework (3-way interaction), F(2, 910.69) = 4.28, p = .01. In multiple linear regression, the percentage of homework adherence was associated with greater number of cocaine-negative urine toxicology screens during treatment, even when accounting for baseline cocaine use frequency and treatment attendance; at 3 months follow-up, multiple logistic regression indicated homework adherence was associated with cocaine-negative urine toxicology screen, controlling for baseline cocaine use and treatment attendance. Conclusions: These results extend findings from prior studies regarding the importance of homework adherence by demonstrating associations among homework and cocaine use outcomes during treatment and up to 12 months after, independent of treatment attendance and baseline cocaine use severity.</t>
  </si>
  <si>
    <t>Dembo, Richard;Williams, Linda;Schmeidler, James;Wish, Eric D.;Getreu, Alan;Berry, Estrellita</t>
  </si>
  <si>
    <t>Juvenile crime and drug abuse: A prospective study of high risk youth.</t>
  </si>
  <si>
    <t>399 Ss (mean age 15 yrs) were first interviewed in 1986/1987. 305 Ss were reinterviewed 11â€“14 mo later. Detainees' alcohol, other drug use, and mental health problems at initial interview were related to substance use over time. Ss' self-reported frequency of marijuana/hashish (MH) and cocaine use and the results of urinalysis probing for the presence of each drug at initial interview were significant predictors of urinalysis results for each drug at follow-up interview. Ss' self-reported use of alcohol or lifetime frequency of reported use of MH were not consistently related to subsequent arrests for any of 7 specific offenses. Ss who were cocaine positive at follow-up reported more involvement in drug sales since their initial interviews than cocaine negative Ss. (PsycInfo Database Record (c) 2023 APA, all rights reserved)</t>
  </si>
  <si>
    <t>https://doi.org/10.1300/J069v11n02_02</t>
  </si>
  <si>
    <t>Rhodes A.
 Fagan M.
 Motov S.
 Zerzan J.</t>
  </si>
  <si>
    <t>Ketaban: Nebulized ketamine for pain control in the pediatric population.</t>
  </si>
  <si>
    <t>Background and Objectives: Ketamine is used in managing painful conditions as a part of procedural sedation or as an analgesic (sub-dissociative). Administration of analgesic doses of Ketamine in pediatric patients is commonly used by intravenous and intranasal routes. The inhalation route of Ketamine via breath actuated nebulizer (BAN) serves as valuable, non-invasive mode of analgesic administration when IV access is not readily available. To compare analgesic efficacy and adverse effects of nebulized Ketamine via BAN in pediatric patients at three different doses: 1.5 mg/kg, 1 mg/ kg and 0.75 mg/kg. Method(s): We designed a prospective randomized double blinded controlled study using nebulized ketamine via BAN at three different doses for patients between 7 to 17 years of age presenting with acute pain of 5 or greater in a 0 to 10 numerical rating scale. We based the dosing regimens based on anesthesia literature that used inhaled ketamine for management of postoperative sore throat. We choose BAN for its ability to provide patient-initiated and controlled analgesia. We excluded patients with altered mental status, pregnancy, and closed head injury, allergy to Ketamine, unstable vital signs, intoxication. After obtaining informed consent, patients were randomized to 1 of 3 dosing arms with all providers other than the pharmacist being blinded to the dose given. Patients were given 5-15 minutes to inhale Ketamine. We recorded baseline demographics, vital signs, initial and subsequent pain scores, chief complaints, rescue medications, and adverse effects at 15, 30 and 60 minutes. Data analyses included paired t-test to assess a difference in pain scores within each group, and independent-sample t-test to assess differences in pain scores between the 3 groups. All data was analyzed on an intention-to-treat principle. The IRB of MMC approved this study. Result(s): 24 patients currently enrolled. If accepted initial data will be shown comparing the three groups. Our (accepted for publications) case series of 5 pediatric patients receiving nebulized Ketamine via BAN demonstrated good analgesic efficacy with various degree of minor adverse effects. Conclusion(s): Patients are still being enrolled and data is being review, but we feel initial findings might support our hypothesis that inhalation of Ketamine via BAN may be a viable option for managing pain in children.</t>
  </si>
  <si>
    <t>https://dx.doi.org/10.1016/j.soard.2018.09.313</t>
  </si>
  <si>
    <t>Academic Emergency Medicine. Conference: Society for Academic Emergency Medicine Annual Meeting, SAEM 2021. Virtual. 28(SUPPL 1) (pp S97), 2021. Date of Publication: May 2021.</t>
  </si>
  <si>
    <t>Woods R.M.
 Miller P.T.
 Prater N.I.
 Eggleston M.D.
 Smith A.H.</t>
  </si>
  <si>
    <t>Ketadex for adult procedural sedation in the emergency department: A pilot study.</t>
  </si>
  <si>
    <t>Study Objectives: The 2014 ACEP Clinical Policy on Procedural Sedation and Analgesia (PSA) offers several evidence-based recommendations on selecting an agent for use in the emergency department (ED). However, current literature suggests that the most commonly used agents such as propofol and "ketofol" are associated with a 40% risk of respiratory adverse event, leading to an intervention 50-75% of the time. Dexmedetomidine is an alternative agent that lacks clinically significant respiratory depression, although has a somewhat longer time to onset, provides minimal analgesia, and may potentially cause adverse effects such as bradycardia or hypotension. When combined with ketamine, or what we termed "ketadex," may provide both adequate analgesia and sedation while lacking significant respiratory depression. The objective of our study was to determine the safety and efficacy of a novel combination of ketamine and dexmedetomidine for adult patients undergoing PSA in the ED. The primary endpoint was the frequency of respiratory adverse events. Patient satisfaction, procedural success, patient recall, rates of hypotension and bradycardia were secondary endpoints. Method(s): This IRB-approved prospective, open-label pilot study enrolled adult ED patients at a Level I trauma center that required PSA for an expected duration of 10 minutes or greater, including patients at a higher risk for respiratory depression (ASA risk score of three or four). Patients received a loading dose of "ketadex" (1 mg/kg ketamine and 1 mcg/kg dexmedetomidine combined in 100 mL of normal saline) over 10 minutes. If further sedation was required following the loading dose, a dexmedetomidine infusion was started at 1 mcg/kg/hr and patients were able to receive ketamine bolus doses of 0.25 mg/kg as needed every 5-15 minutes. Once the procedure was complete or sedation was no longer required, the "ketadex" or dexmedetomidine infusions were stopped. Result(s): In this pilot study using the combination of ketamine and dexmedetomidine (n=24), most of our patients were less than 65 years of age (range 18-88), a majority were male and less than 100 kg (range 52.8-181.4 kg), and almost half had an ASA risk score of three or four (46%). An interim analysis reveals the rate of respiratory adverse events was 4% (1 of 24) with a 4% rate of hypotension (1 of 24) and no bradycardia. All adverse events were transient and without complications or clinical interventions required. We observed a high rate of procedural success and patient satisfaction with a very low rate of patient recall. In contrast to previous studies with procedural sedation, our pilot study includes patients at a higher risk of respiratory depression, including higher extremes of age, more comorbidities, and an ASA risk score greater than two. Conclusion(s): The preliminary resultsfromthispilot datasuggest thatourcombination of ketamine and dexmedetomidine for adultPSA inthe ED isa safe and effective alternative to other currently available agents for PSA. Additionally, our experience with "ketadex" indicates a low incidence ofrespiratory adverse effectsanda safetyprofilethatholds trueina population at an increased risk for these events. Future studies are warranted to confirm the findings and potential role for the combination of ketamine and dexmedetomidine in patients at higher risk for respiratory adverse events than those seen in current literature.</t>
  </si>
  <si>
    <t>Annals of Emergency Medicine. Conference: American College of Emergency Physicians, ACEP 2016 Research Forum. Las Vegas, NV United States. 68(4 Supplement 1) (pp S80), 2016. Date of Publication: October 2016.</t>
  </si>
  <si>
    <t>Weiner AL, Vieira L, McKay CA, Bayer MJ.</t>
  </si>
  <si>
    <t>Ketamine abusers presenting to the emergency department: a case series</t>
  </si>
  <si>
    <t>J Emerg Med. 2000 May;18(4):447-51. doi: 10.1016/s0736-4679(00)00162-1.</t>
  </si>
  <si>
    <t>10.1016/s0736-4679(00)00162-1</t>
  </si>
  <si>
    <t>Verghese ST, Hannallah RS, Patel RI, Patel KM.</t>
  </si>
  <si>
    <t>Ketamine and midazolam is an inappropriate preinduction combination in uncooperative children undergoing brief ambulatory procedures</t>
  </si>
  <si>
    <t>Paediatr Anaesth. 2003 Mar;13(3):228-32. doi: 10.1046/j.1460-9592.2003.01044.x.</t>
  </si>
  <si>
    <t>10.1046/j.1460-9592.2003.01044.x</t>
  </si>
  <si>
    <t>Dwyer J.
 Sanacora G.
 Bloch M.</t>
  </si>
  <si>
    <t>Ketamine as a treatment for adolescent major depressive disorder.</t>
  </si>
  <si>
    <t>Background: Nearly 1 in 4 adolescents will experience major depressive disorder (MDD). Suicide is the 3rd leading cause of death in this age group. 40% of adolescents with MDD fail to respond to initial treatment with selective serotonin reuptake inhibitors (SSRIs). Of that SSRI-resistant population, nearly half remain depressed despite alternate medication and psychotherapy. Thus, better treatments for adolescent depression are urgently needed. Subanesthetic doses of ketamine, an NMDA antagonist, produce rapid antidepressant and anti-suicidal effects in depressed adults. There are few case reports and no prospective controlled trials of ketamine for the treatment of adolescent MDD. Method(s): We are conducting a midazolam-controlled crossover trial to evaluate the effects of ketamine in treatment-refractory adolescent MDD over four weeks. Adolescents must have failed at least one adequate trial of a standard antidepressant to enroll. Adolescents seeking ketamine treatment who do not meet inclusion criteria are referred to our Interventional Psychiatry Service on a case-by-case basis. Result(s): We report a case of successful treatment of an adolescent with severe, medication-refractory MDD with suicidality who did not meet trial criteria, but was treated with ketamine through our interventional service. We demonstrate a rapid reduction of depressive symptoms (via CDRS and MADRS), suicidality (via SSI), and hopelessness (via BHS) that was sustained with a multiple infusion paradigm. Trial enrollment is ongoing. Conclusion(s): Given the potential therapeutic benefits of ketamine and the burden of treatment-refractory adolescent MDD, ketamine deserves further study as a potential treatment in adolescents in in appropriately supervised settings and with informed consent.</t>
  </si>
  <si>
    <t>Biological Psychiatry. Conference: 72nd Annual Scientific Convention and Meeting of the Society of Biological Psychiatry, SOBP 2017. San Diego, CA United States. 81(10 Supplement 1) (pp S405), 2017. Date of Publication: May 2017.</t>
  </si>
  <si>
    <t>Scheidegger M.
 Walter M.
 Lehmann M.
 Metzger C.
 Grimm S.
 Boeker H.
 Boesiger P.
 Henning A.
 Seifritz E.</t>
  </si>
  <si>
    <t>Ketamine Decreases Resting State Functional Network Connectivity in Healthy Subjects: Implications for Antidepressant Drug Action.</t>
  </si>
  <si>
    <t>Increasing preclinical and clinical evidence underscores the strong and rapid antidepressant properties of the glutamate-modulating NMDA receptor antagonist ketamine. Targeting the glutamatergic system might thus provide a novel molecular strategy for antidepressant treatment. Since glutamate is the most abundant and major excitatory neurotransmitter in the brain, pathophysiological changes in glutamatergic signaling are likely to affect neurobehavioral plasticity, information processing and large-scale changes in functional brain connectivity underlying certain symptoms of major depressive disorder. Using resting state functional magnetic resonance imaging (rsfMRI), the "dorsal nexus "(DN) was recently identified as a bilateral dorsal medial prefrontal cortex region showing dramatically increased depression-associated functional connectivity with large portions of a cognitive control network (CCN), the default mode network (DMN), and a rostral affective network (AN). Hence, Sheline and colleagues (2010) proposed that reducing increased connectivity of the DN might play a critical role in reducing depression symptomatology and thus represent a potential therapy target for affective disorders. Here, using a randomized, placebo-controlled, double-blind, crossover rsfMRI challenge in healthy subjects we demonstrate that ketamine decreases functional connectivity of the DMN to the DN and to the pregenual anterior cingulate (PACC) and medioprefrontal cortex (MPFC) via its representative hub, the posterior cingulate cortex (PCC). These findings in healthy subjects may serve as a model to elucidate potential biomechanisms that are addressed by successful treatment of major depression. This notion is further supported by the temporal overlap of our observation of subacute functional network modulation after 24 hours with the peak of efficacy following an intravenous ketamine administration in treatment-resistant depression. © 2012 Scheidegger et al.</t>
  </si>
  <si>
    <t>https://dx.doi.org/10.1371/journal.pone.0044799</t>
  </si>
  <si>
    <t>PLoS ONE. 7(9) (no pagination), 2012. Article Number: e44799. Date of Publication: 24 Sep 2012.</t>
  </si>
  <si>
    <t>Bredlau A.L.
 Thakur R.
 Korones D.N.
 Dworkin R.H.</t>
  </si>
  <si>
    <t>Ketamine for Pain in Adults and Children with Cancer: A Systematic Review and Synthesis of the Literature.</t>
  </si>
  <si>
    <t>Objective: Chronic cancer pain is often refractory and difficult to treat. Ketamine is a medication with evidence of efficacy in the treatment of chronic pain. Design(s): This article presents a synthesis of the data on ketamine for refractory cancer pain in adults and children. Result(s): There are five randomized, double-blind, controlled trials of ketamine use in cancer pain that demonstrate improvement in pain for some patients. There are six prospective, uncontrolled trials in cancer pain that also demonstrate improvement in pain scores for some patients. There are no randomized, controlled trials in children with cancer pain, although there are a few studies reflecting improved pain control with ketamine for children with cancer pain. Adverse events for adults on ketamine are most commonly somnolence, feelings of insobriety, nausea/vomiting, hallucinations, depersonalization/derealization, and drowsiness. However, when ketamine is combined with benzodiazepines, feelings of insobriety, hallucinations, and depersonalization/derealization are not reported. Children on ketamine have had few reported adverse effects, which include sedation, anorexia, urinary retention, and myoclonic movements. Recommended ketamine infusion dosages are from 0.05 to 0.5mg/kg/h (intravenous or subcutaneous). Recommended oral dosages of ketamine are 0.2-0.5mg/kg/dose two to three times daily with a maximum of 50mg/dose three times daily. Conclusion(s): Despite limitations in the breadth and depth of data available, there is evidence that ketamine may be a viable option for treatment-refractory cancer pain. © 2013 American Academy of Pain Medicine 14 10 October 2013 10.1111/pme.12182 CANCER PAIN &amp; PALLIATIVE CARE SECTION Review Article Review Article Wiley Periodicals, Inc.</t>
  </si>
  <si>
    <t>https://dx.doi.org/10.1111/pme.12182</t>
  </si>
  <si>
    <t>Pain Medicine (United States). 14(10) (pp 1505-1517), 2013. Date of Publication: October 2013.</t>
  </si>
  <si>
    <t>Zeiler, Frederick A.;West, Michael</t>
  </si>
  <si>
    <t>Ketamine for status epilepticus: Canadian physician views and time to push forward.</t>
  </si>
  <si>
    <t>This article discuses the Canadian physician views and time to push forward ketamine for status epilepticus. We suspected Canadian physicians involved in the management of SE would not commonly report ketamine usage in their patients based on the described literature and would be reluctant to prescribe without an epileptologistâ€™s opinion. Thus, we conducted a small survey of Canadian physicians that treat SE and refractory status epilepticus (RSE) to document this and assess respondentsâ€™ willingness to participate in a prospective evaluation of ketamine in SE and RSE. Our goal was to survey those physiciansmost likely to take care of patients with status epilepticus. Finally, 67.9% of respondents would consider ketamine again for SE, with 48.3% considering it earlier in their treatment algorithm. Furthermore, 74.2% indicate willingness to participate in a prospective study evaluating early ketamine administration for SE and RSE. This was a surprising response, but exposes the potential excitement over NMDA antagonists for seizures and highlights the desire for novel therapies for SE and RSE. (PsycINFO Database Record (c) 2018 APA, all rights reserved)</t>
  </si>
  <si>
    <t>https://doi.org/10.1017/cjn.2015.16</t>
  </si>
  <si>
    <t>The Canadian Journal of Neurological Sciences / Le Journal Canadien Des Sciences Neurologiques</t>
  </si>
  <si>
    <t>Canadian Journal of Neurological Sciences</t>
  </si>
  <si>
    <t>Moldes M.M.
 Carregal A.
 Fernandez T.
 Carballo J.C.</t>
  </si>
  <si>
    <t>Ketamine for the treatment of fibromyalgia syndrome.</t>
  </si>
  <si>
    <t>Background: Fibromyalgia (FMS) is a widespread chronic pain disorder. The use of NMDA antagonists have been recommended. Aim(s): To assess the the efficacy and safety of low-dose (0.4 mg/kg) i.v. ketamine in FMS. The primary outcomes were the correlation between basal status and changes in pain (VAS), and other variables (sleep, anxiety, depression, headache, stiffness, muscle cramps, brain fog, dry mouth, rhinitis and pharyngitis) before and after infusion of ketamine, and 7 days, 1, 3 and 6 months. Method(s): Prospective, open-label, non-controlled study. 21 patients were included and received a short course (5 days) ketamine infusion administered over 30 min, under monitorization. One patient was excluded for a adverse effect. Data were compared with McNemar and Wilcoxon Signed Ranks tests. Result(s): Post-infusion average pain ratings were significantly improved over baseline (Table 1)(table presented); as were several fibromyalgia descriptors: depression, headache, stiffness, muscle cramps (table 2)(table presented). The percentage of subjective improvement at 3 and 6 months was 50% vs 33%.</t>
  </si>
  <si>
    <t>https://dx.doi.org/10.1016/S1090-3801%2809%2960514-0</t>
  </si>
  <si>
    <t>European Journal of Pain. Conference: 6th Congress of the European Federation of IASP Chapters: Pain in Europe 6th, EFIC. Lisbon Portugal. Conference Publication: (var.pagings). 13(SUPPL. 1) (pp S151), 2009. Date of Publication: September 2009.</t>
  </si>
  <si>
    <t>Agarwal A.
 Gupta D.
 Kumar M.
 Dhiraaj S.
 Tandon M.
 Singh P.K.</t>
  </si>
  <si>
    <t>Ketamine for treatment of catheter related bladder discomfort: A prospective, randomized, placebo controlled and double blind study.</t>
  </si>
  <si>
    <t>Background. Intraoperative urinary catheterization might cause postoperative catheter related bladder discomfort (CRBD). We evaluated the efficacy of ketamine as a treatment modality for CRBD. Methods. Fifty-four, ASA physical status I and II, male and female adult patients, having CRBD after elective percutaneous nephrolithotomy were randomized into two equal groups of 27 each. In the postoperative period, patients who complained of CRBD received medication depending upon group allocation. Group 1 (Control) received placebo, Group II (Ketamine) received i.v. ketamine 250 mug kg-1. After induction of anaesthesia patients were catheterized with a 16 Fr Foley's catheter and the balloon was inflated with 10 ml distilled water. Grading of CRBD was done as none, mild, moderate and severe by a blinded observer at 0, 1, 2 and 6 h after operation. Results. Ketamine reduced the incidence of CRBD (P &lt;0.001) at 2 and 6 h along with reduction in severity (P &lt;0.05) at 1 h compared with control. Higher incidence of mild sedation was observed in the ketamine group P &lt;0.05) which was not associated with any untoward effects. Operative time and intraoperative fentanyl requirement were similar in both the groups. Conclusion. I.V. ketamine (250 mug kg-1) is an effective treatment for reducing the incidence and severity of postoperative CRBD. © 2006 Oxford University Press.</t>
  </si>
  <si>
    <t>https://dx.doi.org/10.1093/bja/ael048</t>
  </si>
  <si>
    <t>British Journal of Anaesthesia. 96(5) (pp 587-589), 2006. Date of Publication: May 2006.</t>
  </si>
  <si>
    <t>Carlson A.P.
 Abbas M.
 Alunday R.
 Qeadank F.
 Shuttleworth C.W.</t>
  </si>
  <si>
    <t>Ketamine inhibits cortical spreading depolarization in acute brain injury: A prospective randomized multiple crossover trial.</t>
  </si>
  <si>
    <t>INTRODUCTION: Retrospective clinical data support a therapeutic effect of ketamine in suppression of CSD. Animal and slice data strongly support this targeted efficacy on CSD. We present the results of the first prospective clinical trial testing the role of ketamine used for clinical sedation on occurrence of CSD after brain injury. METHOD(S): 10 subjects with aneurysmal subarachnoid hemorrhage (SAH) or severe traumatic brain injury (TBI) or were recruited. A 1 x 6 ECog strip was placed at the time of craniotomy and subjects were then placed on a randomized alternating 6 hour schedule of ketamine or other sedation agent. Ketamine dose was adjusted to clinical effect and left at a subanesthetic basal dose if no sedation was required (0.1mg/kg/h.) CSD was scored using standard criteria, blinded to ketamine dosing. Occurrence of CSD was then compared to the hourly dose of ketamine to determine the effect of ketamine on CSD occurrence. RESULT(S): Successful ECog recordings were obtained in all 10 subjects 8 with SAH and 2 with TBI. There was a total of 1642 hours of observations with adequate ECog 833 off ketamine and 809 on ketamine. Hours on doses of less than 1.15 mg/kg/h were associated with a highly significant increased risk of CSD compared with hours on doses of 1.15 mg/kg/h or more (OR = 13.838, 95% CI = 1.99-1000). A decrease of 0.15 mg/kg/h in dose was found to be associated with two-fold increase in the odds of CSDs (OR = 1.973, 95% CI = 1.265-3.503). There was no significant effect of ketamine on the mean duration of depression after CSD (F = 2.62, P = 0.11). CONCLUSION(S): Ketamine effectively inhibits CSD after acute neurologic injury (SAH and TBI) in a dose dependent fashion. These data also demonstrate the feasibility of using CSD as a surrogate measure in future studies prior to large-scale studies of CSD directed therapy on outcome.</t>
  </si>
  <si>
    <t>https://dx.doi.org/10.1093/neuros/nyx417</t>
  </si>
  <si>
    <t>Clinical Neurosurgery. Conference: 2017 Annual Meeting of the Congress of Neurological Surgeons. Boston, MA United States. 64(Supplement 1) (pp 288-289), 2017. Date of Publication: September 2017.</t>
  </si>
  <si>
    <t>Reed JL, Nugent AC, Furey ML, Szczepanik JE, Evans JW, Zarate CA Jr.</t>
  </si>
  <si>
    <t>Ketamine normalizes brain activity during emotionally valenced attentional processing in depression</t>
  </si>
  <si>
    <t>Neuroimage Clin. 2018 Jul 5;20:92-101. doi: 10.1016/j.nicl.2018.07.006. eCollection 2018.</t>
  </si>
  <si>
    <t>10.1016/j.nicl.2018.07.006</t>
  </si>
  <si>
    <t>Green SM, Nakamura R, Johnson NE.</t>
  </si>
  <si>
    <t>Ketamine sedation for pediatric procedures: Part 1, A prospective series</t>
  </si>
  <si>
    <t>Ann Emerg Med. 1990 Sep;19(9):1024-32. doi: 10.1016/s0196-0644(05)82568-5.</t>
  </si>
  <si>
    <t>10.1016/s0196-0644(05)82568-5</t>
  </si>
  <si>
    <t>Syed M.J.
 Zutshi D.
 Muzammil S.M.
 Mohamed W.</t>
  </si>
  <si>
    <t>Ketamine to Prevent Endotracheal Intubation in Adults with Refractory Non-convulsive Status Epilepticus: A Case Series.</t>
  </si>
  <si>
    <t>Background: Non-convulsive status epilepticus (NCSE) is defined as status epilepticus (SE) with no obvious motor phenomenon and is diagnosed based on electroencephalogram (EEG). Refractory SE (RSE) is the persistence of seizures despite treatment with an adequately dosed first-line and second-line agents. Although guidelines for convulsive RSE include third-line agents such as intravenous anesthetic drugs (midazolam, propofol, or barbiturates), the therapeutic approach to NCSE is not well outlined. Treatment with traditional anesthetics invariably includes endotracheal intubation, which is associated with significant adverse events. Comparatively, ketamine, a non-competitive N-methyl-D-aspartate receptor antagonist is not associated with significant cardiorespiratory depression and may help in avoiding intubation. Objective(s): In this case series, we describe our experience with the early use of intravenous ketamine as the first anesthetic agent in patients with refractory NCSE to avoid endotracheal intubation. Method(s): We present a case series of nine patients managed in the Neurointensive Care Unit at a university-affiliated tertiary care hospital. The study was approved by the hospital and university institutional review boards and the requirement for informed consent was waived for retrospective analysis of existing data, per institutional policy. All cases of SE were identified from a prospective database, and a subsequent retrospective chart review identified all patients with a diagnosis of refractory NCSE in whom ketamine was used as the first anesthetic agent. The primary endpoint was the avoidance of endotracheal intubation while on ketamine infusion. The secondary endpoint was defined as cessation of both clinical and electrographic seizures recorded on continuous EEG within 24 h of ketamine administration. Result(s): A total of nine patients experiencing refractory NCSE were included in this case series, with a median age of 61 (range 26-72) years and seven patients were male. The primary endpoint, avoiding intubation, was achieved in five out of nine (55%) cases. Six patients experienced resolution of refractory NCSE with ketamine administration as the sole anesthetic agent. Four patients required endotracheal intubation and three patients had a failure of seizure cessation with ketamine. Hypersalivation and pneumonia were the most common ketamine associated adverse events. In non-intubated patients, no deaths occurred. One patient was discharged home, four to subacute rehabilitation, one to a long term acute care hospital, and one patient to hospice. Conclusion(s): The use of ketamine as the primary anesthetic agent may be a reasonable option to avoid endotracheal intubation in a subset of patients with refractory NCSE. This study is limited by its small sample size, retrospective design, and reliance on information obtained from chart review.Copyright © 2023, Springer Science+Business Media, LLC, part of Springer Nature and Neurocritical Care Society.</t>
  </si>
  <si>
    <t>https://dx.doi.org/10.1007/s12028-023-01853-8</t>
  </si>
  <si>
    <t>Neurocritical Care. (no pagination), 2023. Date of Publication: 2023.</t>
  </si>
  <si>
    <t>Harris E.M.
 Vilk E.
 Donado C.
 Williams A.
 Heeney M.M.
 Solodiuk J.
 Greco C.
 Archer N.M.</t>
  </si>
  <si>
    <t>Ketamine Use for Management of Vaso-Occlusive Pain in Children with Sickle Cell Disease.</t>
  </si>
  <si>
    <t>Abstract: Introduction: Sickle cell disease (SCD) vaso-occlusive pain episode (VOE) management often includes non-steroidal anti-inflammatory drugs (NSAIDs) and opioids, which can be inadequate and associated with significant side effects. Ketamine, a dissociative anesthetic, produces potent analgesic effects by blocking N-methyl-D-aspartate (NMDA) receptors, which impairs sensitization of spinal neurons to nociceptive stimuli. This mechanism allows ketamine to mitigate neuropathic pain and modulate opioid tolerance and opioid-induced hyperalgesias. Although only FDA-approved for use as an anesthetic agent, limited data suggest that low-dose ketamine is a safe and potentially effective adjunctive treatment for VOE pain. Objective(s): This study aimed to characterize ketamine use for VOE management in children with SCD. Method(s): This retrospective cohort study summarizes a single-center experience regarding the use of ketamine for inpatient management of VOE in 156 admissions from 2014 to 2020 in which 44 unique children received ketamine. Result(s): Continuous low-dose ketamine infusion was most commonly prescribed to adolescents as an adjunct to opioids (median starting dose 2.0 mcg/kg/min; median maximum dose 3.0 mcg/kg/min). Ketamine was started a median of 13.7 hours after admission. Median ketamine infusion duration was 3 days (IQR 1.8-4.3). For admissions in which opioid was decreased during ketamine infusion, the median time from start of ketamine infusion to first opioid dose adjustment was 12.5 hours (IQR 3.25-36.6). In most encounters (n=119, 76.3%), ketamine infusion was discontinued prior to opioid PCA discontinuation. In 33 (21.2%) of encounters, the ketamine dose was decreased within 6 hours prior to discontinuation. The majority of encounters (79.3%) had a reduction in either PCA dose, continuous opioid infusion, or both while receiving ketamine. Low-dose ketamine infusion was well-tolerated overall, with side effects noted in 21.8% (n=34) of encounters. The most common side effects included dizziness (5.6%), hallucinations (5.1%), dissociation (2.6%), and sedation (1.9%). Nearly all side effects were reversible, resolving within 24 hours of dose reduction (n=11, 78.6%) or infusion discontinuation (n=21, 95.5%). There was no significant difference in patient sex or age at admission between groups with reported side effects compared to those without. There was a significant difference in hemoglobin genotype between groups (p=0.005). In both groups, most patients had hemoglobin SS. However, a higher percentage of encounters with side effects included patients with hemoglobin SC. Further, a higher percentage of patients in the no side effect group received hydroxyurea before admission (p=0.032) (Table 2). There were no reports of ketamine withdrawal. In 11 (7.1%) encounters, benzodiazepines were administered during ketamine infusion; 7 intravenously and 4 enterally. In most cases (n=5, 45.5%) the benzodiazepine was given for anxiety, in 2 cases (18.2%) for spasticity, 2 (18.2%) for spasm, 1 (9.1%) for agitation and 1 (9.1%) for pain. Benzodiazepines were administered within 12 hours after ketamine initiation in only 3 cases. Most patients who received ketamine went on to receive it again during a subsequent admission (72.1%, n=98). Conclusion(s): Ketamine infusion should be considered when developing individualized pain plans for children with SCD, and it may be particularly beneficial for those who have a history of inadequate pain relief from opioids or dose-limiting opioid side effects. The variability of ketamine administration highlights the need for standardized protocols for ketamine use in VOE management. Further prospective study is needed to establish the efficacy of ketamine infusion and to determine optimal dosing, which may be patient-specific. [Formula presented] Disclosures: Heeney: FORMA Therapeutics: Consultancy; Oric Pharmaceuticals: Consultancy; Vertex/ Crisper Therapeutics: Consultancy; Bluebird Bio: Consultancy; Novartis: Consultancy. Archer: Global Blood Therapeutics: Research Funding; Haemonetics: Other: Stocks are provided to my husband as part of his compensation as an employee of the company; Novartis: Research Funding. OffLabel Disclosure:: Ketamine is only FDA-approved for use as an anesthetic agent. However, limited data suggest that low-dose ketamine may be a safe and effective adjunctive treatment for vaso-occlusive pain.Copyright © 2022 The American Society of Hematology</t>
  </si>
  <si>
    <t>https://dx.doi.org/10.1182/blood-2022-170695</t>
  </si>
  <si>
    <t>Blood. Conference: 64th ASH Annual Meeting. New Orleans United States. 140(Supplement 1) (pp 5435-5436), 2022. Date of Publication: 15 Nov 2022.</t>
  </si>
  <si>
    <t>Morgan, Celia J. A.;Muetzelfeldt, Leslie;Curran, H. Valerie</t>
  </si>
  <si>
    <t>Ketamine use, cognition and psychological wellbeing: A comparison of frequent, infrequent and ex-users with polydrug and non-using controls.</t>
  </si>
  <si>
    <t>Introduction: Preliminary research has indicated that recreational ketamine use may be associated with marked cognitive impairments and elevated psychopathological symptoms, although no study to date has determined how these are affected by differing frequencies of use or whether they are reversible on cessation of use. In this study we aimed to determine how variations in ketamine use and abstention from prior use affect neurocognitive function and psychological wellbeing. Method: We assessed a total of 150 individuals: 30 frequent ketamine users, 30 infrequent ketamine users, 30 ex-ketamine users, 30 polydrug users and 30 controls who did not use illicit drugs. Cognitive tasks included spatial working memory, pattern recognition memory, the Stockings of Cambridge (a variant of the Tower of London task), simple vigilance and verbal and category fluency. Standardized questionnaires were used to assess psychological wellbeing. Hair analysis was used to verify group membership. Results: Frequent ketamine users were impaired on spatial working memory, pattern recognition memory, Stockings of Cambridge and category fluency but exhibited preserved verbal fluency and prose recall. There were no differences in the performance of the infrequent ketamine users or ex-users compared to the other groups. Frequent users showed increased delusional, dissociative and schizotypal symptoms which were also evident to a lesser extent in infrequent and ex-users. Delusional symptoms correlated positively with the amount of ketamine used currently by the frequent users. Conclusions: Frequent ketamine use is associated with impairments in working memory, episodic memory and aspects of executive function as well as reduced psychological wellbeing. â€˜Recreationalâ€™ ketamine use does not appear to be associated with distinct cognitive impairments although increased levels of delusional and dissociative symptoms were observed. As no performance decrements were observed in the ex-ketamine users, it is possible that the cognitive impairments observed in the frequent ketamine group are reversible upon cessation of ketamine use, although delusional symptoms persist. (PsycINFO Database Record (c) 2016 APA, all rights reserved)</t>
  </si>
  <si>
    <t>https://doi.org/10.1111/j.1360-0443.2008.02394.x</t>
  </si>
  <si>
    <t>Anand A.
 Mathew S.J.
 Sanacora G.
 Murrough J.W.
 Goes F.S.
 Altinay M.
 Aloysi A.S.
 Asghar-Ali A.A.
 Barnett B.S.
 Chang L.C.
 Collins K.A.
 Costi S.
 Iqbal S.
 Jha M.K.
 Krishnan K.
 Malone D.A.
 Nikayin S.
 Nissen S.E.
 Ostroff R.B.
 Reti I.M.
 Wilkinson S.T.
 Wolski K.
 Hu B.</t>
  </si>
  <si>
    <t>Ketamine versus ECT for Nonpsychotic Treatment-Resistant Major Depression.</t>
  </si>
  <si>
    <t>BACKGROUND Electroconvulsive therapy (ECT) and subanesthetic intravenous ketamine are both currently used for treatment-resistant major depression, but the comparative effectiveness of the two treatments remains uncertain. METHODS We conducted an open-label, randomized, noninferiority trial involving patients referred to ECT clinics for treatment-resistant major depression. Patients with treatment-resistant major depression without psychosis were recruited and assigned in a 1:1 ratio to receive ketamine or ECT. During an initial 3-week treatment phase, patients received either ECT three times per week or ketamine (0.5 mg per kilogram of body weight over 40 minutes) twice per week. The primary outcome was a response to treatment (i.e., a decrease of &gt;=50% from baseline in the score on the 16-item Quick Inventory of Depressive Symptomatology.Self-Report; scores range from 0 to 27, with higher scores indicating greater depression). The noninferiority margin was .10 percentage points. Secondary outcomes included scores on memory tests and patient-reported quality of life. After the initial treatment phase, the patients who had a response were followed over a 6-month period. RESULTS A total of 403 patients underwent randomization at five clinical sites; 200 patients were assigned to the ketamine group and 203 to the ECT group. After 38 patients had withdrawn before initiation of the assigned treatment, ketamine was administered to 195 patients and ECT to 170 patients. A total of 55.4% of the patients in the ketamine group and 41.2% of those in the ECT group had a response (difference, 14.2 percentage points; 95% confidence interval, 3.9 to 24.2; P&lt;0.001 for the noninferiority of ketamine to ECT). ECT appeared to be associated with a decrease in memory recall after 3 weeks of treatment (mean [+/-SE] decrease in the T-score for delayed recall on the Hopkins Verbal Learning Test.Revised, .0.9+/-1.1 in the ketamine group vs. .9.7+/-1.2 in the ECT group; scores range from .300 to 200, with higher scores indicating better function) with gradual recovery during followup. Improvement in patient-reported quality-of-life was similar in the two trial groups. ECT was associated with musculoskeletal adverse effects, whereas ketamine was associated with dissociation. CONCLUSIONS Ketamine was noninferior to ECT as therapy for treatment-resistant major depression without psychosis.Copyright © 2023 Massachusetts Medical Society.</t>
  </si>
  <si>
    <t>https://dx.doi.org/10.1056/NEJMoa2302399</t>
  </si>
  <si>
    <t>New England Journal of Medicine. 388(25) (pp 2315-2325), 2023. Date of Publication: 2023.</t>
  </si>
  <si>
    <t>Davis, Alan K.;Mangini, Pratheek;Xin, Yitong</t>
  </si>
  <si>
    <t>Ketamine-assisted psychotherapy for trauma-exposed patients in an outpatient setting: A clinical chart review study.</t>
  </si>
  <si>
    <t>[Correction Notice: An Erratum for this article was reported in Vol 5(3) of Journal of Psychedelic Studies (see record 2022-43812-005). In the original article, the following acknowledgement was omitted. The omitted acknowledgement should be: The authors wish to thank the Clinical Director at Innate Path, Ms. Jen Fiser, and the Director of Education at Innate Path, Mr. Saj Razvi, for their support of this project and effort in supporting the data collection among the program staff at this clinic. We also thank the clinicians and clients at Innate Path for providing their time and effort in the program evaluation phase of the project.] Trauma exposure across the lifespan produces risks for posttraumatic stress disorder (PTSD), depression, anxiety, as well as global disability in functioning. This retrospective clinical chart review is the first of its kind to assess the utility of sublingual ketamine-assisted body-centered psychotherapy in trauma-exposed patients in a real world clinic setting. De-identified clinical records data on self-reported symptom measures were retrospectively analyzed for patients (N = 5 18; Mage = 5 45.22, SD = 5 12.90) entering ketamine-assisted psychotherapy treatment in an outpatient clinic between 2018 and 2020. Patients who completed six sessions of ketamine therapy reported meaningful (e.g., medium effect size) improvements in PTSD symptoms (P = 5 0.058; d = 5 0.48) and global disability in functioning (P = 5 0.050; d = 5 0.52) and statistically significant and meaningful improvements in depression (P = 5 0.019; d = 5 0.53). There were no improvements in anxiety symptoms. Sublingual ketamine-assisted psychotherapy was associated with heterogenous clinical utility among patients with trauma-exposure in an outpatient setting. This study was underpowered and unrepresentative of the population of ketamine patients in the United States. Replication of these findings is needed with larger and more diverse patient samples. (PsycInfo Database Record (c) 2022 APA, all rights reserved)</t>
  </si>
  <si>
    <t>https://doi.org/10.1556/2054.2021.00179</t>
  </si>
  <si>
    <t>Journal of Psychedelic Studies</t>
  </si>
  <si>
    <t>Hungary</t>
  </si>
  <si>
    <t>AkadÃ©miai KiadÃ³</t>
  </si>
  <si>
    <t>Yermus R.
 Verbora M.
 Kennedy S.
 McMaster R.
 Kratina S.
 Wolfson E.
 Medrano B.
 Bryson N.
 Zaer N.
 Bottos J.
 Setlur V.
 Lo C.</t>
  </si>
  <si>
    <t>Ketamine-assisted psychotherapy provides lasting and effective results in the treatment of depression, anxiety and post traumatic stress disorder at 3 and 6 months: Findings from a large single-arm retrospective effectiveness trial.</t>
  </si>
  <si>
    <t>IMPORTANCE Ketamine-Assisted Psychotherapy (KAP) is an emerging treatment option to alleviate treatment resistant affective disorders, but its long term effectiveness remains unclear. OBJECTIVE To examine the treatment effects of KAP on anxiety, depression, and post traumatic stress disorder (PTSD) at 1, 3, and 6 months post treatment. DESIGN, SETTING, AND PARTICIPANTS This retrospective single-arm effectiveness trial included self-reported outcomes from 1806 adults with a history of depression, anxiety, or PTSD who had not responded to prior treatment interventions and received KAP administered across 11 Field Trip Health clinics in North America between March 13, 2020 and June 16, 2022. INTERVENTION KAP consisting of 4-6 guided ketamine sessions (administered via intramuscular injection or sublingual lozenge) with psychotherapy-only visits after doses 1 and 2 and then after every 2 subsequent doses. Mean number of doses administered was 4, SD=3, and mean number of psychotherapy sessions was 3, SD=2. MAIN OUTCOMES AND MEASURES Primary outcomes were changes in depression, anxiety, and PTSD at 3 months relative to baseline, assessed respectively using the 9-item Patient Health Questionnaire (PHQ-9), the 7-item Generalized Anxiety Disorder measure (GAD-7), and the 6-item PTSD Checklist (PCL-6). Secondary outcomes were changes at 1 and 6 months relative to baseline. RESULTS Large treatment effects were detected at 3 months (d's=0.75-0.86) that were sustained at 6 months (d's=0.61-0.73). Case reductions (identified based on cut-off values) ranged from 39-41% at 3 months and 29-37% at 6 months. 50-75% reported a minimal clinically important difference at 3 months and 48-70% at 6 months. CONCLUSIONS AND RELEVANCE KAP produced sustained reductions in anxiety, depression, and PTSD, with symptom improvement lasting well beyond the duration of dosing sessions. These effects extended to as much as 5 months after the last KAP session. Given the growing mental health care crises and the need for effective therapies and models of care, especially for intractable psychiatric mood related disorders, these data would support the consideration of KAP as a viable alternative. Further prospective clinical research should be undertaken to provide further evidence on the safety and effectiveness of ketamine within a psychotherapeutic context.Copyright The copyright holder for this preprint is the author/funder, who has granted medRxiv a license to display the preprint in perpetuity. It is made available under a CC-BY-NC-ND 4.0 International license.</t>
  </si>
  <si>
    <t>https://dx.doi.org/10.1101/2023.01.11.23284248</t>
  </si>
  <si>
    <t>medRxiv. (no pagination), 2023. Date of Publication: 17 Jan 2023.</t>
  </si>
  <si>
    <t>Montjoy, Jennifer Fraser</t>
  </si>
  <si>
    <t>Ketamine-assisted psychotherapy: Clinical outcomes and self-transcendence in depression and post-traumatic stress disorder.</t>
  </si>
  <si>
    <t>Posttraumatic stress disorder (PTSD) treatment response is estimated at 40%. Roughly half of individuals with PTSD have co-occurring depression. Repeated racemic ketamine administration has been effective in treatment-resistant depression (TRD); response in chronic PTSD is less understood. A quasi-experimental, retrospective study was conducted to investigate intramuscular (IM) racemic ketamine administration with concurrent psychedelic-assisted psychotherapy (i.e., ketamine-assisted psychotherapy) (KAP) efficacy in chronic PTSD and TRD.Relationships between self-transcendence scale (STS) scores and adverse childhood experiences (ACEs) in those who received KAP were also explored. A convenience sample (N =33; Mage= 43, SD = 15) was recruited from an outpatient psychiatric clinic in southern Arizona. Data were collected between July 15, 2021, through March 10, 2022. As part of their regular clinic care, participants received between 0.3 mg/kg with gradual titration to 1 mg/kg of IM ketamine, for either three or six KAP sessions in the past 12 months. Two-tailed paired t-tests were used to analyze pre- to post-KAP PTSD symptom severity and depression symptom severity, using the PCL-5 and PHQ-9 respectively. Total mean PCL-5 score was 19.16 points lower (SD = 14.91, p10-point reduction in pre- to post-PCL scores). Pre- to post-KAP change in depression symptom severity was statistically significant (d = .976, 95% CI = 0.555, 1.39) with total PHQ-9 mean 8.49 points lower (SE = 1.16) post-KAP PHQ-9. Analyses of the relationship between STS score and PCL-5 and PHQ-9 yielded significant inverse correlations between self-transcendence and post-KAP PTSD symptom severity, r (31) = -.75, p &lt; .001 and between self-transcendence and post-KAP depression symptom severity, r (31) = -.84, p &lt; .001. Non-significant, positive correlations resulted between ACEs and post-KAP depression and between ACEs and post-KAP PTSD symptom severity. These findings provide rationale for further research of IM KAP's effect on chronic PTSD symptom severity; however, findings should be considered preliminary. More research is needed to investigate optimal psychotherapeutic approaches, treatment settings, and individualized dosages in treating individuals with chronic PTSD and developmental trauma. (PsycInfo Database Record (c) 2023 APA, all rights reserved)</t>
  </si>
  <si>
    <t>Barreto Chang O.L.
 Kreuzer M.
 Morgen D.F.
 Possin K.L.
 Garcia P.S.</t>
  </si>
  <si>
    <t>Ketamine-Associated Intraoperative Electroencephalographic Signatures of Elderly Patients with and Without Preoperative Cognitive Impairment.</t>
  </si>
  <si>
    <t>BACKGROUND: Ketamine is typically used by anesthesiologists as an adjunct for general anesthesia and as a nonopioid analgesic. It has been explored for prevention of postoperative delirium, although results have been contradictory. In this study, we investigated the association of ketamine with postoperative delirium and specific encephalographic signatures. Furthermore, we examined these associations in the context of baseline neurocognition as measured by a validated assessment. METHOD(S): We conducted a prospective observational study from January 2019 to December 2020. Ninety-eight patients aged &gt;=65 years and undergoing spine surgery scheduled for &gt;=3 hours were included in the study. All participants who completed the University of California San Francisco (UCSF) Brain Health Assessment preoperatively and postoperatively were assessed with the confusion assessment method for intensive care unit (CAM-ICU) and/or the Nursing Delirium Screening Scale (NuDESC). Patients had frontal electroencephalogram (EEG) recordings (SedLine Root, Masimo, Corp) quantitatively analyzed. We used 60 seconds of artifact-free EEG (without burst suppression) extracted from the middle of the maintenance period to calculate the normalized power spectral density (PSD). Comparisons were made between those who did or did not receive ketamine and according to results from neurocognitive assessments. RESULT(S): Ninety-eight patients (of a total of 155, enrolled and consented) had EEG of sufficient quality for analysis (42 women). Overall, we found a significant increase in the EEG power in the moderate frequency range (10-20 Hz) in patients that received ketamine. When the patients were divided by their preoperative cognitive status, this result in the ketamine group only held true for the cognitively normal patients. Patients that were cognitively impaired at baseline did not demonstrate a significant change in EEG characteristics based on ketamine administration, but impaired patients that received ketamine had a significantly higher rate of postoperative delirium (52% ketamine versus 20% no ketamine) (odds ratio [OR], 4.36; confidence interval [CI], 1.02-18.22; P =.048). In patients determined to be preoperatively cognitively normal, the incidence of postoperative delirium was not significantly associated with ketamine administration (19% ketamine versus 17% no ketamine) (OR, 1.10; CI, 0.30-4.04; P =.5833). CONCLUSION(S): Ketamine-related changes in EEG are observed in a heterogeneous group of patients receiving spine surgery. This result was driven primarily by the effect of ketamine on cognitively normal patients and not observed in patients that were cognitively impaired at baseline. Furthermore, patients who were cognitively impaired at baseline and who had received ketamine were more likely to develop postoperative delirium, suggesting that cognitive vulnerability might be predicted by the lack of a neurophysiologic response to ketamine.Copyright © 2022 Lippincott Williams and Wilkins. All rights reserved.</t>
  </si>
  <si>
    <t>https://dx.doi.org/10.1213/ANE.0000000000005875</t>
  </si>
  <si>
    <t>Anesthesia and Analgesia. 135(4) (pp 683-692), 2022. Date of Publication: 01 Oct 2022.</t>
  </si>
  <si>
    <t>Gamble, JJ; Bi, H; Bowen, R; Weisgerber, G; Sanjanwala, R; Prasad, R; Balbuena, L</t>
  </si>
  <si>
    <t>Ketamine-based anesthesia improves electroconvulsive therapy outcomes: a randomized-controlled study</t>
  </si>
  <si>
    <t>TREATMENT-RESISTANT DEPRESSION; PROSPECTIVE CASE SERIES; PROCEDURAL SEDATION; DOUBLE-BLIND; MAJOR DEPRESSION; SEIZURE DURATION; PROPOFOL; ANALGESIA; EFFICACY; COMBINATION</t>
  </si>
  <si>
    <t>Major depressive disorder (MDD) is a common and debilitating condition that can be challenging to treat. Electroconvulsive therapy (ECT) is currently the therapeutic gold standard for treatment-resistant MDD. We tested our hypothesis that ketamine-based anesthesia for ECT results in superior improvement in treatment-resistant MDD outcomes compared with propofol-based anesthesia. Patients with treatment-resistant MDD were enrolled in a randomized clinical trial with assignment to ketamine- or propofol-based anesthesia arms. Using a modified intention-to-treat analysis, we compared the median number of ECT treatments required to achieve a 50% reduction (primary outcome) and a score &gt;= 10 (secondary outcome) on the Montgomery-Asberg depression rating scale (MADRS) between anesthesia groups. The study was terminated as significant results were found after the first planned interim analysis with 12 patients in each of the ketamine (intervention) and propofol (control) groups. All ketamine patients achieved at least a 50% MADRS reduction after a median of two ECT treatments whereas ten propofol patients (83%) achieved the same outcome after a median of four ECT treatments. All ketamine patients and seven propofol patients (58%) achieved MDD remission (MADRS &gt;= 10). Log rank tests showed that both time-to-50% reduction and remission differed significantly between groups. Adverse events and recovery time were similar between groups. In this early-terminated small-sized study, ketamine-based anesthesia compared with propofol-based anesthesia provided response and remission after fewer ECT sessions.</t>
  </si>
  <si>
    <t>Phoumthipphavong V.
 Hassett S.
 Kwan A.</t>
  </si>
  <si>
    <t>Ketamine-induced structural plasticity in vivo: Short-and long-term effects on dendritic architecture.</t>
  </si>
  <si>
    <t>Background: The N-methyl-D-aspartate receptor antagonist ketamine increases dendritic spine density in the prefrontal cortex, thus opposes the structural atrophies associated with stress and depression. However, structural remodeling depends on a dynamic balance between spine formation and elimination, and longitudinal effects of ketamine remain unclear. Here we characterized structural plasticity in vivo in the mouse frontal cortex following a single, subanesthetic dose of ketamine. Method(s): Using two-photon microscopy, we repeatedly visualized dendritic tufts and spines from the same layer 5 pyramidal neurons in the medial frontal cortex of Thy1-GFP-M mice. Spine turnover dynamics were determined before and 24 hours after mice has received an intraperitoneal injection of saline (n=3, 1105 spines) or 10 mg/kg ketamine (n=3, 925 spines). To test potential long-term effects on structural remodeling, ketamine-treated mice were characterized 3, 5, 10 and 15 days following the systemic administration. Result(s): Ketamine-treated mice had increased dendritic spine density compared to control animals. This effect on synaptogenesis was sustained: spine formation rate was elevated for up to 10 days post-injection. Surprisingly, ketamine also led to retraction of apical dendrite tufts. This reduction of dendrite length in the apical tufts was specific to the treatment and observed only on the imaging session immediately following ketamine injection. Conclusion(s): Our results indicate that ketamine has distinct shortand long-term effects on structural plasticity: acute loss of dendrite tufts and prolonged elevation of spine formation rate. The findings provide a structural basis for the sustained antidepressant effects following a single dose of ketamine.</t>
  </si>
  <si>
    <t>Biological Psychiatry. Conference: 70th Annual Scientific Convention and Meeting of the Society of Biological Psychiatry, SOBP 2015. Toronto, ON Canada. Conference Publication: (var.pagings). 77(9 SUPPL. 1) (pp 268S), 2015. Date of Publication: 01 May 2015.</t>
  </si>
  <si>
    <t>El Deen H.M.S.
 Deeb A.E.</t>
  </si>
  <si>
    <t>Ketamine-propofol versus ketamine fentanyl for anesthesia in pediatric patients undergoing cardiac catheterization: A prospective randomized study.</t>
  </si>
  <si>
    <t>Objective: The aim of the study was to assess, compare the safety and efficacy of continuous IV administration of a combination of ketamine-propofol versus ketamine fentanyl for anesthesia in children undergoing cardiac catheterization procedures with RT to Lt Shunt. Method(s): Thirty-six children aged from 1 to 8 years, with RT to Lt Shunt scheduled for Cardiac catheterization in Mansoura Children Hospital were included in this study. Patients in group KP (n = 18) received ketamine (1 mg/kg) and propofol (2 mg/kg) as induction agents followed by combination of ketamine (25 mug/kg/min) and propofol (25 mug/kg/min) for maintenance of anesthesia. On other hand, patients in group KF (n = 18) received ketamine (1 mg/kg) and fentanyl (1 mug/kg) as induction agents followed by combination of ketamine (25 mug/kg/min) and fentanyl (0.75 mug/kg/min) for maintenance of anesthesia. Hemodynamic, oxygenation, recovery variables and side effects were recorded. Result(s): There were no statistical significant differences with age, sex, duration of anesthesia. There were statistical significant decreases in mean arterial blood pressure (MAP), systemic vascular resistance (SVR), pulmonary to systemic vascular resistance ratio in KP group. Additionally, Sao2 and Pao2 after anesthesia in KF group were statistically significant higher than the other group. Also there was significant prolongation of time to full recovery in KF group compared with KP group. Conclusion(s): We concluded that a combination of ketamine-fentanyl is safer and more efficacious than ketamine-propofol for pediatric cardiac catheterization although it was associated with prolonged recovery time. © 2011 Egyptian Society of Anesthesiologists. Production and hosting by Elsevier B.V. All rights reserved.</t>
  </si>
  <si>
    <t>https://dx.doi.org/10.1016/j.egja.2011.10.003</t>
  </si>
  <si>
    <t>Egyptian Journal of Anaesthesia. 28(1) (pp 49-53), 2012. Date of Publication: January 2012.</t>
  </si>
  <si>
    <t>Canpolat DG, Esmaoglu A, Tosun Z, Akn A, Boyaci A, Coruh A.</t>
  </si>
  <si>
    <t>Ketamine-propofol vs ketamine-dexmedetomidine combinations in pediatric patients undergoing burn dressing changes</t>
  </si>
  <si>
    <t>J Burn Care Res. 2012 Nov-Dec;33(6):718-22. doi: 10.1097/BCR.0b013e3182504316.</t>
  </si>
  <si>
    <t>10.1097/BCR.0b013e3182504316</t>
  </si>
  <si>
    <t>Gangopadhyay S.
 Gupta K.
 Acharjee S.
 Nayak S.K.
 Dawn S.
 Piplai G.</t>
  </si>
  <si>
    <t>Ketamine, tramadol and pethidine in prophylaxis of shivering during spinal anaesthesia.</t>
  </si>
  <si>
    <t>Background: The aim of present study was to compare pethidine, tramadol and ketamine in prevention of shivering caused by spinal anaesthesia and also to compare their adverse reactions. Patients &amp; Methods: 90 adults undergoing surgeries under subarachnoid anesthesia were allocated into Group P, Group T and Group K, who received pethidine 0.4 mg kg-1, tramadol 1.0 mg kg -1 and ketamine 0.5 mg kg-1 intravenously respectively just before spinal anaesthesia. Perioperative monitoring included shivering, sedation, and oesophageal temperature. We also noted the adverse reactions like nausea etc. Result(s): After 30 minutes of spinal anaesthesia incidences of shivering was higher in Group T compared to Group P and Group K (P &lt; 0.05) but it was comparable thereafter. Patients from group K and group P showed a higher sedation score than group T. The incidences of nausea, vomiting, pruritus were less in group K than other two groups (Group T and Group P) (p &lt; 0.001) however, dream like state was more frequent in Group K. Conclusion(s): Although pethidine, tramadol and ketamine effectively prevent shivering following spinal anaesthesia, the better haemodynamic stability and less adverse effect prove ketamine as a better alternative than other two drugs.</t>
  </si>
  <si>
    <t>Journal of Anaesthesiology Clinical Pharmacology. 26(1) (pp 59-63), 2010. Date of Publication: January 2010.</t>
  </si>
  <si>
    <t>Annetta M.G.
 Iemma D.
 Garisto C.
 Tafani C.
 Proietti R.</t>
  </si>
  <si>
    <t>Ketamine: New indications for an old drug.</t>
  </si>
  <si>
    <t>Ketamine is a non-competitive antagonist to the phencyclidine site of N-methyl-d-aspartate (NMDA) receptor for glutamate, though its effects are mediated by interaction with many others receptors. It has been introduced in clinical use since 1960's but today it is not largely employed as a general anaesthetic for its undesired psychic effects (emergence reactions) occurring in approximately 12% of patients. In the last decade, there has been a renewed interest in the use of subanaesthetic doses of ketamine for the treatment of acute and chronic pain. In the late 1990's, multiple prospective, randomised, controlled study has shown the efficacy of low dose of ketamine for postoperative pain relief, for analgesia during regional or local anaesthesia, and for opioid-sparing effect. At present, non-definitive conclusion can be drawn. More data are needed to define the possible long term effects and the clinical goal of ketamine use. © 2005 Bentham Science Publishers Ltd.</t>
  </si>
  <si>
    <t>https://dx.doi.org/10.2174/138945005774574533</t>
  </si>
  <si>
    <t>Current Drug Targets. 6(7) (pp 789-794), 2005. Date of Publication: November 2005.</t>
  </si>
  <si>
    <t>Glue, Paul;Medlicott, Natalie J.;Harland, Sarah;Neehoff, Shona;Anderson-Fahey, Bridie;Le Nedelec, Martin;Gray, Andrew;McNaughton, Neil</t>
  </si>
  <si>
    <t>Ketamineâ€™s dose-related effects on anxiety symptoms in patients with treatment refractory anxiety disorders.</t>
  </si>
  <si>
    <t>The N-methyl-D-aspartate receptor antagonist ketamine has rapid onset activity in treatment-resistant depression, post-traumatic stress disorder and obsessive compulsive disorder. Due to similarities in brain network activity in depression and anxiety disorders, we hypothesized that ketamine might also be active in other refractory anxiety disorders. We evaluated the efficacy and safety of ketamine in 12 patients with refractory generalized anxiety disorder and/or social anxiety disorder who were not currently depressed, using an ascending single dose study design (0.25, 0.5, 1 mg/kg administered subcutaneously) at weekly intervals. Within 1 h of dosing, patients reported reduced anxiety, which persisted for up to seven days. A dose-response profile was noted for anxiolytic effects, dissociative side effects, and changes in blood pressure and heart rate, with minor changes at 0.25 mg/kg, and progressively greater and more durable changes at the higher doses. Ten of 12 patients were treatment responders at 0.5â€“1 mg/kg. Ketamine was safe and well tolerated in this population. Ketamine may be a potential therapeutic alternative for patients with refractory generalized anxiety disorder/social anxiety disorder. Along with its demonstrated effectiveness in patients with treatment-resistant depression, obsessive compulsive disorder and post-traumatic stress disorder, these data raise the intriguing possibility that ketamine may have broad efficacy in disorders characterized by negative emotional states, and that these disorders may share a common precipitating neurobiology. (PsycInfo Database Record (c) 2022 APA, all rights reserved)</t>
  </si>
  <si>
    <t>https://doi.org/10.1177/0269881117705089</t>
  </si>
  <si>
    <t>Kayhan, GE; Yucel, A; Colak, YZ; Ozgul, U; Yologlu, S; Karlidag, R; Ersoy, MO</t>
  </si>
  <si>
    <t>Ketofol (mixture of ketamine and propofol) administration in electroconvulsive therapy</t>
  </si>
  <si>
    <t>ketamine; propofol; electroconvulsive therapy</t>
  </si>
  <si>
    <t>RANDOMIZED-CLINICAL-TRIAL; RAT POSTERIOR CINGULATE; D-ASPARTATE ANTAGONIST; C-FOS EXPRESSION; PROCEDURAL SEDATION; ANESTHETIC AGENTS; SEIZURE DURATION; DOUBLE-BLIND; REMIFENTANIL; DEPRESSION</t>
  </si>
  <si>
    <t>The aim of this study was to evaluate the effect of a ketamine:propofol combination ('ketofol') for electroconvulsive therapy on seizure activity, haemodynamic response and recovery parameters, and to compare with these with the effects of propofol alone. Twenty-four patients underwent a total of 144 electroconvulsive therapy sessions, allocated in this prospective, double-blind, crossover study. Patients were randomly assigned to receive 1 mg/kg ketofol (0.5 mg/kg propofol plus 0.5 mg/kg ketamine) or 1 mg/kg propofol 1% for anaesthesia induction. Seizure duration and quality, haemodynamic data, recovery parameters and side-effects were recorded and analysed between groups. Both motor and electroencephalography seizure durations in the ketofol group (29 +/- 17 and 41 +/- 17 seconds, respectively) were similar to that in the propofol group (28 +/- 13 and 38 +/- 16 seconds, respectively). Postictal suppression index was higher in the ketofol group (89.63 +/- 7.88) than in the propofol group (79.74 +/- 14.6) (P &lt;0.05). In the ketofol group, heart rate after the seizure ended and mean arterial pressures, recorded at 0 and 5 minutes after the seizure ended, were higher than in the propofol group. Time to obeying commands was longer in the ketofol group (P &lt;0.05). There were no untoward psychological reactions following ketofol. Although no superiority to propofol in terms of seizure duration, haemodynamic or recovery parameters was found, the ketofol mixture selected in our study provided better seizure quality than propofol. We conclude that ketofol can be an alternative strategy to enhance the seizure quality and clinical efficiency of electroconvulsive therapy.</t>
  </si>
  <si>
    <t>Carney DE, Nicolette LA, Ratner MH, Minerd A, Baesl TJ.</t>
  </si>
  <si>
    <t>Ketorolac reduces postoperative narcotic requirements</t>
  </si>
  <si>
    <t>J Pediatr Surg. 2001 Jan;36(1):76-9. doi: 10.1053/jpsu.2001.20011.</t>
  </si>
  <si>
    <t>10.1053/jpsu.2001.20011</t>
  </si>
  <si>
    <t>Tahil F.
 Henschen G.
 Shetty G.
 Amstutz K.S.
 Fotinos M.
 Feuerstein S.
 Ghani S.
 Sachdev S.</t>
  </si>
  <si>
    <t>Key characteristics, predictors, behaviors associated with short-terrm and persistent prescription opioid use.</t>
  </si>
  <si>
    <t>Objectives: 1. Identify and analyze clinical characteristics associated with any opioid use 2. Develop predictive models to identify those at risk for persistent opioid use 3. Identify longitudinal patterns of prescription filling in members at risk for persistent opioid use. Method(s): Medical and Pharmacy Commercial Health Plan data for 2.5 million individuals aged 20-64 was analyzed for those with at least one opioid prescription. Members were stratified into four cohorts based on the number of opioid prescriptions and morphine equivalent dose (MED) during a 90 day period. Persistent opioid use, defined as individuals having &gt;1 fills over the 3 year period. Cohorts were mutually exclusive with members who had continuous enrollment for 3 years. A logistic regression model was developed for each of the four risk cohorts to examine association between: persistent opioid use, diagnoses, and member characteristics. Finding(s): Compared to non-opioid users, opioid users at risk for persistent opioid use had these key characteristics: certain diagnoses more likely to be in the higher risk strata: spondylosis and other back problems (Odds Ratio[OR] = 5.3; p&lt;.001); substance related and addictive disorders (OR = 4.6; p&lt;.001); Sleep-wake disorders:(OR = 2.2; p&lt;.001); depressive disorders (OR = 1.7; p&lt;.001), headaches (OR = 2.1; p&lt;.001), and anxiety disorders (OR = 1.5; p &lt;.001). Members with the following medical/behavioral services utilizations were more likely to be at higher risk for opioid use: substance abuse treatment (OR = 4.5; p&lt;.001), ER utilization (OR = 3.2; p&lt;.001), anesthesia procedures (OR = 4.2; p&lt;.001), mental health utilization (OR = 2.3; p&lt;.001), and surgical procedures (OR = 2.0; p&lt;.001). A significant majority (80%) of members who received an initial prescription for an opioid did not get a refill. 14% of members who had 2 prescriptions of an opioid and a stable MED, had an increase in the number of prescriptions, and dosage, 12% stayed the same while almost 74% reduced their opioid use. Over half (56%) of those with 2 or more prescriptions and a high MED &gt; 120 mg, stayed at that level of utilization, indicating that this was where there was the most persistent opioid use. A longitudinal look at those who became and stayed non-users for at least 6 months showed that 48% of them relapsed and became opioid users again. Conclusion(s): Through the use of comprehensive claims data, it is feasible to identify predictors that could assist in identifying individuals at increased risk for persistent opioid use. Studying prescription fill behaviors and the persistence of prescription opioid users helps identify individuals at high risk for persistent use and may provide a better understanding of how to target interventions for inappropriate opioid use. The key finding that 48% relapse and become users, indicates that programs that address opioid use need to focus on long term support to ensure that individuals do not become dependent again.</t>
  </si>
  <si>
    <t>https://dx.doi.org/10.1097/ADM.0000000000000224</t>
  </si>
  <si>
    <t>Journal of Addiction Medicine. Conference: 47th Annual Conference of the American Society of Addiction Medicine, ASAM 2016. Baltimore, MD United States. 10(3) (pp E15-E16), 2016. Date of Publication: May - June 2016.</t>
  </si>
  <si>
    <t>Post, Robert M.;Weiss, Susan R. B.</t>
  </si>
  <si>
    <t>Kindling and manic-depressive illness.</t>
  </si>
  <si>
    <t>we hope to use the kindling analogy to help us focus on the longitudinal course of manic-depressive illness and raise a series of questions based on preclinical data that deserve careful clinical and theoretical investigation also attempt to distinguish the phenomenon of behavioral sensitization to psychomotor stimulants from that of electrophysiological kindling cocaine-induced behavioral sensitization / electrical and pharmacological kindling / contingent inefficacy and contingent tolerance (PsycInfo Database Record (c) 2022 APA, all rights reserved)</t>
  </si>
  <si>
    <t>Oxford, England</t>
  </si>
  <si>
    <t>Post R.M.</t>
  </si>
  <si>
    <t>Kindling and sensitization as models for affective episode recurrence, cyclicity, and tolerance phenomena.</t>
  </si>
  <si>
    <t>We use the non-homologous model of sensitization and kindling to help conceptualize processes occurring in the longitudinal course of bipolar disorder. The models help focus on the phenomena of episode recurrence, regression, and cycle acceleration occurring without medication and during treatment, when these progressive processes can re-emerge during tolerance development. The preclinical data suggest that it is the ratio of pathological versus adaptive factors mediated by changes in gene expression that mediate episode recurrence or suppression. During tolerance development, there may be selective loss of some episode-induced adaptive factors that may be re-engendered during a period off that medication. The models reveal long-term molecular changes induced by recurrent stresses, episodes of illness, and substances of abuse that can accumulate and lead to progressive increases in vulnerability to episode recurrence. The clinical and preclinical data converge in emphasizing the importance of prevention and early and sustained prophylaxis. New data also implicate brain-derived neurotrophic factor (BDNF) in genetic and environmental illness vulnerability and progression, as well as in the mechanisms of action of the mood stabilizers and antidepressants. Therapeutic agents may thus not only prevent recurrent affective episodes and their adverse consequences on the brain, behavior, and quality of life, but they may also be able to ameliorate the effects of stressors, and reverse or prevent some of the basic pathological brain mechanisms underlying illness progression. © 2007.</t>
  </si>
  <si>
    <t>https://dx.doi.org/10.1016/j.neubiorev.2007.04.003</t>
  </si>
  <si>
    <t>Neuroscience and Biobehavioral Reviews. 31(6) (pp 858-873), 2007. Date of Publication: 2007.</t>
  </si>
  <si>
    <t>Moallef, S; DeBeck, K; Milloy, MJ; Somers, J; Kerr, T; Hayashi, K</t>
  </si>
  <si>
    <t>Knowledge of a Drug-Related Good Samaritan Law Among People Who Use Drugs, Vancouver, Canada</t>
  </si>
  <si>
    <t>drug overdose; emergency medical services; Good Samaritan law; illicit drugs</t>
  </si>
  <si>
    <t>OPIOID OVERDOSE PREVENTION; HARM REDUCTION; HEROIN USERS; NALOXONE; RELIABILITY; MANAGEMENT; THERAPY; ACCESS; CITY</t>
  </si>
  <si>
    <t>Background Across the United States and Canada drug-related Good Samaritan laws (GSLs) have been enacted to encourage observers of acute drug overdose events to contact emergency medical services (EMS) without fear of legal repercussions. However, little is known about the working knowledge of GSLs among people who use illicit drugs (PWUD). We sought to evaluate the prevalence and factors associated with accurate knowledge of a GSL among PWUD in Vancouver, Canada, 1 year after the GSL was enacted. Method We used data from participants in three community-recruited prospective cohort studies of PWUD interviewed between June and November 2018. Multivariable logistic regression was used to identify factors associated with accurate knowledge of the GSL. Results Among 1,258 participants, including 760 males (60%), 358 (28%) had accurate knowledge of the GSL. In multivariable analyses, participants who reported ever having a negative police encounter (defined as being stopped, searched, or detained by the police) were less likely to have accurate knowledge of the GSL (adjusted odds ratio [AOR] = 0.70; 95% CI [0.54, 0.90]), while those involved in drug dealing were more likely to have accurate knowledge of the GSL (AOR = 1.50; 95% CI [1.06, 2.06]). Discussion Despite having been enacted for a full year, approximately three quarters of participants did not have accurate GSL knowledge, warranting urgent educational efforts among PWUD. Additional research is needed to understand whether GSLs can mitigate the fears of legal repercussions among those engaged in drug dealing and with past negative experiences with the police.</t>
  </si>
  <si>
    <t>Moallef, S; Nosova, E; Milloy, MJ; DeBeck, K; Fairbairn, N; Wood, E; Kerr, T; Hayashi, K</t>
  </si>
  <si>
    <t>Knowledge of Fentanyl and Perceived Risk of Overdose Among Persons Who Use Drugs in Vancouver, Canada</t>
  </si>
  <si>
    <t>fentanyl; cross-sectional study; overdose; risk perception</t>
  </si>
  <si>
    <t>NONFATAL HEROIN OVERDOSE; UNITED-STATES; RELEASE; MOTIVATION; DEPENDENCE; INCREASE; DEATHS; PEOPLE; PRISON</t>
  </si>
  <si>
    <t>Objectives: In North America, the illicit drug supply is increasingly contaminated by illicitly manufactured fentanyl. We sought to assess the level and source of fentanyl risk knowledge, defined as knowledge of the overdose risks associated with fentanyl, and characterize the prevalence and correlates of perceived risk of personally having a fentanyl overdose among persons who use illicit drugs (PWUD) in Vancouver, British Columbia. Methods: We derived data from 3 prospective cohorts of PWUD in Vancouver from December 2016 through May 2017. We used multivariable ordinal regression analysis to identify factors associated with a lower perceived risk of having a fentanyl overdose. Results: Of 1166 participants, 1095 (93.9%) had fentanyl risk knowledge. Of 1137 participants who answered questions about their perceived risk of having a fentanyl overdose, 398 (35.0%) perceived having no risk, 426 (37.5%) perceived having low risk, and 313 (27.5%) perceived having moderate or high risk. Never or rarely using opioids (n = 541, 65.7%) was the most common reason for reporting no or low perceived risk (n = 824), whereas 137 (16.6%) participants reported daily heroin use. In multivariable analysis, compared with participants who perceived a moderate or high risk, participants who perceived a lower risk were less likely to report a recent nonfatal overdose (adjusted odds ratio [aOR] = 0.28; P &lt; .001), recent injection drug use (aOR = 0.34; P &lt; .001), and awareness of recent exposure to fentanyl (aOR = 0.34; P &lt; .001). Conclusion: Despite a high level of fentanyl risk knowledge, most study participants did not translate this knowledge into a risk of having an overdose. Although participants who perceived a lower risk were less likely to have had an overdose, a considerable proportion was engaged in daily opioid use, suggesting the need to improve overdose prevention efforts.</t>
  </si>
  <si>
    <t>Mah A, Hull MW, DeBeck K, Milloy MJ, Dobrer S, Nosova E, Wood E, Kerr T, Hayashi K.</t>
  </si>
  <si>
    <t>Knowledge of hepatitis C and treatment willingness amongst people who inject drugs in an era of direct acting antivirals</t>
  </si>
  <si>
    <t>Int J Drug Policy</t>
  </si>
  <si>
    <t>10.1016/j.drugpo.2017.02.006</t>
  </si>
  <si>
    <t>Mah, A; Hull, MW; DeBeck, K; Milloy, MJ; Dobrer, S; Nosova, E; Wood, E; Kerr, T; Hayashi, K</t>
  </si>
  <si>
    <t>Hepatitis C; Knowledge; Treatment; Willingness; Socioeconomic</t>
  </si>
  <si>
    <t>METHADONE-MAINTENANCE; VIRUS-INFECTION; RECEIVE TREATMENT; USERS; DISEASE; RISK; BARRIERS; THERAPY</t>
  </si>
  <si>
    <t>Background: Knowledge of hepatitis C virus (HCV) is believed to be important in altering risk behaviour, improving engagement in care, and promoting willingness to initiate HCV treatment. We assessed factors associated with HCV knowledge and treatment willingness amongst people who inject drugs (PWID) in an era of direct acting antivirals. Methods: Data were derived from three prospective cohort studies of PWID in Vancouver, Canada, between June 2014 and May 2015. HCV knowledge and treatment willingness were assessed using a Likert scale. Multivariable linear regression identified factors associated with higher HCV knowledge and treatment willingness. Results: Amongst 630 participants, mean scores for HCV knowledge and treatment willingness were 25.41 (standard deviation [SD]: 2.52) out of 30, and 6.83 (SD: 1.83) out of 10, respectively. In multivariable analyses, Caucasian ancestry (adjusted linear regression model estimate [beta] 0.50; 95% confidence interval [CI] 0.17, 0.82), employment (beta 0.76; 95% CI: 0.38, 1.13), diagnosed mental health disorder (beta 0.44; 95% CI: 0.11, 0.78) and previous HCV treatment (beta 0.94; 95% CI: 0.46, 1.43) were independently associated with higher knowledge. Downtown Eastside (DTES) residence (i.e., epicenter of Vancouver's drug scene) was independently associated with lower knowledge (beta -0.48; 95% CI: -0.81, -0.15). Greater HCV knowledge (beta 0.12; 95% CI: 0.07, 0.17) was independently associated with higher HCV treatment willingness. DTES residence (beta -0.31; 95% CI: -0.56, -0.06) and daily crack cocaine smoking (beta -0.52; 95% CI: -0.92, -0.13) were independently associated with lower treatment willingness. Conclusion: Socioeconomic factors, such as neighborhood residence and employment, were associated with HCV knowledge. Higher HCV knowledge was associated with more HCV treatment willingness. Our findings suggest that increasing HCV knowledge amongst PWID may be an integral component of the HCV cascade of care and that efforts might be best targeted to individuals with greater socioeconomic disadvantage. (C) 2017 Elsevier B.V. All rights reserved.</t>
  </si>
  <si>
    <t>Morihisa, Rogerio Shigueo;Barroso, LÃºcia Pereira;Scivoletto, Sandra</t>
  </si>
  <si>
    <t>Labeling disorder â€” the relationship between conduct problems and drug use in adolescents.</t>
  </si>
  <si>
    <t>Objective: To verify how conduct disorder and conduct problems are associated with gender, age at onset of drug use and categories of drugs used. Method: A test of association was conducted between the presence of comorbidity and gender. Mean age of first use of each drug was compared to mean age of first arrest, of first robbery/theft, and of first drug dealing. Results: In this sample, approximately 59% of adolescents had already robbed and/or stolen, 38.6% had already been arrested, 32.3% had prior history of drug dealing, 24.1% had depression, and 9.6% had conduct disorder. Prevalence of conduct problems was 65.2%. Tobacco, alcohol, marijuana and cocaine were used before the first robbery and/or theft, first drug dealing, and first arrest. Discussion: The fact that drug use onset preceded illegal acts suggests that the latter are the consequence of the consumption of the former, or perhaps, the consequence of â€œsocial invisibilityâ€_x009d_ (feeling of not belonging to anything or to anybody) by which these youths undergo. Conclusions: Labeling these youths as conduct-disordered adolescents may cloud a rather different reality, and it may submit them to more social isolation and stigmatization as well. (PsycINFO Database Record (c) 2016 APA, all rights reserved)</t>
  </si>
  <si>
    <t>https://doi.org/10.1590/S1516-44462006005000044</t>
  </si>
  <si>
    <t>Revista Brasileira de Psiquiatria</t>
  </si>
  <si>
    <t>AssociaÃ§Ã£o Brasileira de Psiquiatria</t>
  </si>
  <si>
    <t>Ende H.B.
 Landau R.
 Cole N.M.
 Burns S.M.
 Bateman B.T.
 Bauer M.E.
 Booth J.L.
 Flood P.
 Leffert L.R.
 Houle T.T.
 Tsen L.C.</t>
  </si>
  <si>
    <t>Labor prior to cesarean delivery associated with higher post-discharge opioid consumption.</t>
  </si>
  <si>
    <t>Background Severe acute post-cesarean delivery (CD) pain has been associated with an increased risk for persistent pain and postpartum depression. Identification of women at increased risk for pain can be used to optimize post-cesarean analgesia. The impact of labor prior to CD (intrapartum CD) on acute post-operative pain and opioid use is unclear. We hypothesized that intrapartum CD, which has been associated with both increased inflammation and affective distress related to an unexpected surgical procedure, would result in higher postoperative pain scores and increased opioid intake. Methods This is a secondary analysis of a prospective cohort study examining opioid use up to 2 weeks following CD. Women undergoing CD at six academic medical centers in the United States 9/2014-3/2016 were contacted by phone two weeks following discharge. Participants completed a structured interview that included questions about postoperative pain scores and opioid utilization. They were asked to retrospectively estimate their maximal pain score on an 11-point numeric rating scale at multiple time points, including day of surgery, during hospitalization, immediately after discharge, 1st week, and 2nd week following discharge. Pain scores over time were assessed utilizing a generalized linear mixed-effects model with the patient identifier being a random effect, adjusting for an a priori defined set of confounders. A multivariate negative binomial model was utilized to assess the association between intrapartum CD and opioid utilization after discharge, also adjusting for the same confounders. In the context of non-random prescription distribution, this model was constructed with an offset for the number of tablets dispensed. Results A total of 720 women were enrolled, 392 with and 328 without labor prior to CD. Patients with intrapartum CD were younger, less likely to undergo repeat CD or additional surgical procedures, and more likely to experience a complication of CD. Women with intrapartum CD consumed more opioid tablets following discharge than women without labor (median 20, IQR 10-30 versus 17, IQR 6-30; p = 0.005). This association persisted after adjustment for confounders (incidence rate ratio 1.16, 95% CI 1.05-1.29; p = 0.004). Pain scores on the day of surgery were higher in women with intrapartum CD (difference 0.91, 95% CI 0.52-1.30; adj. p = &lt;0.001) even after adjustment for confounders. Pain scores at other time points were not meaningfully different between the two groups. Conclusion Intrapartum CD is associated with worse pain on the day of surgery but not other time points. Opioid requirements following discharge were modestly increased following intrapartum CD.Copyright: © 2021 Ende et al. This is an open access article distributed under the terms of the Creative Commons Attribution License, which permits unrestricted use, distribution, and reproduction in any medium, provided the original author and source are credited.</t>
  </si>
  <si>
    <t>https://dx.doi.org/10.1371/journal.pone.0253990</t>
  </si>
  <si>
    <t>PLoS ONE. 16(7 July) (no pagination), 2021. Article Number: e0253990. Date of Publication: July 2021.</t>
  </si>
  <si>
    <t>Genet B.
 Lamy T.
 Cohen-Bittan J.
 Glasman P.
 Verny M.
 Riou B.
 Boddaert J.
 Zerah L.</t>
  </si>
  <si>
    <t>Lack of Association Between Perioperative Medication and Postoperative Delirium in Hip Fracture Patients in an Orthogeriatric Care Pathway.</t>
  </si>
  <si>
    <t>Objectives: Units for perioperative geriatric care are playing a growing role in the care of older patients after hip fracture surgery. Postoperative delirium is one of the most common complications after hip fracture, but no study has assessed the impact of therapeutics received during a dedicated orthogeriatric care pathway on its incidence. Our main objective was to assess the association between drugs used in emergency, operating, and recovery departments and postoperative delirium during the acute stay. Design(s): Retrospective cohort study. Setting and Participants: All patients &gt;=70 years old admitted for hip fracture to the emergency department and hospitalized in our unit for perioperative geriatric care after hip fracture surgery under general anesthesia between July 2009 and December 2019 in an academic hospital in Paris. Method(s): Demographic, clinical, and biological data and all medications administered pre-, peri-, and postoperatively were prospectively collected by 3 geriatricians. Postoperative delirium in the unit for perioperative geriatric care was assessed by using the confusion assessment method scale. Logistic regression analysis was used to assess variables independently associated with postoperative delirium. Result(s): A total of 490 patients were included [mean (SD) age 87 (6) years]; 215 (44%) had postoperative delirium. The occurrence was not associated with therapeutics administered during the dedicated orthogeriatric care pathway. Probability of postoperative delirium was associated with advanced age [&gt;90 years, odds ratio (OR) 2.03, 95% confidence interval (CI) 1.07-3.89], dementia (OR 3.51, 95% CI 2.14--5.82), depression (OR 1.85, 95% CI 1.14-3.01), and preoperative use of beta-blockers (OR 1.75, 95% CI 1.10-2.79). Conclusions and implications: No emergency or anesthetic drugs were significantly associated with postoperative delirium. Further studies are needed to demonstrate a possible causal link between preoperative use of beta-blockers and postoperative delirium.Copyright © 2021 AMDA - The Society for Post-Acute and Long-Term Care Medicine</t>
  </si>
  <si>
    <t>https://dx.doi.org/10.1016/j.jamda.2021.09.022</t>
  </si>
  <si>
    <t>Journal of the American Medical Directors Association. 23(4) (pp 623-630.e2), 2022. Date of Publication: April 2022.</t>
  </si>
  <si>
    <t>Jorm A.F.
 Prior M.
 Sanson A.
 Smart D.
 Zhang Y.
 Tan S.
 Easteal S.</t>
  </si>
  <si>
    <t>Lack of association of a single-nucleotide polymorphism of the mu-opioid receptor gene with anxiety-related traits: Results from a cross-sectional study of adults and a longitudinal study of children.</t>
  </si>
  <si>
    <t>There is evidence from animal experiments that the mu- and delta-opioid receptors may play a role in anxiety and depression. It might therefore be expected that functional polymorphisms of these genes in humans are associated with anxiety and depression. We investigated a single-nucleotide polymorphism (Asn40Asp) of the mu-opioid receptor gene (OPRM1). This association was investigated in two samples: 1) a cross-sectional survey of 867 community-living adults aged 18-79 years who were assessed for anxiety and depression symptoms and related personality traits; and 2) a longitudinal study of childhood temperament in which 660 children were followed from infancy to the mid-teens and assessed for anxiety-related temperament and behavior problems. The data did not support a role for the Asn40Asp polymorphism in anxiety and depression, despite adequate statistical power to detect small effects. © 2002 Wiley-Liss, Inc.</t>
  </si>
  <si>
    <t>https://dx.doi.org/10.1002/ajmg.10643</t>
  </si>
  <si>
    <t>American Journal of Medical Genetics - Neuropsychiatric Genetics. 114(6) (pp 659-664), 2002. Date of Publication: 08 Aug 2002.</t>
  </si>
  <si>
    <t>Vayisoglu, S; Yagcioglu, AEA; Yagcioglu, S; Karahan, S; Karci, O; Gurel, SC; Yazici, MK</t>
  </si>
  <si>
    <t>Lamotrigine augmentation in patients with schizophrenia who show partial response to clozapine treatment</t>
  </si>
  <si>
    <t>Schizophrenia; Clozapine; Augmentation; Lamotrigine; Mismatch negativity</t>
  </si>
  <si>
    <t>EVENT-RELATED POTENTIALS; MISMATCH NEGATIVITY; DOUBLE-BLIND; RESISTANT SCHIZOPHRENIA; GLUTAMATE SYSTEM; RISPERIDONE; RELEVANCE; KETAMINE; EFFICACY; MEMORY</t>
  </si>
  <si>
    <t>Background: Several placebo controlled studies investigating lamotrigine augmentation of clozapine in schizophrenia patients with partial response have shown varying results. The aim of this study was to further investigate the efficacy and safety of this augmentation strategy, and its effect on the glutamatergic system through utilizing mismatch negativity (MMN) component of auditory event related potentials. Methods: The study was designed to evaluate the efficacy and safety of lamotrigine augmentation of clozapine in a 12-week, double-blind, placebo-controlled, prospective, randomized design. Thirty-four patients diagnosed according to DSM-IV schizophrenia criteria and with partial response to clozapine were included. Patients were randomized to 25 mg/day of lamotrigine or placebo, gradually increasing up to 200 mg/day on the 6th week. The change in psychopathology was assessed with Positive and Negative Syndrome (PANSS), Calgary Depression (CDS) and Clinical Global Impression-Severity (CGI-S) scales. A neuropsychological test battery was administered and MMN measurements were also obtained at baseline and endpoint. Safety evaluation included physical examination, UKU Side Effect Rating Scale (UKU) assessment and serum drug level measurements. Results: No significant differences were found between the two treatment groups in PANSS Positive and General Psychopathology, CDS, neurocognitive test and UKU scores, as well as MMN measurements. PANSS Total, Negative and CGI-S scores showed significant improvement compared to lamotrigine in the placebo group. Conclusion: This study did not show any benefit of augmentation of clozapine with lamotrigine in schizophrenia patients with partial response. The need for further investigation of other augmentation strategies of clozapine in partially responsive schizophrenia patients is evident. (C) 2012 Elsevier B.V. All rights reserved.</t>
  </si>
  <si>
    <t>Kateregga G.
 Kiwanuka J.K.
 Bajunirwe F.
 Ttendo S.S.</t>
  </si>
  <si>
    <t>Laparotomies under lumbar spinal anaesthesia: A feasibility study.</t>
  </si>
  <si>
    <t>Background &amp; Objectives: Laparotomies are normally performed under general anaesthesia (GA). Inadequate human resource, inconsistencies in drug supplies coupled with inadequacies in the available equipment in low resource settings limit availability and safety of general anaesthesia. Regional anaesthesia techniques especially spinal anaesthesia has successfully been used for abdominal laparoscopic surgery. We conducted a prospective descriptive study to evaluate the feasibility, safety, surgeon and patient satisfaction when performing laparotomies under lumbar spinal anaesthesia at Mbarara Regional Referral Hospital (MRRH). Material(s) and Method(s): Twenty one ASA I to III patients undergoing laparotomies received a lumbar spinal anaesthetic using 2.5-3.5 ml of hyperbaric bupivacaine 5 mgml-1 mixed with 0.5-1ml of morphine 200mugml-1. All patients were placed in the 30 - 40o trendelenberg position after the spinal injection aiming for a T4 sensory blockade prior to the start of surgery. Other drugs were only given to manage patient anxiety, nausea, hypotension or pruritus in the perioperative period. The patients were monitored and their vitals recorded intra-operatively. Postoperative follow-up was limited to 48 hours to assess for pain, satisfaction and complications. Result(s): The spinal anaesthetic was performed easily in all patients without any complications. The block was effective for surgery in all patients but one was converted to GA due to persistent shoulder pain. Abdominal discomfort was observed especially at abdominal lavage and was promptly treated with small ketamine boluses. All patients developed hypotension (MAP &lt;60 mmHg) within the first 35 minutes of induction of spinal anaesthesia. This was readily managed with intravenous fluids (mean+/-SD 1452.4ml+/-444.5ml) and an adrenaline infusion (116+/-48.9mug). 2 patients developed pruritus and nausea/vomiting while only 1 developed post-operative urinary retention requiring catheterisation. Conclusion(s): This study provides preliminary evidence that the lumbar spinal anaesthesia technique can safely be used to perform laparotomies.</t>
  </si>
  <si>
    <t>https://dx.doi.org/10.1213/01.ane.0000492879.11489.b6</t>
  </si>
  <si>
    <t>Anesthesia and Analgesia. Conference: 16th World Congress of Anaesthesiologists, WCA 2016. Hong Kong Hong Kong. 123(3 Supplement 2) (pp 626), 2016. Date of Publication: September 2016.</t>
  </si>
  <si>
    <t>George, Katherine R.;Rico, Timothy;St-Pierre, Linda S.;Dupont, Matthew J.;Blomme, Christopher G.;Mazzuchin, Angelo;Stewart, Lee S.;Persinger, Michael A.</t>
  </si>
  <si>
    <t>Large differences in blood measures, tissue weights, and focal areas of damage 1 year after postseizure treatment with acepromazine or ketamine.</t>
  </si>
  <si>
    <t>[Correction Notice: An erratum for this article was reported in Vol 18(4) of Epilepsy &amp; Behavior (see record 2010-17325-040). Dr. Dupont's first name was spelled incorrectly. The correct spelling is Mathieu J. Dupont. It appears in its corrected form in this record.] Approximately 1 year after rats were seized as young adults with lithium (3 mEq/kg) and pilocarpine (30 mg/kg) and given acepromazine or ketamine, 18 blood measures, wet tissue weights, and detailed damage scores for 107 brain structures were completed. Compared with normal and ketamine-treated rats, acepromazine-treated seized rats (total n = 54) had lighter pancreata and spleens and elevated aspartate aminotransferase and alanine aminotransferase blood levels. Even though average damage did not differ, the mosaic of brain damage completely discriminated the two seized groups. Differential effects of postseizure treatment on functions of the thyroid, pancreas, and spleen were indicated. Ketamine-treated seized rats were healthier than acepromazine-treated seized rats or normal rats. This experiment demonstrates the importance of whole-organism assessment and that the single administration of a specific drug after onset of status epilepticus can produce marked differences in the evolution of brain damage and its influence on specific organs for the rest of the animalâ€™s life. (PsycINFO Database Record (c) 2017 APA, all rights reserved)</t>
  </si>
  <si>
    <t>https://doi.org/10.1016/j.yebeh.2009.02.043</t>
  </si>
  <si>
    <t>Epilepsy &amp; Behavior</t>
  </si>
  <si>
    <t>Fernandez D.
 Dewan N.A.
 Braga L.
 Orton D.</t>
  </si>
  <si>
    <t>Large left pulmonary embolism mimicking pulmonary artery mass with significant lymphadenopathy.</t>
  </si>
  <si>
    <t>Mr. HL is a 48 y/o AA male w/ PMH significant for depression, gastritis, alcoholic dependency (12 beers per day 2-3x/week &amp; admitted 1/09 for acute intoxication) and nicotine dependence (1 pack per day smoker since age 13) who presented to local Omaha Emergency Room with a 2 day history of chest pain with left neck radiation and left chest pain. The pain worsened on the day of presentation and he began having some difficulty breathing "due to the pain". In the ROS, patient stated he had recent prolonged bed rest due to acute on chronic back pain at home starting one week ago. The patient was on no regular medications. The patient was seen in ER and noted to have the following positive physical exam findings: pleuritic chest pain, decreased breath sounds on the left base and few "rales" on the right base. His initial labs revealed: normal CBC (Hct 48) except platelets of 123K with a normal differential, INR of 1.1, PT of 11.4, PTT of 30.6, BMP was normal except Creat of 1.5, CK of 122 (negative MB index), Troponin &lt; 0.04, negative alcohol level, negative UDS except opiates, D-dimer of 5.82. CT as submitted images: (Figure presented) Coronal image shows a mass-like soft tissue area encasing the left inferior pulmonary artery and inferior lobar bronchus causing partial stenosis in the latter. This mass-like area measures approximately 4.2cm longitudinal diameter x 2.4cm transverse diameter x 2.7cm AP diameter. Dilation and filling defect in distal left inferior pulmonary artery measuring 3.2cm longitudinal dimension x 1.6cm transverse dimension. As additional findings, mediastinal and left hilum lymphadenopathy (2.5cm transverse diameter x 2.8cm AP diameter), subsegmental atelectasis and left pleural effusion. The patient had a negative Doppler study of both legs. Initial Echo doppler showed EF of 65% and RVSP of 67mm Hg with questionable mild diastolic dysfunction. Vet admitted to the ICU, anticoagulation started with Heparin and Coumadin, given fluids and followed clinically. The patient was transferred to Omaha VA hospital with continued spiking fevers and persistent pleuritic chest pain unrelieved with opiate pain medications. Due to abnormal appearance of CT scans, the patient underwent CT-guided biopsy of the suspicious left hilar LAD/Mass with non-specific tissue results. Repeat Echocardiogram showed PASP of 45mm Hg. Hypercoagulable work-up revealed: normal Homocysteine and Anticardiolipin Antibody levels, and a positive Lupus Anticoagulant level. The patient was restarted on his anticoagulation in mid September 09 and clinically has improved. A repeat CT scan on 10/22/09 shows continued but small filling defects and lymphadenopathy with resolution of the atelectatic left lobe. A MRI is planned for 11/7/09' to re-evaluate the left lower pulmonary artery and inferior lobe bronchus. (Figure presented) Coronal and sagittal images 40 days after prior exams (9/2/09). Interval resolution of the mass-like soft tissue area surrounding the left inferior pulmonary artery and inferior lobar bronchus. Interval resolution subsegmental atelectasis and pleural effusion. Interval resolution of mediastinal lymphadenopathy. Interval decrease of left hilum lymphadenopathy (2.0cm in logitudinal dimension x 1.6cm AP dimension).</t>
  </si>
  <si>
    <t>American Journal of Respiratory and Critical Care Medicine. Conference: American Thoracic Society International Conference, ATS 2010. New Orleans, LA United States. Conference Publication: (var.pagings). 181(1 MeetingAbstracts) (no pagination), 2010. Date of Publication: 01 May 2010.</t>
  </si>
  <si>
    <t>Hodge C.B.
 Poler S.M.
 Nahi F.
 Lu W.D.</t>
  </si>
  <si>
    <t>Large retrospective clinical database of electroconvulsive therapy allows investigation of therapeutic effects associated with postictal suppression and anesthesia type.</t>
  </si>
  <si>
    <t>Background/Introduction: Electroconvulsive therapy (ECT) is an effective and rapid treatment for severe depression. While seizure duration is commonly believed to predict clinical therapeutic response to treatment, it may not be optimal1. Small prospective studies suggest that other measurable electroencephalogram (EEG) parameters, specifically postictal suppression (the speed and degree of the EEG voltage drop at the end of the seizure) may be better correlated with therapeutic response to ECT treatment2-4. In addition, limited studies suggest that postictal suppression may be influenced by the type of anesthesia and duration of anesthesia prior to seizure induction5. A large number of electronic clinical records provided the opportunity to compare our retrospective experience with the smaller series reported in the literature. Method(s): We created a large clinical database of ECT treatments and related parameters over several weeks of part-time effort. Cases during a four-year period for a single treating psychiatrist at an integrated health care system were selected, from June 1st, 2013 - May 31st, 2017. A total of 127 patients received 2038 inpatient and outpatient ECT treatments. All data were available electronically, facilitating rapid compilation. Routinely recorded unstructured data including scans of EEG ictal parameters, Beck's Depression Inventories, and Mini-Mental Status Examinations were collected by retrospective chart review. These were merged with structured data acquired from electronic health records (EHR) including patient demographics, anesthetic medications and dosages for each ECT. These data were analyzed for associations between anesthetic medications and dosage with measured EEG parameters (e.g. seizure duration, post-ictal suppression index). Analyses involved mixed effect models, linear regression, and t-tests to test associations between anesthetic type and dosage, EEG parameters, and therapeutic clinical outcomes. Result(s): Approximately 70.4% of ECT treatments resulted in detected seizures. Of those with detected seizure, postictal suppression indexes ranged from &lt;10% to 98%, with a mean of 57.7% and a median of 60.7%. Only a quarter of ECTs with detected seizure resulted in a postictal suppression index of 77.6% or greater. Approximately 24.9% of ECTs with detected seizures were performed using propofol, 72.2% were performed using methohexital, and 2.9% were performed using other agents (e.g. ketamine, etomidate, etc.). Propofol has been reported to provide greater post-ictal suppression, however, our results show methohexital having a higher mean post-ictal suppression index (58.6%) than propofol (54.1%). Conclusion(s): Postictal suppression has emerged as a compelling correlate for use in predicting therapeutic improvement in depression following electroconvulsive therapy. This retrospective study established a large database of anesthetic and EEG parameters from over 2,000 ECTs. Initial results show that methohexital produced a higher mean postictal suppression index than propofol. To our knowledge, this is the largest study reported to date investigating the interaction of anesthesia, postictal suppression, and ECT therapeutic response.</t>
  </si>
  <si>
    <t>Anesthesia and Analgesia. Conference: 2018 Annual Meeting of the Society for Technology in Anesthesia, STA 2018. Aventura, FL United States. 127(1 Supplement 1) (pp 56-57), 2018. Date of Publication: July 2018.</t>
  </si>
  <si>
    <t>Wu C.-S.
 Jew C.P.
 Lu H.-C.</t>
  </si>
  <si>
    <t>Lasting impacts of prenatal cannabis exposure and the role of endogenous cannabinoids in the developing brain.</t>
  </si>
  <si>
    <t>Cannabis is the most commonly used illicit substance among pregnant women. Human epidemiological and animal studies have found that prenatal cannabis exposure influences brain development and can have long-lasting impacts on cognitive functions. Exploration of the therapeutic potential of cannabis-based medicines and synthetic cannabinoid compounds has given us much insight into the physiological roles of endogenous ligands (endocannabinoids) and their receptors. In this article, we examine human longitudinal cohort studies that document the long-term influence of prenatal exposure to cannabis, followed by an overview of the molecular composition of the endocannabinoid system and the temporal and spatial changes in their expression during brain development. How endocannabinoid signaling modulates fundamental developmental processes such as cell proliferation, neurogenesis, migration and axonal pathfinding are also summarized. © 2011 Future Medicine Ltd.</t>
  </si>
  <si>
    <t>https://dx.doi.org/10.2217/fnl.11.27</t>
  </si>
  <si>
    <t>Future Neurology. 6(4) (pp 459-480), 2011. Date of Publication: July 2011.</t>
  </si>
  <si>
    <t>Late-Breaking Abstracts: 58th Annual Scientific Meeting American Headache Society.</t>
  </si>
  <si>
    <t>The proceedings contain 18 papers. The topics discussed include: randomized, double-blind, placebo-controlled trial of ALD403, an anti-CGRP peptide antibody in the prevention of chronic migraine; caloric vestibular stimulation for the prevention of migraine headache; early life stress increases susceptibility to cortical spreading depression and anxiety in rodents; in vivo imaging of CSD-induced activation of resident meningeal immune cells: another step in the journey from CSD to meningeal nociceptor activation; loss of diffuse noxious inhibitory controls depends on kappa opioid receptor (KOR) signaling in a rat model of medication overuse headache; tolerability and pharmacokinetics of zolmitriptan administered via CVT-427, a novel pulmonary delivery system; validity of cluster diagnosis in an electronic health record; dose- and time-dependent effects of an anti-PAC1 receptor antibody on a maxadilan and PACAP-induced increases in dermal blood flow in rats; pathway registry 12 month interim results - long-term therapeutic effectiveness of sphenopalatine ganglion stimulation for cluster headache; and CRP and migraine in young adults - results from the add health study.</t>
  </si>
  <si>
    <t>Headache. Conference: 58th Annual Scientific Meeting American Headache Society. San Diego, CA United States. 56(8) (no pagination), 2016. Date of Publication: September 2016.</t>
  </si>
  <si>
    <t>Westermeyer J.J.
 Soukup B.</t>
  </si>
  <si>
    <t>Late-onset Cases of Korsakoff Amnestic Syndrome with CNS Comorbidities: Suggestions for Long-term Management.</t>
  </si>
  <si>
    <t>Goal:The goal of this study was to alert clinicians to Korsakoff syndrome associated with comorbid neurological and neuropsychiatric conditions in patients aged 50 years and older. Method(s):The study consists of 4 Korsakoff longitudinal case reports (mean age at onset=60.5 y), supplemented by relevant published reports. Finding(s):The findings include demographic characteristics, comorbid central nervous system conditions, and interventions. Conclusion(s):In older patients with Korsakoff syndrome and comorbid central nervous system conditions, the optimal functional outcome depends upon a neurophysiological understanding of all comorbidities plus treatment interventions that can alleviate &gt;1 comorbid condition insofar as feasible.Copyright © 2021 Lippincott Williams and Wilkins. All rights reserved.</t>
  </si>
  <si>
    <t>https://dx.doi.org/10.1097/ADT.0000000000000221</t>
  </si>
  <si>
    <t>Addictive Disorders and their Treatment. 20(1) (pp 74-77), 2021. Date of Publication: March 2021.</t>
  </si>
  <si>
    <t>Harrell, P. T.;Mancha, B. E.;Petras, H.;Trenz, R. C.;Latimer, W. W.</t>
  </si>
  <si>
    <t>Latent classes of heroin and cocaine users predict unique HIV/HCV risk factors.</t>
  </si>
  <si>
    <t>Background: Patterns of heroin and cocaine use vary and may be associated with unique risk factors for bloodborne infections. Methods: Latent class analysis identified sub-populations of 552 heroin and cocaine users in Baltimore, Maryland. Using latent class regression, these classes were analyzed for associations with demographic characteristics, risky behaviors, Hepatitis C, and HIV. Results: Three classes were found: Crack/Nasal-Heroin users (43.5%), Polysubstance users (34.8%), and Heroin Injectors (21.8%). Compared to Polysubstance users, Crack/Nasal-Heroin users were almost 7 times more likely to identify as Black (OR=6.97, 95% CI=4.35â€“11.2). Sharing needles was over 2.5 times more likely among Polysubstance users than among Heroin Injectors (OR=2.66, 95% CI=1.49â€“4.75). Crack/Nasal-Heroin users were 2.5 times more likely than Polysubstance users to exchange drugs for sex (OR=2.50, 95% CI=1.22â€“5.13). Crack/Nasal-Heroin users were less likely than Heroin Injectors to have Hepatitis C (OR=0.10, 95% CI=0.06â€“0.18), but no significant differences were found for HIV. Conclusions: Subpopulations of cocaine and heroin users differed in demographic classifications, HIV-risk behaviors, and Hepatitis C infection. All subpopulations included substantial numbers of HIV-positive individuals. Findings provide further evidence that non-injection drug users face significant infectious disease risk. (PsycINFO Database Record (c) 2018 APA, all rights reserved)</t>
  </si>
  <si>
    <t>https://doi.org/10.1016/j.drugalcdep.2011.10.001</t>
  </si>
  <si>
    <t>Ellis J.D.
 Rabinowitz J.A.
 Strickland J.C.
 Skandan N.
 Hobelmann J.G.
 Finan P.H.
 Huhn A.S.</t>
  </si>
  <si>
    <t>Latent patterns of sleep disturbance, pain impact, and depressive symptoms in residential substance use treatment.</t>
  </si>
  <si>
    <t>Aim: Sleep disturbance, clinically significant pain, and depressive symptoms commonly occur together among individuals with substance use disorders. The purposes of the present study were to 1) identify subgroups of individuals with heterogenous patterns of pain, sleep disturbance, and depressive symptoms, and 2) identify demographic and clinical correlates of profile membership. Material(s) and Method(s): The present study assessed a sample (N = 8621) of individuals seeking residential substance use treatment in 2020 and 2021 in the United States. We examined whether unique sub-groups could be identified based on patterns of sleep disturbance, pain impact, and depressive symptoms during the first four weeks of treatment, using longitudinal latent profile analysis. Next, we explored demographic, substance use, and clinical correlates (i.e., distress intolerance) of profile membership, as well as whether profile membership was associated with treatment attrition. Result(s): The identified classes were: 1) Low sleep disturbance, pain impact, and depressive symptoms, 2) High pain, remitting depressive symptoms, and mild sleep disturbance, 3) High depressive symptoms, low pain, and remitting sleep disturbance, and 4) High sleep disturbance, pain impact, and depressive symptoms. Individuals with high pain, depressive symptoms, and sleep disturbance were more likely to be older, use opioids as their primary substance, have high distress intolerance, and discontinue treatment. Conclusion(s): Results highlight the importance of comprehensive care and management of physical health conditions, particularly among older adults. Further, results highlight that distress intolerance may be a modifiable risk factor for co-occurring sleep disturbance, pain impact, and depressive symptoms.Copyright © 2023 Elsevier B.V.</t>
  </si>
  <si>
    <t>https://dx.doi.org/10.1016/j.drugalcdep.2023.109903</t>
  </si>
  <si>
    <t>Drug and Alcohol Dependence. 248 (no pagination), 2023. Article Number: 109903. Date of Publication: 01 Jul 2023.</t>
  </si>
  <si>
    <t>Ellis J.D.
 Rabinowitz J.A.
 Wells J.
 Liu F.
 Finan P.H.
 Stein M.D.
 II D.G.A.
 Hobelmann G.J.
 Huhn A.S.</t>
  </si>
  <si>
    <t>Latent trajectories of anxiety and depressive symptoms among adults in early treatment for nonmedical opioid use.</t>
  </si>
  <si>
    <t>Background: Understanding the course of anxiety and depressive symptoms in early opioid use disorder (OUD) treatment may inform efforts to promote positive early treatment response and reduce treatment attrition. Method(s): Persons in treatment for nonmedical opioid use were identified from 86 addiction treatment facilities. Growth mixture modeling was used to identify trajectories of anxiety and depression symptoms during the first month of treatment among individuals who screened positive for depression (N = 3016) and/or anxiety (N = 2779) at intake. Result(s): A three-class solution best fit the data for anxiety symptoms and included the following trajectories: (1) persistent moderate-to-severe anxiety symptoms, (2) remitting severe anxiety symptoms, and (3) persistent minimal-to-mild anxiety symptoms. Similarly, a three-class solution best fit the data for depressive symptoms and included trajectories characterized by (1) persistent moderate-to-severe depressive symptoms, (2) persistent moderate depressive symptoms, and (3) mild/remitting depressive symptoms. Persistent moderate-to-severe anxiety and depressive symptoms were predicted by female gender and heavy past-month benzodiazepine co-use. Limitation(s): Fine grained-information about substance use was not collected. Results may not be generalizable to individuals receiving treatment outside of specialty addiction clinics. Conclusion(s): Analysis of anxiety and depression symptom trajectories in early treatment suggest that a subset of individuals entering treatment for opioid use experienced persistent and significant anxiety and depressive symptoms, whereas others experience a remission of symptoms. Interventions designed to target individuals at the greatest risk, such as women and individuals reporting opioid/benzodiazepine co-use, may help improve mental health symptoms in early OUD treatment.Copyright © 2021 Elsevier B.V.</t>
  </si>
  <si>
    <t>https://dx.doi.org/10.1016/j.jad.2021.12.004</t>
  </si>
  <si>
    <t>Journal of Affective Disorders. 299 (pp 223-232), 2022. Date of Publication: 15 Feb 2022.</t>
  </si>
  <si>
    <t>Olino TM, Klein DN, Lewinsohn PM, Rohde P, Seeley JR.</t>
  </si>
  <si>
    <t>Latent trajectory classes of depressive and anxiety disorders from adolescence to adulthood: descriptions of classes and associations with risk factors</t>
  </si>
  <si>
    <t>Compr Psychiatry</t>
  </si>
  <si>
    <t>10.1016/j.comppsych.2009.07.002</t>
  </si>
  <si>
    <t>Royall D.R.
 Salazar R.
 Palmer R.F.</t>
  </si>
  <si>
    <t>Latent variables may be useful in pain's assessment.</t>
  </si>
  <si>
    <t>Background: Unobserved " latent" variables have the potential to minimize " measurement error" inherent to any single clinical assessment or categorical diagnosis. Objective(s): To demonstrate the potential utility of latent variable constructs in pain's assessment. Design(s): We created two latent variables representing depressive symptom-related pain (Pd) and its residual, " somatic" pain (Ps), from survey questions. Setting(s): The Hispanic Established Population for Epidemiological Studies in the Elderly (H-EPESE) project, a longitudinal population-based cohort study. Participant(s): Community dwelling elderly Mexican-Americans in five Southwestern U.S. states. The data were collected in the 7th HEPESE wave in 2010 (N = 1,078).Measurements: Self-reported pain, Center for Epidemiological Studies Depression Scale (CES-D) scores, bedside cognitive performance measures, and informant-rated measures of basic and instrumental Activities of Daily Living. Result(s): The model showed excellent fit [chi2 = 20.37, DF = 12; p = 0.06; Comparative fit index (CFI) = 0.998; Root mean statistical error assessment (RMSEA) = 0.025]. Ps was most strongly indicated by self-reported pain-related physician visits (r = 0.48, p &lt;=0.001). Pd was most strongly indicated by self-reported pain-related sleep disturbances (r = 0.65, p &lt;0.001). Both Pd and Ps were significantly independently associated with chronic pain (&gt; one month), regional pain and pain summed across selected regions. Pd alone was significantly independently associated with self-rated health, life satisfaction, self-reported falls, Life-space, nursing home placement, the use of opiates, and a variety of sleep related disturbances. Ps was associated with the use of NSAIDS. Neither construct was associated with declaration of a resuscitation preference, mode of resuscitation preference declaration, or with opting for a " Do Not Resuscitate" (DNR) order. Conclusion(s): This analysis illustrates the potential of latent variables to parse observed data into " unbiased" constructs with unique predictive profiles. The latent constructs, by definition, are devoid of measurement error that affects any subset of their indicators. Future studies could use such phenotypes as outcome measures in clinical pain management trials or associate them with potential biomarkers using powerful parametric statistical methods. © 2014 Royall et al.; licensee BioMed Central Ltd.</t>
  </si>
  <si>
    <t>https://dx.doi.org/10.1186/1477-7525-12-13</t>
  </si>
  <si>
    <t>Health and Quality of Life Outcomes. 12(1) (no pagination), 2014. Article Number: 13. Date of Publication: 30 Jan 2014.</t>
  </si>
  <si>
    <t>Crépault JF, Rehm J, Room R.</t>
  </si>
  <si>
    <t>Legalization as more effective control? Parallels between the end of alcohol prohibition (1927) and the legalization of cannabis (2018) in Ontario, Canada</t>
  </si>
  <si>
    <t>10.1016/j.drugpo.2021.103367</t>
  </si>
  <si>
    <t>Magette, AL; Durtschi, JA; Love, HA</t>
  </si>
  <si>
    <t>Lesbian, Gay, and Bisexual Substance Use in Emerging Adulthood Moderated by Parent-Child Relationships in Adolescence</t>
  </si>
  <si>
    <t>LGB adolescents; LGB adults; marijuana use; parent-child relationship; sexual orientation; substance use</t>
  </si>
  <si>
    <t>ILLICIT DRUG-USE; SEXUAL ORIENTATION; PSYCHOLOGICAL DISTRESS; SOCIAL SUPPORT; FAMILY-THERAPY; MENTAL-HEALTH; STRESS; PREVALENCE; ACCEPTANCE; YOUTH</t>
  </si>
  <si>
    <t>Lesbian, gay, and bisexual (LGB) emerging adults face additional stressors due to discrimination. Emerging adults (n = 667) drawn from Waves I and III of The National Longitudinal Study of Adolescent to Adult Health (Add Health) were used to assess how parent-child relationships moderated marijuana and illicit drug use. Sexual minorities with strong relationships with mothers had significantly lower odds of using marijuana, but significantly higher odds of using marijuana (but lower odds of using illicit drugs) when they had a stronger relationship with their father. Implications include improving parent-child relationships and identifying additional coping methods for LGB youth.</t>
  </si>
  <si>
    <t>Chrastina, J; Novak, Z; Balaz, M; Riha, I; Hrabovsky, D; Brazdil, M</t>
  </si>
  <si>
    <t>Less Common Indications for Deep Brain Stimulation</t>
  </si>
  <si>
    <t>deep brain stimulation; aggression; anorexia nervosa; obesity; vegetative state; Alzheimer disease; drug addiction</t>
  </si>
  <si>
    <t>SUBTHALAMIC NUCLEUS STIMULATION; HEROIN-SEEKING BEHAVIORS; PARKINSONS-DISEASE; THALAMIC-STIMULATION; CLINICAL ARTICLE; NEUROPATHIC PAIN; FOLLOW-UP; ACCUMBENS; THERAPY; TRIAL</t>
  </si>
  <si>
    <t>Movement disorders, mainly late motor complications of Parkinson's disease, dystonia and essential tremor are the most common indications for deep brain stimulation. Literature also provides positive results for deep brain stimulation applied in selected patients with intractable epilepsy and refractory pain. The results of deep brain stimulation in selected patients with certain refractory psychiatric disorders (e.g. treatment resistant depression and obsessive compulsive disorder) are encouraging. Deep brain stimulation was also used in small cohorts of patients with various serious refractory disorders, such as uncontrollable aggression, eating disorders, morbid obesity, vegetative state, Alzheimer disease, and drug and alcohol abuse. The paper aims to present an overview of these less frequent indications of deep brain stimulation, basic data about stimulation target structures, description of the clinical data available so far, practical surgical considerations and a short prospective of further use of deep brain stimulation in patients suffering from the serious functional problems described above.</t>
  </si>
  <si>
    <t>Chen Y.-Y.K.
 Soens M.A.
 Kovacheva V.P.</t>
  </si>
  <si>
    <t>Less stress, better success: a scoping review on the effects of anxiety on anesthetic and analgesic consumption.</t>
  </si>
  <si>
    <t>Preoperative anxiety has an incidence of 11-80% in patients undergoing surgical or interventional procedures. Understanding the role of preoperative anxiety on intraoperative anesthetic requirements and postoperative analgesic consumption would allow personalized anesthesia care. Over- or under-anesthetizing patients can lead to complications such as postoperative cognitive dysfunction in elderly patients, or procedural discomfort, respectively. Our scoping review focuses on the current evidence regarding the association between preoperative anxiety and intraoperative anesthetic and/or postoperative analgesic consumption in patients undergoing elective surgical or interventional procedures. Based on 44 studies that met the inclusion criteria, we found that preoperative anxiety has a significant positive correlation effect on intraoperative propofol and postoperative opioid consumption. The analysis of the literature is limited by the heterogeneity of preoperative anxiety tools used, study designs, data analyses, and outcomes. The use of shorter, validated preoperative anxiety assessment tools may help optimize the intraoperative anesthetic and postoperative analgesic regimen. Further research to determine the most feasible and clinically relevant preoperative anxiety tool and subsequent implementation has the potential to optimize perioperative care and improve patient outcomes.Copyright © 2022, The Author(s) under exclusive licence to Japanese Society of Anesthesiologists.</t>
  </si>
  <si>
    <t>https://dx.doi.org/10.1007/s00540-022-03081-4</t>
  </si>
  <si>
    <t>Journal of Anesthesia. 36(4) (pp 532-553), 2022. Date of Publication: August 2022.</t>
  </si>
  <si>
    <t>van Santen, Daniela K.;Coutinho, Roel A.;van den Hoek, Anneke;van Brussel, Giel;Buster, Marcel;Prins, Maria</t>
  </si>
  <si>
    <t>Lessons learned from the Amsterdam Cohort Studies among people who use drugs: A historical perspective.</t>
  </si>
  <si>
    <t>The Netherlands is well known for its early adoption of harm reduction (HR) programs at the height of its heroin crisis in the 1970s/1980s, including the implementation of the first needle and syringe program worldwide. In this manuscript, we describe how the Amsterdam Cohort Studies (ACS) among people who use drugs (PWUD) was conceived within the context of the Dutch HR approach, including the challenges scientists faced while establishing this cohort. This required striking a balance between public health and individual benefit, solving research dilemmas in the face of uncertainty, developing controversial innovative and cutting-edge interventions, which changed the prevention landscape for PWUD, and using longitudinal cohort data to provide unique insights. Studies from the ACS covering follow-up between 1985 and 2016 revealed that participation in both opioid agonist therapy and needle and syringe programs led to a major decrease in the risk of HIV and hepatitis B and C infection acquisition. ACS data have shown that the observed decrease in incidence also likely included shifts in drug markets and drug culture over time, selective mortality among those with the highest levels of risk behaviour, demographic changes of the PWUD population, and progression of the HIV and HCV epidemics. Moreover, HR programs in the Netherlands provided services beyond care for drug use, such as social support and welfare services, likely contributing to its success in curbing the HIV and viral hepatitis epidemics, increasing access and retention to HIV and HCV care and ultimately decreases in overdose mortality over time. Given the low coverage of HR programs in certain regions, it is unsurprising that continued HIV and HCV outbreaks occur and that transmission is ongoing in many countries worldwide. If we aim to reach the World Health Organization viral hepatitis and HIV elimination targets in 2030, as well as to improve the life of PWUD beyond infection risk, comprehensive HR programs need to be integrated as a part of prevention services, as in the Netherlands. We should use the evidence generated by longstanding cohorts, including the ACS, as a basis for which implementation and improved coverage of integrated HR services can be achieved for PWUD worldwide. (PsycInfo Database Record (c) 2022 APA, all rights reserved)</t>
  </si>
  <si>
    <t>Cook D.
 Brown D.
 Alexander R.
 March R.
 Morgan P.
 Satterthwaite G.
 Pangalos M.N.</t>
  </si>
  <si>
    <t>Lessons learned from the fate of AstraZeneca's drug pipeline: A five-dimensional framework.</t>
  </si>
  <si>
    <t>Maintaining research and development (R&amp;D) productivity at a sustainable level is one of the main challenges currently facing the pharmaceutical industry. In this article, we discuss the results of a comprehensive longitudinal review of AstraZeneca's small-molecule drug projects from 2005 to 2010. The analysis allowed us to establish a framework based on the five most important technical determinants of project success and pipeline quality, which we describe as the five 'R's: the right target, the right patient, the right tissue, the right safety and the right commercial potential. A sixth factor-the right culture-is also crucial in encouraging effective decision-making based on these technical determinants. AstraZeneca is currently applying this framework to guide its R&amp;D teams, and although it is too early to demonstrate whether this has improved the company's R&amp;D productivity, we present our data and analysis here in the hope that it may assist the industry overall in addressing this key challenge. © 2014 Macmillan Publishers Limited. All rights reserved.</t>
  </si>
  <si>
    <t>https://dx.doi.org/10.1038/nrd4309</t>
  </si>
  <si>
    <t>Nature Reviews Drug Discovery. 13(6) (pp 419-431), 2014. Date of Publication: June 2014.</t>
  </si>
  <si>
    <t>Madla C.M.
 Gavins F.K.H.
 Merchant H.A.
 Orlu M.
 Murdan S.
 Basit A.W.</t>
  </si>
  <si>
    <t>Let's talk about sex: Differences in drug therapy in males and females.</t>
  </si>
  <si>
    <t>Professor Henry Higgins in My Fair Lady said, 'Why can't a woman be more like a man?' Perhaps unintended, such narration extends to the reality of current drug development. A clear sex-gap exists in pharmaceutical research spanning from preclinical studies, clinical trials to post-marketing surveillance with a bias towards males. Consequently, women experience adverse drug reactions from approved drug products more often than men. Distinct differences in pharmaceutical response across drug classes and the lack of understanding of disease pathophysiology also exists between the sexes, often leading to suboptimal drug therapy in women. This review explores the influence of sex as a biological variable in drug delivery, pharmacokinetic response and overall efficacy in the context of pharmaceutical research and practice in the clinic. Prospective recommendations are provided to guide researchers towards the consideration of sex differences in methodologies and analyses. The promotion of disaggregating data according to sex to strengthen scientific rigour, encouraging innovation through the personalisation of medicines and adopting machine learning algorithms is vital for optimised drug development in the sexes and population health equity.Copyright © 2021</t>
  </si>
  <si>
    <t>https://dx.doi.org/10.1016/j.addr.2021.05.014</t>
  </si>
  <si>
    <t>Advanced Drug Delivery Reviews. 175 (no pagination), 2021. Article Number: 113804. Date of Publication: August 2021.</t>
  </si>
  <si>
    <t>Soffin E.M.
 Hughes A.P.
 Beckman J.D.
 Sama A.A.
 Cammisa F.P.</t>
  </si>
  <si>
    <t>Letter to the Editor: ''Outpatient Minimally Invasive Lumbar Fusion Using Multimodal Analgesic Management in the Ambulatory Surgery Setting''.</t>
  </si>
  <si>
    <t>https://dx.doi.org/10.14444/8109</t>
  </si>
  <si>
    <t>International Journal of Spine Surgery. 15(5) (pp 848-849), 2021. Date of Publication: 01 Oct 2021.</t>
  </si>
  <si>
    <t>Beeghly, Marjorie;Rose-Jacobs, Ruth;Martin, Brett M.;Cabral, Howard J.;Heeren, Timothy C.;Frank, Deborah A.</t>
  </si>
  <si>
    <t>Level of intrauterine cocaine exposure and neuropsychological test scores in preadolescence: Subtle effects on auditory attention and narrative memory.</t>
  </si>
  <si>
    <t>Neuropsychological processes such as attention and memory contribute to children's higher-level cognitive and language functioning and predict academic achievement. The goal of this analysis was to evaluate whether level of intrauterine cocaine exposure (IUCE) alters multiple aspects of preadolescents' neuropsychological functioning assessed using a single age-referenced instrument, the NEPSY: A Developmental Neuropsychological Assessment (NEPSY) (Korkman et al., 1998), after controlling for relevant covariates. Participants included 137 term 9.5-year-old children from low-income urban backgrounds (51% male, 90% African American/Caribbean) from an ongoing prospective longitudinal study. Level of IUCE was assessed in the newborn period using infant meconium and maternal report. 52% of the children had IUCE (65% with lighter IUCE, and 35% with heavier IUCE), and 48% were unexposed. Infants with Fetal Alcohol Syndrome, HIV seropositivity, or intrauterine exposure to illicit substances other than cocaine and marijuana were excluded. At the 9.5-year follow-up visit, trained examiners masked to IUCE and background variables evaluated children's neuropsychological functioning using the NEPSY. The association between level of IUCE and NEPSY outcomes was evaluated in a series of linear regressions controlling for intrauterine exposure to other substances and relevant child, caregiver, and demographic variables. Results indicated that level of IUCE was associated with lower scores on the Auditory Attention and Narrative Memory tasks, both of which require auditory information processing and sustained attention for successful performance. However, results did not follow the expected ordinal, dose-dependent pattern. Children's neuropsychological test scores were also altered by a variety of other biological and psychosocial factors. (PsycINFO Database Record (c) 2016 APA, all rights reserved)</t>
  </si>
  <si>
    <t>https://doi.org/10.1016/j.ntt.2014.06.007</t>
  </si>
  <si>
    <t>Frank, Deborah A.;Rose-Jacobs, Ruth;Beeghly, Marjorie;Wilbur, MaryAnn;Bellinger, David;Cabral, Howard</t>
  </si>
  <si>
    <t>Level of prenatal cocaine exposure and 48-month IQ: Importance of preschool enrichment.</t>
  </si>
  <si>
    <t>Objective: This analysis was designed to determine whether prenatal cocaine exposure is related to children's standardized cognitive test scores at age 4 years after control for relevant covariates. Methods: Masked examiners using the WPPSI-R assessed ninety-one 4-year-old children with prenatal cocaine exposure and 79 children of comparable demographic background who were not exposed. Level of cocaine exposure was documented by postpartum interviews of mothers and assays of the infants' meconium. Results: Prenatal cocaine exposure, analyzed as exposed/unexposed or as an ordinal dose variable, was not associated in bivariate or multivariate models with decrements in full-scale IQ, performance IQ, verbal IQ, or in any of the subtests. In bivariate analyses, we found significant differences between exposure groups defined as 'unexposed', 'lighter', and 'heavier' in mean scores of the WPPSI-R subtests Object Assembly (P=0.04) and Picture Completion (P=0.03). For these scores, children with heavier exposure attained higher scaled scores. Birth mother's education and child's experience with preschool enrichment were both associated with higher verbal IQ scores. Conclusion: These findings suggest that prenatal cocaine exposure does not exert negative effects on the cognitive competence of preschool-aged children. Children with a history of prenatal cocaine exposure benefit from preschool programs that have been shown to enhance outcomes for other low-income children. (PsycINFO Database Record (c) 2018 APA, all rights reserved)</t>
  </si>
  <si>
    <t>https://doi.org/10.1016/j.ntt.2004.09.003</t>
  </si>
  <si>
    <t>Kato J.
 Murase R.
 Minoshima R.
 Lu F.
 Toramaru T.
 Niki Y.
 Kosugi S.
 Morisaki H.</t>
  </si>
  <si>
    <t>Levels of preoperative cerebrospinal fluid pro-inflammatory mediators and chronic pain after total knee arthroplasty surgery.</t>
  </si>
  <si>
    <t>Background: Patients undergoing total knee arthroplasty (TKA) surgery are at high risk of chronic postsurgical pain (CPSP). Accumulating evidence suggests an active role of neuroinflammation in chronic pain. However, its role in the progression to CPSP following TKA surgery remains unanswered. Here, we examined the associations between preoperative neuroinflammatory states and pre- and postsurgical chronic pain in TKA surgery. Method(s): The data of 42 patients undergoing elective TKA surgery for chronic knee arthralgia at our hospital were analyzed in this prospective study. Patients completed the following questionnaires: brief pain inventory (BPI), hospital anxiety and depression scale, painDETECT, and pain catastrophizing scale (PCS). Cerebrospinal fluid (CSF) samples were collected preoperatively and concentrations of IL-6, IL-8, TNF, fractalkine, and CSF-1 were measured by electrochemiluminescence multiplex immunoassay. CPSP severity was ascertained, using the BPI, 6 months postsurgery. Result(s): While no significant correlation was observed between the preoperative CSF mediator levels and preoperative pain profiles, the preoperative fractalkine level in the CSF showed a significant correlation with CPSP severity (Spearman's rho = -0.525; p =.002). Furthermore, multivariate linear regression analysis revealed that the preoperative PCS score (standardized beta coefficient [beta]:.11; 95% confidence interval [CI]: 0.06-0.16; p &lt;.001) and CSF fractalkine level (beta: -.62; 95% CI: -1.10 to -0.15; p =.012) were independent predictors of CPSP severity 6 months after TKA surgery. Conclusion(s): We identified the CSF fractalkine level as a potential predictor for CPSP severity following TKA surgery. In addition, our study provided novel insights into the potential role of neuroinflammatory mediators in the pathogenesis of CPSP.Copyright © 2023 The Authors. Acta Anaesthesiologica Scandinavica published by John Wiley &amp; Sons Ltd on behalf of Acta Anaesthesiologica Scandinavica Foundation.</t>
  </si>
  <si>
    <t>https://dx.doi.org/10.1111/aas.14278</t>
  </si>
  <si>
    <t>Acta Anaesthesiologica Scandinavica. 67(8) (pp 1091-1101), 2023. Date of Publication: September 2023.</t>
  </si>
  <si>
    <t>Loohuis L.O.
 Gomez J.D.L.H.
 Song J.
 Castano M.
 Navarro J.C.C.
 Gallago C.
 Vargas C.
 Palacio J.D.
 Service S.
 Escobar J.
 Sabatti C.
 Reus V.
 Bearden C.
 Lopez-Jaramillo C.
 Freimer N.</t>
  </si>
  <si>
    <t>LEVERAGING ELECTRONIC HOSPITAL RECORDS FOR PSYCHIATRIC PHENOTYPING.</t>
  </si>
  <si>
    <t>Abstract: Introduction: The Paisa project aims to use genetics to develop novel approaches for classifying severe mental illness (SMI) that have a stronger scientific foundation than the systems currently used in both research and clinical practice (see other abstracts in this symposium). For this project, electronic health records (EHR) are used to ascertain cases who have received inpatient treatment at a single psychiatric hospital that serves the entire 1 million inhabitants of the state of Caldas, Colombia. The EHR from this hospital are high quality and complete and include &gt;70,000 cases (23,000 with hospitalizations) and have been recorded since 2005. We aim to identify phenotypic constructs for genetic analyses from the EHR as well as systematically assess the quality and recall of clinical features. Methods and Results: Whereas many EHR suffer from incomplete and shallow phenotyping, this Colombian EHR database includes structured, detailed and highly complete information: demographics; progress notes by psychiatrists and nurses; symptom level information; quantitative rating scales; medication use and side effects; lab results and treatment plans; and non-psychiatric medical data. It is thus an ideal resource for the extraction of longitudinal psychiatric phenotypes. For example, ICD codes are in good concordance with diagnoses obtained through our diagnostic interview (&gt;85% using various diagnostic definitions). The highest rate of discordance is observed among cases diagnosed with major depressive disorder through the interview and bipolar disorder in the EHR. While on average these patients have fewer recorded (hypo)manic or psychotic features than those receiving a SCID diagnosis of bipolar disorder, 18% of them were hospitalized with at least one clear manic episode; this observation illustrates the value of direct observational data in assigning specific SMI diagnoses. Using natural language processing of EHR text combined with neural network-based classification algorithms, we are able to classify substance use phenotypes with great accuracy (AUCROC Tabacco 0.93, Alcohol 0.90, Cannabis 0.95, Cocaine 0.96, others 0.91), in all cases improving upon linear naive Bayes classifiers. Substance use is a phenotypic characteristic especially well-suited for EHR: not only is it relatively easy to extract from text, but it is known to be highly under-reported in self-report or interview data. Discussion(s): EHR-based approaches like the ones described here pave the way toward scaling up of future genetic studies of SMI, without compromising, and even further enhancing, our ability to obtain precise and biologically relevant (longitudinal) phenotypes. Our results also highlight a major advantage of EHR over static phenotyping, namely that the patient history allows us to leverage direct observations and identify changes over time, without the need to rely on the patients' memory and without potential biases caused by (treatment of) disease. Disclosure: Nothing to disclose.Copyright © 2019</t>
  </si>
  <si>
    <t>https://dx.doi.org/10.1016/j.euroneuro.2019.07.080</t>
  </si>
  <si>
    <t>European Neuropsychopharmacology. Conference: XXVIIth World Congress of Psychiatric Genetics (WCPG). Los Angeles United States. 29(Supplement 5) (pp S40-S41), 2019. Date of Publication: October 2019.</t>
  </si>
  <si>
    <t>Fernando H.
 Nehme Z.
 Milne C.
 O'Brien J.
 Bernard S.
 Stephenson M.
 Myles P.S.
 Lefkovits J.
 Peter K.
 Brennan A.
 Dinh D.
 Andrew E.
 Taylor A.J.
 Smith K.
 Stub D.</t>
  </si>
  <si>
    <t>LidocAine Versus Opioids In MyocarDial infarction: the AVOID-2 randomized controlled trial.</t>
  </si>
  <si>
    <t>Aims: Opioid analgesia has been shown to interfere with the bioavailability of oral P2Y12 inhibitors prompting the search for safe and effective non-opioid analgesics to treat ischaemic chest pain. Methods and Results: The lidocAine Versus Opioids In MyocarDial infarction trial was a prospective, Phase II, prehospital, open-label, non-inferiority, randomized controlled trial enrolling patients with suspected STEACS with moderate to severe pain [numerical rating scale (NRS) at least 5/10]. Intravenous lidocaine (maximum dose 300 mg) or intravenous fentanyl (up to 50 mug every 5 min) were administered as prehospital analgesia. The co-primary end points were prehospital pain reduction and adverse events requiring intervention. Secondary end points included peak cardiac troponin I, cardiac MRI (cMRI) assessed myocardial infarct size and clinical outcomes to 30 days. A total of 308 patients were enrolled. The median reduction in pain score (NRS) was 4 vs. 3 in the fentanyl and lidocaine arms, respectively, for the primary efficacy end point [estimated median difference -1 (95% confidence interval -1.58, -0.42, P = 0.5 for non-inferiority, P = 0.001 for inferiority of lidocaine)]. Adverse events requiring intervention occurred in 49% vs. 36% of the fentanyl and lidocaine arms which met non-inferiority and superiority favouring lidocaine (P = 0.016 for superiority). No significant differences in myocardial infarct size and clinical outcomes at 30 days were seen. Conclusion(s): IV Lidocaine did not meet the criteria for non-inferiority with lower prehospital pain reduction than fentanyl but was safe and better tolerated as analgesia in ST-elevation myocardial infarction (STEMI). Future trials testing non-opioid analgesics in STEMI and whether opioid avoidance improves clinical outcomes are needed.Copyright © 2022 The Author(s).</t>
  </si>
  <si>
    <t>https://dx.doi.org/10.1093/ehjacc/zuac154</t>
  </si>
  <si>
    <t>European Heart Journal: Acute Cardiovascular Care. 12(1) (pp 2-11), 2023. Date of Publication: 01 Jan 2023.</t>
  </si>
  <si>
    <t>Dolsen, Michael R.;Harvey, Allison G.</t>
  </si>
  <si>
    <t>Life-time history of insomnia and hypersomnia symptoms as correlates of alcohol, cocaine and heroin use and relapse among adults seeking substance use treatment in the United States from 1991 to 1994.</t>
  </si>
  <si>
    <t>Aims: To examine the association between a lifeâ€_x0090_time history of insomnia and hypersomnia compared with no sleep disturbance and substance use patterns and amounts before and after a substance use treatment episode. Design: Secondary analysis of data from the Drug Abuse Treatment Outcome Studies conducted from 1991 to 1994. Setting: Data were collected at 96 substance use treatment programs in 11 United States cities, including shortâ€_x0090_term inâ€_x0090_patient, longâ€_x0090_term residential, methadone maintenance and outâ€_x0090_patient drugâ€_x0090_free treatment modalities. Participants: Study samples included 7168 adults at treatment entry and 2965 at 12 months postâ€_x0090_treatment entry whose primary substance use at entry was alcohol (14.7%), cocaine (62.7%) or heroin (22.6%). Measurements: Lifeâ€_x0090_time history of insomnia and hypersomnia was assessed via selfâ€_x0090_report. Type and frequency of substance use were assessed at treatment entry. Substance use was also assessed 12 months following treatment completion. Associations were examined using linear and logistic regression with age, sex, race, education level, depression history, treatment modality and inâ€_x0090_treatment substance use as covariates. Findings: Lifeâ€_x0090_time history of insomnia, hypersomnia, both or neither was reported by 26.3, 9.5, 28.0 and 36.2% of participants, respectively. Compared with no sleep disturbance, lifeâ€_x0090_time insomnia and hypersomnia were associated at treatment entry with unique substance use patterns and a higher frequency of any substance use (P &lt; 0.001). All types of sleep disturbance were associated with higher rates of cocaine use at 12â€_x0090_month postâ€_x0090_entry (odds ratios: 1.30â€“1.57). Conclusions: There is evidence of an adverse association between substance use and sleep disturbance including higher frequency of all substance use before substance abuse treatment and higher rates of cocaine use after a treatment episode. (PsycInfo Database Record (c) 2023 APA, all rights reserved)</t>
  </si>
  <si>
    <t>https://doi.org/10.1111/add.13772</t>
  </si>
  <si>
    <t>Kessler, RC; Crum, RM; Warner, LA; Nelson, CB; Schulenberg, J; Anthony, JC</t>
  </si>
  <si>
    <t>Lifetime co-occurrence of DSM-III-R alcohol abuse and dependence with other psychiatric disorders in the national comorbidity survey</t>
  </si>
  <si>
    <t>INTERNATIONAL DIAGNOSTIC INTERVIEW; SEEKING COCAINE ABUSERS; SCHIZOPHRENIC INPATIENTS; ANXIETY DISORDER; DRUG-ABUSE; PREVALENCE; DEPRESSION; PSYCHOPATHOLOGY; PERSONALITY; RELIABILITY</t>
  </si>
  <si>
    <t>Objective: To study patterns of co-occurrence of lifetime DSM-III-R alcohol disorders in a household sample. Methods: Data came from the National Comorbidity Survey (NCS), a nationally representative household survey. Diagnoses were based on a modified version of the Composite International Diagnostic Interview. Results: Respondents with lifetime NCS/DSM-III-R alcohol abuse or dependence had a high probability of carrying at least 1 other lifetime NCS/DSM-III-R diagnosis. Retrospective reports have suggested that most lifetime co-occurring alcohol disorders begin at a later age than at least 1 other NCS/DSM-III-R disorder. Earlier disorders are generally stronger predictors of alcohol dependence than alcohol abuse and stronger among women than men. Lifetime co-occurrence is positively, but weakly, associated with the persistence of alcohol abuse among men and of alcohol dependence among both men and women. Conclusions: Caution is needed in interpreting the results due to the fact that diagnoses were made by non-clinicians and results are based on retrospective reports of the age at onset. Within the context of these limitations, though, these results show that alcohol abuse and dependence are often associated with other lifetime DSM-III-R disorders and suggest that, at least in recent cohorts, the alcohol use disorders are usually temporally secondary. Prospective data and data based on clinically confirmed diagnoses are needed to verify these findings.</t>
  </si>
  <si>
    <t>Cardoso, TD; Jansen, K; Mondin, TC; Moreira, FP; Bach, SD; Dasilva, RA; Souza, LDD; Frey, BN; Kapczinski, F</t>
  </si>
  <si>
    <t>Lifetime cocaine use predicts conversion from major depressive disorder to bipolar disorder: A prospective 3-year follow-up study</t>
  </si>
  <si>
    <t>De Azevedo Cardoso T.
 Jansen K.
 Mondin T.C.
 Moreira F.P.
 De Lima Bach S.
 Da Silva R.A.
 De Mattos Souza L.D.
 Frey B.N.
 Kapczinski F.</t>
  </si>
  <si>
    <t>Lifetime cocaine use predicts conversion from major depressive disorder to bipolar disorder: A prospective 3-year follow-up study.</t>
  </si>
  <si>
    <t>Introduction: It is known that cocaine use is associated with the malignant transformation of bipolar disorder (BD). However, no studies have prospectively assessed the impact of cocaine use on the diagnosis conversion from Major Depressive Disorder (MDD) to BD. Thus, the aim of this study was to assess whether lifetime cocaine use is a risk factor for conversion from MDD to BD. Method(s): This is a prospective cohort study including 585 subjects aged between 18 and 60 years of age, diagnosed with MDD as assessed by the Mini International Neuropsychiatric Interview (MINI-Plus) at baseline (2012 - 2015). Subjects were assessed 3 years later (2017 - 2018) to assess potential conversion to BD. Result(s): The rate of conversion from MDD to BD in 3 years was 12.4%. A logistic regression analyses showed that the risk of conversion to BD was 3.70 (1.21 - 11.26, 95% CI) times higher in subjects who reported lifetime cocaine use at baseline, after adjusting for demographic and clinical confounders. In addition, female sex (OR = 4.30 [95% CI: 1.26 - 14.75]) and lower level of education (OR = 1.97 [95% CI: 1.08 - 3.59) were also predictors of conversion to BD. Conclusion(s): Lifetime cocaine use is a strong predictor of conversion to BD. These findings may help clinicians in identifying individuals with MDD who are at greater risk to develop BD, and promote more targeted preventative treatments. Further studies are needed to assess the possible underlying mechanisms linking exposure to cocaine to BD conversion.</t>
  </si>
  <si>
    <t>https://dx.doi.org/10.1111/bdi.12746</t>
  </si>
  <si>
    <t>Bipolar Disorders. Conference: 21st Annual International Society for Bipolar Disorders Conference: Global Advances in Bipolar Disorder and Depression, ISBD 2019. Sydney, NSW Australia. 21(Supplement 1) (pp 95-96), 2019. Date of Publication: March 2019.</t>
  </si>
  <si>
    <t>Jacob, Theodore;Blonigen, Daniel M.;Upah, Roxanne;Justice, Amy</t>
  </si>
  <si>
    <t>Lifetime drinking trajectories among veterans in treatment for HIV.</t>
  </si>
  <si>
    <t>Background: Previous work on the course of drinking across the life course identified 4 distinct patterns of problem drinking: severe chronic (SC), severe nonchronic (SNC), late onset (LO), and young adult (YA). The purpose of the current study was to determine the generalizability of these findings to a sample of midlife veterans with quite different characteristics from those previously assessed; specifically, veterans in treatment for HIV and veterans in treatment for non-HIV medical issues. Methods: Participants were drawn from the Veterans Aging Cohort Study that included HIV-positive and matched non-HIV participants. As in our earlier studies, the lifetime drinking history was used to assess drinking phases, and latent growth mixture models were used for analyses. Results: Similar to previous findings, both the HIV+ and non-HIV groups exhibited 4 patterns of drinking (SC, SNC, LO, and YA). SC drinkers had younger ages of onset for drinking and longer duration of smoking. SC drinkers also had the highest rates of cocaine use. Within the HIV+ subsample, SC and LO drinkers increased their drinking after their HIV diagnosis. Conclusions: This study is the first to examine lifetime drinking patterns among those treated for HIV and provides an excellent starting point for examining finer-grained relationships involving drinking, onset of HIV, and treatment outcomes. Absent from the current study and of particular importance to future work in this area is the need for precise information regarding the temporal relationship between date of HIV diagnosis, onset of treatment, and changes in drinking behavior over the life course. (PsycInfo Database Record (c) 2023 APA, all rights reserved)</t>
  </si>
  <si>
    <t>https://doi.org/10.1111/acer.12071</t>
  </si>
  <si>
    <t>Bizzarro, Michael Robert</t>
  </si>
  <si>
    <t>Lifetime patterns of maternal substance abuse as a predictor of child maltreatment and child developmental outcomes.</t>
  </si>
  <si>
    <t>Objective. To determine whether a relationship between maternal lifetime patterns of alcohol and illicit drug use is linked to child maltreatment and poor child outcomes supported by a Fairbairnian Perspective of Developmental Psychopathology. This perspective explains how alcohol and illicit drug use contributes to child maltreatment and poor child outcomes by a depletion of the central ego and an over investment in the libidinal and antilibidinal ego. Methods. Mother and child dyads that completed the age 8 interviews were recruited from JPA in Chicago as part of a larger five site longitudinal study (Capella Project). Mothers' lifetime patterns of alcohol and illicit drug use was used as a predictor of child maltreatment and poor child outcomes, using two self-report measures for alcohol and drug use: Caregiver Substance Abuse (CSA) for lifetime history of alcohol and illicit drug use and the CAGE, for problem alcohol use. History of Loss and Victimization (VICA), a self-report measure was used to report any childhood history of victimization. Child Maltreatment was assessed using the Barnett, Manly and Cicchetti Coding Scheme. The Battelle, WPPSI, PRESS and CBCL were used to measure child outcomes. Results. Seventy-nine percent of mothers reported lifetime alcohol use, 46% reported current alcohol use, 22% of the mothers who reported a childhood history of victimization used illicit drugs, and 8% used alcohol and drugs, 23% of the mothers who reported a childhood history of victimization remained abstinent from alcohol and drugs since the birth of the target child. Mothers with a founded report of child maltreatment were more likely to use cocaine, crack and amphetamines. Children whose mothers reported never having used alcohol or drugs had less developmental problems than mothers currently using and those who have been abstinent from the birth of the target child. The highest incidence of poor child outcomes was in the category of alcohol use only. Conclusion. Mothers with a history of victimization were more likely to have alcohol and illicit drug problems, a founded report of child maltreatment, and poorer child outcomes. (PsycINFO Database Record (c) 2016 APA, all rights reserved)</t>
  </si>
  <si>
    <t>Morasco B.
 Lovejoy T.
 Hyde S.
 Shull S.
 Dobscha S.</t>
  </si>
  <si>
    <t>Limitations of pain numeric rating scale scores collected during usual care: Need for enhanced assessment.</t>
  </si>
  <si>
    <t>Screening for pain as the fifth vital sign with the 0-10 numeric rating scale (NRS) is common in clinical practice. Researchers have begun to explore using data generated from NRS scores, which are stored in the electronic medical record, to evaluate pain care and treatment outcomes. However, limited data are available about the utility of NRS scores collected in the context of usual care. We report findings from a prospective cohort study of 186 patients with musculoskeletal pain who were prescribed long-term opioid therapy. All patients received care at a VA medical center and had been screened with the 0-10 NRS during routine outpatient visits. They also completed research visits every six months for two years. We examined bivariate correlations of NRS data obtained from the medical record with scores on standardized measures of pain intensity, pain disability, depression, anxiety, and quality of life. Inferential analyses accounted for non-independence of observations due to repeated measures data. Study results indicate that NRS scores obtained in routine clinical practice are only moderately correlated with pain intensity scores obtained using the standardized Chronic Pain Grade from a research study, that were measured within two weeks of the NRS rating (r = .40). The strength of the correlation decreases as NRS scores are averaged over 4-, 8-, 16-, and 24-week intervals around the research assessment. NRS scores are also moderately correlated with pain disability scores (r = .27). Correlations between pain NRS scores and other standardized measures of depression (Patient Health Questionnaire), anxiety (Generalized Anxiety Disorder-7), and quality of life (Medical Outcomes Study Short-Form, Version 12) were low and often non-significant. Findings from the study suggest that standardized assessments of pain in usual care would benefit greatly from the inclusion of more robust measures of pain-related function and quality of life.</t>
  </si>
  <si>
    <t>Journal of Pain. Conference: 37th Annual Scientific Meeting of the American Pain Society. Anaheim, CA United States. 19(3 Supplement 1) (pp S33), 2018. Date of Publication: March 2018.</t>
  </si>
  <si>
    <t>Abildgaard J.T.
 Lonergan K.T.
 Tolan S.J.
 Kissenberth M.J.
 Hawkins R.J.
 Washburn R.
 Adams K.J.
 Long C.D.
 Shealy E.C.
 Motley J.R.
 Tokish J.M.</t>
  </si>
  <si>
    <t>Liposomal bupivacaine versus indwelling interscalene nerve block for postoperative pain control in shoulder arthroplasty: a prospective randomized controlled trial.</t>
  </si>
  <si>
    <t>Background Pain management strategies following shoulder arthroplasty vary significantly. Liposomal bupivacaine (LB) is an extended-release delivery of a phospholipid bilayer encapsulating bupivacaine that can result in drug delivery up to 72 hours. Prior studies in lower extremity surgery demonstrated efficacy of LB in comparison to a single-shot peripheral nerve block; however, no study has investigated LB in a total shoulder arthroplasty population. Therefore, this study compared LB vs. an indwelling interscalene nerve block (IINB). Methods This is a prospective, randomized study of 83 consecutive shoulder arthroplasty patients; 36 patients received LB and a "bridge" of 30 mL of 0.5% bupivacaine, and 47 patients received an IINB. Postoperative visual analog scale pain levels, opiate consumption measured with oral morphine equivalents, length of hospital stay, and postoperative complications were recorded. Continuous variables were compared using an analysis of variance with significance set at P &lt;.05. Results Visual analog scale pain scores were statistically higher in the LB cohort immediately postoperatively in the postanesthesia care unit (7.25 vs. 1.91; P =.000) as well as for the remainder of postoperative day 0 (4.99 vs. 3.20; P =.005) but not for the remainder of admission. Opiate consumption was significantly higher among the LB cohort in the postanesthesia care unit (31.79 vs. 7.47; P =.000), on postoperative day 0 (32.64 vs. 15.04; P =.000), and for the total hospital admission (189.50 vs. 91.70, P =.000). Complication numbers and length of stay were not statistically different. Conclusion Use of an IINB provides superior pain management in the immediate postoperative setting as demonstrated by decreased narcotic medication consumption and lower subjective pain scores.Copyright © 2017 Journal of Shoulder and Elbow Surgery Board of Trustees</t>
  </si>
  <si>
    <t>https://dx.doi.org/10.1016/j.jse.2017.03.012</t>
  </si>
  <si>
    <t>Journal of Shoulder and Elbow Surgery. 26(7) (pp 1175-1181), 2017. Date of Publication: July 2017.</t>
  </si>
  <si>
    <t>Vogel J.D.</t>
  </si>
  <si>
    <t>Liposome bupivacaine (exparel) for extended pain relief in patients undergoing ileostomy reversal at a single institution with a fast-track discharge protocol: An improve phase IV health economics trial.</t>
  </si>
  <si>
    <t>Background: Postoperative opioid use following ileostomy reversal procedures contributes to postoperative ileus. We assessed the impact of a liposome bupivacaine-based, opioid-sparing multimodal analgesia regimen versus a standard opioid-based analgesia regimen on postsurgical opioid use. We also assessed health economic outcomes in patients undergoing ileostomy reversal at our institution, which employs an enhanced recovery discharge protocol. Method(s): In this single-center, open-label study, patients undergoing ileostomy reversal received postsurgical pain therapy via multimodal analgesia that included a single intraoperative administration of liposome bupivacaine or opioid-based patient-controlled analgesia (PCA) with intravenous morphine or hydromorphone. Rescue analgesia (intravenous [IV] opioids and/or oral opioid + acetaminophen) was available to all patients. Primary efficacy measures included postsurgical opioid use, hospital length of stay (LOS), and hospitalization costs. Secondary measures included: time to first rescue opioid use; patient satisfaction with analgesia; additional medical intervention; and opioid-related adverse events. Result(s): Forty-three patients were enrolled and met eligibility criteria (IV opioid PCA group = 20; liposome bupivacaine-based multimodal analgesia group = 23). Postsurgical opioid use was significantly less in the multimodal analgesia group compared with the IV opioid PCA group (mean [standard deviation]: 38 mg [46 mg] versus 68 mg [47 mg]; P = 0.004). Postsurgical LOS betweengroup differences (median: 3.0 days versus 3.8 days) and geometric mean hospitalization costs (US $6,611 versus US$6,790) favored the multimodal analgesic group but did not achieve statistical significance. Median time to first opioid use was 1.1 hours versus 0.7 hours in the multimodal analgesia and IV opioid PCA groups, respectively; P = 0.035. Two patients in the multimodal analgesia group and one in the IV opioid PCA group experienced opioid-related adverse events. Conclusion(s): A liposome bupivacaine-based multimodal analgesic regimen reduced postoperative opioid consumption in patients undergoing ileostomy reversal under a fast-track discharge protocol. A reduction of 21% in LOS (0.8 days) was noted which, although not statistically significant, may be considered clinically meaningful given the already aggressive fast-track discharge program. © 2013 Vogel, publisher and licensee Dove Medical Press Ltd.</t>
  </si>
  <si>
    <t>https://dx.doi.org/10.2147/JPR.S46950</t>
  </si>
  <si>
    <t>Journal of Pain Research. 6 (pp 605-610), 2013. Date of Publication: 2013.</t>
  </si>
  <si>
    <t>Demirci, Arzu Ciftci;Gunes, Hatice;Adaletli, Hilal;Bulanik, Esra;Erdogan, Ayten</t>
  </si>
  <si>
    <t>Liver enzyme levels in adolescent patients treated with buprenorphine and additional psychotropic agents.</t>
  </si>
  <si>
    <t>Background: There are limited efficacy and safety data for buprenorphine/naloxone treatment in adolescents, and little is known about the incidence and prevalence of liver function abnormalities in young patients using buprenorphine/naloxone. Objectives: To assess the changes in liver enzyme levels associated with buprenorphine/naloxone treatment and co-medication with psychotropic agents among opioid dependent subjects aged 15â€“18 years. Methods: Liver enzyme levels (ALT and AST) were evaluated among 59 adolescent subjects before and following eight weeks of buprenorphine/naloxone treatment. Results: The frequency of additional psychotropic use was 60%. The patientsâ€™ mean liver enzyme levels at weeks 2 and 4 were significantly higher than the baseline (ALT: pp = 0.003, and AST: pp = 0.016, respectively). However, there was no statistically significant difference in AST and ALT levels between the baseline and week 8. The majority of the abnormalities seen were clinically nonsignificant elevations (less than two times the upper limit of normal). It is plausible that the abnormalities in liver enzymes could have been mediated by the use of psychotropic medications. Conclusions: Buprenorphine/naloxone was well tolerated in most adolescent patients, besides clinically nonsignificant liver enzyme elevations. Psychotropic medications may have been associated with the liver enzyme changes early in the course of treatment. Nevertheless, given the relatively small number of adolescents studied to date with buprenorphine/naloxone, additional studies evaluating liver enzymes in young patients receiving buprenorphine/naloxone (and no other psychotropics) are needed. (PsycINFO Database Record (c) 2016 APA, all rights reserved)</t>
  </si>
  <si>
    <t>https://doi.org/10.3109/00952990.2014.983272</t>
  </si>
  <si>
    <t>Manzoni, Patrik;Fischer, Benedikt;Rehm, JÃ¼rgen</t>
  </si>
  <si>
    <t>Local drug--Crime dynamics in a Canadian multi-site sample of untreated opioid users.</t>
  </si>
  <si>
    <t>This multi-site study analysed self-reported involvement in property crime, drug dealing, and sex work, across five Canadian cities, among a sample of 677 illicit opioid and other drug users outside of treatment. First, we assessed drug-use patterns and the extent of illegal income-generating behaviour for each city. We then analysed factors and city interactions contributing to engagement in the respective criminal activities, including drug-use patterns, socio-economic characteristics, and other illegal activities. With this approach we explored city-specific patterns of crime prediction; thus we identified local drug-crime associations. The study sample was recruited by outreach and snowball methods and was assessed by standardized study protocols. Findings revealed substantial differences among the cities regarding both the extent and frequency of illegal activities. In regard to local differences, multiple logistic regression models revealed that crack use was strongly associated with property crime in Toronto, while cocaine use was strongly related with sex work in Montreal and Quebec City. This evidence points to local dynamics of drug cultures that are related to specific criminal activities. Implications for further research and intervention efforts are discussed. (PsycInfo Database Record (c) 2020 APA, all rights reserved)</t>
  </si>
  <si>
    <t>https://doi.org/10.3138/cjccj.49.3.341</t>
  </si>
  <si>
    <t>Canadian Journal of Criminology and Criminal Justice</t>
  </si>
  <si>
    <t>University of Toronto Press</t>
  </si>
  <si>
    <t>Wilson J.M.
 Colebaugh C.A.
 Meints S.M.
 Mikayla Flowers K.
 Edwards R.R.
 Schreiber K.L.</t>
  </si>
  <si>
    <t>Loneliness and Pain Catastrophizing Among Individuals with Chronic Pain: The Mediating Role of Depression.</t>
  </si>
  <si>
    <t>Purpose: Loneliness increased during the COVID-19 pandemic and social distancing guidelines, potentially exacerbating negative cognitions about pain. The present study investigated the longitudinal relationship between loneliness, assessed during the early weeks of the pandemic, and pain catastrophizing, assessed after living in the pandemic for approximately 1 year, among chronic pain patients. We also examined whether severity of depressive symptoms mediated this association. Method(s): This prospective longitudinal study recruited individuals with chronic pain (N=93) from Massachusetts using an online convenience sampling method via the platform Rally. Participants completed an initial survey early after the onset of social distancing (4/28/20-6/17/20; Time 1) and a follow-up survey 1 year later (5/21/21-6/7/21; Time 2). Participants completed validated assessments of loneliness (T1), pain catastrophizing (T2), and depression (T2). Spearman correlations and Mann- Whitney U-tests were used to explore associations among psychosocial, pain, and participant characteristics. A mediation analysis was conducted to test whether the association between loneliness and pain catastrophizing was mediated by depression. Result(s): Participants had a mean age of 40.6 years and were majority female (80%) and White (82%). Greater loneliness was associated with subsequent higher pain catastrophizing (b=1.23, 95% CI [0.03, 2.44]). Mediation analysis showed a significant indirect effect (b=0.57, 95% CI [0.10, 1.18) of loneliness (T1) on catastrophizing (T2) through depression (T2) while accounting for several important covariates. The direct effect of loneliness on catastrophizing was no longer significant when depression was included in the model (b=0.66, 95% CI [-0.54, 1.87]). Conclusion(s): Findings suggest that greater loneliness during the pandemic was associated with higher pain catastrophizing 1 year later, and severity of depression after living in the pandemic mediated this association. As loneliness, depression, and catastrophizing can all be modified with behavioral interventions, understanding the temporal associations among these variables is important for the employment of future empirically supported treatments.Copyright © 2022 Wilson et al.</t>
  </si>
  <si>
    <t>https://dx.doi.org/10.2147/JPR.S377789</t>
  </si>
  <si>
    <t>Journal of Pain Research. 15 (pp 2939-2948), 2022. Date of Publication: 2022.</t>
  </si>
  <si>
    <t>Bounes V.
 Lapeyre-Mestre M.
 Pourcel L.
 Roussin A.</t>
  </si>
  <si>
    <t>Long term consequences of acute pain on patients receiving methadone or buprenorphine maintenance treatment: A prospective multicenter cohort study.</t>
  </si>
  <si>
    <t>Objective: To investigate if exposure to an acute painful phenomenon could lead to a decrease of long term retention concerning buprenorphine or methadone maintenance. Method(s): Patients aged 18 or more and under opioid maintenance treatment (OMT) since at least 3 months were included in this prospective multicenter cohort study with a follow-up of 12 months. Patients were considered in the acute Pain group (P) if they were exposed to an acute painful phenomenon at inclusion, the Control group (C) corresponding to patients not exposed at the inclusion. Follow-up was performed by general practitioners in charge of these patients. The primary outcome variable was the OMT retention rate at 12 months. In case of lost of follow-up during the study period, we considered in an intention-to-treat analysis that those patients were no longer under OMT. Statistical analysis was performed with SAS 9.1© software. Comparison between groups used Chi-square tests, and multivariate analysis was performed using logistic regression to identify factors associated to 12 months OMT retention. Result(s): Among the 151 patients included (80 in group P), 111 (74%) were male and 54 (36%) had a traumatic pain. The median age was 36 (Interquartile range 30-41). One hundred and four (69%) were buprenorphine users. The groups did not significantly differ for all aspects including chronic pain, anxiety, OMT misuse and usual treatment. The patients in the group P were by definition more often admitted for a traumatic chief complaint (44 patients (55%) in group P and 10 (14%) in group C). The 12 month- OMT retention rate was 42% (n = 30) in group C vs. 25% (n = 20) in group P, (P &lt; 0.05). The multivariate analysis found two factors independently associated with a lower 12 month-OMT retention: Patients of group P vs. group C (OR, 0.5; CI95%, 0.2-0.9; P &lt; 0.05), and buprenorphine vs. methadone users (OR, 0.4; CI95%, 0.2-0.8; P &lt; 0.05). Conclusion(s): Acute pain is associated with significant changes in OMT long term retention. One hypothesis should be an inadequate treatment of the pain. Effective management of pain in these patients requires a heightened awareness of this important issue.</t>
  </si>
  <si>
    <t>https://dx.doi.org/10.1111/j.1472-8206.2012.01032.x</t>
  </si>
  <si>
    <t>Fundamental and Clinical Pharmacology. Conference: 16th Annual Meeting of French Society of Pharmacology and Therapeutics, the 79th Annual Meeting of Society of Physiology, the 33th Pharmacovigilance Meeting, the 13th APNET Seminar and the 10th CHU CIC Meeting. Dijon France. Conference Publication: (var.pagings). 26(SUPPL.1) (pp 11), 2012. Date of Publication: April 2012.</t>
  </si>
  <si>
    <t>Garcia, JB; Bascaran, MTB</t>
  </si>
  <si>
    <t>Long term effectiveness of methadone maintenance treatments in persons with addiction to opiates</t>
  </si>
  <si>
    <t>methadone long-term treatment; methadone maintenance treatment; opiate addiction; effectiveness of methadone; doses and toxicity of methadone</t>
  </si>
  <si>
    <t>FOLLOW-UP; HEROIN USERS; BUPRENORPHINE; MORTALITY; SEVERITY; DRUG; CARE</t>
  </si>
  <si>
    <t>Maceira A.M.
 Ripoll C.
 Cosin-Sales J.
 Igual B.
 Gavilan M.
 Salazar J.
 Belloch V.
 Pennell D.J.</t>
  </si>
  <si>
    <t>Long term effects of cocaine on the heart assessed by cardiovascular magnetic resonance at 3T.</t>
  </si>
  <si>
    <t>Background: Cocaine is an addictive, sympathomimetic drug with potentially lethal effects. The prevalence and features of cocaine cardiotoxicity are not well known. We aimed to assess these effects using a comprehensive cardiovascular magnetic resonance (CMR) protocol in a large group of asymptomatic cocaine users. Methods. Consecutive (n = 94, 81 males, 36.6 +/-7 years), non-selected, cocaine abusers were recruited and had a medical history, examination, ECG, blood test and CMR. The CMR study included measurement of left and right ventricular (LV, RV) dimensions and ejection fraction (EF), sequences for detection of myocardial oedema and late gadolinium enhancement (LGE). Images were compared to a cohort of healthy controls. Result(s): Years of regular cocaine use were 13.9 +/- 9. When compared to the age-matched healthy cohort, the cocaine abusers had increased LV end-systolic volume, LV mass index and RV end-systolic volume, with decreased LVEF and RVEF. No subject had myocardial oedema, but 30% had myocardial LGE indicating myocardial damage. Conclusion(s): CMR detected cardiovascular disease in 71% of this cohort of consecutive asymptomatic cocaine abusers and mean duration of abuse was related to probability of LV systolic dysfunction. © 2014 Maceira et al.; licensee BioMed Central Ltd.</t>
  </si>
  <si>
    <t>https://dx.doi.org/10.1186/1532-429X-16-26</t>
  </si>
  <si>
    <t>Journal of Cardiovascular Magnetic Resonance. 16(1) (no pagination), 2014. Article Number: 26. Date of Publication: 23 Apr 2014.</t>
  </si>
  <si>
    <t>Scott R.
 Aboud A.
 O'Gorman T.</t>
  </si>
  <si>
    <t>Long-acting injectable buprenorphine - 'best practice' opioid agonist therapy for Australian prisoners.</t>
  </si>
  <si>
    <t>Objective: To consider opioid agonist therapy in prisons. Conclusion(s): Given the substantial risks of substance misuse by prisoners, long-acting injectable buprenorphine should be adopted as 'best practice' treatment in Australian prison populations.Copyright © The Royal Australian and New Zealand College of Psychiatrists 2022.</t>
  </si>
  <si>
    <t>https://dx.doi.org/10.1177/10398562211059086</t>
  </si>
  <si>
    <t>Australasian Psychiatry. 30(4) (pp 498-502), 2022. Date of Publication: August 2022.</t>
  </si>
  <si>
    <t>Sullivan, Maria;Bisaga, Adam;Pavlicova, Martina;Choi, C. Jean;Mishlen, Kaitlyn;Carpenter, Kenneth M.;Levin, Frances R.;Dakwar, Elias;Mariani, John J.;Nunes, Edward V.</t>
  </si>
  <si>
    <t>Long-acting injectable naltrexone induction: A randomized trial of outpatient opioid detoxification with naltrexone versus buprenorphine.</t>
  </si>
  <si>
    <t>Objective: At present there is no established optimal approach for transitioning opioid-dependent adults to extended-release injection naltrexone (XR-naltrexone) while preventing relapse. The authors conducted a trial examining the efficacy of two methods of outpatient opioid detoxification for induction to XR-naltrexone. Method: Participants were 150 opioid-dependent adults randomly assigned 2:1 to one of two outpatient detoxification regimens, naltrexone-assisted detoxification or buprenorphine-assisted detoxification, followed by an injection of XR-naltrexone. Naltrexone-assisted detoxification lasted 7 days and included a single day of buprenorphine followed by ascending doses of oral naltrexone along with clonidine and other adjunctive medications. Buprenorphine-assisted detoxification included a 7-day buprenorphine taper followed by a week-long delay before administration of XR-naltrexone, consistent with official prescribing information for XR-naltrexone. Participants from both groups received behavioral therapy focused on medication adherence and a second dose of XR-naltrexone. Results: Compared with participants in the buprenorphine-assisted detoxification condition, participants assigned to naltrexone-assisted detoxification were significantly more likely to be successfully inducted to XR-naltrexone (56.1% compared with 32.7%) and to receive the second injection at week 5 (50.0% compared with 26.9%). Both models adjusted for primary type of opioid use, route of opioid administration, and morphine equivalents at baseline. Conclusions: These results demonstrate the safety, efficacy, and tolerability of low-dose naltrexone, in conjunction with single-day buprenorphine dosing and adjunctive nonopioid medications, for initiating adults with opioid dependence to XR-naltrexone. This strategy offers a promising alternative to the high rates of attrition and relapse currently observed with agonist tapers in both inpatient and outpatient settings. (PsycINFO Database Record (c) 2017 APA, all rights reserved)</t>
  </si>
  <si>
    <t>https://doi.org/10.1176/appi.ajp.2016.16050548</t>
  </si>
  <si>
    <t>Macisaac M.
 Straub A.
 Whitton B.
 O'neil H.
 Lloyd-Jones M.
 Ogden E.
 Holmes J.
 Bonomo Y.
 Pastor A.
 Thompson A.</t>
  </si>
  <si>
    <t>Long-acting opioid agonist therapy clinics: A new opportunity and pathway to engage people who inject drugs in hepatitis C care.</t>
  </si>
  <si>
    <t>Background and Aim: The prevalence of hepatitis C is high among people who inject drugs (PWID). Treatment of this group is crucial to interrupting ongoing hepatitis C viral transmission and will be essential to meet the World Health Organization elimination goals by 2030. Opioid agonist therapy (OAT) is an evidence-based harm reduction intervention to reduce opioid use and the risk of death by overdose. In addition, OAT services may reduce the risk of hepatitis C acquisition and improve treatment outcomes. However, barriers exist to engaging those receiving OAT in hepatitis C services. OAT prescribing clinics often have large numbers of complex patients who have multiple competing health priorities, as well as limited hepatitis C support services. Recently, long-acting injectable buprenorphine (LAIB) has been approved for use as OAT in Australia, given as a subcutaneous injection on either a weekly or monthly basis. This avoids the need for daily medication pick-up, reduces client copayments, and diminishes the potential for non-medical use of opioids. It also provides a potential point of contact for engagement in hepatitis C care. The addiction medicine department at St Vincent's Hospital Melbourne was one of the first in Victoria to establish a LAIB clinic, which, in addition to OAT, aims to provide holistic and opportunistic health care, including bloodborne virus screening. We aimed to evaluate the feasibility and efficacy of a novel pathway for hepatitis C screening and treatment through engagement of patients attending a LAIB clinic. Method(s): We are conducting a prospective cohort study of hepatitis screening and treatment uptake in the LAIB clinic at St Vincent's Hospital Melbourne, which commenced on 5 May 2020. The hepatitis C service is led by addiction medicine clinicians and supported by onsite hepatitis services. The model of care offers hepatitis testing to all patients, with onsite fibrosis assessment (pathology for aspartate aminotransferase to platelet ratio index [APRI] and liver elastography) also available. Those with evidence of fibrosis or cirrhosis are referred for specialist assessment. Hepatitis C treatment with direct-acting antivirals (DAAs) is prescribed by addiction medicine physicians, with gastroenterology consultation only when necessary. Data are being gathered as part of standard hepatitis C assessment and treatment work-up at our institution. Data collected include sociodemographics, prior hepatitis C status and treatment, and outcomes of engagement with hepatitis C services through the LAIB clinic. Result(s): To date, 47 patients have been seen in the clinic, of whom 45 commenced LAIB treatment. Most (89%) are being reviewed on a monthly basis. Median age of patients is 42 years (IQR, 35-50), the majority are male (64%), 11% do not have a fixed address, 32% have a forensic history, 32% also have a history of alcohol dependence, and 75% have at least one further active mental health diagnosis. Seventy percent report injecting drug use within the 12 months before attendance. Overall, 55% of patients reported a prior diagnosis of hepatitis C virus (HCV), among whom the majority (19/26, 73%) had previously engaged in hepatitis C treatment, and 11 (58%) had documented sustained virological response at 12 weeks (SVR12). A further six patients with a known HCV diagnosis who were treated externally had SVR12 confirmed opportunistically through engagement with the clinic's hepatitis C service. Of the two previously treated patients without SVR12, one is awaiting SVR12 assessment and one had confirmed re-infection (defined as a switch in HCV genotype). Ten patients (23%) have undergone hepatitis C screening through the LAIB clinic. Four were HCV antibody positive and two returned a positive HCV RNA result, both of whom commenced treatment. An additional patient with HCV diagnosed before commencing LAIB has also been successfully started on DAA therapy. Treatment is ongoing in all three cases. An APRI was calculated for 62% of all patients attending the LAIB clinic (93% were &lt; 1.0), and three patients had transient elastography performed (two with APRI &gt; 1.0, one with clinical signs of chronic liver disease); however, none of the patients have been diagnosed with cirrhosis to date. Two patients with pre-existing cirrhosis have been referred for specialist liver clinic follow-up. To date, the LAIB clinic has an 87% patient retention rate. Conclusion(s): Australia is one of the few countries on track to meet the WHO hepatitis C elimination targets by 2030. However, to maintain this trajectory, we must develop new hepatitis C testing and treatment pathwaysto engage PWID. To date, engagement of clients attending a new LAIB clinic with hepatitis C services has been highly successful. We found this cohort of patients differs from other PWID populations, demonstrating high rates of prior engagement in hepatitis C care. Further, although successful engagement in hepatitis C services through the LAIB clinic may be reflective of a cohort that is motivated and socially stable enough to commence and maintain LAIB treatment, it may also be indicative of the stabilizing effect that LAIB itself provides. The introduction of LAIB clinics that successfully engage PWID provides an additional and promising opportunity to increase screening and treatment rates for marginalized patients living with hepatitis C.</t>
  </si>
  <si>
    <t>https://dx.doi.org/10.1111/jgh.15269</t>
  </si>
  <si>
    <t>Journal of Gastroenterology and Hepatology (Australia). Conference: Gastroenterological Society of Australia, GESA and Australian Gastroenterology Week, AGW 2020. Virtual. 35(SUPPL 1) (pp 78-79), 2020. Date of Publication: November 2020.</t>
  </si>
  <si>
    <t>Alessandria G, Meli R, Infante MT, Vestito L, Capello E, Bandini F.</t>
  </si>
  <si>
    <t>Long-term assessment of the cognitive effects of nabiximols in patients with multiple sclerosis: A pilot study</t>
  </si>
  <si>
    <t>Clin Neurol Neurosurg. 2020 Sep;196:105990. doi: 10.1016/j.clineuro.2020.105990. Epub 2020 Jun 5.</t>
  </si>
  <si>
    <t>10.1016/j.clineuro.2020.105990</t>
  </si>
  <si>
    <t>Rounsaville, Bruce J.;Kosten, Thomas R.;Kleber, Herbert D.</t>
  </si>
  <si>
    <t>Long-term changes in current psychiatric diagnoses of treated opiate addicts.</t>
  </si>
  <si>
    <t>Examined changes in rates of current psychiatric disorders in 268 opiate addicts (mean age 27.6 yrs) reevaluated 2.5 yrs after seeking treatment. In light of Research Diagnostic Criteria, rates of any current disorder dropped from 86.1% at treatment intake to 57.9% at follow-up. The specific disorder that accounted for most of this reduction was current major depression, for which rates dropped from 25.9% to 12.7%. For alcoholism, current rates dropped slightly from 12.8% to 11.6%. Antisocial personality disorder rates dropped from 27.0% to 22.4%. Those who were in a current episode at follow-up consisted of about half recurrent cases and half new cases. Among those diagnosed at intake, more than half improved during the follow-up period. While social functioning, initial severity of illness, and longitudinal course of drug abuse were unrelated to the course of psychiatric disorders, having a concurrent personality diagnosis was associated with recurrence or development of disorders. (PsycInfo Database Record (c) 2020 APA, all rights reserved)</t>
  </si>
  <si>
    <t>https://doi.org/10.1016/0010-440X(86)90036-2</t>
  </si>
  <si>
    <t>Ge S.
 Chang C.
 Adler J.R.
 Zhao H.
 Chang X.
 Gao L.
 Wu H.
 Wang J.
 Li N.
 Wang X.
 Gao G.</t>
  </si>
  <si>
    <t>Long-term changes in the personality and psychopathological profile of opiate addicts after nucleus accumbens ablative surgery are associated with treatment outcome.</t>
  </si>
  <si>
    <t>Objective: To investigate the long-term outcome and changes of the personality and psychopathological profile of opiate addicts after bilateral stereotactic nucleus accumbens (NAc) ablative surgery. Method(s): 60 patients were followed up for 5 years and abstinent status and adverse events were evaluated. NAc lesion volumes and locations were obtained by postoperative MRI scans. The Chinese version of the Eysenck Personality Questionnaire (EPQ-RSC), the Symptom Checklist-90-Revised (SCL-90-R), the Beck Depression Inventory (BDI), the Yale-Brown Obsessive Compulsive Scale (Y-BOCS) and the World Health Organization's Quality of Life Questionnaire-Brief Version (WHOQOL-BREF) were administered to the patients before and 5 years after the stereotactic surgery. Result(s): The total abstinence rate of all patients in their 5th postoperative year was 47.4%. The abstinent patients had a significantly larger lesion volume than the relapsed ones, but a larger lesion volume also increased the risk of adverse events. 5 years after surgery, the abstinent patients showed significant decreases on the Psychoticism (EPQ-P) and Neuroticism (EPQ-N) scores by EPQ-RSC, a significant decline on the Global Severity Index and the subscores in all 10 dimensions by SCL-90-R, significant decreases on the BDI and Y-BOCS scores, and significant improvements on the scores of all domains by WHOQOL-BREF, while for the relapsed patients, only the subscores of obsessive-compulsive by SCL-90-R and the Y-BOCS scores significantly decreased. Postoperative analysis revealed that the abstinent patients had a significantly better score than the relapsed ones by various instruments, and NAc lesion volumes and locations did not correlate with the outcome of any of these instruments. Conclusion(s): The bilateral ablation of NAc by stereotactic neurosurgery was a feasible method for alleviating psychological dependence on opiate drugs and preventing a relapse. Long-term follow-up suggested that surgery can improve the personality and psychopathological profile of opiate addicts with a trend towards normal levels, provided persistent abstinence can be maintained; relapse, on the other hand, may ruin this effect. © 2013 S. Karger AG, Basel.</t>
  </si>
  <si>
    <t>https://dx.doi.org/10.1159/000343199</t>
  </si>
  <si>
    <t>Stereotactic and Functional Neurosurgery. 91(1) (pp 30-44), 2013. Date of Publication: January 2013.</t>
  </si>
  <si>
    <t>Heine, J; Kopp, UA; Klag, J; Ploner, CJ; Pruss, H; Finke, C</t>
  </si>
  <si>
    <t>Long-Term Cognitive Outcome in Anti-N-Methyl-D-Aspartate Receptor Encephalitis</t>
  </si>
  <si>
    <t>DEFICITS; KETAMINE; CA1</t>
  </si>
  <si>
    <t>Objective Cognitive dysfunction is a core symptom of anti-N-methyl-D-aspartate receptor (NMDAR) encephalitis, but detailed studies on prevalence, characteristics of cognitive deficits, and the potential for recovery are missing. Here, we performed a prospective longitudinal study to assess cognitive long-term outcome and identify clinical predictors. Methods Standardized comprehensive neuropsychological assessments were performed in 43 patients with NMDAR encephalitis 2.3 years and 4.9 years (median) after disease onset. Cognitive assessments covered executive function, working memory, verbal/visual episodic memory, attention, subjective complaints, and depression and anxiety levels. Cognitive performance of patients was compared to that of 30 healthy participants matched for age, sex, and education. Results All patients had persistent cognitive deficits 2.3 years after onset, with moderate or severe impairment in &gt;80% of patients. Core deficits included memory and executive function. After 4.9 years, significant improvement of cognitive function was observed, but moderate to severe deficits persisted in two thirds of patients, despite favorable functional neurological outcomes (median modified Rankin Scale = 1). Delayed treatment, higher disease severity, and longer duration of the acute phase were predictors for impaired cognitive outcome. The recovery process was time dependent, with greater gains earlier after the acute phase, although improvements were possible for several years after disease onset. Interpretation Cognitive deficits are the main contributor to long-term morbidity in NMDAR encephalitis and persist beyond functional neurological recovery. Nonetheless, cognitive improvement is possible for several years after the acute phase and should be supported by continued cognitive rehabilitation. Cognition should be included as an outcome measure in future clinical studies. ANN NEUROL 2021</t>
  </si>
  <si>
    <t>Green, Kerry M.;Doherty, Elaine E.;Ensminger, Margaret E.</t>
  </si>
  <si>
    <t>Long-term consequences of adolescent cannabis use: Examining intermediary processes.</t>
  </si>
  <si>
    <t>Background: In the United States, perceptions of marijuanaâ€™s acceptability are at an all-time high, risk perceptions among youth are low, and rates are rising among Black youth. Thus, it is imperative to increase the understanding of long-term effects of adolescent marijuana use and ways to mitigate adverse consequences. Objectives: To identify the midlife consequences of heavy adolescent marijuana use and the mechanisms driving effects among a Black, urban population. Methods: This study analyzed the propensity score-matched prospective data from the Woodlawn Study, a community cohort study of urban Black youth followed from ages 6â€“42. After matching the 165 adolescents who used marijuana heavily to 165 non-heavy/nonusers on background confounders to reduce selection effects (64.5% male), we tested the association of heavy marijuana use by age 16 with social, economic, and physical and psychological health outcomes in midlife and the ability of adult drug trajectories (marijuana, cocaine, and heroin use from ages 17â€“42) and school dropout to mediate effects. Results: Heavy adolescent marijuana use was associated with an increased risk of being poor and of being unmarried in midlife. Marijuana use also predicted lower income and greater anxious mood in midlife. Both adult drug use trajectories and school dropout significantly mediated socioeconomic effects but not marital or anxious mood outcomes. Conclusion: Heavy adolescent marijuana use seems to set Black, urban youth on a long-term trajectory of disadvantage that persists into midlife. It is critical to interrupt this long-term disadvantage through the prevention of heavy adolescent marijuana use, long-term marijuana and other drug use, and school dropout. (PsycInfo Database Record (c) 2022 APA, all rights reserved)</t>
  </si>
  <si>
    <t>https://doi.org/10.1080/00952990.2016.1258706</t>
  </si>
  <si>
    <t>Carrie C.
 Guemmar Y.
 Cottenceau V.
 de Molliens L.
 Petit L.
 Sztark F.
 Biais M.</t>
  </si>
  <si>
    <t>Long-term disability after blunt chest trauma: Don't miss chronic neuropathic pain!.</t>
  </si>
  <si>
    <t>Introduction The main objective of this prospective study was to assess the incidence of chronic pain and long-term respiratory disability in a single-center cohort of severe blunt chest trauma patients. Methods Over a 10-month period, all consecutive blunt chest trauma patients admitted in Intensive Care Unit (ICU) were screened to participate in a 3-month and 12-month follow-up. The following variables were prospectively assessed: persistence of chronic chest pain requiring regular used of analgesics, neuropathic pain, respiratory disability, physical and mental health status. Univariate and multivariable analysis were conducted to assess variables associated with chronic chest pain, neuropathic chest pain and respiratory disability. Results During the study period, 65 patients were included in the study. Chronic chest pain and respiratory disability were reported in 62% and 57% of patients respectively at 3 months postinjury. Neuropathic pain was reported in 22% of patients, associated with higher impairment of quality of life. A thoracic trauma severity score &gt;=12 and a pain score &gt;=4 at SICU discharge were the only variables significantly associated with the occurrence of neuropathic pain at 3 months (OR = 7 [2-32], p = 0.01 and OR = 16 [4-70], p &lt; 0.0001). Conclusion According to the current study, chronic pain and long-term respiratory disability are very common after severe blunt chest trauma patients. Special attention should be paid to neuropathic pain, frequently under-diagnosed and responsible for significant impairment of quality of life.Copyright © 2018 Elsevier Ltd</t>
  </si>
  <si>
    <t>Injury. 50(1) (pp 113-118), 2019. Date of Publication: January 2019.</t>
  </si>
  <si>
    <t>Vervaeke, Hylke K. E.;Korf, Dirk J.</t>
  </si>
  <si>
    <t>Long-term ecstasy use and the management of work and relationships.</t>
  </si>
  <si>
    <t>This study is a supplement to the Netherlands XTC Toxicity Study (NeXT), a multidisciplinary study on the neurotoxicity of ecstasy. We focus here on behavioural aspects of long-term, heavy ecstasy use, with particularly emphasis on occupational careers and intimate relationships. We interviewed a targeted sample of 29 ecstasy users in Amsterdam (11 females, 18 males, aged 38-55) with a lifetime consumption of â‰¥250 pills. They varied widely in terms of work careers and current employment. Career interruptions due to illness or unemployment were rather common. Most of these heavy ecstasy users were not particularly career-minded, but gave priority to their social life instead. Nonetheless, two-third of the respondents (19/29) were currently employed, and hence did not differ in this respect from their age-group peers in the Amsterdam general population. Respondents employed various strategies to keep their ecstasy use from adversely affecting their functioning, such as working flexible hours and tempering their ecstasy use in busy periods. More than half of respondents (16/29) had an intimate relationship (â‰¥1 year) at the time of the interview, almost all with a partner who also took ecstasy. (PsycInfo Database Record (c) 2020 APA, all rights reserved)</t>
  </si>
  <si>
    <t>https://doi.org/10.1016/j.drugpo.2006.09.002</t>
  </si>
  <si>
    <t>Jafarzadeh S.R.
 Neogi T.
 Felson D.</t>
  </si>
  <si>
    <t>Long-term effect of prescription non-steroidal anti-inflammatory drug regular use on the risk of a knee replacement.</t>
  </si>
  <si>
    <t>Background/Purpose: Non-steroidal anti-inflammatory drugs (NSAIDs) are a primary treatment for osteoarthritis (OA). It is uncertain, however, whether regular use of NSAIDs affects the risk of structural progression and ultimately increase joint replacement risk. Reports suggest that users of analgesics including NSAIDs may experience more progressive structural deterioration than non-users. On the other hand, NSAIDs may reduce intra-articular inflammation sufficiently to minimize potential damage. Whereas regular use of prescription NSAIDs is common in persons with OA, the long-term effects of pain-relieving interventions on structural damage are not fully characterized. Previous studies focused on short-term effects and only compared always-users of NSAIDs with non-users and had limited ability to mitigate confounding by indication. We used a causal inference-based approach, and designed a hypothetical longitudinal trial from observational data to assess the risk of a knee replacement (KR) under various time-varying regimens of regular prescription NSAIDs use. Method(s): We included 8 years of data from the Osteoarthritis Initiative (OAI) cohort, including baseline, 12-, 24-, 36-, 48-, 72-, and 96-month OAI study visits. Study outcome was defined as a KR. Study exposure was defined as the regular use of any prescription NSAIDs, which was determined at every study visit. Study covariates included baseline and time-dependent confounders measured at all OAI visits that included knee pain characterized by the Western Ontario and McMaster Universities Osteoarthritis Index (WOMAC) pain subscale. We used targeted learning, a double-robust causal inference-based methodology, to compare the risk of a knee replacement under hypothetical intervention regimens that included comparing no NSAID use in persons with painful knees to a hypothetical regimen of regular NSAIDs use in the same persons and under the same conditions. We examined KR risk for hypothesized NSAIDs initiation at knee pain levels of 7, 10, and 15 on the 0-20 WOMAC scale, compared to no NSAID use at the same pain levels. Result(s): Data included 528 KR events (in 9592 knees; 5.5%) in 4796 persons (58.5% female; baseline mean age = 61.2 [SD = 9.2]). The estimated reference risk of a KR event in OAI (i.e., the risk for the no intervention regimen), adjusted for loss to follow-up and death, was 5.9% (95% CI: 5.2%, 6.5%). KR risk increased by 232%, 51%, and 12% when NSAIDs initiation was triggered at WOMAC pain level of 7, 10, and 15, respectively, suggesting an increased risk of KR with NSAID use especially when prescription NSAIDs were initiated at lower knee pain levels. Examining WOMAC pain &lt; 7 was not possible given the rarity of regular NSAID use at this threshold in OAI participants. To adjust for pain severity, we used WOMAC pain score at the annual exam prior to report of regular NSAID use and if pain worsened over the year, triggering NSAID use, our findings may overestimate NSAID risk. Conclusion(s): Our findings suggest that, for the same level of pain, prescription NSAIDs users may experience higher risk of a KR compared to non-users. Confounders included demographics, body mass index, Kellgren and Lawrence grade, regular use of prescription opioids, WOMAC stiffness and function scores, objective functional performance measures of chair stand time, 20-and 400-meter walk tests, malalignment, Charlson comorbidity index, Center for Epidemiologic Studies Depression (CES-D) scale, Physical Activity Scale for the Elderly (PASE) score, a knee injury, hip pain or stiffness, and a family history of a knee or a hip replacement.</t>
  </si>
  <si>
    <t>https://dx.doi.org/10.1002/art.41966</t>
  </si>
  <si>
    <t>Arthritis and Rheumatology. Conference: American College of Rheumatology Convergence, ACR 2021. Virtual. 73(SUPPL 9) (pp 3040-3042), 2021. Date of Publication: September 2021.</t>
  </si>
  <si>
    <t>Won A.
 Lapane K.L.
 Vallow S.
 Schein J.
 Morris J.N.
 Lipsitz L.A.</t>
  </si>
  <si>
    <t>Long-term effects of analgesics in a population of elderly nursing home residents with persistent nonmalignant pain.</t>
  </si>
  <si>
    <t>Background. Little is known about the long-term effects of analgesics on functional status and well-being of nursing home residents with chronic pain. Methods. Using the Minimum Data Set, we performed a longitudinal study of nursing home residents (n = 10,372) with persistent pain. Using propensity score adjustment techniques, we compared the effect of different analgesics on changes in physical, cognitive, emotional, and social functioning, and examined rates of adverse events over a 6-month period. Results. There was no change in the analgesic class for at least 6 months for 35.4% of residents, including 40% who received no analgesics during this time. Use of nonopioids was 37.9%, short-acting opioids was 18.9%, and long-acting opioids was 3.3%. We found improvement in functional status (adjusted hazard ratio = 1.85; 95% confidence interval [CI], 1.05-3.23) and social engagement (adjusted hazard ratio = 1.58; 95%, CI, 0,99-2.50) with long-acting opioids compared with short-acting opioids. There were no changes in cognitive status or mood status, or increased risk of depression with use of any analgesics, including opioids. There was attend toward a lower risk of falls with use of any analgesics (adjusted odds ratio = 0.87; 95% CI, 0.70-1,06). Rates of other adverse events (i.e., constipation, delirium, dehydration, pneumonia) were not found to be higher among chronic opioid users compared to those taking no analgesics or nonopioids. Conclusions. The use of long-acting opioids may be a relatively safe option in the management of persistent non-malignant pain in the nursing home population, yielding benefits in functional status and social engagement. Copyright 2006 by The Gerontological Society of America.</t>
  </si>
  <si>
    <t>http://dx.doi.org/10.1093/gerona/61.2.165</t>
  </si>
  <si>
    <t>Journals of Gerontology - Series A Biological Sciences and Medical Sciences. 61(2) (pp 165-169), 2006. Date of Publication: February 2006.</t>
  </si>
  <si>
    <t>Hanes M.
 Wang C.
 Veizi E.
 Hayek S.</t>
  </si>
  <si>
    <t>Long-term efficacy of ziconotide combination intrathecal therapy for non-cancer pain: A case series.</t>
  </si>
  <si>
    <t>Introduction: Ziconotide is a relatively novel non-opioid intrathecal (IT) analgesic that blocks N-type calcium channels in the dorsal horn of the spinal cord, inhibiting the release of excitatory neurotransmitters and limiting pain signals from reaching the brain. Ziconotide is one of two agents approved by the FDA for use in intrathecal drug delivery systems (IDDS).1 Its efficacy as monotherapy in IDDS has been elucidated in several clinical trials; however, clinically it is often used in combination with other IT analgesics due to its limited efficacy as a monotherapy.2,3 The purpose of this retrospective case series is to add evidence to the current literature regarding the use of ziconotide as combination IT therapy in chronic non-cancer pain patients. Method(s): This is a retrospective analysis of 15 patients implanted with an IDDS and consecutively trialed with IT ziconotide. Institutional Board Review approval [UHCMC IRB#06-11-13] was obtained prior to beginning our analysis. Ziconotide was initiated primarily for insufficient pain relief with other IT agents, and in one case due to intolerance to opioids. All patients underwent a trial prior to adding ziconotide to their IDDS. Passing was defined as greater than 50 percent pain relief without significant adverse events (AE) with single IT injections of ziconotide 2, 4 or 6 mcg. Patients were followed for a minimum of 12 months postimplant, and data were collected at 0 (preimplant), 3, 6 and 12 months. Data included demographics (age, gender), objective measures (amount of oral opioids and IT agents administered), and subjective measures (pain scores). Result(s): In our study group, indications for implantation of IDDS included post-laminectomy syndrome (n=11), complex regional pain syndrome (n=2), intractable neuropathic pain (n=1), and severe osteoporosis with foraminal stenosis and spondylolisthesis (n=1). AE attributed to ziconotide administration included confusion/altered mental status (n=6), dizziness/lightheadedness (n=4), nausea/gastrointestinal upset (n=2), lower extremity weakness (n=2), syncope (n=1), and dyspnea (n=1). Four patients (26.7%) failed the ziconotide trial. Seven (46.7%) patients had ziconotide added to their IDDS, but eventually developed AE and subsequently had ziconotide removed. Mean ziconotide dose at which AE were experienced was 4.51 mcg/day with a range of 1.13-13.6 mcg/day. One (7%) patient continued ziconotide throughout the follow-up but never achieved adequate pain control despite continued dose escalation. Finally, only three (20%) patients achieved adequate pain control without significant AE; one of whom had ziconotide added to IDDS upon its initiation. Discussion(s): Ziconotide did not provide adequate pain relief and/or was not tolerated by 12 of the 15 (80%) patients. Based on our findings, the addition of ziconotide does not seem to benefit patients with pain found to be refractory to combination IT therapy. The pathophysiology behind these patients' pain is complex and the efficacy of ziconotide does not appear to be great enough to improve pain control without the development of AE. Future prospective studies are needed to verify this observation.</t>
  </si>
  <si>
    <t>Regional Anesthesia and Pain Medicine. Conference: 11th Annual ASRA Pain Medicine Meeting. Miami, FL United States. Conference Publication: (var.pagings). 38(1) (no pagination), 2013. Date of Publication: January-February 2013.</t>
  </si>
  <si>
    <t>Hser Y.-I.
 Zhu Y.
 Fei Z.
 Mooney L.J.
 Evans E.A.
 Kelleghan A.
 Matthews A.
 Yoo C.
 Saxon A.J.</t>
  </si>
  <si>
    <t>Long-term follow-up assessment of opioid use outcomes among individuals with comorbid mental disorders and opioid use disorder treated with buprenorphine or methadone in a randomized clinical trial.</t>
  </si>
  <si>
    <t>AIMS: To investigate whether reduction in opioid use differs when treated by either buprenorphine-naloxone (BUP) or methadone (MET) among adults with comorbid opioid use disorder (OUD) and mental disorders. DESIGN, SETTING AND PARTICIPANTS: In a randomized controlled trial, adults with OUD were randomized to 24 weeks of either BUP or MET treatment and were followed up in 3-yearly assessments. The present secondary analyses were based on 597 participants who completed all assessments. MEASUREMENTS: The outcome measure was the number of days of using opioids per month during the follow-up period. The Mini-International Neuropsychiatric Interview (MINI) was used to classify participants into three groups: life-time mood disorder (n = 302), life-time mental disorder other than mood disorder (n = 114) and no mental disorder (n = 181). Medication treatment (BUP, MET, no treatment) during the follow-up period was a time-varying predictor. FINDINGS: Based on zero-inflated Poisson (ZIP) mixed regression analysis, it was found that relative to no treatment, opioid use during the follow-up was significantly reduced by BUP [odds ratio (OR) = 0.12, 95% confidence interval (CI) = 0.07-0.21 for any use; risk ratio (RR) = 0.77, 95% CI =0.66-0.89 for days of use] and by MET [OR = 0.33, 95% CI = 0.25-0.45 for any use; RR = 0.78, 95% CI = 0.72-0.84 for days of use]. Relative to MET, BUP was associated with a lower likelihood of any opioid use among participants with mood disorders (OR = 0.52, 95% CI = 0.36-0.74) and for participants without mental disorder (OR = 0.37, 95% CI = 0.21-0.66) and fewer number of days using opioids (RR = 0.37, 95% CI = 0.25-0.56) among participants with other mental disorders. CONCLUSION(S): Among adults with comorbid opioid use disorder and mental disorders, treatment with buprenorphine-naloxone produced greater reductions in opioid use than treatment with methadone.Copyright © 2021 Society for the Study of Addiction.</t>
  </si>
  <si>
    <t>https://dx.doi.org/10.1111/add.15594</t>
  </si>
  <si>
    <t>Addiction (Abingdon, England). 117(1) (pp 151-161), 2022. Date of Publication: 01 Jan 2022.</t>
  </si>
  <si>
    <t>Bauer C.R.
 Lambert B.L.
 Bann C.M.
 Lester B.M.
 Shankaran S.
 Bada H.S.
 Whitaker T.M.
 Lagasse L.L.
 Hammond J.
 Higgins R.D.</t>
  </si>
  <si>
    <t>Long-term impact of maternal substance use during pregnancy and extrauterine environmental adversity: Stress hormone levels of preadolescent children.</t>
  </si>
  <si>
    <t>Prenatal cocaine exposure (PCE) is associated with blunted stress responsivity within the extrauterine environment. This study investigated the association between PCE and diurnal salivary cortisol levels in preadolescent children characterized by high biological and/or social risk (n = 725). Saliva samples were collected at their home. Analyses revealed no group differences in basal evening or morning cortisol levels; however, children with higher degrees of PCE exhibited blunted overnight increases in cortisol, controlling for additional risk factors. Race and caregiver depression were also associated with diurnal cortisol patterns. Although repeated PCE may contribute to alterations in the normal or expected stress response later in life, sociodemographic and environmental factors are likewise important in understanding hormone physiology, especially as more time elapses from the PCE. Anticipating the potential long-term medical, developmental, or behavioral effects of an altered ability to mount a normal protective cortisol stress response is essential in optimizing the outcomes of children with PCE. Copyright © 2011 International Pediatric Research Foundation, Inc.</t>
  </si>
  <si>
    <t>https://dx.doi.org/10.1203/PDR.0b013e3182226e26</t>
  </si>
  <si>
    <t>Pediatric Research. 70(2) (pp 213-219), 2011. Date of Publication: August 2011.</t>
  </si>
  <si>
    <t>Cifu D.</t>
  </si>
  <si>
    <t>Long-term impact of military-relevant brain injury consortium (limbic) 2013-2021.</t>
  </si>
  <si>
    <t>Objectives: To establish a definitive understanding of the relationship between military service, combat concussion and Veteran status with development of persistent symptoms, mental health disorders, dementia and related neurodegeneration. Method(s): A prospective, longitudinal cohort of &gt;3,000 of active duty and veteran service members with combat and brain trauma, including low-and high-level blast, exposures is being recruited and followed annually to monitor recovery, identify the development of new symptoms, mental illnesses, or neurodegeneration, identify potential causative factors and support effective interventions. Assessments include standardized neurocognitive and symptom questionnaires, lifetime TBI and blast exposures, physical examination, electrophysiologic testing, advanced neuroimaging and fluid biomarker analyses.Amega-dataset of 2.2million unique service members and veterans has also been curated from 9 extant federal data sets to allow for comprehensive epidemiologic analyses. Summary: More than 1,600 participants have been recruited to date and have up to 4 annual follow-up evaluations. 82% of the participants have 1 ormoremild traumatic brain injuries (mTBI) and are on average 10 years since the last one. More than one-third of the cohort have had blastrelated mTBIs and of these, 60% have had 3 or more blast mTBIs. Serum Tau and p-tau levels have been demonstrated to be increased in those with an increased number of blast exposures. A greater number ofmTBIs, with 3 or more being a key threshold, is associated with an increased symptom burden and serum neurofilament light chain levels. Those participants with mTBI and/or blast exposures do not have increased rates of neuroendocrine dysfunction. Increased brain age by imaging appears to be associated with combat mTBI, an increase in the number of mTBI's, a history of depression or PTSD, and reports of poor sleep. Big data analyses have identified that TBI is associated with higher rates of dementia, pain, opioid usage, mental health diagnoses, cardiovascular disease, stroke, sleep dysfunction, healthcare costs and incidence of homelessness. Conclusion(s): LIMBIC has established a standardized mTBI research assessment protocol to study the long-term effects of combatrelated exposures.</t>
  </si>
  <si>
    <t>https://dx.doi.org/10.1089/neu.2021.29111.abstracts</t>
  </si>
  <si>
    <t>Journal of Neurotrauma. Conference: 38th Annual National Neurotrauma Symposium. Virtual. 38(14) (pp A119), 2021. Date of Publication: July 2021.</t>
  </si>
  <si>
    <t>Wang Y.
 Xie J.
 Garcia C.
 Prieto-Alhambra D.</t>
  </si>
  <si>
    <t>Long-term mental health outcomes after SARS-CoV-2 infection: prospective cohort study.</t>
  </si>
  <si>
    <t>Despite previous evidence from retrospective cohorts suggest that survivors of COVID-19 may be at increased risk of psychiatric sequelae, questions remain on the incidence and absolute risk of psychiatric outcomes, and on the potential protective effect of vaccination. Addressing these knowledge gaps will help public health and clinical service planning during the ongoing pandemic. Based on UK Biobank prospective data, we constructed a SARS-CoV-2 infection cohort including participants with a positive PCR test for SARS-CoV-2 between March 1, 2020 and September 30, 2021; a contemporary control cohort with no evidence of SARS-CoV-2, and a historical control cohort predating the COVID-19 pandemic. Additional control cohorts were constructed for benchmarking, including participants diagnosed with other respiratory tract infection, or with a negative SARS-CoV-2 test. We used propensity score weighting using predefined (clinically informed) and data-driven covariates to minimize confounding. We then estimated incidence rates and risk of first psychiatric disorders diagnosed by ICD-10 codes and psychotropic prescriptions after SARS-CoV-2 infection using cause-specific Cox models. In this prospective cohort including 406,579 adults (224,681 women, 181,898 men; mean [SD] age 66.1 [8.4] years), 26,181 had a SARS-CoV-2 infection. Compared with contemporary controls (n=380,398), COVID-19 survivors had increased risks of subsequent psychiatric diagnoses (HR: 2.02, 95% CI 1.85-2.21; difference in incidence rate: 24.85, 95 CI 20.69-29.39 per 1000 person-years) and psychotropic prescriptions (HR: 1.61, 95% CI 1.48-1.75; difference in incidence rate: 21.77, 95% CI 16.59-27.54 per 1000 person-years). Regarding individual mental health related outcomes, the SARS-CoV-2 infection cohort showed an increased risk of psychotic disorders (2.26, 1.28-3.98), mood disorders (2.19, 1.92-2.50), anxiety disorders (2.08, 1.82-2.38), substance use disorders (1.59, 1.34-1.90), sleep disorders (1.95, 1.60-2.39); and prescriptions for antipsychotics (3.78, 2.74-5.21), antidepressants (1.55, 1.29-1.87), benzodiazepines (1.82, 1.58-2.11), and opioids (1.40, 1.26-1.55). Overall, the risk of any mental health outcome was increased with a HR of 1.58, 95% CI 1.47-1.70; and difference in incidence rate of 32.04, 25.76-38.81 per 1000 person-years. These results were consistent when comparing to a historical control cohort. Additionally, mental health risks were increased even further in participants who tested positive in hospital settings. Finally, participants who were fully vaccinated had a lower risk of mental health outcomes compared to those infected when unvaccinated or partially vaccinated. All observed risks of mental health outcomes were attenuated or even lower after SARS-CoV-2 infection compared with those with other respiratory infections, or with participants in the test-negative control cohort. In this prospective cohort study, people who survived COVID-19 were at increased risk of psychiatric outcomes and related psychotropic medications. These risks were higher in those with more severe disease, treated in hospital settings, and were significantly reduced in fully vaccinated people. Of note, compared to participants with other respiratory infections or with only negative testing results, those infected with SARS-CoV-2 had an even lower risk of mental health outcomes, warranting further research into causation. The early identification and treatment of psychiatric disorders among survivors of COVID-19 should be a priority in the long-term management of COVID-19. Particular attention might be needed for those with severe (hospitalized) disease and those who were not fully vaccinated at the time of infection.Copyright The copyright holder for this preprint is the author/funder, who has granted medRxiv a license to display the preprint in perpetuity. It is made available under a CC-BY-NC-ND 4.0 International license.</t>
  </si>
  <si>
    <t>https://dx.doi.org/10.1101/2022.09.26.22280293</t>
  </si>
  <si>
    <t>medRxiv. (no pagination), 2022. Date of Publication: 27 Sep 2022.</t>
  </si>
  <si>
    <t>Crawford N.D.
 Rudolph A.E.
 Jones K.
 Fuller C.</t>
  </si>
  <si>
    <t>Long-term mortality, remission, criminality and psychiatric comorbidity of heroin dependence: 11-year findings from the Australian Treatment Outcome Study.</t>
  </si>
  <si>
    <t>AIMS: To determine the long-term mortality, remission, criminality and psychiatric comorbidity during 11years among heroin-dependent Australians.
 DESIGN: Longitudinal cohort study.
 SETTING: Sydney, Australia.
 PARTICIPANTS: A total of 615 participants were recruited and completed baseline interviews between 2001 and 2002. Participants completed follow-up interviews at 3, 12, 24 and 36months post-baseline, and again at 11years post-baseline; 431 (70.1%) of the original 615 participants completed the 11-year follow-up.
 MEASUREMENTS: Participants were administered the Australian Treatment Outcome Study (ATOS) structured interview, addressing demographics, treatment history, drug use, heroin overdose, criminality, health and mental health at all interviews. Overall, 96.1% of the cohort completed at least one follow-up interview.
 FINDINGS: At 11years, 63 participants (10.2%) were deceased. The proportion of participants who reported using heroin in the preceding month decreased significantly from baseline (98.7%) to 36-month follow-up (34.0%; odds ratio=0.01; 95% confidence interval=0.00, 0.01) with further reductions evident between 36months and 11years (24.8%). However, one in four continued to use heroin at 11years, and close to one-half (46.6%) were in current treatment. The reduction in current heroin use was accompanied by reductions in risk-taking, crime and injection-related health problems, and improvements in general physical and mental health. The relationship with treatment exposure was varied. Major depression was associated consistently with poorer outcome.
 CONCLUSIONS: In an 11-year follow-up of patients undergoing treatment for heroin dependence, 10.2% had died and almost half were still in treatment; the proportion still using heroin fell to a quarter, with major depression being a significant predictor of continued use.Copyright © 2015 Society for the Study of Addiction.</t>
  </si>
  <si>
    <t>https://dx.doi.org/10.1111/add.12860</t>
  </si>
  <si>
    <t>Addiction (Abingdon, England). 110(6) (pp 986-993), 2015. Date of Publication: 01 Jun 2015.</t>
  </si>
  <si>
    <t>Lejcko J.
 Machart S.
 Skalkova H.
 Bejvancicky S.</t>
  </si>
  <si>
    <t>Long-term opioid treatment for chronic non-cancer pain. [Czech]</t>
  </si>
  <si>
    <t>Currently, therapy of cancer-related pain by strong opioids has been established as a widely accepted therapeutical approach. Experience with long-term opioid analgesia in patients with cancer pain has shown a highly favourable risk/benefit ratio. The biological background of chronic non-cancer pain is benign; however, the consequences of untreated chronic non-cancer pain are malignant. Undertreatment of chronic pain causes intense physical and psychological suffering and can destroy the patient's quality of life. Where standard therapeutic methods have failed, patients can be treated by administration of strong opioids. However, this approach is relatively new, unknown and use of opioids in the management of chronic non-cancer pain remains controversial. Life expectancy of chronic pain patients is temporarily unlimited which is why the horizon of opioid therapy is also unlimited. The influence of opioids on the body is very complex. There is uncertainty as to what extent these agents can alter our psychological and physiological functions for truly long-term treatment. From the ethical point of view it is relatively questionable to conduct a long term double-blind, and placebo-controlled study in patients with chronic non-cancer pain. But how to gain valid information about this treatment modality? It seems that an acceptable solution might be to carry out observational, long-term, non-placebo, prospective and multicentre clinical trials. At the present time, a"database of opioids" as the background for data collection has been created in the Czech Republic. This system will posse its own www.domain and will be accessible for any interested pain centres.</t>
  </si>
  <si>
    <t>Bolest. 6(3) (pp 146-154), 2003. Date of Publication: 2003.</t>
  </si>
  <si>
    <t>Sakurai, Hitoshi;Jain, Felipe;Foster, Simmie;Pedrelli, Paola;Mischoulon, David;Fava, Maurizio;Cusin, Cristina</t>
  </si>
  <si>
    <t>Long-term outcome in outpatients with depression treated with acute and maintenance intravenous ketamine: A retrospective chart review.</t>
  </si>
  <si>
    <t>Background: Little is known about the long-term outcomes of repeated ketamine infusions for depression. We conducted a retrospective chart review to investigate outcomes of maintenance intravenous ketamine treatment at Massachusetts General Hospital. Methods: Eighty-five patients with treatment-resistant depression (TRD) who started intravenous ketamine from October 2018 to November 2019 were examined. Symptom severity was evaluated with the 16-item Quick Inventory of Depressive Symptomatology-Self Report scale (QIDS-SR16) at every visit prior to administration. The initial ketamine dose was usually 0.5 mg/kg infused over 40 min. Intravenous ketamine was administered twice-weekly for three weeks in an induction phase, followed by maintenance with a variable administration schedule and dose. Response was defined as a â‰¥50% reduction in total QIDS-SR16 score from baseline. Results: Forty (47.1%) of the 85 patients who started treatment discontinued during or right after the induction phase; 3 (3.5%) were still on induction at the time of this report, and 42 (49.4%) transitioned to maintenance after completing induction. Among these patients, 14 (16.5%) discontinued during maintenance and 28 (32.9%) continued on maintenance. The mean ketamine dosage during maintenance was 0.91Â±0.28 mg/kg. Fifteen out of 82 patients (18.3%) responded to induction treatment and 6 (7.3%) remained in responder status at the time of data analysis during maintenance. Three patients discontinued ketamine due to side-effects. Conclusions: Despite the apparently low response rate in QIDS-SR16 scores and considerable out-of-pocket costs, almost half of real-world outpatients with TRD decided to continue with maintenance ketamine treatment due to perceived significant improvement. (PsycInfo Database Record (c) 2020 APA, all rights reserved)</t>
  </si>
  <si>
    <t>https://doi.org/10.1016/j.jad.2020.07.089</t>
  </si>
  <si>
    <t>Lahti, Adrienne C.;Warfel, Dale;Michaelidis, Tamara;Weiler, Martin A.;Frey, Kristin;Tamminga, Carol A.</t>
  </si>
  <si>
    <t>Long-term outcome of patients who receive ketamine during research.</t>
  </si>
  <si>
    <t>The aim of this study was twofold: (1) to review the safety of ketamine during challenge and the immediate postadministration period in a group of 25 psychotic patients who received ketamine (mean age 33.6 yrs), and (2) to compare their londitudinal outcome with a group of 25 patient volunteers who did not receive ketamine (mean age 36.8 yrs). Their long-term outcome was compared in terms of psychopathology, the need for psychiatric care, and the amount of antipsychotic medication required for optimal therapeutic response. Results show that there were no serious adverse events in more than 90 ketamine interviews. Distress to patients was minimal, which is shown by the lack of anxiety ratings. Over a mean follow-up period of 8 mo, no differences were found between patients who did and did not receive ketamine on any measures of psychopathology, psychiatric care, or the amount of antipsychotic medication. It is concluded that in a controlled environment and paying close attention to subject safety features, administering subanesthetic doses of ketamine causes no adverse events and little distress to schizophrenic volunteers. It is also concluded that this study strongly indicates that administering ketamine does not change any aspect of the course of schizophrenic illness. (PsycINFO Database Record (c) 2018 APA, all rights reserved)</t>
  </si>
  <si>
    <t>https://doi.org/10.1016/S0006-3223(00)01037-4</t>
  </si>
  <si>
    <t>Groß C, Reis O, Kraus L, Piontek D, Zimmermann US; RISCA- Group.</t>
  </si>
  <si>
    <t>Long-term outcomes after adolescent in-patient treatment due to alcohol intoxication: A control group study</t>
  </si>
  <si>
    <t>10.1016/j.drugalcdep.2016.02.037</t>
  </si>
  <si>
    <t>Lamvu G.
 Williams R.
 Zolnoun D.
 Wechter M.E.
 Shortliffe A.
 Fulton G.
 Steege J.F.</t>
  </si>
  <si>
    <t>Long-term outcomes after surgical and nonsurgical management of chronic pelvic pain: One year after evaluation in a pelvic pain specialty clinic.</t>
  </si>
  <si>
    <t>Objective: The purpose of this study was to describe long-term outcomes for women with chronic pelvic pain (CPP) after evaluation in a CPP specialty clinic. Study design: This was a prospective observational cohort study of women treated for CPP at the UNC Pelvic Pain clinic between 1993 and 2000. The primary outcome was improvement in pain and the main exposure was treatment group: primarily medical (pharmacotherapy, psychotherapy, physical therapy, or combinations of the 3) or surgical (hysterectomy, resection or ablative procedures, oophrectomy, diagnostic surgery, pain mapping, vulvar or vestibular repair). Univariate, bivariate, and multivariable analyses were performed to look for relationships between background characteristics, treatment group, and improvement in pain. Result(s): Of 370 participants; 189 had surgical treatment and 181 had medical treatment. One year after evaluation, 46% reported improvement in pain and 32% improvement in depression. Improvement in pain was similar in both treatment groups and odds of improvement were equal even after adjusting for background characteristics, psychosocial comorbidity, and previous treatments. Conclusion(s): One year after evaluation in a CPP specialty clinic, women experienced modest improvements in pain and depression after recommended surgical or nonsurgical treatment. © 2006 Mosby, Inc. All rights reserved.</t>
  </si>
  <si>
    <t>https://dx.doi.org/10.1016/j.ajog.2006.03.081</t>
  </si>
  <si>
    <t>American Journal of Obstetrics and Gynecology. 195(2) (pp 591-598), 2006. Date of Publication: August 2006.</t>
  </si>
  <si>
    <t>Weiss, Roger D.;Potter, Jennifer Sharpe;Griffin, Margaret L.;Provost, Scott E.;Fitzmaurice, Garrett M.;McDermott, Katherine A.;Srisarajivakul, Emily N.;Dodd, Dorian R.;Dreifuss, Jessica A.;McHugh, R. Kathryn;Carroll, Kathleen M.</t>
  </si>
  <si>
    <t>Long-term outcomes from the National Drug Abuse Treatment Clinical Trials Network Prescription Opioid Addiction Treatment Study.</t>
  </si>
  <si>
    <t>Background: Despite the growing prevalence of prescription opioid dependence, longitudinal studies have not examined long-term treatment response. The current study examined outcomes over 42 months in the Prescription Opioid Addiction Treatment Study (POATS). Methods: POATS was a multi-site clinical trial lasting up to 9 months, examining different durations of buprenorphine-naloxone plus standard medical management for prescription opioid dependence, with participants randomized to receive or not receive additional opioid drug counseling. A subset of participants (N = 375 of 653) enrolled in a follow-up study. Telephone interviews were administered approximately 18, 30, and 42 months after main-trial enrollment. Comparison of baseline characteristics by follow-up participation suggested few differences. Results: At Month 42, much improvement was seen: 31.7% were abstinent from opioids and not on agonist therapy; 29.4% were receiving opioid agonist therapy, but met no symptom criteria for current opioid dependence; 7.5% were using illicit opioids while on agonist therapy; and the remaining 31.4% were using opioids without agonist therapy. Participants reporting a lifetime history of heroin use at baseline were more likely to meet DSM-IV criteria for opioid dependence at Month 42 (OR = 4.56, 95% CI = 1.29â€“16.04, p n = 27/338) used heroin for the first time during follow-up; 10.1% reported first-time injection heroin use. Conclusions: Long-term outcomes for those dependent on prescription opioids demonstrated clear improvement from baseline. However, a subset exhibited a worsening course, by initiating heroin use and/or injection opioid use. (PsycINFO Database Record (c) 2019 APA, all rights reserved)</t>
  </si>
  <si>
    <t>https://doi.org/10.1016/j.drugalcdep.2015.02.030</t>
  </si>
  <si>
    <t>El Moheb M.
 Herrera-Escobar J.P.
 Breen K.
 Orlas C.
 Haynes A.N.
 Levy-Carrick N.C.
 Nehra D.
 Sanchez S.E.
 Salim A.
 Velmahos G.
 Kaafarani H.M.A.</t>
  </si>
  <si>
    <t>Long-term outcomes of psychoactive drug use in trauma patients: A multicenter patient-reported outcomes study.</t>
  </si>
  <si>
    <t>Introduction: Psychoactive drug use (PDU) is reported in up to 40% of trauma patients and is associated with a higher rate of in-hospital complications. However, little is known about its long-term impact on trauma patients. We aimed to assess the long-term functional, mental, and psychosocial outcomes of PDU in trauma patients 6 to 12 months after injury. Method(s): Trauma patients with moderate to severe injuries (Injury Severity Score, &gt;9) who had a toxicology screen upon admission to one of three level 1 trauma centers were contacted by phone 6 to 12 months postinjury. Psychoactive drug use was defined as the presence of a psychoactive, nonprescribed substance on toxicology screen including amphetamine, barbiturate, benzodiazepine, cannabinoid, methamphetamine, methadone, opioid, oxycodone, methylenedioxymethamphetamine (ecstasy), phencyclidine, tricyclic antidepressant, and cocaine. The interviews systematically evaluated functional limitations, social functioning, chronic pain, and mental health (posttraumatic stress disorder, depression, anxiety). Patients with a score of &lt;=47 on the Short-Form Health Survey version 2.0 social functioning subdomain were considered to have social dysfunction. Multivariable regression models were built to determine the independent association between PDU and long-term outcomes. Result(s): Of the 1,699 eligible patients, 571 (34%) were included in the analysis, and 173 (30.3%) screened positive for PDU on admission. Patients with PDU were younger (median age [interquartile range], 43 [28-55] years vs. 66 [46-78] years, p &lt; 0.001), had more penetrating injuries (8.7% vs. 4.3%, p = 0.036), and were less likely to have received a college education (41.3% vs. 54.5%, p = 0.004). After adjusting for patients' characteristics including the presence of a baseline psychiatric comorbidity, patients with PDU on admission were more likely to suffer from daily chronic pain, mental health disorders, and social dysfunction 6 to 12 months after injury. There was no difference in the functional limitations between patients with and without PDU. Conclusion(s): On the long term, PDU in trauma patients is strongly and independently associated with worse mental health, more chronic pain, and severe impairment in social functioning. A trauma hospitalization presents an opportunity to identify patients at risk and to mitigate the long-term impact of PDU on recovery. LEVEL OF EVIDENCE Prognostic/epidemiologic, level III.Copyright © 2021 Wolters Kluwer Health, Inc. All rights reserved.</t>
  </si>
  <si>
    <t>https://dx.doi.org/10.1097/TA.0000000000003032</t>
  </si>
  <si>
    <t>Journal of Trauma and Acute Care Surgery. 90(2) (pp 319-324), 2021. Date of Publication: 2021.</t>
  </si>
  <si>
    <t>Hasan M.M.
 Noor-E-Alam M.
 Shi J.
 Young L.D.
 Young G.J.</t>
  </si>
  <si>
    <t>Long-term patient outcomes following buprenorphine/naloxone treatment for opioid use disorder: a retrospective analysis in a commercially insured population.</t>
  </si>
  <si>
    <t>Background: While buprenorphine/naloxone (buprenorphine) has been demonstrated to be an effective medication for treating opioid use disorder (OUD), an important question exists about how long patients should remain in treatment. Objective(s): To examine the relationship between treatment duration and patient outcomes for individuals with OUD who have been prescribed buprenorphine. Method(s): We conducted a retrospective, longitudinal study using the Massachusetts All Payer Claims Database, 2013 to 2017. The study comprised over 2,500 patients, approximately one-third of whom were female, who had been prescribed buprenorphine for OUD. The outcomes were hospitalizations and emergency room (ER) visits at 36 months following treatment initiation and 12 months following treatment discontinuation. Patients were classified into four groups based on treatment duration and medication adherence: poor adherence, duration &lt;12 months; good adherence, duration &lt;6 months; good adherence, duration 6 to 12 months, and good adherence, duration &gt;12 months. We conducted analyses at the patient level of the relationship between duration and outcomes. Result(s): Better outcomes were observed for patients whose duration was greater than 12 months. Patients in the other groups had higher odds of hospitalization at 36 months following treatment initiation: poor adherence (2.71), &lt;6 months (1.53), and 6 to 12 months (1.42). They also had higher odds of ER visits: poor adherence (1.69), &lt;6 months (1.51), and 6 to 12 months (1.30). Similar results were observed following treatment discontinuation. Conclusion(s): OUD treatment with buprenorphine should be continued for at least 12 months to reduce hospitalizations and ED visits.Copyright © 2022 Taylor &amp; Francis Group, LLC.</t>
  </si>
  <si>
    <t>https://dx.doi.org/10.1080/00952990.2022.2065638</t>
  </si>
  <si>
    <t>American Journal of Drug and Alcohol Abuse. 48(4) (pp 481-491), 2022. Date of Publication: 2022.</t>
  </si>
  <si>
    <t>Wilson J, Mills KL, Sunderland M, Freeman TP, Keaveny M, Haasnoot K, Teesson M, Haber PS, Marel C.</t>
  </si>
  <si>
    <t>Long-term patterns of treatment use for opioid use disorder (OUD): Findings from the 18-20-year Australian Treatment Outcome Study</t>
  </si>
  <si>
    <t>Int J Drug Policy. 2023 Oct;120:104187. doi: 10.1016/j.drugpo.2023.104187. Epub 2023 Sep 13.</t>
  </si>
  <si>
    <t>10.1016/j.drugpo.2023.104187</t>
  </si>
  <si>
    <t>Craft W.H.
 Shin H.
 Tegge A.N.
 Keith D.R.
 Athamneh L.N.
 Stein J.S.
 Ferreira M.A.R.
 Chilcoat H.D.
 Le Moigne A.
 DeVeaugh-Geiss A.
 Bickel W.K.</t>
  </si>
  <si>
    <t>Long-term recovery from opioid use disorder: recovery subgroups, transition states and their association with substance use, treatment and quality of life.</t>
  </si>
  <si>
    <t>BACKGROUND AND AIMS: Limited information exists regarding individual subgroups of recovery from opioid use disorder (OUD) following treatment and how these subgroups may relate to recovery trajectories. We used multi-dimensional criteria to identify OUD recovery subgroups and longitudinal transitions across subgroups. DESIGN, SETTING AND PARTICIPANTS: In a national longitudinal observational study in the United States, individuals who previously participated in a clinical trial for subcutaneous buprenorphine injections for treatment of OUD were enrolled and followed for an average of 4.2 years after participation in the clinical trial. MEASUREMENTS: We identified recovery subgroups based on psychosocial outcomes including depression, opioid withdrawal and pain. We compared opioid use, treatment utilization and quality of life among these subgroups. FINDINGS: Three dimensions of the recovery process were identified: depression, opioid withdrawal and pain. Using these three dimensions, participants were classified into four recovery subgroups: high-functioning (minimal depression, mild withdrawal and no/mild pain), pain/physical health (minimal depression, mild withdrawal and moderate pain), depression (moderate depression, mild withdrawal and mild/moderate pain) and low-functioning (moderate/severe withdrawal, moderate depression and moderate/severe pain). Significant differences among subgroups were observed for DSM-5 criteria (P&lt;0.001) and remission status (P&lt;0.001), as well as with opioid use (P&lt;0.001), treatment utilization (P&lt;0.001) and quality of life domains (physical health, psychological, environment and social relationships; Ps&lt;0.001, Cohen's fs&gt;=0.62). Recovery subgroup assignments were dynamic, with individuals transitioning across subgroups during the observational period. Moreover, the initial recovery subgroup assignment was minimally predictive of long-term outcomes. CONCLUSION(S): There appear to be four distinct subgroups among individuals in recovery from OUD. Recovery subgroup assignments are dynamic and predictive of contemporaneous, but not long-term, substance use, substance use treatment utilization or quality of life outcomes.Copyright © 2023 The Authors. Addiction published by John Wiley &amp; Sons Ltd on behalf of Society for the Study of Addiction.</t>
  </si>
  <si>
    <t>https://dx.doi.org/10.1111/add.16115</t>
  </si>
  <si>
    <t>Addiction (Abingdon, England). 118(5) (pp 890-900), 2023. Date of Publication: 01 May 2023.</t>
  </si>
  <si>
    <t>Salimi A.
 Safari F.
 Mohajerani S.A.
 Hashemian M.
 Kolahi A.-A.
 Mottaghi K.</t>
  </si>
  <si>
    <t>Long-term relapse of ultra-rapid opioid detoxification.</t>
  </si>
  <si>
    <t>Ultra-rapid opioid detoxification (UROD) and subsequently induction of naltrexone maintenance therapy can be regarded as a safe and effective detoxification method for use in patients with opiate addiction. Long-term efficacy, relapse time, and relapse rate of this method is not clear. The aim of this article was to assess UROD efficacy and estimate the relapse rate in the 2-year follow-up period. Opioid-addicted, self-reporting patients referred to our hospital center were enrolled. All demographic data were collected by direct interview and based on patients official documents. Addiction information were obtained from the patients own admission and the interviews. Patients then began the UROD process. Thereafter, patients were scheduled for follow-up visits every 3 months for a 2-year period. A total of 424 patients were enrolled in the study and entered the UROD program, of which 400 patients completed. Of the total patients, 303 (75.75%) were successful (successful group) and 97 (24.25%) relapsed (relapse group). The unemployment rate was significantly higher in the relapse group (76%) compared with those in the successful group (21%) (P =.02). No patients in the relapse group continued naltrexone maintenance at 6-month follow-up, which was significantly lower than successful group (75.8%) (P &lt;.05). The relapse rate was 14% at the first month visit and 24% at the 6 month and thereafter. All patients who had a relapse incident discontinued use of naltrexone before relapse happened. UROD could be an effective method of detoxification in addicted patients, but case selection, sticking to the guidelines, and maintenance therapy accompanied with social support is necessary to minimize relapse and withdrawal symptoms. © 2014 Taylor and Francis Group, LLC.</t>
  </si>
  <si>
    <t>https://dx.doi.org/10.1080/10550887.2014.882727</t>
  </si>
  <si>
    <t>Journal of Addictive Diseases. 33(1) (pp 33-40), 2014. Date of Publication: 01 Jan 2014.</t>
  </si>
  <si>
    <t>Winkelman J.W.
 Wipper B.
 Zackon J.</t>
  </si>
  <si>
    <t>Long-Term Safety, Dose Stability, and Efficacy of Opioids for Patients with Restless Legs Syndrome in the National RLS Opioid Registry.</t>
  </si>
  <si>
    <t>Background and ObjectivesRestless legs syndrome (RLS) is a sensory-motor neurologic disorder. Low-dose opioids are prescribed for patients with refractory or augmented RLS. The long-Term safety, dose stability, and efficacy of these medications for RLS treatment is still unclear. In this study, we report the 2-year longitudinal data in a sample of patients treated with opioids for RLS in the community.MethodsThe National RLS Opioid Registry is an observational longitudinal study consisting of individuals taking a prescribed opioid for diagnosed and confirmed RLS, most of whom experienced augmented symptoms from dopamine agonists. Information on opioid dosages, side effects, past and current concomitant RLS treatments, RLS severity, psychiatric symptoms, and opioid abuse risk factors was collected at initial Registry entry and every 6 months thereafter by surveys on REDCap. No feedback or intervention was provided by the study staff to local providers.ResultsRegistry participants (n = 448) with 2-year longitudinal data available were mostly White, female, older than 60 years, and, at Registry entry, had been on opioids for a median of 1-3 years at a mean morphine milligram equivalent (MME) of 38.4 (SD = 43.5). No change in RLS severity in the overall cohort was observed over the 2-year follow-up period. The median change in daily opioid dose from baseline to 2 years was 0 MME (interquartile range = 0-10). While 41.1% of participants increased their dose during the follow-up period (median increase = 10 MME), 58.9% decreased their dose or saw no change. Only 8% and 4% saw increases of &gt;25 MME and &gt;50 MME, respectively. Ninety-five percent of those who increased opioid dose &gt;25 or &gt;50 MME had one of the following features: switching opioids, discontinuation of nonopioid RLS treatment medications, at least mild insomnia at baseline, a history of depression, male sex, younger than 45 years, and opioid use for comorbid pain.DiscussionLow-dose opioid medications continue to adequately control symptoms of refractory RLS over 2 years of follow-up in most of the participants. A minority of patients did see larger dose increases, which were invariably associated with a limited number of factors, most notably changes in opioid and nonopioid RLS medications and opioid use for a non-RLS condition. Continued longitudinal observations will provide insight into the long-Term safety and efficacy of opioid treatment of severe, augmented RLS.Classification of EvidenceThis study provides Class IV evidence that opioid doses increase in roughly 40% of patients, in most by small amounts, over a 2-year period when prescribed for adult refractory restless leg syndrome.Copyright © American Academy of Neurology.</t>
  </si>
  <si>
    <t>https://dx.doi.org/10.1212/WNL.0000000000206855</t>
  </si>
  <si>
    <t>Neurology. 100(14) (pp E1520-E1528), 2023. Date of Publication: 04 Apr 2023.</t>
  </si>
  <si>
    <t>Tan M.M.C.
 Jin X.
 Taylor C.
 Low A.K.
 Le Page P.
 Martin D.
 Li A.
 Joseph D.
 Kormas N.</t>
  </si>
  <si>
    <t>Long-Term Trajectories in Weight and Health Outcomes Following Multidisciplinary Publicly Funded Bariatric Surgery in Patients with Clinically Severe Obesity (&gt;= 3 Associated Comorbidities): A Nine-Year Prospective Cohort Study in Australia.</t>
  </si>
  <si>
    <t>Background: Real-world data on long-term (&gt; 5 years) weight loss and obesity-related complications after newer bariatric surgical procedures are currently limited. The aim of this longitudinal study was to examine the effectiveness and sustainability of bariatric surgery in a cohort with clinically severe obesity in a multidisciplinary publicly funded service in two teaching hospitals in New South Wales, Australia. Method(s): Patients were adults with complex clinically severe obesity with a BMI &gt;= 35 kg/m2 and at least three significant obesity-related comorbidities, who underwent bariatric surgeries between 2009 and 2017. Detailed obesity-related health outcomes were reported from annual clinical data and assessments for up to 9 years of follow-up. Data were also linked with the national joint replacement registry. Result(s): A total of 65 eligible patients were included (mean, 7; range, 3-12 significant obesity-related comorbidities); 53.8% female; age 54.2 +/- 11.2 years, with baseline BMI 52.2 +/- 12.5 kg/m2 and weight 149.2 +/- 45.5 kg. Most underwent laparoscopic sleeve gastrectomy (80.0%), followed by laparoscopic adjustable gastric banding (10.8%) and one anastomosis gastric bypass (9.2%). Substantial weight loss was maintained over 9 years of follow-up (p &lt; 0.001 versus baseline). Significant total weight loss (%TWL +/- SE) was observed (13.2 +/- 2.3%) following an initial 1-year preoperative intensive lifestyle intervention, and ranged from 26.5 +/- 2.3% to 33.0 +/- 2.0% between 1 and 8 years following surgery. Type 2 diabetes mellitus (T2DM), osteoarthritis-related joint pain and depression/severe anxiety were the most common metabolic, mechanical and mental health comorbidities, with a baseline prevalence of 81.5%, 75.4% and 55.4%, respectively. Clinically significant composite cumulative rates of remission and improvement occurred in T2DM (50.0-82.0%) and hypertension (73.7-82.9%) across 6 years. Dependence on continuous positive airway pressure treatment in patients with sleep-disordered breathing fell significantly from 63.1% to 41.2% in 6 years. Conclusion(s): Bariatric surgery using an intensive multidisciplinary approach led to significant long-term weight loss and improvement in obesity-related comorbidities among the population with clinically complex obesity. These findings have important implications in clinical care for the management of the highest severity of obesity and its medical consequences. Major challenges associated with successful outcomes of bariatric surgery in highly complex patients include improving mental health in the long run and reducing postoperative opioid use. Long-term follow-up with a higher volume of patients is needed in publicly funded bariatric surgery services to better monitor patient outcomes, enhance clinical data comparison between services, and improve multidisciplinary care delivery.Copyright © 2022 by the authors.</t>
  </si>
  <si>
    <t>https://dx.doi.org/10.3390/jcm11154466</t>
  </si>
  <si>
    <t>Journal of Clinical Medicine. 11(15) (no pagination), 2022. Article Number: 4466. Date of Publication: August 2022.</t>
  </si>
  <si>
    <t>Teesson, Maree;Marel, Christina;Darke, Shane;Ross, Joanne;Slade, Tim;Burns, Lucy;Lynskey, Michael;Memedovic, Sonja;White, Joanne;Mills, Katherine L.</t>
  </si>
  <si>
    <t>Longâ€_x0090_term mortality, remission, criminality and psychiatric comorbidity of heroin dependence: 11â€_x0090_year findings from the Australian Treatment Outcome Study.</t>
  </si>
  <si>
    <t>Aims: To determine the longâ€_x0090_term mortality, remission, criminality and psychiatric comorbidity during 11 years among heroinâ€_x0090_dependent Australians. Design: Longitudinal cohort study. Setting: Sydney, Australia. Participants: A total of 615 participants were recruited and completed baseline interviews between 2001 and 2002. Participants completed followâ€_x0090_up interviews at 3, 12, 24 and 36 months postâ€_x0090_baseline, and again at 11 years postâ€_x0090_baseline; 431 (70.1%) of the original 615 participants completed the 11â€_x0090_year followâ€_x0090_up. Measurements: Participants were administered the Australian Treatment Outcome Study (ATOS) structured interview, addressing demographics, treatment history, drug use, heroin overdose, criminality, health and mental health at all interviews. Overall, 96.1% of the cohort completed at least one followâ€_x0090_up interview. Findings: At 11 years, 63 participants (10.2%) were deceased. The proportion of participants who reported using heroin in the preceding month decreased significantly from baseline (98.7%) to 36â€_x0090_month followâ€_x0090_up (34.0%; odds ratio = 0.01; 95% confidence interval = 0.00, 0.01) with further reductions evident between 36 months and 11 years (24.8%). However, one in four continued to use heroin at 11 years, and close to oneâ€_x0090_half (46.6%) were in current treatment. The reduction in current heroin use was accompanied by reductions in riskâ€_x0090_taking, crime and injectionâ€_x0090_related health problems, and improvements in general physical and mental health. The relationship with treatment exposure was varied. Major depression was associated consistently with poorer outcome. Conclusions: In an 11â€_x0090_year followâ€_x0090_up of patients undergoing treatment for heroin dependence, 10.2% had died and almost half were still in treatment; the proportion still using heroin fell to a quarter, with major depression being a significant predictor of continued use. (PsycInfo Database Record (c) 2022 APA, all rights reserved)</t>
  </si>
  <si>
    <t>https://doi.org/10.1111/add.12860</t>
  </si>
  <si>
    <t>Craft, William H.;Shin, Hwasoo;Tegge, Allison N.;Keith, Diana R.;Athamneh, Liqa N.;Stein, Jeffrey S.;Ferreira, Marco A. R.;Chilcoat, Howard D.;Le Moigne, Anne;DeVeaughâ€_x0090_Geiss, Angela;Bickel, Warren K.</t>
  </si>
  <si>
    <t>Longâ€_x0090_term recovery from opioid use disorder: Recovery subgroups, transition states and their association with substance use, treatment and quality of life.</t>
  </si>
  <si>
    <t>Background and Aims: Limited information exists regarding individual subgroups of recovery from opioid use disorder (OUD) following treatment and how these subgroups may relate to recovery trajectories. We used multi-dimensional criteria to identify OUD recovery subgroups and longitudinal transitions across subgroups. Design, Setting and Participants: In a national longitudinal observational study in the United States, individuals who previously participated in a clinical trial for subcutaneous buprenorphine injections for treatment of OUD were enrolled and followed for an average of 4.2 years after participation in the clinical trial. Measurements: We identified recovery subgroups based on psychosocial outcomes including depression, opioid withdrawal and pain. We compared opioid use, treatment utilization and quality of life among these subgroups. Findings: Three dimensions of the recovery process were identified: depression, opioid withdrawal and pain. Using these three dimensions, participants were classified into four recovery subgroups: high-functioning (minimal depression, mild withdrawal and no/mild pain), pain/physical health (minimal depression, mild withdrawal and moderate pain), depression (moderate depression, mild withdrawal and mild/moderate pain) and low-functioning (moderate/severe withdrawal, moderate depression and moderate/severe pain). Significant differences among subgroups were observed for DSM-5 criteria (P P P P Ps fs â‰¥ 0.62). Recovery subgroup assignments were dynamic, with individuals transitioning across subgroups during the observational period. Moreover, the initial recovery subgroup assignment was minimally predictive of long-term outcomes. (PsycInfo Database Record (c) 2023 APA, all rights reserved)</t>
  </si>
  <si>
    <t>https://doi.org/10.1111/add.16115</t>
  </si>
  <si>
    <t>Levine A.
 Reynolds S.
 Cox C.
 Miller E.
 Service S.
 Sacktor N.
 Becker J.
 Martin E.</t>
  </si>
  <si>
    <t>Longitudinal analysis of interactive effects of host genotype, stimulant use, and HIV status upon neurocognitive functioning.</t>
  </si>
  <si>
    <t>HIV-associated neurocognitive impairment is highly prevalent among HIV-1 infected individuals in the United States. Putative causes include chronic neuroinflammation mediated largely by cytokine activity and the loss or dysfunction of dopaminergic neurons. To investigate this, we examined genetic susceptibility loci within cytokine and dopaminerelated genes that may increase risk for neurocognitive impairment, especially among users of drugs that affect the dopaminergic system. METHOD(S): This longitudinal study utilized general linear modeling to examine the interactive effects of HIV status, stimulant use, and host genotype upon neurocognitive functioning. Data were obtained for 602 HIV + and 508 uninfected individuals enrolled in the Multicenter AIDS Cohort Study. Approximately 20% were stimulant users (cocaine and/or methamphetamine). Only data obtained prior to 1996 were used to avoid confounding effects of highly active antiretroviral therapies. The statistical model controlled for marijuana use, alcohol use, depression, hepatitis C, nadir CD4, and practice effects. Neurocognitive domains examined were working memory, learning, memory, motor, executive, and processing speed. The False Discovery Rate was used to correct for multiple comparisons. RESULT(S): No 4-way interactions were found. After refitting, a significant 3-way interaction was found for the COMT gene, indicating that the influence of COMT genotype on learning ability over time is affected by HIV status and stimulant use. A 3-way interaction for the CCL3 gene indicated that executive functioning over time is influenced by CCL3 genotype and HIV status. Finally, 2-way interactions across many of the models indicated that HIV results in decline in motor functioning, and processing speed to a lesser extent, and that stimulant use improved motor but worsened working memory functioning over time. CONCLUSION(S): The findings suggest that genetic susceptibility loci within both dopamine and cytokine-related genes interact with HIV status and/or stimulant use to impact the course of neurocognitive functioning in a domain-specific manner.</t>
  </si>
  <si>
    <t>https://dx.doi.org/10.1007/s13365-012-0101-6</t>
  </si>
  <si>
    <t>Journal of NeuroVirology. Conference: 11th International Symposium on NeuroVirology. New York, NY United States. Conference Publication: (var.pagings). 18(SUPPL. 1) (pp S60-S61), 2012. Date of Publication: May 2012.</t>
  </si>
  <si>
    <t>Lee K.C.
 Ye G.Y.
 Choflet A.
 Barnes A.
 Zisook S.
 Ayers C.
 Davidson J.E.</t>
  </si>
  <si>
    <t>Longitudinal analysis of suicides among pharmacists during 2003-2018.</t>
  </si>
  <si>
    <t>Background: Suicide is one of the leading causes of death worldwide, and estimates of suicide among health professionals are higher than the general population. High rates of suicide among physicians and nurses have been described previously, but there is a lack of data for suicides completed by pharmacists. Objective(s): The purpose of this study was to quantify the incidence, means, and characteristics of pharmacist suicides in the United States. Method(s): Data were obtained from the Centers for Disease Control and Prevention's National Violent Death Reporting System (NVDRS) for the years 2003-2018. The dataset contained all suicides, coded by occupation, reported by medical examiners and law enforcement from 39 states and Washington DC and Puerto Rico. Suicide characteristics were compared between pharmacists and nonpharmacists. Age-adjusted rates were calculated for 2004, 2009, and 2014. Result(s): During 2003-2018, the NVDRS contained 316 pharmacist suicides compared with 213,146 nonpharmacist suicides. The age-adjusted rates per 100,000 people were 19.6, 20.1, and 18.2 for 2004, 2009 and 2014, respectively. The most common means of suicide was firearm. Associated factors for suicide included job problems, current mental illness treatment, and suicide note. Conclusion(s): Suicide rates among pharmacists are higher than the general population. Future research is needed to evaluate the context of job-related problems to mitigate risk. Encouraging help-seeking behaviors to identify and treat pharmacist depression is warranted.Copyright © 2022 American Pharmacists Association</t>
  </si>
  <si>
    <t>https://dx.doi.org/10.1016/j.japh.2022.04.013</t>
  </si>
  <si>
    <t>Journal of the American Pharmacists Association. 62(4) (pp 1165-1171), 2022. Date of Publication: 01 Jul 2022.</t>
  </si>
  <si>
    <t>Oldfield B.J.
 Li Y.
 Vickers-Smith R.
 Barry D.T.
 Crystal S.
 Gordon K.S.
 Kerns R.D.
 Williams E.C.
 Marshall B.D.L.
 Edelman E.J.</t>
  </si>
  <si>
    <t>Longitudinal analysis of the prevalence and correlates of heavy episodic drinking and self-reported opioid use among a national cohort of patients with HIV.</t>
  </si>
  <si>
    <t>Background: Heavy episodic drinking (HED) is a risk factor for opioid-related overdose and negatively impacts HIV disease progression. Among a national cohort of patients with HIV (PWH), we examined sociodemographic and clinical correlates of concomitant HED and self-reported opioid use. Method(s): We used data collected from 2002 through 2018 from the Veterans Aging Cohort Study, a prospective cohort including PWH in care at eight US Veterans Health Administration sites. HED was defined as consuming six or more drinks at least once in the year prior to survey collection. We examined the relationship between HED and self-reported opioid use and created a 4-level composite variable of HED and opioid use. We used multinomial logistic regression to estimate odds of reporting concomitant HED and self-reported opioid use. Result(s): Among 3702 PWH, 1458 (39.4%) reported HED during the study period and 350 (9.5%) reported opioid use. In the multinomial model, compared to reporting neither HED nor opioid use, lifetime housing instability (adjusted odds ratio [aOR] 1.54, 95% confidence interval [CI] 1.01 to 2.35), Veterans Aging Cohort Study Index 2.0 (a measure of disease severity; aOR 1.14, 95% CI 1.02 to 1.28), depressive symptoms (aOR 2.27, 95% CI 1.42 to 3.62), past-year cigarette smoking (aOR 3.06, 95% CI 1.53 to 6.14), cannabis use (aOR 1.69, 95% CI 1.09 to 2.62), and cocaine/stimulant use (aOR 11.54, 95% CI 7.40 to 17.99) were independently associated with greater odds of concomitant HED and self-reported opioid use. Compared to having attended no college, having some college or more (aOR 0.39, 95% CI 0.26 to 0.59) was associated with lower odds of concomitant HED and self-reported opioid use. Conclusion(s): Among PWH, concomitant HED and self-reported opioid use are more common among individuals with depressive symptoms and substance use, structural vulnerabilities, and greater illness severity. Efforts to minimize opioid-related risk should address high-risk drinking as a modifiable risk factor for harm among these groups.Copyright © 2022 by the Research Society on Alcoholism.</t>
  </si>
  <si>
    <t>https://dx.doi.org/10.1111/acer.14801</t>
  </si>
  <si>
    <t>Alcoholism: Clinical and Experimental Research. 46(4) (pp 600-613), 2022. Date of Publication: April 2022.</t>
  </si>
  <si>
    <t>Shi Y.
 Macoun S.
 Hanson A.C.
 Schroeder D.R.
 Kirsch A.C.
 Haines K.M.
 Zaccariello M.J.
 Warner D.O.</t>
  </si>
  <si>
    <t>Longitudinal assessment of behaviour in young children undergoing general anaesthesia.</t>
  </si>
  <si>
    <t>Background: Exposure to general anaesthesia in children might increase the risk of long-term behavioural problems. It is unclear if any behavioural changes in the short term after anaesthesia could be associated with long-term problems. The goal of the current study was to evaluate the short-term trajectory of parent-reported behaviour measured by the Behaviour Assessment System for Children, third edition (BASC-3) amongst children aged 2.5-6 yr who underwent general anaesthesia for elective surgery. Method(s): Children who were undergoing general anaesthesia for surgery were recruited for assessment of behaviour on two occasions: preoperatively (from 1 week to 1 day before anaesthesia), and 3 months postoperatively. To assess longitudinal changes in the parent-reported behaviour measured by BASC-3, linear mixed models were built with visit number included as a categorical variable and subject-specific random intercepts. Result(s): Sixty-eight children (37 girls [54%]) were enrolled in the study and completed both assessments. At 3 months after anaesthesia, statistically significant improvements (decrease in T scores) in internalising problems (-2.7 [95% confidence interval -4.2 to -1.1]), anxiety (-2.5 [-4.4 to -0.5]), and somatisation (-3.0 [-5.2 to -0.9]) were found. There were no significant differences in scores between visits for other composites or scales. The pattern of results did not depend upon prior anaesthesia exposure. Conclusion(s): Anaesthesia for elective surgery in young children was associated with a small decrease in internalising problems but no changes in other areas of behavioural problems when assessed at 3 months postoperatively, including in children with prior exposure to anaesthesia.Copyright © 2022 British Journal of Anaesthesia</t>
  </si>
  <si>
    <t>https://dx.doi.org/10.1016/j.bja.2022.08.017</t>
  </si>
  <si>
    <t>British Journal of Anaesthesia. 129(5) (pp 740-746), 2022. Date of Publication: November 2022.</t>
  </si>
  <si>
    <t>Hooker S.A.
 Lonergan-Cullum M.
 Levy R.
 Nissly T.
 Sherman M.D.</t>
  </si>
  <si>
    <t>Longitudinal assessment of mental health and well-being in patients being treated with medications for opioid use disorder in primary care.</t>
  </si>
  <si>
    <t>Opioid use disorder (OUD) continues to be a significant problem in the United States, contributing to overdose and death. Recent efforts to expand access to treatment of OUD in primary care have increased the availability of medications for OUD (MOUDs). However, OUD is often accompanied by poor mental health and well-being, and it is not known if treatment with MOUDs alone is associated with improved psychological well-being. This study's purpose was to examine changes in mental health and well-being in the first 6 months of treatment with MOUDs in a family medicine residency clinic. Patients (N = 126; M age = 34.6 years, SD = 10.6; 54.8% male; 71.4% white) completed validated screeners of mental health and well-being (depression, anxiety, anger, loneliness, perceived stress, meaning in life, and life satisfaction) at baseline (induction visit for buprenorphine), 1-month, and 6-months. Results indicated that the mental health and well-being indices did not significantly change over the first 6 months of treatment on MOUDs. There were initial decreases in depression and anxiety at 1-month; however, both increased and were equivalent to baseline levels at 6-months. These results suggest that MOUD treatment alone does not significantly impact mental health or well-being in patients with OUD. Additional treatments or supports are clearly needed to address the comorbid mental health and well-being challenges in this population, as these factors can be both antecedents and consequences of substance misuse.Copyright © 2021 The Author(s)</t>
  </si>
  <si>
    <t>https://dx.doi.org/10.1016/j.abrep.2021.100348</t>
  </si>
  <si>
    <t>Addictive Behaviors Reports. 13 (no pagination), 2021. Article Number: 100348. Date of Publication: June 2021.</t>
  </si>
  <si>
    <t>Fujii A.
 Yamada Y.
 Takayama K.
 Nakano T.
 Kishimoto J.
 Morita T.
 Nakanishi Y.</t>
  </si>
  <si>
    <t>Longitudinal assessment of pain management with the pain management index in cancer outpatients receiving chemotherapy.</t>
  </si>
  <si>
    <t>Purpose: The adequacy of pain management for individuals with cancer who receive outpatient chemotherapy is unclear. The primary objective of this study was to assess pain prevalence and intensity in such patients. The secondary objectives included assessment of pain management with the pain management index (PMI) and exploration of predictors of inadequate pain management. Method(s): Cancer patients who received outpatient chemotherapy were enrolled. Patients were required to complete questionnaires covering demographic data and including the Brief Pain Inventory and the Distress Thermometer and Impact Thermometer. The PMI score was determined twice with an interval of at least 3 weeks. Result(s): Of the 740 patients enrolled in the study, 524 individuals (70.8%) completed all questionnaires. Totals of 282 patients (53.8%) and 264 patients (50.4%) reported pain at baseline and follow-up, respectively, with ~14% of patients having moderate or severe pain at each assessment. Totals of 365 patients (69.7%) at baseline and 320 patients (61.1%) at follow-up reported pain or were prescribed analgesics, with the rate of inadequate pain management for these patients being 39.7 and 51.6%, respectively. Multivariable analysis for 418 patients (79.8%) who had pain or required analgesics at baseline or follow-up (or both) revealed that the most significant predictor of inadequate pain management was depressive state. Conclusion(s): Pain in cancer patients receiving outpatient chemotherapy is prevalent and at risk for undertreatment. Pain management should be assessed on a regular basis and is likely to be improved by screening for depression.Copyright © 2016, The Author(s).</t>
  </si>
  <si>
    <t>https://dx.doi.org/10.1007/s00520-016-3482-x</t>
  </si>
  <si>
    <t>Supportive Care in Cancer. 25(3) (pp 925-932), 2017. Date of Publication: 01 Mar 2017.</t>
  </si>
  <si>
    <t>MacDonald HZ, Beeghly M, Grant-Knight W, Augustyn M, Woods RW, Cabral H, Rose-Jacobs R, Saxe GN, Frank DA.</t>
  </si>
  <si>
    <t>Longitudinal association between infant disorganized attachment and childhood posttraumatic stress symptoms</t>
  </si>
  <si>
    <t>10.1017/S0954579408000242</t>
  </si>
  <si>
    <t>Griffin, Margaret L.;McDermott, Katherine A.;McHugh, R. Kathryn;Fitzmaurice, Garrett M.;Jamison, Robert N.;Weiss, Roger D.</t>
  </si>
  <si>
    <t>Longitudinal association between pain severity and subsequent opioid use in prescription opioid dependent patients with chronic pain.</t>
  </si>
  <si>
    <t>Background: Patients with prescription opioid use disorder commonly report relief of chronic pain as the chief reason for first opioid use; indeed, the prevalence of chronic pain is high in this population. Understanding the association between pain severity and subsequent opioid use is crucial for understanding how to manage these conditions simultaneously and has not been examined in this population. The aim of this analysis was to examine the proximal effect of pain severity on opioid use during 12 weeks of buprenorphine-naloxone therapy for patients with chronic pain and prescription opioid use disorder. Methods: This study is a secondary analysis of a national, randomized, controlled trial of buprenorphine-naloxone plus counseling for prescription opioid dependent patients. The association between past-week pain severity and opioid use in the subsequent week was examined in 148 patients presenting with chronic pain at baseline. Results: Results from a multivariable logistic regression model showed that greater pain severity in a given week was significantly associated with increased odds of opioid use in the following week over the 12-week treatment, even after adjusting for covariates associated with opioid use (aOR = 1.15, p &lt; 0.001). Conclusions: Despite previous reports of no association between baseline pain and subsequent opioid use, our findings suggest that patients who experience flare-ups of pain during treatment are prone to relapse to opioid use. Future studies may identify those who are at risk to use opioids by carefully monitoring patterns of their pain intensity over time. (PsycINFO Database Record (c) 2019 APA, all rights reserved)</t>
  </si>
  <si>
    <t>https://doi.org/10.1016/j.drugalcdep.2016.04.023</t>
  </si>
  <si>
    <t>Suetani S.
 Mamun A.
 Williams G.M.
 Najman J.M.
 McGrath J.J.
 Scott J.G.</t>
  </si>
  <si>
    <t>Longitudinal association between physical activity engagement during adolescence and mental health outcomes in young adults: A 21-year birth cohort study.</t>
  </si>
  <si>
    <t>Objective Previous studies provide mixed evidence that physical activity engagement (PAE) in adolescence is associated with later mental health outcomes. This study aimed to examine the association between PAE at age 14 and mental health outcomes at age 21 using a large birth cohort study. Material and methods Prospective data from the Mater-University of Queensland Study of Pregnancy, consisting of 3493 young adults, were analyzed. PAE at age 14 was estimated using self-report, and participants were categorized into; (1) frequent, (2) infrequent, or (3) no PAE group. Mental health outcomes at age 21 consisted of; (1) common mental disorders, (2) psychosis-related outcomes, and, (3) emotional and behavioral problems. The association between PAE in adolescence and later mental health outcomes in young adulthood was examined using logistic regression, adjusted for age, sex, body mass index, and adolescent psychopathology. Results No PAE at age 14 was associated with the increased likelihood of lifetime diagnosis of any affective disorder, elevated delusional ideation, and endorsement of visual perceptual disturbance at age 21. Conversely, infrequent PAE at age 14 was associated with the decreased likelihood of subsequent lifetime diagnosis of any substance use disorder. Conclusion Our findings suggest that lack of PAE in adolescence influences some, but not all, later mental health outcomes. Interventions to increase PAE in adolescence may represent an opportunity to prevent future mental health problems.Copyright © 2017 Elsevier Ltd</t>
  </si>
  <si>
    <t>https://dx.doi.org/10.1016/j.jpsychires.2017.06.013</t>
  </si>
  <si>
    <t>Journal of Psychiatric Research. 94 (pp 116-123), 2017. Date of Publication: November 2017.</t>
  </si>
  <si>
    <t>Ghebremichael, Musie;Paintsil, Elijah;Ickovics, Jeannette R.;Vlahov, David;Schuman, Paula;Boland, Robert;Schoenbaum, Ellie;Moore, Janet;Zhang, Heping</t>
  </si>
  <si>
    <t>Longitudinal association of alcohol use with HIV disease progression and psychological health of women with HIV.</t>
  </si>
  <si>
    <t>We evaluated the association of alcohol consumption and depression, and their effects on HIV disease progression among women with HIV. The study included 871 women with HIV who were recruited from 1993-1995 in four US cities. The participants had physical examination, medical record extraction, and venipuncture, CD4+T-cell counts determination, measurement of depression symptoms (using the self-report Center for Epidemiological Studies-Depression Scale), and alcohol use assessment at enrollment, and semiannually until March 2000. Multilevel random coefficient ordinal models as well as multilevel models with joint responses were used in the analysis. There was no significant association between level of alcohol use and CD4+ T-cell counts. When participants were stratified by antiretroviral therapy (ART) use, the association between alcohol and CD4+ T-cell did not reach statistical significance. The association between alcohol consumption and depression was significant (p&lt;0.001). Depression had a significant negative effect on CD4+ T-cell counts over time regardless of ART use. Our findings suggest that alcohol consumption has a direct association with depression. Moreover, depression is associated with HIV disease progression. Our findings have implications for the provision of alcohol use interventions and psychological resources to improve the health of women with HIV. (PsycINFO Database Record (c) 2019 APA, all rights reserved)</t>
  </si>
  <si>
    <t>https://doi.org/10.1080/09540120802537864</t>
  </si>
  <si>
    <t>Guillot C.R.
 Pang R.D.
 Vilches J.R.
 Arnold M.L.
 Cajas J.O.
 Aleman A.M.
 Leventhal A.M.</t>
  </si>
  <si>
    <t>Longitudinal Associations Between Anxiety Sensitivity and Substance Use in Adolescents: Mediation by Depressive Affect.</t>
  </si>
  <si>
    <t>Though anxiety sensitivity (AS)-fear of anxiety-related experiences-is primarily tied to anxiety vulnerability, AS has also been prospectively associated with general negative affect and depression. Furthermore, depression has been longitudinally associated with different forms of substance use, and some AS subfactors (e.g., cognitive concerns) have been associated more consistently with depression and substance use than others. However, no previous study has investigated if longitudinal associations of AS with substance use may be mediated by depression or whether aspects of AS may be prospectively associated with substance use among adolescents. Hence, the present study tested depressive affect (the negative affective aspect of depression) as a prospective mediator of AS associations with substance use and examined longitudinal AS subfactor associations with substance use and problems. High school 9th graders (N = 2,877; Mage = 14.1 years; 55.3% female) completed self-report measures at baseline and at 6 months and 1 year later. Depressive affect mediated AS associations with subsequent alcohol, cigarette, electronic cigarette, cannabis, benzodiazepine, and opioid use. Also, AS cognitive and social concerns (vs. physical concerns) were more consistently associated with later depressive affect and substance use and problems. Current findings suggest that adolescents high in anxiety sensitivity tend to prospectively experience greater depressive affect, which in turn is related to a higher likelihood of engaging in several different forms of substance use. Thus, it is possible that interventions which target AS (particularly AS cognitive concerns) may help to treat or prevent depression and substance use among adolescents.Copyright © 2023 American Psychological Association</t>
  </si>
  <si>
    <t>https://dx.doi.org/10.1037/pha0000668</t>
  </si>
  <si>
    <t>Experimental and Clinical Psychopharmacology. (no pagination), 2023. Date of Publication: 2023.</t>
  </si>
  <si>
    <t>Wang Y, Duan Z, Self-Brown SR, Weaver SR, Spears CA, Zheng P, Eriksen MP, Huang J.</t>
  </si>
  <si>
    <t>Longitudinal associations between e-cigarette use and onset of multiple modes of cannabis use among US adolescents</t>
  </si>
  <si>
    <t>Addict Behav. 2022 Aug;131:107316. doi: 10.1016/j.addbeh.2022.107316. Epub 2022 Mar 25.</t>
  </si>
  <si>
    <t>10.1016/j.addbeh.2022.107316</t>
  </si>
  <si>
    <t>NIHMS1793944</t>
  </si>
  <si>
    <t>Silveira, ML; Conway, KP; Everard, CD; Sim, HY; Kimmel, HL; Compton, WM</t>
  </si>
  <si>
    <t>Longitudinal associations between susceptibility to tobacco use and the onset of other substances among US youth</t>
  </si>
  <si>
    <t>Susceptibility; Tobacco use; Vaping; Drug misuse; Marijuana use; Prevention; Adolescent</t>
  </si>
  <si>
    <t>MENTAL-HEALTH PROBLEMS; POPULATION ASSESSMENT; USE DISORDERS; PRODUCT USE; DRUG-ABUSE; WAVE 1; ADOLESCENTS; SMOKING; RISK; COOCCURRENCE</t>
  </si>
  <si>
    <t>We examined whether tobacco susceptibility at Wave (W) 1 (2013-2014) predicts the onset of tobacco and other substances at W2 (2014-2015) among 5325 U.S. youth (12-17 years) never substance users at W1 in the Population Assessment of Tobacco and Health (PATH) Study. Tobacco susceptibility was based on curiosity, use intentions, and response to a best friend's offer to use. Onset of use included past 12-month use of a specific substance or group of substances at W2 among those who had never used any substance at W1. Approximately, 31.3% of W1 youth were susceptible to tobacco use. W2 onset was 8.2% (SE = 0.4) for alcohol exclusively, 5.0% (SE = 0.4) for polysubstance including tobacco, 4.4% (SE = 0.3) for tobacco exclusively, 3.1% (SE = 0.3) for other drugs (misused prescription stimulants and painkillers, cocaine, other stimulants, heroin, inhalants, solvents and hallucinogens) exclusively, 1.4% (SE = 0.2) for polysubstance excluding tobacco, and 0.9% (SE = 0.1) for marijuana exclusively. Tobacco-susceptible compared with non-tobacco susceptible youth had higher odds of onset of exclusive tobacco use (AOR: 2.4; 95% CI: 1.7, 3.3), exclusive alcohol use (AOR: 1.5; 95% CI: 1.2, 1.8), and polysubstance use (AOR: 3.9; 95% CI: 2.8, 5.6 including tobacco and AOR: 1.8; 95% CI: 1.1, 3.0 excluding tobacco) compared with W2 never substance use. In this national study, tobacco susceptibility identified U.S. youth at risk for onset of tobacco and other substances, perhaps reflecting common etiology and clustering of substance use in youth. Identifying and preventing tobacco-susceptible youth from progressing to using addictive substances must remain a public health priority.</t>
  </si>
  <si>
    <t>Rasic D, Weerasinghe S, Asbridge M, Langille DB.</t>
  </si>
  <si>
    <t>Longitudinal associations of cannabis and illicit drug use with depression, suicidal ideation and suicidal attempts among Nova Scotia high school students</t>
  </si>
  <si>
    <t>10.1016/j.drugalcdep.2012.09.009</t>
  </si>
  <si>
    <t>Ye, JJ; Li, W; Zhang, DS; Li, Q; Zhu, J; Chen, JJ; Li, YB; Yan, XJ; Liu, JR; Wei, X; Wang, YR; Wang, W</t>
  </si>
  <si>
    <t>Longitudinal behavioral and fMRI-based assessment of inhibitory control in heroin addicts on methadone maintenance treatment</t>
  </si>
  <si>
    <t>fMRI; inhibitory control; heroin addicts; methadone maintenance treatment</t>
  </si>
  <si>
    <t>STOP-SIGNAL TASK; GO/NO-GO TASKS; RESPONSE-INHIBITION; COGNITIVE PERFORMANCE; BRAIN; ABSTINENCE; IMPULSIVITY; ACTIVATION; DEPRESSION; ATTENTION</t>
  </si>
  <si>
    <t>The objective of the present study was to determine whether methadone maintenance treatment (MMT) in heroin-dependent patients affects inhibitory control, whether any MMT-induced changes correlate with methadone dose and MMT duration, and whether these changes depend on the psychological characteristics of patients, such as depression, anxiety and impulsivity. Response inhibition in the GO/NO-GO test was combined with functional magnetic resonance imaging (fMRI) scanning data to examine whether MMT affects inhibitory control in 21 heroin-addicted patients who had already undergone at least three months of MMT. Patients were evaluated one year prior to and after the MMT period. Participants exhibited no difference in their GO/NO-GO reaction time and accuracy rate, or in their false alarm rate under NO-GO conditions. However, increased activation was detected in numerous brain regions in their 12-month fMRI scans, although these were not in the frontal-striatal loop. Increased fMRI activation in the left precentral gyrus and superior temporal gyrus were negatively correlated with the daily methadone dose and total methadone dose during the one-year study period. In conclusion, these results suggested that MMT over one year does not significantly change the behavioral indicators of inhibitory control function in heroin-dependent patients. The increase in activation leads to the hypothesis that MMT over one year may increase cognitive inhibitory control, which may be the result of the combined negative effect of methadone and the positive effect of functional recovery after withdrawal of heroin.</t>
  </si>
  <si>
    <t>Ye J.-J.
 Li W.
 Zhang D.-S.
 Li Q.
 Zhu J.
 Chen J.-J.
 Li Y.-B.
 Yan X.-J.
 Liu J.-R.
 Wei X.
 Wang Y.-R.
 Wang W.</t>
  </si>
  <si>
    <t>Longitudinal behavioral and fMRI-based assessment of inhibitory control in heroin addicts on methadone maintenance treatment.</t>
  </si>
  <si>
    <t>The objective of the present study was to determine whether methadone maintenance treatment (MMT) in heroin-dependent patients affects inhibitory control, whether any MMT-induced changes correlate with methadone dose and MMT duration, and whether these changes depend on the psychological characteristics of patients, such as depression, anxiety and impulsivity. Response inhibition in the GO/NO-GO test was combined with functional magnetic resonance imaging (fMRI) scanning data to examine whether MMT affects inhibitory control in 21 heroin-addicted patients who had already undergone at least three months of MMT. Patients were evaluated one year prior to and after the MMT period. Participants exhibited no difference in their GO/NO-GO reaction time and accuracy rate, or in their false alarm rate under NO-GO conditions. However, increased activation was detected in numerous brain regions in their 12-month fMRI scans, although these were not in the frontal-striatal loop. Increased fMRI activation in the left precentral gyrus and superior temporal gyrus were negatively correlated with the daily methadone dose and total methadone dose during the one-year study period. In conclusion, these results suggested that MMT over one year does not significantly change the behavioral indicators of inhibitory control function in heroin-dependent patients. The increase in activation leads to the hypothesis that MMT over one year may increase cognitive inhibitory control, which may be the result of the combined negative effect of methadone and the positive effect of functional recovery after withdrawal of heroin.Copyright © 2018, Spandidos Publications. All rights reserved.</t>
  </si>
  <si>
    <t>https://dx.doi.org/10.3892/etm.2018.6571</t>
  </si>
  <si>
    <t>Experimental and Therapeutic Medicine. 16(4) (pp 3202-3210), 2018. Date of Publication: October 2018.</t>
  </si>
  <si>
    <t>Paul, JP; Barrett, DC; Crosby, GM; Stall, RD</t>
  </si>
  <si>
    <t>Longitudinal changes in alcohol and drug use among men seen at a gay-specific substance abuse treatment agency</t>
  </si>
  <si>
    <t>THERAPEUTIC-COMMUNITY; RELAPSE; PREDICTORS; DISORDERS; HEALTH; RISK; AIDS</t>
  </si>
  <si>
    <t>Objective: This study describes changes over a 12-month period in prevalence and frequency of alcohol and other drug use and correlates of change at 12 months in a sample of gay/bisexual men entering gay-identified outpatient substance abuse treatment. Method: A sequential sample of gay/bisexual men (n = 455) were recruited for a study in which substance use, sexual risk and psychological factors were assessed every 3 months. Changes in substance use were evaluated in 321 men who used in the 90 days before entering treatment and who completed at least one follow-up interview, whether or not they continued in treatment. Results: At baseline, 95% of the sample reported alcohol use in the prior 90 days; 64%, marijuana/hashish use; 46%, amphetamine use; 33%, inhalant nitrites use; and 31%, cocaine use. Most men were polydrug users: 10% reported using only one drug (including alcohol); 39% used greater than or equal to 4 drugs. A marked reduction occurred in prevalence of use over time: declines on the order of 50% occurred in the first 90 days; prevalence then stabilized in remaining assessments. Frequency of usage by those reporting use of any given class of drugs also declined. No consistent predictors of reduction or cessation of use across different drug categories were found at 1 year. Conclusions: Substance use declined considerably in this sample. Given the scope of substance abuse problems among gay/bisexual men, and linkages to the HIV epidemic, considerable resources need to be focused on treatment and prevention for gay/bisexual men.</t>
  </si>
  <si>
    <t>Hirsiger S, Hänggi J, Germann J, Vonmoos M, Preller KH, Engeli EJE, Kirschner M, Reinhard C, Hulka LM, Baumgartner MR, Chakravarty MM, Seifritz E, Herdener M, Quednow BB.</t>
  </si>
  <si>
    <t>Longitudinal changes in cocaine intake and cognition are linked to cortical thickness adaptations in cocaine users</t>
  </si>
  <si>
    <t>Neuroimage Clin</t>
  </si>
  <si>
    <t>10.1016/j.nicl.2019.101652</t>
  </si>
  <si>
    <t>Morie KP, DeVito EE, Potenza MN, Worhunsky PD.</t>
  </si>
  <si>
    <t>Longitudinal changes in network engagement during cognitive control in cocaine use disorder</t>
  </si>
  <si>
    <t>10.1016/j.drugalcdep.2021.109151</t>
  </si>
  <si>
    <t>Scott, N; Carrotte, ER; Higgs, P; Stoove, MA; Aitken, CK; Dietze, PM</t>
  </si>
  <si>
    <t>Longitudinal changes in personal wellbeing in a cohort of people who inject drugs</t>
  </si>
  <si>
    <t>QUALITY-OF-LIFE; METHADONE-MAINTENANCE TREATMENT; PSYCHOLOGICAL DISTRESS; MENTAL-HEALTH; HEROIN USERS; TAIWAN; IMPROVEMENT; DRINKING; GENDER</t>
  </si>
  <si>
    <t>Aims To determine whether the self-reported personal wellbeing of a cohort of people who inject drugs (PWID) changes over time, and to identify longitudinal correlates of change. Methods We used Personal Wellbeing Index (PWI) scores reported between April 2008 and February 2015 by 757 PWID (66% male) enrolled in the Melbourne Injecting Drug Use Cohort Study (2,862 interviews; up to seven follow-up waves). A mixed-effects model was used to identify correlations between changes in temporal variables and changes in individual PWI scores while controlling for demographic variables. Results The cohort's mean PWI score did not significantly differ over time (between 54.4/100 and 56.7/100 across the first four interview waves), and was 25-28% lower than general Australian population scores (76.0/100). However, there were large variations in individuals' PWI scores between interviews. Increased psychological distress, moving into unstable accommodation, reporting intentional overdose in the past 12 months and being the victim of assault in the past six months were associated with declines in PWI scores. Conclusions Participants experienced substantially lower levels of personal wellbeing than the general Australian population, influenced by experiences of psychological distress, assault, overdose and harms related to low socioeconomic status. The results of this study suggest a need to ensure referral to appropriate housing and health support services for PWID.</t>
  </si>
  <si>
    <t>Akiyama, K</t>
  </si>
  <si>
    <t>Longitudinal clinical course following pharmacological treatment of methamphetamine psychosis which persists after long-term abstinence</t>
  </si>
  <si>
    <t>methamphetamine psychosis; persistent type; symptom dimensions; pharmacological treatment; differential prognoses; liability to extrapyramidal symptoms</t>
  </si>
  <si>
    <t>SCHIZOPHRENIA; SYMPTOMS</t>
  </si>
  <si>
    <t>The present article investigated clinical symptoms and their longitudinal clinical course following pharmacological treatment in 32 female incarcerated patients suffering from methamphetamine (METH) psychosis who were referred to psychiatric consultation. The length of METH-abuse periods of the patients ranged from 2 to 31 years. A total of 31 patients suffered from psychosis at abstinence after 5-31 months from the self-injection of METH. Nine of these 31 patients experienced episodes of psychotic relapse. The following symptoms were observed: auditory hallucination (29 cases), delusion of persecution (29 cases), thought broadcasting (24 cases), visual hallucination (22 cases), depressive mood (29 cases), and suicidal idea (22 cases). Patients exhibited symptoms of psychosis and depression, which persisted for more than several months despite commencement of administration of antipsychotics and antidepressants. There were significant correlations among length of periods required for improvement in total Brief Psychiatric Rating Scale (BPRS) scores, and BPRS subscale scores representing positive symptoms and depression/anxiety dimensions. Three groups of patients, according to severity of positive and depressive/anxiety symptoms, showed apparent differences in prognoses during pharmacological treatment. Average degree of extrapyramidal symptoms significantly correlated with average daily dose of antipsychotics and length-of-treatment period required for improvement in BPRS subscale scores representing positive symptom dimension. These results suggest that both psychotic and affective symptoms are involved in therapeutic response and prognosis of METH psychosis.</t>
  </si>
  <si>
    <t>Nygaard E, Moe V, Slinning K, Walhovd KB.</t>
  </si>
  <si>
    <t>Longitudinal cognitive development of children born to mothers with opioid and polysubstance use</t>
  </si>
  <si>
    <t>Pediatr Res. 2015 Sep;78(3):330-5. doi: 10.1038/pr.2015.95. Epub 2015 May 15.</t>
  </si>
  <si>
    <t>PMC4539602</t>
  </si>
  <si>
    <t>10.1038/pr.2015.95</t>
  </si>
  <si>
    <t>Ayvaci, ER; Pollio, DE; Hong, BA; North, CS</t>
  </si>
  <si>
    <t>Longitudinal cost of services in a homeless sample with cocaine use disorder</t>
  </si>
  <si>
    <t>Cocaine use; homelessness; substance service use; service utilization; cost of health services</t>
  </si>
  <si>
    <t>SUBSTANCE USE; CONTINUING CARE; ADDICTION; DEPENDENCE; OUTCOMES</t>
  </si>
  <si>
    <t>Homeless people with cocaine use disorder have multiple comorbidities and costly service needs. This study examined service costs associated with cocaine use and substance service use in substance, psychiatric, and medical service sectors. 127 homeless participants with cocaine use disorder were interviewed annually. Self-report and agency-report service use and cost data were combined. Pairwise comparisons were made with cocaine abstinence and substance service use in relation to mean and yearly proportional service costs in 3 service sectors. Among substance service users, the achievement of abstinence was not associated with decreased substance service costs. Cocaine abstinence was associated with proportional reduction of substance service costs over time. Substance service use was associated with proportional reduction of psychiatric service costs over time among the abstinent subgroup. Conversely, substance service use was associated with continuing higher medical service expenditures in the abstinent subgroup and higher psychiatric service expenditures in those not abstinent. Homeless individuals who achieved cocaine abstinence after using substance services had decreased substance service expenditures. Individuals with continued substance service use had greater medical and psychiatric service costs. Policy-based on maximizing benefits while minimizing costs appears insufficiently complex to incorporate the multiple needs and associated with the costs of treating homeless populations.</t>
  </si>
  <si>
    <t>Williamson DJ, Gogate JP, Kern Sliwa JK, Manera LS, Preskorn SH, Winokur A, Starr HL, Daly EJ.</t>
  </si>
  <si>
    <t>Longitudinal Course of Adverse Events With Esketamine Nasal Spray: A Post Hoc Analysis of Pooled Data From Phase 3 Trials in Patients With Treatment-Resistant Depression</t>
  </si>
  <si>
    <t>J Clin Psychiatry. 2022 Sep 19;83(6):21m14318. doi: 10.4088/JCP.21m14318.</t>
  </si>
  <si>
    <t>10.4088/JCP.21m14318</t>
  </si>
  <si>
    <t>Drake R.E.
 Luciano A.E.
 Mueser K.T.
 Covell N.H.
 Essock S.M.
 Xie H.
 McHugo G.J.</t>
  </si>
  <si>
    <t>Longitudinal Course of Clients with Co-occurring Schizophrenia-Spectrum and Substance Use Disorders in Urban Mental Health Centers: A 7-Year Prospective Study.</t>
  </si>
  <si>
    <t>Objective. A previous longitudinal study in rural New Hampshire showed that community mental health center clients with co-occurring schizophrenia-spectrum and substance use disorders (SZ/SUD) improved steadily and substantially over 10 years. The current study examined 7 years of prospective clinical and functional outcomes among inner-city Connecticut (CT) community mental health center clients with SZ/SUD. Method. Participants were 150 adults with SZ/SUD, selected for high service needs, in 2 inner-city mental health centers in CT. Initially, all received integrated mental health and substance abuse treatments for at least the first 3 years as part of a clinical trial. Assessments at baseline and yearly over 7 years measured progress toward 6 target clinical and functional outcomes: absence of psychiatric symptoms, remission of substance abuse, independent housing, competitive employment, social contact with non-users of substances, and life satisfaction. Results. The CT SZ/SUD participants improved significantly on 5 of the 6 main outcomes: absence of psychiatric symptoms (45%-70%), remission of substance use disorders (8%-61%), independent housing (33%-47%), competitive employment (14%-28%), and life satisfaction (35%-53%). Only social contact with nonusers of substances was unimproved (14%-17%). Conclusions. Many urban community mental health center clients with SZ/SUD and access to integrated treatment improve significantly on clinical, vocational, residential, and life satisfaction outcomes over time, similar to clients with SZ/SUD in rural areas. Thus, the long-term course for people with SZ/SUD is variable but often quite positive.Copyright © 2015 The Author 2015. Published by Oxford University Press on behalf of the Maryland Psychiatric Research Center. All rights reserved. For permissions, please email: journals.permissions@oup.com.</t>
  </si>
  <si>
    <t>https://dx.doi.org/10.1093/schbul/sbv110</t>
  </si>
  <si>
    <t>Schizophrenia Bulletin. 42(1) (pp 202-211), 2016. Date of Publication: 01 Jan 2016.</t>
  </si>
  <si>
    <t>Trudeau, L; Spoth, R; Randall, GK; Azevedo, K</t>
  </si>
  <si>
    <t>Longitudinal effects of a universal family-focused intervention on growth patterns of adolescent internalizing symptoms and polysubstance use: Gender comparisons</t>
  </si>
  <si>
    <t>adolescent internalizing; adolescent polysubstance use; preventive intervention; gender differences</t>
  </si>
  <si>
    <t>MAJOR DEPRESSIVE DISORDER; SUBSTANCE USE; DRUG-USE; PREVENTIVE INTERVENTIONS; MENTAL-HEALTH; RISK-FACTORS; MISSING DATA; POLYDRUG USE; ALCOHOL-USE; OUTCOMES</t>
  </si>
  <si>
    <t>This study evaluated effects of the Iowa Strengthening Families Program, a family-focused universal preventive intervention, on growth patterns of adolescent internalizing (anxiety and depressive symptoms) and monthly polysubstance use (alcohol, tobacco, marijuana, inhalants, and other illicit drugs), as well as the association between internalizing and polysubstance growth factors. The sample consisted of rural Midwestern adolescents (N = 383), followed from sixth through twelfth grade. Compared to the control group, the intervention group adolescents showed a slower rate of increase in internalizing symptoms and polysubstance use. Intervention effects on internalizing symptoms were similar for boys and girls; however, girls demonstrated a higher overall level and a greater rate of increase across time. The intervention slowed the rate of increase in polysubstance use significantly more for girls than for boys, although overall levels of use were lower in the intervention group for both genders. Associations between internalizing and polysubstance use growth factors were found for girls, but not for boys, suggesting gender differences in psychosocial development.</t>
  </si>
  <si>
    <t>Davis J.P.
 Tucker J.S.
 Stein B.D.
 D'Amico E.J.</t>
  </si>
  <si>
    <t>Longitudinal effects of adverse childhood experiences on substance use transition patterns during young adulthood.</t>
  </si>
  <si>
    <t>Background: Few studies have investigated how adverse childhood experiences are associated with substance use patterns during young adulthood, a crucial developmental period. Objective(s): The objective of this study was to extend current knowledge on the association between adverse childhood experiences and patterns of substance use among young adults. We also sought to understand how current mental health status and biological sex influences these patterns. Participants and setting: The current study utilized wave 8-wave 11 data of a longitudinal cohort study (N = 2880). Method(s): We used latent transition analysis (LTA) to understand stability and transition patterns of substance use across participants who reported adverse childhood experiences (ACEs+) versus those who did not (ACEs-). Latent class regression was used to assess contemporaneous effects of mental health and sex on classes over time. Result(s): Both groups had similar patterns of substance use emerge at each timepoint: High all; Binge, tobacco, cannabis; and Steady/increasing binge drinking. ACEs+ had a higher proportion of youth in the High all class and much higher stability in this class, compared to the ACEs- group. Those in the ACES+ group were less likely to transition out of a riskier class. Mental health and sex showed differential effects across ACEs groups. Conclusion(s): Results point to increased risk of polysubstance use, including opioids and prescription medications, among those who reported adverse childhood events. Future work may explore protective, malleable, factors that may confer reduced risk of long-term polysubstance use.Copyright © 2021 Elsevier Ltd</t>
  </si>
  <si>
    <t>https://dx.doi.org/10.1016/j.chiabu.2021.105201</t>
  </si>
  <si>
    <t>Child Abuse and Neglect. 120 (no pagination), 2021. Article Number: 105201. Date of Publication: October 2021.</t>
  </si>
  <si>
    <t>Anglin, M. Douglas;Conner, Bradley T.;Annon, Jeffrey J.;Longshore, Douglas</t>
  </si>
  <si>
    <t>Longitudinal effects of LAAM and methadone maintenance on heroin addict behavior.</t>
  </si>
  <si>
    <t>Levo-alpha-acetylmethadol maintenance (LAAM) was compared to methadone maintenance (MM) on the behavioral performance of 315 heroin addicts before, during, and after 12 months of fully subsidized treatment. Assessments of drug use, criminal behavior, HIV risk behaviors, and employment and residential status were obtained at treatment intake and at 6, 12, and 18 months after admission. Treatment retention and in-treatment suppression of heroin use were significantly better for the LAAM group than for the MM group. Improvements were also noted during treatment in criminal behavior, criminal justice involvement, and employment status, and there were reductions in injection HIV risk and number of sexual partners. Most significant effects were primarily related to active participation in maintenance treatment. Under subsidized treatment, retention rates were two to four times that of similar clients in local community programs during the same period. LAAM was a useful and a potentially important addition to treatment options for opiate addiction, conferring greater retention and opiate suppression benefits. Its removal from application provides a historical lesson concerning the introduction of new medications into addiction health services. (PsycInfo Database Record (c) 2022 APA, all rights reserved)</t>
  </si>
  <si>
    <t>https://doi.org/10.1007/s11414-008-9155-x</t>
  </si>
  <si>
    <t>Blumenkrans, E; Socias, ME; Richardson, L; Kerr, T; Shoveller, J; Montaner, J; Milloy, MJ</t>
  </si>
  <si>
    <t>Longitudinal Factors Associated with Used Syringe Lending Among HIV-Positive Antiretroviral Therapy-Naive People Who Inject Drugs in a Canadian Setting</t>
  </si>
  <si>
    <t>HIV; People who inject drugs; Needle-exchange; Antiretroviral therapy; Harm-reduction</t>
  </si>
  <si>
    <t>METHADONE-MAINTENANCE TREATMENT; WOMEN; RISK; SURVIVAL; VIOLENCE; HEROIN; ACCESS</t>
  </si>
  <si>
    <t>Sharing used syringes is an important route of HIV transmission, however, factors shaping used syringe-lending among antiretroviral therapy (ART)-naive HIV-positive people who inject drugs (PWID) are not well-characterized. Multivariable logistic regression analyses using generalized estimating equations (GEE) were employed to investigate correlates of used syringe lending among ART-naive PWID. Data was drawn from ACCESS, a prospective community-recruited cohort of HIV-positive illicit drug users in Vancouver, Canada, from 1996 to 2015. The analysis included 482 ART-naive PWID, of which 116 (24.1%) reported &gt;= 1 periods of used syringe lending. In longitudinal analyses, incarceration (Adjusted Odds Ratio [AOR] = 2.18, 95% Confidence Interval [CI] 1.48-3.20), daily cocaine injection (AOR= 1.97, 95% CI 1.33-2.90), and sex work (AOR = 1.61, 95% CI 1.02-2.55) during the 180-day observation period were positively associated with used syringe lending, while having a high school diploma (AOR = 0.63, 95% CI 0.43-0.93) and holding formal employment (AOR = 0.20, 95% CI 0.05-0.82) were negatively associated. We found a high prevalence of used syringe lending among ART-naive HIV-positive PWID, particularly among those recently incarcerated, involved in sex work or who injected cocaine frequently. Conversely, markers of higher socio-economic status were negatively associated with used syringe lending. These findings highlight the critical need for policies and interventions to decrease socio-economic marginalization and criminalization among PWID living with HIV alongside the scale up of access to harm reduction services.</t>
  </si>
  <si>
    <t>Menten J.
 Desmedt M.
 Lossignol D.
 Mullie A.</t>
  </si>
  <si>
    <t>Longitudinal follow-up of TTS-fentanyl use in patients with cancer-related pain: Results of a compassionate-use study with special focus on elderly patients.</t>
  </si>
  <si>
    <t>Goals of the work: This open compassionate-use prospective registration study evaluated the tolerability, ease of use and applied doses of transdermal (TTS) fentanyl in adult patients with cancer-related pain requiring strong opioid analgesia. Elderly patients were particularly focussed on. Patients and Methods: Previous pain medication was converted to an appropriate dose of TTS-fentanyl. Immediate-release morphine rescue medication was allowed as needed for breakthrough pain. Dose adjustments of TTS-fentanyl, rescue morphine requirements, the ease of use and side-effects were assessed monthly, with special emphasis paid to the severity of constipation and the use of laxatives. Main Result(s): A total of 663 patients with cancer-related pain, including 8% opioid-naive patients, were enrolled; 661 patients used at least 1 patch of TTS-fentanyl. Of these, 455 subjects were assessed at baseline and at 1 post-baseline visit at least. Individual treatment ranged from a few days to 21/2 years; TTS-fentanyl doses ranged from 25 to 950 mug/h. The major reason for study termination was non-drug-related death (61%). Approximately 40% of patients reported constipation. The frequency of constipation depended on the rescue morphine dose used, but no dose-relationship was found for TTS-fentanyl. Patient acceptance of the patches was high; around 85% of patients rated convenience as good to excellent. The ease of use and tolerability of TTS-fentanyl in the elderly patients were comparable to that in the total population, except for a slight increase of non-serious adverse events. Conclusion(s): TTS-fentanyl can be applied as long-term therapy to patients with cancer-related pain, including the elderly.</t>
  </si>
  <si>
    <t>https://dx.doi.org/10.1185/030079902125001272</t>
  </si>
  <si>
    <t>Current Medical Research and Opinion. 18(8) (pp 488-498), 2002. Date of Publication: 2002.</t>
  </si>
  <si>
    <t>Woodhead, EL; Booth, BM; Timko, C; Tjemsland, A; Han, XT; Cucciare, MA</t>
  </si>
  <si>
    <t>Longitudinal Health Outcomes and Treatment Utilization Among Emerging, Early-Mid, and Older Rural Adults Using Stimulants</t>
  </si>
  <si>
    <t>Older adults; Rural health; Stimulant use; Health care utilization; Health outcomes</t>
  </si>
  <si>
    <t>NATIONAL EPIDEMIOLOGIC SURVEY; QUALITY-OF-LIFE; MENTAL-HEALTH; PRIMARY-CARE; SUBSTANCE-ABUSE; COCAINE USERS; ALCOHOL-USE; DRUG-USERS; METHAMPHETAMINE; DEPRESSION</t>
  </si>
  <si>
    <t>There is limited knowledge about age-related differences in health outcomes and treatment utilization among rural stimulant users. The current study examined physical health, mental health, and treatment utilization (hospital, mental health, and substance use care) among 710 stimulant users living in rural areas of the United States. Generalized estimating equations (GEE) were used to examine associations between age and physical health, mental health, and treatment utilization over a 3-year period. Analyses controlled for participants' gender, race, and education. To capture age-related differences, participants were grouped into emerging adults (18-25years old, n=223), early-mid adults (26-44years old; n=384), and older adults (45-61years old; n=103). At baseline, older stimulant users were in significantly poorer health even though they had significantly fewer substance use problems than emerging adult users. GEE models indicated that substance use outcomes improved for all participants over the course of the study but other outcomes remained stable. Older stimulant users continued to have worse physical health and mental health, even though they had fewer substance use problems, than the other age groups. Older adults also used more hospital and mental health services than the other age groups. White participants tended to be at higher risk for negative outcomes than nonwhite participants. We conclude that rural older adults who use stimulants have poor health despite having milder substance use problems and using more health care resources, and need targeted intervention to improve health outcomes.</t>
  </si>
  <si>
    <t>Dong B, Jacoby SF, Morrison CN, Wiebe DJ.</t>
  </si>
  <si>
    <t>Longitudinal Heterogeneity in Handgun-Carrying Behavior Among Urban American Youth: Intervention Priorities at Different Life Stages</t>
  </si>
  <si>
    <t>10.1016/j.jadohealth.2018.09.026</t>
  </si>
  <si>
    <t>Hillmer, AT; Angarita, GA; Esterlis, I; Anderson, JM; Nabulsi, N; Lim, K; Ropchan, J; Carson, RE; Krystal, JH; O'Malley, SS; Cosgrove, KP</t>
  </si>
  <si>
    <t>Longitudinal imaging of metabotropic glutamate 5 receptors during early and extended alcohol abstinence</t>
  </si>
  <si>
    <t>POSITRON-EMISSION-TOMOGRAPHY; PLUS-CONSTANT-INFUSION; ETHANOL-SEEKING; ALLOSTERIC MODULATOR; NUCLEUS-ACCUMBENS; ANTAGONIST; BINDING; MPEP; RATS; MAINTENANCE</t>
  </si>
  <si>
    <t>Chronic alcohol use has important effects on the glutamate system. The metabotropic glutamate 5 (mGlu5) receptor has shown promise in preclinical models as a target to reduce drinking-related behaviors and cue-induced reinstatement, motivating human studies of mGlu5 receptor negative allosteric modulators. The goal of this work was to measure levels of mGlu5 receptor availability with positron emission tomography (PET) imaging using the mGlu5 receptor-specific radiotracer [F-18]FPEB during early and extended alcohol abstinence. Subjects who met DSM-5 criteria for alcohol use disorder (AUD;n = 17) were admitted inpatient for the study duration. [F-18]FPEB PET scans were acquired first during early abstinence (6 +/- 4 days after last drink) and a second time during extended abstinence (n = 13; 27 +/- 6 days after last drink). A single scan was acquired in healthy controls matched for sex and smoking status (n = 20). [F-18]FPEB total volumes of distribution (V-T) corrected for partial volume effects were measured using equilibrium analysis throughout the brain. A linear mixed model controlling for smoking status and sex identified significantly higher [F-18]FPEBV(T)in AUD subjects at early abstinence compared to controls (F-(1,F-32) = 7.23,p = 0.011). Post-hoc analyses revealed this effect to occur in cortical brain regions. No evidence for significant changes in [F-18]FPEBV(T)over time were established. These findings provide human evidence consistent with a robust preclinical literature supporting mGlu5 receptor drugs as pharmacotherapies for AUD.</t>
  </si>
  <si>
    <t>Halkitis PN, Green KA, Mourgues P.</t>
  </si>
  <si>
    <t>Longitudinal investigation of methamphetamine use among gay and bisexual men in New York City: findings from Project BUMPS</t>
  </si>
  <si>
    <t>J Urban Health</t>
  </si>
  <si>
    <t>10.1093/jurban/jti020</t>
  </si>
  <si>
    <t>Walker L.E.
 Watrous J.
 Poltavskiy E.
 Howard J.T.
 Janak J.C.
 Pettey W.B.P.
 Zarzabal L.A.
 Sim A.
 Gundlapalli A.
 Stewart I.J.</t>
  </si>
  <si>
    <t>Longitudinal mental health outcomes of combat-injured service members.</t>
  </si>
  <si>
    <t>Background: The relationship between traumatic injury and subsequent mental health diagnoses is not well understood and may have significant implications for patient screening and clinical intervention. We sought to determine the adjusted association between traumatic injury and the subsequent development of post-traumatic stress disorder (PTSD), depression, and anxiety. Method(s): Using Department of Defense and Veterans Affairs datasets between February 2002 and June 2016, we conducted a retrospective cohort study of 7,787 combat-injured United States service members matched 1:1 to combat-deployed, uninjured service members. The primary exposure was combat injury versus no combat injury. Outcomes were diagnoses of PTSD, depression, and anxiety, defined by International Classification of Diseases 9th and 10th Revision Clinical Modification codes. Result(s): Compared to noninjured service members, injured service members had higher observed incidence rates per 100 person-years for PTSD (17.1 vs. 5.8), depression (10.4 vs. 5.7), and anxiety (9.1 vs. 4.9). After adjustment, combat-injured patients were at increased risk of development of PTSD (HR 2.92, 95%CI 2.68-3.17), depression (HR 1.47, 95%CI 1.36-1.58), and anxiety (HR 1.34, 95%CI 1.24-1.45). Conclusion(s): Traumatic injury is associated with subsequent development of PTSD, depression, and anxiety. These findings highlight the importance of increased screening, prevention, and intervention in patients with exposure to physical trauma.Copyright © 2021 The McConnell Group, Inc. Brain and Behavior published by Wiley Periodicals LLC. This article has been contributed to by US Government employees and their work is in the public domain in the USA.</t>
  </si>
  <si>
    <t>https://dx.doi.org/10.1002/brb3.2088</t>
  </si>
  <si>
    <t>Brain and Behavior. 11(5) (no pagination), 2021. Article Number: e02088. Date of Publication: May 2021.</t>
  </si>
  <si>
    <t>Stanislawski ER, Saali A, Magill EB, Deshpande R, Kumar V, Chan C, Hurtado A, Charney DS, Ripp J, Katz CL.</t>
  </si>
  <si>
    <t>Longitudinal Mental Health Outcomes of Third-year Medical Students Rotating Through the Wards During COVID-19</t>
  </si>
  <si>
    <t>Psychiatry Res. 2023 Feb;320:115030. doi: 10.1016/j.psychres.2022.115030. Epub 2022 Dec 26.</t>
  </si>
  <si>
    <t>10.1016/j.psychres.2022.115030</t>
  </si>
  <si>
    <t>Gillespie, NA; Kendler, KS; Prescott, CA; Aggen, SH; Gardner, CO; Jacobson, K; Neale, MC</t>
  </si>
  <si>
    <t>Longitudinal modeling of genetic and environmental influences on self-reported availability of psychoactive substances: alcohol, cigarettes, marijuana, cocaine and stimulants</t>
  </si>
  <si>
    <t>POPULATION-BASED SAMPLE; CROSS-SECTIONAL DATA; RISK-FACTORS; MALE TWINS; CANNABIS USE; DRUG-USE; SIMPLEX MODELS; HUMAN-BEHAVIOR; GROWTH-CURVES; FRIENDS USE</t>
  </si>
  <si>
    <t>Background. Although an obvious environmental factor influencing drug use, the sources of individual differences in drug availability (DA) are unknown. Method. This report is based on 1788 adult males from the Mid-Atlantic Twin Registry who participated in a structured telephone interview that included retrospective assessments of DA (cigarette, alcohol, marijuana, cocaine and stimulants) between ages 8 and 25. We fitted a biometric dual change score (DCS) model, adapted for ordinal data, to model latent growth and estimate the,genetic and environmental components of variance over time. Results. DA, despite being considered an environmental risk factor, is under both genetic and environmental control. For cigarette, alcohol, marijuana and cocaine availability, there was an overall increase in additive genetic variance and a decline in shared environmental variance over time. Non-shared environmental variance remained steady. Stimulant availability did not follow this pattern. Instead, there was an upswing in shared environmental effects with increasing age. Conclusion. We have modeled the genetic and environmental architecture of changes in DA across adolescence. The rise in additive genetic variance over time coincides with acceleration in the expression of individual differences, probably brought on by an increase in personal freedom and a reduction in social constraints. Understanding the etiology of DA is likely to reveal key components, acting directly or indirectly, in the pathway(s) leading to drug initiation, abuse and dependence.</t>
  </si>
  <si>
    <t>Zhou, Xu-hui;Wang, Xu-yi;Hao, Wei</t>
  </si>
  <si>
    <t>Longitudinal observation on brain structure in patients with dependence on sublingual buprenorphine, scopolamine and promethazine in different stages of abstinence.</t>
  </si>
  <si>
    <t>Objective: Recently, an intravenous abuse of buprenorphine tablets, scopolamine and promethazine solution (BSP) has been emerging among heroin-dependent individuals in some areas of Southern China. The aim of this study was to explore the brain structural pathological changes in the patients with BSP dependence, by three dimensional MRI(3D) and compare their impairment of the brain with that of the heroin addicts. Methods: BSP-dependent patients(n = 16), heroin-dependent individuals (n = 20) and age/eduction-matched healthy control subjects (n = 18) were assessed by 3D during resting state. Patients with BSP and heroin dependence were examined by MRI scanning after 3 days and 2 months of abstinence, while control subjects were tested only once. Results: Compared with health controls, GMD was significantly lower in frontal, parietal, temporal and occipital lobes and striatum in the BSP addicts after 3-day withdrawal. Compared with heroin-dependent subjects, there were some brain regions showing significantly lower GMD in BSP addicts after 3-day withdrawal. Longitudinally, BSP addicts recovered significantly slower in GMD than heroin addicts. Conclusion: GMD lesions were widespread in patients of BSP dependence. Decreased GMD in frontal, parietal cortex and striatum may contribute to neuropsychological deficits frequently observed in BSP addicts. That GMD lesions were heavier in BSP dependent subjects than those in heroin addicts suggests that cortical neuron may be vulnerable to BSP-associated brain structural changes. BSP dependent subjects' recovering significantly slower in GMD than heroin addicts suggests that rehabilitation time should be further prolonged for BSP addicts. (PsycINFO Database Record (c) 2016 APA, all rights reserved)</t>
  </si>
  <si>
    <t>Brunet L.
 Napravnik S.
 Heine A.D.
 Leone P.A.
 Eron J.J.</t>
  </si>
  <si>
    <t>Longitudinal opioid use among HIV-infected patients, 2000 to 2014.</t>
  </si>
  <si>
    <t>Longitudinal opioid prescription use is unknown among HIV-infected patients. Group-based trajectory modeling followed by multinomial logistic regression was used to identify distinct trajectories and their association with baseline characteristics among 1239 HIV-infected UNC CFAR HIV Clinical Cohort participants, 2000-2014. Three trajectories were identified: (1) 72% never/sporadic opioid use (referent group), (2) 11% episodic use (associated with female sex, depression, drug-related diagnoses, antiretroviral therapy use, and undetectable HIV RNA), and (3) 16% chronic use (associated with older age, female sex, and mental health diagnoses). Overall, opioid prescription decreased substantially with longer time in HIV care among both episodic and chronic users.Copyright © 2017 The Author(s). Published by Wolters Kluwer Health, Inc.</t>
  </si>
  <si>
    <t>https://dx.doi.org/10.1097/QAI.0000000000001321</t>
  </si>
  <si>
    <t>Journal of Acquired Immune Deficiency Syndromes. 75(1) (pp 77-80), 2017. Date of Publication: 2017.</t>
  </si>
  <si>
    <t>Abernethy J.
 Kurz S.
 Tate S.
 Shalaby M.
 Chertok J.
 Nandiwada D.R.</t>
  </si>
  <si>
    <t>LONGITUDINAL OUTCOMES OF A MEDICATION FOR OPIOID USE DISORDER CLINICAL EXPERIENCE: INCREASING EMPATHY AND EMPOWERING TREATMENT.</t>
  </si>
  <si>
    <t>SETTING AND PARTICIPANTS: The program was directed towards PGY-2 and PGY-3 primary care internal medicine and family medicine residents. It incorporated X-waiver training, a maximum of two in-person didactic sessions, and two 4-hour sessions of an immersive clinical experience within a Medication for Opioid Use Disorder (MOUD) clinic, totaling approximately 13 hours. A survey of resident perceptions of treating patients with buprenorphine was designed based on a literature review, and results from the survey were analyzed using a Wilcoxon signed-rank test. DESCRIPTION: The opioid epidemic and rising overdose rate has resulted in increasingly urgent calls for expanded access to office-based addiction treatment with MOUD. A lack of trained providers with expertise to provide this care remains a barrier to broader access to substance use treatment. Recognizing this need, training programs have begun developing innovative educational programs to teach their learners the essential skills to provide treatment to patients with substance use disorders. This program aimed to equip primary care internal medicine and family medicine residents with the skills to provide MOUD in the outpatient setting and determine how much clinical exposure was necessary for a change in comfort and attitudes. This study assessed sustained outcomes after 3 years of this clinical experience. EVALUATION: 25 residents completed the survey over 3 years. Of these 25, 76% agreed with the statement "I have more empathy for patients with addiction" (median Likert response = 4) after their clinical experience (p&lt;0.001). Residents strongly disagreed that they were comfortable prescribing buprenorphine prior to their clinical experience. Median ratings increased from 2 to 4 in terms of likelihood to recommend MOUD to patients and identifying candidates for therapy. Median ratings also increased from 2 to 4 in response to the statement, "I feel empowered to care for patients with addiction disorders" (p&lt;0.001). The top three perceived barriers to prescribing prior to the clinical experience were lack of mental health availability, clinic logistics are complicated, and not enough ancillary support. Prior to the clinical experience, 12 respondents answered that a barrier was fear of causing patient harm from lack of expertise, which decreased to 4 respondents following the pilot program. Prior to the clinical experience, 9 respondents also answered that a barrier to prescribing MOUD was that patients are difficult, which decreased to 1 respondent following the pilot program. DISCUSSION / REFLECTION / LESSONS LEARNED: This study demonstrated that a limited didactic and clinical experience treating patients with opioid use disorder was enough to increase residents self-reported comfort with prescribing buprenorphine. These results have sustained since inception of our clinic at year 1 showing that the novelty of the clinical experience was not a driver of these outcomes and is consistent across our family medicine and primary care programs.</t>
  </si>
  <si>
    <t>Journal of General Internal Medicine. Conference: 2022 Annual Meeting of the Society of General Internal Medicine. Orlando, FL United States. 37(Supplement 2) (pp S641-S642), 2022. Date of Publication: June 2022.</t>
  </si>
  <si>
    <t>Fuehrlein B.
 Cosentino D.
 Lee Y.K.</t>
  </si>
  <si>
    <t>Longitudinal Outcomes of the Top 20 Utilizers of the VA Psychiatric Emergency Services Between 2010 and 2020.</t>
  </si>
  <si>
    <t>This study identified the top 20 utilizers of Psychiatric Emergency Services (PES) at VA Connecticut and examined their longitudinal outcomes during an 11-year period. The highest utilizers were defined by collating the total PES encounters per patient during the 5-year period between January 1, 2010, and December 31, 2014. Chart review allowed us to describe the longitudinal outcomes of psychiatric and medical variables between 2010 and 2020. The following information was obtained at the index PES encounter and at the final PES encounter during the study period: Basic demographic information, PES visit diagnosis, psychiatric comorbidities, presence of on-going substance use, chronic medical comorbidities, and chronic medications. If the patient had no PES visits in 2020, the status of the patient was investigated through notes from other providers. If the patient had passed away during the study timeperiod, date and cause of death were noted. Furthermore, the total numbers of primary care visits and hospitalizations were obtained for the cohort. The characterization of the longitudinal clinical outcomes of this cohort is necessary to better understand the clinical implications of high utilization and to plan for appropriate interventions for these patients, to improve patient outcomes and to reduce healthcare costs. Background(s): Psychiatric emergency services have become a highly utilized mental health resource with significant cost implications. VA patients are more likely than non-VA patients to depend on emergency room care and return at a higher rate. Previous research in emergency medicine has shown that 4.5%-8% of patients account for 21%-28% of total emergency room visits. As high utilization can be costly to the health care system and could potentially represent those with unmet health care needs, much effort has been dedicated to characterize high emergency room utilizers by associated medical, social, and psychological factors. The most utilized definition of frequent emergency room user is four or more visits in a year, but multiple definitions have been used to qualify frequent use.8 Among veterans, psychiatric diagnoses of psychotic, anxiety, personality, substance use, and bipolar disorders, as well as psychosocial factors, such as utilization of detoxification-related services and homelessness, have shown to be significantly associated with greater emergency room use. Frequent emergency room visits are generally associated with higher mortality, hospital admissions, and outpatient visits compared to nonfrequent visits. Certain studies have looked at specific cohorts within frequent emergency room users, such as patients with substance use disorders. For example, a population-based cohort study from Ontario, Canada, looked at 1-year all-cause mortality among those who made at least two emergency room visits for alcohol-related reasons in a single year, and found that all-cause 1-year mortality rate of 5.4% while a subgroup with five or more visits had mortality rate of 8.8%. While much of the research is focused on characterizations of frequent utilizers and factors that may be associated with frequent use, it fails to characterize longitudinal clinical outcomes for our population of interest, which is veterans seeking emergency psychiatric care. Clinically, it is assumed that those who frequently utilize emergency rooms would be more vulnerable to poor outcomes, but not enough data are available to draw this conclusion. A better understanding of these patients' longitudinal outcomes may help inform the types and level of interventions most effective for these patients, to improve outcomes and increase health care efficiency. To determine the clinical course of our population of interest, this study identified the top 20 utilizers of the PES at VA Connecticut between 2010 and 2014. We then reviewed the charts for longitudinal outcomes during an 11-year period (January 1, 2010-December 31, 2020). We analyzed the clinical course, including diagnoses at index visit, medical and psychiatric comorbidities, frequency and types of other health care received (hospitalizations, detoxes), social work interventions (homelessness visit, case management, legal help), and date and cause of death. Learning Objective 1: Summarize existing literature on what is known about frequent users of emergency services for psychiatric patients. Learning Objective 2: Evaluate the outcomes of the top 20 psychiatric emergency room utilizers at VA Connecticut between 2010 and 2020 time period, including the frequency of psychiatric emergency room use over the years, presence of substance use, number of medical comorbidities, and mortality. Learning Objective 3: Discuss the significance of the pattern of persistent psychiatric emergency services by highest-need patients. Method(s): The top 20 utilizers of VA Connecticut's PES were identified by collating the total PES encounters in the 5-year period between January 1, 2010 and December 31, 2014 from the electronic medical record.We then tracked that cohort during the 11-year period from January 1, 2010, to December 31, 2020, for longitudinal outcomes. Information obtained at the index visit and then again at the last visit of the study period includes: Basic demographic information including date and cause of death, PES visit diagnosis, psychiatric comorbidities, presence of on-going substance use, chronic medical comorbidities, hospital utilization, and chronic medications. CDC's Alcohol-Related Disease Impact ICD-10 codes (https://www. cdc.gov/alcohol/ardi/alcohol-related-icd-codes.html), along with a chart history of alcohol abuse, were used to identify alcoholattributable medical comorbidities. Clinical judgments were used to discern chronic conditions and medications from acute conditions and medications listed in the patient's chart (e.g., acute skin infection and a short course of antibiotics were not counted towards a patient's number of medical conditions and medications). If the patient died during the time-period, the recorded cause of death was also verified through chart review. If the patient was not deceased but had no contact with the VA Connecticut health system in 2020, chart review was done to discern whether the patient had moved and/or no longer requiring VA care for any reason. Result(s): The top 20 utilizers of the VA Connecticut PES between January 2010 and December 2014 were all male, with a mean age of 51.4 years (95% confidence interval [CI]: 48.6-54.2) in 2010. Fourteen were white and six were African American. The mean total PES visits was 61.45 (95% CI: 49.1-73.8) between January 2010 and December 2014, and 109.9 visits (95% CI: 69.3-150.5) between January 2010 and December 2020, accounting for a total of 2198 PES visits. The 20-patient cohort represent 0.38% of all unique patients but 15% of PES visits in the 11-year period. Of the 20 index visits, 15 were due to substance use, three were due to psychotic symptoms, one was related to mood symptoms, and one was due to anxiety symptoms related to PTSD. At the index visit, 19 patients reported substance use disorder, with nine patients having a history of polysubstance use. Alcohol use was most frequently reported (16 patients), followed by stimulant use (nine patients), opioid use (seven patients), and then other substances such as sedative-hypnotics and cannabis (four patients). Fourteen of 20 patients had at least one nonsubstance psychiatric diagnosis, including mood disorder, psychotic disorder, anxiety disorder, and personality disorder. On average, these patients had 3.9 medical comorbidities (95% CI: 2.7-5.0), and 11 patients had at least one alcohol-attributable condition, including hypertension, alcoholrelated pancreatitis, and upper GI bleed due to alcohol use. On average, these patients were taking 5.4 chronic medications (95% CI: 3.4-7.3). Of the 20 highest utilizers, 18 had at least one alcohol-related PES visit between 2010 and 2020 (due to acute intoxication, withdrawal, seeking detoxification, chronic alcohol use disorder, etc.) and 10 had at least one non-PES-related homelessness encounter. All 20 patients had primary care visits and hospitalizations within the VA healthcare system during the 2010-2020 period, with an average of 43 primary care visits (95% CI: 33.6-52.4) and 53.7 hospitalizations (95% CI: 35.3-72.1). At the end of 2020, of the 20 highest utilizers, five were deceased and three had moved out of state, thus no longer utilizing VA Connecticut's services.</t>
  </si>
  <si>
    <t>https://dx.doi.org/10.1111/ajad.13387</t>
  </si>
  <si>
    <t>American Journal on Addictions. Conference: 33rd Annual Meeting and Scientific Symposium of the American Academy of Addiction Psychiatry, AAAP 2022. Naples, FL United States. 32(2) (pp 207-210), 2023. Date of Publication: March 2023.</t>
  </si>
  <si>
    <t>Buchakjian M.R.
 Davis A.B.
 Sperry S.M.</t>
  </si>
  <si>
    <t>Longitudinal pain assessment in head and neck cancer surgery.</t>
  </si>
  <si>
    <t>Objectives: (1) Longitudinally evaluate perioperative pain management in head and neck cancer (HNC) patients undergoing ablative and reconstructive surgery. (2) Assess methods for measuring pain. (3) Identify the need for further interventions to improve pain control. Method(s): This is a pilot cross-sectional study of perioperative pain in patients undergoing HNC surgery with flap reconstruction. Subjects complete validated assessment instruments preoperatively to establish baseline pain and screen for fibromyalgia/ chronic pain and anxiety/depression. Patients receive routine pain medications, which typically include opioid analgesics. For 4 weeks postoperatively, patients complete a daily diary reporting pain scores, quantity of pain medication, and any adverse effects. Result(s): Seventy-six percent of patients reported pain at the primary tumor site preoperatively (average pain score = 6.8/10). Thirty-eight percent of patients screened positive for neuropathic pain, 43% for symptoms of anxiety/depression, and 33% for symptoms of widespread pain. Patients with the highest pain scores preoperatively continued to have high scores postoperatively; however, similar quantities of medication were consumed regardless of scores. By postoperative day 5, the medication required decreased; however, pain scores remained stable. Additional patient enrollment and data will be necessary for further inferences on pain outcomes; however, this suggests that although scores and medication requirements show variability, pain is overall limited and well controlled. Conclusion(s): This is a pilot study to assess perioperative pain control and the utility of validated pain instruments in an effort to improve postoperative pain and reduce side effects for HNC patients. Completion of this study will identify pain control needs and guide further pain regimen protocol design.</t>
  </si>
  <si>
    <t>https://dx.doi.org/10.1177/0194599816655337d</t>
  </si>
  <si>
    <t>Otolaryngology - Head and Neck Surgery (United States). Conference: Annual Meeting of the American Academy of Otolaryngology-Head and Neck Surgery Foundation 2016. San Diego, CA United States. 155(Supplement 1) (pp P197), 2016. Date of Publication: September 2016.</t>
  </si>
  <si>
    <t>Liang, JM; Nosova, E; Reddon, H; Nolan, S; Socias, E; Barrios, R; Milloy, MJ</t>
  </si>
  <si>
    <t>Longitudinal patterns of illicit drug use, antiretroviral therapy exposure and plasma HIV-1 RNA viral load among HIV-positive people who use illicit drugs</t>
  </si>
  <si>
    <t>antiretroviral therapy; crack cocaine; disease progression; drug use disorders; highly active; HIV-1</t>
  </si>
  <si>
    <t>HUMAN-IMMUNODEFICIENCY-VIRUS; DISEASE PROGRESSION; CRACK-COCAINE; FOOD INSECURITY; ALCOHOL-ABUSE; RISK; ADHERENCE; COHORT; HYDROCHLORIDE; SUPPRESSION</t>
  </si>
  <si>
    <t>Objectives: HIV-positive people who use illicit drugs (PWUD) experience elevated rates of HIV-associated morbidity and mortality compared with members of other key affected populations. Although suboptimal levels of access and adherence to antiretroviral therapy (ART) are common among HIV-positive PWUD, there is a need for studies investigating the possible biological impacts of noninjection illicit drug use among people living with HIV in real-world settings. Methods: We accessed data from the ACCESS study, an ongoing prospective cohort of illicit drug users with systematic HIV viral load monitoring in a setting with universal care and ART dispensation records. We used multivariable generalized linear mixed models to estimate the longitudinal associations between noninjection use of crack cocaine, powder cocaine, opioids, methamphetamine, cannabis and alcohol on plasma HIV-1 RNA viral load, adjusted for ART exposure and relevant confounders. Results: Between 2005 and 2018, 843 individuals from the ACCESS cohort were included and contributed to 8698 interviews. At baseline, the mean age was 43 years, 566 (67%) reported male sex and 659 (78%) used crack cocaine in the previous 6 months. In multivariable models adjusted for ART exposure, only crack cocaine use in the last 6 months was found to be significantly associated with higher HIV viral load. Conclusion: We observed significantly higher HIV viral load during periods of crack cocaine use independent of ART exposure. Our findings support further research to investigate the possible biological mechanisms of this effect.</t>
  </si>
  <si>
    <t>Colfax G, Coates TJ, Husnik MJ, Huang Y, Buchbinder S, Koblin B, Chesney M, Vittinghoff E; EXPLORE Study Team.</t>
  </si>
  <si>
    <t>Longitudinal patterns of methamphetamine, popper (amyl nitrite), and cocaine use and high-risk sexual behavior among a cohort of san francisco men who have sex with men</t>
  </si>
  <si>
    <t>10.1093/jurban/jti025</t>
  </si>
  <si>
    <t>Bartlett G.
 Abrahamowicz M.
 Tamblyn R.
 Grad R.
 Capek R.
 du Berger R.</t>
  </si>
  <si>
    <t>Longitudinal patterns of new Benzodiazepine use in the elderly.</t>
  </si>
  <si>
    <t>Purpose. To characterize longitudinal patterns of Benzodiazepine use in the elderly. Methods. Prospective cohort of 78 367 community-dwelling Quebec residents aged 66 years or more who were new Benzodiazepine users, was followed for 5 years, 1989-1994. Data acquired from four population-based, provincial administrative databases were used to create time-dependent measures of change in dosage, switching or adding Benzodiazepines for 11 drugs listed in the provincial formulary. Subject-specific Spearman's rank correlation coefficients between dose and time were used to measure the tendency of increasing dose with consecutive periods of use. Multiple logistic regression and generalized estimating equations (GEE) models evaluated subject characteristics associated with increasing dose. Results. The mean duration of uninterrupted Benzodiazepine use was 75.5 days. The mean daily dose was about half the recommended adult daily dose but 8.6% of subjects exceeded the recommended adult dose. Some of them (28.8%) switched medications at least once and 8.2% filled two or more prescriptions concurrently. For women, older age at date of first prescription was associated with increasing dose over time (odds ratio (OR) for 10 year age increase = 1.23, p &lt; 0.001). Conclusion. Long periods of Benzodiazepine use are frequent among Quebec elderly. The evidence of increasing dose, particularly for older women, and long-duration of use has important implications for clinicians. Copyright © 2003 John Wiley &amp; Sons, Ltd.</t>
  </si>
  <si>
    <t>https://dx.doi.org/10.1002/pds.908</t>
  </si>
  <si>
    <t>Pharmacoepidemiology and Drug Safety. 13(10) (pp 669-682), 2004. Date of Publication: October 2004.</t>
  </si>
  <si>
    <t>Morgan N.
 Denton E.-G.
 Subramaney U.
 Daniels W.
 Steinert T.</t>
  </si>
  <si>
    <t>Longitudinal Patterns of Suicidality Among Heroin Users in Johannesburg, South Africa: A Need for Suicide Screening and Intervention.</t>
  </si>
  <si>
    <t>Objectives: The objective of the study was to longitudinally assess the outcomes and correlates of suicidal ideation and behavior (SIB) among heroin users who attended inpatient detoxification and psychosocial rehabilitation. SIB was assessed in 300 heroin users upon entry into inpatient detoxification (baseline) as well as 3-months (t1) (n = 252; 84%) and 9-months (t2) (n = 225; 75%) post treatment. Multivariable logistic regression was used to determine the demographic, clinical and treatment related factors that increased the risk for a high SIB score. Result(s): From baseline to t1 there was a significant decrease in the proportion of those who endorsed SIB (68.7 vs. 38.9%, p &lt; 0.0001). There was an increase in the proportion of those who endorsed SIB from t1 to t2 (38,9 vs. 47.1%, p = 0.047). There was a significant increase in the proportion of those reporting suicide likely in the near future from baseline to t1 (8.7 vs. 16.3%: p &lt; 0.0049) and this was repeated from t1 to t2 (22.7%) (t1 vs. t2: p = 0.031). After controlling for all other variables, a comorbid mental illness (MI) at baseline was a significant independent risk factor for a high SIB score at t1(RR 1.63; 95% CL 1.30-2.03) (p &lt; 0.0001) and a comorbid MI at t1 increased the risk for a high SIB score at t2 (RR 2.73; 95% CL 1.78-4.19) (p &lt; 0.0001). A poorer general health score and poorer social functioning score at baseline were associated with a high SIB score at baseline (RR 1.02; 95% CL 1.01-1.04) (p = 0.001) and t2, respectively (RR 1.07; 95% CL 1.04-1.11) (p &lt; 0.0001). Conclusion(s): Among heroin users, a comorbid mental illness, poorer physical health and poorer social functioning are important factors to consider in suicide risk assessment. Although there were decreases in overall SIB 3 months after detoxification, this trend was not sustained at 9-month follow-up. After detoxification there were significant increases in the proportion of those reporting a likelihood of suicide in the following 3 months. The results suggests that the treatment exposure did not adequately mitigate suicide risk. There is a need for review of the treatment as well as targeted screening and management of SIB in heroin users attending treatment services.Copyright © 2022 Morgan, Denton, Subramaney, Daniels and Steinert.</t>
  </si>
  <si>
    <t>https://dx.doi.org/10.3389/fpsyt.2022.883878</t>
  </si>
  <si>
    <t>Frontiers in Psychiatry. 13 (no pagination), 2022. Article Number: 883878. Date of Publication: 31 May 2022.</t>
  </si>
  <si>
    <t>Hadlandsmyth K.
 Zimmerman M.B.
 Wajid R.
 Sluka K.A.
 Herr K.
 Clark C.R.
 Noiseux N.O.
 Callaghan J.J.
 Rakel B.A.</t>
  </si>
  <si>
    <t>Longitudinal Postoperative Course of Pain and Dysfunction Following Total Knee Arthroplasty.</t>
  </si>
  <si>
    <t>Objectives: Although the majority of patients undergoing total knee arthroplasty (TKA) report substantial improvement in pain and function, a significant subset experience persistent postsurgical pain and dysfunction. Better understanding of the longitudinal postoperative course is needed, including the association between patient status following physical rehabilitation at 6-weeks post-TKA, to 6-months outcomes. This study aims to described the postoperative course of TKA and examine variables associated with change in pain and functioning between 6-weeks and 6-months post-TKA. Method(s): In this longitudinal study of 223 participants, assessments of analgesic intake, depression, anxiety, pain catastrophizing, dysfunction, resting and range of motion pain, and pain sensitivity were completed at 6-weeks post-TKA. Analgesic intake, pain ratings, and dysfunction data were also collected at 6-months post-TKA. Pain and dysfunction ratings were divided into none-mild and moderate-severe categories. Result(s): Between 6-weeks and 6-months post-TKA, 75% of the sample stayed in the same pain category, 20% improved, and 5% worsened. In terms of functional changes between 6 weeks and 6 months, 65% of the sample stayed in the same functional category, whereas 31% improved and 5% worsened. Discussion(s): These findings demonstrate that the majority of patients' pain and functioning remains stable between 6 weeks and 6 months post-TKA. However, a notable subset continues to improve or worsen in pain and functioning and the current study identifies variables associated with these changes.© Copyright 2017 Wolters Kluwer Health, Inc. All rights reserved.</t>
  </si>
  <si>
    <t>https://dx.doi.org/10.1097/AJP.0000000000000540</t>
  </si>
  <si>
    <t>Clinical Journal of Pain. 34(4) (pp 332-338), 2018. Article Number: 0540. Date of Publication: 2018.</t>
  </si>
  <si>
    <t>Knowlton, AR; Latkin, CA; Schroeder, JR; Hoover, DR; Ensminger, M; Celentano, DD</t>
  </si>
  <si>
    <t>Longitudinal predictors of depressive symptoms among low income injection drug users</t>
  </si>
  <si>
    <t>HIV-INFECTION; GAY MEN; PSYCHIATRIC MORBIDITY; COCAINE ABUSERS; SOCIAL SUPPORT; AIDS; DISORDERS; DIAGNOSES; VALIDITY; OUTCOMES</t>
  </si>
  <si>
    <t>Effects of changes in physical health status and drug use, and prior social support on depressive symptoms were assessed in low income injection drug users. Data are front participants (n = 503) enrolled at baseline (1994-1995) who remained at one-year follow-up (79%), of whom 37% were HIV-positive and 36% female. Physical health was measured by HIV symptoms, AIDS, CD4 count and functional limitation (IADLs). One-third scored high on depressive symptoms (CES-D greater than or equal to 16) at one-year follow-up, representing no statistically significant change from baseline (38%). In multiple logistic regression, after controlling for baseline depression scores (OR = 6.11, p &lt; 0.001) and drug use (OR = 1.20, p = 0.192), baseline functional limitation (OR = 3.28, p &lt; 0.001) and declining functioning (OR = 3.60, p &lt; 0.001) were positively, and quitting drug use was negatively, associated with depressive symptoms at follow-up. Low social support at baseline (OR = 0.58, p &lt; 0.10) was marginally predictive of depressive symptoms. Depressive symptoms did not differ by gender, For HIT positive respondents, functional limitation was predictive of depressive symptoms, but HIV illness and drug use were not. Facilitating drug treatment and preventive medical care may aid in reducing depression in this population. For HIV-positive drug users, drug treatment prior to AIDS may help reduce depressive symptoms, with potential implications for HIV service utilization and medical adherence,</t>
  </si>
  <si>
    <t>Bevan JA, Ljung B.</t>
  </si>
  <si>
    <t>Longitudinal propagation of myogenic activity in rabbit arteries and in the rat portal vein</t>
  </si>
  <si>
    <t>Acta Physiol Scand</t>
  </si>
  <si>
    <t>10.1111/j.1748-1716.1974.tb05638.x</t>
  </si>
  <si>
    <t>Stone, Kristen C.;High, Pamela C.;Miller-Loncar, Cynthia L.;LaGasse, Linda L.;Lester, Barry M.</t>
  </si>
  <si>
    <t>Longitudinal study of maternal report of sleep problems in children with prenatal exposure to cocaine and other drugs.</t>
  </si>
  <si>
    <t>Sleep data were collected by maternal report in a prospective longitudinal follow up of cocaine-exposed and unexposed children. There were 139 participants: 23 with no prenatal drug exposure, 55 exposed to cocaine alone or in combination with other drugs, and 61 exposed to drugs other than cocaine. Characteristics differed between exposure groups including birth size, caretaker changes, maternal socioeconomic status, and postnatal drug use. Compared to those with no drug exposure, children with prenatal drug exposure other than cocaine experienced greater sleep problems (p = :026). Prenatal nicotine exposure was a unique predictor of sleep problems (p = :048). Early sleep problems predicted later sleep problems (all ps &lt; .01). Together, these preliminary findings suggest possible neurotoxic sleep effects that persist over time. Larger studies, however, need to be conducted that better control for potential postnatal confounding factors. (PsycINFO Database Record (c) 2016 APA, all rights reserved)</t>
  </si>
  <si>
    <t>https://doi.org/10.1080/15402000903190108</t>
  </si>
  <si>
    <t>Behavioral Sleep Medicine</t>
  </si>
  <si>
    <t>Staiger P.K.
 Liknaitzky P.
 Lake A.J.
 Gruenert S.</t>
  </si>
  <si>
    <t>Longitudinal substance use and biopsychosocial outcomes following therapeutic community treatment for substance dependence.</t>
  </si>
  <si>
    <t>The Therapeutic Community (TC) model is considered an effective treatment for substance dependence, particularly for individuals with complex presentations. While a popular approach for this cohort across a number of countries, few studies have focussed on biopsychosocial and longer-term outcomes for this treatment modality. This study reports on substance use, dependence, and biopsychosocial outcomes up to 9 months post-exit from two TC sites. Method(s): A longitudinal cohort study (n = 166) with two follow-up time points. Measures included substance use, dependence, subjective well-being, social functioning, and mental and physical health. Generalized Linear Models were employed to assess change over time. Result(s): At 9 months, 68% of participants reported complete 90-day drug abstinence. Alcohol frequency and quantity were reduced by over 50% at 9 months, with 32% of the sample recording 90-day abstinence at 9 months. Both alcohol and drug dependence scores were reduced by over 60%, and small to medium effect sizes were found for a range of psychosocial outcomes at 9 months follow-up, including a doubling of wellbeing scores, and a halving of psychiatric severity scores. Residents who remained in the TC for at least 9 months reported substantially better outcomes. Conclusion(s): With notably high study follow-up rates (over 90% at 9 months post-exit), these data demonstrate the value of the TC model in achieving substantial and sustained improvements in substance use and psychosocial outcomes for a cohort with severe substance dependence and complex presentations. Implications for optimal length of stay are discussed.Copyright © 2020 by the authors. Licensee MDPI, Basel, Switzerland.</t>
  </si>
  <si>
    <t>https://dx.doi.org/10.3390/jcm9010118</t>
  </si>
  <si>
    <t>Journal of Clinical Medicine. 9(1) (no pagination), 2020. Article Number: 118. Date of Publication: January 2020.</t>
  </si>
  <si>
    <t>Van Dorn R.A.
 Desmarais S.L.
 Young M.S.
 Lee B.
 Swartz M.S.</t>
  </si>
  <si>
    <t>Longitudinal substance use trajectories for persons with schizophrenia.</t>
  </si>
  <si>
    <t>Background: The use of illicit drugs and alcohol by adults with schizophrenia represents a disease complication that is both common and insidious; substance use disorders affect almost half of all persons with schizophrenia. Experts are dubious that individuals with schizophrenia can safely use any substances in moderation, without running the risk of addiction, functional impairment, and adverse sequelae. Indeed, substance use is a substantial contributor to the high costs, poor outcomes, and treatment failure for adults with schizophrenia. Although there is a strong evidence base regarding the negative consequences of substance use in adults with schizophrenia, no studies have focused on the identification of intraindividual longitudinal trajectories that could aid in identifying treatment targets and tailoring interventions for this high-risk population. Method(s): Data from the longitudinal Clinical Antipsychotic Trials of Intervention Effectiveness (CATIE) study were used to examine intra-individual longitudinal substance use trajectories via latent growth mixture modeling. The CATIE study was a double-blind, randomized clinical trial that invested the cost-effectiveness of antipsychotic medications. The CATIE study took place at 57 sites, including a number of academic medical centers as well as representative community providers. Only 7% of screened patients were excluded due to study criteria (e.g., wholly treatment-refractory patients). The nearly 1,500 adults with schizophrenia aged 18 to 65 years who participated in the CATIE study were followed for up to 18 months and assessed on substance use and other relevant clinical characteristics using a variety of approaches, including interviews, file review, interviews with collateral informants (e.g., family members or caregivers), and biological assessments (substance use only). Result(s): Of the 1,460 participants, most were men (73.9%; n=1,079), white (60%; n=874), not married nor cohabitating with a partner (81.0%, n=1,181), and had completed high school (74.3%, n=1,085). Average participant age was 40.56 years (SD=11.10). At the baseline assessment, 39.7% (n=579) were classified as non-substance users, while 60.3% (n=881) reported at least some substance use. In these data, the theoretically and empirically optimum number of latent trajectory classes for substance use was four (conditional probabilities of membership in each latent class are presented in brackets after each relevant latent class): (1) consistently heavy users [19%], (2) consistently moderate users [25%], (3) decreasing moderate users [24%], and (4) abstainers/minimal users [32%]. Fit indices, including measures of entropy, the Bayesian information criterion, and the Vuong-Lo-Mendell-Rubin likelihood ratio test also were best for the four class model. Relevant clinical predictors of class membership were found, including differences in psychotic symptoms, quality of life, and depression. Results regarding treatment effects and differential distal outcomes, including violence and victimization, also will be discussed. Discussion(s): This study represents the largest and most comprehensive examination of longitudinal substance use trajectories for adults with schizophrenia. The different trajectories, particularly differences between the consistently heavy and moderate users and the decreasing moderate users suggest that different intervention strategies are necessary for subpopulations within the overall group of adults with schizophrenia. Relevant clinical differences between these classes can be leveraged to tailor treatment interventions to reduce substance use and improve outcomes in this high risk population.</t>
  </si>
  <si>
    <t>Schizophrenia Research. Conference: 3rd Biennial Schizophrenia International Research Conference. Florence Italy. Conference Publication: (var.pagings). 136(SUPPL. 1) (pp S372), 2012. Date of Publication: April 2012.</t>
  </si>
  <si>
    <t>De Moja C.A.</t>
  </si>
  <si>
    <t>Longitudinal survey of anxiety and depression in drug users and addicts.</t>
  </si>
  <si>
    <t>As a follow-up to our 1990 study of anxiety and depression among drug users, after two years 44 men differed in their experience with drugs and from the first phase of the study five of the 20 controls became drug users, two of the 20 drug users became addicts, and one of the 20 drug abusers died from AIDS. These findings do not confirm the 1989 thesis of Newcomb and Bentler on the etiology of addiction, that depression and anxiety imply greater drug use. Positive correlations were found for drug use with anxiety and depression. Such data confirm those found by De Moja in 1990.</t>
  </si>
  <si>
    <t>Psychological reports. 70(3 Pt 1) (pp 738), 1992. Date of Publication: Jun 1992.</t>
  </si>
  <si>
    <t>Hao, Wei;Su, Zhonghua;Xiao, Shuiyuan;Fan, Changhe;Chen, Hongxian;Liu, Tieqiao;Young, Deson</t>
  </si>
  <si>
    <t>Longitudinal surveys of prevalence rates and use patterns of illicit drugs at selected high-prevalence areas in China from 1993 to 2000.</t>
  </si>
  <si>
    <t>Aims: To identify the prevalence, patterns and trends of illicit drug use in the general population of selected high-prevalence areas in China between 1993 and 2000. Design, setting and participants: Cluster sampling was employed and the Epidemiological Inventory for Illicit Drug Use (EIIDU) used as survey instrument. In 1993, 1996 and 2000, 56,792, 67,319 and 53,747 individuals aged 15 or above in community were interviewed, respectively, at the three time-points. Measurements: Demographics and drug-related data were collected and the prevalence patterns of illicit drug are described. Findings: The life-time prevalences of illicit drug use in the three consecutive surveys in 1993, 1996 and 2000 were 1.08, 1.60 and 1.52%, respectively, and the 1-year prevalence rates were 0.91, 1.17 and 1.17%, respectively. Heroin was the first choice for drug use (51.8% in 1993, 83.4% in 1993 and 95.9% in 2000). The two most frequent routes of drug administration were inhalation (89.2% in 1993, 60.1% in 1996 and 93.5% in 2000) and intravenous injection (27.2% in 1993, 31.0% in 1996 and 25.7% in 2000). Conclusion: At least for the time being, illicit drug use may have plateaued in these selected high-prevalence areas. (PsycINFO Database Record (c) 2016 APA, all rights reserved)</t>
  </si>
  <si>
    <t>https://doi.org/10.1111/j.1360-0443.2004.00830.x</t>
  </si>
  <si>
    <t>Buta E.
 Heapy A.
 Goulet J.</t>
  </si>
  <si>
    <t>Longitudinal trajectories of pain intensity in vet-erans with low back pain.</t>
  </si>
  <si>
    <t>Although there is high heterogeneity in the long-term course of pain, subjects with low back pain (LBP) could potentially be grouped in several distinct pain trajectory classes. We used electronic medical record data from the Veterans Health Administration (VHA) on veterans with an initial diagnosis of LBP in 2010 to investigate pain patterns over 24 months after diagnosis. Pain was collected during VHA clinical encounters using a 0 to 10 scale (0=no pain, 10=worst pain). We analyzed 500203 maximum monthly pain scores on 79865 veterans who had pain recorded in at least two months after diagnosis. Mean (SD) age ofthe sample was 52 (17), 8% were female, 73% white, and the median (IQR) first-month pain was 5 (0-7). Group-based tra-jectory modeling (SAS proc traj) was used to identify pain trajectory classes and assign subjects to their most likely class. A multinomial logit model assessed sociodemographic/clinical predictors of class membership. Three classes emerged: a "Consistently High Pain" class (28% ofthe sample consisting of subjects with average pain overtime around 6); a "Consistently Mild Pain" class (44% of the sample: average pain starting at 4 and then steadying around 3); and a "No Pain" class (28% ofthe sample: average pain starts at 2 and then drops to nearly 0). Significant predictors of being in the two painful classes vs. "No Pain" class (all p&lt;0.001) included: baseline depressive disorder (adjusted odds-ratio (AOR)=2.18 for "High Pain" vs. "No Pain"; AOR=1.40 for "Mild Pain" vs. "No Pain"), PTSD (AOR=1.50;1.22), an opioid prescription (AOR=3.59;1.89), comorbid musculoskeletal disorders (AOR=1.43;1.29) and being Black (vs. White) (AOR=1.53;1.08). Women had lower odds than men of belonging to "High Pain" vs. "No Pain" (AOR=0.75, p&lt;0.001). Identifying pain trajectory groups and their predictors may help with developing more targeted interventions, especially for patients in the High Pain group.</t>
  </si>
  <si>
    <t>Journal of Pain. Conference: 36th Annual Scientific Meeting of the American Pain Society, APS 2017. Pittsburgh, PA United States. 18(4 Supplement 1) (pp S66), 2017. Date of Publication: April 2017.</t>
  </si>
  <si>
    <t>Darchuk K.M.
 Townsend C.O.
 Rome J.D.
 Bruce B.K.
 Hooten W.M.</t>
  </si>
  <si>
    <t>Longitudinal Treatment Outcomes for Geriatric Patients with Chronic Non-Cancer Pain at an Interdisciplinary Pain Rehabilitation Program.</t>
  </si>
  <si>
    <t>Objective: This study examined depression, pain catastrophizing, psychosocial functioning, and physical and emotional health attributes for geriatric patients admitted to an interdisciplinary pain rehabilitation center compared with middle and younger age groups. Design(s): Quasi-experimental time series. Setting. Interdisciplinary pain rehabilitation center at a tertiary referral medical center. Patients. In total, 411 patients with chronic non-cancer pain completed the pain rehabilitation program from October 2004 to April 2006. Patients were divided into three groups based on age: older (ages 60+; n = 78); middle-age (ages 40-59; n = 230) and younger (ages 18-39; n = 141). Intervention(s): A 3-week outpatient interdisciplinary pain rehabilitation program based on a cognitive-behavioral model that incorporates opioid withdrawal. Outcome Measures. The Multidimensional Pain Inventory (MPI), Short Form-36 Health Status Questionnaire (SF-36), Pain Catastrophizing Scale (PCS), and Center for Epidemiological Studies-Depression Scale (CES-D) were administered at admission, discharge, and 6 months following treatment. The frequency of patients using opioids, nonsteroidal anti-inflammatory drugs (NSAIDs), and benzodiazepines at each assessment point were compared. Results. Older patients reported reduced depression, catastrophizing, pain severity, and pain interference (P &lt; 0.001) at discharge and 6 months follow-up. Older patients also reported increased perceived control, and physical and social functioning at discharge and follow-up (P &lt; 0.001). Improvement in older patients was comparable in magnitude to that of middle-age patients on all variables, whereas younger patients exhibited greater improvement on four variables. Significant reductions in analgesic use were observed in all groups. Conclusion. Interdisciplinary pain rehabilitation incorporating opioid withdrawal can improve long-term psychological, social and physical functioning for geriatric chronic pain patients. Wiley Periodicals, Inc.</t>
  </si>
  <si>
    <t>https://dx.doi.org/10.1111/j.1526-4637.2010.00937.x</t>
  </si>
  <si>
    <t>Pain Medicine. 11(9) (pp 1352-1364), 2010. Date of Publication: September 2010.</t>
  </si>
  <si>
    <t>Santora, PB; Hutton, HE</t>
  </si>
  <si>
    <t>Longitudinal trends in hospital admissions with co-occurring alcohol/drug diagnoses, 1994-2002</t>
  </si>
  <si>
    <t>alcohol abuse; drug abuse; hospital costs; payer groups; hospital admissions</t>
  </si>
  <si>
    <t>NATIONAL EPIDEMIOLOGIC SURVEY; SUBSTANCE-ABUSE SERVICES; HEALTH-CARE UTILIZATION; UNITED-STATES; MENTAL-HEALTH; USE DISORDERS; MEDICAL CONSEQUENCES; ADDICTION TREATMENT; ALCOHOLISM-TREATMENT; INSURED POPULATION</t>
  </si>
  <si>
    <t>In this observational study, longitudinal trends (1994-2002) in hospital admissions with co-occurring alcohol/drug abuse and addiction (ADAA; N = 43,073) were examined to determine prevalence and hospital costs by payer group and type of drug used. Four primary drug types were reported: 49% used a combination of two or more drugs, 25% used alcohol only, 11.8% used opioids only, and 6.5% used cocaine only. Costs of admissions increased significantly for those using two or more drugs (119%, from US$12.7 to US$27.8 million), alcohol (120%, from US$9 to US$19.8 million), and opioids (482%, from US$1.7 to US$9.9 million). Medicaid/Medicare represented 70% of the overall number of admissions and also paid 70% of hospital costs. Among Medicaid/Medicare and uninsured admissions, illicit drug use was more common, whereas among private payer admissions, alcohol abuse was more common. Hospital admissions with co-occurring ADAA must be considered when estimating the scope of ADAA and its financial burden. (c) 2008 Elsevier Inc. All rights reserved.</t>
  </si>
  <si>
    <t>Pandya V.
 Wilker C.
 Johnson-Davis K.L.</t>
  </si>
  <si>
    <t>Longitudinal trends in meconium drug detection in 46 US states between the years 2015 and 2020.</t>
  </si>
  <si>
    <t>Maternal drug use during pregnancy has significant health and socio-legal implications. The Substance Abuse and Mental Health Services Administration publishes self-reported rates of drug use during pregnancy; however, comprehensive long-term laboratory data on neonatal drug exposure are lacking. Over 175,000 meconium specimens originating from 46 US states were analyzed at ARUP Laboratories between the years 2015 and 2020. A retrospective investigation of drug positivity rates, multidrug detection and median drug concentrations was conducted for 28 compounds in six drug classes. The overall meconium drug positivity rate was lowest in 2015 (47.3%), which increased over 6 years, reaching a peak in 2020 (53.4%). 11-Nor-9-carboxy-tetrahydrocannabinol (THC-COOH) was the most frequently detected compound across all 6 years. The second most frequently detected analyte was morphine in 2015-2016 and amphetamines in 2017-2020. The THC-COOH positivity rate rose from 29.7% in 2015 to 38.2% in 2020. The positivity rates for stimulants also increased in the range of 0.4-2.9% in 2020 compared to 2015. Conversely, opioid positivity rates declined in the range of 1.6-2.3% in 2020 as compared to 2015. The most common two-drug combination was THC-COOH-opioids (2.4%) in 2015-2016, which was replaced by THC-COOH-amphetamines (2.6%) in 2017-2020. The most common three-drug combination was THC-COOH-opioids-amphetamines throughout all 6 years. Neonatal drug exposure positivity rates have increased over the past 6 years based on retrospective data analysis from the patient population submitted for testing at ARUP Laboratories.Copyright © 2023 The Author(s). Published by Oxford University Press. All rights reserved.</t>
  </si>
  <si>
    <t>https://dx.doi.org/10.1093/jat/bkad024</t>
  </si>
  <si>
    <t>Journal of Analytical Toxicology. 47(6) (pp 495-503), 2023. Date of Publication: 01 Jul 2023.</t>
  </si>
  <si>
    <t>Fischer IC, Nichter B, Na PJ, Norman SB, Krystal JH, Pietrzak RH.</t>
  </si>
  <si>
    <t>Longitudinal Trends in Suicidal Thoughts and Behaviors Among US Military Veterans During the COVID-19 Pandemic</t>
  </si>
  <si>
    <t>JAMA Psychiatry. 2023 Jun 1;80(6):577-584. doi: 10.1001/jamapsychiatry.2023.0393.</t>
  </si>
  <si>
    <t>10.1001/jamapsychiatry.2023.0393</t>
  </si>
  <si>
    <t>Pryazhnikov, E; Mugantseva, E; Casarotto, P; Kolikova, J; Fred, SM; Toptunov, D; Afzalov, R; Hotulainen, P; Voikar, V; Terry-Lorenzo, R; Engel, S; Kirov, S; Castren, E; Khiroug, L</t>
  </si>
  <si>
    <t>Longitudinal two-photon imaging in somatosensory cortex of behaving mice reveals dendritic spine formation enhancement by subchronic administration of low-dose ketamine</t>
  </si>
  <si>
    <t>RESISTANT MAJOR DEPRESSION; SYNAPSE FORMATION; IN-VIVO; RECEPTORS; MATURATION; PHENCYCLIDINE; METABOLITES; PLASTICITY; BRAIN</t>
  </si>
  <si>
    <t>Ketamine, a well-known anesthetic, has recently attracted renewed attention as a fast-acting antidepressant. A single dose of ketamine induces rapid synaptogenesis, which may underlie its antidepressant effect. To test whether repeated exposure to ketamine triggers sustained synaptogenesis, we administered a sub-anesthetic dose of ketamine (10 mg/kg i.p.) once-daily for 5 days, and repeatedly imaged dendritic spines of the YFP-expressing pyramidal neurons in somatosensory cortex of awake female mice using in vivo two-photon microscopy. We found that the spine formation rate became significantly higher at 72-132 h after the first ketamine injection (but not at 6-24 h), while the rate of elimination of pre-existing spines remained unchanged. In contrast to the net gain of spines observed in ketamine-treated mice, the vehicle-injected control mice exhibited a net loss typical for young-adult animals undergoing synapse pruning. Ketamine-induced spinogenesis was correlated with increased PSD-95 and phosphorylated actin, consistent with formation of new synapses. Moreover, structural synaptic plasticity caused by ketamine was paralleled by a significant improvement in the nest building behavioral assay. Taken together, our data show that subchronic low-dose ketamine induces a sustained shift towards spine formation.</t>
  </si>
  <si>
    <t>Kwa A.M.
 Murray W.B.
 Foster P.A.</t>
  </si>
  <si>
    <t>Low dose epidural lidocaine/sufentanil is effective for outpatient lithotripsy.</t>
  </si>
  <si>
    <t>Lumbar epidural analgesia was administered to 60 ASA class 1 &amp; 2 patients with 3 ml test dose of 1.5% lidocaine and bolus of 20 ml of 0.5% lidocaine containing 0.5 microgram/kg sufentanil. Bilateral decreased lumbar cold perception was accepted as evidence of analgesia despite persisting pinprick sensation in thoracic dermatomes. Oxygen saturation (SpO2), respiratory rate, cardiovascular parameters and leg muscle strength were monitored throughout and until 1 hour afterwards. Midazolam provided light sedation and atropine bradycardia control. Verbal communication was maintained. ESWL could start within 6-10 minutes of bolus, with analgesia adequate in 86% of patients, the rest being "rescued" with 5-10 ml 0.5% lidocaine or analgesic doses (20-30 mg IV) of ketamine. Leg weakness developed in 14%, with 1 patient fully paralyzed. All resolved within 1 hour. Topical urethral analgesia was used in males where cystoscopy preceded ESWL. Phenylephrine was required once for nild systolic hypotension, otherwise blood pressures were stable. Two of 4 patients experiencing pruritis needed naloxone relief. Itching appeared in skin recovering from sensory block while visceral analgesia persists. Excessive respiratory depression was not seen.</t>
  </si>
  <si>
    <t>Middle East journal of anesthesiology. 13(1) (pp 71-78), 1995. Date of Publication: Feb 1995.</t>
  </si>
  <si>
    <t>Low dose naltrexone in the treatment of fibromyalgia.</t>
  </si>
  <si>
    <t>Background/Purpose: Fibromyalgia is a chronic pain disorder characterized by diffuse musculoskeletal pain, fatigue, sleepdisturbance and cognitive impairment. A significant number of fibromyalgia patients do not respond adequately to the current drugs (pregabalin, milnacipran, duloxetine) approved for fibromyalgia treatment by the Food and Drug Administration (FDA). Thus, there is still a need for adjunctive therapies. Naltrexone is an opioid receptor antagonist used to treat alcohol and opioid dependence. It is hypothesized that low dose naltrexone causes transient blockade of opioid receptors centrally resulting in a rebound of endorphin function which may attenuate pain in fibromyalgia. Objective(s): The aim of this study was to determine the effect of low dose naltrexone on symptoms in fibromyalgia. Method(s): This was a prospective, open label study carried out at a single center. Twenty-five patients diagnosed with fibromyalgia (according to the American College of Rheumatology criteria) participated. Naltrexone was started at a doseof 3 mg at night time and could be titrated up to a maximum of 4.5 mg at night time. Patients were permitted to continue pregabalin, milnacipran, or duloxetine. The primary outcome measure was the Revised Fibromyalgia Impact Questionnaire (FIQR) at month 3. Adverse reactions were also recorded. Result(s): Twenty-four females and 1 male were enrolled. Twenty-two patients completed the study. Seven (32%) patients were on naltrexone monotherapy throughout the study. There was a 19.5% overall improvement in FIQR at month 3 with naltrexone therapy. Eleven (50%) had an average of a 41% improvement in the FIQR. The patients reported decreases in anxiety, pain and sleeping habits from baseline. Two patients discontinued the drug because they felt it was ineffective and 1 patient discontinued because of diarrhea. Conclusion(s): Treatment with low dose naltrexone may be an effective, highly tolerable and inexpensive treatment for fibromyalgia. Further controlled trials are needed.</t>
  </si>
  <si>
    <t>https://dx.doi.org/10.1002/art.38216</t>
  </si>
  <si>
    <t>Arthritis and Rheumatism. Conference: American College of Rheumatology/Association of Rheumatology Health Professionals Annual Scientific Meeting, ACR/ARHP 2013. San Diego, CA United States. Conference Publication: (var.pagings). 65(SUPPL. 10) (pp S464-S465), 2013. Date of Publication: October 2013.</t>
  </si>
  <si>
    <t>Feng Y.
 Du T.
 Wang J.
 Chen Z.</t>
  </si>
  <si>
    <t>Low dose of esketamine combined with propofol in painless fibronchoscopy in elderly patients.</t>
  </si>
  <si>
    <t>To explore the effects and safety of low dose of esketamine combined with propofol in elderly patients undergoing fibronchoscopy. Eighty elderly patients who underwent painless fibronchoscopy in our hospital from June 2021 to September 2021 were recruited,and randomly divided into experimental group (esketamine 0.15mg/ kg + propofol 1mg/ kg) and control group (sufentanil 0.1 mug/ kg + propofol 1mg/ kg), with 40 cases in each group. There were significant differences in MAP, HR and SpO2 of T2, T3 and T4 between the experimental and control groups (P &lt; .05). Besides, there were significantly differences on the trend of change between the 2 groups, with a small and relatively stable fluctuation in the experimental group (P &lt; .05). Compared with the control group, the total dosage of propofol in the experimental group was significantly lower, and the number of vasoactive drugs, the incidence of respiratory depression and bronchospasm were significantly lower (P &lt; .05). There was no significant difference in microscopic examination time, wake-up time, visual analogue score, and agitation, mental symptoms, increased secretion, nausea and vomiting, choking cough and laryngeal spasm during awakening period between the 2 groups. The incidence of total adverse reactions in the experimental group were strongly lower than those in control group. (P &lt; .05). Low dose of esketamine combined with propofol can be safely used for fibronchoscopy in elderly patients, with good effects, more stable respiration and circulation, and low incidence of adverse reactions.© Copyright 2022 the Author(s). Published by Wolters Kluwer Health, Inc.</t>
  </si>
  <si>
    <t>https://dx.doi.org/10.1097/MD.0000000000031572</t>
  </si>
  <si>
    <t>Medicine (United States). 101(50) (no pagination), 2022. Article Number: e31572. Date of Publication: 16 Dec 2022.</t>
  </si>
  <si>
    <t>Oberhofer D.
 Sakic K.
 Nesek-Adam V.
 Smiljanic A.
 Grizelj-Stojcic E.
 Vukelic M.
 Mrsic V.</t>
  </si>
  <si>
    <t>Low dose spinal morphine and intravenous diclofenac for postoperative analgesia after total hip and knee arthroplasty.</t>
  </si>
  <si>
    <t>Background and aims: Intrathecal (IT) morphine added to a spinal anaesthesia provides effective postoperative analgesia after hip and knee arthroplasty reducing the need for systemic opioids. To reduce the risk of side effects like pruritus, nausea/vomiting, and a more serious effect of respiratory depression, low dose IT morphine (0,1-0,3 mg) has been used. The aim of this prospective, randomized, double-blind study was to assess the analgesic efficacy of 0,2 mg IT morphine combined with postoperative i.v. diclofenac in the first 24 hours after hip and knee arthroplasty, the primary outcome measure being the number of patients without any additional opioid request. Side effects and possible complications of therapy and patient satisfaction with pain management were also recorded. Patients and Methods: 40 patients were randomized to receive spinal anaesthesia with levobupivacaine and 0,2 mLnormal saline (control group) or 0,2 mg IT morphine. All patients received diclofenac 75 mg i.v. one and 10 hours postoperatively. Pain was assessed by numeric rating scale at 3,6,12 and 24 hours postoperatively and morphine 2 mg i.v. was given for inadequate analgesia. The third dose of diclofenac could be given 10-12 hours after the second dose for a pain score of 3-4. Result(s): IT morphine group had significantly lower postoperative pain scores at all measured time intervals and used significantly less i.v. morphine. 76,2% of patients in the IT morphine group did not require any additional i.v. morphine compared to 11,1% of the control group. This resulted in significantly higher patient satisfaction despite common occurence of mild pruritus. Postoperative nausea/vomiting were frequent in both groups with no cases of respiratory depression. Conclusion(s): Low dose IT morphine added to regular postoperative i.v. diclofenac provides excellent analgesia after hip and knee arthroplasty and allows for a protocol without additional systemic opioids.</t>
  </si>
  <si>
    <t>Periodicum Biologorum. Conference: 4th International Symposium on Regional Anaesthesia and Pain Therapy - 4th Croatian Congress of Regional Anaesthesia and Analgesia - European Society of Regional Anaesthesia, ESRA, Croatian Society of Regional Anaesthesia and Analgesia - Croatian Medical. Zagreb Croatia. Conference Publication: (var.pagings). 113(SUPPL. 1) (pp 26-27), 2011. Date of Publication: June 2011.</t>
  </si>
  <si>
    <t>Manu L.
 Park J.</t>
  </si>
  <si>
    <t>Low Frequency (1Hz) dTMS H1 Coil over the Right DLPFC for Late Life TRD: Case Report.</t>
  </si>
  <si>
    <t>Introduction and Objective: Deep TMS (dTMS) can be an effective brain stimulation treatment for late life treatment-resistant depression (LLTRD). Most TMS trials in LLTRD use high-frequency dTMS over the left dorsolateral prefrontal cortex (DLPFC). Case Presentation: We report here a case of a 76 yo patient with severe LLTRD and comorbid anxiety, whose depression and anxiety remitted after a course of low-frequency 1Hz dTMS (44 treatments) over the right DLPFC, after having failed multiple pharmacotherapy trials, CBT psychotherapy, one course of intranasal ketamine therapy (16 treatments) and one course of bifrontal ECT (11 treatments). Due to a too high a Motor Threshold (MT) above 70, this patient could not be treated with the standard High Frequency (18Hz) dTMS protocol with the H1 coil over the left dorsolateral prefrontal cortex. Instead, he was treated "off label" with a Low Frequency (1Hz) dTMS protocol with the H1 coil over the right DLPFC at 120%MT with 4,000 pulses per treatment, 3 to 4 times per week for 6 weeks for a total of 20 treatments, followed by 1-2 times per week for an additional 18 weeks, for a grand total of 44 dTMS treatments. Depressive sxs and anxiety sxs were monitored via PHQ-9, QIDS-SR, BDI, BAI, GAD-7, and YBOCS. After 44 dTMS treatments his severe depressive sxs and anxiety sxs remitted for the first time in many years while he continued once-weekly maintenance dTMS treatments for 12 additional weeks (total 56 dTMS) during which he continued to remain in remission. Conclusion(s): Low Frequency dTMS over the right DLPFC can be an effective treatment for LLTRD with comorbid anxiety. Formal, prospective studies are needed to determine standardized dTMS protocols. References: 1. Kaster, T. S. et al. Efficacy, tolerability, and cognitive effects of deep transcranial magnetic stimulation for late-life depression: a prospective randomized controlled trial. Neuropsychopharmacology 43, 2231-2238 (2018). 2. Hovav, S., Kinback, K. Deep TMS for comorbid Major Depressive Disorder and Anxiety - A Brief Report of Patients in a Real-World Practice. Brain Stimul. 7, (5), 20 (2014). 3. Tendler, A., Roth, Y., Barnea-Ygael, N., Zangen, A. How to Use the H1 Deep Transcranial Magnetic Stimulation Coil for Conditions Other than Depression. J. Vis. Exp. (119), e55100, doi:10.3791/55100 (2017). 4. Roth, Y., Amir, A., Levkovitz, Y., Zangen, A. Three-dimensional distribution of the electric field induced in the brain by transcranial magnetic stimulation using figure-8 and deep H-coils. J Clin Neurophysiol. 24, (1), 31-38 (2007). 5. Zangen, A., Roth, Y., Voller, B., &amp; Hallett, M. Transcranial magnetic stimulation of deep brain regions: evidence for efficacy of the H-coil. Clin 6. Neurophysiol. 116 (4), 775-779 (2005). 7. Zangen, A., Roth, Y., Voller, B., &amp; Hallett, M. Transcranial magnetic stimulation of deep brain regions: evidence for efficacy of the H-coil. Clin 8. Neurophysiol. 116 (4), 775-779 (2005). 9. Zangen, A., Roth, Y., Voller, B., &amp; Hallett, M. Transcranial magnetic stimulation of deep brain regions: evidence for efficacy of the H-coil. Clin 10. Neurophysiol. 116 (4), 775-779 (2005). 11. 4. Zangen, A., Roth, Y., Voller, B., &amp; Hallett, M. Transcranial magnetic stimulation of deep brain regions: evidence for efficacy of the H-coil. Clin 12. Neurophysiol. 116 (4), 775-779 (2005Copyright © 2020</t>
  </si>
  <si>
    <t>Brain Stimulation. Conference: CTMSS 2020 Annual Meeting. Chicago United States. 13(6) (pp 1851), 2020. Date of Publication: 01 Nov 2020.</t>
  </si>
  <si>
    <t>Scherbaum, Norbert;Bonnet, Udo;Schifano, Fabrizio;Birkemeyer, Werner;Hufnagel, Andreas;Schmitz, Daniel;Sipal, Stefan-Chan;Wiemer, Petra;Wurthmann, Cornelius</t>
  </si>
  <si>
    <t>Low hospital admission rates following MDMA (ecstasy) intake in Essen (Germany).</t>
  </si>
  <si>
    <t>The present study aimed at longitudinally investigating rates and characteristics of hospital admissions following acute complications associated with recent MDMA intake. To our knowledge, this investigation was the first to be carried out within a European context to assess rates and characteristics of MDMA acute complications requiring hospital admission. Indeed, the present findings do not suggest that MDMA is a harmless drug. There may be different reasons explaining low rates of inpatient admissions, including users' learning of safer MDMA intake strategies over time in order to prevent medical adverse events. Intriguingly, two out of three mono-intoxication cases recorded here referred to non-experienced MDMA users. The exclusion of those presentations to the Accident and Emergency Departments that were not followed by an inpatient admission may have further reduced the number of MDMA adverse events. Further studies should be carried out to better assess over time medical and psychiatric acute risks associated with MDMA intake. (PsycINFO Database Record (c) 2016 APA, all rights reserved)</t>
  </si>
  <si>
    <t>https://doi.org/10.1080/10550490701525699</t>
  </si>
  <si>
    <t>Cavalcante A.N.
 Martin Y.N.
 Sprung J.
 Imsirovic J.
 Weingarten T.N.</t>
  </si>
  <si>
    <t>Low minute ventilation episodes during anesthesia recovery following intraperitoneal surgery as detected by a non-invasive respiratory volume monitor.</t>
  </si>
  <si>
    <t>An electrical impedance-based noninvasive respiratory volume monitor (RVM) accurately reports minute volume, tidal volume and respiratory rate. Here we used the RVM to quantify the occurrence of and evaluate the ability of clinical factors to predict respiratory depression in the post-anesthesia care unit (PACU). RVM generated respiratory data were collected from spontaneously breathing patients following intraperitoneal surgeries under general anesthesia admitted to the PACU. Respiratory depression was defined as low minute ventilation episode (LMVe, &lt; 40% predicted minute ventilation for at least 2 min). We evaluated for associations between clinical variables including minute ventilation prior to opioid administration and LMVe following the first PACU administration of opioid. Also assessed was a low respiratory rate (&lt; 8 breaths per minute) as a proxy for LMVe. Of 107 patients, 38 (36%) had LMVe. Affected patients had greater intraoperative opioid dose, P = 0.05. PACU opioids were administered to 45 (42.1%) subjects, of which 27 (25.2%) had LMVe (P = 0.42) within 30 min following opioid. Pre-opioid minute ventilation &lt; 70% of predicted normal value was associated with LMVe, P &lt; 0.01, (sensitivity = 100%, specificity = 81%).Low respiratory rate was a poor predictor of LMVe (sensitivity = 11.8%). Other clinical variables (e.g., obstructive sleep apnea) were not found to be predictors of LMVe. Using RVM we identified that mild, clinically nondetectable, respiratory depression prior to opioid administration in the PACU was associated with the development of substantial subsequent respiratory depression during the PACU stay.Copyright © 2017, Springer Science+Business Media B.V., part of Springer Nature.</t>
  </si>
  <si>
    <t>https://dx.doi.org/10.1007/s10877-017-0093-0</t>
  </si>
  <si>
    <t>Journal of Clinical Monitoring and Computing. 32(5) (pp 929-935), 2018. Date of Publication: 01 Oct 2018.</t>
  </si>
  <si>
    <t>Cheatle M.D.
 Gallagher R.M.
 O'Brien C.P.</t>
  </si>
  <si>
    <t>Low risk of producing an opioid use disorder in primary care by prescribing opioids to prescreened patients with chronic noncancer pain.</t>
  </si>
  <si>
    <t>Objective. To examine the risk of developing aberrant behaviors that might lead to a substance use disorder (addiction) when prescribing opioids for the relief of chronic noncancer pain in primary care settings. Design. Longitudinal, prospective, descriptive design with repeated measures. Setting. Private community-based internal medicine and family medicine clinics. Subjects. Patients with chronic musculoskeletal pain. Methods. Standardized measures of patient status (pain, functional impairment, psychiatric disorders, family history) and treatments provided, urine drug monitoring, and medical chart audits (presence of aberrant drug-related behaviors) were obtained in a cohort of 180 patients at the time of initiating opioids for chronic noncancer pain and at three, six, and 12 months thereafter. Results. Over the 12-month follow-up period, subjects demonstrated stable, mild to moderate levels of depression (PHQ-9 scores ranging from 9.43 to 10.92), mild anxiety (BAI scores ranging from 11.80 to 14.67), minimal aberrant drug-related behaviors as assessed by chart reviews, and a low percentage of illicit drug use as revealed by results of urine drug monitoring. Less than 5% of our study population revealed any evidence of substance use disorder. Conclusions. This prospective study suggests that patients without a recent or prior history of substance use disorder who were prescribed primarily short-Acting opioids in low doses for chronic noncancer pain have a low risk for developing a substance use disorder. This finding supports the importance of prescreening patients being considered for opioid therapy and that prescription of opioids for noncancer pain may carry a lower risk of abuse in selected populations such as in private, community-based practices.Copyright © 2018 Oxford University Press. All rights reserved.</t>
  </si>
  <si>
    <t>https://dx.doi.org/10.1093/pm/pnx032</t>
  </si>
  <si>
    <t>Pain Medicine (United States). 19(4) (pp 764-773), 2018. Date of Publication: 01 Apr 2018.</t>
  </si>
  <si>
    <t>Pieters B.J.
 Anderson J.T.
 Price N.
 Schwend R.M.</t>
  </si>
  <si>
    <t>Low vs moderate dose naloxone infusion combined with patient controlled analgesia for pediatric patients after posterior spine fusion: A randomized clinical trial.</t>
  </si>
  <si>
    <t>INTRODUCTION: Posterior spinal fusion (PSF) and instrumentation for adolescent idiopathic scoliosis is typically performed when curves progress beyond 50 degrees. Pain is managed postoperatively with intravenous opioids administered by patient controlled analgesia (PCA), which is commonly associated with opioid induced side effects including nausea and pruritus. The use of low dose naloxone, a mu-opioid receptor antagonist, as an infusion in pediatric patients with PCA has been shown to reduce the incidence of opioid-induced pruritus and nausea while preserving analgesia1-3, although ideal dose is not known. We implemented a prospective randomized clinical trial comparing low (0.5 mcg/kg/hr) and moderate dose (2.5 mcg/kg/hr) naloxone infusion on the time to tolerate liquids after surgery as well as PCA opioid requirements, nausea and pruritus ratings, and hospital length of stay. METHOD(S): Patients age 10-21 years old were eligible to participate. Standard anesthetic during PSF surgery consisted of propofol and opioid infusion. Intrathecal morphine (10 mcg/kg) was given at the conclusion of surgery. Naloxone was started in a blinded fashion after surgery along with hydromorphone PCA (demand dose 4 mcg/kg, 8 minute lock out). A visual analog scale (VAS) was used daily during PCA use to rate nausea and pruritus. Pain scores were recorded by the bedside nurse every four hours while awake. RESULT(S): A total of 37 patients were allocated to the low dose naloxone group and 42 to the moderate dose naloxone group. Demographics were similar for the two groups with the exception of length of surgery, which was significantly longer in the moderate group, although the number of spine levels for fusion was similar for the two groups (Table 1).The groups had similar time to oral liquid intake after surgery and transition from PCA to oral pain medication (Table 2). The VAS scores for pruritus and nausea were also similar, as was need for diphenhydramine and ondansetron to treat these side effects. PCA use was similar on post-operative day (POD) zero and POD1. The moderate infusion group had significantly higher PCA use on POD2 (Table 3), although pain scores did not differ significantly. Hospital length of stay was similar for the two groups. There was a trend toward a higher incidence of respiratory depression patients in the low dose group compared to those in the high dose group (14% vs 2.4%; P =0.09). CONCLUSION(S): Moderate dose naloxone infusion does not offer additional advantage over low dose in terms of side effect profile from PCA opioids in this setting. Interestingly, PCA use was higher POD2 in the moderate infusion group, this may represent partial reversal of opioid analgesia as the patient recovers and surgical pain improves. Further study is warranted regarding a possible beneficial effect on respiratory depression at the moderate naloxone infusion rate.</t>
  </si>
  <si>
    <t>Anesthesia and Analgesia. Conference: 2016 Annual Meeting of the International Anesthesia Research Society, IARS 2016. San Francisco, CA United States. 122(5 Supplement 3) (pp S254), 2016. Date of Publication: May 2016.</t>
  </si>
  <si>
    <t>Feifel, David;Malcolm, Benjamin;Boggie, Danielle;Lee, Kelly</t>
  </si>
  <si>
    <t>Low-dose ketamine for treatment resistant depression in an academic clinical practice setting.</t>
  </si>
  <si>
    <t>Background: Recent studies demonstrating a rapid, robust improvement in treatment resistant depression (TRD) following a single sub-anesthetic infusion of ketamine have generated much excitement. However, these studies are limited in their generalizability to the broader TRD population due to their subject exclusion criteria which typically limit psychiatric comorbidity, concurrent medication, and level of suicide risk. This paper describes the safety and efficacy of sub-anesthetic ketamine infusions in a naturalistic TRD patient sample participating in a real-world TRD treatment program within a major university health system. Methods: The effects of a sub-anesthetic dose (0.5mg/kg) of ketamine infused IV over forty minutes on TRD patients participating in a treatment program at the University of California, San Diego was investigated by retrospectively analyzing the medical charts of 41 adult TRD patients with a diagnosis of Major Depressive Disorder (MDD) or Bipolar Disorder (BD). Results: Subjects were aged 48.6, 78% white, 36.6% female, and 82.9% had MDD. Significant psychiatric comorbidity existed in 73%. Average pre-infusion BDI score was 32.6 Â± 8.4 (S.D) and dropped to 16.8 Â± 3.1 at 24-h post-infusion (p &lt; 0.001). The 24-h response (â‰¥ 50% reduction from pre-infusion) and remission (BDI &lt; 13) rates were 53.7% and 41.5%, respectively. Three quarters of responders maintained responder status at 7-days. Ketamine infusions were well tolerated with occasional nausea or anxiety and mild hemodynamic effects during the infusion. Limitations: Retrospective nature of this study, lack of control group and use of self-report depression ratings scales. Conclusions: This is the first published study of sub-anesthetic ketamine infusions in a real-world TRD population. The results suggest that this treatment is effective and well tolerated in this population (PsycINFO Database Record (c) 2017 APA, all rights reserved)</t>
  </si>
  <si>
    <t>https://doi.org/10.1016/j.jad.2017.06.043</t>
  </si>
  <si>
    <t>Boenigk K.
 Echevarria G.C.
 Nisimov E.
 von Bergen Granell A.E.
 Cuff G.E.
 Wang J.
 Atchabahian A.</t>
  </si>
  <si>
    <t>Low-dose ketamine infusion reduces postoperative hydromorphone requirements in opioid-tolerant patients following spinal fusion A randomised controlled trial.</t>
  </si>
  <si>
    <t>BACKGROUND The current opioid epidemic highlights the urgent need for effective adjuvant therapies to complement postoperative opioid analgesia. Intra-operative ketamine infusion has been shown to reduce postoperative opioid consumption and improve pain control in opioid-tolerant patients after spinal fusion surgery. Its efficacy for opioid-naive patients, however, remains controversial. OBJECTIVE We hypothesised that low-dose ketamine infusion after major spinal surgery reduces opioid requirements in opioid-tolerant patients, but not in opioid-naive patients. DESIGN Randomised placebo-controlled study. SETTING Single-centre, tertiary care hospital, November 2012 until November 2014. PATIENTS A total of 129 patients were classified as either opioid-tolerant (daily use of opioid medications during 2 weeks preceding the surgery) or opioid-naive group, then randomised to receive either ketamine or placebo; there were thus four groups of patients. All patients received intravenous hydromorphone patient-controlled analgesia postoperatively. INTERVENTION Patients in the ketamine groups received a ketamine infusion (bolus 0.2 mg kg-1 over 30 min followed by 0.12 mg kg-1 h-1 for 24 h). Patients in the placebo groups received 0.9% saline. MAIN OUTCOME MEASURES The primary outcome was opioid consumption during the first 24 h postoperatively. The secondary outcome was numerical pain scores during the first 24 h and central nervous system side effects. RESULTS Postoperative hydromorphone consumption was significantly reduced in the opioid-tolerant ketamine group, compared with the opioid-tolerant placebo group [0.007 (95% CI 0.006 to 0.008) versus 0.011 (95% CI 0.010 to 0.011) mg kg-1 h-1, Bonferroni corrected P &lt; 0.001]. There was no difference in hydromorphone use between the opioid-naive groups (0.004 and 0.005 mg kg-1 h-1 in the opioid-naive ketamine and placebo group, respectively, P 1/4 0.118). Pain scores did not differ significantly between the opioid-tolerant ketamine group and the opioid-naive groups. There was no significant difference in side effects among groups. CONCLUSION Postoperative low-dose ketamine infusion reduces opioid requirements for the first 24 h following spinal fusion surgery in opioid-tolerant, but not in opioid-naive patients.Copyright © 2019 Lippincott Williams and Wilkins. All rights reserved.</t>
  </si>
  <si>
    <t>https://dx.doi.org/10.1097/EJA.0000000000000877</t>
  </si>
  <si>
    <t>European Journal of Anaesthesiology. 36(1) (pp 8-15), 2019. Date of Publication: 01 Jan 2019.</t>
  </si>
  <si>
    <t>Benemei S.
 Lupi C.
 De Cesaris F.
 Lombardi N.
 Bettiol A.
 Chiarugi A.
 Geppetti P.
 Galli V.
 Pracucci C.
 Occupati B.
 Mannaioni G.</t>
  </si>
  <si>
    <t>Low-dose methadone for refractory chronic migraine accompanied by medication-overuse headache: a prospective cohort study.</t>
  </si>
  <si>
    <t>Objectives: A refractory chronic migraine (RCM) accompanied by medication-overuse headache (MOH) is an extremely disabling disease. Evidence suggests that in selected patients, chronic opioids may be a valuable therapeutic option for RCM. The aim of the present study was to evaluate the effectiveness and safety of prophylaxis with low-dose methadone (LDM) in patients affected by RCM with continuous headache and MOH. Method(s): A prospective cohort study was performed between May 2012 and November 2015 at the Headache Center and Toxicology Unit of the Careggi University Hospital. Eligible patients were treated with prophylactic LDM and followed up for 12 months. Headache exacerbations, pain intensity, use of rescue medications, and occurrence of adverse drug reactions (ADRs) were recorded. Result(s): Thirty patients (24 females, median age 48 years) were enrolled. Nineteen (63%) patients dropped out, mainly because of early ADRs (n = 10), including nausea, vomiting, and constipation. At last available follow-up, LDM was associated with a significant decrease in the number of headache attacks/month (from a median of 45 (interquartile range 30-150) to 16 (5-30), p &lt; 0.001), in pain intensity (from 8.5 (8-9) to 5 (3-6), p &lt; 0.001), and in the number of rescue medications consumed per month (from 95 (34-240) to 15 (3-28), p &lt; 0.001). No misuse or diversion cases were observed. Conclusion(s): LDM could represent a valuable and effective option in selected patients affected by RCM with continuous headache and MOH, although the frequency of early ADRs poses major safety concerns. Randomized controlled trials are needed to confirm the efficacy and safety of LDM prophylaxis.Copyright © 2020, The Author(s).</t>
  </si>
  <si>
    <t>https://dx.doi.org/10.1007/s10072-020-04602-3</t>
  </si>
  <si>
    <t>Neurological Sciences. 42(3) (pp 987-994), 2021. Date of Publication: March 2021.</t>
  </si>
  <si>
    <t>Oliveira P.S.C.
 Sant'Anna B.C.
 Seixas N.B.
 Mendonca J.A.</t>
  </si>
  <si>
    <t>Low-dose midazolam for anxiolysis for pregnant women undergoing cesarean delivery: a randomized trial.</t>
  </si>
  <si>
    <t>Introduction: Anxiety and fear are common among pregnant women undergoing cesarean delivery. In addition to psychologically unpleasant, they can elicit endocrine and metabolic changes. Administration of benzodiazepines in this patient group is uncommon and investigation focusing on the topic is rare. This study aimed to determine anxiolysis efficacy of low-dose midazolam administered preoperatively, right before cesarean delivery, and to evaluate whether its administration impacts neonatal vitality, maternal consciousness, and recall of the moment the baby was born. Method(s): Fifty pregnant women with indication for cesarean delivery were included in this randomized, double-blind, placebo-controlled clinical study and allocated into two groups of 25 participants each (Midazolam and Control group). Midazolam (0.0125 mg.kg-1) or a placebo solution was administered immediately before spinal anesthesia and the anxiolytic effect was assessed using a visual analogue scale before and after administration. We registered the Apgar score at 1 and 5 minutes, the Ramsay scale and recall of the moment of birth, that was assessed 90 minutes after birth. Result(s): Pregnant women from the Midazolam group presented a 1.3-point reduction in anxiety on the visual analogue scale, while the Control group showed virtually no change (p = 0.027). We observed no statistically significant changes in Apgar scores, level of maternal consciousness and recall of the moment of delivery. Conclusion(s): Low-dose midazolam can provide anxiety management in pregnant women undergoing cesarean delivery with no significant undesirable effects.Copyright © 2021 Sociedade Brasileira de Anestesiologia</t>
  </si>
  <si>
    <t>https://dx.doi.org/10.1016/j.bjane.2021.07.039</t>
  </si>
  <si>
    <t>Brazilian Journal of Anesthesiology (English Edition). 72(4) (pp 450-456), 2022. Date of Publication: 01 Jul 2022.</t>
  </si>
  <si>
    <t>Pieters B.J.
 Anderson J.T.
 Price N.
 Anson L.M.
 Schwend R.M.</t>
  </si>
  <si>
    <t>Low-Dose Versus High-Dose Postoperative Naloxone Infusion Combined With Patient-Controlled Analgesia for Adolescent Idiopathic Scoliosis Surgery: A Randomized Controlled Trial.</t>
  </si>
  <si>
    <t>Study Design: Randomized controlled trial. Objective(s): The aim of this prospective randomized clinical trial was to compare low (0.5 mug/kg/h) and high (2.5 mug/kg/h) dose naloxone infusion on the time to tolerate liquids and meals after surgery, patient-controlled analgesia (PCA) opioid requirements, nausea and pruritus ratings, and hospital length of stay. Summary of Background Data: Adolescents undergoing posterior spinal fusion often receive PCA after surgery and may experience common opioid-associated side effects, including nausea and pruritus. Low-dose naloxone infusion has been shown to reduce the incidence of pruritus and nausea while preserving analgesia, although an ideal dose has not been determined. Less is known about the potential for naloxone to improve bowel function after surgery. Method(s): Eighty-four patients (age 10-21 years) were randomly allocated to receive low- or high-dose naloxone infusion postoperatively. Surgical anesthetic consisted of propofol and opioid infusion with intrathecal morphine (10-15 mug/kg) at the conclusion of surgery. A visual analog scale (VAS) was used to rate nausea and pruritus. Result(s): The groups had similar time to oral liquid intake after surgery and transition from PCA to oral pain medication. The VAS scores for pruritus and nausea were also similar, as was the need to treat these side effects. Morphine equivalents were similar between groups on postoperative day (POD) 0 and 1. On POD 2, the high-dose infusion group had significantly greater PCA bolus use (1.41+/-0.9 vs. 1.04+/-0.6; p&lt;.05), although pain scores did not differ significantly. Hospital length of stay was similar for the two groups. Conclusion(s): High-dose naloxone infusion was associated with similar rates of opioid side effects as low-dose. Increased PCA use noted on POD 2 may represent partial reversal of opioid analgesia in the high-dose naloxone group. Level of Evidence: Level 1.Copyright © 2018 Scoliosis Research Society</t>
  </si>
  <si>
    <t>https://dx.doi.org/10.1016/j.jspd.2018.01.005</t>
  </si>
  <si>
    <t>Spine Deformity. 6(4) (pp 430-434), 2018. Date of Publication: July - August 2018.</t>
  </si>
  <si>
    <t>Mahoney J.J.
 Haut M.W.
 Carpenter J.
 Ranjan M.
 Thompson-Lake D.G.Y.
 Marton J.L.
 Zheng W.
 Berry J.H.
 Tirumalai P.
 Mears A.
 D'Haese P.
 Finomore V.S.
 Hodder S.L.
 Rezai A.R.</t>
  </si>
  <si>
    <t>Low-intensity focused ultrasound targeting the nucleus accumbens as a potential treatment for substance use disorder: safety and feasibility clinical trial.</t>
  </si>
  <si>
    <t>Introduction: While current treatments for substance use disorder (SUD) are beneficial, success rates remain low and treatment outcomes are complicated by co-occurring SUDs, many of which are without available medication treatments. Research involving neuromodulation for SUD has recently gained momentum. This study evaluated two doses (60 and 90 W) of Low Intensity Focused Ultrasound (LIFU), targeting the bilateral nucleus accumbens (NAc), in individuals with SUD. Method(s): Four participants (three male), who were receiving comprehensive outpatient treatment for opioid use disorder at the time of enrollment and who also had a history of excessive non-opioid substance use, completed this pilot study. After confirming eligibility, these participants received 10 min sham LIFU followed by 20 min active LIFU (10 min to left then right NAc). Outcomes were the safety, tolerability, and feasibility during the LIFU procedure and throughout the 90-day follow-up. Outcomes also included the impact of LIFU on cue-induced substance craving, assessed via Visual Analog Scale (VAS), both acutely (pre-, during and post-procedure) and during the 90-day follow-up. Daily craving ratings (without cues) were also obtained for one-week prior to and one-week following LIFU. Result(s): Both LIFU doses were safe and well-tolerated based on reported adverse events and MRI scans revealed no structural changes (0 min, 24 h, and 1-week post-procedure). For the two participants receiving "enhanced" (90 W) LIFU, VAS craving ratings revealed active LIFU attenuated craving for participants' primary substances of choice relative to sham sonication. For these participants, reductions were also noted in daily VAS craving ratings (0 = no craving; 10 = most craving ever) across the week following LIFU relative to pre-LIFU; Participant #3 pre- vs. post-LIFU: opioids (3.6 +/- 0.6 vs. 1.9 +/- 0.4), heroin (4.2 +/- 0.8 vs. 1.9 +/- 0.4), methamphetamine (3.2 +/- 0.4 vs. 0.0 +/- 0.0), cocaine (2.4 +/- 0.6 vs. 0.0 +/- 0.0), benzodiazepines (2.8 +/- 0.5 vs. 0.0 +/- 0.0), alcohol (6.0 +/- 0.7 vs. 2.7 +/- 0.8), and nicotine (5.6 +/- 1.5 vs. 3.1 +/- 0.7); Participant #4: alcohol (3.5 +/- 1.3 vs. 0.0 +/- 0.0) and nicotine (5.0 +/- 1.8 vs. 1.2 +/- 0.8) (all p's &lt; 0.05). Furthermore, relative to screening, longitudinal reductions in cue-induced craving for several substances persisted during the 90-day post-LIFU follow-up evaluation for all participants. Discussion(s): In conclusion, LIFU targeting the NAc was safe and acutely reduced substance craving during the LIFU procedure, and potentially had longer-term impact on craving reductions. While early observations are promising, NAc LIFU requires further investigation in a controlled trial to assess the impact on substance craving and ultimately substance use and relapse.Copyright © 2023 Mahoney, Haut, Carpenter, Ranjan, Thompson-Lake, Marton, Zheng, Berry, Tirumalai, Mears, D'Haese, Finomore, Hodder and Rezai.</t>
  </si>
  <si>
    <t>https://dx.doi.org/10.3389/fpsyt.2023.1211566</t>
  </si>
  <si>
    <t>Frontiers in Psychiatry. 14 (no pagination), 2023. Article Number: 1211566. Date of Publication: 2023.</t>
  </si>
  <si>
    <t>Jonsson J.
 Muntaner C.
 Bodin T.
 Alderling M.
 Balogh R.
 Burstrom B.
 Davis L.
 Gunn V.
 Hemmingsson T.
 Julia M.
 Kjellberg K.
 Kreshpaj B.
 Orellana C.
 Padrosa E.
 Wegman D.H.
 Matilla Santander N.</t>
  </si>
  <si>
    <t>Low-quality employment trajectories and risk of common mental disorders, substance use disorders and suicide attempt: A longitudinal study of the swedish workforce.</t>
  </si>
  <si>
    <t>Objective High-quality longitudinal evidence exploring the mental health risk associated with low-quality employment trajectories is scarce. We therefore aimed to investigate the risk of being diagnosed with common mental disorders, substance use disorders, or suicide attempt according to low-quality employment trajectories. Methods A longitudinal register-study based on the working population of Sweden (N=2 743 764). Employment trajectories (2005-2009) characterized by employment quality and pattern (constancy, fluctuation, mobility) were created. Hazard ratios (HR) were estimated using Cox proportional hazards regression models for first incidence (2010-2017) diagnosis of common mental disorders, substance use disorders and suicide attempt as dependent on employment trajectories. Results We identified 21 employment trajectories, 10 of which were low quality (21%). With the exception of constant solo self-employment, there was an increased risk of common mental disorders (HR 1.07-1.62) and substance use disorders (HR 1.05-2.19) for all low-quality trajectories. Constant solo self-employment increased the risk for substance use disorders among women, while it reduced the risk of both disorders for men. Half of the low-quality trajectories were associated with a risk increase of suicide attempt (HR 1.08-1.76). Conclusions Low-quality employment trajectories represent risk factors for mental disorders and suicide attempt in Sweden, and there might be differential effects according to sex-especially in terms of self-employment. Policies ensuring and maintaining high-quality employment characteristics over time are imperative. Similar prospective studies are needed, also in other contexts, which cover the effects of the Covid-19 pandemic as well as the mechanisms linking employment trajectories with mental health.Copyright © 2021, Nordic Association of Occupational Safety and Health. All rights reserved.</t>
  </si>
  <si>
    <t>https://dx.doi.org/10.5271/sjweh.3978</t>
  </si>
  <si>
    <t>Scandinavian Journal of Work, Environment and Health. 47(7) (pp 509-520), 2021. Date of Publication: 2021.</t>
  </si>
  <si>
    <t>Finland</t>
  </si>
  <si>
    <t>Schote A.B.
 Jager K.
 Kroll S.L.
 Vonmoos M.
 Hulka L.M.
 Preller K.H.
 Meyer J.
 Gruenblatt E.
 Quednow B.</t>
  </si>
  <si>
    <t>Lower glucocorticoid receptor gene expression and glucocorticoid receptor variants are associated with cocaine use and addiction.</t>
  </si>
  <si>
    <t>Background: Stress represents a major risk factor for the ini-tiation of drug use as well as the development, maintenance, and relapse of addiction. An important player in the stress system is the glucocorticoid receptor (gene symbol NR3C1), which mediates the genomic effects of cortisol. In our study, we investigated NR3C1 gene expression and the impact of NR3C1 genotypes on cocaine use and addiction. Method(s): In total, 224 participants (127 chronic cocaine users and 97 stimulant-naive controls) were investigated as part of the longitudinal Zurich Cocaine Cognition Study. A comprehensive psychiatric assessment was performed and severity of depres-sive symptoms and current psychological distress were measured. NR3C1 gene expression analysis and genotyping of the NR3C1 SNPs, rs10482605, rs41423247, rs10052957, rs6198, rs56149945, and rs6198 were performed using standard methods. Result(s): Compared to controls, cocaine users showed a sig-nificant lower NR3C1 expression (F = 12.914, p &lt; 0.001), which was not affected by NR3C1 genotypes. In the control group, rs41423247 (F = 13.878, p &lt; 0.001) and rs10052957 (F = 4.036, p = 0.049) altered NR3C1 gene expression. Haplotype 3 conferred risk for cocaine addiction (odds ratio = 2.737, p = 0.013). Dependent cocaine users carrying the minor allele of rs41423247 or haplo-type 3 showed higher depression scores (F = 4.783, p = 0.030 or F = 10.632, p = 0.001) and elevated SCL-90 global severity indices (F = 4.631, p = 0.033 or F = 7.197, p = 0.008) than non-carriers. Conclusion(s): Chronic cocaine use influences NR3C1 gene expres-sion suggesting a direct effect on the biological regulation of stress-related genes. Finally, genetic variants and haplotypes of NR3C1 display risk factors in the psychopathology of stimulant addiction.</t>
  </si>
  <si>
    <t>https://dx.doi.org/10.1016/j.psyneuen.2017.07.455</t>
  </si>
  <si>
    <t>Psychoneuroendocrinology. Conference: 47th Annual Meeting of the International Society of Psychoneuroendocrinology Genes and Hormones: Key Factors of Wellbeing Throughout the Life Span. Zurich Switzerland. 83(Supplement 1) (pp 81), 2017. Date of Publication: September 2017.</t>
  </si>
  <si>
    <t>Hassan, Ahmed N.</t>
  </si>
  <si>
    <t>Lower rates of consistent urine drug tests for prescribed psychotropic medications among patients on opioid replacement therapy.</t>
  </si>
  <si>
    <t>Background: Patients on opioid replacement therapy (ORT) to treat opioid use disorder are frequently monitored for these medications, but it is not known if they are also adhering to their psychotropic medications. This is an analysis of measure of potential adherence to psychotropic medications by patients on ORT. Methods: This is a retrospective cohort study of patients (n = 1470) on antidepressants and/or antipsychotics and tested by the Millennium Health laboratory. Potential adherence to psychotropic medications was measured by urine drug test (UDT) results. The consistency of UDT for expected psychotropic medication in patients on ORT was compared to patients not on ORT (control group) during 3-months period. The study used propensity score methods to match individuals from both groups on their demographics and their psychotropic medication. Results: There were 457 participants (31.09%) on ORT and 1013 participants (68.91%) in the control group. Only 55.33% of UDTs (n = 1388) were consistent for expected psychotropic medications in the ORT group compared to 73.69% of UDTs (n=4953) consistent for expected psychotropic medications in the control group (Ï‡Â² = 172.99, p P &lt; 0.001). Conclusion: There is a high rate of inconsistent UDT for prescribed psychotropic medication among patients on ORT. This could reflect potential poor adherence. Monitoring adherence to psychotropic medications should be part of every clinical visit for patients on ORT. (PsycINFO Database Record (c) 2019 APA, all rights reserved)</t>
  </si>
  <si>
    <t>https://doi.org/10.1016/j.drugalcdep.2016.08.632</t>
  </si>
  <si>
    <t>Larsen, Jens Knud</t>
  </si>
  <si>
    <t>LSD treatment in Scandinavia: Emphasizing indications and short-term treatment outcomes of 151 patients in Denmark.</t>
  </si>
  <si>
    <t>Background: New research has suggested the clinical use of lysergic acid diethylamide (LSD) and psilocybin in selected patient populations. However, concerns about the clinical use of LSD were advanced in a large Danish follow-up study that assessed 151 LSD-treated psychiatric patients approximately 25 years after their treatment in the 1960s. Aims: The purpose of the present study was to give a retrospective account of the short-term outcome of LSD treatment in these 151 Danish psychiatric patients. Methods: The LSD case material in the Danish State Archives consists of medical case records of 151 LSD-treated patients, who complained and received economic compensation with the LSD Damages Law. The author carefully read and reviewed the LSD case material. Results: LSD was used to treat a wide spectrum of mental disorders. Independent of diagnoses, 52 patients improved, and 48 patients worsened acutely with the LSD treatment. In a subgroup of 82 neurotic patients, the LSD dose-index (number of treatments multiplied by the maximal LSD dose) indicated the risk of acute worsening. In another subgroup of 19 patients with obsessive-compulsive neurosis, five patients later underwent psychosurgery. A small subgroup of 12 patients was treated with psilocybin. The long-term outcome was poor in most of the patients. Conclusions: Despite the significant limitations to a retrospective design, this database warrants caution in mental health patients. The use of LSD and psilocybin in mental health patients may be associated with serious short- and long-term side effects. Until further trials with rigorous designs have cleared these drugs of their potential harms, their clinical utility in these groups of patients has not been fully clarified. (PsycInfo Database Record (c) 2022 APA, all rights reserved)</t>
  </si>
  <si>
    <t>https://doi.org/10.1080/08039488.2017.1336251</t>
  </si>
  <si>
    <t>Nordic Journal of Psychiatry</t>
  </si>
  <si>
    <t>Mayer T.G.
 Gatchel R.J.
 Brede E.
 Theodore B.R.</t>
  </si>
  <si>
    <t>Lumbar surgery in work-related chronic low back pain: Can a continuum of care enhance outcomes?.</t>
  </si>
  <si>
    <t>BACKGROUND CONTEXT: Systematic reviews of lumbar fusion outcomes in purely workers' compensation (WC) patient populations have indicated mixed results for efficacy. Recent studies on lumbar fusions in the WC setting have reported return-to-work (RTW) rates of 26-36%, reoperation rates of 22-27% and high rates of persistent opioid use two years postsurgery. Other types of lumbar surgery in WC populations are also acknowledged to have poorer outcomes than in non-WC. The possibility of improving outcomes by employing a biopsychosocial model with a continuum of care, including postoperative functional restoration in this ''atrisk'' population, has been suggested as a possible solution. PURPOSE: To compare objective socioeconomic and patient-reported outcomes for WC patients with lumbar surgeries relative to matched unoperated comparison patients. STUDY DESIGN/SETTING: A prospective cohort study of chronic disabling occupational lumbar spinal disorder (CDOLD) patients with WC claims treated in an interdisciplinary functional restoration program (FRP). PATIENT SAMPLE: A consecutive cohort of 564 patients with pre-rehab surgery completed an FRP and was divided into groups based on surgery type: lumbar fusion (F group, n=325) and nonfusion lumbar spine surgery (NF group, n=239). An unoperated comparison group was matched for length of disability (U group, n=349). OUTCOME MEASURES: Validated patient-reported measures of pain, disability and depression were administered pre- and post-rehab. Socioeconomic outcomes were collected via a structured one-year post interview. METHOD(S): Patients completed a medically-supervised FRP, combining quantitatively-directed exercise progression with a multimodal disability management approach. This research was supported in part by NIH Grant 1K05-MH-71892 and no conflicts of interest are noted among the authors. RESULT(S): The F group had a longer length of prerehab disability compared to the NF and U groups (M531.7, 21.8, and 25.9 months, respectively, p&lt;.001). There were relatively few statistically significant differences for any socioeconomically-relevant outcome among groups, with virtually identical postrehab RTW (F581%, NF584%, U585%, p=.405). The groups differed significantly after surgery on diagnosis of major depressive disorder and opioid dependence disorder (ODD), and patient-reported pain intensity at prerehab. However, no significant differences in patient-reported outcomes were found postrehab. Prerehab ODD significantly predicted lower rates of RTW and work retention. Higher levels of prerehab perceived disability were significant risk factors for poorer work return and retention outcomes. CONCLUSION(S): Lumbar surgery in the WC system (particularly lumbar fusion) may achieve positive outcomes that are nearly comparable to CDOLD patients treated nonoperatively. This study suggests that surgeons have the opportunity to improve lumbar surgery outcomes in the WC system, even for complex fusion CDOLD patients with multiple prior operations, if they control postoperative ODD and prevent an excessive length of disability. Through early referral of patients (who fail to respond to usual postoperative care) to interdisciplinary rehabilitation, the surgeon determining the continuum of care may accelerate recovery and achieve socioeconomic outcomes of relevance to the patient and WC jurisdiction, through the combination of surgery and postoperative rehabilitation.</t>
  </si>
  <si>
    <t>https://dx.doi.org/10.1016/j.spinee.2013.07.068</t>
  </si>
  <si>
    <t>Spine Journal. Conference: 28th Annual Meeting of the North American Spine Society, NASS 2013. New Orleans, LA United States. Conference Publication: (var.pagings). 13(9 SUPPL. 1) (pp 16S), 2013. Date of Publication: September 2013.</t>
  </si>
  <si>
    <t>Guler A, Satilmis T, Akinci SB, Celebioglu B, Kanbak M.</t>
  </si>
  <si>
    <t>Magnesium sulfate pretreatment reduces myoclonus after etomidate</t>
  </si>
  <si>
    <t>Anesth Analg. 2005 Sep;101(3):705-709. doi: 10.1213/01.ANE.0000160529.95019.E6.</t>
  </si>
  <si>
    <t>10.1213/01.ANE.0000160529.95019.E6</t>
  </si>
  <si>
    <t>Jones B.D.M.
 Razza L.B.
 Weissman C.R.
 Karbi J.
 Vine T.
 Mulsant L.S.
 Brunoni A.R.
 Husain M.I.
 Mulsant B.H.
 Blumberger D.M.
 Daskalakis Z.J.</t>
  </si>
  <si>
    <t>Magnitude of the Placebo Response across Treatment Modalities Used for Treatment-Resistant Depression in Adults: A Systematic Review and Meta-analysis.</t>
  </si>
  <si>
    <t>Importance: The placebo effect in depression clinical trials is a substantial factor associated with failure to establish efficacy of novel and repurposed treatments. However, the magnitude of the placebo effect and whether it differs across treatment modalities in treatment-resistant depression (TRD) is unclear. Objective(s): To examine the magnitude of the placebo effect in patients with TRD across different treatment modalities and its possible moderators. Data Sources: Searches were conducted on MEDLINE, Web of Science, and PsychInfo from inception to June 21, 2021. Study Selection: Randomized clinical trials (RCTs) were included if they recruited patients with TRD and randomized them to a placebo or sham arm and a pharmacotherapy, brain stimulation, or psychotherapy arm. Data Extraction and Synthesis: Independent reviewers used standard forms for data extraction and quality assessment. Random-effects analyses and standard pairwise meta-analyses were performed. Main Outcomes and Measures: The primary outcome was the Hedges g value for the reported depression scales. Secondary outcomes included moderators assessed via meta-regression and response and remission rates. Heterogeneity was assessed with the I2test, and publication bias was evaluated using the Egger test and a funnel plot. Cochrane Risk of Bias Tool was used to estimate risks. Result(s): Fifty RCTs were included involving various types of placebo or sham interventions with a total of 3228 participants (mean [SD] age, 45.8 [6.0] years; 1769 [54.8%] female). The pooled placebo effect size for all modalities was large (g = 1.05; 95% CI, 0.91-1.1); the placebo effect size in RCTs of specific treatment modalities did not significantly differ. Similarly, response and remission rates associated with placebo were comparable across modalities. Heterogeneity was large. Three variables were associated with a larger placebo effect size: open-label prospective treatment before double-blind placebo randomization (beta = 0.35; 95% CI, 0.11 to 0.59; P =.004), later year of publication (beta = 0.03; 95% CI, 0.003 to 0.05; P =.03), and industry-sponsored trials (beta = 0.34; 95% CI, 0.09 to 0.58; P =.007). The number of failed interventions was associated with the probability a smaller placebo effect size (beta = -0.12; 95% CI, -0.23 to -0.01, P =.03). The Egger test result was not significant for small studies' effects. Conclusions and Relevance: This analysis may provide a benchmark for past and future clinical RCTs that recruit patients with TRD standardizing an expected placebo effect size..Copyright © 2021 BMJ Publishing Group. All rights reserved.</t>
  </si>
  <si>
    <t>https://dx.doi.org/10.1001/jamanetworkopen.2021.25531</t>
  </si>
  <si>
    <t>JAMA Network Open. 4(9) (no pagination), 2021. Article Number: 25531. Date of Publication: 24 Sep 2021.</t>
  </si>
  <si>
    <t>Archer, Shaina;Chrenek, Carson;Swainson, Jennifer</t>
  </si>
  <si>
    <t>Maintenance ketamine therapy for treatment-resistant depression.</t>
  </si>
  <si>
    <t>Background: Previous studies have demonstrated ketamine to have a rapid antidepressant effect in some patients with treatment-resistant depression (TRD), but the effect is unfortunately not sustained in the long term. In this study, we report on the clinical use of ongoing maintenance ketamine infusions in a group of patients with TRD, beyond an acute course of 6 to 8 ketamine infusions. Methods: This retrospective case series reports on 11 patients with TRD who received maintenance ketamine infusions, defined as treatments beyond an initial series of up to 8 infusions. Charts were reviewed to collect data on response to treatment and side effects. Results: All 11 patients in this case series were noted to have a reduction in their Beck Depression Inventory II (BDI-II) score after an acute course of treatment and a lower median BDI-II during their maintenance treatments than their baseline BDI-II. At the study end point, 4 patients were continuing maintenance ketamine and 1 patient had transitioned to maintenance intranasal ketamine. Four patients discontinued ketamine due to loss of effect and 1 due to side effects, and the reason for discontinuation was not noted for the remaining 2 patients. No major adverse events were noted in these patients receiving maintenance treatments, and it was well tolerated overall. Conclusions: Maintenance ketamine treatments may be an effective way of maintaining treatment response in some ketamine responders. Future research is required to determine optimal length of treatment in those who respond to ketamine and to track adverse effects over a longer time. (PsycINFO Database Record (c) 2018 APA, all rights reserved)</t>
  </si>
  <si>
    <t>Sornpaisarn, B; Ali, F; Elton-Marshall, T; Imtiaz, S; Probst, C; Sornpaisarn, S; Rehm, J</t>
  </si>
  <si>
    <t>Major challenges in substance use research in Canada in 2019</t>
  </si>
  <si>
    <t>illicit drugs; review; research; Canada; substance</t>
  </si>
  <si>
    <t>CAUSE-SPECIFIC MORTALITY; GLOBAL BURDEN; ALCOHOL-USE; DISEASE; POLICY; HEALTH</t>
  </si>
  <si>
    <t>Aims: To synthesize knowledge on substance use and substance-attributable burden in Canada to determine research priorities for the next 3 to 5 years. Methods: We searched for and analyzed the latest epidemiological estimates of substance use prevalence and attributable burden and for economic data on the costs of substance use. Results: Based on trends over 2014-2019, opioid, alcohol, and cannabis use were identified as research priorities due to their current or anticipated future impact on health burden in Canada. Specifically, future research efforts should be directed towards: (a) reducing the number of opioid prescriptions, investing in interventions for those already addicted to opioids, preventing both the development of opioid use disorders and deaths due to overdose; (b) identifying ways to reduce hazardous and harmful drinking, particularly among those with low socioeconomic status; and (c) monitoring and evaluating the impacts of the recent policy implementations for the legalization of cannabis on various outcomes. While tobacco attributable burden has been decreasing, it is important to continue to monitor vaping use over time. Conclusions: Substance use is a significant and increasing risk factor for burden of disease, and research efforts are necessary to reduce this burden in Canada.</t>
  </si>
  <si>
    <t>Rounsaville D.B.
 Hunkele K.
 Easton C.J.
 Nich C.
 Carroll K.M.</t>
  </si>
  <si>
    <t>Making consent more informed: Preliminary results from a multiple-choice test among probation-referred marijuana users entering a randomized clinical trial.</t>
  </si>
  <si>
    <t>Although individuals who use illicit drugs are a potentially vulnerable population, there have been no objective evaluations of the effectiveness of standard informed consent procedures in assuring that prospective participants entering drug abuse treatment trials fully understand the nature of the research and treatments in which they have agreed to participate. Young, marijuana-dependent adults referred by the criminal justice system who were enrolling in a randomized treatment trial were asked to complete a multiple-choice quiz concerning basic elements of the trial before providing written informed consent. Participants were assigned to standard drug counseling or motivational interviewing/skills-building therapy, delivered alone or with incentives for attending sessions and submitting marijuana-free urine specimens. Only 55 percent of the 130 participants correctly answered all four questions, and 20 percent incorrectly answered a question concerning their right to refuse to participate. An unexpected finding was that quiz scores were modestly associated with marijuana use outcome measures. These preliminary findings highlight the importance of systematically evaluating the understanding of research participants, particularly those in vulnerable populations, of their rights and key aspects of the trials in which they agree to participate.</t>
  </si>
  <si>
    <t>Journal of the American Academy of Psychiatry and the Law. 36(3) (pp 354-359), 2008. Date of Publication: 2008.</t>
  </si>
  <si>
    <t>Pakhale S.
 Kaur T.
 Charron C.
 Florence K.
 Rose T.
 Jama S.
 Boyd R.
 Haddad J.
 Alvarez G.
 Tyndall M.</t>
  </si>
  <si>
    <t>Management and Point-of-Care for Tobacco Dependence (PROMPT): A feasibility mixed methods community-based participatory action research project in Ottawa, Canada.</t>
  </si>
  <si>
    <t>Objective To determine the feasibility of a Community-Based Participatory Tobacco Dependence Strategy (PROMPT) in the inner city population of Ottawa (Canada). Design A feasibility mixed methods prospective cohort study following principles of community-based participatory action research. Intervention Recruited 80 people whouse drugs, followed them for 6 months while providing access to counselling, nicotine replacement therapy and peer-support in a community setting. Setting Community research office in downtown Ottawa, adjacent to low-income housing, shelter services and street-based drug consumption. Primary outcome Retention rate at 6-month follow-up. Secondary outcome Biochemically validated 7-day point prevalence smoking abstinence at 26 weeks, self-reported abstinence in the past 7 days with exhaled carbon monoxide &lt;=10 ppm. Results The average age of participants was 43.8 years. The 6-month follow-up rate was 42.5%. The mean number of smoking years reported was 27.3 years. The participants were 70% male, 33.7% reported less than a high-school education, 21% identified as indigenous and 43.8% reported an income between US1000 and US1999 per month. The baseline mean daily cigarette use was 20.5 and 9.3 cigarettes at study end, with mean reduction of 11.2 cigarettes at 6 months (P=0.0001). There was a considerable reduction in self-reported illicit substance use (18.8%), including a reduction in the opioids heroin (6.3%), fentanyl (2.6%) and Oxycontin (3.8%). The study findings also reveal psycho-socioeconomic benefits such as improved health, return to work and greater community engagement. Conclusions The PROMPT project describes socioeconomic variables associated with tobacco and polysubstance use. A programme focused on tobacco dependence, easily accessible in the community and led by community peers with lived experience is feasible to implement and has the potential to support positive life changes. PROMPT's patient engagement model is an effective harm-reduction strategy for the growing opioid use crisis and can improve the health outcomes of marginalised at-risk populations worldwide.Copyright © Article author(s) (or their employer(s) unless otherwise stated in the text of the article) 2018. All rights reserved. No commercial use is permitted unless otherwise expressly granted.</t>
  </si>
  <si>
    <t>https://dx.doi.org/10.1136/bmjopen-2017-018416</t>
  </si>
  <si>
    <t>BMJ Open. 8(1) (no pagination), 2018. Article Number: e018416. Date of Publication: 01 Jan 2018.</t>
  </si>
  <si>
    <t>Chisolm M.S.
 Payne J.L.</t>
  </si>
  <si>
    <t>Management of psychotropic drugs during pregnancy.</t>
  </si>
  <si>
    <t>Psychiatric conditions (including substance misuse disorders) are serious, potentially life threatening illnesses that can be successfully treated by psychotropic drugs, even during pregnancy. Because few rigorously designed prospective studies have examined the safety of these drugs during pregnancy, the default clinical recommendation has been to discontinue them, especially during the first trimester. However, in the past decade, as more evidence has accumulated, it seems that most psychotropic drugs are relatively safe to use in pregnancy and that not using them when indicated for serious psychiatric illness poses a greater risk to both mother and child, including tragic outcomes like suicide and infanticide. This review presents an up to date and careful examination of the most rigorous scientific studies on the effects of psychotropic drugs in pregnancy. The lack of evidence in several areas means that definite conclusions cannot be made about the risks and benefits of all psychotropic drug use in pregnancy.Copyright © 2016, BMJ Publishing Group. All rights reserved.</t>
  </si>
  <si>
    <t>https://dx.doi.org/10.1136/bmj.h5918</t>
  </si>
  <si>
    <t>BMJ (Online). 352 (no pagination), 2016. Article Number: h5918. Date of Publication: 20 Jan 2016.</t>
  </si>
  <si>
    <t>Voineskos D.
 Daskalakis Z.J.
 Blumberger D.M.</t>
  </si>
  <si>
    <t>Management of treatment-resistant depression: Challenges and strategies.</t>
  </si>
  <si>
    <t>Treatment-resistant depression (TRD) is a subset of Major Depressive Disorder which does not respond to traditional and first-line therapeutic options. There are several definitions and staging models of TRD and a consensus for each has not yet been established. However, in common for each model is the inadequate response to at least 2 trials of antidepressant pharmacotherapy. In this review, a comprehensive analysis of existing literature regarding the challenges and management of TRD has been compiled. A PubMed search was performed to assemble meta-analyses, trials and reviews on the topic of TRD. First, we address the confounds in the definitions and staging models of TRD, and subsequently the difficulties inherent in assessing the illness. Pharmacological augmentation strategies including lithium, triiodothyronine and second-generation antipsychotics are reviewed, as is switching of antidepressant class. Somatic therapies, including several modalities of brain stimulation (electroconvulsive therapy, repetitive transcranial magnetic stimulation, magnetic seizure therapy and deep brain stimulation) are detailed, psychotherapeutic strategies and subsequently novel therapeutics including ketamine, psilocybin, anti-inflammatories and new directions are reviewed in this manuscript. Our review of the evidence suggests that further large-scale work is necessary to understand the appropriate treatment pathways for TRD and to prescribe effective therapeutic options for patients suffering from TRD.Copyright © 2020 Voineskos et al. This work is published and licensed by Dove Medical Press Limited.</t>
  </si>
  <si>
    <t>https://dx.doi.org/10.1002/mds.27434</t>
  </si>
  <si>
    <t>Neuropsychiatric Disease and Treatment. 16 (pp 221-234), 2020. Date of Publication: 2020.</t>
  </si>
  <si>
    <t>Adamchuk N.
 Sorokina O.
 Pokhylko V.
 Shkurupii D.</t>
  </si>
  <si>
    <t>Management optimization of acute pain with a neuropathic component in children with cancer.</t>
  </si>
  <si>
    <t>The development of acute pain with neuropathy in children at the chemotherapy stages is one of the significant complications. The aim of the study was to develop a pain monitoring checklist for timely diagnosis, as well as to select the optimal method of pain relief. Conducted cohort prospective study, which included 60 children with newly diagnosed hemoblastoses, aged 6-18 years. All children were monitored for pain around the clock according to the developed checklist. To compare the effectiveness of pain relief, patients were divided into 3 groups. The first group received only opiates. The second group is opiates in combination with gabapentin. And the third group received paracetamol with gabapentin. Breakthrough pain was stopped opiate or paracetamol depending on the VAS. Our checklist for round-the-clock monitoring of pain allows you to diagnose pain in time both in the intensive care unit and in the oncology department, as well as clearly demonstrate the effectiveness of pain therapy. According to the data, the combination of paracetamol with gabapentin in the early stages of the development of acute pain was the most effective method of pain relief. The combination of morphine with gabapentin allowed to reduce the dose of opiate and the frequency of administration to achieve a therapeutic effect. In addition, in children receiving gabapentin, the formation of asthenic syndrome was manifested to a lesser extent. The pain intensity according to VAS on day 30 was in the I group &lt;=5 points, in the II group &lt;=4 points and in the III group &lt;=3 points. On day 78, the intensity of pain in group I was &lt;=5 points, in groups II and III, &lt;=3 points. Severe asthenia was observed only in 6 children (10%) of the first group, moderate asthenia in 45 children (75%) and the fatigue reaction in 9 children (25%).</t>
  </si>
  <si>
    <t>Anesthesia and Analgesia. Conference: 17th World Congress of Anaesthesiologists. Virtual. 133(3 SUPPL 2) (pp 6), 2021. Date of Publication: September 2021.</t>
  </si>
  <si>
    <t>Cao, Zhipeng;Ottinoâ€_x0090_Gonzalez, Jonatan;Cupertino, Renata B.;Schwab, Nathan;Hoke, Colin;Catherine, Orr;Cousijn, Janna;Dagher, Alain;Foxe, John J.;Goudriaan, Anna E.;Hester, Robert;Hutchison, Kent;Li, Chiangâ€_x0090_Shan R.;London, Edythe D.;Lorenzetti, Valentina;Luijten, Maartje;Martinâ€_x0090_Santos, Rocio;Momenan, Reza;Paulus, Martin P.;Schmaal, Lianne;Sinha, Rajita;Sjoerds, Zsuzsika;Solowij, Nadia;Stein, Dan J.;Stein, Elliot A.;Uhlmann, Anne;Holst, Ruth J.;Veltman, Dick J.;Wiers, Reinout W.;YÃ¼cel, Murat;Zhang, Sheng;Jahanshad, Neda;Thompson, Paul M.;Conrod, Patricia;Mackey, Scott;Garavan, Hugh</t>
  </si>
  <si>
    <t>Mapping cortical and subcortical asymmetries in substance dependence: Findings from the ENIGMA Addiction Working Group.</t>
  </si>
  <si>
    <t>Brain asymmetry reflects leftâ€_x0090_right hemispheric differentiation, which is a quantitative brain phenotype that develops with age and can vary with psychiatric diagnoses. Previous studies have shown that substance dependence is associated with altered brain structure and function. However, it is unknown whether structural brain asymmetries are different in individuals with substance dependence compared with nondependent participants. Here, a megaâ€_x0090_analysis was performed using a collection of 22 structural brain MRI datasets from the ENIGMA Addiction Working Group. Structural asymmetries of cortical and subcortical regions were compared between individuals who were dependent on alcohol, nicotine, cocaine, methamphetamine, or cannabis (n = 1,796) and nondependent participants (n = 996). Substanceâ€_x0090_general and substanceâ€_x0090_specific effects on structural asymmetry were examined using separate models. We found that substance dependence was significantly associated with differences in volume asymmetry of the nucleus accumbens (NAcc; less rightward; Cohen's d = 0.15). This effect was driven by differences from controls in individuals with alcohol dependence (less rightward; Cohen's d = 0.10) and nicotine dependence (less rightward; Cohen's d = 0.11). These findings suggest that disrupted structural asymmetry in the NAcc may be a characteristic of substance dependence. (PsycInfo Database Record (c) 2021 APA, all rights reserved)</t>
  </si>
  <si>
    <t>https://doi.org/10.1111/adb.13010</t>
  </si>
  <si>
    <t>Mojarrad M.
 Samet J.H.
 Cheng D.M.
 Winter M.R.
 Saitz R.</t>
  </si>
  <si>
    <t>Marijuana use and achievement of abstinence from alcohol and other drugs among people with substance dependence: A prospective cohort study.</t>
  </si>
  <si>
    <t>Background: Many with alcohol and other drug dependence have concurrent marijuana use, yet it is not clear how to address it during addiction treatment. This is partially due to the lack of clarity about whether marijuana use impacts one's ability to achieve abstinence from the target of addiction treatment. We examined the association between marijuana use and abstinence from other substances among individuals with substance dependence. Method(s): A secondary analysis of the Addiction Health Evaluation And Disease management study, a randomized trial testing the effectiveness of chronic disease management. Individuals met criteria for drug or alcohol dependence and reported recent drug (i.e. opioid or stimulant) or heavy alcohol use. Recruitment occurred largely at an inpatient detoxification unit, and all participants were referred to primary medical care. The association between marijuana use and later abstinence from drug and heavy alcohol use was assessed using longitudinal multivariable models. Result(s): Of 563 study participants, 98% completed at least one follow-up assessment and 535 (95%) had at least one pair of consecutive assessments and were included. In adjusted analyses, marijuana use was associated with a 27% reduction in the odds of abstinence from drug and heavy alcohol use (adjusted odds ratio 0.73 [95% CI, 0.56-0.97], P= 0.03). Conclusion(s): Marijuana use among individuals with alcohol or other drug dependence is associated with a lower odds of achieving abstinence from drug and heavy alcohol use. These findings add evidence that suggests concomitant marijuana use among patients with addiction to other drugs merits attention from clinicians. © 2014 Elsevier Ireland Ltd.</t>
  </si>
  <si>
    <t>https://dx.doi.org/10.1016/j.drugalcdep.2014.06.006</t>
  </si>
  <si>
    <t>Drug and Alcohol Dependence. 142 (pp 91-97), 2014. Date of Publication: 01 Sep 2014.</t>
  </si>
  <si>
    <t>Ellickson PL, D'Amico EJ, Collins RL, Klein DJ.</t>
  </si>
  <si>
    <t>Marijuana use and later problems: when frequency of recent use explains age of initiation effects (and when it does not)</t>
  </si>
  <si>
    <t>10.1081/ja-200049356</t>
  </si>
  <si>
    <t>Khalid L.
 Starrels J.L.
 Sohler N.
 Arnsten J.H.
 Jost J.
 Cunningham C.</t>
  </si>
  <si>
    <t>Marijuana use is associated with low prescription opioid analgesic (POA) use among hiv-infected patients with chronic pain.</t>
  </si>
  <si>
    <t>BACKGROUND: Approximately 50 % of HIV-infected individuals have chronic pain and of these, 30 % are prescribed opioid analgesics. Because substance use including marijuana, and mental health disorders are prevalent in HIV-infected individuals, chronic pain management with POAs can be complicated. Research indicates that states with medical marijuana laws have lower POA overdose mortality. However, few studies focus specifically on POA and marijuana use among HIV-infected individuals. We describe demographic, clinical and substance use characteristics of HIV-infected patients taking POAs, and explored factors associated with taking POAs. METHOD(S): We conducted a cross-sectional secondary data analysis using screening interviews from a parent study, Project FIRST (a randomized trial of abstinence-reinforcing financial incentives to improve HIV outcomes among HIV-infected drug users). From 2012 to 2015, we recruited adults from a variety of sources, including Bronx (NYC borough) drug treatment programs, Bronx HIV clinics, and newspaper advertisements. This analysis included a subset of HIV-infected individuals with chronic pain. Interview data included questions regarding demographic characteristics, presence of chronic pain (&gt;3 months), patterns of POA use, current marijuana and other substance use (within the past 30 days), comorbid illnesses, and current utilization of and adherence to antiretroviral therapy (ART). Our dependent variable was participants' self-report of current POA use during the previous month. To explore factors associated with POA use, we first conducted bivariate analyses using chi-square and t-tests. Variables with p &lt; 0.10 on bivariate analyses were then entered into a multivariate logistic regression analysis. RESULT(S): Of the 1317 individuals screened, 459 were HIV-infected with chronic pain. The mean age was 52 years, and most were male (57.1 %), and Hispanic (46.4 %) or non-Hispanic black (44.9 %). While 94 % reported utilizing ART, only 20 % reported 100 % ART adherence. Hepatitis C virus co-infection was common (40.8 %), as was cigarette smoking (75.1 %), any alcohol use (57.0 %), methadone (40 %) and illicit drug use with marijuana (39.4 %), cocaine (32.2 %), heroin (16.6 %) or illicit opioid analgesics (19.0 %). Nearly half (47.1 %) reported taking POAs, and of them, 44.9 % reported taking POAs more frequently or in higher doses than prescribed. In bivariate analyses, compared to those not taking POAs, individuals taking POAs were significantly more likely to be older (51.2 vs. 52.8 years, p &lt; 0.05) and report 100 % ART adherence (15.4 vs. 25.1 %, p &lt; 0.05), and significantly less likely to report current use of any alcohol (62.7 vs. 52.7 %, p &lt; 0.05) or marijuana (46.5 vs. 31.5 %, p &lt; 0.05). In multivariate analysis adjusted for age, ART adherence, alcohol, and heroin use, only marijuana use remained significantly associated with lower odds of taking POAs (aOR= 0.57, 95 % CI: 0.38-0.87). CONCLUSION(S): Among a convenience sample of HIV-infected individuals with chronic pain in the Bronx, POA use and misuse was common. The only factor we found independently associated with POA use was marijuana use, with marijuana users nearly half as likely to report POA use as non-marijuana users. It is not clear whether patients with marijuana use were prescribed less POAs or POA use led to decreased marijuana use. As the use of medical marijuana across the US continues to grow, examining how marijuana use is associated with POA use and chronic pain management in larger prospective studies will be important, particularly among HIV infected individuals.</t>
  </si>
  <si>
    <t>Journal of General Internal Medicine. Conference: 39th Annual Meeting of the Society of General Internal Medicine, SGIM 2016. Hollywood, FL United States. Conference Publication: (var.pagings). 31(2 SUPPL. 1) (pp S297), 2016. Date of Publication: May 2016.</t>
  </si>
  <si>
    <t>Oberbarnscheidt T.
 Miller N.</t>
  </si>
  <si>
    <t>Marijuana's effect on the adolescent.</t>
  </si>
  <si>
    <t>Background: Marijuana use is an increasing problem in our society due to the current process of legalization in many states and increased availability to the adolescent. While some users have relatively benign experiences with marijuana, others develop physical dependence and addiction. The withdrawal from marijuana leads to the Marijuana abstinence syndrome and consists of anxiety, depression, irritability, and insomnia. The use of marijuana in the adolescent also becomes more dangerous through the current trend is to breed higher potency marijuana with a stronger content of THC. The average potency of the delta-9- tetrahydrocannabinol (THC) increased from 3% in 1992 to 11% in 2010. The adolescents are particularly at high risk of marijuana-related harm. Their neurological system is developing and more vulnerable to the psychoactive and toxic effects of marijuana. Method(s): Systematic review of current scientific literature utilized databases: PubMed, Ovid, Cochrane Library, CINAHL plus keywords used: Marijuana, cannabis, Marijuana in adolescents, marijuana in teenagers, Marijuana in children, drug use among adolescents, comorbidities and marijuana, academic performance and marijuana, ADHD. Result(s): The adolescent brain is more vulnerable to the toxic effects of marijuana and the acute and chronic effects resulting from the use of marijuana are a great public health concern. The adolescent brain is still undergoing neurodevelopmental changes in brain regions responsible for higher-order thinking and executive functioning, especially in the prefrontal and parietal cortex. Cranial pruning occurs into the mid-20s and development of quality and volume of white matter continues into the early 30s. This ongoing neurocognitive development makes the brain more sensitive and vulnerable for toxic substances as marijuana is. The use of marijuana is associated with negative outcomes in the adolescent's development regarding their academic performance, cognitive as well as behavioral and psychiatric development. The use of marijuana further leads to decreased socioeconomic functioning including higher drop off rates from schools, higher unemployment rates, and lower income. The Exposure To Marijuana Early In Life And Psychiatric Illnesses Research documented that marijuana use in adolescents predisposes the marijuana user to motivational, affective and psychotic disorders. Marijuana increases the likelihood of a drug addiction in adulthood and also produces long-lasting effects on anxiety and mood and thought disorders. The manifestation of psychiatric illnesses occurs most frequently in the adolescent (about 40%) and 25% in adults. This makes the use of marijuana even more dangerous and risky in terms of increasing the vulnerability. Depression and suicidality Adolescent marijuana users frequently claim depression as a reason for use and selfmedication. Against that believe, studies have shown that marijuana increases the feelings of depression. This misperception in the user might be related to the temporary high or feeling "stoned" or "numbed" when intoxicated followed by a feeling of more severe depression. The rates for suicide are also increased in the adolescent population. A longitudinal study showed that adolescents who are exposed to marijuana have an increased risk for suicidal ideations and a higher rate of suicide attempts. Some studies show contrary data and don't confirm the negative influence of marijuana on the adolescent's mood. One study showed no difference regarding the degree of adolescent's depression, anxiety as well as suicidal ideations or suicide age compared with the non-using control group, but by early adulthood the adults with a history of marijuana used had a significantly higher incidence of suicidal ideation and suicide attempts. Other studies confirmed the finding of greater rates of depression in marijuana users vs non-users. Psychosis: the use of marijuana causes psychosis as one of the toxic effects but in addition it increases the risk of developing schizophrenia or schizoaffective disorders in the adolescents. Adolescents who are genetically predisposed to develop schizophrenia, the disease can manifest earlier and more fulminant if marijuana is used. Case-control studies and cohort studies have shown that the odds ratio between the use of marijuana and the development of psychosis is 1.41 for occasional users and 2.09 for frequent users. Statistically this means that an odds ratio above 1 means that there is an association between the two variables. Furthermore the use of marijuana in early life increases the risk to develop schizotypal or schizophreniform personality disorder and the adult symptomatology with this disorder. Addiction: there is a known association between marijuana use and the consecutive use of other illicit substances. Marijuana is often a "gateway drug" because of its availability. A cohort study performed by Kandel conducted on High school students. Over a quarter of those students who progressed to illicit drug use (ie, heroin, amphetamines, and lysergic acid diethylamide) had a previous experience with marijuana while only 2% to 3% of legal drug users without marijuana experiences progressed to the use of illicit substances. Another study demonstrated as well that early marijuana use in adolescents predisposed them to the use of cocaine and alcohol over a 1-year-period. In a large Canadian survey of 2500 adolescents, 30% used marijuana, and 35% of the marijuana users reported at least one criterion for marijuana dependence, such as withdrawal (17%) or continued use despite health problems (13%). A frequently cited study in literature from New Zealand following a cohort group for 25 years, confirmed the same observation that early exposure to marijuana causes an increased risk for subsequent drug abuse and dependence later in life. The group showed a positive correlation for age and the development of an addiction to other drugs or dependence. The earlier the exposure to marijuana in life occurs, the higher the risk for the development of an addiction. The development of drug abuse and dependence declines with increasing age of initiation. These findings have also been proven in animal studies utilizing adolescent rats. The exposure to Marijuana increased the rate of heroin self-administration in one model. Conclusion(s): The use of marijuana in the adolescent population is a severe problem in the current US society. The natural form of cannabis, marijuana, is often times the gateway drug for adolescents and believed to be harmless and non-toxic. The current public demand to legalize marijuana in several states for so-called "medical use" bears enormous risks especially regarding the adolescent population. There is yet much more information needed about the effects of the drug and the impact of marijuana on the adolescent brain. The adolescent age is such a crucial period where the use of marijuana can have life-long, permanent cognitive impairment. Looking at the long list of toxic effects of marijuana, the risks of the use of marijuana outweigh the benefits by far and make the use harmful to the adolescent. The negative effect of marijuana on the adolescent's mood and thoughts increase the risk of early onset or more severe form of psychiatric conditions: bipolar disorder, psychosis, schizophrenia, and even personality disorders. More attention should be drawn to the screening for substance and in particular marijuana use in the adolescents. The screening should not be limited to the psychiatrist only. The pediatricians should receive more training to particularly screen their patients for substance use and in particular marijuana use. The assessment of the amount and frequency of marijuana use is important to initiate treatment to reduce the use and to reduce marijuana-related harms. Adolescents using marijuana often times have impaired academic performance, poor work performance, and low social functioning. Physicians should be able to perform motivational interviewing techniques to counsel the adolescent and refer those to a specialist who are unable to reduce their use or who are experiencing severe toxic consequences from marijuana use. Summary: Educational poster about the effects of marijuana on the adolescent.</t>
  </si>
  <si>
    <t>https://dx.doi.org/10.1002/ajad.12887</t>
  </si>
  <si>
    <t>American Journal on Addictions. Conference: 30th Annual Meeting and Scientific Symposium of the American Academy of Addiction Psychiatry, AAAP 2019. San Diego, CA United States. 28(3) (pp 193-194), 2019. Date of Publication: May 2019.</t>
  </si>
  <si>
    <t>Salleh, NAM; Van Draanen, J; Nosova, E; Barrios, R; Milloy, MJ; Richardson, L</t>
  </si>
  <si>
    <t>Material security and adherence to antiretroviral therapy among HIV-positive people who use illicit drugs</t>
  </si>
  <si>
    <t>antiretroviral therapy; highly active; HIV infections; drug therapy; patient compliance; prospective studies; social marginalization; street drugs</t>
  </si>
  <si>
    <t>MEDICATION ADHERENCE; HEALTH; RESOURCES; HIV/AIDS; POVERTY; INCARCERATION; DIMENSIONS</t>
  </si>
  <si>
    <t>Objective: To examine the relationship between poverty, operationalized using a novel material security measure, and adherence to antiretroviral therapy (ART) among people who use illicit drugs (PWUD) in a context of universal access to HIV care. Design: We analyzed data from a community-recruited prospective cohort in Vancouver, Canada (n = 623), from 2014 to 2017. Methods: We used multivariable generalized mixed-effects analyses to estimate longitudinal factors associated with mean material security score. We then estimated the association between achieving at least 95% adherence to ART and overall mean material score, as well as mean score for three factors derived from a factor analysis. The three-factor structure, employed in the current analyses, were factor 1 (basic needs); factor 2 (housing-related variables) and factor 3 (economic resources). Results: Recent incarceration [beta-coefficient (beta) = -0.176, 95% confidence interval (95% CI): -0.288 to -0.063], unmet health needs [beta = -0.110, 95% CI: -0.178 to -0.042), unmet social service needs (beta = -0.264, 95% CI: -0.336 to -0.193) and having access to social services (beta= -0.102, 95% CI: -0.1586 to -0.0465) were among the factors associated with lower material security scores. Contrary to expectations that low levels of material security in this population would lead to poor ART adherence, we did not observe a significant relationship between adherence and overall material security score, or for each factor individually. Conclusion: Our findings highlight the potentially important role of no-cost, universal access to HIV prevention and treatment, in mitigating the impact of socioeconomic disadvantage on ART adherence.</t>
  </si>
  <si>
    <t>Ball, Samuel A.;Mayes, Linda C.;DeToso, Jeffrey A.;Schottenfeld, Richard S.</t>
  </si>
  <si>
    <t>Maternal attentiveness of cocaine abusers during child-based assessments.</t>
  </si>
  <si>
    <t>Compared cocaine-abusing mothers (Nâ€‚=â€‚94, mean age 28.2 yrs) with noncocaine-abusing mothers (Nâ€‚=â€‚70, mean age 26.2 yrs) on videotaped ratings of attentiveness to their children during developmental assessments done at age 3 mo, 6 mo, 12 mo, and 18 mo. Ss were assessed for lifetime and recent (i.e., during pregnancy) substance use by means of a structured interview and urine toxicology testing. Cocaine-abusing mothers were assessed with several additional measures, including the Addiction Severity Index, The Beck Depression Inventory, and additional urine testing. Results showed that at the 3-mo assessment only, cocaine-abusing women spent a lower percentage of time being attentive and made more shifts in attentiveness than did control-group mothers. These differences were not found at 6-, 12-, or 18-mo assessments. Maternal attentiveness appears to be more strongly related to current depression symptoms than addiction severity in the cocaine-abusing group. (PsycINFO Database Record (c) 2016 APA, all rights reserved)</t>
  </si>
  <si>
    <t>https://doi.org/10.3109/10550499709137024</t>
  </si>
  <si>
    <t>Jansson LM, Velez M, McConnell K, Spencer N, Tuten M, Jones HE, King VL, Gandotra N, Milio LA, Voegtline K, DiPietro JA.</t>
  </si>
  <si>
    <t>Maternal buprenorphine treatment and fetal neurobehavioral development</t>
  </si>
  <si>
    <t>Am J Obstet Gynecol. 2017 May;216(5):529.e1-529.e8. doi: 10.1016/j.ajog.2017.01.040. Epub 2017 Feb 7.</t>
  </si>
  <si>
    <t>PMC5420468</t>
  </si>
  <si>
    <t>10.1016/j.ajog.2017.01.040</t>
  </si>
  <si>
    <t>Eiden, Rina D.;Schuetze, Pamela;Colder, Craig R.;Veira, Yvette</t>
  </si>
  <si>
    <t>Maternal cocaine use and motherâ€“toddler aggression.</t>
  </si>
  <si>
    <t>This study examined the direct and indirect associations between maternal cocaine use during pregnancy and motherâ€“toddler aggression in an interactive context at 2 years of child age. We hypothesized that in addition to direct effects of cocaine exposure on maternal and child aggression, the association between maternal cocaine use and motherâ€“toddler aggression may be indirect via higher maternal psychiatric symptoms, negative affect, or poor infant autonomic regulation at 13 months. Participants consisted of 220 (119 cocaine exposed, 101 non-cocaine exposed) motherâ€“toddler dyads participating in an ongoing longitudinal study of prenatal cocaine exposure. Results indicated that mothers who used cocaine during pregnancy displayed higher levels of aggression toward their toddlers compared to mothers in the control group. Results from model testing indicated significant indirect associations between maternal cocaine use and maternal aggression via higher maternal negative affect as well as lower infant autonomic regulation at 13 months. Although there were no direct associations between cocaine exposure and toddler aggression, there was a significant indirect effect via lower infant autonomic regulation at 13 months. Results highlight the importance of including maternal aggression in predictive models of prenatal cocaine exposure examining child aggression. Results also emphasize the important role of infant regulation as a mechanism partially explaining associations between cocaine exposure and motherâ€“toddler aggression. (PsycINFO Database Record (c) 2016 APA, all rights reserved)</t>
  </si>
  <si>
    <t>https://doi.org/10.1016/j.ntt.2011.03.001</t>
  </si>
  <si>
    <t>Miech R, Chilcoat H.</t>
  </si>
  <si>
    <t>Maternal education and adolescent drug use: a longitudinal analysis of causation and selection over a generation</t>
  </si>
  <si>
    <t>Soc Sci Med</t>
  </si>
  <si>
    <t>10.1016/j.socscimed.2004.06.025</t>
  </si>
  <si>
    <t>Brakefield T.
 Wilson H.
 Donenberg G.</t>
  </si>
  <si>
    <t>Maternal models of risk: Links between substance use and risky sexual behavior in African American female caregivers and daughters.</t>
  </si>
  <si>
    <t>African American (AA) adolescent girls are at heightened risk for HIV and sexually transmitted infections (STIs), and thus knowledge of factors related to risky sexual behavior in this population is crucial. Guided by Social Learning Theory (Bandura, 1977), this longitudinal study examines multigenerational pathways from female caregivers' risky sexual behavior and substance use to adolescent girls' risky sexual behavior and substance use. A sample of 214 low-income, urban AA female caregivers and daughters recruited from outpatient mental health clinics in Chicago reported sexual behaviors, frequency of alcohol use, and use of illicit drugs in an audio computer assisted interview. Structural equation modeling (SEM) revealed that sexual risk reported by female caregivers was associated with adolescent sexual risk behavior reported 6months later, and illicit drug use reported by female caregivers was related to adolescent-reported alcohol and illicit drug use reported 6months later, which was in turn associated with adolescentreported sexual risk behavior. These findings suggest that female caregivers' sexual behavior and illicit drug use both relate to girls' sexual risk. Thus, results emphasize the role of intergenerational transmission of risk from female caregivers to daughters and support the need for family-based programs to reduce sexual risk behavior in low-income AA adolescent girls.</t>
  </si>
  <si>
    <t>https://dx.doi.org/10.1016/j.comppsych.2012.07.020</t>
  </si>
  <si>
    <t>Comprehensive Psychiatry. Conference: 102nd Annual American Psychopathological Association Meeting on "Multigenerational Transmission of Psychopathology". New York, NY United States. Conference Publication: (var.pagings). 54(1) (pp E2), 2013. Date of Publication: January 2013.</t>
  </si>
  <si>
    <t>Smith-Bonahue, Tina Marie</t>
  </si>
  <si>
    <t>Maternal perceptions and infant temperament of infants prenatally exposed to cocaine: A longitudinal study.</t>
  </si>
  <si>
    <t>This longitudinal study of infant prenatal cocaine exposure explored the relationships among maternal global perceptions of their infants, maternal ratings of their infants' temperament, expectations for future infant behavior, locus of control, and level of drug use. The consistency of maternal and observer ratings of behavioral characteristics and maternal expectations for future behaviors were also examined. A total of 35 mother-infant dyads participated when the infants were two weeks and approximately six months old. Findings indicated that, of the variables used in this study not only was infant temperament the best predictor of maternal perceptions, none of the other variables contributed in a significant way to the prediction of perceptions. In addition, mothers were good predictors of their infants' future behavior, and maternal perceptions of global infant characteristics were found to be consistent from the neonatal period to six months, suggesting that mothers who felt positively about their infants at birth continued to view them positively. While temperament ratings were found to contribute significantly to maternal perceptions with this population, only about 30% of the variance was explained by these ratings. Therefore, more research is needed to examine the effects of prenatal drug use, particularly with regard to maternal perceptions of infants prenatally exposed to cocaine. Implications for clinical practice include suggestions for using assessments of temperament made during the neonatal period as the basis for interventions around caregiving issues. (PsycInfo Database Record (c) 2020 APA, all rights reserved)</t>
  </si>
  <si>
    <t>Zambrana R.E.
 Scrimshaw S.C.</t>
  </si>
  <si>
    <t>Maternal psychosocial factors associated with substance use in Mexican-origin and African American low-income pregnant women.</t>
  </si>
  <si>
    <t>PURPOSE: To describe ethnic-specific patterns of substance use before and during pregnancy in low-income pregnant women, examine the associations between psychosocial factors and patterns of substance use within ethnic groups, and assess maternal sociodemographic, prenatal, and psychosocial factors of women who continue to use substances during pregnancy and those who do not. METHOD(S): A prospective study of low-income, primiparous African American (n = 255), Mexican American (n = 525), and Mexican immigrant (n = 764) women was conducted in 22 prenatal care clinics in Los Angeles, CA. Data were collected in face-to-face interviews in both English and Spanish on prenatal life events, anxiety, sources of support, and substance use behaviors three months before and during pregnancy. FINDINGS: Significant ethnic differences were found in use of alcohol, cigarettes, and illicit drugs. African American women were more likely than Mexican-origin women to report use of substances before and during pregnancy. Mexican American women were more likely than Mexican immigrant women to report use of substances before and during pregnancy. Women who continued to use substances during pregnancy were less likely to be living with the baby's father, to have planned the pregnancy, to report having been able to go for prenatal care as soon as they wanted, and more likely to be identified at medical risk. CONCLUSION(S): Providers must increase the assessment and monitoring of substance use behaviors of low-income women in prenatal care settings. The role of health care providers must encompass advocacy and public health education.</t>
  </si>
  <si>
    <t>Pediatric nursing. 23(3) (pp 253-259, 274), 1997. Date of Publication: 1997 May-Jun.</t>
  </si>
  <si>
    <t>Jacobson SW, Jacobson JL, Sokol RJ, Martier SS, Ager JW, Kaplan MG.</t>
  </si>
  <si>
    <t>Maternal recall of alcohol, cocaine, and marijuana use during pregnancy</t>
  </si>
  <si>
    <t>Neurotoxicol Teratol</t>
  </si>
  <si>
    <t>10.1016/0892-0362(91)90062-2</t>
  </si>
  <si>
    <t>Sarfi, Monica;Sundet, Jon Martin;Waal, Helge</t>
  </si>
  <si>
    <t>Maternal stress and behavioral adaptation in methadone- or buprenorphine-exposed toddlers.</t>
  </si>
  <si>
    <t>The current study examined the relationship between early interaction, parenting stress, maternal psychological distress symptoms, and behavior problems and health-related quality of life among children born to mothers in opioid maintenance treatment (OMT) in Norway during the period 2005â€“2007 (N = 36). This group was compared with a normative sample of mothers without substance abuse problems and their children (N = 36). There were significant group differences (p p p &lt; .01) rather than parenting stress. No significant, unique effect of exposure was found after controlling for other factors that could influence developmental outcomes. These findings add to the growing evidence on the importance of maternal psychological well-being for child development, and underscore the need to address opioid-maintained womenâ€™s personal maladjustment and the constellation of stress experienced by mothers in recovery. (PsycINFO Database Record (c) 2017 APA, all rights reserved)</t>
  </si>
  <si>
    <t>https://doi.org/10.1016/j.infbeh.2013.08.006</t>
  </si>
  <si>
    <t>Infant Behavior &amp; Development</t>
  </si>
  <si>
    <t>Punamaki, RL; Flykt, M; Belt, R; Lindblom, J</t>
  </si>
  <si>
    <t>Maternal substance use disorder predicting children's emotion regulation in middle childhood: the role of early mother-infant interaction</t>
  </si>
  <si>
    <t>Maternal substance use; Prenatal exposure; Emotion regulation; Mother-infant interaction; Prospective study; Middle childhood</t>
  </si>
  <si>
    <t>PRENATAL COCAINE EXPOSURE; METHAMPHETAMINE EXPOSURE; EARLY ADOLESCENCE; ATTACHMENT; ANXIETY; AVAILABILITY; CONSEQUENCES; CONSTRUCT; STRESS; GENDER</t>
  </si>
  <si>
    <t>Background: Maternal prenatal substance use disorder (SUD) represents a dual risk for child wellbeing due to teratogenic impacts and parenting problems often inherent in SUD. One potential mechanism transferring this risk is altered development of children's emotion regulation (ER). The present study examines how mother's prenatal SUD and early mother-infant interaction quality predict children's ER in middle childhood. Method: The participants were 52 polysubstance using mothers and 50 non-users and their children. First-year mother-infant interaction quality was assessed with the Emotional Availability (EA) Scales and children's ER with the Children's Emotion Management Scales (CEMS), and its parent version (P-CEMS) at 8-12 years. Results: Mother's prenatal SUD predicted a low level of children's adaptive ER strategies, whereas early mother-infant interaction problems predicted a high level of emotion dysregulation. The dyadic interaction also mediated the effect of SUD on emotion dysregulation. In the SUD group, more severe substance use predicted high emotion inhibition. Conclusion: Early mother-infant interaction quality is critical in shaping children's ER, also in middle-childhood. Interventions aimed for mothers with prenatal SUD should integrate parenting components to support the optimal development of multiply vulnerable children.</t>
  </si>
  <si>
    <t>Mucke M.
 Tils M.
 Conrad R.
 Kravchenko D.
 Cuhls H.
 Radbruch L.
 Marinova M.
 Peuckmann-Post V.
 Rolke R.</t>
  </si>
  <si>
    <t>Matrix stimulation in cancer pain: Methodology, safety and effectiveness.</t>
  </si>
  <si>
    <t>Background: This feasibility study addresses the applicability of matrix electrodes for the reduction of ongoing pain in cancer patients via low-frequency electrical stimulation (LFS). Method(s): Low-frequency matrix stimulation (4 Hz) was applied to the skin within the 'Head's zones' referring to the tumour localization of cancer pain patients. Pain at baseline was compared to a 3-day treatment interval consisting of 5 min of matrix stimulation in the morning and evening followed by a 3-day follow-up period without therapy. Main outcome parameters included numeric rating scale values (rating scale 0-100), painDETECT, HADS, and German pain questionnaire, as well as the opioid intake, calculated as the oral morphine equivalent (OME). Result(s): Twenty patients with cancer pain (aged 64.4 +/- 10.3; 9 women) were examined. In the majority of patients, the pain was classified as nociceptive. The mean pain reduction achieved by matrix therapy was 30%, under stable daily controlled-release opioid doses between 177 and 184 mg/day (OME). Seventeen patients (85%) were responders, defined by a pain reduction of at least 30%, while four responders experienced a pain reduction of over 50%. The only side effect was short-term erythema. Conclusion(s): Findings are consistent with the concept of synaptic long-term depression in cancer pain induced after conditioning LFS. Despite the short, but well-tolerated, treatment duration of 2 x 5 min/day, effects persisted throughout the 3-day follow-up. Significance: Cutaneous neuromodulation using LFS via a matrix electrode has been shown to be a safe intervention for effectively reducing cancer pain in palliative care patients.Copyright © 2017 The Authors. European Journal of Pain published by John Wiley &amp; Sons Ltd on behalf of European Pain Federation -EFIC</t>
  </si>
  <si>
    <t>https://dx.doi.org/10.1002/ejp.1089</t>
  </si>
  <si>
    <t>European Journal of Pain (United Kingdom). 22(1) (pp 58-71), 2018. Date of Publication: January 2018.</t>
  </si>
  <si>
    <t>Young L.
 Dong O.
 Wiltshire T.
 Kupzyk K.
 Guenzel N.</t>
  </si>
  <si>
    <t>MC4R polymorphism associated with antipsychotic-associated weight gain.</t>
  </si>
  <si>
    <t>Background: Atypical antipsychotic medications have been linked to weight gain and other metabolic complications. Some of the variance in antipsychotic metabolic side effects may be related to genetic factors. Objective(s): Identify genetic risk markers that are predictive of antipsychotic-associated weight gain (AAWG) for patients prescribed atypical antipsychotic drugs. Method(s): A secondary analysis was completed using medical records from 447 patients at outpatient psychiatric clinics in Southeast Nebraska from 2009 to 2016. The IRB at the University Nebraska Medical Center and the clinic's Ethics Committee approved of this study. The TaqMan single nucleotide polymorphism (SNP) genotyping assay (Life Technologies, Grand Island, New York) was used for genotyping. Medication and genetic information were required to be included in the analysis. An analysis of covariance (ANCOVA) was used to compare BMI mean values, and clinical variables were included as covariates. A Bonferroni correction was applied to adjust for multiple comparisons. The clinical variables included in the model as covariates were: age, gender, medications, diagnoses, and number of chronic conditions. The tested genetic variants included 14 SNPs in 13 candidate genes associated with obesity: SLC6A4, 5-HTTLPR, CACNA1C, ANK3, 5HT2C, MC4R, DRD2, COMT, ADRA2A, MTHFR, BCNF, OPRM1, and GRIK1. Result(s): The analysis included 440 subjects (43% male, mean age: 35+/-19). Approximately 80% of patients had a diagnosis of refractory anxiety disorder followed by major depressive disorder (62%), ADHD (35%), bipolar disorder (17%), PTSD (11%), and schizophrenia (3%). Based on the BMI categories, 152 patients were obese (36%), 129 were overweight (31%), 136 were normal (31%) and 4 were underweight (1%). After adjusting for clinical factors, the AA genotype at rs6265 in the MC4R gene was significantly associated with a 17.61% increase in BMI (F[2, 440] = 6.027, P = 0.003). Conclusion(s): The analysis suggests the rs6265 polymorphism in MC4R might be a predictive maker of AAWG. Using predictive genetic markers may help identify those at risk of weight gain to provide targeted nutrition, exercise, and pharmacological interventions. Prospective studies are needed to validate these findings.</t>
  </si>
  <si>
    <t>https://dx.doi.org/10.1159/000480052</t>
  </si>
  <si>
    <t>Journal of Nutrigenetics and Nutrigenomics. Conference: 11th Congress of the International Society of Nutrigenetics/Nutrigenomics, ISNN 2017. Los Angeles, CA United States. 10(3-4) (pp 121), 2017. Date of Publication: 2017.</t>
  </si>
  <si>
    <t>Hysek, CÃ©dric M.;Domes, Gregor;Liechti, Matthias E.</t>
  </si>
  <si>
    <t>MDMA enhances â€œmind readingâ€_x009d_ of positive emotions and impairs â€œmind readingâ€_x009d_ of negative emotions.</t>
  </si>
  <si>
    <t>Rationale: 3,4-Methylenedioxymethamphetamine (MDMA,ecstasy) increases sociability. The prosocial effects of MDMA may result from the release of the â€œsocial hormoneâ€_x009d_ oxytocin and associated alterations in the processing of socioemotional stimuli. Materials and methods: We investigated the effects of MDMA (125 mg) on the ability to infer the mental states of others from social cues of the eye region in the Reading the Mind in the Eyes Test. The study included 48 healthy volunteers (24 men,24 women) and used a double-blind, placebo-controlled, within-subjects design. A choice reaction time test was used to exclude impairments in psychomotor function. We also measured circulating oxytocin and cortisol levels and subjective drug effects. Results: MDMA differentially affected mind reading depending on the emotional valence of the stimuli. MDMA enhanced the accuracy of mental state decoding for positive stimuli (e.g., friendly), impaired mind reading for negative stimuli (e.g., hostile), and had no effect on mind reading for neutral stimuli(e.g., reflective). MDMA did not affect psychomotor performance, increased circulating oxytocin and cortisol levels, and produced subjective prosocial effects, including feelings of being more open, talkative, and closer to others. Conclusions: The shift in the ability to correctly read socioemotional information toward stimuli associated with positive emotional valence, together with the prosocial feelings elicited by MDMA, may enhance social approach behavior and sociability when MDMA is used recreationally and facilitate therapeutic relationships in MDMA-assisted psychotherapeutic settings. (PsycINFO Database Record (c) 2016 APA, all rights reserved)</t>
  </si>
  <si>
    <t>https://doi.org/10.1007/s00213-012-2645-9</t>
  </si>
  <si>
    <t>Danforth, Alicia L.;Struble, Christopher M.;Yazar-Klosinski, Berra;Grob, Charles S.</t>
  </si>
  <si>
    <t>MDMA-assisted therapy: A new treatment model for social anxiety in autistic adults.</t>
  </si>
  <si>
    <t>The first study of 3,4-methylenedioxymethamphetamine (MDMA)-assisted therapy for the treatment of social anxiety in autistic adults commenced in the spring of 2014. The search for psychotherapeutic options for autistic individuals is imperative considering the lack of effective conventional treatments for mental health diagnoses that are common in this population. Serious Adverse Events (SAEs) involving the administration of MDMA in clinical trials have been rare and non-life threatening. To date, MDMA has been administered to over 1133 individuals for research purposes without the occurrence of unexpected drug-related SAEs that require expedited reporting per FDA regulations. Now that safety parameters for limited use of MDMA in clinical settings have been established, a case can be made to further develop MDMA-assisted therapeutic interventions that could support autistic adults in increasing social adaptability among the typically developing population. As in the case with classic hallucinogens and other psychedelic drugs, MDMA catalyzes shifts toward openness and introspection that do not require ongoing administration to achieve lasting benefits. This infrequent dosing mitigates adverse event frequency and improves the risk/benefit ratio of MDMA, which may provide a significant advantage over medications that require daily dosing. Consequently, clinicians could employ new treatment models for social anxiety or similar types of distress administering MDMA on one to several occasions within the context of a supportive and integrative psychotherapy protocol. (PsycInfo Database Record (c) 2022 APA, all rights reserved)</t>
  </si>
  <si>
    <t>https://doi.org/10.1016/j.pnpbp.2015.03.011</t>
  </si>
  <si>
    <t>Parrott A.C.</t>
  </si>
  <si>
    <t>MDMA, serotonergic neurotoxicity, and the diverse functional deficits of recreational 'Ecstasy' users.</t>
  </si>
  <si>
    <t>Serotonergic neurotoxicity following MDMA is well-established in laboratory animals, and neuroimaging studies have found lower serotonin transporter (SERT) binding in abstinent Ecstasy/MDMA users. Serotonin is a modulator for many different psychobiological functions, and this review will summarize the evidence for equivalent functional deficits in recreational users. Declarative memory, prospective memory, and higher cognitive skills are often impaired. Neurocognitive deficits are associated with reduced SERT in the hippocampus, parietal cortex, and prefrontal cortex. EEG and ERP studies have shown localised reductions in brain activity during neurocognitive performance. Deficits in sleep, mood, vision, pain, psychomotor skill, tremor, neurohormonal activity, and psychiatric status, have also been demonstrated. The children of mothers who take Ecstasy/MDMA during pregnancy have developmental problems. These psychobiological deficits are wide-ranging, and occur in functions known to be modulated by serotonin. They are often related to lifetime dosage, with light users showing slight changes, and heavy users displaying more pronounced problems. In summary, abstinent Ecstasy/MDMA users can show deficits in a wide range of biobehavioral functions with a serotonergic component. © 2013 Elsevier Ltd.</t>
  </si>
  <si>
    <t>https://dx.doi.org/10.1016/j.neubiorev.2013.04.016</t>
  </si>
  <si>
    <t>Neuroscience and Biobehavioral Reviews. 37(8) (pp 1466-1484), 2013. Date of Publication: September 2013.</t>
  </si>
  <si>
    <t>Thomasius R.
 Schmolke M.
 Kraus D.</t>
  </si>
  <si>
    <t>MDMA('Ecstasy')-consumption - A survey of psychiatric and medical consequences. [German]</t>
  </si>
  <si>
    <t>Epidemiological research and Substance Abuse Warning Systems point to a sharp increase in the use of 'Ecstasy' (MDMA), as well as to structural changes in the drug scene in and outside Europe. For some consumers, 'Ecstasy' opens the door to the abuse of other illegal substances. Since the mid-eighties psychiatric complications and consequences of the abuse of MDMA have been reported in at least 48 cases. It is necessary to differentiate between acute psychiatric complications, which subside completely when the level of intoxication comes down, toxic psychoses and long-term psychiatric diseases as a conseqence of substance abuse. The latter involve atypical and paranoid psychoses, depressions, panic disorders, depersonalisation and behavioural disorders. Convulsive seizures are among the most common problems involving the central nervous system. Furthermore, there have been reports on cerebrovascular accidents and intracranial haemorrhages. Literature reports on at least 53 cases of medical complications in abusers of MDMA, 14 of which came to a lethal end. Research still blatantly lacks prospective epidemiological and clinical studies on a sufficiently large scale to identify different developments of dependency and predictors of harmful and unhealthy consumption.</t>
  </si>
  <si>
    <t>https://dx.doi.org/10.1055/s-2007-996309</t>
  </si>
  <si>
    <t>Fortschritte der Neurologie Psychiatrie. 65(2) (pp 49-61), 1997. Date of Publication: February 1997.</t>
  </si>
  <si>
    <t>Derringer, Jaime;Krueger, Robert F.;Dick, Danielle M.;Agrawal, Arpana;Bucholz, Kathleen K.;Foroud, Tatiana;Grucza, Richard A.;Hesselbrock, Michie N.;Hesselbrock, Victor;Kramer, John;Nurnberger Jr., John I.;Schuckit, Marc;Bierut, Laura J.;Iacono, William G.;McGue, Matt</t>
  </si>
  <si>
    <t>Measurement invariance of DSM-IV alcohol, marijuana and cocaine dependence between communityâ€_x0090_sampled and clinically overselected studies.</t>
  </si>
  <si>
    <t>Aims: To examine whether DSM-IV symptoms of substance dependence are psychometrically equivalent between existing community-sampled and clinically overselected studies. Participants: A total of 2476 adult twins born in Minnesota and 4121 unrelated adult participants from a caseâ€“control study of alcohol dependence. Measurement: Life-time DSM-IV alcohol, marijuana and cocaine dependence symptoms and ever use of each substance. Design: We fitted a hierarchical model to the data, in which ever use and dependence symptoms for each substance were indicators of alcohol, marijuana or cocaine dependence which were, in turn, indicators of a multi-substance dependence factor. We then tested the model for measurement invariance across participant groups, defined by study source and participant sex. Findings: The hierarchical model fitted well among males and females within each sample [comparative fit index (CFI) &gt; 0.96, Tuckerâ€“Lewis index (TLI) &gt; 0.95 and root mean square error of approximation (RMSEA) &lt; 0.04 for all], and amulti-group model demonstrated that model parameters were equivalent across sample- and sex-defined groups (Î”CFI = 0.002 between constrained and unconstrained models). Differences between groups in symptom endorsement rates could be expressed solely as mean differences in the multi-substance dependence factor. Conclusions: Life-time substance dependence symptoms fitted a dimensional model well. Although clinically overselected participants endorsed more dependence symptoms, on average, than community-sampled participants, the pattern of symptom endorsement was similar across groups. From a measurement perspective, DSM-IV criteria are equally appropriate for describing substance dependence across different sampling methods. (PsycINFO Database Record (c) 2019 APA, all rights reserved)</t>
  </si>
  <si>
    <t>https://doi.org/10.1111/add.12187</t>
  </si>
  <si>
    <t>Phillips C.D.
 Hubbard R.L.
 Dunteman G.
 Fountain D.L.
 Czechowicz D.
 Cooper J.R.</t>
  </si>
  <si>
    <t>Measuring program performance in methadone treatment using in-treatment outcomes: An illustration.</t>
  </si>
  <si>
    <t>Quality measurement and quality assurance in substance abuse treatment have, over the past few years, become a major policy issue. In addition, there is interest in the degree to which client outcomes can play a role in measuring treatment program performance. This article discusses the movement toward outcome-based performance measurement in substance abuse treatment. Examples of the products that such a performance measurement system might produce are provided. Why outcomes must be case-mix adjusted is discussed. In addition, using data from 18 methadone programs and more than 2,000 methadone clients from the Treatment Outcome Prospective Study, an illustration of case-mile-adjusted performance measurement is provided.</t>
  </si>
  <si>
    <t>https://dx.doi.org/10.1007/BF02521117</t>
  </si>
  <si>
    <t>Journal of Mental Health Administration. 22(3) (pp 214-225), 1995. Date of Publication: 1995.</t>
  </si>
  <si>
    <t>Ehrenpreis S, Sato T, Takayanagi I, Comaty JE, Takagi K.</t>
  </si>
  <si>
    <t>Mechanism of morphine block of electrical activity in ganglia of Auerbach's plexus</t>
  </si>
  <si>
    <t>Eur J Pharmacol. 1976 Dec;40(2):303-9. doi: 10.1016/0014-2999(76)90067-4.</t>
  </si>
  <si>
    <t>10.1016/0014-2999(76)90067-4</t>
  </si>
  <si>
    <t>Cuttler, C; McLaughlin, RJ; Graf, P</t>
  </si>
  <si>
    <t>Mechanisms Underlying the Link between Cannabis Use and Prospective Memory</t>
  </si>
  <si>
    <t>EVERYDAY PROSPECTIVE MEMORY; USE DISORDERS; RETROSPECTIVE MEMORY; SELF-REPORTS; DEFICITS; DEPRESSION; QUESTIONNAIRE; INVENTORY; ECSTASY; SCHIZOPHRENIA</t>
  </si>
  <si>
    <t>While the effects of cannabis use on retrospective memory have been extensively examined, only a limited number of studies have focused on the links between cannabis use and prospective memory. We conducted two studies to examine the links between cannabis use and both time-based and event-based prospective memory as well as potential mechanisms underlying these links. For the first study, 805 students completed an online survey designed to assess cannabis consumption, problems with cannabis use indicative of a disorder, and frequency of experiencing prospective memory failures. The results showed small to moderate sized correlations between cannabis consumption, problems with cannabis use, and prospective memory. However, a series of mediation analyses revealed that correlations between problems with cannabis use and prospective memory were driven by self-reported problems with retrospective memory. For the second study, 48 non-users (who had never used cannabis), 48 experimenters (who had used cannabis five or fewer times in their lives), and 48 chronic users (who had used cannabis at least three times a week for one year) were administered three objective prospective memory tests and three self-report measures of prospective memory. The results revealed no objective deficits in prospective memory associated with chronic cannabis use. In contrast, chronic cannabis users reported experiencing more internally-cued prospective memory failures. Subsequent analyses revealed that this effect was driven by self-reported problems with retrospective memory as well as by use of alcohol and other drugs. Although our samples were not fully characterized with respect to variables such as neurological disorders and family history of substance use disorders, leaving open the possibility that these variables may play a role in the detected relationships, the present findings indicate that cannabis use has a modest effect on self-reported problems with prospective memory, with a primary problem with retrospective memory appearing to underlie this relationship.</t>
  </si>
  <si>
    <t>Bell D.C.
 Richard A.J.
 Feltz L.C.</t>
  </si>
  <si>
    <t>Mediators of drug treatment outcomes.</t>
  </si>
  <si>
    <t>Treatment for drug use, like the process by which a person comes to use illicit drugs, may be seen to be at least in part a psychosocial process involving emotional, cognitive, and relationship domains. Treatment programs attempt to improve the psychosocial functioning of clients with the ultimate goal of effecting change in drug-use behaviors. In a longitudinal study of clients in an intensive outpatient treatment program using a cognitive behavioral model to treat crack cocaine use, it was found that length of treatment was directly associated with improvement in emotional well-being, cognitive functioning, and relationships. Of the three psychosocial domains, improvement in relationships had the strongest effect on self-reported decreases in cocaine usage, verified by urinalysis. Improvement in cognitive functioning had a small impact on cocaine use, whereas improvement in emotional well-being had almost no independent effect in this cognitive behavioral treatment program.</t>
  </si>
  <si>
    <t>https://dx.doi.org/10.1016/0306-4603%2895%2900098-4</t>
  </si>
  <si>
    <t>Addictive Behaviors. 21(5) (pp 597-613), 1996. Date of Publication: September/October 1996.</t>
  </si>
  <si>
    <t>Mensinger, Janell Lynn;Lynch, Kevin G.;TenHave, Thomas R.;McKay, James R.</t>
  </si>
  <si>
    <t>Mediators of telephone-based continuing care for alcohol and cocaine dependence.</t>
  </si>
  <si>
    <t>A previous randomized trial with 224 alcohol and/or cocaine addicts who had completed an initial phase of treatment indicated that 12 weeks of telephone-based continuing care yielded higher abstinence rates over 24 months than did group counseling continuing care. The current study examined mediators of this treatment effect. Results suggested that self-help involvement during treatment and self-efficacy and commitment to abstinence 3 months after treatment mediated subsequent abstinence outcomes. These analyses controlled for substance use prior to the assessment of mediators. Conversely, there was no evidence that self-help beliefs or social support mediated the treatment effect. These results are consistent with a model in which treatment effects are first accounted for by changes in behavior, followed by changes in self-efficacy and in commitment to abstinence. (PsycINFO Database Record (c) 2019 APA, all rights reserved)</t>
  </si>
  <si>
    <t>https://doi.org/10.1037/0022-006X.75.5.775</t>
  </si>
  <si>
    <t>Mechtler L.
 Bargnes V.
 Hart P.
 McVige J.
 Saikali N.</t>
  </si>
  <si>
    <t>Medical cannabis for chronic migraine: A retrospective review.</t>
  </si>
  <si>
    <t>Objective: To examine the effects of medical cannabis (MC) on chronic migraine (CM). Background(s): New York State (NYS) authorized cannabis for medically certified patients in 2015. No guidelines exist for the use of MC in CM patients. The limited body of literature for MC leaves providers underequipped and patients vulnerable. Design/Methods: This retrospective chart review of patients with CM, per International Classification of Headache Disorders Third Edition, examined 316 patients &gt;=21 years of age with at least one month of MC through DENT Neurologic Institute. Result(s): On NYS MC, 88.3% (279) patients reported improvement in their headache profile with an average MC exposure of 22.4+/-17.5 weeks. The average monthly migraine frequency change was significant with 42.1% decrease (24.9+/-7.16 to 16.1+/-10.7, p&lt;0.0001). Over half of the patients (171) reported improvement in their headache frequency, with 55.0% (111) experiencing &gt;=50% reduction of headache days. Sleep improvement was noted in 38.3% (121), anxiety improvement in 30.7% (97), and mood improvement in 24.7% (78). Opioid medications for CM-related pain were reduced in 50% (14) after an average of 5.6 years of opioid use. Adverse effects (AE) were reported in 23.1% (73) with 4 (1.3%) discontinuing due to AE. Patients taking a 20:1 ratio (tetrahydrocannabinol to cannabidiol) reported significantly higher occurrence of overall headache profile improvement than patients on a 1:1 ratio (p=0.039) and headache medication reduction (p=0.0059, RR 3.12). A high to low ratio carried a RR of 3.40 for mood improvement, with similar RR observed for anxiety (3.01) and sleep (2.17) improvements. There was no significant difference in AE among high to low, equal, or low to high ratios. Conclusion(s): MC may play a safe role in CM management by helping to improve headache profile, anxiety, sleep, mood, and opioid reduction. Prospective studies are required to examine the role of MC in CM within a placebo-controlled environment.</t>
  </si>
  <si>
    <t>Neurology. Conference: 71st Annual Meeting of the American Academy of Neurology, AAN 2019. Philadelphia, PA United States. 92(15 Supplement 1) (no pagination), 2019. Date of Publication: April 2019.</t>
  </si>
  <si>
    <t>Benedict G.
 Sabbagh A.
 Conermann T.</t>
  </si>
  <si>
    <t>Medical Cannabis Used as an Alternative Treatment for Chronic Pain Demonstrates Reduction in Chronic Opioid Use - A Prospective Study.</t>
  </si>
  <si>
    <t>Background: Chronic opioid therapy (COT) has been used to treat many chronic pain conditions even with poor evidence for its long-term effectiveness. Medical cannabis has emerged with certain pain-relieving properties, which has led to questions as to its' potential application, especially in relation to its effect on opioid use. Objective(s): This study investigates a proposed clinical context in offering medical cannabis as a treatment for chronic pain for those already using chronic opioid therapy. It then details patients' daily morphine milligram equivalent (MME) usage. Study Design: This single-center prospective study follows a group of patients trialing medical cannabis treatment for chronic pain that is already using COT in order to determine individual efficacy. Continued medical cannabis treatment was a decision made by the patient, after trialing medical cannabis, to either continue medical cannabis along with COT at a reduced daily MME, or to revert back to their previous COT regimen. Setting(s): This study was performed at the Allegheny Health Network Institute for Pain Medicine in Pittsburgh, Pennsylvania. The state of Pennsylvania legalized medical cannabis in April of 2016, and it became available to patients in February of 2018 through medical dispensaries. Method(s): One hundred and fifteen patients met the inclusion criteria, with the majority of those excluded due to not being treated with COT. Of the 115 who chose to undergo a medical cannabis trial in addition to their COT, 75 chose to remain certified for medical cannabis as they had significant pain relief and subsequently weaned down on opioids. Additionally, of the 115 choosing to undergo a medical cannabis trial, 30 chose to be decertified due to ineffectiveness or side effects, and those were placed back on their COT regimen. The other 10 were not included for other denoted reasons. Compliance was monitored through urine drug screens (UDS). Result(s): There was a 67.1% average decrease in daily MME/patient from 49.9 to 16.4 MME at the first follow-up. There was a 73.3% decrease in MME at second follow-up from 49.9 to 13.3 MME with an ANOVA analysis denoting a significant difference of P &lt; 0.0001. Limitation(s): The period of follow-up presented at this point includes their first 6 months of treatment with medical cannabis and COT concomitantly. Conclusion(s): Presenting medical cannabis to chronic pain patients on COT should be done in the context of a patient choice between medical cannabis WITH decrement of COT or continued current dose of COT in order to maximize effectiveness in opioid reduction as well as to limit polypharmacy concerns regarding medical cannabis. Allowing for a temporary short-term period where patients may trial medical cannabis, while concomitantly gradually weaning their COT, is also essential in determining medical cannabis' individual effectiveness for that patient's specific type of chronic pain, which should serve to maximize long-term opioid reduction results and hence decrease opioid-related overdose deaths.Copyright © 2022, American Society of Interventional Pain Physicians. All rights reserved.</t>
  </si>
  <si>
    <t>Pain Physician. 25(1) (pp E113-E119), 2022. Date of Publication: January 2022.</t>
  </si>
  <si>
    <t>Ponitz, Julie E.;Olson, Bradley D.;Jason, Leonard A.;Davis, Margaret I.;Ferrari, Joseph R.</t>
  </si>
  <si>
    <t>Medical care of individuals residing in substance abuse recovery homes: An analysis of need and utilization.</t>
  </si>
  <si>
    <t>The current study examined medical care need and utilization patterns among a substance abusing and recovering population (n = 876), investigating factors such as employment and drug use categories (e.g., pharmaceutical use, cocaine use, heroin use, alcohol use). It was found that those who were unemployed needed and utilized greater medical care than those who were employed. Results indicated that heroin, cocaine, and/or alcohol use was not predictive of medical care need or utilization, whereas pharmaceutical drug use was predictive of medical care need and utilization. Trauma and risky use of substances were not significant predictors of medical care need or utilization whereas the suicide seventy composite was significant. Potential implications for misuse of medical services (e.g., to obtain pharmaceutical drugs of use) and federal medical care expenditure allocation are discussed. (PsycINFO Database Record (c) 2019 APA, all rights reserved)</t>
  </si>
  <si>
    <t>https://doi.org/10.1300/J005v31n01_09</t>
  </si>
  <si>
    <t>Journal of Prevention &amp; Intervention in the Community</t>
  </si>
  <si>
    <t>Thrasher T.W.
 Rolli M.
 Redwood R.S.
 Peterson M.J.
 Schneider J.
 Maurer L.
 Repplinger M.D.</t>
  </si>
  <si>
    <t>Medical Clearance' of Patients With Acute Mental Health Needs in the Emergency Department: A Literature Review and Practice Recommendations.</t>
  </si>
  <si>
    <t>Introduction: Emergency departments have seen increasing numbers of patients presenting with acute mental illness. Currently, there is not a standard for assessing the medical stability of these patients prior to transfer to inpatient psychiatric services, which causes unnecessary delays in patient care. Objective(s): Provide a literature review and multidisciplinary expert consensus recommendations to simplify and expedite the medical evaluation of patients requiring admission to inpatient psychiatric facilities. Method(s): A task force with representation from emergency physicians (Wisconsin Chapter of the American College of Emergency Physicians) and psychiatrists (Wisconsin Psychiatric Association) met to create this position statement. The members reviewed clinical practice guidelines and primary literature sources to develop evidence-based recommendations. Result(s): Five categories of recommendations were developed: (1) A detailed history and physical exam should constitute the minimum necessary information required for most medical assess-ments. (2) Clinical information should guide further diagnostic testing; therefore, receiving facility blanket requirements for routine testing should be abandoned. (3) Emergency physicians should understand the limited medical capabilities of institutes of mental disease. Obtaining reasonable diagnostic testing that is not available at these facilities may be appropriate, though this should not delay patient transfer. (4) Structured medical evaluation algorithms should be used to enhance the uniformity of medical assessments for these patients. This task force recommends the Wisconsin SMART Form. (5) Emergency physicians and psychiatrists should communicate more regularly without intermediaries, both at the clinical encounter and beyond. Conclusion(s): The recommendations in this paper are endorsed by the Wisconsin Chapter of the American College of Emergency Physicians and the Wisconsin Psychiatric Association, which strongly urge affected medical providers to adopt them into routine practice.Copyright © 2019, State Medical Society of Wisconsin. All rights reserved.</t>
  </si>
  <si>
    <t>Wisconsin Medical Journal. 118(4) (pp 156-163), 2019. Date of Publication: DECEMBER 2019.</t>
  </si>
  <si>
    <t>Mogford D.V.
 Lawrence R.J.</t>
  </si>
  <si>
    <t>Medical comorbidity and projected survival in patients admitted to a specialist addictions in-patient unit.</t>
  </si>
  <si>
    <t>Aims and method To investigate the burden of medical comorbidity in a population receiving in-patient treatment for drug and alcohol problems. All patients admitted over a 6-month period were included in the data-set. We recorded diagnostic information on admission that allowed the calculation of predicted 10-year survival using a previously validated comorbidity index. Results Despite the majority of the sample having a predicted 10-year survival chance of greater than 75%, a sizeable minority (16.7%) are carrying a high burden of medical comorbidity, with a predicted 10-year survival chance of less than 50%. More than half (55.2%) of these patients were under the age of 55. Chronic respiratory disease was the most frequent diagnosis. Clinical implications In-patient substance misuse units serve a complicated group of patients, whose needs are met by active medical input, resident medical cover and effective liaison with general hospitals. This is important when planning and commissioning treatment services. The high burden of respiratory disease suggests the utility of robust smoking cessation interventions among this population.Copyright © 2016 The Authors.</t>
  </si>
  <si>
    <t>https://dx.doi.org/10.1192/pb.bp.115.051987</t>
  </si>
  <si>
    <t>Psychiatric Bulletin. 40(5) (pp 255-260), 2016. Date of Publication: October 2016.</t>
  </si>
  <si>
    <t>Cohen, Mardge H.;Cook, Judith A.;Grey, Dennis;Young, Mary;Hanau, Lawrence H.;Tien, Phyllis;Levine, Alexandra M.;Wilson, Tracey E.</t>
  </si>
  <si>
    <t>Medically Eligible Women Who Do Not Use HAART: The Importance of Abuse, Drug Use, and Race.</t>
  </si>
  <si>
    <t>Objectives: We investigated the prevalence and characteristics of HIV-positive women who do not report highly active antiretroviral therapy (HAART) use. Methods: We analyzed HAART use among 1165 HIV-positive participants in the Women's Interagency HIV Study. Results: Between October 1, 2000, and March 31, 2001, 254 women with clinical indications for HAART reported not using it, 635 reported HAART use, and 276 had no clinical indications. In multivariate analysis, using crack/cocaine/heroin and a history of abuse decreased the likelihood of using HAART, whereas being White increased it. Conclusions: One of 4 women for whom HAART was indicated reported not using HAART. Childhood sexual abuse prevention, more intensive abuse treatment, and continuing drug treatment may enhance HIV disease treatment of women. (PsycInfo Database Record (c) 2021 APA, all rights reserved)</t>
  </si>
  <si>
    <t>https://doi.org/10.2105/AJPH.94.7.1147</t>
  </si>
  <si>
    <t>American Journal of Public Health</t>
  </si>
  <si>
    <t>American Public Health Assn</t>
  </si>
  <si>
    <t>Asadi, Marzieh;Rashedi, Vahid;Khademoreza, Nooshin;Seddigh, Ruohollah;Keshavarz-Akhlaghi, Amir-Abbas;Ahmadkhaniha, Hamidreza;Rezvaniardestani, Seied-Mohamadhosein;Lotfi, Ali;Shalbafan, Mohammadreza</t>
  </si>
  <si>
    <t>Medication adherence and drug attitude amongst male patients with the methamphetamine-induced psychotic disorder after discharge: A three months follow up study.</t>
  </si>
  <si>
    <t>Medication adherence and attitudes toward psychiatric medication affect treatment outcome. The objective of this study was to evaluate the effect and interaction of psychotic symptoms, sociodemographic factors, and attitudes concerning medication use with a three-month follow-up among methamphetamine-induced psychotic male patients. In this prospective, descriptive study, 42 male patients diagnosed with a methamphetamine-induced psychotic disorder were selected on the last day of their admission period in Iran Psychiatry Hospital, Tehran, Iran. Each patient was evaluated using the Persian version of the Drug Attitude Inventory (DAI-10), Medication Possession Ratio (MPR), Positive and Negative Syndrome Scale (PANSS), as well as a sociodemographic questionnaire immediately, one month and three months after discharge. There was a significant difference in MPR between the first and third months. Moreover, the frequency of patients with a positive attitude toward their medications increased over time. Indeed, all participants stated a positive attitude at the last follow-up based on the DAI-10 cutoff. Based on our findings, medication adherence of male patients with methamphetamine-induced psychotic disorder should be an essential aspect of treatment after discharge from psychiatry inpatient wards, more specifically, through the first months. (PsycInfo Database Record (c) 2021 APA, all rights reserved)</t>
  </si>
  <si>
    <t>https://doi.org/10.1080/02791072.2021.1883778</t>
  </si>
  <si>
    <t>Cooley S.A.
 Paul R.H.
 Ances B.M.</t>
  </si>
  <si>
    <t>Medication management abilities are reduced in older persons living with HIV compared with healthy older HIV- controls.</t>
  </si>
  <si>
    <t>Although combination antiretroviral therapy (cART) has simplified over the past decade, polypharmacy is increasing for older people living with HIV (PLWH) due to the emergence of multiple health comorbidities. This study examined predictors of, and relationships between, objective (Medication Management Test-Revised (MMT-R)) and self-reported medication management ability in older (&gt;= 50 years) PLWH (n = 146) compared with HIV-uninfected (HIV-) individuals (n = 60). PLWH scored worse on the MMT-R and had a higher pill burden compared with HIV- individuals. MMT-R failure was predicted by HIV status, race, reading level, and worse executive functioning, as well as history of Hepatitis C and detectable viral load in PLWH. Self-reported ability to manage medications did not relate to MMT-R score. Older PLWH may not self-describe concerns regarding their ability to manage complex medication regimens. Our results emphasize the need for objective measurements of medication management ability.Copyright © 2020, Journal of NeuroVirology, Inc.</t>
  </si>
  <si>
    <t>https://dx.doi.org/10.1007/s13365-020-00827-2</t>
  </si>
  <si>
    <t>Journal of NeuroVirology. 26(2) (pp 264-269), 2020. Date of Publication: 01 Apr 2020.</t>
  </si>
  <si>
    <t>Kumar G.
 Kaur D.</t>
  </si>
  <si>
    <t>Medication overuse headache in Bihar, India.</t>
  </si>
  <si>
    <t>Objective: Medication overuse Headache (MOH) is a well-known cause of chronic headache worldwide. The prevalence of MOH is about 2% in women and about 1% in men in industrialized countries. There are very few studies from India and none from the state of Bihar with a population of 104 million. The aim of the study was to document the findings and observations in MOH patients seen in Bihar, India. Method(s): A questionnaire based, prospective study including consecutive patients at Headache clinic in the department of Neurology at a tertiary referral center in India. The patients were diagnosed based on the International Classification of Headache Disorders 3rd edition (ICHD 3) criteria. Patients above 18 years and with more than 1 year of headache were included and details on demographics, history, clinical pattern and treatment were recorded. Result(s): Of the 1356 patients presenting to headache clinic from January 2018 to February 2019, 32 patients fulfilled the criteria for MOH. Females comprised 91% of the study group, with an average age of 33.89 years. Ergotamine in combination with caffeine, paracetamol and prochlorperazine contributed the most (65.62%) followed by combination analgesics (31.25%) and Ibuprofen (3.12%). There was no instance of triptan, barbiturate or opioid over-use. All the patients had episodic migraine to begin with, none had tension-type headache or any other headache. The average intake was 21.5 months for ergots and 18 months for combination analgesics. 4/32 had depression and 6/32 had associated anxiety. None of the patients developed vascular complications with ergotamine or were aware about the difference between prophylactic and abortive medications. Conclusion(s): MOH is an under-diagnosed condition in India, but the prevalence is lower than the western countries. The general fear of kidney damage, practice of applying local pain balms, delaying taking painkillers and alternative treatment options probably is the reason. Ergotamine was the main culprit due to easy availability, cost and popularity amongst non-neurologists. Cost is a major factor limiting factor for triptans and other medications are not used routinely for pain relief in India. Raising awareness regarding MOH, prophylactic medications in primary physicians and developing treatment strategies is the need of the hour.</t>
  </si>
  <si>
    <t>https://dx.doi.org/10.1177/0333102419859835</t>
  </si>
  <si>
    <t>Cephalalgia. Conference: 19th International Headache Congress International Headache Society. Dublin Ireland. 39(1 Supplement) (pp 126), 2019. Date of Publication: September 2019.</t>
  </si>
  <si>
    <t>Van Oijen B.
 Janknegt R.
 De Wit H.
 Peters F.
 Schouten H.
 Van Der Kuy H.</t>
  </si>
  <si>
    <t>Medication surveillance on intravenous cytotoxic agents: A retrospective study.</t>
  </si>
  <si>
    <t>Background Medication surveillance is not commonly performed for cytotoxic agents. Cytotoxic agents generally have a narrow therapeutic range and therefore it might be necessary to adjust the dose. Interactions may not only cause supratherapeutic ranges, but can also lead to subtherapeutic levels. Up till now, only a few studies have demonstrated the value and importance of medication surveillance in ambulatory cancer patients. Objective The objective of this study is to determine the prevalence and relevance of interactions with cytotoxic agents in ambulant cancer patients receiving one or more intravenous cytotoxic administrations. Setting This retrospective study was undertaken in the Orbis Medical Centre in Sittard, the Netherlands. Methods All ambulatory cancer patients receiving one or more intravenous cytotoxic treatments during the period October 2008 to April 2010 were included. Cytotoxic agent related information was determined using the hospital information system and medication history was determined using the Electronic Prescribing System (EPS) and an open care information system. Medication was entered into the EPS and medication surveillance was performed electronically using the G-standard. All alerts were generated retrospectively. Main outcome measure The prevalence and relevance of interactions between cytotoxic agents and other drugs in ambulatory cancer patients. Results A total of 527 ambulatory cancer patients was enrolled. The mean age of the patients was 63.6 years and 303 were female (55 %). In 24 patients a total of 58 cytotoxic agent-related interactions was detected of whom five were clinically relevant. The most frequent cytotoxic agent-related interaction was with acenocoumarol; the most relevant interactions were with antiepileptic drugs. Conclusion A total of 58 potential cytotoxic agent-related interactions was found. This corresponds to 11 cytotoxic agent-related interactions per 100 ambulatory cancer patients, of which one was indicated clinically relevant and should have required an intervention. The most frequently involved drug was acenocoumarol. Most drug-related interactions with cytotoxic agents are manageable and can be monitored. Prospective studies are needed to confirm the relevance of medication surveillance on cytotoxic agents. © 2013 Springer Science+Business Media Dordrecht.</t>
  </si>
  <si>
    <t>https://dx.doi.org/10.1007/s11096-012-9723-2</t>
  </si>
  <si>
    <t>International Journal of Clinical Pharmacy. 35(4) (pp 554-559), 2013. Date of Publication: August 2013.</t>
  </si>
  <si>
    <t>Blass, David M.;Black, Betty S.;Phillips, Hilary;Finucane, Thomas;Baker, Alva;Loreck, David;Rabins, Peter V.</t>
  </si>
  <si>
    <t>Medication use in nursing home residents with advanced dementia.</t>
  </si>
  <si>
    <t>Objective: To describe medication usage in nursing home residents with advanced dementia, to identify how this usage changed as patients advanced towards death, and to identify correlates of increased medication usage. Methods: Prospective cohort study (CareAD) during which data on medication prescription were extracted from medical records at regular intervals using standardized extraction procedures. Results: Patients (n = 125) were prescribed a mean of 14.6 medications during the 6 months prior to study enrollment. In a subgroup of patients who died during the study (n = 88), as the time of death approached, the total number of medications prescribed did not vary but the types of medications prescribed did change, with an increase in palliative medications such as opiate analgesics and a decrease in other medication classes such as antibiotics, anti-dementia agents, cardiovascular agents, and psychotropic agents, among others. In linear regression analyses, total medication prescription at study entry was associated with study site, antibiotic treatment, presence of cardiovascular disease, and treatment of gastrointestinal or dermatological conditions. Conclusions: Nursing home residents with advanced dementia are prescribed a large number of medications from numerous medication classes and prescribing patterns change over time. Further study is needed to determine the ideal approach to treating chronic medical problems at the end of life in this patient population. (PsycInfo Database Record (c) 2020 APA, all rights reserved)</t>
  </si>
  <si>
    <t>https://doi.org/10.1002/gps.1921</t>
  </si>
  <si>
    <t>International Journal of Geriatric Psychiatry</t>
  </si>
  <si>
    <t>Riggins, T; Cacic, K; Buckingham-Howes, S; Scaletti, LA; Salmeron, BJ; Black, MM</t>
  </si>
  <si>
    <t>Memory ability and hippocampal volume in adolescents with prenatal drug exposure</t>
  </si>
  <si>
    <t>Prenatal drug exposure; Memory; Hippocampus; Development; Adolescent brain</t>
  </si>
  <si>
    <t>UTERO COCAINE EXPOSURE; SURFACE-BASED ANALYSIS; GEOMETRICALLY ACCURATE; INHIBITORY CONTROL; HOME INTERVENTION; CHILDHOOD; MRI; SEGMENTATION; BRAIN; CHILDREN</t>
  </si>
  <si>
    <t>The objective of the present study was to examine the influence of prenatal drug exposure (PDE) on memory performance and supporting brain structures (i.e., hippocampus) during adolescence. To achieve this goal, declarative memory ability and hippocampal volume were examined in a well-characterized sample of 138 adolescents (76 with a history of PDE and 62 from a non-exposed comparison group recruited from the same community, mean age = 14 years). Analyses were adjusted for: age at time of the assessments, gender. IQ prenatal exposure to alcohol and tobacco, and indices of early childhood environment (i.e., caregiver depression, potential for child abuse, and number of caregiver changes through 7 years of age). Results revealed that adolescents with a history of PDE performed worse on the California Verbal Learning Test Child Version (CVLT-C), and story recall from the Children's Memory Scale (CMS), and had larger hippocampal volumes, even after covariate adjustment. Hippocampal volume was negatively correlated with memory performance on the CVLT-C, with lower memory scores associated with larger volumes. These findings provide support for long-term effects of PDE on memory function and point to neural mechanisms that may underlie these outcomes. (c) 2012 Elsevier Inc. All rights reserved.</t>
  </si>
  <si>
    <t>Perna, EBDF; Theunissen, EL; Kuypers, KPC; Heckman, P; de la Torre, R; Farre, M; Ramaekers, JG</t>
  </si>
  <si>
    <t>Memory and mood during MDMA intoxication, with and without memantine pretreatment</t>
  </si>
  <si>
    <t>MDMA; Memantine; Acute; Cognition; Mood</t>
  </si>
  <si>
    <t>ECSTASY MDMA; 3,4-METHYLENEDIOXYMETHAMPHETAMINE MDMA; HEALTHY-VOLUNTEERS; VERBAL MEMORY; 75 MG; PSYCHOMOTOR FUNCTION; DRIVING PERFORMANCE; NICOTINIC RECEPTORS; IMPAIRMENT; PREVENTS</t>
  </si>
  <si>
    <t>Previous studies have shown that single doses of MDMA can affect mood and impair memory in humans. The neuropharmacological mechanisms involved in MDMA-induced memory impairment are not clear. Memantine, an NMDA and alpha 7 nicotinic acetylcholine (ACh) receptor antagonist, was able to reverse MDMA-induced memory impairment in rats. This study investigated whether treatment with memantine can prevent MDMA-induced memory impairment in humans. 15 subjects participated in a double-blind, placebo controlled, within-subject design. Subjects received both pre-treatment (placebo/memantine 20 mg) (T1) and treatment (placebo/MDMA 75 mg) (72) on separate test days. T1 preceded 72 by 120 min. Memory function was assessed 90 min after 12 by means of a Visual Verbal Learning Task, a Prospective Memory Task, the Sternberg Memory Task and the Abstract Visual Pattern Learning Task. Profile of Mood State and psychomotor performance were also assessed to control whether MDMA and memantine interactions would selectively pertain to memory or transfer to other domains as well. MDMA significantly impaired performance in the visual verbal learning task and abstract visual pattern learning task. Pre-treatment with memantine did not prevent MDMA-induced memory impairment in these two tasks. Both positive (vigour, arousal, elation) and negative mood effects (anxiety) were increased by MDMA. The responses were not altered by pretreatment with memantine which had no effect on memory or mood when given alone. These preliminary results suggest that memantine does not reverse MDMA-induced memory impairment and mood in humans. This article is part of the Special Issue entitled 'CNS Stimulants'. (C) 2014 Elsevier Ltd. All rights reserved.</t>
  </si>
  <si>
    <t>De Sousa Fernandes Perna E.B.
 Theunissen E.L.
 Kuypers K.P.C.
 Heckman P.
 De La Torre R.
 Farre M.
 Ramaekers J.G.</t>
  </si>
  <si>
    <t>Memory and mood during MDMA intoxication, with and without memantine pretreatment.</t>
  </si>
  <si>
    <t>Previous studies have shown that single doses of MDMA can affect mood and impair memory in humans. The neuropharmacological mechanisms involved in MDMA-induced memory impairment are not clear. Memantine, an NMDA and alpha 7 nicotinic acetylcholine (ACh) receptor antagonist, was able to reverse MDMA-induced memory impairment in rats. This study investigated whether treatment with memantine can prevent MDMA-induced memory impairment in humans. 15 subjects participated in a double-blind, placebo controlled, within-subject design. Subjects received both pre-treatment (placebo/memantine 20 mg) (T1) and treatment (placebo/MDMA 75 mg) (T2) on separate test days. T1 preceded T2 by 120 min. Memory function was assessed 90 min after T2 by means of a Visual Verbal Learning Task, a Prospective Memory Task, the Sternberg Memory Task and the Abstract Visual Pattern Learning Task. Profile of Mood State and psychomotor performance were also assessed to control whether MDMA and memantine interactions would selectively pertain to memory or transfer to other domains as well. MDMA significantly impaired performance in the visual verbal learning task and abstract visual pattern learning task. Pre-treatment with memantine did not prevent MDMA-induced memory impairment in these two tasks. Both positive (vigour, arousal, elation) and negative mood effects (anxiety) were increased by MDMA. The responses were not altered by pretreatment with memantine which had no effect on memory or mood when given alone. These preliminary results suggest that memantine does not reverse MDMA-induced memory impairment and mood in humans. This article is part of the Special Issue entitled 'CNS Stimulants'.Copyright © 2014 Elsevier Ltd.</t>
  </si>
  <si>
    <t>https://dx.doi.org/10.1016/j.neuropharm.2014.03.008</t>
  </si>
  <si>
    <t>Neuropharmacology. 87 (pp 198-205), 2014. Date of Publication: December 2014.</t>
  </si>
  <si>
    <t>Capaldi D.M.
 Kerr D.C.R.
 Tiberio S.S.
 Owen L.D.</t>
  </si>
  <si>
    <t>Men's misuse of prescription opioids from early to middle adulthood: An examination of developmental and concurrent prediction models.</t>
  </si>
  <si>
    <t>Objective: The prevalence of misuse of prescription opioids across adulthood and the associations of such misuse with symptoms of psychopathology and use of other substances were examined for an at-risk community sample of men. Method(s): For a longitudinal study of boys (N = 206) followed to adulthood, misuse of prescription opioids was assessed on 13 occasions from ages 20-21 years to 37-38 years. Prediction of misuse was examined from prospectively assessed risk factors in 3 models: (a) parental substance use during the men's adolescence; (b) the men's own risk behaviors in adolescence-delinquent behavior, depressive symptoms, and use of tobacco, alcohol, marijuana, and opioids; and (c) within- and betweenindividual effects of the men's risk behaviors during adulthood. Result(s): Opioid misuse was reported by 29% of men. After accounting for effects of age and considered individually, parent marijuana use and all of the adolescent and adult risk factors (except adolescent depressive symptoms) were significant between-individual predictors of opioid misuse. Furthermore, within-individual prediction was significant for adult delinquency and alcohol use after accounting for increases in opioid misuse with age. When risk factors were tested simultaneously, men's adult delinquency and use of marijuana and tobacco remained significant between individual predictors, whereas no parental or adolescent risk factors remained significant in these models. Conclusion(s): Both adolescent and adult risk factors were examined that predicted adult opioid misuse. Preventing adolescent problem behavior and using such histories to inform screening for misuse risk in adulthood may reduce the burden of the opioid crisis.Copyright © 2019 American Psychological Association.</t>
  </si>
  <si>
    <t>https://dx.doi.org/10.1037/ccp0000442</t>
  </si>
  <si>
    <t>Journal of Consulting and Clinical Psychology. 87(10) (pp 893-903), 2019. Date of Publication: October 2019.</t>
  </si>
  <si>
    <t>Ekinci S.
 Kural H.U.
 Varlik C.</t>
  </si>
  <si>
    <t>Menstrual Cycle Irregularities in Women with Opioid Dependence: Relationship with Addiction Profile.</t>
  </si>
  <si>
    <t>Objective: Menstrual cycle irregularities are frequently observed in women with opioid dependence. Opioid decreases the level LH-FSH through affecting GNRH. Clinical relationship between menstrual irregularities and opioid dependence have not been studied. In this study, we tried to examine whether or not women with opioid dependence experienced menstrual irregularities before starting opioid use and the effect of menstrual irregularities on addiction profile. Method(s): With this purpose, 40 women with the diagnosis of opioid dependence based on DSM-IV-TR criteria and undergoing outpatient and inpatient treatment for opioid dependence in the Balikli Rum Hospital were included in opioid dependence group (OD). The control group was recruited from 40 healthy women without any psychiatric diagnosis, matched with other group in terms of age and gender. All study participants completed a socio-demographic data form, the Women Health Questionnaire (WHQ), the Beck Depression Inventory (BDI), the Beck Anxiety Inventory (BAI), and Addiction Profile Index (BAPI). Result(s): It was found that 14 participants (35%) in OD group had menstrual irregularities also before starting opioid use. These 14 participants (35%) who had menstrual irregularities before opioid use in OD group (MI-OD group) and 26 participants (75%) not having a menstrual irregularity before opioid use (NMI-OD) were compared in terms of scale scores. It was found that craving subscale of BAPI was significantly higher in MI-OD group than NMIOD group (t=-3.448, p&lt;0.001). Conclusion(s): In this study, menstrual irregularities were highly observed in women with opioid dependence. It was also seen that the level of craving is much higher in women having menstrual irregularities before starting opioid use. It might be noted that prospective studies examining the relationship between menstrual irregularities and opioid use in women are necessary.</t>
  </si>
  <si>
    <t>https://dx.doi.org/10.1080/24750573.2017.1308706</t>
  </si>
  <si>
    <t>Psychiatry and Clinical Psychopharmacology. Conference: 9th International Congress on Psychopharmacology and 5th International Symposium on Child and Adolescent. Antalya Turkey. 27(Supplement 1) (pp 18-19), 2017. Date of Publication: 2017.</t>
  </si>
  <si>
    <t>Richardson L.P.
 Russo J.E.
 Katon W.
 McCarty C.A.
 Devries A.
 Edlund M.J.
 Martin B.C.
 Sullivan M.</t>
  </si>
  <si>
    <t>Mental health disorders and long-term opioid use among adolescents and young adults with chronic pain.</t>
  </si>
  <si>
    <t>Purpose: The purpose of this study was to examine the association between mental health disorders and subsequent risk for long-term opioid use among adolescents and young adults presenting with common chronic pain complaints (back pain, neck pain, headache, and arthritis/joint pain). Method(s): Using claims data from January 1, 2001 to June 30, 2008, we conducted a longitudinal analysis of opioid use patterns among 13-24-year-old subjects presenting with a new episode of chronic pain. Long-term opioid use was defined as receiving &gt;90 days of opioids within a 6-month period with no gap of &gt;30 days in use of opioids in the 18 months after the first qualifying pain diagnosis. Mental health disorders were identified from claims in the 6 months before the first qualifying pain diagnosis. Result(s): Fifty-nine thousand seventy-seven youth met criteria for a new episode of chronic pain. Among these youth, 321 (.5%) met criteria for long-term opioid use, and 16,172 (27.4%) had some opioid use. After controlling for demographic and clinical factors, youth with preexisting mental health diagnoses had a 2.4-fold increased risk of subsequently receiving long-term opioids versus no opioids (odds ratio = 2.36, 95% confidence interval = 1.73-3.23) and a 1.8-fold increased likelihood of receiving long-term opioids versus some opioids (odds ratio = 1.83, 95% confidence interval = 1.34-2.50). Conclusion(s): Mental health disorders are associated with increased risk for long-term opioid use among adolescents and emerging young adults. Further study is warranted to examine risks and benefits of long-term opioid use in this population. © 2012 Society for Adolescent Health and Medicine.</t>
  </si>
  <si>
    <t>https://dx.doi.org/10.1016/j.jadohealth.2011.11.011</t>
  </si>
  <si>
    <t>Journal of Adolescent Health. 50(6) (pp 553-558), 2012. Date of Publication: June 2012.</t>
  </si>
  <si>
    <t>Kellam S.G.
 Ensminger M.E.
 Simon M.B.</t>
  </si>
  <si>
    <t>Mental health in first grade and teenage drug, alcohol, and cigarette use.</t>
  </si>
  <si>
    <t>This paper reports on prospective studies of the effects of psychological and social variables measured in first grade on the use of various drugs, alcohol, and cigarettes by teenagers 10 years later. The population consisted of all of the 1966-1967 first graders of Woodlawn, a poor, black, Chicago neighborhood. In a 10-year follow-up, the population, which had been studied three times in first grade and once in third grade, was reassessed for family, psychological, and social data, in addition to drug, alcohol and cigarette use. The former Woodlawn first graders, now aged 16-17, used beer or wine, hard liquor, marijuana or hashish, and cigarettes with considerable frequency. Psychedelics, amphetamines, barbiturates, tranquilizers, opiates, cocaine, inhalants, and cough syrup or codeine were used with much lower frequency. Three separate kinds of characteristics observable in first grade were associated with drug use by adolescents ten years later. (1) Higher first-grade IQ test scores or school readiness test scores predicted more frequent drug use for both sexes. (2) Males used drugs and alcohol (not cigarettes) more often than females, and, antecedents of later drug use by males were more clear than those for females. (3) Those children whose first-grade teachers rated them as shy used drugs least often 10 years later; first graders rated as aggressive used drugs most often 10 years later; adapting first graders and those with learning problems only were found to be moderate drug, alcohol and cigarette users. These results were much more clear for males. Among females, higher levels of psychiatric symptoms in first grade predicted, to some extent, lower teenage drug use. Teenage antisocial behavior was an important mediator of teenage drug use for first-grade shy-aggressive males and somewhat less important for first-grade aggressive males.</t>
  </si>
  <si>
    <t>Drug and Alcohol Dependence. 5(4) (pp 273-304), 1980. Date of Publication: 1980.</t>
  </si>
  <si>
    <t>Nygaard E.
 Slinning K.
 Moe V.
 Fjell A.
 Walhovd K.B.</t>
  </si>
  <si>
    <t>Mental health in youth prenatally exposed to opioids and poly-drugs and raised in permanent foster/adoptive homes: A prospective longitudinal study.</t>
  </si>
  <si>
    <t>Background: Little is known about the mental health of prenatally opioid- and polydrug-exposed youth raised in foster/adoptive families. Aim(s): To compare mental health problems among two groups of youth, one prenatally drug-exposed group with participants who were mainly placed in permanent foster or adoptive homes in early infancy and a group without known prenatal risk factors who were raised by their birth parents. Method(s): The sample consisted of 45 drug-exposed and 48 nonexposed youth between 17 and 22 years old from an original sample of 136 followed since birth. An extended version of the Mini International Neuropsychiatric Interview was used to assess lifetime psychiatric disorder, and participants completed the Achenbach Adult Self-Report form and Cantril's Ladder of Life Satisfaction Scale. Result(s): A higher proportion of the youth in the drug-exposed group had lifetime experiences with major depressive episodes, alcohol abuse and attention deficit, hyperactivity disorder (OR &gt; 3, p &lt;= .030). They scored higher on the aggressive behavior scale, had more sexual partners and were younger at their sexual debut (p &lt;= .030). There were no group differences in current self-reported satisfaction with life. Conclusion(s): Youth exposed to drugs prenatally continue to represent a risk group despite early placement in permanent foster and adoptive homes. The factors contributing to this elevated risk may be multifaceted and involve adverse prenatal conditions including but not limited to drug exposure, genetics, and postnatal environmental conditions. The results highlight the need for longitudinal follow-up in the transition to adulthood as well as qualified service provision for these youth and their families.Copyright © 2019 The Authors</t>
  </si>
  <si>
    <t>https://dx.doi.org/10.1016/j.earlhumdev.2019.104910</t>
  </si>
  <si>
    <t>Early Human Development. 140 (no pagination), 2020. Article Number: 104910. Date of Publication: January 2020.</t>
  </si>
  <si>
    <t>Nowotny, Kathryn M.;Perdue, Tasha;Cepeda, Alice;Valdez, Avelardo</t>
  </si>
  <si>
    <t>Mental health of heroin users with differing injection drug use histories: A non-treatment sample of Mexican American young adult men.</t>
  </si>
  <si>
    <t>Background: While the comorbidity of mental health and injecting heroin has been documented, current research is limited by describing the mental health of people who inject drugs without a comparison group and by the lack of research on nontreatment samples in the United States, particularly among Hispanics. The purpose of this study was to examine the association of injecting history (never, former, occasional, and daily) and multiple outcomes of global and mental health using a sample of U.S.-based Latinos not currently in treatment. Methods: Data are from a sample of street-recruited Mexican American young adult men (n = 275) in San Antonio, TX. Multiple logistic regression and structural equation modeling were used. Results: Overall 54% of men reported lifetime injecting drug use (20.7% former users, 11.1% occasional users, and 21.9% daily users). We found varying prevalence rates of global and mental health status among different histories of injecting. After covariate adjustment, daily injecting remained strongly associated with all four outcomes: perceived poor health status (AOR = 4.39; p â‰¤ 0.001), psychological distress (AOR = 2.78; p â‰¤ 0.05), depression (AOR = 4.37; p â‰¤ 0.001), and suicidal ideation (OR = 4.75; p â‰¤ 0.001). Acculturation, gang membership, and incarceration history also emerged as important factors. Conclusion: This study provides new information about the relationship between mental health and injecting heroin use. Findings: Support the need to consider mental health states among people who inject drugs, and to examine varying histories of injecting with socially and culturally relevant factors. (PsycINFO Database Record (c) 2018 APA, all rights reserved)</t>
  </si>
  <si>
    <t>https://doi.org/10.1016/j.drugalcdep.2017.08.041</t>
  </si>
  <si>
    <t>Henderson J.M.T.
 Lee S.J.
 Austin N.C.</t>
  </si>
  <si>
    <t>Mental health outcomes in school-age children born to opioid-dependent mothers maintained on methadone during pregnancy.</t>
  </si>
  <si>
    <t>Background: Opioid use during pregnancy is a major global health issue. Infants born to opioid-dependent mothers enrolled in methadone treatment are at higher risk for poor neurodevelopmental outcomes. The psychological adjustment of school-age methadone-exposed (ME) children however, remains unknown due to the lack of systematic longitudinal studies. Method(s): A regional cohort of 70 ME children and a comparison group of 91 non-ME children were studied prospectively to age 9-years. Maternal and infant clinical data were recorded at birth. Multi-informant ratings of children's psychological adjustment were assessed using the Strengths and Difficulties Questionnaire. A clinical adjustment problem was defined as a score &gt;1SD greater than the comparison group mean. Result(s): ME children had odds of conduct, hyperactivity/inattention, peer, and prosocial problems 3.3 to 7.2 times higher than their comparison peers. ME children's odds for emotional problems were only moderately increased (1.1-2.9). ME children's odds for clinically significant behaviour problems were attenuated (1.4-4.5) following adjustment for other drug exposures, male sex, maternal education, and depression. ME children had higher rates of pervasive (parent and teacher report) adjustment problems in conduct, hyperactivity/inattention, peer, prosocial, and overall behavioural problems (30.4%-39.1% vs. 3.4%-9.1%) than non-ME children. Conclusion(s): Methadone-exposed children are at increased risk for pervasive emotional and behavioural problems. Study findings have important implications for ME children's later social competence, cognitive functioning and educational achievement.</t>
  </si>
  <si>
    <t>https://dx.doi.org/10.1111/jpc.13882_212</t>
  </si>
  <si>
    <t>Journal of Paediatrics and Child Health. Conference: 22nd Annual Congress of the Perinatal Society of Australia and New Zealand, PSANZ 2018. Auckland New Zealand. 54(Supplement 1) (pp 80), 2018. Date of Publication: March 2018.</t>
  </si>
  <si>
    <t>Green V.R.
 Conway K.P.
 Silveira M.L.
 Kasza K.A.
 Cohn A.
 Cummings K.M.
 Stanton C.A.
 Callahan-Lyon P.
 Slavit W.
 Sargent J.D.
 Hilmi N.
 Niaura R.S.
 Reissig C.J.
 Lambert E.
 Zandberg I.
 Brunette M.F.
 Tanski S.E.
 Borek N.
 Hyland A.J.
 Compton W.M.</t>
  </si>
  <si>
    <t>Mental Health Problems and Onset of Tobacco Use Among 12- to 24-Year-Olds in the PATH Study.</t>
  </si>
  <si>
    <t>Objective: To examine whether mental health problems predict incident use of 12 different tobacco products in a nationally representative sample of youth and young adults. Method(s): This study analyzed Wave (W) 1 and W2 data from 10,533 12- to 24-year-old W1 never tobacco users in the Population Assessment of Tobacco and Health (PATH) Study. Self-reported lifetime internalizing and externalizing symptoms were assessed at W1. Past 12-month use of cigarettes, electronic nicotine delivery systems (ENDS), traditional cigars, cigarillos, filtered cigars, pipe, hookah, snus pouches, other smokeless tobacco, bidis and kreteks (youth only), and dissolvable tobacco was assessed at W2. Result(s): In multivariable regression analyses, high-severity W1 internalizing (adjusted odds ratio [AOR] = 1.5, 95% CI = 1.3-1.8) and externalizing (AOR = 1.3, 95% CI = 1.1-1.5) problems predicted W2 onset of any tobacco use compared to no/low/moderate severity. High-severity W1 internalizing problems predicted W2 use onset across most tobacco products. High-severity W1 externalizing problems predicted onset of any tobacco (AOR = 1.6, 95% CI = 1.3-1.8), cigarettes (AOR = 1.4, 95% CI = 1.0-2.0), ENDS (AOR = 1.8, 95% CI = 1.5-2.1), and cigarillos (AOR = 1.5, 95% CI = 1.0-2.1) among youth only. Conclusion(s): Internalizing and externalizing problems predicted onset of any tobacco use. However, findings differed for internalizing and externalizing problems across tobacco products, and by age, gender, and race/ethnicity. In addition to screening for tobacco product use, health care providers should screen for a range of mental health problems as a predictor of tobacco use. Interventions addressing mental health problems may prevent youth from initiating tobacco use.Copyright © 2018 American Academy of Child and Adolescent Psychiatry</t>
  </si>
  <si>
    <t>https://dx.doi.org/10.1016/j.jaac.2018.06.029</t>
  </si>
  <si>
    <t>Journal of the American Academy of Child and Adolescent Psychiatry. 57(12) (pp 944-954.e4), 2018. Date of Publication: December 2018.</t>
  </si>
  <si>
    <t>Cailhol, L; Thalamas, C; Garrido, C; Birmes, P; Lapeyre-Mestre, M</t>
  </si>
  <si>
    <t>Mental health service utilization among borderline personality disorder patients inpatient</t>
  </si>
  <si>
    <t>Borderline personality disorder; Psychotropic drugs; Psychotherapy; Hospitalization</t>
  </si>
  <si>
    <t>ALLIANCE</t>
  </si>
  <si>
    <t>Background. - Borderline personality disorder (BPD) is characterized by a pervasive pattern of instability and impulsivity. Several North American prospective studies support the high level of mental health care utilization in this population. There is little data in other systems of health organization, such as France. Furthermore, little is known on the variables associated with the mental health service utilization among BPD patients. Objective. - The main objective was to compare the utilization of mental health care among BPD patients, to the general population and patients with another personality disorder (PD) and to describe the demographic and clinical factors associated with the group of patients who use the most health care. Method. - A multi-center (5 public and private centers), epidemiological study. Data were collected prospectively (database of an insurance fund covering 80% of the population) and viewed, retrospectively. We used the data collected during the five years previously to the inclusion. Inclusion criteria were age (18-60 years) and membership in the health insurance fund targeted. Patients on legal protection, forced hospitalization, with a chronic psychotic disorder, manic, mental retardation, or not reading French were excluded. First, four groups were composed: BPD, other PD, control groups for PD and other PD. The first two groups were recruited from a screening of inpatients including a self-administered questionnaire (Personality Disorder Questionnaire 4+). Assessment by a psychologist including the Structured Interview for DSM-IV Personality Disorders (SIDP-IV) was given straight to those who had a score above 28. This questionnaire allowed us to distinguish one group of subjects with BPD and a group with other PD (without BPD). Clinical evaluation included Axis I (MINI), Axis II (SIDP-IV), psychopathological features (YSQ-I, DSQ-40), demographic variables and therapeutic alliance (Haq-II). Matched controls (age, sex) composed the 3rd and 4th group (BPD control and other PD control). They were randomly chosen in the health database insurance previously used. Results. - One hundred and thirty-seven (95.8%) screened patients agreed to answer the psychological assessment. In this sample, 44 (32.1%) had BPD, 39 (28.5%) other PD and another 39 (28.5%) did not have PD. The BPD group was compared to a sample of 165 matched subjects and the other group PD to a sample of 123 matched controls. There was no difference between BPD and other PD groups regarding the mental health utilization. However, there was an increased use of hospitalizations and deliverances of nervous system drugs in both clinical groups compared to their controls. The analysis of drugs supplied in pharmacies for BPD patients showed that the first two drugs were opiate substitutes (12.3% methadone, buprenorphine 6.7%). No anticonvulsants or atypical antipsychotics appear in the top 20 of treatments delivered. A composite variable (hospitalization for more than 6 months during previous five years and 500 supplied drugs) allowed the discrimination of two groups among patients with BPD: heavy users of care and low care users. No variables (demographics, Axis I, Axis II, self-aggressiveness, DSQ-40, Haq-II, YSQ-I) could discriminate the two groups except the number of previous psychotherapies (heavy users: n=0.4 (SD 0.5) vs low users: n=1.8 (SD 2.1) P=0.0054). Conclusion. - This study confirms the important use of the service of BPD patients in France, as well as the possible moderating role of psychotherapy. We found a mismatch between these uses and recommendations. (C) L'Encephale, Paris, 2014.</t>
  </si>
  <si>
    <t>Reveille J.D.
 Ward M.M.
 Lee M.J.
 Rahbar M.
 Ardjomand-Hessabi M.
 Diekman L.A.
 Brown M.A.
 Gensler L.S.
 Weisman M.H.</t>
  </si>
  <si>
    <t>Mental health service utilization among borderline personality disorder patients inpatient. [French]</t>
  </si>
  <si>
    <t>Background. - Borderline personality disorder (BPD) is characterized by a pervasive pattern of instability and impulsivity. Several North American prospective studies support the high level of mental health care utilization in this population. There is little data in other systems of health organization, such as France. Furthermore, little is known on the variables associated with the mental health service utilization among BPD patients. Objective. -The main objective was to compare the utilization of mental health care among BPD patients, to the general population and patients with another personality disorder (PD) and to describe the demographic and clinical factors associated with the group of patients who use the most health care. Method. -A multi-center (5 public and private centers), epidemiological study. Data were collected prospectively (database of an insurance fund covering 80% of the population) and viewed, retrospectively. We used the data collected during the five years previously to the inclusion. Inclusion criteria were age (18-60 years) and membership in the health insurance fund targeted. Patients on legal protection, forced hospitalization, with a chronic psychotic disorder, manic, mental retardation, or not reading French were excluded. First, four groups were composed: BPD, other PD, control groups for PD and other PD. The first two groups were recruited from a screening of inpatients including a self-administered questionnaire (Personality Disorder Questionnaire 4+). Assessment by a psychologist including the Structured Interview for DSM-IV Personality Disorders (SIDP-IV) was given straight to those who had a score above 28. This questionnaire allowed us to distinguish one group of subjects with BPD and a group with other PD (without BPD). Clinical evaluation included Axis I (MINI), Axis II (SIDP-IV), psychopathologi-cal features (YSQ-I, DSQ-40), demographic variables and therapeutic alliance (Haq-II). Matched controls (age, sex) composed the 3rd and 4th group (BPD control and other PD control). They were randomly chosen in the health database insurance previously used. Results. -One hundred and thirty-seven (95.8%) screened patients agreed to answer the psychological assessment. In this sample, 44 (32.1%) had BPD, 39 (28.5%) other PD and another 39 (28.5%) did not have PD. The BPD group was compared to a sample of 165 matched subjects and the other group PD to a sample of 123 matched controls. There was no difference between BPD and other PD groups regarding the mental health utilization. However, there was an increased use of hospitalizations and deliverances of nervous system drugs in both clinical groups compared to their controls. The analysis of drugs supplied in pharmacies for BPD patients showed that the first two drugs were opiate substitutes (12.3% methadone, buprenor-phine 6.7%). No anticonvulsants or atypical antipsychotics appear in the top 20 of treatments delivered. A composite variable (hospitalization for more than 6 months during previous five years and 500 supplied drugs) allowed the discrimination of two groups among patients with BPD: heavy users of care and low care users. No variables (demographics, Axis I, Axis II, self-aggressiveness, DSQ-40, Haq-II, YSQ-I) could discriminate the two groups except the number of previous psychotherapies (heavy users: n = 0.4 (SD 0.5) vs low users: n= 1.8 (SD 2.1) P = 0.0054). Conclusion. -This study confirms the important use of the service of BPD patients in France, as well as the possible moderating role of psychotherapy. We found a mismatch between these uses and recommendations.Copyright © 2014 L'Encephale, Paris.</t>
  </si>
  <si>
    <t>https://dx.doi.org/10.1016/j.encep.2014.10.008</t>
  </si>
  <si>
    <t>Encephale. 41(2) (pp 115-122), 2015. Date of Publication: 01 Apr 2015.</t>
  </si>
  <si>
    <t>Ladwig K.-H.
 Baghai T.C.
 Doyle F.
 Hamer M.
 Herrmann-Lingen C.
 Kunschitz E.
 Lemogne C.
 Beresnevaite M.
 Compare A.
 von Kanel R.
 Sager H.B.
 Kop W.J.</t>
  </si>
  <si>
    <t>Mental health-related risk factors and interventions in patients with heart failure: a position paper endorsed by the European Association of Preventive Cardiology (EAPC).</t>
  </si>
  <si>
    <t>The prevalence and public health burden of chronic heart failure (CHF) in Europe is steadily increasing mainly caused by the ageing population and prolonged survival of patients with CHF. Frequent hospitalizations, high morbidity and mortality rates, and enormous healthcare costs contribute to the health-related burden. However, multidisciplinary frameworks that emphasize effective long-term management and the psychological needs of the patients are sparse. The present position paper endorsed by the European Association of Preventive Cardiology (EAPC) provides a comprehensive overview on the scientific evidence of psychosocial aspects of heart failure (HF). In order to synthesize newly available information and reinforce best medical practice, information was gathered via literature reviews and consultations of experts. It covers the evidence for aetiological and prospective psychosocial risk factors and major underlying psycho-biological mechanisms. The paper elucidates the need to include psychosocial aspects in self-care concepts and critically reviews the current shortcomings of psychotherapeutic and psycho-pharmacological interventions. It also highlights the need for involvement of psychological support in device therapy for patients with HF and finally calls for better palliative care in the final stage of HF progression.Copyright VC The Author(s) 2022.</t>
  </si>
  <si>
    <t>https://dx.doi.org/10.1093/eurjpc/zwac006</t>
  </si>
  <si>
    <t>European Journal of Preventive Cardiology. 29(7) (pp 1124-1141), 2022. Date of Publication: 01 May 2022.</t>
  </si>
  <si>
    <t>Hung, Ching-I;Liu, Chia-Yih;Chen, Ching-Yen;Yang, Ching-Hui;Yeh, Eng-Kung</t>
  </si>
  <si>
    <t>Meperidine addiction or treatment frustration?</t>
  </si>
  <si>
    <t>In this retrospective study, the authors evaluated the medical records of 20 patients (aged 19â€“63 yrs) who were perceived as having addiction to meperidine by general physicians. The most common medical diagnosis among these patients was chronic pancreatitis (7/20). Among them, five had a past history of suicide attempt and three had self-injury behavior during the index admission. The fact that subjects were perceived as being addicted might be attributable to a vicious cycle of the following factors: 1) chronic intractable pain; 2) poor staff-patient relationship; 3) lower pain threshold or tolerance due to anxiety or depression; 4) patients with a history or tendency of substance abuse; and 5) placebo use and inadequate analgesics regimen. The findings of this study suggest that the importance of the following diagnostic and treatment procedures in these patients: 1) suicide risk should be evaluated; 2) comorbid psychiatric diseases should be treated; 3) factors that cause a vicious cycle in pain control should be identified; 4) misconceptions of opiate analgesics among medical staff should be discussed; 5) poor staff-patient relationship should be managed aggressively; and 6) 'addiction' is a critical diagnosis that should be avoided if possible. (PsycINFO Database Record (c) 2018 APA, all rights reserved)</t>
  </si>
  <si>
    <t>https://doi.org/10.1016/S0163-8343(00)00105-5</t>
  </si>
  <si>
    <t>de Moor, MHM; Costa, PT; Terracciano, A; Krueger, RF; de Geus, EJC; Toshiko, T; Penninx, BWJH; Esko, T; Madden, PAF; Derringer, J; Amin, N; Willemsen, G; Hottenga, JJ; Distel, MA; Uda, M; Sanna, S; Spinhoven, P; Hartman, CA; Sullivan, P; Realo, A; Allik, J; Heath, AC; Pergadia, ML; Agrawal, A; Lin, P; Grucza, R; Nutile, T; Ciullo, M; Rujescu, D; Giegling, I; Konte, B; Widen, E; Cousminer, DL; Eriksson, JG; Palotie, A; Peltonen, L; Luciano, M; Tenesa, A; Davies, G; Lopez, LM; Hansell, NK; Medland, SE; Ferrucci, L; Schlessinger, D; Montgomery, GW; Wright, MJ; Aulchenko, YS; Janssens, ACJW; Oostra, BA; Metspalu, A; Abecasis, GR; Deary, IJ; Raikkonen, K; Bierut, LJ; Martin, NG; van Duijn, CM; Boomsma, DI</t>
  </si>
  <si>
    <t>Meta-analysis of genome-wide association studies for personality</t>
  </si>
  <si>
    <t>personality; Five-Factor Model; genome-wide association; meta-analysis; genetic variants</t>
  </si>
  <si>
    <t>NETHERLANDS TWIN REGISTER; MAJOR DEPRESSIVE DISORDER; NEO-PI-R; 5-FACTOR MODEL; LINKAGE ANALYSIS; QUANTITATIVE-TRAIT; ADOLESCENT TWIN; NEUROTICISM; GROWTH; GENE</t>
  </si>
  <si>
    <t>Personality can be thought of as a set of characteristics that influence people's thoughts, feelings and behavior across a variety of settings. Variation in personality is predictive of many outcomes in life, including mental health. Here we report on a meta-analysis of genome-wide association (GWA) data for personality in 10 discovery samples (17 375 adults) and five in silico replication samples (3294 adults). All participants were of European ancestry. Personality scores for Neuroticism, Extraversion, Openness to Experience, Agreeableness and Conscientiousness were based on the NEO Five-Factor Inventory. Genotype data of similar to 2.4M single-nucleotide polymorphisms (SNPs; directly typed and imputed using HapMap data) were available. In the discovery samples, classical association analyses were performed under an additive model followed by meta-analysis using the weighted inverse variance method. Results showed genome-wide significance for Openness to Experience near the RASA1 gene on 5q14.3 (rs1477268 and rs2032794, P = 2.8 x 10(-8) and 3.1 x 10(-8)) and for Conscientiousness in the brain-expressed KATNAL2 gene on 18q21.1 (rs2576037, P = 4.9 x 10(-8)). We further conducted a gene-based test that confirmed the association of KATNAL2 to Conscientiousness. In silico replication did not, however, show significant associations of the top SNPs with Openness and Conscientiousness, although the direction of effect of the KATNAL2 SNP on Conscientiousness was consistent in all replication samples. Larger scale GWA studies and alternative approaches are required for confirmation of KATNAL2 as a novel gene affecting Conscientiousness. Molecular Psychiatry (2012) 17, 337-349; doi: 10.1038/mp.2010.128; published online 21 December 2010</t>
  </si>
  <si>
    <t>Bloch M.
 Jakubovski E.
 Turner H.</t>
  </si>
  <si>
    <t>Meta-analysis: Ketamine for the treatment of depressive symptoms.</t>
  </si>
  <si>
    <t>Background: Ketamine is a high-affinity N-methyl-Daspartate (NMDA) receptor antagonist that has demonstrated rapid antidepressant effects in clinical studies of depressed subjects. Previous meta-analysis has demonstrated that ketamine is an effective treatment for depression compared to inactive control conditions at 24-hours after infusion. The goal of the current meta-analysis is to analyze (1) the time course of ketamine response and empirically determine the time-point of maximum effect and (2) examine how moderators influenced the timecourse of ketamine response. Method(s): A PubMED search was performed by 2 reviewers to identify trials that (1) examined Depressive Disorders (e.g. Major Depression, Bipolar Depression or Dysthymia), (2) studied ketamine as a treatment and (3) included a control condition. At all time-points where more than half of studies reported outcome, we conducted a meta-analysis for the effects of ketamine using Comprehensive Meta- Analysis Version 2.2. Our two primary outcomes were change in depression severity using the study-reported primary outcome scale. Standardized mean difference (SMD) was the summary measure. We also used the proc mixed procedure to conduct a meta-analysis of longitudinal time point data between 1 and 7 days following infusion in order to model ketamine response. We performed additional analyses to examine the effects of moderating variables of interest including (1) diagnostic indication; (2) concomitant medication use; (3) method of ketamine administration and (4) control (saline vs. midazolam). Result(s): Eight trials involving 180 subjects studied ketamine in the treatment of depressive disorders in controlled trials. The maximum benefit of depressive symptoms from ketamine was observed Day 1 post infusion (SMD=1.24+/- 0.13 (95% CI: 0.99-1.50), z=9.5, p&lt;0.001, heterogeneity: chi2=5.1, df=7, p=0.64, I2=0%). The benefits of ketamine were remained significant one week after infusion (Day 7, SMD=0.43+/-0.13 (95% CI: 0.18-0.67), z=3.4, p=0.001, heterogeneity: chi2=9.7, df=6, p=0.14, I2=38%). Concomitant medication use was associated with decreased benefits of ketamine in the week following infusion. Conclusion(s): Meta-analysis indicates that ketamine is an effective treatment for depression compared to control conditions. Subjects taking concomitant medications at the time of ketamine infusion may have more ephemeral benefit from ketamine. Further research involving meta-analysis using individual patient data is needed to establish additional predictors of acute ketamine response and more sustained benefits of treatment.</t>
  </si>
  <si>
    <t>https://dx.doi.org/10.1038/npp.2014.281</t>
  </si>
  <si>
    <t>Neuropsychopharmacology. Conference: 53rd Annual Meeting of the American College of Neuropsychopharmacology, ACNP 2014. Phoenix, AZ United States. Conference Publication: (var.pagings). 39(SUPPL. 1) (pp S383), 2014. Date of Publication: December 2014.</t>
  </si>
  <si>
    <t>Szczepanik JE, Brycz H, Kleka P, Fanslau A, Zarate CA Jr, Nugent AC.</t>
  </si>
  <si>
    <t>Metacognition and emotion - How accurate perception of own biases relates to positive feelings and hedonic capacity</t>
  </si>
  <si>
    <t>Conscious Cogn. 2020 Jul;82:102936. doi: 10.1016/j.concog.2020.102936. Epub 2020 May 13.</t>
  </si>
  <si>
    <t>10.1016/j.concog.2020.102936</t>
  </si>
  <si>
    <t>Lake S, Buxton J, Walsh Z, Cooper ZD, Socías ME, Fairbairn N, Hayashi K, Milloy MJ.</t>
  </si>
  <si>
    <t>Methadone Dose, Cannabis Use, and Treatment Retention: Findings From a Community-based Sample of People Who Use Unregulated Drugs</t>
  </si>
  <si>
    <t>J Addict Med. 2023 Jan-Feb 01;17(1):e18-e26. doi: 10.1097/ADM.0000000000001032. Epub 2022 Aug 2.</t>
  </si>
  <si>
    <t>PMC9889569</t>
  </si>
  <si>
    <t>10.1097/ADM.0000000000001032</t>
  </si>
  <si>
    <t>SocÃ­as, M. Eugenia;Wood, Evan;Small, Will;Dong, Huiru;Shoveller, Jean;Kerr, Thomas;Montaner, Julio;Milloy, M-J</t>
  </si>
  <si>
    <t>Methadone maintenance therapy and viral suppression among HIV-infected opioid users: The impacts of crack and injection cocaine use.</t>
  </si>
  <si>
    <t>Background: Methadone maintenance therapy (MMT) is associated with improved HIV treatment outcomes among people who use drugs (PWUD). The extent to which these benefits are sustained in the context of ongoing cocaine use is unclear. We assessed differential impacts of MMT on HIV viral load (VL) suppression in relation to discrete patterns of cocaine use. Methods: Data was drawn from ACCESS, a prospective cohort of HIV-positive PWUD in Vancouver, Canada. Generalized linear mixed-effects were used to model the independent effect of MMT on VL suppression across strata of frequency of cocaine injection and crack smoking (â‰¥ daily versus &lt; daily), after adjustment for confounders. Results: The analysis included 397 HIV-positive opioid users who completed â‰¥ 1 study interview between 2005 and 2014. At baseline, 304 (77%) reported participation in MMT, 37 (9%) â‰¥ daily cocaine injection, and 158 (40%) â‰¥ daily crack smoking. In adjusted analyses, MMT remained independently associated with increased odds of VL suppression in both strata of crack smokers (AOR = 3.11, 95% CI: 1.86â€“5.21 and AOR = 1.48, 95%CI: 1.04â€“2.09, for â‰¥ daily and &lt; daily smokers, respectively), and among &lt; daily cocaine injectors (AOR = 1.88, 95%CI 1.38â€“2.56), but not among â‰¥ daily cocaine injectors (AOR = 1.37, 95%CI 0.53â€“3.49). Longer retention on MMT was positively associated with VL suppression in all strata of cocaine injection and crack smoke. Conclusions: Exposure to MMT was associated with increased odds of VL suppression among HIV- positive opioid users regardless of crack use. However, this beneficial effect of MMT was lost among frequent cocaine injectors with shorter retention on MMT. (PsycInfo Database Record (c) 2021 APA, all rights reserved)</t>
  </si>
  <si>
    <t>https://doi.org/10.1016/j.drugalcdep.2016.09.013</t>
  </si>
  <si>
    <t>Pitsillides C.
 Ali M.
 Evans H.
 Nicholson-Lailey A.
 Fingas S.
 Davies J.</t>
  </si>
  <si>
    <t>METHADONE PRESCRIBING AND OUTCOMES - A SERVICE EVALUATION TO REVIEW CHANGES IN PRACTICE.</t>
  </si>
  <si>
    <t>Background Methadone is a synthetic opioid which has actions on both mu and NMDA receptors and can be used in pain management. A service evaluation on the use of methadone was initially conducted in 2013. This service evaluation was repeated. The aim was to review how methadone was being used and if titration methods had changed. Methods Prospective data was collected from patients who were initiated on methadone in Sheffield (n=21) and Doncaster (n=1). The data collected included diagnosis, indication for methadone, method of titration, pain scores and adverse effects. Methods for initiating methadone included stop-and-go (SAG), addition (ADD) and cross-titration (CT). Results 22 inpatients were prescribed methadone over a tenmonth period. In 2013, initiating methadone using SAG was seen in 72% patients but in 2021, CT was the preferred method (91%). Pain scores on average (out of ten) reduced from 7.2-3.6 which is similar to previous results. The median daily background oral morphine equivalent dose prior to methadone initiation was 165 mg (range 120-800 mg) and had reduced to 90 mg (range 0-400 mg) on day five. 50% patients had an ECG prior to commencing methadone, (92% in the 2013 review) with no documented QTc prolongation on a day six ECG. The median background dose of methadone on death or discharge was 15 mg (range 8 mg-45 mg). Conclusions The method used most frequently for introducing methadone has changed to CT. This could be due to a change in practice following the previous service evaluation as adverse effects were most seen with SAG (2 patients required naloxone for respiratory depression). Overall, the methadone doses used were small to moderate achieving reductions in overall opioid dosing and a perceived benefit in pain control. The reduction in rate of initial ECG monitoring of QTc interval and its clinical significance will be discussed at our departmental audit meeting.</t>
  </si>
  <si>
    <t>https://dx.doi.org/10.1136/spcare-2022-SCPSC.97</t>
  </si>
  <si>
    <t>BMJ Supportive and Palliative Care. Conference: Palliative Care Congress, Recovering, Rebounding, Reinventing. Telford United Kingdom. 12(Supplement 2) (pp A37), 2022. Date of Publication: March 2022.</t>
  </si>
  <si>
    <t>de los Cobos, JosÃ© PÃ©rez;Duro, Pilar;Trujols, Joan;Tejero, Antoni;Batlle, Fanny;Ribalta, Elisa;Casas, Miquel</t>
  </si>
  <si>
    <t>Methadone tapering plus amantadine to detoxify heroin-dependent inpatients with or without an active cocaine use disorder: Two randomised controlled trials.</t>
  </si>
  <si>
    <t>Assessed the efficacy of amantadine combined with methadone tapering for the reduction of attrition in detoxification treatment for heroin-dependent (HD) patients with vs without an active cocaine use disorder (CUD). The effects of amantadine on cocaine and heroin cravings were also examined. The study took place in a closed unit with 2 successive double-blind, placebo-controlled, 14-day trials. In the 1st trial, 40 HD inpatients with an active CUD were treated using methadone tapering, as well as amantadine (200â€“300 mg per day) or placebo. In the 2nd trial, 40 HD inpatients without an active CUD received the same treatment. Ss completed measures including the Beck Depression Inventory and a heroin craving scale. In both the trials, amantadine did not have a statistically significant effect on treatment completion, nor did it contribute, in completers, to a more rapid reduction in craving and opiate withdrawal. In the 1st trial, women were 6 times more likely than men to be non-completers, and on the last day of treatment, the 1st trial's completers and non-completers presented a comparable clinical state. Compared with placebo, inpatients in both trials who took amantadine did not present with less craving, opioid withdrawal, depression, or anxiety on the last day of treatment. (PsycINFO Database Record (c) 2018 APA, all rights reserved)</t>
  </si>
  <si>
    <t>https://doi.org/10.1016/S0376-8716(00)00206-4</t>
  </si>
  <si>
    <t>Gossop M.
 Stewart D.
 Browne N.
 Marsden J.</t>
  </si>
  <si>
    <t>Methadone treatment for opiate dependent patients in general practice and specialist clinic settings: Outcomes at 2-year follow-up.</t>
  </si>
  <si>
    <t>Few studies have investigated methadone treatment of opiate dependent patients in primary health care settings. Using a prospective cohort design, the study investigated outcomes at 1 and 2 years for 240 patients treated by general practitioners (n = 79) or drug clinics (n = 161) at sites across England. Mean daily methadone dose for both groups was 50 mg. Reductions in illicit drug use, injecting, sharing injecting equipment, psychological and physical health problems, and crime, were found in both groups at follow-up. Patients treated in general practitioner (GP) settings reported less frequent benzodiazepine and stimulant use, and fewer psychological health problems at follow-up. Alcohol use outcomes were poor for both groups. Differences in treatment practices were found for GPs and clinics. Results show substantial reductions in a range of problems behaviours, among unselected samples of opiate dependent patients treated in GP and in clinic settings, which are sustained to 1-year and 2-year follow-up. © 2003 Elsevier Inc. All rights reserved.</t>
  </si>
  <si>
    <t>https://dx.doi.org/10.1016/S0740-5472%2803%2900040-0</t>
  </si>
  <si>
    <t>Journal of Substance Abuse Treatment. 24(4) (pp 313-321), 2003. Date of Publication: June 2003.</t>
  </si>
  <si>
    <t>Newton, TF; Kalechstein, AD; Duran, S; Vansluis, N; Ling, W</t>
  </si>
  <si>
    <t>Methamphetamine abstinence syndrome: Preliminary findings</t>
  </si>
  <si>
    <t>POSITRON-EMISSION-TOMOGRAPHY; AMPHETAMINE WITHDRAWAL; INDUCED NEUROTOXICITY; COCAINE USERS; VERVET MONKEY; DOPAMINE; DEPENDENCE; RELIABILITY; DEPRESSION; SEVERITY</t>
  </si>
  <si>
    <t>Retrospective reports suggest that chronic use of methamphetamine is associated with a prolonged abstinence syndrome; however, there are no prospective studies confirming this. Nineteen non-treatment-seeking methamphetamine-dependent volunteers participated in a study of mood during initial abstinence. Moderate levels of depression were reported during the first several days of abstinence, minimal levels reported thereafter. The most prominent symptoms were anhedonia, irritability, and poor concentration. The abstinence syndrome associated with methamphetamine dependence varied considerably in intensity and duration but generally was mild and resolved quickly for most individuals.</t>
  </si>
  <si>
    <t>Hendrickson, RG; Cloutier, R; McConnell, KJ</t>
  </si>
  <si>
    <t>Methamphetamine-related emergency department utilization and cost</t>
  </si>
  <si>
    <t>methamphetamine; amphetamine; emergency medicine; cost; cost analysis utilization</t>
  </si>
  <si>
    <t>MYOCARDIAL-INFARCTION; AMPHETAMINE ABUSE; IMMUNOASSAYS; CARIES; PHENYLPROPANOLAMINE; PSYCHOSIS; EPHEDRINE; COCAINE; URINE; USERS</t>
  </si>
  <si>
    <t>Objective: To quantify the frequency, cost, and characteristics associated with emergency department (ED) visits that are related to methamphetamine use. Methods: This was a prospective observational study. The authors performed a training program for ED clinicians on the acute and chronic effects of methamphetamine and the signs of methamphetamine abuse. A standardized two question survey was administered to clinicians concerning the relationship between the ED visit and the patient's methamphetamine use. The survey was embedded in the patient tracking system and was required for all ED patients before disposition. Survey results were merged with administrative data on demographics, diagnosis, disposition, and charges. Univariate analyses were used to determine patient characteristics associated with methamphetamine-related ED visits. Results: The authors examined 15,038 ED visits over a 20-week period from February 2006 to June 2006. There were a total of 353 methamphetamine-related visits, for an average of 17.65 visits per week (2.4% of all visits). Hospital charges for methamphetamine-related ED visits averaged $133,181 per week, for an estimated total of $6.9 M in annual charges. Methamphetamine-related ED patients were more likely to be male (odds ratio [OR] 1.6, 95% confidence interval [CI] = 1.30 to 2.01), white (OR 1.8, 95% CI = 1.38 to 2.29), and uninsured (OR 3.2, 95% CI = 2.21 to 4.69). The top four medical conditions associated with methamphetamine-related visits were mental health (18.7%), trauma (18.4%), skin infections (11.1%), and dental diagnoses (9.6%). Conclusions: Methamphetamine abuse accounts for a modest but substantial proportion of ED utilization and hospital cost. Methamphetamine-related ED visits are most commonly related to mental illness, trauma, skin, and dental-related problems.</t>
  </si>
  <si>
    <t>Marin-Navarrete, R; Fernandez-Mondragon, J; Eliosa-Hernandez, A; Nunez, LT; Graue-Moreno, J; Galvan-Sosa, D; Fernandez-De la Fuente, C; Gomez-Valencia, G; Berlanga, C</t>
  </si>
  <si>
    <t>Methodological and ethical aspects in conducting controlled clinical trials for addictive disorder's interventions</t>
  </si>
  <si>
    <t>Substance use disorders; treatment; controlled clinical trial's; randomized clinical trials; methodology; ethical aspects</t>
  </si>
  <si>
    <t>BEHAVIORAL THERAPIES; ADVERSE EVENTS; MENTAL-HEALTH; SUBSTANCE USE; DESIGN; ISSUES; MANAGEMENT; EQUIPOISE; STATEMENT; MEXICO</t>
  </si>
  <si>
    <t>According to epidemiologic reports, the harmful use of alcohol and illicit drugs has increased among the Mexican population. This use is associated to several risks and issues that affect public health and the public well-being of the country. In this article it is acknowledged the need for development of treatment models and interventions whose therapeutic value is demonstrated by scientific evidence, that respond to the attention needs of the population affected by substance use in our country and that can be generalized in community clinical practice. In clinical research, randomized controlled clinical trials (RCT's) are the gold standard to demonstrate the effect of a therapeutic intervention. A randomized controlled clinical trial is a prospective study in which the effect, value and safety of one or various experimental interventions are tested against a control intervention in human subjects. Acknowledging that in Mexico there is a lack of research on addiction treatment that is compliant with all the requirements to be considered as an RCT, this article presents some methodological and ethical considerations that are neccesary for their design and conduction. These considerations include from the establishment of a relevant research question and objectives, adequate study design, development Of strategies for data management, statistical analysis, monitoring of interventions, safety monitoring and research quality assurance and protection of human subjects.</t>
  </si>
  <si>
    <t>Heimann H.</t>
  </si>
  <si>
    <t>Methodological problems of clinical trials of psychotropic drugs. [German]</t>
  </si>
  <si>
    <t>Up to now, clinical studies only succeeded in differentiating between great categories of psychotropic drugs, but failed to prove finer differences of effects within these categories of substances. Two points of the testing method are discussed: problems which arise when rating pathological behaviour problems of sampling psychiatric patients. A great part of symptoms that clinicians and psychologists used to consider as relevant proved to be extremely rare. Total scores cannot be taken as a measure of the therapeutic effect, because they don't adequately express the degree of severity of the illness before and after treatment, and there is a parameter of symptoms that is independent from the observer, i.e., the frequency of the symptom in different clinical pictures. The frequency is an inverse ratio to the specifity of the symptom. It is then argued that even in clinical studies, it would be possible to choose among the variety of descriptive symptoms, those which fulfil requirements of the probabilistic test model of Rasch and to take only those symptoms to characterize the degree of severity of psychic disturbance in trials with psychotropic drugs. Conclusions are then drawn from a study including three groups of physicians (specialists for internal diseases, psychiatrists and general practitioners): failure to differentiate between placebo and a minor tranquilizer was not due to the inefficiency of the drug, but ought to be attributed to the lack of sharpness of the observations made by untrained judges. A significant difference between placebo and the minor tranquilizer was yet found, but only in the group of psychiatrists. The comparison of the first 13 and the last 13 cases in the two remaining groups, however, reveals a learning process in the course of the study. The main problems of sampling are discussed, i.e.: the loss of information as a consequence of taking the mean in a group of psychiatric patients, the role of biological rhythms, which was hitherto insufficiently considered, and finally it is demonstrated in connection with two selected cases of depressive patients that enormous differences of psychophysiological responsiveness can be hidden behind very similar clinical pictures. It is pointed out that the existing research strategy is adjusted to great samples, which were composed on the basis of behavioral characteristics, and that it failed to differentiate subtle effects of psychotropic drugs. Only experiments involving a much greater display, which take into account all aspects of observation of the selected single cases and longitudinal studies can answer the question as to which is the right medicine for the patient. Psychophysiological and biochemical methods have priority over other methods.</t>
  </si>
  <si>
    <t>https://dx.doi.org/10.1007/BF00342334</t>
  </si>
  <si>
    <t>Archiv fur Psychiatrie und Nervenkrankheiten. 220(3) (pp 255-268), 1975. Date of Publication: 1975.</t>
  </si>
  <si>
    <t>Pang W.-W.
 Wu H.-S.
 Lin C.-H.
 Chang D.-P.
 Huang M.-H.</t>
  </si>
  <si>
    <t>Metoclopramide decreases emesis but increases sedation in tramadol patient-controlled analgesia.</t>
  </si>
  <si>
    <t>Purpose: To evaluate the clinical benefits and disadvantages of adding metoclopramide to tramadol for patient-controlled analgesia (PCA). Method(s): Forty adult patients, undergoing elective arthroplasties, were recruited into this prospective, randomized, double-blind study. During general anesthesia all patients received 2.5 mg.kg-1 of tramadol as a loading dose at the beginning of wound closure. In the postanesthesia care unit (PACU) patients were randomly allocated to receive PCA containing either 20 mg tramadol + 1 mg metoclopramide per millilitre (n = 20, Group T+ M) or tramadol 20 mg per millilitre (n = 20, Group T). The PCA setup was 1 mL/bolus with a lockout interval of five minutes. A blinded investigator assessed the vital signs, visual analogue scale, and severity of postoperative nausea and/or vomiting in the PACU. The PCA demand and delivery, overall satisfaction rate and adverse effects were recorded in the PACU and on postoperative days one and two. Result(s): Nausea/vomiting scores were more severe (1.7 +/- 1.0 vs 0.2 +/- 0.5, 2.3 +/- 1.2 vs 0.6 +/- 0.6, 1.9 +/- 0.9 vs 0.2 +/- 0.5, at 12 hr, 18 hr, 24 hr, respectively, P &lt; 0.05) and more frequent (7/20 vs 1/20, 5/20 vs 0/20 for nausea and vomiting respectively, P &lt; 0.05) on postoperative day one in Group T compared to Group T + M. However, the incidence of sedation was higher in Group T + M (7/20 vs 1/20, P &lt; 0.05). Conclusion(s): The incidence and severity of nausea/vomiting decreased if metoclopramide was added to tramadol for PCA. An increased incidence of sedation was noticed with this drug combination.</t>
  </si>
  <si>
    <t>Canadian Journal of Anesthesia. 49(10) (pp 1029-1033), 2002. Date of Publication: December 2002.</t>
  </si>
  <si>
    <t>Guran C.
 Dragulin E.
 Stelea G.
 Moise A.
 Mincu N.</t>
  </si>
  <si>
    <t>Metoprolol infusion reduces fentanyl requirements during balanced general anesthesia for moderate amplitude surgery. [Romanian]</t>
  </si>
  <si>
    <t>Background and goal of study: Perioperative beta-blockade has been used both as a cardioprotective measure and as an adjuvant for decreasing anesthetic needs (reduces BIS, volatile and opioid demand). This study evaluates the influence of a peroperative infusion of the selective beta-blocker metoprolol on haemodynamic stability and opioid and sevoflurane requirements during balanced general anesthesia. Method(s): A prospective, randomized, double blinded trial was conducted, where 119 patients scheduled for moderate amplitude surgery received perioperatively a continuous infusion of metoprolol 20 mug/kg/h (M group - 58 patients) or the same amount of normal saline (Control group - 61 patients). The infusion was started 10 minutes before induction and continued until 10 minutes after extubation. General anesthesia was conducted in a similar fashion and postoperative analgesia prescriptions were similar. Intraoperatively, noninvasive haemodynamic data, MAC of sevoflurane and fentanyl, atropine, and ephedrine consumption were recorded, as well as the postoperative pain, pethidine consumption and the incidence of nausea, vomiting and respiratory depression. Result(s): In comparison with the Control group, the M group received significantly lower doses of fentanyl (7.8 +/- 1.9 vs 9.4 +/- 2.1 mug/kg, p &lt; 0.001), and the mean value of MAC of sevoflurane was significantly reduced (0.872 +/- 0.163 vs 0.956 +/- 0.273, p &lt; 0.05). The metoprolol infusion was associated with a reduced heart rate on induction (p = 0.014) and lower systolic arterial pressure on extubation (p = 0.034). Atropine consumption was similar, but ephedrine consumption was higher in M group than in the Control group (3.1 +/- 0.7 vs 2.7 +/- 0.6 mg, p &lt; 0.01). The intensity of postoperative pain, pethidine consumption and the postoperative side effects were similar in the two groups. Conclusion(s): Peri-operative metoprolol infusion decreased the fentanyl and sevoflurane requirements during general anesthesia for moderate amplitude surgery, with a reduced effect on haemodynamic stability on the expense of increased ephedrine consumption.</t>
  </si>
  <si>
    <t>Jurnalul Roman de Anestezie Terapie Intensiva. 16(2) (pp 93-98), 2009. Date of Publication: October 2009.</t>
  </si>
  <si>
    <t>Cox SML, Tippler M, Jaworska N, Smart K, Castellanos-Ryan N, Durand F, Allard D, Benkelfat C, Parent S, Dagher A, Vitaro F, Boivin M, Pihl RO, Côté S, Tremblay RE, Séguin JR, Leyton M.</t>
  </si>
  <si>
    <t>mGlu5 receptor availability in youth at risk for addictions: effects of vulnerability traits and cannabis use</t>
  </si>
  <si>
    <t>10.1038/s41386-020-0708-x</t>
  </si>
  <si>
    <t>Atoian, Andre;Bowles, Harry;Gerhke, Sarah;Atoian, Suzy;Bowles, Nigel;Thangathurai, Duraiyah</t>
  </si>
  <si>
    <t>Micro-dose, macro-impact: Leveraging psychedelics in frontline healthcare workers during the COVID-19 pandemic.</t>
  </si>
  <si>
    <t>Background and aims: The COVID-19 pandemic exacerbated pre-existing high-levels of physician stress and burnout1. In order to help treat frontline colleagues who were diagnosed with acute stress disorder, we chose a non-psychedelic, ketamine micro-dose treatment strategy for symptom management. Methods: We provided care virtually, and all patients were prescribed sublingual ketamine once daily. Each patient was evaluated using the NIH-PROMIS CAT assessments for stress, depression, anxiety, and PTSD via a remote, HIPAA compliant patient self-reporting platform. Progress was tracked and assessed against a baseline value obtained prior to the start of treatment. Patient progress was evaluated at a 4â€“6-week interval. Patients did not report any significant side effects to the treatment regimen. Results: 100% (25/25) of patients experienced improved anxiety, 92% (23/25) experienced improved stress, 96% (24/25) experienced improved PTSD, and 91% (20/22) experienced improved depression. Conclusions: While we cannot draw definitive conclusions from the association demonstrated by this data, we believe these results demonstrate that further research into the efficacy of daily, short-term ketamine micro-doses for treatment of acute stress disorder is warranted. (PsycInfo Database Record (c) 2023 APA, all rights reserved)</t>
  </si>
  <si>
    <t>https://doi.org/10.1556/2054.2022.00227</t>
  </si>
  <si>
    <t>Chen H.-S.
 Li H.-H.
 Wang H.-J.
 Zou R.-S.
 Lu X.-J.
 Wang J.
 Nie B.-B.
 Wu J.-F.
 Li S.
 Shan B.-C.
 Wu P.-F.
 Long L.-H.
 Hu Z.-L.
 Chen J.-G.
 Wang F.</t>
  </si>
  <si>
    <t>Microglia-dependent excessive synaptic pruning leads to cortical underconnectivity and behavioral abnormality following chronic social defeat stress in mice.</t>
  </si>
  <si>
    <t>Synapse loss in medial prefrontal cortex (mPFC) has been implicated in stress-related mood disorders, such as depression. However, the exact effect of synapse elimination in the depression and how it is triggered are largely unknown. Through repeated longitudinal imaging of mPFC in the living brain, we found both presynaptic and postsynaptic components were declined, together with the impairment of synapse remodeling and cross-synaptic signal transmission in the mPFC during chronic stress. Meanwhile, chronic stress also induced excessive microglia phagocytosis, leading to engulfment of excitatory synapses. Further investigation revealed that the elevated complement C3 during the stress acted as the tag of synapses to be eliminated by microglia. Besides, chronic stress induced a reduction of the connectivity between the mPFC and neighbor regions. C3 knockout mice displayed significant reduction of synaptic pruning and alleviation of disrupted functional connectivity in mPFC, resulting in more resilience to chronic stress. These results indicate that complement-mediated excessive microglia phagocytosis in adulthood induces synaptic dysfunction and cortical hypo-connectivity, leading to stress-related behavioral abnormality.Copyright © 2022 Elsevier Inc.</t>
  </si>
  <si>
    <t>https://dx.doi.org/10.1016/j.bbi.2022.12.019</t>
  </si>
  <si>
    <t>Brain, Behavior, and Immunity. 109 (pp 23-36), 2023. Date of Publication: March 2023.</t>
  </si>
  <si>
    <t>Lim, Sin How;Christen, Charles Lafayette;Marshal, Michael P.;Stall, Ronald D.;Markovic, Nina;Kim, Kevin H.;Silvestre, Anthony J.</t>
  </si>
  <si>
    <t>Middle-aged and older men who have sex with men exhibit multiple trajectories with respect to the number of sexual partners.</t>
  </si>
  <si>
    <t>This study aimed to examine trajectories with respect to the number of sexual partners among older men who have sex with men and to determine characteristics associated with trajectory groups. Nagin's group-based modeling was used to identify trajectories for 237 men from the Pitt Men's Study with respect to the number of male intercourse partners from age 50.0 to 59.5. Three distinct trajectory groups were identified. Most men (69.2%) had a median of two sexual partners in the past 6 months across the age range of the study. A smaller group (19.4%) had low or no sex partners. The smallest group (11.4%) had 30 or more sexual partners in the past 6 months at age 50. The groups were statistically different with respect to race, HIV status, drug use (marijuana, poppers, crack cocaine, and Viagra), the number of unprotected anal sex partners, and personal attitudes towards sex. (PsycINFO Database Record (c) 2016 APA, all rights reserved)</t>
  </si>
  <si>
    <t>https://doi.org/10.1007/s10461-011-9916-z</t>
  </si>
  <si>
    <t>El-Akkad, SED; Hayashi, K; Dong, HR; Day, A; McKendry, R; Kaur, G; Barrios, R; Debeck, K; Milloy, MJ; Ti, LP</t>
  </si>
  <si>
    <t>Migration Patterns from an Open Illicit Drug Scene and Emergency Department Visits among People Who Use Illicit Drugs in Vancouver, Canada</t>
  </si>
  <si>
    <t>Emergency department; people who use illicit drugs; migration patterns; open illicit drug scene</t>
  </si>
  <si>
    <t>SUBSTANCE-ABUSE TREATMENT; COHORT; TRAJECTORIES; PREDICTORS; EPIDEMIC; BARRIERS; OVERDOSE; AIDS; CARE</t>
  </si>
  <si>
    <t>Background People who use illicit drugs (PWUD) experience various adverse health outcomes leading to increased healthcare service utilization. PWUD are also a highly mobile population which poses challenges to healthcare delivery. The objective of this study was to identify migration patterns from the Downtown Eastside (DTES), an urban illicit drug scene in Vancouver and to estimate the impact of different migration patterns on two outcomes: a) emergency department (ED) visits and b) ED visits resulting in inpatient admission among PWUD. Methods Three prospective cohorts of PWUD in Vancouver were linked with regional ED data. We defined the optimal number of trajectory groups that best represented distinct patterns of migration from Vancouver's DTES using a latent class growth analysis. Then, generalized estimating equations were used to estimate the effect of migration patterns on the two ED outcomes. Results Four distinct migration trajectory patterns were identified among the 1210 included participants: PWUD who consistently lived in the DTES, those who migrated out of DTES early, those who migrated out of DTES late, and those who frequently revisited the DTES. Participants who frequently revisited the DTES had higher odds of an ED visit (adjusted odds ratio = 1.62; 95% confidence interval: 1.28-2.06). There was no significant association between migration patterns and inpatient admission. Conclusions We found that PWUD who frequently revisited the DTES were more likely to have utilized the ED, suggesting that there may be a subgroup of PWUD who are at increased risk of experiencing negative health outcomes. Supplemental data for this article is available online at 10.1080/10826084.2021.1958849</t>
  </si>
  <si>
    <t>Ekstrom M.P.
 Palmqvist S.
 Currow D.C.
 Sjogren P.
 Kurita G.P.
 Jakobsen G.
 Kaasa S.
 Hjermstad M.</t>
  </si>
  <si>
    <t>Mild to Moderate Cognitive Impairment Does Not Affect the Ability to Self-Report Important Symptoms in Patients With Cancer: A Prospective Longitudinal Multinational Study (EPCCS).</t>
  </si>
  <si>
    <t>Context: Patients with advanced cancer commonly suffer from both distressing symptoms and cognitive impairment, but the effect of cognitive impairment on the reliability and validity of symptom self-report is unknown. Objective(s): To evaluate the reliability and validity of symptom self-report in cancer outpatients with and without mild to moderate cognitive impairment. Method(s): This was an analysis of the longitudinal European Palliative Care Cancer Symptom study of adults with incurable cancer in specialized palliative care (30 centers across 12 countries). Patients who could not comply with the study because of severe cognitive impairment were excluded. Cognitive status on the Mini-Mental State Examination short version and nine symptoms (pain, tiredness, drowsiness, nausea, appetite, breathlessness, depression, anxiety, and well-being) using the revised Edmonton Symptom Assessment System were self-reported at baseline and one-month follow-up. Reliability was analyzed using intraclass correlation coefficients and validity using regression of each symptom with health-related quality of life (HrQoL) measured with European Organization for Research and Treatment of Cancer Quality of Life Questionnaire Core 15 for Palliative Care. Result(s): A total of 1047 patients were included: mean age of 62.9 years; 54.4% women; main cancer types were of digestive organs (26.6%), breast (21.6%), and lungs (21.2%). Cognitive impairment was present in 181 (17.3%) at baseline and associated with worse self-reported tiredness, drowsiness, appetite, and depression. Reliability (intraclass correlation coefficient) and validity (associations with HrQoL) were similar between people with/without cognitive impairment across the nine symptoms, except breathlessness, which showed a weaker relation to HrQoL in patients with cognitive impairment. Findings were robust in sensitivity analyses and after controlling for potential confounders. Conclusion(s): In advanced cancer, self-report of nine major symptoms was reliable and valid also in people with mild-to-moderate cognitive impairment. Trial Registration: ClinicalTrials.gov database (NCT01362816).Copyright © 2020 The Authors</t>
  </si>
  <si>
    <t>https://dx.doi.org/10.1016/j.jpainsymman.2020.03.007</t>
  </si>
  <si>
    <t>Journal of Pain and Symptom Management. 60(2) (pp 346-354.e2), 2020. Date of Publication: August 2020.</t>
  </si>
  <si>
    <t>Meares S.
 Shores E.A.
 Taylor A.J.
 Batchelor J.
 Bryant R.A.
 Baguley I.J.
 Chapman J.
 Gurka J.
 Dawson K.
 Capon L.
 Marosszeky J.E.</t>
  </si>
  <si>
    <t>Mild traumatic brain injury does not predict acute postconcussion syndrome.</t>
  </si>
  <si>
    <t>Background: The aetiology of postconcussion syndrome (PCS) following mild traumatic brain injury (mTBI) remains controversial. Identifying acute PCS (within the first 14 days after injury) may optimise initial recovery and rehabilitation, identify those at risk and increase understanding of PCS. Objective(s): To examine predictors of acute outcome by investigating the relationship between preinjury psychiatric disorder, demographic factors, injury related characteristics, neuropsychological and psychological variables and acute PCS. Method(s): Prospective study of consecutive trauma admissions to a level 1 trauma hospital. The final sample comprised 90 patients with mTBI and 85 non-brain injured trauma controls. Individuals were administered a PCS checklist, and neuropsychological and psychological measures. Multiple imputation of missing data in multi-variable logistic regression and bivariate logistic regressions were used to predict acute PCS at a mean of 4.90 days after injury. Result(s): Diagnosis of acute PCS was not specific to mTBI (mTBI 43.3%; controls 43.5%). Pain was associated with acute PCS in mTBI. The strongest effect for acute PCS was a previous affective or anxiety disorder (OR 5.76, 95% CI 2.19 to 15.0). Females were 3.33 times more likely than males to have acute PCS (95% CI 1.20 to 9.21). The effect of acute post-traumatic stress and neuropsychological function on acute PCS was relatively small. Higher IQ was associated with acute PCS. Conclusion(s): There is a high rate of acute PCS in both mTBI and non-brain injured trauma patients. PCS was not found to be specific to mTBI. The use of the term PCS may be misleading as it incorrectly suggests that the basis of PCS is a brain injury.</t>
  </si>
  <si>
    <t>https://dx.doi.org/10.1136/jnnp.2007.126565</t>
  </si>
  <si>
    <t>Journal of Neurology, Neurosurgery and Psychiatry. 79(3) (pp 300-306), 2008. Date of Publication: March 2008.</t>
  </si>
  <si>
    <t>Mittal T.
 Evans E.
 Pottle A.
 Lambropoulos C.
 Morris C.
 Surawy C.
 Chuter A.
 Cox F.
 DeSilva R.
 Mason M.
 Banya W.
 Thakrar D.
 Tyrer P.</t>
  </si>
  <si>
    <t>MINDFULNESS-BASED INTERVENTION IN PATIENTS WITH PERSISTENT PAIN IN CHEST (MIPIC) OF NONCARDIAC CAUSE: A FEASIBILITY RANDOMISEDCONTROL STUDY.</t>
  </si>
  <si>
    <t>Introduction Stable chest pain is a common symptom in clinical practice and obstructive coronary artery disease as the underlying cause is found only in 10% of patients presenting to rapid access chest pain clinics. Mindfulness, which is a well-recognised method to reduce stress and anxiety, has also been used to manage chronic pain but its use in chest pain has not been described. METHOD(S): We carried out a prospective 2:1 randomised controlled trial comparing the intervention of adapted Mindfulness-Based Cognitive Therapy (MBCT) as an addition to usual care with just usual care in controls. 573 patients aged 18-75 years attending the rapid access chest pain clinic over the last 12-months who had persistent chest pain but no diagnosed cardiac cause were evaluated for eligibility. The intervention was a 2-hour, weekly, online guided 8-week MBCT course. Compliance with attendance and the home practice was recorded. Enrolled patients completed the Seattle angina questionnaire (SAQ), Hospital Anxiety and Depression Scale, Cardiac Anxiety Questionnaire, Five-facet Mindfulness Questionnaire, and EQ-5D-5L at baseline assessment and after 8-week period. RESULT(S): 418 patients (72.9%) fulfilled the eligibility criteria, of whom persistent chest pain was reported by 114 patients (32%) out of 356 patients who could be contacted. Of these, 33 (29%) patients with a mean age of 54.2 (+/-12.2) years and 68% women, consented to the study. Baseline questionnaires revealed mild physical limitation (mean SAQ, 76.8 +/-25), high levels of anxiety (76%) and depression (53%), modest cardiac anxiety (CAQ,1.78+/-0.61) and mindfulness score (FFMQ, 44.9+/-7.2). 6 patients subsequently withdrew due to bereavement, caring responsibilities, and ill-health. Of the remaining 27 participants, 18 in the intervention arm attended an average of 5 sessions with 61% attending &gt;=6 sessions. Although not statistically powered, the study revealed a significant reduction in general anxiety, improved mindfulness, and a trend towards improvement in SAQ scores in the intervention arm. CONCLUSION(S): One-third of patients with persistent non-cardiac chest pain were willing to participate in mindfulness-based therapy. An improvement in anxiety and mindfulness was detected in this feasibility study. A larger trial is required to demonstrate improvement in chest pain symptoms.IMPLICATIONS: As chest pain continues to persist in one-third of patients without a cardiac cause alongside associated anxiety and depression, mindfulness- based interventions may be a useful alternative that empowers patients, reduce dependence upon analgesics and opioids, and reduce attendance to GPs and Hospitals. However, the efficacy of such therapies in reducing chest pain has to be explored in a larger study.</t>
  </si>
  <si>
    <t>https://dx.doi.org/10.1136/heartjnl-2022-BCS.178</t>
  </si>
  <si>
    <t>Heart. Conference: British Cardiovascular Society Annual Conference, BCS 2022. Manchester United Kingdom. 108(Supplement 1) (pp A139-A140), 2022. Date of Publication: June 2022.</t>
  </si>
  <si>
    <t>Harun N.
 Kamaruzaman N.A.
 Mohamed Sofian Z.
 Hassan Z.</t>
  </si>
  <si>
    <t>Mini review: Potential therapeutic values of mitragynine as an opioid substitution therapy.</t>
  </si>
  <si>
    <t>Opioid use disorder (OUD) has become a significant public health issue worldwide. Methadone and buprenorphine are the most common medications used for treating OUD. These drugs have the potential to assist many patients in managing their opioid dependence and withdrawal but they are currently misused and associated with certain compliance issues, side effects, and risk of relapse. As an opioid-like herbal supplement, Mitragyna speciosa Korth or kratom has received increased attention for managing chronic pain and opioid withdrawal symptoms. Nevertheless, the use of kratom as a self-treatment medication for opioid dependence continues to be controversial due to concerns raised about its effectiveness, safety, and abuse liability. The main active alkaloid constituent of the plant, mitragynine, has been shown to act as a partial mu-opioid agonist. Given this pharmacology, studies have been focusing on this psychoactive compound to examine its potential therapeutic values as medication-assisted therapy (MAT). This review aims to provide a current preclinical overview of mitragynine as a prospective novel option for MAT and summarise the recent developments in determining if the plant's active alkaloid could provide an alternative to opioids in the treatment of OUD.Copyright © 2022 Elsevier B.V.</t>
  </si>
  <si>
    <t>https://dx.doi.org/10.1016/j.neulet.2022.136500</t>
  </si>
  <si>
    <t>Neuroscience Letters. 773 (no pagination), 2022. Article Number: 136500. Date of Publication: 16 Mar 2022.</t>
  </si>
  <si>
    <t>Schumann R.
 Harvey B.
 Zahedi F.
 Bonney I.</t>
  </si>
  <si>
    <t>Minute ventilation assessment in the PACU is useful to predict postoperative respiratory depression following discharge to the floor: A prospective cohort study.</t>
  </si>
  <si>
    <t>Study Objective. Reliably identifying patients at risk for postoperative respiratory depression (RD) remains an unmet need. We hypothesized that defined low minute ventilation events (LMVe) near the end of the post-anesthesia care unit (PACU) stay identifies patients at RD risk on the general hospital floor (GHF). Design(s): Prospective observational study. Setting(s): Tertiary care, urban academic medical center. PACU and GHF during the first postoperative night. Patient(s): One hundred-and-nineteen adult, ASA I - III patients undergoing elective surgery under general anesthesia completed the study. Intervention(s): Data collection from a non-invasive respiratory volume monitor and the patients' medical record perioperatively through the first postoperative night. Measurements: Minute ventilation (MV), tidal volume (TV) and respiratory rate (RR) were measured continuously in the PACU and on the GHF. MV was counted as the percent of individual predicted MV (MVPRED), and RD was defined as &gt;=1 LMVe/h on the GHF. Based on the number of LMVes within 30 min before PACU discharge, patients were grouped into A, 'Not-At-Risk': 0 LMVe and B, 'At-Risk': &gt;=1 LMVes. Unpaired t-test, Mann-Whitney U test, ANOVA, Kruskal-Wallis test, Fisher's exact test, sensitivity and specificity and ROC curve analyses were applied as appropriate. Main Result(s): One hundred-and-six (89%) and 13 (11%) patients met Group A and B criteria respectively. The latter had more LMVe/h on the GHF (median 0.81 vs 0, p &lt;= 0.001), and their MVPRED was significantly less. Following opioid administration, the LMVe likelihood was 43% in Group B and 5.6% in Group A. As a predictor for RD on the GHF, the number of LMVe in the last 30 min of PACU, had positive and negative predictive values of 61.5% and 90.6%, respectively. Conclusion(s): Minute ventilation assessment in the PACU as described in this study can be useful to identify patients at risk for postoperative respiratory depression.Copyright © 2018 Elsevier Inc.</t>
  </si>
  <si>
    <t>https://dx.doi.org/10.1016/j.jclinane.2018.09.005</t>
  </si>
  <si>
    <t>Journal of Clinical Anesthesia. 52 (pp 93-98), 2019. Date of Publication: February 2019.</t>
  </si>
  <si>
    <t>Niraj G.
 Kodivalasa M.
 Alva S.</t>
  </si>
  <si>
    <t>Misdiagnosing abdominal myofascial pain syndrome as anterior cutaneous nerve entrapment syndrome: Are we failing patients with nonspecific abdominal pain?.</t>
  </si>
  <si>
    <t>Background: Chronic abdominal wall pain (CAWP) is often undiagnosed and results in significant health care use as well as patient suffering. There are two main types: abdominal myofascial pain syndrome (AMPS) and anterior cutaneous nerve entrapment syndrome (ACNES). Although the 2 conditions share clinical similarities, they have subtly distinct unique features. Objective(s): To highlight the current practice, elucidate the characteristics of the 2 types of CAWP, and direct the spotlight on abdominal myofascial pain. Study Design: Prospective case series. Setting(s): Tertiary pain medicine clinic in a university hospital. Method(s): As a part of a prospective audit of management of chronic abdominal pain, patients completed brief pain inventory-short form questionnaires at baseline and at 3 months post-trigger point treatment. Result(s): All 3 patients were misdiagnosed with ACNES. Patient 1 was attending the emergency department once every 5 days prior to being cor-rectly diagnosed with AMPS. Following trigger point treatment, there was a significant reduction in emergency department attendance. Patient 2, with a 10-year history of lower abdominal pain that resulted in severe disability, was able to mobilize following trigger point treatment. Patient 3, with a high opioid use (360 mg per day), was able to discontinue opioids following ultrasound-guided trigger point injection with depot steroids. Limitation(s): Open label case series in a small cohort. Conclusion(s): AMPS is as common as the various visceral inflammatory diseases. Lack of aware-ness, ignoring its existence, and misdiagnosing it may not benefit patients with chronic abdominal pain.Copyright © 2019, American Society of Interventional Pain Physicians. All rights reserved.</t>
  </si>
  <si>
    <t>https://dx.doi.org/10.36076/PMCR.2019/3/91</t>
  </si>
  <si>
    <t>Interventional Pain Management Reports. 3(3) (pp 91-97), 2019. Date of Publication: 2019.</t>
  </si>
  <si>
    <t>Wilson H.
 Pagano G.
 de Natale E.R.
 Mansur A.
 Caminiti S.P.
 Polychronis S.
 Middleton L.T.
 Price G.
 Schmidt K.F.
 Gunn R.N.
 Rabiner E.A.
 Politis M.</t>
  </si>
  <si>
    <t>Mitochondrial Complex 1, Sigma 1, and Synaptic Vesicle 2A in Early Drug-Naive Parkinson's Disease.</t>
  </si>
  <si>
    <t>Background: Dysfunction of mitochondrial energy generation may contribute to neurodegeneration, leading to synaptic loss in Parkinson's disease (PD). The objective of this study was to find cross-sectional and longitudinal changes in PET markers of synaptic vesicle protein 2A, sigma 1 receptor, and mitochondrial complex 1 in drug-naive PD patients. Method(s): Twelve early drug-naive PD patients and 16 healthy controls underwent a 3-Tesla MRI and PET imaging to quantify volume of distribution of [11C]UCB-J, [11C]SA-4503, and [18F]BCPP-EF for synaptic vesicle protein 2A, sigma 1 receptor, and mitochondrial complex 1, respectively. Nine PD patients completed approximately 1-year follow-up assessments. Result(s): Reduced [11C]UCB-J volume of distribution in the caudate, putamen, thalamus, brain stem, and dorsal raphe and across cortical regions was observed in drug-naive PD patients compared with healthy controls. [11C]UCB-J volume of distribution was reduced in the locus coeruleus and substantia nigra but did not reach statistical significance. No significant differences were found in [11C]SA-4503 and [18F]BCPP-EF volume of distribution in PD compared with healthy controls. Lower brain stem [11C]UCB-J volume of distribution correlated with Movement Disorder Society Unified Parkinson's Disease Rating Scale part III and total scores. No significant longitudinal changes were identified in PD patients at follow-up compared with baseline. Conclusion(s): Our findings represent the first in vivo evidence of mitochondrial, endoplasmic reticulum, and synaptic dysfunction in drug-naive PD patients. Synaptic dysfunction likely occurs early in disease pathophysiology and has relevance to symptomatology. Mitochondrial complex 1 and sigma 1 receptor pathology warrants further investigations in PD. Studies in larger cohorts with longer follow-up will determine the validity of these PET markers to track disease progression. © 2020 The Authors. Movement Disorders published by Wiley Periodicals, Inc. on behalf of International Parkinson and Movement Disorder Society.</t>
  </si>
  <si>
    <t>https://dx.doi.org/10.1002/mds.28064</t>
  </si>
  <si>
    <t>Movement Disorders. 35(8) (pp 1416-1427), 2020. Date of Publication: 01 Aug 2020.</t>
  </si>
  <si>
    <t>Kidner C.L.
 Gatchel R.J.
 Mayer T.G.</t>
  </si>
  <si>
    <t>MMPI disability profile is associated with degree of opioid use in chronic work-related musculoskeletal disorders.</t>
  </si>
  <si>
    <t>OBJECTIVE: To examine the relationship between level of opioid use and Minnesota Multiphasic Personality Inventory (MMPI) findings among chronic pain patients who were about to begin a functional restoration program. METHOD(S): A prospective cohort study of patients with chronic disabling occupational musculoskeletal disorders. A total of 768 consecutive patients with valid MMPI were divided into 2 groups: 398 patients who reported no opioid use upon admission (No); and 370 patients who reported opioid use upon admission (Yes). Average daily opioid doses (in morphine equivalents) could be determined for 287 of 370 patients, who were further divided into 4 opioid subgroups: Low (&gt;0 to 30 mg, n=148); Medium (&gt;30 to 60 mg, n=57); High (&gt;60 to 120 mg, n=47); and Very High (&gt;120 mg, n=35). RESULT(S): Seventy-five percent of the patients who produced valid MMPI profiles could be classified into 1 of the 4 MMPI profiles. Of those patients who could be classified, approximately 7% showed a Normal profile, 15% showed a Conversion V, 9% showed a Neurotic Triad, and 69% showed the Disability Profile. Although the Disability Profile accounted for the majority of patients in all opioid subgroups, the proportions did increase with pretreatment opioid dose, as expected, indicating a relationship between degree of psychopathology and level of pretreatment opioid use. Patients who did not take pretreatment opioids showed the highest proportions of Conversion V and Normal profiles, which indicate a lesser degree or absence of psychopathology, respectively. Patients who took pretreatment opioids were more than one-and-a-half times as likely as patients who did not take pretreatment opioids to produce the Disability Profile, whereas patients taking very high doses of pretreatment opioids were nearly 3 times as likely to produce this profile as patients who took no pretreatment opioids. CONCLUSION(S): The results of this study support the hypothesis that increasing levels of pretreatment opioid use is associated with less desirable MMPI profiles, specifically the Disability Profile and, thus, greater levels of pretreatment psychopathology.</t>
  </si>
  <si>
    <t>https://dx.doi.org/10.1097/AJP.0b013e3181af13ed</t>
  </si>
  <si>
    <t>Clinical Journal of Pain. 26(1) (pp 9-15), 2010. Date of Publication: January 2010.</t>
  </si>
  <si>
    <t>Foschi F.G.
 Borghi A.
 Grassi A.
 Lanzi A.
 Speranza E.
 Vignoli T.
 Napoli L.
 Olivoni D.
 Sanza M.
 Polidori E.
 Greco G.
 Bassi P.
 Cristini F.
 Ballardini G.
 Altini M.
 Conti F.</t>
  </si>
  <si>
    <t>Model of care for microelimination of hepatitis c virus infection among people who inject drugs.</t>
  </si>
  <si>
    <t>Background: People who inject drugs (PWID) are the largest group at risk for HCV infection. Despite the direct acting antivirals (DAA) advancements, HCV elimination has been hindered by real-life difficulties in PWID. Aim(s): This study aimed to assess the impact of a multidisciplinary intervention strategy where HCV screening, treatment and follow-up were performed at the same location on efficacy and safety of DAA-therapy in real-life PWID population. Method(s): All HCV-infected PWID referred to five specialized outpatient centers for drug addicts (SerDs) in Northern Italy were prospectively enrolled from May 2015 to December 2019. Hepatologists and SerDs healthcare workers collaborated together in the management of PWID inside the SerDs. Sustained virologic response (SVR), safety of treatment, proportion of patients lost to follow-up and reinfection rate were evaluated. Result(s): A total of 358 PWID started antiviral treatment. About 50% of patients had advanced fibrosis/cirrhosis, 69% received opioid substitution treatment, and 20.7% self-reported recent injecting use. SVR was achieved in 338 (94.4%) patients. Two patients died during treatment; one prematurely discontinued, resulting in a non-responder; twelve were lost during treatment/follow-up; and five relapsed. No serious adverse events were reported. SVR was lower in recent PWID than in former ones (89.2% vs. 95.8%; p = 0.028). Seven reinfections were detected, equating to an incidence of 1.25/100 person-years. Reinfection was associated with recent drug use (OR 11.07, 95%CI 2.10-58.38; p = 0.005). Conclusion(s): Our embedded treatment model could be appropriate to increase the linkage to care of HCV-infected PWID. In this setting, DAA regimens are well tolerated and highly effective, achieving a lower rate of reinfection.Copyright © 2021 by the authors. Licensee MDPI, Basel, Switzerland.</t>
  </si>
  <si>
    <t>https://dx.doi.org/10.3390/jcm10174001</t>
  </si>
  <si>
    <t>Journal of Clinical Medicine. 10(17) (no pagination), 2021. Article Number: 4001. Date of Publication: September 2021.</t>
  </si>
  <si>
    <t>Saleh, MI</t>
  </si>
  <si>
    <t>Modeling Longitudinal Changes in Buprenorphine Treatment Outcome for Opioid Dependence</t>
  </si>
  <si>
    <t>opioid; detoxification; predictors; opiates; buprenorphine; modeling; longitudinal study</t>
  </si>
  <si>
    <t>PREDICTORS; METHADONE; NALOXONE; HEROIN; DEPRESSION; WITHDRAWAL; TRIAL; DETOXIFICATION; RETENTION; ATTRITION</t>
  </si>
  <si>
    <t>Introduction: The present analysis describes the longitudinal change in buprenorphine treatment outcome. It also examines several participant characteristics to predict response to buprenorphine. Methods: Participants (n=501, age&gt;15 years) received buprenorphine/naloxone treatment for 4 weeks, and then were randomly assigned to undergo dose tapering over either 7 days or 28 days. An empirical model was developed to describe the longitudinal changes in treatment outcome. Several patient characteristics were also examined as possible factors influencing treatment outcome. Results: We have developed a model that captures the general behavior of the longitudinal change in the probability of having an opioid-negative urine sample following buprenorphine treatment. The model captures both the initial increase (i.e., initial response) and the subsequent decrease (i.e., relapse to opioid) in the likelihood of providing an opioid-negative urine sample. Characteristics associated with successful buprenorphine treatment outcome include: having a negative urine test for drugs, having alcohol problems [assessed using alcohol domain of addiction severity index (ASI-alcohol)] at screening, being older, and receiving low cumulative buprenorphine dose. However, ASI-alcohol values were generally low which make the application of the proposed alcohol effect for patients with more severe alcohol problems questionable. Conclusions: A novel approach for analyzing buprenorphine treatment outcome is presented in this manuscript. This approach describes the longitudinal change in the probability of providing an opioid-free urine sample instead of considering opioid use outcome at a single time point. Additionally, this model successfully describes relapse to opioid. Finally, several patient characteristics are identified as predictors of treatment outcome.</t>
  </si>
  <si>
    <t>Bashiri, Maryam;Mancino, Michael J.;Stanick, Virginia A.;Thostenson, Jeff;Kosten, Thomas R.;Oliveto, Alison H.</t>
  </si>
  <si>
    <t>Moderators of response to sertraline versus placebo among recently abstinent, cocaine dependent patients: A retrospective analysis of two clinical trials.</t>
  </si>
  <si>
    <t>Background and Objectives: Moderators of treatment response to serotonin reuptake inhibitor sertraline (SRT) for cocaine dependence were assessed in two randomized, double blind, placeboâ€_x0090_controlled clinical trials. Methods: Generalized estimating equation modeling was performed on data from cocaineâ€_x0090_dependent volunteers randomized to receive SRT or placebo (N = 126) who completed &gt; 2â€_x0090_week drugâ€_x0090_free residential portions of the 12â€_x0090_week trials, in which subsequent outpatient treatment (weeks 3â€“12) included weekly cognitive behavioral therapy and thriceâ€_x0090_weekly supervised urine toxicology. Primary Outcome Measure: Relapse (2 consecutive cocaineâ€_x0090_positive or missing urines) following residential stay. Potential moderators included treatment, sex, age, race, depression measures, baseline cocaine urine result, and alcohol dependence diagnosis (ADDx). Results: Odds ratios (OR) for relapse showed placeboâ€_x0090_treated participants were significantly more likely to relapse than SRT participants. Regardless of treatment condition, participants more likely to relapse were male, and those with lower Hamilton depression ratings, or baseline cocaineâ€_x0090_negative urines. Older subjects or those with current ADDx had higher relapse risk than those without ADDx; however, treating older or ADDx participants with SRT reduced cocaine relapse more than placebo. Discussion and Conclusions: Women or those with more severe cocaine use or depressive symptoms may have fewer cocaine relapses regardless of medication treatment. SRT at 200 mg reduced cocaine relapse more than placebo, especially in older participants or in those with comorbid ADDx. Scientific Significance: SRT may be efficacious to support relapse prevention among cocaineâ€_x0090_dependent patients in the context of brief residential followed by outpatient treatment, especially in older participants or those with comorbid alcohol/cocaine dependence. (PsycINFO Database Record (c) 2018 APA, all rights reserved)</t>
  </si>
  <si>
    <t>https://doi.org/10.1111/ajad.12635</t>
  </si>
  <si>
    <t>Van De Velde M.</t>
  </si>
  <si>
    <t>Modern forms of postoperative analgesia after C-section.</t>
  </si>
  <si>
    <t>Pain after Cesarean section is often understimated by health care providers. Provision of adequate analgesia is limited because of fear of sedation of mother and child (1). Insufficient pain relief results in an increased risk of deep venous thrombosis, reduced mobility, more difficult breast feeding, worse mother/child bonding and prolonged hyperalgesia and development of persistent pain. Various reports have indicated that persistent pain is present in 4 - 18% of patients after C-section more then 1 year after surgery (2,3,4). From these studies it is clear that ill managed acute postoperative pain is a determinant factor for the development of peersistent pain after C-section. Various possible stretgies can be employed to manage postoperative pain after C-section. These different strategies will be briefly reviewed in this paper, with emphasis on more novel approaches. Paracetamol - Non steroidal antiinflammatory agents (NSAID's) Paracetamol is the first choice drug for pain relief after C-section. It is safe for both mother and child and can be used in doses as in non-pregnant patients. However additional therapy is required to provide sufficient pain relief. NSAID's are excellent complementary drugs, especially ibuprofen and diclofenac have a good safety record in Obstetric patients after delivery. Also more novel agenst likei v ketorolac have been used, but safety has to be established in well designed prospective trials. Parenteral opioids. Even with a combined paracetamol/NSAID's approach, many patients will still require additional interventions. Parenteral opioids are used frequently throughout the world. However opioid induced side-effects and neonatal respiratory depression are clear problems that need to be addressed. Tramadol is weak opioid with significant potential. Unfortunately significant numbers of women experience nausea and vomiting. Neuraxial morphine or diamorphine. The efficacy of spinal or epidural morphine and diamorphine has been repeatedly shown. A spinal dose of 100 - 150 Kg morphine for example seems to be optimal (5). The side effect profile becomes less favorable if more then 150 Kg is given to the women, inducing more nausea, vomiting and pruritus. A small, but existing, risk is respiratory depression. Kato et al. reported a 0.31% incidence of respiratory depression within 24 hours after IT morphine injection of 150 Kg (6). This was especially a problem in obese patients. While not available in most parts of theWorld, diamorphine seems to be safer and equally effective then morphine. Epidurally, 2.5 to 3 mg morphine seems to be a reasonable option. Patient controlled epidural analgesia (PCEA). PCEA provides excellent postoperative analgesia after C-section. Several studies demonstrated the efficacy of this invasive technique, but stressed that motor block and delayed mobilisation is a significant limiting factor to the technique (7,8,9). It is however far superior to PCIA (10). Novel strategies. Continuous wound infiltration is a promising technique which recently has shown to be effective for pain relief after major abdominal surgery (11). At the moment the data on C-section patients is limited. Compared to placebo, wound infiltration provides pain relief (12,13). Compared to epidural analgesia, it seems to provide similar pain relief, but with less side effects (14). Lavand'Homme showed that adding diclofenac to the instillation improved pain relief (15). Also more and more studies are emerging showing the possible benefits of the transversus abdominis plane Block (TAP) (16,17,18). Conclusion(s): Paracetamol combined with NSAID's are the basis for effective post cesarean section analgesia. However additional drugs/strategies are necessary, especially since acute postoperative pain is a predictor of persistent pain after C-section. Intrathecal morphine and diamorphine remain the cornerstone of effective post cesarean section analgesia. However these strategies are not without risks and side-effects. With the TAP Block and incisional analgesia an opioid free analgesia technique becomes a distinct possibility.</t>
  </si>
  <si>
    <t>Regional Anesthesia and Pain Medicine. Conference: 30th Annual European Society of Regional Anaesthesia, ESRA Congress 2011. Dresden Germany. Conference Publication: (var.pagings). 36(5 SUPPL. 2) (pp E104-E105), 2011. Date of Publication: September-October 2011.</t>
  </si>
  <si>
    <t>Spittal, M. J.;Forsyth, S.;Borschmann, R.;Young, J. T.;Kinner, S. A.</t>
  </si>
  <si>
    <t>Modifiable risk factors for external cause mortality after release from prison: A nested caseâ€“control study.</t>
  </si>
  <si>
    <t>Aim: People released from prison are at higher risk of mortality from potentially preventable causes than their peers in the general population. Because most studies of this phenomenon are reliant on registry data, there is little health and behavioural information available on those at risk, hampering the development of targeted, evidence-based preventive responses. Our aim was to identify modifiable risk and protective factors for external cause and cause-specific mortality after release from prison. Methods: We undertook a nested caseâ€“control study using data from a larger retrospective cohort study of mortality after release from prison in Queensland, Australia between 1994 and 2007. Cases were 286 individuals who had died from external causes (drug overdose, suicide, transport accidents, or violence) matched with 286 controls on sex, Indigenous status, and release date. We extracted data from detention, case-management, and prison medical records. Results: Factors associated with increased risk of external cause mortality included use of heroin and other opioids in the community [odds ratio (OR) = 2.20, 95% CI 1.41â€“3.43, p p = 0.042), a history of problematic alcohol use in the community (OR = 1.54, 95% CI 1.05â€“2.26, p = 0.028), and having ever served two or more custodial sentences (OR = 1.51, 95% CI 1.01â€“2.25, p = 0.045). Being married (OR = 0.45, 95% CI 0.29â€“0.70, p &lt; 0.001) was protective. Fewer predictors were associated with cause-specific mortality. Conclusions: We identified several behavioural, psychosocial, and clinical markers associated with mortality from preventable causes in people released from prison. Emerging evidence points to interventions that could be targeted at those at increased risk of external cause mortality. These include treatment and harm reduction programmes (for substance use), improving transitional support programmes and continuity of care (for mental health), diversion and drug reform (for repeat incarceration) and nurturing stable relationships during incarceration. The period of imprisonment and shortly after release provides a unique opportunity to improve the long-term health of ex-prisoners and overcome the disadvantage associated with imprisonment. (PsycInfo Database Record (c) 2022 APA, all rights reserved)</t>
  </si>
  <si>
    <t>https://doi.org/10.1017/S2045796017000506</t>
  </si>
  <si>
    <t>Epidemiology and Psychiatric Sciences</t>
  </si>
  <si>
    <t>Leung, Kit Sang;Abdallah, Arbi Ben;Copeland, Jan;Cottler, Linda B.</t>
  </si>
  <si>
    <t>Modifiable risk factors of ecstasy use: Risk perception, current dependence, perceived control, and depression.</t>
  </si>
  <si>
    <t>Risk perception, perceived behavioral control of obtaining ecstasy (PBC-obtaining), current ecstasy dependence, and recent depression have been associated with past ecstasy use, however, their utility in predicting ecstasy use has not been demonstrated. This study aimed to determine whether these four modifiable risk factors could predict ecstasy use after controlling for socio-demographic covariates and recent polydrug use. Data from 601 ecstasy users in the National Institute on Drug Abuse-funded TriCity Study of Club Drug Use, Abuse and Dependence were analyzed using multivariate logistic regression. Participants were interviewed twice within a 2-week period using standardized instruments. Thirteen percent (n = 80) of the participants reported using ecstasy between the two interviews. Low risk perception, high PBC-obtaining (an estimated ecstasy procurement time &lt;24 h), and current ecstasy dependence were statistically associated with ecstasy use between the two interviews. Recent depression was not a significant predictor. Despite not being a target predictor, recent polydrug use was also statistically associated with ecstasy use. The present findings may inform the development of interventions targeting ecstasy users. (PsycInfo Database Record (c) 2020 APA, all rights reserved)</t>
  </si>
  <si>
    <t>https://doi.org/10.1016/j.addbeh.2009.10.003</t>
  </si>
  <si>
    <t>Bonell C, Allen E, Warren E, McGowan J, Bevilacqua L, Jamal F, Sadique Z, Legood R, Wiggins M, Opondo C, Mathiot A, Sturgess J, Paparini S, Fletcher A, Perry M, West G, Tancred T, Scott S, Elbourne D, Christie D, Bond L, Viner RM.</t>
  </si>
  <si>
    <t>Modifying the secondary school environment to reduce bullying and aggression: the INCLUSIVE cluster RCT</t>
  </si>
  <si>
    <t>10.3310/phr07180</t>
  </si>
  <si>
    <t>Leuchter A.</t>
  </si>
  <si>
    <t>Modulation of oscillatory synchrony as a biomarker for treatment outcome in major depressive disorder.</t>
  </si>
  <si>
    <t>Background: Theories of antidepressant treatment mechanism of action traditionally have focused on the level of cellto- cell interaction and synaptic neurotransmission. Recent evidence suggests that modulation of synchronized electrical activity in neuronal networks is a common effect of antidepressant treatments, including medications as well as neuromodulatory treatments such as repetitive transcranial magnetic stimulation (rTMS). Research suggests that oscillatory synchrony may help mediate neuroplastic changes related to medication and neuromodulatory treatment for Major Depressive Disorder (MDD). Method(s): In a series of experiments, high-density quantitative electroencephalography (qEEG) was used to monitor 240 subjects with MDD undergoing several different treatments: the selective serotonin reuptake inhibitor (SSRI) antidepressant escitalopram; high-frequency (10 Hz) rTMS administered to left dorsolateral prefrontal cortex; intravenous ketamine; and placebo. Shifts in oscillatory synchrony in the delta-theta (2.5-8 Hz), alpha (8-12 Hz), and beta (12- 20 Hz) bands were examined before and after treatment, and in the case of rTMS and ketamine, continuously during treatment administration. Changes in functional connectivity among brain regions were examined using phase coherence. Result(s): Subjects in all active treatment conditions showed shifts in oscillatory synchrony and functional connectivity that were related to the degree of clinical improvement. In the case of escitalopram, these changes were evident within one week of the start of treatment, whereas in the case of rTMS and ketamine, these changes were seen during acute treatment administration. qEEG changes preceded change in depressive symptoms and were not seen in placebo remitters. Changes consisted of a shift in synchrony from the lower frequency delta-theta to the alpha band, as well as decreased functional connectivity. Shifts were most consistent in the frontopolar region. Biomarker-guided treatment changes were prospectively tested in subgroups of subjects treated with escitalopram or rTMS, and were found to lead to improved outcome. Conclusion(s): These findings indicate that shifts in oscillatory synchrony may constitute a specific biomarker for outcome that are common across several active treatment modalities for MDD, but not placebo. The prospective testing of biomarkers suggest that they may be used to guide treatment decisions and enhance outcomes of antidepressant treatment.</t>
  </si>
  <si>
    <t>https://dx.doi.org/10.1038/npp.2017.263</t>
  </si>
  <si>
    <t>Neuropsychopharmacology. Conference: 56th Annual Meeting of the American College of Neuropsychopharmacology, ACNP 2017. Palm Springs, CA United States. 43(Supplement 1) (pp S100), 2017. Date of Publication: November 2017.</t>
  </si>
  <si>
    <t>Yang K.-C.
 Chou Y.-H.</t>
  </si>
  <si>
    <t>Molecular imaging findings for treatment resistant depression.</t>
  </si>
  <si>
    <t>Approximately 40% of patients with major depressive disorder (MDD) had limited response to conventional antidepressant treatments, resulting in treatment-resistant depression (TRD), a debilitating subtype that yielded a significant disease burden worldwide. Molecular imaging techniques, such as positron emission tomography (PET) and single photon emission tomography (SPECT), can measure targeted macromolecules or biological processes in vivo. These imaging tools provide a unique possibility to explore the pathophysiology and treatment mechanisms underlying TRD. This work reviewed and summarized prior PET and SPECT studies to examine the neurobiology and treatment-induced changes of TRD. A total of 51 articles were included with supplementary information from studies for MDD and healthy controls (HC). We found that there were altered regional blood flow or metabolic activity in several brain regions, such as the anterior cingulate cortex, prefrontal cortex, insula, hippocampus, amygdala, parahippocampus, and striatum. These regions have been suggested to engage in the pathophysiology or treatment resistance of depression. There was also limited data to demonstrate the changes in the markers of serotonin, dopamine, amyloid, and microglia over some regions in TRD. Moreover, several observed abnormal imaging indices were linked to treatment outcomes, supporting their specificity and clinical relevance. To address the limitations of the included studies, we proposed that future studies needed longitudinal designs, multimodal approaches, and radioligands targeting specific neural substrates for TRD to evaluate their baseline and treatment-related alterations in TRD. Adequate data sharing and reproducible data analysis can facilitate advances in this field.Copyright © 2023 Elsevier B.V.</t>
  </si>
  <si>
    <t>https://dx.doi.org/10.1016/bs.pbr.2023.03.003</t>
  </si>
  <si>
    <t>Progress in Brain Research. 278 (pp 79-116), 2023. Date of Publication: January 2023.</t>
  </si>
  <si>
    <t>Virk M.A.A.
 Mujtaba G.
 Changela K.
 Chigurupati R.B.
 Zamora E.N.
 Grover S.
 Jibara G.A.
 Momeni M.
 Duddempudi S.
 Krishnaiah M.
 Anand S.
 Paleti V.</t>
  </si>
  <si>
    <t>Monitored anesthesia care versus conscious sedation for common endoscopic procedures. A prospective patient satisfaction and procedure outcome study.</t>
  </si>
  <si>
    <t>Background Sedation for endoscopic procedures induced with opioid and benzodiazepine combination is called conscious sedation (CS) and defined by The American Society of Anesthesiology (ASA) to be moderate sedation.Sedation for endoscopic procedures induced with propofol as the main anesthetic is called Monitored Anesthesia Care (MAC) and defined by the ASA to be deep sedation. This is generally administered by an anesthesiologist.In this prospective study we collected data directly from patients undergoing endoscopic procedures.We compared patient satisfaction and overall procedural outcome in two different modes of sedation. Method(s):473 patients were enrolled in this prospective study at two community hospitals. Inclusion criteria were adult patients undergoing EGD or colonoscopy and able to complete the survey form. Patients with ASA score above 3 and undergoing other GI procedures were excluded. Hospital A exclusively used MAC and hospital B exclusively used CS. Group A at Hospital A enrolled 259 patients who received deep sedation with propofol as the main anesthetic, which was administered and monitored by an anesthesiologist. Group B at Hospital B enrolled 214 patients who received conscious sedation (CS) using a combination of midazolam and fentanyl administered by the endoscopist. Patient satisfaction surveys were completed once patients were out of sedation and prior to discharge. Results : Pain at drug administration site in group A was 22% as compared to 7% in group B. However, abdominal discomfort and pain was 20.46% in group A which was higher in group B at 32.71%. Interestingly, there was no difference in gagging/choking sensation during EGD in both groups with incidence of 22%. In Group A, 98.06% patient reported adequate pain control in contrast to 89.71% in comparison group B. It was noted that post procedure recovery time from the conscious sedation group was 13.80 minutes as compared to 23.15 minutes in MAC group. Overall patient satisfaction rate was 96.91% in group A and 97.66% in group B. Regarding revisit, 94.59% and 97.66% patients in group A and B respectively, would consider coming back for the next visit. In terms of periprocedural complications, only one patient showed transient respiratory depression in the CS group and was reversed with IV naloxone and flumazenil. Conclusion(s):This study compares patient satisfaction and periprocedural complications for the use of CS and MAC for common endoscopic procedures. We did not find any statistical differences between the two groups except for less recovery time in the CS group. In the MAC group there is less incidence of abdominal pain or discomfort while CS group has shown less pain at site of drug administration. Overall patient satisfaction and revisit consideration were the same in both groups.</t>
  </si>
  <si>
    <t>Gastroenterology. Conference: Digestive Disease Week 2013, DDW 2013. Orlando, FL United States. Conference Publication: (var.pagings). 144(5 SUPPL. 1) (pp S213), 2013. Date of Publication: May 2013.</t>
  </si>
  <si>
    <t>Sanvisens A, Rivas I, Faure E, Espinach N, Hernandez-Rubio A, Majó X, Colom J, Muga R.</t>
  </si>
  <si>
    <t>Monitoring hepatitis C virus treatment rates in an Opioid Treatment Program: A longitudinal study</t>
  </si>
  <si>
    <t>World J Gastroenterol</t>
  </si>
  <si>
    <t>10.3748/wjg.v26.i38.5874</t>
  </si>
  <si>
    <t>Mercadante S.
 Dardanoni G.
 Salvaggio L.
 Armata M.G.
 Agnello A.</t>
  </si>
  <si>
    <t>Monitoring of opioid therapy in advanced cancer pain patients.</t>
  </si>
  <si>
    <t>Until now, there have not been any parameters to monitor opioid therapy in cancer patients with pain. In this study, 325 consecutive advanced cancer patients were scheduled for a prospective longitudinal survey. After exclusions, 67 patients were surveyed. All included patients were advanced cancer patients with pain that required opioid therapy for more than 6 weeks before death. Opioid escalation, symptoms associated with opioid therapy, pain mechanism, and pain intensity were recorded. Indices were calculated to categorize the response to opioids. The opioid escalation index (OEI) was used to index the mean increase of the starting opioid dosage, expressed as a percentage or in mg. The length of the period of stable dose (MLD) and the effective analgesic score (EAS), that is, the analgesic consumption/pain relief ratio calculated at fixed intervals, were also used. Patients with a mean visual analogue scale score (VAS) of less than 4 and regular OEI and EAS were considered responsive; patients with a mean VAS less than 4 but with an OEI more than 5 or increases of more than 100% of EAS when compared to that calculated the week before were considered mildly responsive, and patients with a mean VAS more than 4 were considered unresponsive. Advanced age, female gender, and previous chemotherapy were all factors reducing OEI. Head and neck cancer was associated with a higher OEI. Regarding the influence of the opioid-related symptoms, an increased OEI was associated with the presence of confusion. Moreover the presence of confusion was associated with neuropathic pain. Neuropathic pain taken alone, however, did not influence this score. Gender-specific cancer, such as breast cancer, influenced the gender differences reported for MLD (significantly longer than that reported for males and other primary tumor). Good responsiveness was observed in 28 patients, partial responsiveness in 33 patients, unresponsiveness in six patients. Psychological factors were associated with poor pain relief, probably reducing the patient's compliance. The tools used in this study may be useful in monitoring the effects of opioid therapy in cancer pain patients. Simple numbers are easy to compare and make it possible to profile opioid responsiveness and differences among patients.</t>
  </si>
  <si>
    <t>https://dx.doi.org/10.1016/S0885-3924%2896%2900302-8</t>
  </si>
  <si>
    <t>Journal of Pain and Symptom Management. 13(4) (pp 204-212), 1997. Date of Publication: April 1997.</t>
  </si>
  <si>
    <t>Segman R.
 Dubner T.G.
 Celnikier D.H.
 Canetti L.
 Milwidsky A.
 Weisstub E.G.</t>
  </si>
  <si>
    <t>Mononuclear cell gene expression profiling following meperidine administration among women who develop post partum depression and healthy controls.</t>
  </si>
  <si>
    <t>Objective: We have demonstrated that surrogate peripheral blood mononuclear cells (PBMCs) gene expression reactivity following trauma or delivery, can be used to predict those who will go on to develop chronic post traumatic stress disorder (PTSD) (Segman et al., Mol Psychiatry 2005), and post partum depression (Segman et al., Mol Psychiatry 2010) respectively. Here we set to examine PBMC reactivity following meperidine administration among mothers developing post partum depression (PD) and matched controls. Method(s): We applied a case control design comparing differential global PBMC gene expression profiles sampled after delivery, between subjects requiring opioid analgesia for pain control during delivery, and subjects managed without opioid intervention. Result(s): A distinctive gene expression signature was observed following meperidine administration, that correctly classified meperidine exposed subjects. Differentially expressed genes implicate a divergent transcriptional engagement of immune activation, epigenetic modulators, and relevant neurotransmitter systems. Mothers who develop PD upon prospective follow up show a distinctive gene expression response following meperidine. Conclusion(s): Opioid receptor agonist response is marked by an informative systemic transcriptional reactivity signature. Some of the differential transcripts may be part of pertinent molecular pathways targeted by the drug. Our results extend previous research pointing to informative differential PBMC transcriptional reactivity for drug response and clinical outcome prediction. Gene expression reactivity may constitute a useful intermediate phenotype for probing the functional relevance of DNA sequence variation at gene loci encoding differential transcriptional responses. Distinctive recruitment of the transcriptional apparatus may offer insight into generic changes following opioid agonist exposure, as well as unique opiate reactivity patterns that mark PD susceptibility.</t>
  </si>
  <si>
    <t>https://dx.doi.org/10.1017/S1461145710000635</t>
  </si>
  <si>
    <t>International Journal of Neuropsychopharmacology. Conference: 27th CINP Congress. Hong Kong Hong Kong. Conference Publication: (var.pagings). 13(SUPPL. 1) (pp 25), 2010. Date of Publication: June 2010.</t>
  </si>
  <si>
    <t>Mood and anxiety disorders and their association with non-medical prescription opioid use and prescription opioid-use disorder: longitudinal evidence from the National Epidemiologic Study on Alcohol and Related Conditions.</t>
  </si>
  <si>
    <t>Non-medical use of prescription opioids represents a national public health concern of growing importance. Mood and anxiety disorders are highly associated with non-medical prescription opioid use. The authors examined longitudinal associations between non-medical prescription opioid use and opioid disorder due to non-medical opioid use and mood/anxiety disorders in a national sample, examining evidence for precipitation, self-medication and general shared vulnerability as pathways between disorders. Data were drawn from face-to-face surveys of 34 653 adult participants in waves 1 and 2 of the National Epidemiologic Survey on Alcohol and Related Conditions. Logistic regression models explored the temporal sequence and evidence for the hypothesized pathways. Baseline lifetime non-medical prescription opioid use was associated with incidence of any mood disorder, major depressive disorder (MDD), bipolar disorder, any anxiety disorder and generalized anxiety disorder (GAD in wave 2, adjusted for baseline demographics, other substance use, and co-morbid mood/anxiety disorders). Lifetime opioid disorder was not associated with any incident mood/anxiety disorders. All baseline lifetime mood disorders and GAD were associated with incident non-medical prescription opioid use at follow-up, adjusted for demographics, co-morbid mood/anxiety disorders, and other substance use. Baseline lifetime mood disorders, MDD, dysthymia and panic disorder were associated with incident opioid disorder due to non-medical prescription opioid use at follow-up, adjusted for the same covariates. These results suggest that precipitation, self-medication as well as shared vulnerability are all viable pathways between non-medical prescription opioid use and opioid disorder due to non-medical opioid use and mood/anxiety disorders.</t>
  </si>
  <si>
    <t>Psychological medicine. 42(6) (pp 1261-1272), 2012. Date of Publication: Jun 2012.</t>
  </si>
  <si>
    <t>Leung J.
 Santo T.
 Colledge-Frisby S.
 Mekonen T.
 Thomson K.
 Degenhardt L.
 Connor J.P.
 Hall W.
 Stjepanovic D.</t>
  </si>
  <si>
    <t>Mood and Anxiety Symptoms in Persons Taking Prescription Opioids: A Systematic Review with Meta-Analyses of Longitudinal Studies.</t>
  </si>
  <si>
    <t>Objective: To review evidence from longitudinal studies on the association between prescription opioid use and common mood and anxiety symptoms. Design(s): We conducted a systematic review and meta-analysis according to Preferred Reporting Items for Systematic Reviews and Meta-Analyses (PRISMA) guidelines. Method(s): We searched PubMed, Embase, and PsycINFO for search terms related to opioids AND (depression OR bipolar OR anxiety OR post-traumatic stress disorder [PTSD]). Findings were summarized narratively, and random-effects meta-analyses were used to pool effect sizes. Result(s): We identified 10,290 records and found 10 articles that met our inclusion criteria. Incidence studies showed that people who used prescription opioids had an elevated risk of any mood outcome (adjusted effect size [aES] = 1.80 [95% confidence interval = 1.40-2.30]) and of an anxiety outcome (aES = 1.40 [1.20-1.80]) compared with those who did not use prescription opioids. Associations with depression were small and not significant after adjustment for potential confounders (aES = 1.18 [0.98-1.41]). However, some studies reported an increased risk of depressive symptoms after increased (aES = 1.58 [1.30-1.93]) or prolonged opioid use (aES = 1.49 [1.19-1.86]). Conclusion(s): Mental health should be considered when opioids are prescribed because some patients could be vulnerable to adverse mental health outcomes.Copyright © 2022 The Author(s).</t>
  </si>
  <si>
    <t>https://dx.doi.org/10.1093/pm/pnac029</t>
  </si>
  <si>
    <t>Pain Medicine (United States). 23(8) (pp 1442-1456), 2022. Date of Publication: 01 Aug 2022.</t>
  </si>
  <si>
    <t>Fatovich DM, Bartu A, Davis G, Atrie J, Daly FF.</t>
  </si>
  <si>
    <t>Morbidity associated with heroin overdose presentations to an emergency department: a 10-year record linkage study</t>
  </si>
  <si>
    <t>Emerg Med Australas. 2010 Jun;22(3):240-5. doi: 10.1111/j.1742-6723.2010.01290.x.</t>
  </si>
  <si>
    <t>10.1111/j.1742-6723.2010.01290.x</t>
  </si>
  <si>
    <t>Halpern P.
 Moskovich J.
 Avrahami B.
 Bentur Y.
 Soffer D.
 Peleg K.</t>
  </si>
  <si>
    <t>Morbidity associated with MDMA (ecstasy) abuse: A survey of emergency department admissions.</t>
  </si>
  <si>
    <t>Methods: We conducted a prospective, representative-sample nationwide study on morbidity related to 3,4, methylenedioxymethamphetamine (MDMA; 'ecstasy') as determined from admissions to 5 geographically representative emergency departments (EDs) and from data from the poison information center (PIC). MDMArelated ED admissions were analyzed over a 7-month period and the records of all PIC calls were reviewed. Result(s): There were 52 (age 15-44 years, 32 males) ecstasy-related ED admissions during the study period. Most (68%) admissions presented to the ED at night, 52% on weekends and 44% consumed the drug at clubs and parties. Forty-six percent of the patients took between 1/2 to 3 tablets and 29 patients (56%) had taken ecstasy before. Twenty-two subjects (42%) reported poly-drug use. Fifteen subjects (29%) required hospitalization, six of them (11%) to the intensive care unit. The most common manifestations were restlessness, agitation, disorientation, shaking, high blood pressure, headache and loss of consciousness. More serious complications were hyperthermia, hyponatremia, rhabdomyolysis, brain edema and coma. Conclusion(s): The image of ecstasy as a safe party drug is spurious. The results of this study confirm that the drug bears real danger of physical harm and of behavioral, psychological and psychiatric disturbances. © The Author(s) 2010.</t>
  </si>
  <si>
    <t>https://dx.doi.org/10.1177/0960327110370984</t>
  </si>
  <si>
    <t>Human and Experimental Toxicology. 30(4) (pp 259-266), 2011. Date of Publication: April 2011.</t>
  </si>
  <si>
    <t>Jennings P.A.
 Cameron P.
 Bernard S.
 Walker T.
 Jolley D.
 Fitzgerald M.
 Masci K.</t>
  </si>
  <si>
    <t>Morphine and ketamine is superior to morphine alone for out-of-hospital trauma analgesia: A randomized controlled trial.</t>
  </si>
  <si>
    <t>Study objective: We assess the efficacy of intravenous ketamine compared with intravenous morphine in reducing pain in adults with significant out-of-hospital traumatic pain. Method(s): This study was an out-of-hospital, prospective, randomized, controlled, open-label study. Patients with trauma and a verbal pain score of greater than 5 after 5 mg intravenous morphine were eligible for enrollment. Patients allocated to the ketamine group received a bolus of 10 or 20 mg, followed by 10 mg every 3 minutes thereafter. Patients allocated to the morphine alone group received 5 mg intravenously every 5 minutes until pain free. Pain scores were measured at baseline and at hospital arrival. Result(s): A total of 135 patients were enrolled between December 2007 and July 2010. There were no differences between the groups at baseline. After the initial 5-mg dose of intravenous morphine, patients allocated to ketamine received a mean of 40.6 mg (SD 25 mg) of ketamine. Patients allocated to morphine alone received a mean of 14.4 mg (SD 9.4 mg) of morphine. The mean pain score change was -5.6 (95% confidence interval [CI] -6.2 to -5.0) in the ketamine group compared with -3.2 (95% CI -3.7 to -2.7) in the morphine group. The difference in mean pain score change was -2.4 (95% CI -3.2 to -1.6) points. The intravenous morphine group had 9 of 65 (14%; 95% CI 6% to 25%) adverse effects reported (most commonly nausea [6/65; 9%]) compared with 27 of 70 (39%; 95% CI 27% to 51%) in the ketamine group (most commonly disorientation [8/70; 11%]). Conclusion(s): Intravenous morphine plus ketamine for out-of-hospital adult trauma patients provides analgesia superior to that of intravenous morphine alone but was associated with an increase in the rate of minor adverse effects. Copyright © 2012 by the American College of Emergency Physicians.</t>
  </si>
  <si>
    <t>https://dx.doi.org/10.1016/j.annemergmed.2011.11.012</t>
  </si>
  <si>
    <t>Annals of Emergency Medicine. 59(6) (pp 497-503), 2012. Date of Publication: June 2012.</t>
  </si>
  <si>
    <t>Maier C.
 Hildebrandt J.
 Klinger R.
 Henrich-Eberl C.
 Lindena G.</t>
  </si>
  <si>
    <t>Morphine responsiveness, efficacy and tolerability in patients with chronic non-tumor associated pain - Results of a double-blind placebo-controlled trial (MONTAS).</t>
  </si>
  <si>
    <t>Efficacy, long-term effectiveness and safety of opioids in chronic non-tumor associated pain syndromes (NTAS) are still under debate. The study (MONTAS) was performed by physicians and psychologists as a multicenter prospective, randomized, double-blind placebo-controlled crossover trial, followed by an open long-term study. Patients were enrolled only when pain relief from specific defined pretreatment was insufficient. Patients were randomly assigned to group I receiving sustained-release morphine (doses: 20mg/d titrated appropriately to a maximum of 180mg/d) in the first week, placebo in the second week or group II receiving study medication in reverse order. The primary endpoint was defined as: (i) adequate pain relief (pain intensity of less than 50% of pretreatment intensity or less than 5 on a 11 point Numerical Rating Scale) and (ii) pain rated as tolerable and (iii) adverse effects rated as tolerable. Full responders (all criteria fulfilled under morphine) and partial responders (less pain relief, but tolerable side effects) were offered continuation of treatment with oral morphine in an open long-term study (LAMONTAS), to be published later. Forty-nine patients of 997 patients screened fulfilled the inclusion criteria for MONTAS and were enrolled. Mean pain intensity in all patients was reduced by morphine from 7.8 to 5.2 (NNT: 2.2); in 17 (35.4%) responders from 7.4 to 2.9, in 17 (35.4%) partial responders from 7.8 to 5.6 and in 14 (29.2%) non-responders from 8.2 to 7.7. Pain reduction correlated with improvement of physical function. Pain disability, depression score, mood and exercise endurance improved, particularly in responders. Gastrointestinal complaints increased, central nervous system-related complaints were reduced. Efficacy and safety of morphine in NTAS were demonstrated in this randomized-controlled trial. Pretreatment failure was the indication for trying morphine treatment; predictive factors for responsiveness could not be identified. © 2002 International Association for the Study of Pain. Published by Elsevier Science B.V. All rights reserved.</t>
  </si>
  <si>
    <t>https://dx.doi.org/10.1016/S0304-3959%2802%2900020-9</t>
  </si>
  <si>
    <t>Pain. 97(3) (pp 223-233), 2002. Date of Publication: 2002.</t>
  </si>
  <si>
    <t>Huang, Yenâ€_x0090_Fang;Kuo, Hsuâ€_x0090_Sung;Lewâ€_x0090_Ting, Chinâ€_x0090_Yin;Tian, Fang;Yang, Chinâ€_x0090_Hui;Tsai, Tzuâ€_x0090_I.;Gange, Stephen J.;Nelson, Kenrad E.</t>
  </si>
  <si>
    <t>Mortality among a cohort of drug users after their release from prison: An evaluation of the effectiveness of a harm reduction program in Taiwan.</t>
  </si>
  <si>
    <t>Aims: To determine the effect of methadone maintenance therapy (MMT) on mortality among injection drug users. Design : A cohort of prisoners with a history of injecting opiates who were followed after their release from prison in July 2007. Mortality between July 2007 and December 2008 was determined by linking the National Death Registry with the Methadone Maintenance Treatment (MMT) database. Setting: Taiwan. Participants: A total of 4357 amnestied prisoners with a history of opiate injection. Measurements The total mortality rates (MR) among the cohort were calculated based on their person-time contribution to methadone attendance and re-incarceration during follow-up.We used survival methods with MMT and re-incarceration as time-varying covariates adjusted for length of follow-up in the community. Results: A total of 142 deaths occurred: 13 in the 1st week after release [MR = 13.7/100 person-years (pyrs)], which was greater than that in the next 4 weeks [MR = 3.2/100 pyrs, relative rate (RR) = 4.3, P &lt; 0.001]. Overall, 1982 (46%) subjects enrolled in MMT; however, 1282 of them discontinued MMT after enrolling. Findings: The mortality among those who continued in MMT attendance was lower (MR = 0.24/100 pyrs) than those who never enrolled in MMT (MR = 2.6/100 pyrs) or those who enrolled but dropped out of MMT (MR = 7.0/ 100 pyrs) after adjusting for age, gender and human immunodeficiency virus status at amnesty (RR = 0.07). Conclusions: In ex-prisoners in Taiwan with a history of opiate injecting, enrollment and continued participation in methadone maintenance treatment is associated with substantially lower mortality. (PsycINFO Database Record (c) 2016 APA, all rights reserved)</t>
  </si>
  <si>
    <t>https://doi.org/10.1111/j.1360-0443.2011.03443.x</t>
  </si>
  <si>
    <t>Lopez-Quintero, Catalina;Roth, Kimberly B.;Eaton, William W.;Wu, Li-Tzy;Cottler, Linda B.;Bruce, Martha;Anthony, James C.</t>
  </si>
  <si>
    <t>Mortality among heroin users and users of other internationally regulated drugs: A 27-year follow-up of users in the Epidemiologic Catchment Area Program household samples.</t>
  </si>
  <si>
    <t>Background: In contrast to research on more restricted samples of drug users, epidemiological studies open up a view of death rates and survivorship of those who have tried heroin a few times, with no acceleration toward sustained use patterns often seen in treatment and criminal justice samples. At their best, epidemiological estimates of heroin effects on risk of dying are not subject to serious selection biases faced with more restricted samples. Methods: Data are from 7207 adult participants aged 18â€“48 years in United States Epidemiologic Catchment Area Program field surveys, launched in 1980â€“1984. US National Death Index (NDI) records through 2007 disclosed 723 deaths. NDI enabled estimation of heroin-associated risk of dying as well as survivorship. Results: Estimated cumulative mortality for all 18â€“48 year old participants is 3.9 deaths per 1000 person-years (95% confidence interval, CI = 3.7, 4.2), relative to 12.4 deaths per 1000 person-years for heroin users (95% CI=8.7, 17.9). Heroin use, even when non-sustained, predicted a 3â€“4 fold excess of risk of dying prematurely. Post-estimation record review showed trauma and infections as top-ranked causes of these deaths. Conclusions: Drawing strengths from epidemiological sampling, standardized baseline heroin history assessments, and very long-term NDI follow-up, this study of community-dwelling heroin users may help clinicians and public health officials who need facts about heroin when they seek to prevent and control heroin outbreaks. Heroin use, even when sporadic or non-sustained, is predictive of premature death in the US, with expected causes of death such as trauma and infections. (PsycINFO Database Record (c) 2018 APA, all rights reserved)</t>
  </si>
  <si>
    <t>https://doi.org/10.1016/j.drugalcdep.2015.08.030</t>
  </si>
  <si>
    <t>Quan, VM; Aramrattana, A; Vongchak, T; Latkin, C; Donnell, D; Liu, TY; Wiboonnatakul, K; Celentano, DD</t>
  </si>
  <si>
    <t>Mortality Among Injection Drug Users in Northern Thailand: A Prospective Cohort Study</t>
  </si>
  <si>
    <t>mortality; substance abuse; opioid; benzodiazepine; alcohol; Thailand</t>
  </si>
  <si>
    <t>FATAL HEROIN OVERDOSE; ANTIRETROVIRAL THERAPY; HIV/AIDS; LESSONS; ACCESS</t>
  </si>
  <si>
    <t>Objectives: To measure mortality rates and assess predictors of all-cause mortality in a cohort of Thai injection drug users (IDUs) who were enrolled and followed up from 2004 through 2006. Methods: In this prospective cohort study, we enrolled 314 community- dwelling IDUs (95% being men; 42% of ethnic minority; median age, 29 years [range, 18-69 years]) and followed up them at 6-month intervals. Mortality rates were calculated based on person-years of follow-up. Marginal Cox proportional hazards models for clustered data were constructed to determine the factors associated with all-cause mortality. Findings: During 445.7 person-years of follow-up, 17 of 314 (5.4%) IDUs died. The all-cause mortality rate was 3.8 per 100 person-years (95% confidence interval [CI] = 2.2-6.1). The standardized mortality ratio was 5.8 (95% CI = 3.5-9.1). The mortality rate among HIV-positive IDUs was 13.4 per 100 person-years (95% CI = 5.4-27.6). In a marginal Cox proportional-hazards model for clustered data, the excess mortality was associated with HIV-positivity (hazard ratio [HR] = 7.0, 95% CI = 2.8-17.6), benzodiazepine use (HR = 3.1, 95% CI = 1.1-9.4), and excessive alcohol consumption at enrollment (HR = 3.5, 95% CI = 1.3-9.1). Conclusions: The all-cause mortality among the drug injectors is high. The increased mortality was associated with HIV infection, benzodiazepine use, and excessive alcohol consumption.</t>
  </si>
  <si>
    <t>Naderi-Heiden, A.;Gleiss, A.;BÃ¤cker, C.;Bieber, D.;Nassan-Agha, H.;Kasper, S.;Frey, R.</t>
  </si>
  <si>
    <t>Mortality and employment after in-patient opiate detoxification.</t>
  </si>
  <si>
    <t>Aim: We considered that completed opiate detoxification resulted in increased life expectancy and earning capacity as compared to non-completed detoxification. Methods: The cohort study sample included pure opioid or poly-substance addicts admitted for voluntary in-patient detoxification between 1997 and 2004. Of 404 patients, 58.7% completed the detoxification program and 41.3% did not. The Austrian Social Security Institution supplied data on survival and employment records for every single day in the individual observation period between discharge and December 2007. Statistical analyses included the calculation of standardized mortality rates for the follow-up period of up to 11 years. Results: The standardized mortality ratios (SMRs) were between 13.5 and 17.9 during the first five years after discharge, thereafter they fell clearly with time. Mortality did not differ statistically significantly between completers and non-completers. The median employment rate was insignificantly higher in completers (12.0%) than in non-completers (5.5%). The odds for being employed were higher in pure opioid addicts than in poly-substance addicts (p = 0.003). Conclusions: The assumption that completers of detoxification treatment have a better outcome than non-completers has not been confirmed. The decrease in mortality with time elapsed since detoxification is interesting. Pure opioid addicts had better employment prospects than poly-substance addicts. (PsycInfo Database Record (c) 2020 APA, all rights reserved)</t>
  </si>
  <si>
    <t>https://doi.org/10.1016/j.eurpsy.2010.05.002</t>
  </si>
  <si>
    <t>European Psychiatry</t>
  </si>
  <si>
    <t>Zhao, Yan;Zhang, Mingjie;Shi, Cynthia X.;Huang, Jie;Zhang, Fujie;Rou, Keming;Wu, Zunyou</t>
  </si>
  <si>
    <t>Mortality and virological failure among HIV-infected people who inject drugs on antiretroviral treatment in China: An observational cohort study.</t>
  </si>
  <si>
    <t>Objective: HIV-infected people who inject drugs (PWID) have a disproportionally low rate of access to antiretroviral therapy (ART). We aimed to assess the impact of ART on 12-month mortality and virological failure of HIV-infected PWID in China, stratified by methadone maintenance treatment (MMT) and active drug use status. Methods: HIV-infected PWID who initiated ART at 29 clinics in 2011 were enrolled and followed in this prospective cohort study. Kaplan-Meier curves and log-rank tests were used to compare the survival probability. Risk factors for mortality and virological failure were evaluated by Cox proportional hazards models and logistic regression analyses. Results: A total of 1,633 participants initiated ART. At the time of initiation, 324 were on MMT, 625 were engaged in active drug use, and 684 had discontinued drug use but were not on MMT. At the 12-month follow-up, 80.3% remained on ART, 13.5% had discontinued ART, and 6.2% had died. Among the MMT group, active drug use group, and drug abstinent group, we observed all-cause mortality of 4.9%, 12.0%, and 1.5% and virological suppression of 51.9%, 41.1%, and 68.7%, respectively. Factors associated with both mortality and virological failure were drug use status, unemployment, and treatment facility type. Conclusion: For HIV-infected PWID receiving ART, engagement in MMT and discontinuation of drug use were more likely to be associated with lower mortality and virological failure compared with active drug use. In order to maximize the clinical impact of ART, HIV treatment programs in China should be further integrated with MMT and social services. (PsycInfo Database Record (c) 2021 APA, all rights reserved)</t>
  </si>
  <si>
    <t>https://doi.org/10.1016/j.drugalcdep.2016.11.011</t>
  </si>
  <si>
    <t>Coffey R.J.
 Owens M.L.
 Broste S.K.
 Dubois M.Y.
 Ferrante F.M.
 Schultz D.M.
 Stearns L.J.
 Turner M.S.</t>
  </si>
  <si>
    <t>Mortality associated with implantation and management of intrathecal opioid drug infusion systems to treat noncancer pain.</t>
  </si>
  <si>
    <t>BACKGROUND: In 2006, the authors observed a cluster of three deaths, which circumstances suggested were opioid-related, within 1 day after placement of intrathecal opioid pumps for noncancer pain. Further investigation suggested that mortality among such patients was higher than previously appreciated. The authors performed investigations to quantify that mortality and compare the results to control populations, including spinal cord stimulation and low back surgery. METHOD(S): After analyzing nine index cases-three sentinel cases and six identified by a prospective strategy-the authors used epidemiological methods to investigate whether mortality rates reflected patient-or therapy-related differences. Mortality rates after intrathecal opioid therapy and spinal cord stimulation were derived by correlating Medtronic device registration data with deidentified data from the Social Security Death Master File. Aggregate demographic and comorbidity data were obtained from Medicare and United Healthcare population databases to examine the influence of demographics and comorbidities on mortality. RESULT(S): Device registration and Social Security analyses revealed an intrathecal opioid therapy mortality rate of 0.088% at 3 days after implantation, 0.39% at 1 month, and 3.89% at 1 yr-a higher mortality than after spinal cord stimulation implants or after lumbar diskectomy in community hospitals. Demographic, illness profile, and mortality analyses of large databases suggest, despite limitations, that excess mortality was related to intrathecal opioid therapy, and could not be fully explained by other factors. These findings were consistent with the nine index cases that revealed that respiratory arrest caused or contributed to death in all patients. No device malfunctions associated with overinfusion were identified among cases where data were available. CONCLUSION(S): Patients with noncancer pain treated with intrathecal opioid therapy experience increased mortality compared to similar patients treated by using other therapies. Respiratory depression as a consequence of intrathecal drug overdosage or mixed intrathecal and systemic drug interactions is one plausible, but hypothetical mechanism. The exact causes for patient deaths and the proportion of those deaths attributable to intrathecal opioid therapy remain to be determined. These findings, although based on incomplete information, suggest that it may be possible to reduce mortality in noncancer intrathecal opioid therapy patients. © 2009, the American Society of Anesthesiologists, Inc.</t>
  </si>
  <si>
    <t>https://dx.doi.org/10.1097/ALN.0b013e3181b64ab8</t>
  </si>
  <si>
    <t>Anesthesiology. 111(4) (pp 881-891), 2009. Date of Publication: October 2009.</t>
  </si>
  <si>
    <t>Roy, E; Haley, N; Leclerc, P; Sochanski, B; Boudreau, JF; Boivin, JF</t>
  </si>
  <si>
    <t>Mortality in a cohort of street youth in Montreal</t>
  </si>
  <si>
    <t>NEW-YORK-CITY; SEXUAL RISK BEHAVIOR; HOMELESS ADOLESCENTS; VIRUS-INFECTION; HIV SEROPREVALENCE; HEROIN OVERDOSE; SUBSTANCE USE; RUNAWAY; PREVALENCE; INJECTION</t>
  </si>
  <si>
    <t>Context Many studies have shown a high prevalence of sexually transmitted diseases, human immunodeficiency virus (HIV) infection, viral hepatitis, drug dependence, and mental health problems among street youth. However, data on mortality among these youth are sparse. Objectives To estimate mortality rate among street youth in Montreal and to identify causes of death and factors increasing the risk of death. Design, Setting, and Population From January 1995 to September 2000, 1013 street youth 14 to 25 years of age were recruited in a prospective cohort with semiannual follow-ups. Original study objectives were to determine the incidence and risk factors for HIV infection in that population; however, several participants died during the first months of follow-up, prompting investigators to add mortality to the study objectives. Mortality data were obtained from the coroner's office and the Institut de la Statisticlue du Quebec. Main Outcome Measures Mortality rate among participants and factors increasing the risk of death. Results Twenty-six youth died during follow-up for a mortality rate of 921 per 100000 person-years (95% confidence interval [CI], 602-1350); this represented a standardized mortality ratio of 11.4. The observed causes of death were as follows: suicide (13), overdose (8), unintentional injury (2), fulminant hepatitis A (1), heart disease (1); 1 was unidentified. In multivariate Cox regression analyses, HIV infection (adjusted hazard ratio [AHR]=5.6; 95% Cl, 1.9-16.8), daily alcohol use in the last month (AHR=3.2; 95% Cl, 1.3-7.7), homelessness in the last 6 months (AHR=3.0; 95% Cl, 1.1-7.6), drug injection in the last 6 months (AHR=2.7; 95% Cl, 1.2-6.2), and male sex (AHR=2.6; 95% Cl, 0.9-7.7) were identified as independent predictors of mortality. Conclusions Current heavy substance use and homelessness were factors associated with death among street youth. HIV infection was also identified as an important predictor of mortality; however, its role remains to be clarified. These findings should be taken into account when developing interventions to prevent mortality among street youth.</t>
  </si>
  <si>
    <t>Pavarin, Raimondo Maria;Sanchini, Samantha;Marani, Silvia;Turino, Elsa;Tadonio, Leonardo;Cantarelli, Barbara</t>
  </si>
  <si>
    <t>Mortality risk among cocaine users before and after the economic recession: Results of a longitudinal study.</t>
  </si>
  <si>
    <t>Background: Studies have highlighted 2 different groups of cocaine users (CUs): â€œsocially integratedâ€_x009d_ (stable living conditions, regular employment, use cocaine alone or in combination with other psychoactive substances) and â€œsocially marginalizedâ€_x009d_ (socioeconomic and health problems, former or current heroin users, many injecting cocaine). These differences are also found in the elevated mortality risk for CUs, higher among subjects with cocaine and heroin use. This study targeted residents in Northern Italy who turned to a public treatment center for drug addiction following problems caused by primary cocaine use between 1982 and 2016. Objectives: To estimate mortality risk for subjects who have never used heroin (CUs) compared to that of subjects who have used heroin (HCUs). Method: Retrospective cohort study. We selected 1,993 subjects; 18,015 Person Years (PY). Results: Over time, the quota of subjects injecting cocaine and using heroin decreased, while patients not using heroin increased. Both new patients and crude mortality rates (CMR) decreased during the years 2009â€“2012 and increased in the following period. CMRs were 5.55 per 1,000 PY, higher for HCUs, men and subjects aged over 44 years. Standardized mortality rates were 3.49, higher for women, injecting cocaine and HCUS. Among CUs, most of the deaths were from injury excluding drug related and tumors; among HCUs, from drug-related causes and diseases of the cardiovascular system. Conclusion: The study results show a change in the characteristics of SERD clients being treated for primary cocaine use, which are reflected both in mortality risk and causes of death. After a long period of a decrease, mortality risk increased in the period after the economic recession. Aspects concerning the effects of the economic recession on the problematic consumption of cocaine and on the risk of death are discussed. (PsycInfo Database Record (c) 2021 APA, all rights reserved)</t>
  </si>
  <si>
    <t>https://doi.org/10.1159/000503343</t>
  </si>
  <si>
    <t>Mortality risk among heroin users accessing treatment: Natives and non-natives patients results of a longitudinal study.</t>
  </si>
  <si>
    <t>The aim of this study was to examine mortality risk and causes of death for natives and non-natives in a cohort of heroin population of treated in Northern Italy. Crude Mortality Rates (CMRs) were 12.78 per 1,000 Person Years (PY), Standardized Mortality Rate (SMR) was 9.93. Mortality has been decreasing over time, was higher for patients who accessed the treatment services before 2001 and has been increasing with age. CMRs and SMRs were higher among natives, while non-natives were distinguished by higher CMRs and SMRs for suicide. The natives were at greater risk of death than non-natives both injecting and non-injecting, but the mortality risk was not statistically significant in the different periods of first admission. Among non-native patients, older on average, there was a lower proportion of injecting, and a higher quota of people unemployed than among Italian natives. We highlight differences between the various areas of origin concerning consumption patterns and risk of death. The results of the study highlight a particular sub-population of heroin users, the non-natives, who as compared with the Italians, have less invasive consumption styles, reach the health services later but benefit from fewer medical controls. (PsycInfo Database Record (c) 2022 APA, all rights reserved)</t>
  </si>
  <si>
    <t>https://doi.org/10.1080/02791072.2019.1706014</t>
  </si>
  <si>
    <t>Pavarin, RM; Berardi, D</t>
  </si>
  <si>
    <t>Mortality risk in a cohort of subjects reported by authorities for cannabis possession for personal use. Results of a longitudinal study</t>
  </si>
  <si>
    <t>cannabis; mortality; traffic accidents; life styles; reported drug users</t>
  </si>
  <si>
    <t>DRUG-USE; MENTAL-HEALTH; ROAD CRASHES; POPULATION; ATTENDEES; FRENCH</t>
  </si>
  <si>
    <t>Objective: to study mortality risk in a cohort of cannabis comsumers. Design: longitudinal study on a cohort of 2,511 subjects reported to the Drug Addiction Control Force (DACF) for cannabis possession for personal use between 1990 and 2004 residents in the metropolitan area of Bologna. Methods: to identify people already treated for drug dependence, the cohort was linked with the clinical archive of the public treatment centers for drug addiction (PTC) in the metropolitan area of Bologna and the results were separated into PTC clients (subjects in treatment at a PTC, all heroin users) and non-PTC clients (subjects not in treatment at a PTC, no knowledge regarding other illicit drugs being used besides cannabis). Results: an excess of mortality was observed for all causes in the cohort compared to the general population, both among PTC clients (SMR 14.61 CI 95% 9.21-23.19) and non-clients (SMR 2.43 CI 95% 1.67-3.55). Among PTC clients the highest and most statistically significant SMRs were for overdose, suicide, and AIDS. Among non PTC clients there was an excess for traffic accidents and overdose. Conclusions: the results of the study show an elevated risk of death for consumers of cannabis, a percentage of which probably also consumed other substances, and a very few which presented themselves for treatment at a public drug treatment center.</t>
  </si>
  <si>
    <t>Pavarin RM, Fioritti A.</t>
  </si>
  <si>
    <t>Mortality Trends among Cocaine Users Treated between 1989 and 2013 in Northern Italy: Results of a Longitudinal Study</t>
  </si>
  <si>
    <t>J Psychoactive Drugs</t>
  </si>
  <si>
    <t>10.1080/02791072.2017.1365976</t>
  </si>
  <si>
    <t>Pavarin, Raimondo Maria;Fioritti, Angelo;Sanchini, Samantha</t>
  </si>
  <si>
    <t>Mortality trends among heroin users treated between 1975 and 2013 in Northern Italy: Results of a longitudinal study.</t>
  </si>
  <si>
    <t>Background: The aim of this study was to examine heroin mortality trends and changes in causes of death, across time and age, in a cohort of the heroin population of treated. Methods: 5899 subjects attending twelve centers for addiction treatment (SERT) in north Italy following problems due to heroin abuse between 1975 and 2013 were recruited. Results: This study documented elevated mortality among subjects with primary heroin abuse, with an elevated death risk in all the classes of age, declining until 2009 ad increasing starting from 2010. AIDS was the first cause of death, followed by overdose and liver-related diseases. In the course of time mortality for AIDS and for drug-related deaths has declined, whereas liver mortality and all tumors mortality have risen over time, becoming the most common causes of death by the end of the follow up. As compared with the general population, the excess mortality (SMR) observed for all causes in either sex was 13.2, higher in females (SMR = 21.5) as compared with males (SMR = 12.1). Higher SMRs were found in 25/34 age-group patients, with a progressive decrease in subjects with age &gt;34 years. Conclusions: In the course of time, among heroin users, mortality and the causes of death have changed; for SERT clients special attention should be paid to the prevention and treatment of liver-related diseases. (PsycINFO Database Record (c) 2017 APA, all rights reserved)</t>
  </si>
  <si>
    <t>https://doi.org/10.1016/j.jsat.2017.02.009</t>
  </si>
  <si>
    <t>Skeie I, Clausen T, Hjemsæter AJ, Landheim AS, Monsbakken B, Thoresen M, Waal H.</t>
  </si>
  <si>
    <t>Mortality, Causes of Death, and Predictors of Death among Patients On and Off Opioid Agonist Treatment: Results from a 19-Year Cohort Study</t>
  </si>
  <si>
    <t>Eur Addict Res. 2022;28(5):358-367. doi: 10.1159/000525694. Epub 2022 Aug 23.</t>
  </si>
  <si>
    <t>PMC9533433</t>
  </si>
  <si>
    <t>10.1159/000525694</t>
  </si>
  <si>
    <t>Piper, Brian J.</t>
  </si>
  <si>
    <t>Mother of Berries, ACDC, or chocolope: Examination of the strains used by medical cannabis patients in New England.</t>
  </si>
  <si>
    <t>Medical marijuana patients often believe that specific strains are more efficacious at treating their conditions. The goals of this investigation were to determine: (1) how many strains of cannabis are there; (2) which strains are used by medical cannabis (MC) patients; and (3) are there any differences in the strains used by patient condition? Study I involved quantifying the number of strains listed in the online database leafly.com and categorizing these by whether the strain name included a gustatory component. MC patients (N = 455) from New England completed an anonymous online survey about their medical history and strain preferences in Study II. There were 1,987 strains listed. Hybrids were significantly more likely than Cannabis indica strains to have a gustatory title. Strain preferences were highly state/dispensary specific with one-fifth of MC patients in Maine preferring Mother of Berries (M.O.B., 21.5%). Many respondents mentioned that they had developed a time-dependent pattern with sativa use during the day and an indica for nighttime use and for improving sleep. There is some general consistency across dispensaries in that hybrid strains and C. indica were most common. Further longitudinal and controlled investigations are necessary to identify the strains that are most efficacious for specific conditions. (PsycInfo Database Record (c) 2022 APA, all rights reserved)</t>
  </si>
  <si>
    <t>https://doi.org/10.1080/02791072.2017.1390179</t>
  </si>
  <si>
    <t>Haabrekke, KJ; Siqveland, T; Smith, L; Wentzel-Larsen, T; Walhovd, KB; Moe, V</t>
  </si>
  <si>
    <t>Mother-Child Interaction and Early Language Skills in Children Born to Mothers with Substance Abuse and Psychiatric Problems</t>
  </si>
  <si>
    <t>Maternal substance abuse problems; Psychiatric symptoms; Mother-infant interaction; Child language skills; Socio-demographic risk factors</t>
  </si>
  <si>
    <t>METHADONE-MAINTAINED WOMEN; PRENATAL COCAINE EXPOSURE; DRUG-DEPENDENT MOTHERS; RESIDENTIAL-TREATMENT; PERSONALITY-DISORDERS; POSTNATAL DEPRESSION; MATERNAL DEPRESSION; IN-UTERO; RISK; PSYCHOPATHOLOGY</t>
  </si>
  <si>
    <t>This prospective, longitudinal study with data collected at four time points investigated how maternal psychiatric symptoms, substance abuse and maternal intrusiveness in interaction were related to early child language skills. Three groups of mothers were recruited during pregnancy: One from residential treatment institutions for substance abuse (n = 18), one from psychiatric outpatient treatment (n = 22) and one from well-baby clinics (n = 30). Maternal substance abuse and anti-social and borderline personality traits were assessed during pregnancy, postpartum depression at 3 months, maternal intrusiveness in interaction at 12 months, and child language skills at 2 years. Results showed that the mothers in the substance abuse group had the lowest level of education, they were younger and they were more likely to be single mothers than the mothers in the two other groups. There was a significant difference in expressive language between children born to mothers with substance abuse problems and those born to comparison mothers, however not when controlling for maternal age, education and single parenthood. No group differences in receptive language skills were detected. Results further showed that maternal intrusiveness observed in mother-child interaction at 12 months was significantly related to child expressive language at 2 years, also when controlling for socio-demographic risk factors. This suggests that in addition to addressing substance abuse and psychiatric problems, there is a need for applying treatment models promoting sensitive caregiving, in order to enhance child expressive language skills.</t>
  </si>
  <si>
    <t>Byun, S; Song, S; Kim, JH; Ryu, T; Jeong, MY; Kim, E</t>
  </si>
  <si>
    <t>Mother's recorded voice on emergence can decrease postoperative emergence delirium from general anaesthesia in paediatric patients: a prospective randomised controlled trial</t>
  </si>
  <si>
    <t>child; emergence delirium; anaesthesia; mothers; voice</t>
  </si>
  <si>
    <t>BISPECTRAL INDEX; PREOPERATIVE ANXIETY; SEVOFLURANE ANESTHESIA; CHILDREN; KETAMINE; INDUCTION; AGITATION; RESPONSES; PROPOFOL; RECOVERY</t>
  </si>
  <si>
    <t>Background: Emergence delirium is a behavioural disturbance after general anaesthesia in children that can distress patients, parents, and primary caregivers. We hypothesised that listening to the mother's recorded voice can reduce ED compared with listening to a stranger's recorded voice. Methods: This prospective, double-blind, randomised study was conducted in 2-to 8-yr-old patients who had undergone general anaesthesia. Sixty-six patients were randomly assigned to listen to either the mother's voice (Group M, n = 33) or a stranger's voice (Group S, n = 33). The primary outcome was the initial paediatric assessment of emergence delirium (PAED) score on arrival at a postanaesthesia care unit (PACU). Other outcomes were the incidence of emergence delirium; Watcha, PAED, and pain scores; PACU stay time; durations between cessation of anaesthetics and bispectral index (BIS) levels of 60, 70, and 80; eye opening time; extubation time; and total consumption of analgesics during the PACU stay. Results: The mother's voice reduced the initial PAED score compared with a stranger's voice [mean (standard deviation), 9.8 (2.5) vs 12.5 (4.1); P = 0.002]. The incidence of emergence delirium during the PACU stay was higher in Group S than in Group M [60.6% vs 24.2%, odds ratio (95% confidence interval): 4.88 (1.7-13.9); P = 0.006]. The BIS &gt;60 time was shorter in Group M than in Group S (P = 0.006). Conclusions: The mother's voice reduced emergence delirium scores and the incidence of emergence delirium in paediatric patients compared with a stranger's voice after general anaesthesia.</t>
  </si>
  <si>
    <t>Nyamathi, Adeline;Longshore, Douglas;Galaif, Elisha R.;Leake, Barbara</t>
  </si>
  <si>
    <t>Motivation to stop substance use and psychological and environmental characteristics of homeless women.</t>
  </si>
  <si>
    <t>Characteristics associated with wanting to permanently quit their alcohol, cocaine or heroine use were examined in 748 homeless women. Only a third of Latinas wanted to stop using alcohol; they were also at relatively high risk for continued heroine use. Recognition that their substance use was an extremely serious problem was a consistent predictor of wanting to quit substance use. Other important predictors of desiring to quit two substances included not hanging out with other drug users, lifetime hospitalization for drug use and recent substance use treatment. Findings from this study may be helpful for selecting relative good candidates for the limited number of substance abuse treatment slots available for homeless women and providing supplementary assistance to those already in treatment. (PsycInfo Database Record (c) 2020 APA, all rights reserved)</t>
  </si>
  <si>
    <t>https://doi.org/10.1016/j.addbeh.2004.03.032</t>
  </si>
  <si>
    <t>Miller, William R.;Yahne, Carolina E.;Tonigan, J. Scott</t>
  </si>
  <si>
    <t>Motivational interviewing in drug abuse services: A randomized trial.</t>
  </si>
  <si>
    <t>Motivational interviewing (MI) is a directive, client-centered brief intervention to elicit behavior change by helping clients explore and resolve ambivalence. In this clinical trial, 152 outpatients and 56 inpatients entering public agencies for treatment of drug problems were randomly assigned to receive or not receive a single session of manual-guided MI. Drug use was assessed by self-report, urine toxicology, and collateral reports from significant others at baseline, 3, 6, 9, and 12 months. Contrary to prior reports, MI showed no effect on drug use outcomes when added to inpatient or outpatient treatment, although both groups showed substantial increases in abstinence from illicit drugs and alcohol. (PsycINFO Database Record (c) 2019 APA, all rights reserved)</t>
  </si>
  <si>
    <t>https://doi.org/10.1037/0022-006X.71.4.754</t>
  </si>
  <si>
    <t>Danno K.
 Colas A.
 Freyer G.
 Guastalla J.-P.
 Duru G.
 Musial E.
 Libourel V.
 Fendler J.-P.
 Masson J.-L.
 Bordet M.-F.</t>
  </si>
  <si>
    <t>Motivations of patients seeking supportive care for cancer from physicians prescribing homeopathic or conventional medicines: results of an observational cross-sectional study.</t>
  </si>
  <si>
    <t>Background &amp; aims The motivations of patients who consult a homeopathic (GP-Ho) or conventional (GP-CM) general practitioner for supportive care during cancer treatment have not been widely studied. We investigated the reasons why cancer patients consult a GP-Ho versus a GP-CM for supportive care and the GPs' motivations for their prescriptions. Methods This observational survey was carried out in France between October 2008 and October 2011. GPs across France were randomly selected and asked to recruit four cancer patients each. At inclusion, the sociodemographic and clinical (including psychological) characteristics and medical history of the patients were recorded by the GPs and the patients noted their quality of life (QoL) and anxiety/depression using the Quality of Life Questionnaire-C30 (QLQ-C30) and Hospital Anxiety and Depression Scale (HADS) self-questionnaires. The main motivations of the patients regarding the type of GP consultation and the main reasons for the GPs' prescriptions were recorded. Results Six hundred and forty four patients were included in the analysis: 399 consulted a GP-CM (n = 112) and 245 a GP-Ho (n = 73). Patients consulting a GP-Ho were more often female [OR = 1.93; 95%CI: 1.11-3.35; p = 0.02], employed in a professional capacity [OR = 6.57; 95%CI: 1.96-21.99; p = 0.002], have a shorter time since cancer diagnosis [OR = 2.19; 95%CI: 1.24-3.87; p = 0.007], have received targeted anticancer therapy [OR = 3.70; 95%CI: 1.67-8.18; p = 0.001] and have a high QLQ-C30 score for constipation [OR = 1.01; 95%CI: 1.00-1.02; p = 0.001]. Patients mainly consulted a GP-Ho to receive overall care (73.5% vs. 64.9%; p = 0.024) and medicines to prevent anticancer treatment-related side-effects (63.7% vs. 41.4%; p &lt; 0.0001). In contrast, patients consulted a GP-CM to receive psychological care (50.1% vs. 40.8%; p = 0.021) and more information regarding the oncologists' strategic decisions (p &lt; 0.0001). There was a significantly greater prescription of psychotropic drugs by GP-CM (53.7% vs. 22.4%, p &lt; 0.0001). Conclusions Patients consulting a GP-Ho or GP-CM had different motivations for seeking supportive care. There was a significantly greater prescription of psychotropic drugs by GP-CM.Copyright © 2016 The Authors</t>
  </si>
  <si>
    <t>https://dx.doi.org/10.1016/j.homp.2016.09.001</t>
  </si>
  <si>
    <t>Homeopathy. 105(4) (pp 289-298), 2016. Date of Publication: 01 Nov 2016.</t>
  </si>
  <si>
    <t>Rodrigues da Silva D, Maia A, Cotovio G, Oliveira J, Oliveira-Maia AJ, Barahona-Corrêa JB.</t>
  </si>
  <si>
    <t>Motor cortical inhibitory deficits in patients with obsessive-compulsive disorder-A systematic review and meta-analysis of transcranial magnetic stimulation literature</t>
  </si>
  <si>
    <t>Front Psychiatry. 2022 Dec 7;13:1050480. doi: 10.3389/fpsyt.2022.1050480. eCollection 2022.</t>
  </si>
  <si>
    <t>10.3389/fpsyt.2022.1050480</t>
  </si>
  <si>
    <t>Motor delays in MDMA (ecstasy) exposed infants persist to 2 years</t>
  </si>
  <si>
    <t>Behavior; Cocaine; Alcohol; Teratology; 3,4-Methylenedioxymethamphetamine; Infant development; Prenatal; Motor; Ecstasy</t>
  </si>
  <si>
    <t>PRENATAL EXPOSURE; BEHAVIORAL CONSEQUENCES; RECREATIONAL DRUGS; 3,4-METHYLENEDIOXYMETHAMPHETAMINE; USERS; OUTCOMES; PREGNANCY; ALCOHOL; STRESS; DEPRESSION</t>
  </si>
  <si>
    <t>Background: Recreational use of 3,4 methylenedioxymethamphetamine (ecstasy, MDMA) is increasing worldwide. Its use by pregnant women causes concern due to potentially harmful effects on the developing fetus. MDMA, an indirect monoaminergic agonist and reuptake inhibitor, affects the serotonin and dopamine systems. Preclinical studies of fetal exposure demonstrate effects on learning, motor behavior, and memory. In the first human studies, we found prenatal MDMA exposure related to poorer motor development in the first year of life. In the present study we assessed the effects of prenatal exposure to MDMA on the trajectory of child development through 2 years of age. We hypothesized that exposure would be associated with poorer mental and motor outcomes. Materials and Methods: The DAISY (Drugs and Infancy Study, 2003-2008) employed a prospective longitudinal cohort design to assess recreational drug use during pregnancy and child outcomes in the United Kingdom. Examiners masked to drug exposures followed infants from birth to 4, 12, 18, and 24 months of age. MDMA, cocaine, alcohol, tobacco, cannabis, and other drugs were quantified through a standardized clinical interview. The Bayley Scales (III) of Mental (MDI) and Motor (PDI) Development and the Behavior Rating Scales (BRS) were primary outcome measures. Statistical analyses included a repeated measures mixed model approach controlling for multiple confounders. Results: Participants were pregnant women volunteers, primarily white, of middle class socioeconomic status, average IQ with some college education, in stable partner relationships. Of 96 women enrolled, children of 93 had at least one follow-up assessment and 81 (87%) had &gt;= two assessments. Heavier MDMA exposure (M = 13 +/- 1.4 tablets per week) predicted lower PDI (p &lt; .002), and poorer BRS motor quality from 4 to 24 months of age, but did not affect MDI, orientation, or emotional regulation. Children with heavier exposure were twice as likely to demonstrate poorer motor quality as lighter and non-exposed children (O.R = 22, 95%, CI = 1.02-4.70, p &lt; .05). Discussion: Infants whose mothers reported heavier MDMA use during pregnancy had motor delays from 4 months to two years of age that were not attributable to other drug or lifestyle factors. Women of child bearing age should be cautioned about the use of MDMA and MDMA-exposed infants should be screened for motor delays and possible intervention. (C) 2016 Elsevier Inc. All rights reserved.</t>
  </si>
  <si>
    <t>Kim, David D.;Procyshyn, Ric M.;Jones, Andrea A.;Lee, Lik Hang N.;Panenka, William J.;Stubbs, Jacob L.;Cho, Lianne L.;Leonova, Olga;Gicas, Kristina M.;Thornton, Allen E.;Lang, Donna J.;MacEwan, G. William;Honer, William G.;Barr, Alasdair M.</t>
  </si>
  <si>
    <t>Movement disorders associated with substance use in adults living in precarious housing or homelessness.</t>
  </si>
  <si>
    <t>Objective: Many individuals living in precarious housing or homelessness have multimorbid illnesses, including substance use, psychiatric, and neurological disorders. Movement disorders (MDs) associated substance use are amongst the poorly studied subtopics of drug-induced MDs. The aim of the present study was, therefore, to determine the proportion affected and severity of different signs of MDs, as well as their associations with substance use in a community-based sample of precariously housed and homeless individuals. Methods: Participants were recruited from an impoverished urban neighborhood and were assessed for substance dependence and self-reported substance use (alcohol, cannabis, cocaine, methamphetamine, nicotine, and opioids), as well as for the severity of signs of MDs (akathisia, dyskinesia, dystonia, and parkinsonism). Adjusted regression models were used to estimate the associations of the severity of signs with the frequency of substance use over the past 4 weeks and with the baseline diagnosis of substance dependence. Results: The proportion of the sample with clinically relevant signs of MDs in any of the four categories was 18.6% (n = 401), and these participants demonstrated lower levels of functioning than those without signs. Of the different types of substance use, only methamphetamine (its frequency of use and dependence) was significantly associated with greater severity of overall signs of MDs. Frequency of methamphetamine use significantly interacted with age and sex, whereby older female participants exhibited the greatest overall severity with increased methamphetamine use. Of the different signs of MDs, methamphetamine use frequency was positively associated with the severity of trunk/limb dyskinesia and hypokinetic parkinsonism. Relative to no use, concurrent use of antipsychotics demonstrated lower severity of trunk/limb dyskinesia and greater severity of hypokinetic parkinsonism with methamphetamine use, and greater severity of dystonia with cocaine use. Conclusions: Our study found a high proportion of MDs in a relatively young sample, and their severity was consistently associated with methamphetamine use, moderated by participant demographics and antipsychotic use. These disabling sequelae represent an important and understudied neurological condition that may affect quality of life and will require further study. (PsycInfo Database Record (c) 2023 APA, all rights reserved)</t>
  </si>
  <si>
    <t>https://doi.org/10.1016/j.pnpbp.2023.110795</t>
  </si>
  <si>
    <t>Hayashi, K; Ti, LP; Dong, HR; Bingham, B; Day, A; Joe, R; Barrios, R; DeBeck, K; Milloy, MJ; Kerr, T</t>
  </si>
  <si>
    <t>Moving into an urban drug scene among people who use drugs in Vancouver, Canada: Latent class growth analysis</t>
  </si>
  <si>
    <t>PUBLIC-HEALTH; INDIVIDUALS; EXPERIENCES; MIGRATION; PATTERNS; HOMELESS; MOBILITY; VIOLENCE; HOTELS; IMPACT</t>
  </si>
  <si>
    <t>Background Urban drug scenes are characterized by high prevalence of illicit drug dealing and use, violence and poverty, much of which is driven by the criminalization of people who use illicit drugs (PWUD) and the associated stigma. Despite significant public health needs, little is understood about patterns of moving into urban drug scenes among PWUD. Therefore, we sought to identify trajectories of residential mobility (hereafter `mobility') among PWUD into the Downtown Eastside (DTES), an urban neighbourhood with an open drug scene in Vancouver, Canada, as well as characterize distinct trajectory groups among PWUD. Methods Data were derived from three prospective cohort studies of community-recruited PWUD in Vancouver between 2005 and 2016. We used latent class growth analysis (LCGA) to identify distinct patterns of moving into the DTES among participants residing outside of DTES at baseline. Multivariable multinomial logistic regression was used to determine baseline factors associated with each trajectory group. Results In total, 906 eligible participants (30.9% females) provided 9,317 observations. The LCGA assigned four trajectories: consistently living outside of DTES (52.8%); early move into DTES (11.9%); gradual move into DTES (19.5%); and move in then out (15.8%). Younger PWUD, those of Indigenous ancestry, those who were homeless or living in a single-room occupancy hotel (SRO), and those injecting drugs daily were more likely to move in then out of DTES (all p&lt;0.05). Living in an SRO, daily injection drug use, and recent incarceration were also positively associated with early mobility (all p&lt;0.05). Conclusions Nearly half of the participants moved into the DTES. Younger PWUD and Indigenous peoples appeared to have particularly high mobility, as did those with markers of social-structural vulnerability and high intensity drug use. These findings indicate a need to tailor existing social and health services within the DTES and expand affordable housing options outside the DTES.</t>
  </si>
  <si>
    <t>Kopf-Beck J.
 Fietz J.</t>
  </si>
  <si>
    <t>Moving toward a process-oriented perspective in the personalized treatment of depression.</t>
  </si>
  <si>
    <t>European Archives of Psychiatry and Clinical Neuroscience. 271(3) (pp 413-415), 2021. Date of Publication: April 2021.</t>
  </si>
  <si>
    <t>Miller K.
 Feldstein D.
 Baier L.
 Rabago D.</t>
  </si>
  <si>
    <t>Multi-disciplinary clinic for knee and hip osteoar-thritis: A novel approach to a chronic medical condition.</t>
  </si>
  <si>
    <t>Statement Of Problem Or Question (One Sentence): Patients with knee and hip osteoarthritis (OA), a disabling condition affecting more than 50% of US adults over 65, often do not receive guideline-recommended non-surgical care. Objectives Of Program/Intervention (No More Than Three Objectives): Using an innovative multi-modal care clinic for patients with knee or hip OA, we aim to: 1. Describe the development of this clinic and provide initial data; 2. Decrease the gap between recommended and actual OA care; 3. Improve self-reported and objectively assessed outcomes in patients with hip or knee OA. Description Of Program/Intervention, Including Organizational Context (E.G. Inpatient Vs. Outpatient, Practice Or Community Characteristics): The University of Wisconsin Knee and Hip Comprehensive Non-surgical Osteoarthritis Management Clinic uses a novel multi-modal approach. Input from diverse stakeholders guided clinic development, including patients, physical therapy, dietary science, health psychology, internal medicine, industrial engineering, and administrative leadership. Care is provided by a general internist, physical therapist, and dietitian. Patients receive: OA evidence-based therapies chosen by shared decision-making; in-clinic PT plus home exercise program or an exercise prescription based on functional status, goals, and previous treatment; nutrition counseling toward a goal BMI; pain control recommendations; and education about injection and procedural care. Expedited referrals are available to a health psychologist, and for ultrasound-guided injections, nerve blocks, and rheumatologic or orthopedic care. Patients are seen up to five times over 12 months; they receive a comprehensive care plan upon discharge. Measures Of Success (Discuss Qualitative And/Or Quantitative Metrics Which Will Be Used To Evaluate Program/Intervention): At each visit, we will assess outcomes using recommended measures: Overall quality of life: Veterans Rand 12-Item Health Survey (VR-12); Disease-specific quality of life: Hip/Knee Osteoarthritis Outcome Score (HOOS/KOOS); five 0-100 subscales. Objectively assessed function: Timed Up and Go (TUG), 30 second chair rise, and single-leg balance. Medication use by self-report. Findings To Date (It Is Not Sufficient To State Findings Will Be Discussed): The Clinic opened in July 2017. Baseline data on the first 50 patients (age 59+/- 10.5, 18 male) show that 26 (52%) were referred from primary care, 16 (32%) from orthopedics, 5 (10%) self-referred, and 3 (6%) other specialties; 24 (48%) had symptomatic OA in more than one joint (hip or knee). Most were obese: 40 (80%) had BMI &gt;= 30 kg/m2 and 11 (22%) had BMI &gt;= 45 kg/m2. Ten (20%) were taking opioids and 6 (12%) tramadol. OA severity was moderate to high; the mean HOOS/KOOS Pain score was 47.22+/- 15.40. General health was moderate to low; the mean VR-12 Mental Health score was 45.44+/- 13.77. The clinic filled quickly; there is a 2-month wait for new appointments. 38 of 50 (75%) patients have been seen for a second visit. Anecdotally, patients have lost weight and improved function. Longitudinal data collection is ongoing and of high quality. Key Lessons For Dissemination (What Canothers Take Away For Implementation To Their Practice Or Com-Munity?): Multimodal care for OA is promising; patient response to such has been positive. Ongoing data collection will allow assessment of whether the gap between recommended and received care is narrowed using this approach, and whether patient outcomes improve.</t>
  </si>
  <si>
    <t>Journal of General Internal Medicine. Conference: 41st Annual Meeting of the Society of General Internal Medicine, SGIM 2018. Denver, CO United States. 33(2 Supplement 1) (pp 821-822), 2018. Date of Publication: 2018.</t>
  </si>
  <si>
    <t>Halvorson R.T.
 Torres-Espin A.
 Callahan M.
 Tay B.
 O'Neill C.
 Berven S.
 Lotz J.C.
 Bailey J.F.</t>
  </si>
  <si>
    <t>Multi-domain biopsychosocial postoperative recovery trajectories associate with patient outcomes following lumbar fusion.</t>
  </si>
  <si>
    <t>Purpose: The purpose of this study is to describe and assess the impact of multi-domain biopsychosocial (BPS) recovery on outcomes following lumbar spine fusion. We hypothesized that discrete patterns of BPS recovery (e.g., clusters) would be identified, and then associated with postoperative outcomes and preoperative patient data. Method(s): Patient-reported outcomes for pain, disability, depression, anxiety, fatigue, and social roles were collected at multiple timepoints for patients undergoing lumbar fusion between baseline and one year. Multivariable latent class mixed models assessed composite recovery as a function of (1) pain, (2) pain and disability, and (3) pain, disability, and additional BPS factors. Patients were assigned to clusters based on their composite recovery trajectories over time. Result(s): Using all BPS outcomes from 510 patients undergoing lumbar fusion, three multi-domain postoperative recovery clusters were identified: Gradual BPS Responders (11%), Rapid BPS Responders (36%), and Rebound Responders (53%). Modeling recovery from pain alone or pain and disability alone failed to generate meaningful or distinct recovery clusters. BPS recovery clusters were associated with number of levels fused and preoperative opioid use. Postoperative opioid use (p &lt; 0.01) and hospital length of stay (p &lt; 0.01) were associated with BPS recovery clusters even after adjusting for confounding factors. Conclusion(s): This study describes distinct clusters of recovery following lumbar spine fusion derived from multiple BPS factors, which are related to patient-specific preoperative factors and postoperative outcomes. Understanding postoperative recovery trajectories across multiple health domains will advance our understanding of how BPS factors interact with surgical outcomes and could inform personalized care plans.Copyright © 2023, The Author(s).</t>
  </si>
  <si>
    <t>https://dx.doi.org/10.1007/s00586-023-07572-0</t>
  </si>
  <si>
    <t>European Spine Journal. 32(4) (pp 1429-1436), 2023. Date of Publication: April 2023.</t>
  </si>
  <si>
    <t>Frei-Jones M.J.
 Field J.J.
 DeBaun M.R.</t>
  </si>
  <si>
    <t>Multi-modal intervention and prospective implementation of standardized sickle cell pain admission orders reduces 30-day readmission rate.</t>
  </si>
  <si>
    <t>Introduction. The National Association of Children's Hospitals (NACHRI) and the Centers for Medicare and Medicaid Services (CMS) recently introduced 30-day hospital readmission rate as a quality care indicator in children with sickle cell disease (SCD). Based on previous research identifying risk factors for 30-day readmission in our patient population, we designed and implemented a multi-modal intervention to reduce 30-day readmission rate in children with SCD and pain. Methods. A before-and-after study design was performed to evaluate an intervention containing three components: (1) standardized SCD-pain admission orders; (2) monthly SCD-pain in-service for house physicians for the first 6-months; and (3) continuous patient/caregiver education. Following order implementation, we prospectively collected data on all children admitted for SCD-pain over a 6-month period. We compared the 30-day readmission rate after the intervention to the rate during the same 6-month interval in the previous calendar year prior to the availability of pre-specified SCD-pain orders. Results. A total of 89 admissions, in 68 individuals, were eligible for the standardized orders during the prospective time period and were compared to 85 admissions in 56 individuals during the control period. Pre-specified SCD-pain orders were used in 93% of eligible admissions during the intervention. Readmission rate within 30 days was lower for the intervention cohort than the control cohort, 11% (10/89) versus 28% (24/85), P = 0.007, 95% CI 0.1-0.7. Conclusions. A multi-modal intervention was successful in decreasing 30-day hospital readmission rate for children with SCD and pain. Provider education was the most important component of the multi-modal intervention. © 2009 Wiley-Liss, Inc.</t>
  </si>
  <si>
    <t>https://dx.doi.org/10.1002/pbc.22048</t>
  </si>
  <si>
    <t>Pediatric Blood and Cancer. 53(3) (pp 401-405), 2009. Date of Publication: September 2009.</t>
  </si>
  <si>
    <t>Kelleher E.
 Schrepf A.
 Tracey I.
 Soni A.</t>
  </si>
  <si>
    <t>Multi-site chronic pain and cognitive performance: a prospective cohort study in the UK Biobank.</t>
  </si>
  <si>
    <t>Cognitive difficulties are frequently reported by people with chronic pain. This is the first study to investigate the potential longitudinal association between the bodily extent of chronic pain, a marker of nociplastic pain, and decline in general cognitive abilities. This cohort study included UK Biobank participants who attended both baseline and first follow-up visits. The number of chronic (&gt;3 months) pain sites at baseline was analysed as a continuous variable ranging from 0 (no chronic pain) to 7 (widespread pain). The outcome was a latent factor for general cognitive ability at follow-up, with higher scores indicating worse cognition. Structural equation modelling was used to examine the relationship between baseline chronic pain sites and follow-up cognition, accounting for baseline cognition, demographic variables, and lifestyle factors. Of 502 369 initial participants, 20 343 (4.0%) attended the follow-up visit, and 19 340 of these (95.1%) were included in the analysis, with a mean (standard deviation, sd) follow-up of 4.32 (0.93) yr. The mean age was 57.1 (sd 7.4) yr, and 51% were female. After accounting for baseline cognition, each standard deviation increase in pain spread was associated with a 0.041 (95% confidence interval [CI] 0.014-0.068; P=0.003) decrease in cognition, lessening to 0.030 (95% CI 0.004-0.055; P=0.023) after full adjustment. Sleep impairment, depression, or opioid use did not mediate this association. This study demonstrates a relationship between the number of bodily sites affected by chronic pain and poor cognition after 4.3 yr follow-up. This points to the importance of finding neurobiological mediators for this association.Copyright © 2023</t>
  </si>
  <si>
    <t>https://dx.doi.org/10.1016/j.bja.2023.06.035</t>
  </si>
  <si>
    <t>British Journal of Anaesthesia. Conference: RA-UK Annual Scientific Meeting. Newcastle United Kingdom. 131(3) (pp e83-e84), 2023. Date of Publication: September 2023.</t>
  </si>
  <si>
    <t>Weinstein S.M.
 Shi M.
 Buckley B.J.
 Kwarcinski M.A.</t>
  </si>
  <si>
    <t>Multicenter, open-label, prospective evaluation of the conversion from previous opioid analgesics to extended-release hydromorphone hydrochloride administered every 24 hours to patients with persistent moderate to severe pain.</t>
  </si>
  <si>
    <t>Background: Hydromorphone hydrochloride is a mu-opioid agonist with dose-dependent analgesic properties. Extended-release hydromorphone hydrochloride (ER hydromorphone HCl) capsules have been developed for administration every 24 hours. Objective(s): This prospective evaluation focused on the first (ie, conversion) phase of 2 identically designed, randomized, controlled studies that compared the safety and efficacy of once-daily ER hydromorphone HCl capsules with immediate-release hydromorphone hydrochloride (IR hydromorphone HCl) tablets administered 4 times daily in the treatment of persistent moderate to severe cancer- and noncancer-related pain. Method(s): Patients being treated with opioid analgesics for persistent moderate to severe pain were conerted to ER hydromorphone HCl using an 8:1 conversion ratio. The dose was titrated to attain an average pain intensity (API) score &lt;= 4 on a 0- to 10-point numeric rating scale. Supplemental oral IR hydromorphone HCl tablets were used as rescue medication at a dose of one eighth to one sixth of the daily ER hydromorphone HCl dose. Result(s): A total of 343 patients (272 [79%] with cancer pain; mean age, 57.8 years) were enrolled and converted to ER hydromorphone HCl from their previous opioids. About half (51%) were women. At baseline, the mean (SD) API score was 5.3 (2.1). Mean (SD) API scores were 4.7 (2.0) after the first 48 hours and 3.4 (2.1) by the end of titration. After 4 to 21 days of titration, 239 (70%) patients reached stabilization defined as a &gt;= 48-hour period with an API score of &lt;=4, unchanged ER hydromorphone HCl dose, and &lt;= 2 rescue doses per day. The stabilized patients had mean (SD) API scores of 2.7 (1.1) at the end of titration. At stabilization, 102 (43%) of 239 patients remained at their initial conversion dose, 129 (54%) had a dose increase, and 8 (3%) had a dose decrease. Frequent (&gt;=10% of patients) adverse events that occurred within the first 48 hours after conversion and during the entire titration phase were nausea, somnolence, headache, constipation, vomiting, and dizziness. Conclusion(s): In this prospective evaluation of theconversion and titration phase of 2 randomized, controlled studies, a conversion ratio of 8:1 mg of oral morphine to oral ER hydromorphone HCl was found to be clinically useful in patients with persistent moderate to severe cancer-related or noncancer-related pain. Copyright © 2006 Excerpta Medica, Inc.</t>
  </si>
  <si>
    <t>https://dx.doi.org/10.1016/j.clinthera.2006.01.010</t>
  </si>
  <si>
    <t>Clinical Therapeutics. 28(1) (pp 86-98), 2006. Date of Publication: January 2006.</t>
  </si>
  <si>
    <t>Kent M.L.
 Giordano N.A.
 Rojas W.
 Lindl M.J.
 Lujan E.
 Buckenmaier III C.C.
 Kroma R.
 Highland K.B.</t>
  </si>
  <si>
    <t>Multidimensional Perioperative Recovery Trajectories in a Mixed Surgical Cohort: A Longitudinal Cluster Analysis Utilizing National Institutes of Health Patient-Reported Outcome Measurement Information System Measures.</t>
  </si>
  <si>
    <t>BACKGROUND: Pain trajectories have been described in numerous surgical settings where preoperative characteristics have been used to predict trajectory membership. Suboptimal pain intensity trajectories have been linked to poor longitudinal outcomes. However, numerous biopsychosocial modulators of postoperative pain may also have distinct longitudinal trajectories that may inform additional targets to improve postoperative recovery. METHOD(S): Patients undergoing total joint arthroplasty, thoracic surgery, spine surgery, major abdominal surgery, or mastectomy completed Patient Reported Outcome Measurement Information System (PROMIS) measures and additional scales preoperatively and at 1 week, 2 weeks, 1 month, 3 months, and 6 months postoperatively. A k-means clustering for longitudinal data was utilized to explore and describe distinct pain impact (PROMIS Pain Interference and Physical Function) trajectories and associated changes in additional biopsychosocial measures. Follow-up analyses examined participant demographics and clinical characteristics associated with trajectory memberships. RESULT(S): Three postoperative biopsychosocial symptom clusters were identified across all patients (n = 402): Low (35%), average (47%), and high (18%) performance cluster trajectories. Participants undergoing total knee arthroplasty (TKA), spinal surgery, reporting presurgical opioid use, and higher pain catastrophizing scale scores were found to be associated with the low performance trajectory. Patients within the low performance trajectory, while demonstrating small improvements by 6 months, remained mild to moderately impaired in both pain impact and physical health outcomes. Alternatively, participants in the average performance trajectory demonstrated improvement in pain impact to population norms compared to baseline and demonstrated continued improvement across physical and psychological outcomes. Patients within the high performance cluster started within population norms across all measures at baseline and returned to baseline or exceeded baseline values by 6 months postoperatively. Self-reported opioid utilization was significantly higher in the low performance cluster across all time points. While a larger proportion of average performance patients reported opioid utilization during the first postoperative month compared to the high performance cluster, no differences were detected at 6 months postoperatively between these 2 clusters. CONCLUSION(S): These pain impact trajectories build upon previous unidimensional pain intensity trajectories and suggest that additional distinct biopsychosocial measures may have unique trajectories related to cluster assignment. Additionally, these findings highlight the importance of continued pain impact surveillance through the perioperative recovery period to detect patients at risk of experiencing a poor trajectory and subsequently poor longitudinal health outcomes.Copyright © 2021 International Anesthesia Research Society.</t>
  </si>
  <si>
    <t>https://dx.doi.org/10.1213/ANE.0000000000005758</t>
  </si>
  <si>
    <t>Anesthesia and Analgesia. 134(2) (pp 279-290), 2022. Date of Publication: 01 Feb 2022.</t>
  </si>
  <si>
    <t>Puigvehi M.
 Fonseca F.
 Gonzalez-Colominas E.
 Gimenez D.
 Viu A.
 Fernandez R.
 Tirado J.
 Badenas L.
 Samos P.
 Jornale S.
 Vallecillo G.
 Castillo C.
 Canete N.
 Broquetas T.
 Retortillo M.G.
 Coll S.
 Lamoglia R.S.
 Torrens M.
 Carrion J.A.</t>
  </si>
  <si>
    <t>Multidisciplinary Support Program for patients with addictions and suspected chronic hepatitis C (MSP ADIC-C) to improve their evaluation and access to antiviral treatment.</t>
  </si>
  <si>
    <t>Background and Aims: Patients with addictions (illicit drugs or heavy alcohol intake) have high chronic hepatitis C (CHC) prevalence (32% in our area) (Roncero et al. EJGH, 2017). Alcohol intake and HIV coinfection accelerate the progression to cirrhosis and hepatocellular carcinoma in patients with CHC. Thus, it is a priority to create Multidisciplinary Support Programs (MSP) to identify, evaluate and treat these patients with direct acting antivirals (DAAs). The aim of our study was to create a MSP including primary care physicians and specialists in Mental Health, Internal Medicine, Pharmacy and Hepatology, for the screening, diagnosis, evaluation, treatment and follow-up of patients with addictions and suspected CHC (MSP ADIC-C). Method(s): Open prospective study since January 2016, including patients with addictions and suspected CHC (HCV + antibodies) from our hospital. Patients dependent in basic activities of daily living (DBADL), deceased or in jail during the study period were excluded. CHC was confirmed using a PCR test with 15 IU/ml sensitivity. Fibrosis stage was evaluated using transient elastography (TE). Result(s): 110 patients with HCV+ antibodies and addictions have been evaluated. Nine patients were excluded. Among 101 included patients, 78 (77.2%) were male, with median (range) age of 45.6 (25.6-64.4),19 (18.8%) consumed some illicit drug, 17 (16.8%) alcohol intake, 57 (56.4%) under opioid replacement therapy and 8 (7.9%) were abstinent. Forty-seven (46.5%) had a severe mental disorder. Only 6 (5.9%) had received previous antiviral treatment. HIV antibodies were determined in 100 (99%) patients, being positive in 42 (42%), HCV-RNA in 91 (90%) confirming CHC in 90 (98.9%), and HCV genotype in 60 (59.4%). Liver fibrosis was evaluated in 55 (54.5%) patients, showing advance fibrosis or cirrhosis (TE &gt; 9 kPa) in 23 (41.8%). Treatment with DAAs was started in 22 (21.8%): 7 are in treatment, 2 lost during follow-up and 13 are in week 12 after end of treatment; 12 of them (92.3%) have achieved SVR12. Conclusion(s): A Multidisciplinary Support Program for patients with addictions and suspected HCV infection (MSPADIC-C) has allowed to identifyand to diagnose practically all patients. Liver fibrosis has been evaluated in more than a half of them, identifying advanced fibrosis or cirrhosis in 41.8%. Preliminary SVR rate is high (92.3%).</t>
  </si>
  <si>
    <t>Journal of Hepatology. Conference: 53rd Annual Meeting of the European Association for the Study of the Liver, International Liver Congress 2018. Paris France. 68(Supplement 1) (pp S271), 2018. Date of Publication: April 2018.</t>
  </si>
  <si>
    <t>Tung, Irene</t>
  </si>
  <si>
    <t>Multilevel dynamics of risk and resilience in the development and plasticity of youth externalizing behavior.</t>
  </si>
  <si>
    <t>Although growing evidence suggests that biologically-based factors, such as variations in dopaminergic genes and early reactive temperament, may explain 'differential susceptibility' to both social stress and support, little is known about whether patterns of environmental sensitivity change across development. Thus, this dissertation employed a developmental psychopathology framework to test differential susceptibility theory in three longitudinal studies of youth at risk for externalizing behaviors (EB; e.g., aggression, substance use), while directly considering the developmental impact of previous adversity. Study 1 was based on a longitudinal study of children adopted from foster care. Generalized estimating equations examined whether reactive temperament heightened sensitivity to both pre-adoption maltreatment and later adoptive family support. Children with reactive temperament did not show heightened vulnerability to pre-adoption maltreatment; instead, maltreatment directly predicted more substance use by late-adolescence. Reactive temperament did heighten sensitivity to the protective effects of family cohesion in early adoption, although effects were not maintained in late-adolescence. Study 2 used latent growth curve analysis to model EB trajectories in a longitudinal sample of adolescents transitioning into adulthood. Employing a polygenic dopaminergic risk score (DRD4, DRD2, DAT1) previously linked to EB, we compared patterns of gene-environment interactions (GxE) between adolescents with and without histories of maltreatment. Polygenic risk moderated the association between parental closeness and concurrent adolescent EB, but these GxE effects did not predict EB changes over time. Furthermore, adolescents with maltreatment histories showed an overall blunted sensitivity to both parental closeness and friendship involvement, and these effects were largely unaffected by dopaminergic genes. Study 3 employed a longitudinal sample of children oversampled for ADHD, an early EB risk factor. Based on prenatal programming theory, a moderated mediation model tested how birth weight (a proxy for global prenatal stress) and dopaminergic genes independently and interactively influence formation of early reactive temperament. Dopaminergic genes interacted with birth weight to predict negative emotionality in a pattern consistent with differential susceptibility. Negative emotionality, in turn, directly predicted adolescent EB, beyond the direct and interactive effects of positive and negative parenting behavior. Overall, results partially support that genetic and temperamental variations influence sensitivity to the environment, although sensitivity was primarily limited to early developmental periods (prenatal period, childhood). We discuss these results in the context of prevailing developmental theories of EB and emphasize the importance of considering the dynamic nature of the environment when investigating individual differences in sensitivity to stress and support. (PsycINFO Database Record (c) 2018 APA, all rights reserved)</t>
  </si>
  <si>
    <t>Pota V.
 Bignami E.</t>
  </si>
  <si>
    <t>Multimodal analgesia and sedation in the electrophysiology laboratory.</t>
  </si>
  <si>
    <t>https://dx.doi.org/10.23736/S0375-9393.18.12568-5</t>
  </si>
  <si>
    <t>Minerva Anestesiologica. 84(6) (pp 652-654), 2018. Date of Publication: June 2018.</t>
  </si>
  <si>
    <t>Crews J.</t>
  </si>
  <si>
    <t>Multimodal analgesia in the perioperative patient.</t>
  </si>
  <si>
    <t>Opioid analgesics are the historical choice of primary analgesic medications for postoperative pain. Opioid analgesics are commonly associated with nausea, vomiting, sedation, dysphoria, pruritus, constipation, urinary hesitancy, and respiratory depression. Multimodal analgesia, or balanced analgesia, refers to the use of more than one medication or class of medication, or the use of more than one analgesic technique to produce analgesia through multiple mechanisms. This strategy may be compared to the use of different classes of drugs in the treatment of hypertension or in cancer chemotherapy. Multimodal analgesic strategies for postoperative pain management, including the use of combinations of local anesthetic neural blockade techniques and non-opioid analgesic medications supplemented with opioid analgesics, have been shown to improve postoperative analgesia and reduce postoperative opioid requirements and opioid-related side effects. Multimodal postoperative pain management is applicable and equally important in both the pediatric and adult patient populations. The understanding that pain is more easily managed with a preventative approach as compared to a reactive treatment approach suggests initiation of appropriate therapy prior to, during, and immediately following the surgical procedure. While conclusive large scale, prospective, randomized studies are few, the rational use of multimodal analgesic strategies such as non-opioid analgesics (acetaminophen, NSAIDs, COXIBs, ketamine, magnesium, gabapentin, pregabalin, etc), local anesthetic infiltration of the surgical wound, peripheral or neuraxial neural blockade, and judicious use of opioid analgesics, in addition to other therapeutic interventions (relaxation, music therapy, guided imagery, etc) can potentially improve pain relief, reduce postoperative side effects, and improve functional postoperative patient recovery.</t>
  </si>
  <si>
    <t>https://dx.doi.org/10.1111/j.1533-2500.2009.00269.x</t>
  </si>
  <si>
    <t>Pain Practice. Conference: 5th World Congress - World Institute of Pain. Conference Publication: (var.pagings). 9(SUPPL. 1) (pp 9), 2009. Date of Publication: March 2009.</t>
  </si>
  <si>
    <t>White P.F.</t>
  </si>
  <si>
    <t>Multimodal analgesia: Its role in preventing postoperative pain.</t>
  </si>
  <si>
    <t>Postoperative pain is a complex and multifactorial symptom that requires a thoughtful approach using a variety of treatment modalities to obtain an optimal outcome after surgery. Multimodal (or 'balanced') analgesiarepresents an approach to preventing postoperative pain where the patient is administered a combination of opioid and non-opioid analgesic drugs that act at different sites within the central and peripheral nervous systems in an effort to minimize opioid use and, therefore, to decrease opioidrelated side effects. Despite widespread interest in this concept from both the anesthesia and surgery communities, very few prospective, randomized, controlled clinical investigations have been conducted that utilize this approach to improving patient comfort and facilitating recovery after surgery. Most of the published studies focus on the effects of a single therapeutic modality when it is added to an existing analgesic regimen. More recently, clinical investigators have begun to examine the beneficial effects of combined multimodal approaches in preventing postoperative pain by utilizing combinations of non-opioid analgesics to minimize the opioid analgesic requirements and opioid-related side effects. This review explores the theoretical basis for multimodal analgesia and the existing scientific evidence supporting its benefit in improving pain control after surgery. Recent investigations that have examined the impact of this therapeutic approach for improving clinically meaningful patient outcomes after surgery will be discussed. © The Thomson Corporation.</t>
  </si>
  <si>
    <t>Current Opinion in Investigational Drugs. 9(1) (pp 76-82), 2008. Date of Publication: January 2008.</t>
  </si>
  <si>
    <t>Koay S.
 Vichayanrat E.
 Bremner F.
 Panicker J.N.
 Lang B.
 Lunn M.P.
 Watson L.
 Ingle G.T.
 Hagen E.M.
 McNamara P.
 Jacobson L.
 Provitera V.
 Nolano M.
 Vincent A.
 Mathias C.J.
 Iodice V.</t>
  </si>
  <si>
    <t>Multimodal Biomarkers Quantify Recovery in Autoimmune Autonomic Ganglionopathy.</t>
  </si>
  <si>
    <t>Objective: The objective of this study was to evaluate patients with ganglionic acetylcholine receptor antibody (gAChR-Ab) positive autoimmune autonomic ganglionopathy using a multimodal testing protocol to characterize their full clinical phenotype and explore biomarkers to quantify immunotherapy response. Method(s): We conducted a cohort study of 13 individuals (7 women, 21-69 years of age) with autonomic failure and gAChR-Ab &gt;100 pM identified between 2005 and 2019. From 2018, all patients were longitudinally assessed with cardiovascular, pupillary, urinary, sudomotor, lacrimal and salivary testing, and Composite Autonomic Symptom Score (COMPASS-31) autonomic symptom questionnaires. The orthostatic intolerance ratio was calculated by dividing change in systolic blood pressure over time tolerated on head-up tilt. Eleven patients received immunotherapy. Result(s): At first assessment, all 13 patients had cardiovascular and pupillary impairments, 7 of 8 had postganglionic sudomotor dysfunction, 9 of 11 had urinary retention and xeropthalmia, and 6 of 8 had xerostomia. After immunotherapy, there were significant improvements in orthostatic intolerance ratio (33.3 [17.8-61.3] to 5.2 [1.4-8.2], p = 0.007), heart rate response to deep breathing (1.5 [0.0-3.3] to 4.5 [3.0-6.3], p = 0.02), pupillary constriction to light (12.0 [5.5-18.0] to 19.0 [10.6-23.8]%, p = 0.02), saliva production (0.01 [0.01-0.05] to 0.08 [0.02-0.20] g/min, p = 0.03), and COMPASS-31 scores (52 to 17, p = 0.03). Orthostatic intolerance ratio correlated with autonomic symptoms at baseline (r = 0.841, p = 0.01) and following immunotherapy (r = 0.889, p = 0.02). Immunofluorescence analyses of skin samples from a patient 32 years after disease onset showed loss of nerve fibers supplying the dermal autonomic adnexa and epidermis, with clear improvements following immunotherapy. Interpretation(s): Patients with autoimmune autonomic ganglionopathy demonstrated objective evidence of widespread sympathetic and parasympathetic autonomic failure, with significant improvements after immunotherapy. Quantitative autonomic biomarkers should be used to define initial deficits, guide therapeutic decisions, and document treatment response. ANN NEUROL 2021;89:753-768.Copyright © 2021 American Neurological Association</t>
  </si>
  <si>
    <t>https://dx.doi.org/10.1002/ana.26018</t>
  </si>
  <si>
    <t>Annals of Neurology. 89(4) (pp 753-768), 2021. Date of Publication: April 2021.</t>
  </si>
  <si>
    <t>Lamplot J.D.
 Wagner E.R.
 Manning D.W.</t>
  </si>
  <si>
    <t>Multimodal pain management in total knee arthroplasty. a prospective randomized controlled trial.</t>
  </si>
  <si>
    <t>We analyze the effects of a multimodal analgesic regimen on postoperative pain, function, adverse effects and satisfaction compared to patient-controlled analgesia (PCA). Thirty-six patients undergoing TKA were randomized to receive either (1) periarticular injection before wound closure (30cc 0.5% bupivacaine, 10mg MSO4, 15mg ketorolac) and multimodal analgesics (oxycodone, tramadol, ketorolac; narcotics as needed) or (2) hydromorphone PCA. Preoperative and postoperative data were collected for VAS pain scores, time to physical therapy milestones, hospital stay length, patient satisfaction, narcotic consumption and medication-related adverse effects. The multimodal group had lower VAS scores, fewer adverse effects, lower narcotic usage, higher satisfaction scores and earlier times to physical therapy milestones. Multimodal pain management protocol decreases narcotic usage, improves pain scores, increases satisfaction and enhances early recovery. © 2014 Elsevier Inc.</t>
  </si>
  <si>
    <t>https://dx.doi.org/10.1016/j.arth.2013.06.005</t>
  </si>
  <si>
    <t>Journal of Arthroplasty. 29(2) (pp 329-334), 2014. Date of Publication: February 2014.</t>
  </si>
  <si>
    <t>Pan, Hong;Steixner-Kumar, Agnes A.;Seelbach, Anna;Deutsch, Nadine;Ronnenberg, Anja;Tapken, Daniel;von Ahsen, Nico;Mitjans, Marina;Worthmann, Hans;Trippe, Ralf;Klein-Schmidt, Christina;Schopf, Nadine;Rentzsch, Kristin;Begemann, Martin;Wienands, JÃ¼rgen;StÃ¶cker, Winfried;Weissenborn, Karin;Hollmann, Michael;Nave, Klaus-Armin;LÃ¼hder, Fred;Ehrenreich, Hannelore</t>
  </si>
  <si>
    <t>Multiple inducers and novel roles of autoantibodies against the obligatory NMDAR subunit NR1: A translational study from chronic life stress to brain injury.</t>
  </si>
  <si>
    <t>Circulating autoantibodies (AB) of different immunoglobulin classes (IgM, IgA, and IgG), directed against the obligatory N-methyl-d-aspartate-receptor subunit NR1 (NMDAR1-AB), belong to the mammalian autoimmune repertoire, and appear with age-dependently high seroprevalence across health and disease. Upon access to the brain, they can exert NMDAR-antagonistic/ketamine-like actions. Still unanswered key questions, addressed here, are conditions of NMDAR1-AB formation/boosting, intraindividual persistence/course in serum over time, and (patho)physiological significance of NMDAR1-AB in modulating neuropsychiatric phenotypes. We demonstrate in a translational fashion from mouse to human that (1) serum NMDAR1-AB fluctuate upon long-term observation, independent of bloodâ€“brain barrier (BBB) perturbation; (2) a standardized small brain lesion in juvenile mice leads to increased NMDAR1-AB seroprevalence (IgM + IgG), together with enhanced Ig-class diversity; (3) CTLA4 (immune-checkpoint) genotypes, previously found associated with autoimmune disease, predispose to serum NMDAR1-AB in humans; (4) finally, pursuing our prior findings of an early increase in NMDAR1-AB seroprevalence in human migrants, which implicated chronic life stress as inducer, we independently replicate these results with prospectively recruited refugee minors. Most importantly, we here provide the first experimental evidence in mice of chronic life stress promoting serum NMDAR1-AB (IgA). Strikingly, stress-induced depressive-like behavior in mice and depression/anxiety in humans are reduced in NMDAR1-AB carriers with compromised BBB where NMDAR1-AB can readily reach the brain. To conclude, NMDAR1-AB may have a role as endogenous NMDAR antagonists, formed or boosted under various circumstances, ranging from genetic predisposition to, e.g., tumors, infection, brain injury, and stress, altogether increasing over lifetime, and exerting a spectrum of possible effects, also including beneficial functions. (PsycInfo Database Record (c) 2021 APA, all rights reserved)</t>
  </si>
  <si>
    <t>https://doi.org/10.1038/s41380-020-0672-1</t>
  </si>
  <si>
    <t>Cepeda M.S.
 Diaz J.E.
 Hernandez V.
 Daza E.
 Carr D.B.</t>
  </si>
  <si>
    <t>Music does not reduce alfentanil requirement during patient-controlled analgesia (PCA) use in extracorporeal shock wave lithotripsy for renal stones.</t>
  </si>
  <si>
    <t>To evaluate the impact of music on opioid requirements and pain levels during renal lithotripsy using alfentanil patient-controlled analgesia (PCA), we conducted a prospective, blinded, randomized controlled trial. Patients undergoing lithotripsy were instructed in PCA use and asked to rate their anxiety and select their preferred type of music. They were then premedicated with morphine and ketorolac and randomly allocated into two groups. Croup 1 (n = 97) had music started 10 min before the procedure and maintained until 10 min after its conclusion. Group 2 (n = 96) had music begun at the conclusion of lithotripsy and continued for 10 min. Pain intensity, alfentanil requirement, side effects, quality of analgesia, patient satisfaction, and acceptance of the technique were evaluated. Demographics, alfentanil requirement, pain levels, side effects, quality of analgesia, and patient satisfaction were similar in both groups. The addition of music did not provide any benefit. This result raises the possibility that some nonpharmacologic therapies have minimal impact in settings where the painful stimulus is moderate to severe and adequate pharmacotherapy is available.</t>
  </si>
  <si>
    <t>https://dx.doi.org/10.1016/S0885-3924%2898%2900099-2</t>
  </si>
  <si>
    <t>Journal of Pain and Symptom Management. 16(6) (pp 382-387), 1998. Date of Publication: December 1998.</t>
  </si>
  <si>
    <t>Maheshwari A.
 Mohammed A.
 Hameed A.A.
 Mohammad S.
 Chowdhury J.
 Sheth V.
 Patel K.
 Valentino D.</t>
  </si>
  <si>
    <t>Music therapy protocol for reduction of delirium in the ICU.</t>
  </si>
  <si>
    <t>Learning Objectives: Delirium is a common and serious complication in critically ill patients. Non-pharmacologic interventions, such as music therapy are low cost, safe, and easy methods to reduce anxiety and may impact delirium incidence. Our objective was to evaluate the additive effect of music therapy on the sleep protocol to reduce the incidence of delirium. Method(s): An interventional prospective study was conducted over 3 months involving 80 randomly selected patients in a medical/surgical ICU. A music player was placed bedside at a mid to low volume level from 7AM to 7PM. Non-vocal instrumental music was utilized in adjunct to the sleep protocol. Primary outcome was ICU delirium measured by CAM-ICU scores and secondary outcome was days of sedative requirements. Baseline patient demographics, co-morbidities, and clinical characteristics were collected. Patients were divided into 2 primary groups based on whether sleep protocol was applied. Result(s): The incidence of delirium on admission was 40% and in mechanically ventilated patients was 60%. This is in line with previously published studies. Study population consisted of predominantly middle aged (mean=62 years), male (51%), Caucasian (56%) patients of which 56% were mechanically ventilated. The demographics and diagnoses amongst the two groups were comparable except APACHE 2 scores and mechanical ventilation which were higher in the music only group. A trend of decreased ICU length of stay (LOS), hospital LOS, and ventilator days was seen in the music only group, although this was not statistically significant. In the music only group, patients were on opiate boluses or drips, and anti-psychotics for less number of days. Conclusion(s): Our study demonstrates that a single intervention such as music therapy is equal to having two active interventions in the ICU for control of delirium. Music therapy may be beneficial in select patient populations as it did not show any worsening of clinical outcomes. Further study applying this to other pharmacologic and non-pharmacologic approaches to reduce the incidence of or shorten the duration of delirium is warranted.</t>
  </si>
  <si>
    <t>https://dx.doi.org/10.1097/01.ccm.0000509856.85441.8d</t>
  </si>
  <si>
    <t>Critical Care Medicine. Conference: 46th Critical Care Congress of the Society of Critical Care Medicine, SCCM 2016. Honolulu, HI United States. 44(12 Supplement 1) (pp 371), 2016. Date of Publication: December 2016.</t>
  </si>
  <si>
    <t>Ross S.
 Cidambi I.
 Dermatis H.
 Weinstein J.
 Ziedonis D.
 Roth S.
 Galanter M.</t>
  </si>
  <si>
    <t>Music therapy: A novel motivational approach for dually diagnosed patients.</t>
  </si>
  <si>
    <t>Co-occurring mental illness and addiction is very common and results in worse treatment outcomes compared to singly diagnosed addicted individuals. Integrated treatment for co-occurring disorders is associated with better treatment outcomes; however there is a wide range of what is included in integrated treatment. Due to patient and staff interests, integrated treatment often includes complementary and alternative therapies, including music and art therapy. There is a need to study how these approaches effect treatment engagement, retention, and outcome. This study was a prospective naturalistic non-randomized pilot study without a control group that sought to evaluate how participation in a music therapy program affected treatment outcomes for individuals with co-occurring mental illness and addiction. In summary, music therapy appears to be a novel motivational tool in a severely impaired inpatient sample of patients with co-occurring disorders. Future studies of music therapy in integrated co-occurring disorder setting should include a control group.</t>
  </si>
  <si>
    <t>https://dx.doi.org/10.1300/J069v27n01_05</t>
  </si>
  <si>
    <t>Journal of Addictive Diseases. 27(1) (pp 41-53), 2008. Date of Publication: 27 Feb 2008.</t>
  </si>
  <si>
    <t>Kappen P.
 Jeekel J.
 Dirven C.M.F.
 Klimek M.
 Kushner S.
 Osse R.-J.
 Coesmans M.
 Poley M.J.
 Vincent A.J.P.E.</t>
  </si>
  <si>
    <t>Music to prevent deliriUm during neuroSurgerY (MUSYC) Clinical trial: A study protocol for a randomised controlled trial.</t>
  </si>
  <si>
    <t>Introduction Delirium is a neurocognitive disorder characterised by an acute and temporary decline of mental status affecting attention, awareness, cognition, language and visuospatial ability. The underlying pathophysiology is driven by neuroinflammation and cellular oxidative stress. Delirium is a serious complication following neurosurgical procedures with a reported incidence varying between 4% and 44% and has been associated with increased length of hospital stay, increased amount of reoperations, increased costs and mortality. Perioperative music has been reported to reduce preoperative anxiety, postoperative pain and opioid usage, and attenuates stress response caused by surgery. We hypothesize that this beneficial effect of music on a combination of delirium eliciting factors might reduce delirium incidence following neurosurgery and subsequently improve clinical outcomes. Methods This protocol concerns a single-centred prospective randomised controlled trial with 6 months follow-up. All adult patients undergoing a craniotomy at the Erasmus Medical Center in Rotterdam are eligible. The music group will receive recorded music through an overear headphone before, during and after surgery until postoperative day 3. Patients can choose from music playlists, offered based on music importance questionnaires administered at baseline. The control group will receive standard of clinical care Delirium is assessed by the Delirium Observation Scale and confirmed by a delirium-expert psychiatrist according to the DSM-5 criteria. Risk factors correlated with the onset of delirium, such as cognitive function at baseline, preoperative anxiety, perioperative medication use, depth of anaesthesia and postoperative pain, and delirium-related health outcomes such as length of stay, daily function, quality of life (ie, EQ-5D, EORTC questionnaires), costs and cost-effectiveness are collected. Ethics and dissemination This study is being conducted in accordance with the Declaration of Helsinki. The Medical Ethics Review Board of Erasmus University Medical Center Rotterdam, The Netherlands, approved this protocol. Results will be disseminated via peer-reviewed scientific journals and conference presentations. Trial registration numbers NL8503 and NCT04649450.Copyright © Author(s) (or their employer(s)) 2021.</t>
  </si>
  <si>
    <t>https://dx.doi.org/10.1136/bmjopen-2020-048270</t>
  </si>
  <si>
    <t>BMJ Open. 11(10) (no pagination), 2021. Article Number: e048270. Date of Publication: 01 Oct 2021.</t>
  </si>
  <si>
    <t>Kangaslampi, Samuli;Hausen, Aino;Rauteenmaa, Tarina</t>
  </si>
  <si>
    <t>Mystical experiences in retrospective reports of first times using a psychedelic in Finland.</t>
  </si>
  <si>
    <t>Despite their acutely inebriating and sometimes unpleasant effects, some people report positive changes in life satisfaction, well-being, or mental health after taking psychedelic drugs. One explanation may be the ability of psychedelics to trigger mystical-type experiences. We examined the validity, reliability, and factor structure of a novel Finnish translation of the Revised Mystical Experiences Questionnaire (MEQ30) among 288 people retrospectively reporting on their first time using a psychedelic. We found evidence for internal consistency reliability and preliminary evidence for criterion and discriminant validity of the Finnish MEQ30. A four-factor structure with factors for mystical qualities, positive mood, transcendence, and ineffability had the best, fair to reasonable fit to the data. MEQ30 scores and having a full mystical experience were highly associated with describing the experience as mystical, spiritual, or religious, and as personally significant, and somewhat associated with the experience being sad or difficult. Mystical experiences were especially associated with positive changes in relationships with nature and oneself and in creativity. Mystical experiences were more common with larger doses. Increasing research suggests mystical-type experiences to relate to positive changes after taking psychedelics. The Finnish MEQ30 is able to tap into relevant information about this aspect of peopleâ€™s psychedelic experiences. (PsycInfo Database Record (c) 2022 APA, all rights reserved)</t>
  </si>
  <si>
    <t>https://doi.org/10.1080/02791072.2020.1767321</t>
  </si>
  <si>
    <t>MacLean, KA; Johnson, MW; Griffiths, RR</t>
  </si>
  <si>
    <t>Mystical experiences occasioned by the hallucinogen psilocybin lead to increases in the personality domain of openness</t>
  </si>
  <si>
    <t>Hallucinogen; mystical experience; openness; personality; psilocybin; psychedelic</t>
  </si>
  <si>
    <t>PSYCHEDELIC DRUGS; SPIRITUALITY; MECHANISM; ANXIETY; STATES</t>
  </si>
  <si>
    <t>A large body of evidence, including longitudinal analyses of personality change, suggests that core personality traits are predominantly stable after age 30. To our knowledge, no study has demonstrated changes in personality in healthy adults after an experimentally manipulated discrete event. Intriguingly, double-blind controlled studies have shown that the classic hallucinogen psilocybin occasions personally and spiritually significant mystical experiences that predict long-term changes in behaviors, attitudes and values. In the present report we assessed the effect of psilocybin on changes in the five broad domains of personality - Neuroticism, Extroversion, Openness, Agreeableness, and Conscientiousness. Consistent with participant claims of hallucinogen-occasioned increases in aesthetic appreciation, imagination, and creativity, we found significant increases in Openness following a high-dose psilocybin session. In participants who had mystical experiences during their psilocybin session, Openness remained significantly higher than baseline more than 1 year after the session. The findings suggest a specific role for psilocybin and mystical-type experiences in adult personality change.</t>
  </si>
  <si>
    <t>Dean, Olivia;Giorlando, Frank;Berk, Michael</t>
  </si>
  <si>
    <t>N-acetylcysteine in psychiatry: Current therapeutic evidence and potential mechanisms of action.</t>
  </si>
  <si>
    <t>There is an expanding field of research investigating the benefits of alternatives to current pharmacological therapies in psychiatry. N-acetylcysteine (NAC) is emerging as a useful agent in the treatment of psychiatric disorders. Like many therapies, the clinical origins of NAC are far removed from its current use in psychiatry. Whereas the mechanisms of NAC are only beginning to be understood, it is likely that NAC is exerting benefits beyond being a precursor to the antioxidant, glutathione, modulating glutamatergic, neurotropic and inflammatory pathways. This review outlines the current literature regarding the use of NAC in disorders including addiction, compulsive and grooming disorders, schizophrenia and bipolar disorder. N-acetylcysteine has shown promising results in populations with these disorders, including those in whom treatment efficacy has previously been limited. The therapeutic potential of this acetylated amino acid is beginning to emerge in the field of psychiatric research. (PsycINFO Database Record (c) 2017 APA, all rights reserved)</t>
  </si>
  <si>
    <t>https://doi.org/10.1503/jpn.100057</t>
  </si>
  <si>
    <t>Journal of Psychiatry &amp; Neuroscience</t>
  </si>
  <si>
    <t>Canadian Medical Assn</t>
  </si>
  <si>
    <t>Naumiec GR, Jenko KJ, Zoghbi SS, Innis RB, Cai L, Pike VW.</t>
  </si>
  <si>
    <t>N'-3-(Trifluoromethyl)phenyl Derivatives of N-Aryl-N'-methylguanidines as Prospective PET Radioligands for the Open Channel of the N-Methyl-d-aspartate (NMDA) Receptor: Synthesis and Structure-Affinity Relationships</t>
  </si>
  <si>
    <t>J Med Chem. 2015 Dec 24;58(24):9722-30. doi: 10.1021/acs.jmedchem.5b01510. Epub 2015 Dec 4.</t>
  </si>
  <si>
    <t>10.1021/acs.jmedchem.5b01510</t>
  </si>
  <si>
    <t>NIHMS808087</t>
  </si>
  <si>
    <t>Hill KP, Palastro MD, Gruber SA, Fitzmaurice GM, Greenfield SF, Lukas SE, Weiss RD.</t>
  </si>
  <si>
    <t>Nabilone pharmacotherapy for cannabis dependence: A randomized, controlled pilot study</t>
  </si>
  <si>
    <t>Am J Addict. 2017 Dec;26(8):795-801. doi: 10.1111/ajad.12622. Epub 2017 Sep 18.</t>
  </si>
  <si>
    <t>10.1111/ajad.12622</t>
  </si>
  <si>
    <t>NIHMS904133</t>
  </si>
  <si>
    <t>Trigo JM, Soliman A, Quilty LC, Fischer B, Rehm J, Selby P, Barnes AJ, Huestis MA, George TP, Streiner DL, Staios G, Le Foll B.</t>
  </si>
  <si>
    <t>Nabiximols combined with motivational enhancement/cognitive behavioral therapy for the treatment of cannabis dependence: A pilot randomized clinical trial</t>
  </si>
  <si>
    <t>PLoS One. 2018 Jan 31;13(1):e0190768. doi: 10.1371/journal.pone.0190768. eCollection 2018.</t>
  </si>
  <si>
    <t>10.1371/journal.pone.0190768</t>
  </si>
  <si>
    <t>Carter K.O.
 Olshan-Perlmutter M.
 Norton H.J.
 Smith M.O.</t>
  </si>
  <si>
    <t>NADA acupuncture prospective trial in patients with substance use disorders and seven common health symptoms.</t>
  </si>
  <si>
    <t>Background: National Acupuncture Detoxification Association (NADA) acupuncture is a simple standardized Five-Point auricular needling protocol that originated as a grassroots response to opiate addiction in the 1970s. It is increasingly recognized as a nonspecific behavioral health intervention of notable utility in a wide variety of other psychiatric settings and conditions. Objective(s): The aim of this trial was to evaluate the effectiveness of NADA acupuncture in reducing the severity of seven common behavioral health symptoms associated with addictive substance use. Design(s): This was a prospective trial in a self-selected population of nonrandomized patients. Setting(s): The trial was conducted at the Mecklenburg County Substance Abuse Services Center (SASC) in Charlotte, NC. Patient(s): All 167 patients participating in the study met Diagnostic and Statistical Manual for Mental Disorders-IV Edition, American Psychiatric Association criteria for a current diagnosis of Substance Use Disorder. Intervention(s): The interventions examined were NADA-acupuncture-plus- conventional treatment versus conventional-treatment-only within a highly structured 28-day residential treatment program. Main Outcome Measure(s): The outcome sought was a change in symptom severity from baseline as shown on a 10-point Likert scale. Result(s): NADA acupuncture plus conventional treatment was associated with statistically significant improvement (p=0.0001) across all symptom measures. p-Values were obtained from a t-test analysis using SAS statistical software, version 9.1. Conclusion(s): NADA acupuncture may help facilitate significant reduction in cravings, depression, anxiety, anger, body aches/headaches, concentration, and decreased energy. © Mary Ann Liebert, Inc.</t>
  </si>
  <si>
    <t>https://dx.doi.org/10.1089/acu.2010.0784</t>
  </si>
  <si>
    <t>Medical Acupuncture. 23(3) (pp 131-135), 2011. Date of Publication: 01 Sep 2011.</t>
  </si>
  <si>
    <t>Wu S.
 Frey T.
 Wenthur C.J.</t>
  </si>
  <si>
    <t>Naloxone acceptance by outpatient veterans: A risk-prioritized telephone outreach event.</t>
  </si>
  <si>
    <t>BACKGROUND: Opioid overdose is a major public health concern in the United States. Naloxone education and distribution can decrease the risk of overdose deaths. A previous study showed that a longitudinal, multi-attempt telephone intervention by a single pharmacy resident was effective for distributing naloxone to a high-risk veteran population. OBJECTIVE(S): The purpose of this project was to investigate whether a team-based, single-attempt telephone outreach event is effective for distributing naloxone to at-risk outpatient veterans. METHOD(S): The Risk Index for Overdose or Serious Opioid-Induced Respiratory Depression (RIOSORD) tool was used to identify patients with risk class &gt;=4. Pharmacy trainees contacted 164 patients and offered naloxone. The primary outcome was the proportion of patients with RIOSORD risk class &gt;=4 who had naloxone before versus after the intervention. RESULT(S): The proportion of patients with RIOSORD class &gt;=4 who had a naloxone kit before and after the event was 0.28 and 0.63, respectively (difference = 0.35, p &lt; 1 x 10-6). Per-protocol analysis showed that of 164 patients contacted, 67% were reached (n = 109) and 80 patients accepted naloxone, corresponding to a 73% acceptance rate for those reached. CONCLUSION(S): A team-based telephone outreach event is an effective method for distributing naloxone to at-risk outpatient veterans.Copyright Published by Elsevier Inc.</t>
  </si>
  <si>
    <t>https://dx.doi.org/10.1016/j.sapharm.2020.08.010</t>
  </si>
  <si>
    <t>Research in social &amp; administrative pharmacy : RSAP. 17(5) (pp 1017-1020), 2021. Date of Publication: 01 May 2021.</t>
  </si>
  <si>
    <t>Freeman, Thomas B.;Campbell, James N.;Long, Donlin M.</t>
  </si>
  <si>
    <t>Naloxone does not affect pain relief induced by electrical stimulation in man.</t>
  </si>
  <si>
    <t>Investigated whether pain relief that resulted from transcutaneous (TNS) or spinal cord electrical stimulation in patients with chronic pain was due to activation of an endogenous opiate-related pain control system. Naloxone (0.4â€“20 mg, iv) or saline was injected in double-blind fashion into opiate-naive Ss with chronic pain who achieved 30% or greater pain relief with spinal cord stimulation (4 patients) or TNS (9 patients). Ss (aged 14â€“62 yrs) rated their pain during stimulation and 2, 5, 10, and 15 min after the injection. Two days or more later the procedure was repeated using the alternate agent (naloxone or saline). Naloxone did not decrease the pain relief induced by stimulation, suggesting that the effects of stimulation are probably not mediated by the endogenous opiates. (27 ref) (PsycINFO Database Record (c) 2016 APA, all rights reserved)</t>
  </si>
  <si>
    <t>https://doi.org/10.1016/0304-3959(83)90142-2</t>
  </si>
  <si>
    <t>Pain</t>
  </si>
  <si>
    <t>Winkler T.
 Sharma H.S.
 Stalberg E.
 Olsson Y.
 Nyberg F.</t>
  </si>
  <si>
    <t>Naloxone reduces alterations in evoked potentials and edema in trauma to the rat spinal cord.</t>
  </si>
  <si>
    <t>The influence of naloxone (an opioid receptor antagonist) on spinal cord conduction and edema formation as a result of trauma to the cord was investigated in a rat model. The spinal cord injury (SCI) was inflicted in urethane anesthetized animals by a longitudinal incision into the right dorsal horn of the T10-11 segments, about 2 mm deep and 5 mm long. Spinal cord evoked potentials (SCEP) were recorded epidurally from the T9 (rostral) and T12 (caudal) segments after stimulation of the ipsilateral tibial and sural nerves at the ankle. The edema was measured by determining water content of the cord at s h after injury. In rats not given naloxone SCI resulted in an immediate long-lasting depression of the rostral maximal negative peak (MNP) amplitude (about 60%) and a significant increase in the latency of the rostral maximal positive peak (MPP). Pretreatment with naloxone inhibited the immediate post-injury decrease of the rostral MNP and some of the increase of MPP latency. The water content in the traumatized spinal cord was reduced by 3% in naloxone treated animals compared with untreated injured controls. Our results indicate that endogenous opioid peptides participate in changes of spinal cord conduction after trauma and influence edema formation probably via multiple opioid receptors.</t>
  </si>
  <si>
    <t>Acta neurochirurgica. Supplementum. 60 (pp 511-515), 1994. Date of Publication: 1994.</t>
  </si>
  <si>
    <t>Siegler, Anne;Huxley-Reicher, Zina;Maldjian, Lara;Jordan, Robyn;Oliver, Chloe;Jakubowski, Andrea;Kunins, Hillary V.</t>
  </si>
  <si>
    <t>Naloxone use among overdose prevention trainees in New York City: A longitudinal cohort study.</t>
  </si>
  <si>
    <t>Background: Providing naloxone to laypersons who are likely to witness an opioid overdose is now a widespread public health response to the national opioid overdose epidemic. Estimating the proportion of individuals who use naloxone can define its potential impact to reduce overdose deaths at a population level. We determined the proportion of study participants who used naloxone within 12 months following training and factors associated with witnessing overdose and naloxone use. Methods: We conducted a prospective, observational study of individuals completing overdose prevention training (OPT) between June and September 2013. Participants were recruited from New York City's six largest overdose prevention programs, all operated by syringe exchange programs. Questionnaires were administered at four time points over 12 months. Main outcomes were witnessing or experiencing overdose, and naloxone administration. Results: Of 675 individuals completing OPT, 429 (64%) were approached and 351 (52%) were enrolled. Overall, 299 (85%) study participants completed at least one follow-up survey; 128 (36%) witnessed at least one overdose. Of 312 witnessed opioid overdoses, naloxone was administered in 241 events (77%); 188 (60%) by the OPT study participant. Eighty-six (25%) study participants administered naloxone at least once. Over one third of study participants (30, 35%) used naloxone 6 or more months after training. Conclusions: Witnessing an overdose and naloxone use was common among this study cohort of OPT trainees. Training individuals at high risk for witnessing overdoses may reduce opioid overdose mortality at a population level if sufficient numbers of potential responders are equipped with naloxone. (PsycINFO Database Record (c) 2018 APA, all rights reserved)</t>
  </si>
  <si>
    <t>https://doi.org/10.1016/j.drugalcdep.2017.06.029</t>
  </si>
  <si>
    <t>Peppin J.F.
 Vallabh M.
 Mateyoke G.
 Langley A.
 Cottingham L.</t>
  </si>
  <si>
    <t>Naloxone use in suspected opioid toxic patients.</t>
  </si>
  <si>
    <t>Background: Naloxone, an opioid receptor antagonist, is used in potential opioid overdose patients. Toxic patients, such as those with somnolence or bradypnea are highest risk for respiratory depression and naloxone can reverse this process. However, complete reversal of the opioid effect can place the patient at risk of severely increased pain. Therefore doses of naloxone should be titrated. This is the ideal situation, however it is not clear that hospital naloxone use is always appropriate. This study was undertaken at a large tertiary facility with 2 campuses in Lexington, Kentucky. Method(s): This was a prospective, observational analysis of naloxone recipientsand was approved by the IRB. Results were collected from August 2010 to February 2011. Appropriate and inappropriate use were defined: Appropriate: used in a patient who, 1. is unresponsive; 2. RR &lt;=8/min or SPO2 &lt;=90%; 3. are receiving opioids. Inappropriate: used in a patient who, 1. RR &gt; 8/min, 2. seems sedated but arouses appropriately, or 3. not receiving opioids. Result(s): Of the 63 patients for whom naloxone was used during the study period, 31 were excluded mostly for poor documentation. Reasons for giving the naloxone, amount given, symptoms that caused naloxone to be given etc. were poorly documented. Of the 32 patients included patients 78% were deemed as inappropriate use of naloxone. Conclusion(s): We conclude that Naloxone is given inappropriately in a majority of cases. Extrapolating to other sites cannot be done at this time, but expanding this study to multi-site use would be an important addition to the literature.</t>
  </si>
  <si>
    <t>https://dx.doi.org/10.1016/S1754-3207%2811%2970968-3</t>
  </si>
  <si>
    <t>European Journal of Pain Supplements. Conference: 7 Congress of the European Federation of Pain Chapters: Pain in Europe VII, EFIC. Hamburg Germany. Conference Publication: (var.pagings). 5(1) (pp 281), 2011. Date of Publication: September 2011.</t>
  </si>
  <si>
    <t>Demir B.
 Altindag A.</t>
  </si>
  <si>
    <t>Naltrexone implant use in opioid use disorder; an example from turkey.</t>
  </si>
  <si>
    <t>Background: It is known that substance abuse is a growing problem all over the world. Among these substances, heroin stands out with its addiction potential, the physical and mental disorders it causes, and its social effects. Method(s): A total of 100 patients admitted to Gaziantep 25 Aralik State Hospital AMATEM Clinic for naltrexone implant application with the diagnosis of Opioid Use Disorder (OUD) between 01.01.2019 and 31.12.2019 were included in the study. The analyses were made with the help of the SPSS 22.0 Program. A p&lt;0.05 level was taken as the threshold level for signifi-cance. Result(s): In terms of clinical statistics, 14.4% of the patients who had been admitted to hospitals in 2019 had made an Extended-Release Naltrexone Implant (ERNI) application. In the evaluation of participating patients at the moment of discharge, 64 (64%) were found to have been discharged with improvement; 11 (11%) were discharged with penalty scores, and 25 (25%) discontinued treatment due to their personal decision. When the first post-ERNI 3-month follow-up examinations of the patients whose data were accessed from the hospital information system were evaluated, 25 patients (40.3%) came to the follow-up examinations. In these examinations, it was found that 7 patients had negative urine toxic screening results for the UTS test. Conclusion(s): Our study recommends that the eligibility of patients must be carefully assessed in terms of their ERNI application, and that the frequency of clinical follow-ups must be adjusted according to the requirements of each patient. Prospective randomized-controlled trials are needed in our country on ERNI, which is a great hope in terms of treatments designed to avoid the recurrence of OUD.Copyright © 2021, Pacini Editore S.p.A./AU-CNS. All rights reserved.</t>
  </si>
  <si>
    <t>Heroin Addiction and Related Clinical Problems. 23(4) (pp 43-50), 2021. Date of Publication: August 2021.</t>
  </si>
  <si>
    <t>Betzer O.
 Motiei M.
 Popovtzer R.</t>
  </si>
  <si>
    <t>Nanoparticle-Based CT imaging technique for stem cell tracking within the brain: Application in neuropsychiatric disorders.</t>
  </si>
  <si>
    <t>Stem cell-based therapy has emerged as a novel approach for the treatment of various pathologies, due to its inherent biological properties. Mesenchymal stem cells (MSCs) in particular, can be used as effective targeted therapy, as they exhibit homing capabilities to sites of injury and inflammation, exert anti-inflammatory effects, and can differentiate in order to regenerate damaged tissue. A recent meta-analysis of preclinical research revealed that despite the potential efficacy of cell therapy for treating neurological disorders, applying cell-based therapy in clinical practice is very challenging; no consensus exists regarding cell dosage, optimal route of delivery, cell migration and mechanisms underlying success or failure of treatment. A critical problem in the development and implementation of cell-based therapy is the lack of reliable, non-invasive means to image and trace the cells posttransplantation and evaluate their bio-distribution, final fate and functionality. There are several conservative approaches for tracking stem cells in-vivo; however, the majority of these are destructive, necessitating scarification of the animals and others are not suitable for deep brain structures. Therefore, in this study, we developed a gold nanoparticle-based CT imaging technique for longitudinal in-vivo mesenchymal stem cell tracking within the brain1. A second direction of this research was to suggest cell-therapy as a new direction in the development of neuropsychiatric disorders' therapy2. Neuropsychiatric disorders such as depression and addiction are highly prevalent and disabling psychiatric condition associated with significant morbidity and a lifetime prevalence approaching 20%. Despite recent therapeutic advancement, effective treatment that provides long term therapeutics is unavailable. Hence, we applied our technique for non-invasive imaging of MSCs transplanted in rat models for depression and drug addiction. Our results, which demonstrate that cell migration could be detected up to one month posttransplantation, revealed that MSCs specifically navigated and homed to distinct depression/addiction related brain regions. This work demonstrates a novel, noninvasive imaging technique for labeling and real-time, prolonged tracking of stem cells. Our research further reveals that cell therapy is a beneficial approach for treating neuropsychiatric disorders; Behavioral manifestations of core symptoms of depressive behavior (i.e., lack of motivation and anhedonia) and addiction behavior (incubation of cocaine craving), were significantly attenuated following treatment. Future research utilizing the suggested technique can provide quantitative information regarding the effect of MSCs on neuropsychiatric disorders behavior, concurrently with elucidation of the mechanisms underlying the beneficial effect of these cells. We expect This CT-based technique to lead to a significant improvement in cellular therapy both for basic research and clinical applications. [IMAGE PRESENTED].</t>
  </si>
  <si>
    <t>https://dx.doi.org/10.1007/s11307-016-1031-0</t>
  </si>
  <si>
    <t>Molecular Imaging and Biology. Conference: World Molecular Imaging Congress 2016. New York, NY United States. 18(2 Supplement) (pp S137-S138), 2016. Date of Publication: December 2016.</t>
  </si>
  <si>
    <t>Ruffolo L.I.
 Jackson K.M.
 Chennell T.
 Glover D.
 Argenio A.L.
 Moalem J.</t>
  </si>
  <si>
    <t>Narcotic-Free Cervical Endocrine Surgery: A Shift in Paradigm.</t>
  </si>
  <si>
    <t>INTRODUCTION: Prescription painkiller misuse is the leading cause of heroin addiction, prompting national initiatives to reduce availability of these medicines. We present our recent experience in implementing a narcotic-reduction program for patients undergoing outpatient endocrine operations. METHOD(S): In July 2017 we implemented a narcotic opt-in policy for patients discharged after thyroidectomy or parathyroidectomy. Data on demographics, predictive factors for narcotic dependence, and narcotic prescription were collected prospectively. Results were compared with a cohort that was discharged routinely with 20 acetaminophen- hydrocodone tablets. RESULT(S): After implementation, 119 patients had outpatient surgery. Sixty percent underwent thyroid surgery, and 86% had incisions 6 cm or shorter. Half were discharged after a 6-hour observation. Four percent had history of substance abuse, 8% had current narcotic prescriptions, and 12% suffered from chronic pain. Thirteen percent had depression or anxiety. Only 2 patients requested narcotics at discharge, both were prescribed 10 tablets, but took only 3. No patient contacted the office for pain medicine after discharge. A historical group of 103 patients who received 20 tablets of acetaminophen-hydrocodone at discharge was demographically similar. Forty percent of those patients took no narcotics at all, and the average usage was 2.5 pills/patient resulting in 1819/2060 (88%) prescribed tablets remaining unused. CONCLUSION(S): Patients recovering from outpatient endocrine surgery can be effectively managed with an opioid-free regimen. Our efforts yielded a 99% reduction in leftover tablets. Extrapolated to our average annual caseload, a single surgeon's efforts project to reduce available opioids by &gt;5000 tablets yearly.</t>
  </si>
  <si>
    <t>https://dx.doi.org/10.1016/j.jamcollsurg.2018.08.322</t>
  </si>
  <si>
    <t>Journal of the American College of Surgeons. Conference: American College of Surgeons 2018 Annual Clinical Congress. Boston, MA United States. 227(4 Supplement 2) (pp e119), 2018. Date of Publication: October 2018.</t>
  </si>
  <si>
    <t>Louon A, Reddy VG.</t>
  </si>
  <si>
    <t>Nasal midazolam and ketamine for paediatric sedation during computerised tomography</t>
  </si>
  <si>
    <t>Acta Anaesthesiol Scand. 1994 Apr;38(3):259-61. doi: 10.1111/j.1399-6576.1994.tb03885.x.</t>
  </si>
  <si>
    <t>10.1111/j.1399-6576.1994.tb03885.x</t>
  </si>
  <si>
    <t>Marciel K.K.</t>
  </si>
  <si>
    <t>National institute of health state-of-the-science conference statement: Symptom management in cancer: Pain, depression, and fatigue, July 15-17, 2002.</t>
  </si>
  <si>
    <t>Background: Despite advances in early detection and effective treatment, cancer remains one of the most feared diseases. Among the most common side effects of cancer and treatments for cancer are pain, depression, and fatigue. Although research is producing increasingly hopeful insights into the causes and cures for cancer, efforts to manage the side effects of the disease and its treatments have not kept pace. The challenge that faces us is how to increase awareness of the importance of recognizing and actively addressing cancer-related distress. The National Institutes of Health (NIH) convened a State-of-the-Science Conference on Symptom Management in Cancer: Pain, Depression, and Fatigue to examine the current state of knowledge regarding the management of pain, depression, and fatigue in individuals with cancer and to identify directions for future research. Specifically, the conference examined how to identify individuals who are at risk for cancer-related pain, depression, and/or fatigue; what treatments work best to address these symptoms when they occur; and what is the best way to deliver interventions across the continuum of care. State-of-the-Science Process: A non-advocate, non-Federal, 14-member panel of experts representing the fields of oncology, radiology, psychology, nursing, public health, social work, and epidemiology prepared the statement. In addition, 24 experts in medical oncology, geriatrics, pharmacology, psychology, and neurology presented data to the panel and to the conference audience during the first 1.5 days of the conference. The panel then prepared its statement, addressing the five predetermined questions and drawing on submitted literature, the speakers' presentations, and discussions held at the conference. The statement was presented to the conference audience, followed by a press conference to allow the panel to respond to questions from the media. After its release at the conference, the draft statement was made available on the Internet. The panel's final statement is available at http://consensus.nih.gov. Conclusion(s): The panel concluded that the available evidence supports a variety of interventions for treating cancer patients' pain, depression, and fatigue. Clinicians should routinely use brief assessment tools to ask patients about pain, depression, and fatigue and to initiate evidence-based treatments. Assessment should include discussion about common symptoms experienced by cancer patients, and these discussions should continue over the duration of the illness. Impediments to effective symptom management in cancer patients can arise from different sources and interactions among providers, patients and their families, and the health care system. Numerous factors could interfere with adequate symptom management. Among these factors are incomplete effectiveness of some treatments, a lack of sufficient knowledge regarding effective treatment strategies, patient reluctance to report symptoms to caregivers, a belief that such symptoms are simply a part of the cancer experience that must be tolerated, and inadequate coverage and reimbursement for some treatments. Additional research is needed on the definition, occurrence, the treatment of pain, depression, and fatigue, alone and in combination, in adequately funded prospective studies. The panel also concluded that the state of the science in cancer symptom management should be reassessed periodically.</t>
  </si>
  <si>
    <t>https://dx.doi.org/10.1093/jnci/djg014</t>
  </si>
  <si>
    <t>Journal of the National Cancer Institute. 95(15) (pp 1110-1117), 2003. Date of Publication: 06 Aug 2003.</t>
  </si>
  <si>
    <t>Webb, R. T.;Qin, P.;Stevens, H.;Shaw, J.;Appleby, L.;Mortensen, P. B.</t>
  </si>
  <si>
    <t>National study of suicide method in violent criminal offenders.</t>
  </si>
  <si>
    <t>Background: Gaining a greater knowledge of the mechanisms and means by which violent offenders die by suicide can inform tailored preventive strategies. Methods: Using interlinked national Danish registry data we constructed a nested case-control study dataset of all adult suicides during 1994â€“2006: N = 9708 cases and N = 188,134 age and gender matched living controls. Completely ascertained International Classification of Diseases 10th revision cause-specific mortality codes were examined, with all criminal charges since 1980, and covariate information on psychiatric treatment and socio-demographics. Self-poisonings were classified as â€˜nonviolentâ€™ suicide and all other methods as being â€˜violentâ€™ ones. Results: Compared with the general population, risk among male and female violent offenders was strongly and significantly elevated for suicide by either a violent or a nonviolent method, although the relative risk was greater for nonviolent suicide. These patterns were also observed among nonviolent offenders, albeit with smaller effect sizes. Risk was especially raised for self-poisoning with narcotics &amp; hallucinogens. We could only examine the full range of suicide methods in male violent offenders. In these men, hanging was the most frequently used method, although risk was markedly and significantly elevated virtually across the entire range of regularly used suicide methods. Limitations: We lacked sufficient statistical power for undertaking a detailed profiling of specific suicide methods among female violent offenders. Conclusions: Our findings indicate that comprehensive and broadly-based preventive approaches are needed for tackling the markedly raised risk of suicide by both violent and nonviolent means in this population. Their high relative risk for self-poisoning by illicit or illegal drugs underlines the importance of access to means and of prevailing subculture. (PsycInfo Database Record (c) 2022 APA, all rights reserved)</t>
  </si>
  <si>
    <t>https://doi.org/10.1016/j.jad.2013.04.001</t>
  </si>
  <si>
    <t>Traube D.
 Holloway I.
 Zhang J.</t>
  </si>
  <si>
    <t>National study of the role of recent illicit substance use on the relationship between depressive symptoms and sexual risk behavior among child welfare- involved adolescents.</t>
  </si>
  <si>
    <t>Objective: The present study examined the association between early-adolescent depressive symptoms and lifetime sexual risk behavior and whether that association was moderated by recent illicit substance use among adolescents reported for maltreatment. Method(s): Data came from Waves 1 (baseline) and 4 (36-month follow-up) of the National Survey of Child and Adolescent Well-Being, a national probability study of youths undergoing investigation for abuse or neglect (n = 861). Multivariate logistic regression was used to explore main effects and moderation models among baseline depressive symptoms, lifetime sexual risk behavior, and recent illicit substance use. Result(s): Baseline depressive symptoms and recent illicit drug use played little role in predicting ever having intercourse, age at first intercourse, or pregnancy. Recent use of illicit substances moderated the relationship between early-adolescent depressive symptoms and condom use behavior (odds ratio = 0.85, p &lt;.001) such that individuals who were more depressed at baseline and who used illicit drugs within the last 30 days were less likely to have often/always used condoms. Conversely, individuals with higher levels of depressive symptoms at baseline who had not engaged in illicit substance use in the last 30 days were more likely to often use condoms during sexual activity. Conclusion(s): Results suggest that among adolescents reported for maltreatment, use of illicit substances may moderate the relationship between elevated levels of depressive symptoms during early adolescence and condom use as children age thorough adolescence. Interventions for child welfare-engaged youths should focus on prevention and treatment of depression and substance use.</t>
  </si>
  <si>
    <t>http://dx.doi.org/10.15288/jsad.2013.74.589</t>
  </si>
  <si>
    <t>Journal of Studies on Alcohol and Drugs. 74(4) (pp 589-597), 2013. Date of Publication: July 2013.</t>
  </si>
  <si>
    <t>Tanaka K.
 Ohkubo H.
 Yamamoto A.
 Takahashi K.
 Kasai Y.
 Ozaki A.
 Iwaki M.
 Kobayashi T.
 Yoshihara T.
 Misawa N.
 Fuyuki A.
 Kato S.
 Higurashi T.
 Hosono K.
 Yoneda M.
 Kurihashi T.
 Taguri M.
 Nakajima A.
 Gwee K.-A.
 Kessoku T.</t>
  </si>
  <si>
    <t>Natural History of Chronic Intestinal Pseudo-obstruction and Need for Palliative Care.</t>
  </si>
  <si>
    <t>Background/Aims Natural history of chronic intestinal pseudo-obstruction (CIPO), a rare disease characterized by episodes of non-mechanical obstruction, is unclear in adults. This study evaluates the clinical course of CIPO and palliative care needs of patients. Methods From October 2010 to September 2021, 74 patients who underwent cine MRI and had a definitive diagnosis of CIPO were prospectively included. We investigated disease etiology and outcomes, age at onset, nutritional status at consultation (body mass index and serum albumin), hydrogen breath test results, and total parenteral nutrition (TPN) during the disease course. Results Forty-seven patients (64%) were women, with a mean age of 44 years at onset and 49 years at diagnosis. Primary CIPO was observed in 48 patients (65%). Secondary CIPO was observed in 26 cases (35%), of whom 18 (69%) had scleroderma. The mean body mass index, serum albumin level, and hydrogen breath test positivity rate were 17 kg/m2, 3.8 mg/dL, and 60%, respectively. TPN and invasive decompression therapy were required by 23 (31%) and 18 (24%) patients, respectively. Intestinal sterilization was performed in 51 (69%) patients and was effective in 33 (65%); of these, 28 (85%) were taking metronidazole. Seven (9%) patients used opioids. There were 9 deaths (12%), including 5 (56%) from infection and 2 (22%) from suicide. Of the deaths, 6 (67%) and 4 (44%) underwent TPN management and decompression therapy, respectively. Fifty-one patients (69%) wanted palliative care. Conclusion CIPO is a rare, severe, and under-recognized disease. Standardization of treatment strategies, including palliative care and psychiatric interventions, is desired.Copyright © 2023 The Korean Society of Neurogastroenterology and Motility.</t>
  </si>
  <si>
    <t>https://dx.doi.org/10.5056/jnm22152</t>
  </si>
  <si>
    <t>Journal of Neurogastroenterology and Motility. 29(3) (pp 378-387), 2023. Date of Publication: July 2023.</t>
  </si>
  <si>
    <t>Nayak S.M.
 Sepeda N.D.
 Mathai D.S.
 So S.
 Yaffe A.
 Zaki H.
 Brasher T.J.
 Lowe M.X.
 Jolly D.R.P.
 Barrett F.S.
 Griffiths R.R.
 Strickland J.C.
 Johnson M.W.
 Jackson H.
 Garcia-Romeu A.</t>
  </si>
  <si>
    <t>Naturalistic psilocybin use is associated with persisting improvements in mental health and wellbeing: results from a prospective, longitudinal survey.</t>
  </si>
  <si>
    <t>Introduction: The classic psychedelic psilocybin, found in some mushroom species, has received renewed interest in clinical research, showing potential mental health benefits in preliminary trials. Naturalistic use of psilocybin outside of research settings has increased in recent years, though data on the public health impact of such use remain limited. Method(s): This prospective, longitudinal study comprised six sequential automated web-based surveys that collected data from adults planning to take psilocybin outside clinical research: at time of consent, 2 weeks before, the day before, 1-3 days after, 2-4 weeks after, and 2-3 months after psilocybin use. Result(s): A sample of 2,833 respondents completed all baseline assessments approximately 2 weeks before psilocybin use, 1,182 completed the 2-4 week post-use survey, and 657 completed the final follow-up survey 2-3 months after psilocybin use. Participants were primarily college-educated White men residing in the United States with a prior history of psychedelic use; mean age = 40 years. Participants primarily used dried psilocybin mushrooms (mean dose = 3.1 grams) for "self-exploration" purposes. Prospective longitudinal data collected before and after a planned psilocybin experience on average showed persisting reductions in anxiety, depression, and alcohol misuse, increased cognitive flexibility, emotion regulation, spiritual wellbeing, and extraversion, and reduced neuroticism and burnout after psilocybin use. However, a minority of participants (11% at 2-4 weeks and 7% at 2-3 months) reported persisting negative effects after psilocybin use (e.g., mood fluctuations, depressive symptoms). Discussion(s): Results from this study, the largest prospective survey of naturalistic psilocybin use to date, support the potential for psilocybin to produce lasting improvements in mental health symptoms and general wellbeing.Copyright © 2023 Nayak, Jackson, Sepeda, Mathai, So, Yaffe, Zaki, Brasher, Lowe, Jolly, Barrett, Griffiths, Strickland, Johnson, Jackson and Garcia-Romeu.</t>
  </si>
  <si>
    <t>https://dx.doi.org/10.3389/fpsyt.2023.1199642</t>
  </si>
  <si>
    <t>Frontiers in Psychiatry. 14 (no pagination), 2023. Article Number: 1199642. Date of Publication: 2023.</t>
  </si>
  <si>
    <t>Kvale E.
 Urba S.G.</t>
  </si>
  <si>
    <t>NCCN guidelines for survivorship expanded to address two common conditions.</t>
  </si>
  <si>
    <t>The NCCN Clinical Practice Guidelines in Oncology for Survivorship include a new section on cancer-associated cognitive impairment and an expanded section on adult cancer pain that more completely addresses chemotherapy-induced peripheral neuropathy. These additions to the guidelines are the result of increasing awareness that long-term cancer survivors struggle with many late effects. Both the assessment and the management of cognitive impairment still lack a strong evidence-based foundation. The management of peripheral neuropathy, including the use of anti-depressants and opioids, often in combination, is backed by data primarily derived from clinical trials performed for various types of peripheral neuropathy.Copyright © JNCCN - Journal of the National Comprehensive Cancer Network.</t>
  </si>
  <si>
    <t>JNCCN Journal of the National Comprehensive Cancer Network. 12(Supplement 5) (pp 825-827), 2014. Date of Publication: 01 May 2014.</t>
  </si>
  <si>
    <t>Locker, GJ; Mader, RM; Rizovski, B; Knapp, S; Domanovits, H; Muellner, M; Hoeller, C; Steger, GG; Sterz, F; Freissmuth, M; Frass, M; Laggner, AN</t>
  </si>
  <si>
    <t>Negative chronotropic effects of fentanyl attenuate beneficial effects of dobutamine on oxygen metabolism: Hemodynamic and pharmacokinetic interactions</t>
  </si>
  <si>
    <t>ANESTHESIA; CHILDREN; DOPAMINE; DIAZEPAM; CATECHOLAMINES; CONTRACTILITY; PERFORMANCE; MIDAZOLAM; KETAMINE; PLASMA</t>
  </si>
  <si>
    <t>Opioids are well known to cause cardiovascular depression. The aim of the present investigation was to determine whether an interaction of opioid derivatives with catecholamines might be involved in these hemodynamic alterations. Six comatose patients were enrolled into a prospective, nonrandomized pilot trial. All patients first received a continuous i.v. infusion of dobutamine (10 mu g.kg(-1).min(-1)) paralleled by continuous administration of midazolam (0.4 mg.kg(-1).h(-1)); thereafter, fentanyl was added i.v. (4 mu g.kg(-1).h(-1)). Hemodynamic parameters as well as dobutamine and endogenous catecholamines plasma levels were determined. The mean arterial blood pressure did not change significantly during the whole study period. The continuous administration of dobutamine (steady-state plasma concentrations: 217 +/- 118 ng.ml(-1)) increased the beta(1)-adrenergic receptor-mediated hemodynamic parameters such as heart rate, stroke volume index, cardiac index, and oxygen delivery index (p &lt; .05). The concomitant administration of fentanyl decreased the heart rate-dependent hemodynamic parameters (p &lt; .05), suggesting that fentanyl antagonizes the chronotropic effects of dobutamine. In parallel, dobutamine plasma levels increased significantly (275 +/- 165 ng.ml(-1); p &lt; .05). Noteworthy, after administration of fentanyl, oxygen delivery and consumption index returned to baseline values. Radioligand binding experiments on rat cardiac ventricular microsomes ruled out a direct interaction of fentanyl with beta-adrenergic receptors and, more importantly, a fentanyl-induced inhibition of beta-adrenergic receptor G protein coupling. Our observations suggest that fentanyl inhibits the frequency-related hemodynamic changes induced by dobutamine. The underlying mechanism is independent of beta-adrenergic receptors, but is powerful enough to abolish the salutary effect of dobutamine on oxygen delivery and consumption.</t>
  </si>
  <si>
    <t>Fernández-Serrano MJ, Moreno-López L, Pérez-García M, Viedma-Del Jesús MI, Sánchez-Barrera MB, Verdejo-García A.</t>
  </si>
  <si>
    <t>Negative mood induction normalizes decision making in male cocaine dependent individuals</t>
  </si>
  <si>
    <t>Psychopharmacology (Berl)</t>
  </si>
  <si>
    <t>10.1007/s00213-011-2288-2</t>
  </si>
  <si>
    <t>McNeil, Ryan;Kerr, Thomas;Anderson, Solanna;Maher, Lisa;Keewatin, Chereece;Milloy, M. J.;Wood, Evan;Small, Will</t>
  </si>
  <si>
    <t>Negotiating structural vulnerability following regulatory changes to a provincial methadone program in Vancouver, Canada: A qualitative study.</t>
  </si>
  <si>
    <t>While regulatory frameworks governing methadone maintenance therapy (MMT) require highly regimented treatment programs that shape treatment outcomes, little research has examined the effects of regulatory changes to these programs on those receiving treatment, and located their experiences within the wider context of social-structural inequities. In British Columbia (BC), Canada, provincial regulations governing MMT have recently been modified, including: replacing the existing methadone formulation with MethadoseÂ® (pre-mixed and 10 times more concentrated); prohibiting pharmacy delivery of methadone; and, prohibiting pharmacies incentives for methadone dispensation. We undertook this study to examine the impacts of these changes on a structurally vulnerable population enrolled in MMT in Vancouver, BC. Qualitative interviews were conducted with 34 people enrolled in MMT and recruited from two ongoing observational prospective cohort studies comprised of drug-using individuals in the six-month period in 2014 following these regulatory changes. Interview transcripts were analysed thematically, and by drawing on the concept of â€˜structural vulnerabilityâ€™. Findings underscore how these regulatory changes disrupted treatment engagement, producing considerable health and social harms. The introduction of MethadoseÂ® precipitated increased withdrawal symptoms. The discontinuation of pharmacy delivery services led to interruptions in MMT and co-dispensed HIV medications due to constraints stemming from their structural vulnerability (e.g., poverty, homelessness). Meanwhile, the loss of pharmacy incentives limited access to material supports utilized by participants to overcome barriers to MMT, while diminishing their capacity to assert some degree of agency in negotiating dispensation arrangements with pharmacies. Collectively, these changes functioned to compromise MMT engagement and increased structural vulnerability to harm, including re-initiation of injection drug use and participation in high-risk income-generating strategies. Greater attention to the impacts of social-structural inequities on MMT engagement is needed when modifying MMT programs, especially as other jurisdictions are adopting similar changes. Comprehensive environmental supports should be provided to minimize adverse outcomes during transitional periods. (PsycINFO Database Record (c) 2016 APA, all rights reserved)</t>
  </si>
  <si>
    <t>https://doi.org/10.1016/j.socscimed.2015.04.008</t>
  </si>
  <si>
    <t>Social Science &amp; Medicine</t>
  </si>
  <si>
    <t>Luthar, SS; Cushing, G</t>
  </si>
  <si>
    <t>Neighborhood influences and child development: A prospective study of substance abusers' offspring</t>
  </si>
  <si>
    <t>ADOLESCENT DRUG-USE; HIGH-SCHOOL; SEMISTRUCTURED INTERVIEW; ECONOMIC DEPRIVATION; AFFECTIVE-DISORDERS; ADDICTED MOTHERS; SELF-REPORT; RISK; DEPRESSION; PARENTS</t>
  </si>
  <si>
    <t>In this 2-year prospective study, psychopathology and competence among drug abusers' offspring were examined in relation to characteristics of their neighborhoods. The sample consisted of 77 children of cocaine and opioid addicts with a mean age of 12.3 years at baseline and 14.2 years at follow-up. Outcomes examined included psychiatric diagnosis dimensional symptom indices, and aspects of everyday behavioral competence. Links involving neighborhood variables varied by gender, wherein boys reflected greater deterioration than girls when neighborhoods had high crime rates and high proportions of low-income households. Conversely, girls appeared to benefit more than buys from the presence of professional adults in the community. Overall, neighborhood indicators accounted for more variability in changes in child adjustment over time than did indices of maternal psychopathology. Findings are discussed in terms of developmental changes in the salience of exosystemic and familial forces, and implications for interventions are outlined.</t>
  </si>
  <si>
    <t>Yoon, Miyoung</t>
  </si>
  <si>
    <t>Neighborhoods and problem behaviors among at-risk adolescents.</t>
  </si>
  <si>
    <t>Neighborhood environment has been considered as an important context for adolescent development. Using a high-risk sample of adolescents from low socioeconomic backgrounds with a history of prenatal substance exposure, the current study examined two potential mediators (i.e., perceived social capital, perceived neighborhood disorder) of the association between neighborhood structural characteristics (i.e., neighborhood disadvantage) and adolescent problem behaviors (i.e., externalizing behavior, substance use). This study used data derived from two sources: a prospective longitudinal study of prenatal cocaine and polydrug exposure; and the 2010 U.S. Census. The study sample included 350 (190 girls, 160 boys) 15-year-old adolescents recruited at birth. Adolescent addresses at age 15 were linked to census tract data. Confirmatory factor analysis (CFA) and structural equation modeling (SEM) were conducted to examine the associations of neighborhood factors with problem behaviors among at-risk adolescents. Both the measurement model and the structural equation model with externalizing behavior had a good model fit. Neighborhood disadvantage was not directly associated with externalizing behavior. The association between neighborhood disadvantage and externalizing behavior was mediated by both social capital and disorder. Greater neighborhood disadvantage was associated with lower levels of perceived social capital, which contributed to greater perceived neighborhood disorder, and greater externalizing behavior. Additionally, lower levels of perceived environmental support were directly associated with greater externalizing behavior. The measurement model as well as the structural equation model with substance use demonstrated a good fit. Only one pathway was found in the substance use model. Greater neighborhood disadvantage was associated with lower levels of perceived social capital, leading to greater perceived neighborhood disorder, which in turn was associated with substance use. The direct path from perceived social capital to substance use was not significant. Neighborhood structural characteristics were not directly associated with adolescent problem behaviors in the presence of subjective perceptions of social capital and neighborhood disorder. Both social capital and disorder mediated the relationship between neighborhood structural characteristics and problem behaviors. The findings from this study suggest that community practice needs to focus on subjective perceptions of neighborhood social capital and neighborhood disorder when developing intervention programs on problem behaviors among at-risk adolescents. (PsycInfo Database Record (c) 2023 APA, all rights reserved)</t>
  </si>
  <si>
    <t>MacMillan K.D.L.</t>
  </si>
  <si>
    <t>Neonatal Abstinence Syndrome: Review of Epidemiology, Care Models, and Current Understanding of Outcomes.</t>
  </si>
  <si>
    <t>The incidence of neonatal abstinence syndrome owing to prenatal opioid exposure has grown rapidly in recent decades and it disproportionately affects rural, non-white, and public insurance-dependent populations. Treatment consists of pharmacologic and nonpharmacologic interventions with wide variability in approaches across the United States. Standardizing clinical assessment, minimizing unnecessary interruptions, and prioritizing nonpharmacologic and family-centered care seems to improve hospital outcomes. Neonatal abstinence syndrome may have long-term developmental and biological effects, but understanding is limited owing in part confounding biosocial factors. Early intervention and longitudinal support of the infant and family promote better outcomes.Copyright © 2019 Elsevier Inc.</t>
  </si>
  <si>
    <t>https://dx.doi.org/10.1016/j.clp.2019.08.012</t>
  </si>
  <si>
    <t>Clinics in Perinatology. 46(4) (pp 817-832), 2019. Date of Publication: December 2019.</t>
  </si>
  <si>
    <t>Pawluski JL, Galea LA, Brain U, Papsdorf M, Oberlander TF.</t>
  </si>
  <si>
    <t>Neonatal S100B protein levels after prenatal exposure to selective serotonin reuptake inhibitors</t>
  </si>
  <si>
    <t>10.1542/peds.2009-0442</t>
  </si>
  <si>
    <t>Chopra K.
 Kuhad A.
 Arora V.</t>
  </si>
  <si>
    <t>Neoteric pharmacotherapeutic targets in fibromyalgia.</t>
  </si>
  <si>
    <t>Introduction: Fibromyalgia is a debilitating, chronic pain disorder typically present with allodynia and hyperalgesia. Estimates from the USA suggest that fibromyalgia affects about 5% of women, and is the third most common rheumatic disorder after lower back pain and osteoarthritis. Recent research advances highlighted a role for aberrant central pain processing in fibromyalgia, and consistent with this, the first three drugs (pregabalin, duloxetine and milnacipran) approved by the FDA for fibromyalgia over the past 2 years have a predominantly central mode of action. Despite progress in understanding of fibromyalgia and the long-awaited introduction of three medications for treating it, fibromyalgia continues to pose a significantly unmet medical need, negatively affecting the lives of millions of individuals worldwide in all ethnic groups and all economic classes. Areas covered: Prevailing theories of pathogenesis of fibromyalgia, existing therapies and the potential of current research on novel targets. Expert opinion: Current research on novel sedativehypnotics, anti-epileptic medications, various reuptake inhibitors, growth hormone agonists, canabinoid agonists, non-opiate analgesics and 5-HT3 antagonists offers hope for the the next generation of therapeutic options for fibromyalgia. With regards to the development of novel pharmacotherapies, there seem to be grounds for increased optimism regarding prospective treatments of the disorder. © 2011 Informa UK, Ltd.</t>
  </si>
  <si>
    <t>https://dx.doi.org/10.1517/14728222.2011.617366</t>
  </si>
  <si>
    <t>Expert Opinion on Therapeutic Targets. 15(11) (pp 1267-1281), 2011. Date of Publication: November 2011.</t>
  </si>
  <si>
    <t>Cullen K.
 Klimes-Dougan B.
 Fiecas M.
 Hendrickson T.
 Thai M.
 Mueller B.</t>
  </si>
  <si>
    <t>Neural flexibility correlates of adolescent depression and suicide risk.</t>
  </si>
  <si>
    <t>Background: Suicide is the 2nd leading cause of death in adolescents and young adults. Novel intervention development will require advanced understanding of the mechanisms underlying depression and suicide risk. Prior to a suicide attempt, people often report a sense of narrowed options, which may reflect an underlying neural rigidity. Novel approaches capable of estimating neural flexibility from resting-state fMRI data have recently emerged. These include drawing from information theory to measure entropy of brain signals, and from dynamic connectivity analyses to measure switching between states (where states are characterized by distinct configurations of connectivity within resting-state networks). Method(s): We examined relationships between neural flexibility measures and depression/suicide thinking in 3 adolescent studies: (1) a longitudinal study examining resting-state fMRI before and after intravenous ketamine infusions in 13 adolescents with treatment-resistant depression; (2) a study of adolescents with mood disorders (20 with unipolar depression, 10 with bipolar disorder, 20 healthy controls) examining resting-state fMRI at baseline and 6 months later; and (3) a preliminary analysis of a subset (n=50) of baseline data from an ongoing longitudinal study of female adolescents (aged 12-16) with and without non-suicidal self-injury (NSSI). Resting-state fMRI data (eyes open, watching a fixation cross) were acquired using a 3T Siemens Prisma scanner using multiband acquisition protocols informed by the human connectome project (HCP). Standard HCP pipelines were used for preprocessing and artifact removal. We excluded scans with &gt; 30% of volumes with "excessive motion", defined by framewise displacement &gt; 0.5 mm and/or temporal derivative of time courses root mean square variance &gt; 8 (after initial motion correction). For all 3 studies, Shannon entropy was calculated from wavelet-transformed time-courses from fronto-limbic regions of interest (focusing on wavelets approximating 0.1 Hz). Stateswitching frequency was measured in 2 studies using the dynamic functional connectivity (dFNC) toolbox. We conducted ICA, inspected components to identify neural networks (versus noise) to include in sliding window analysis, and computed correlation values between each component within 848 windows (windows 64TR; onset spacing 1TR). We then applied k-means clustering to window correlation matrices to yield clusters ("states") representing a configuration of whole-brain resting-state connectivity; adolescents would "dwell" in or move between states in varying fashion). Result(s): Entropy, Study 1. Clinical improvement following ketamine correlated with increased entropy in right nucleus accumbens (p = 0.0007). A similar pattern was observed in the other ROIs examined but the results were not significant after Bonferroni correction. Entropy, Study 2. Adolescents with mood disorders showed lower nucleus accumbens entropy than healthy controls (p = .06). Depression scores inversely correlated with entropy in left pallidum, right caudate, right hippocampus, and right accumbens (r values-.33 to .45, p's .007 to .05). Suicide scores also inversely correlated with right caudate entropy (r =-.60, p = .005) and right nucleus accumbens (r =-.56, p = .01), and left thalamus, left putamen, and right hippocampus (r:-0.32 to-0.42). When reassessed 6-12 months later, decrease in depression correlated with increased entropy in left caudate, left accumbens and bilateral amygdala (r:-.55 to-.76) and with increased entropy in left pallidum, right caudate, right accumbens, left hippocampus (r's-.30 to-.49). Decreased suicidal ideation correlated with increased entropy in right amygdala (r =-.74, p = .004) and left accumbens (r =-.52, p = .07). Entropy, Study 3. Adolescents with NSSI (n = 30) showed lower entropy than those without (n = 20) (most significant in left amygdala, p = 0.01). Fronto-limbic entropy negatively correlated with depression scores (right amygdala: r =-.42, p = 0.03; left BA25: r =-.3, p = 0.04; right nucleus accumbens r =-0.36, p = 0.07) and suicidality scores (left subgenual cingulate r =-3, p = 0.03). State-switching, Study 2. Among adolescents with mood disorders (but not controls), stateswitching frequency correlated inversely with depression scores (r =-.54, p = 0.01) and suicidal thoughts (R =-0.41, p = 0.1). State-switching, Study 3. Among adolescents with NSSI (but not controls), state-switching frequency correlated inversely with depression scores (r =-0.42, p = 0.03) and suicide scores (r =-0.34, p = 0.08). Finally, in Study 3, we examined the relationship between entropy measures and state-switching frequency. Positive correlations were noted for most entropy ROIs, significant (p &lt; 0.05) or trend (p &lt; 0.1) in about half of these analyses, most significant for right accumbens entropy (r = 0.4, p &lt; 0.001). Conclusion(s): Across 3 adolescent studies, we found consistent evidence supporting the idea that depression and suicidal thoughts in adolescence are related to reduced neural flexibility as measured by dynamic functional connectivity and entropy, that these neural flexibility correlate with each other, and that they show neuroplastic changes with recovery.</t>
  </si>
  <si>
    <t>Neuropsychopharmacology. Conference: 58th Annual Meeting of the American College of Neuropsychopharmacology, ACNP 2019. Orlando, FL United States. 44(Supplement 1) (pp 137), 2019. Date of Publication: December 2019.</t>
  </si>
  <si>
    <t>Wood D.M.
 Choudhury D.
 Ranjith G.
 Cross S.
 Dargan P.I.</t>
  </si>
  <si>
    <t>Neuro-psychiatric features of acute withdrawal from Gamma-hydroxybutyrate and its analogues.</t>
  </si>
  <si>
    <t>Background: Regular use of gamma-hydroxybutyrate (GHB) or its analogues gamma-butyrolactone (GBL) and 1,4-butanediol (1,4BD) is associated with physical dependency and withdrawal on cessation of use. We describe here the neuro-psychiatric features seen in a large cohort of individuals with presentations to hospital with acute GHB/analogue withdrawal. Method(s): Patients presenting to our large inner city hospital with acute GHB or analogue withdrawal between May 2008 and September 2011 were identified retrospectively from our prospective clinical toxicology database. The following data was then extracted from the medical records of these presentations: age, sex, dose of GHB/GBL/1,4-BD used per day, concurrent use of alcohol/other drugs, any neuro-psychiatric symptoms and their management. Result(s): There were 31 acute GHB or analogue withdrawal presentations in 20 different patients; 17 (85%) male and 3 (15%) female. Mean SD age was 27.5 4.3 years. The median (inter-quartile range) amount of GHB/analogue used per day was 27 (18-37) ml. 22 (71%) reported use of other drugs including methamphetamine (32.2% of individuals), cocaine (22.5%), alcohol (19.4%), MDMA (9.7%), mephedrone (6.5%), ketamine (3.2%) and cannabis (3.2%). 17 (54.8%) presentations were reviewed by liaison psychiatry; 29.4% of those required review by an attending level doctor. The commonest neuro-psychiatric symptoms during withdrawal were anxiety and agitation in 19 of presentations (61.3%) and 15 (48.4%) respectively; other neuro-psychiatric symptoms recorded included tremor (38.7%), hallucinations (35.5%), paranoia (19.4%), confusion (16.1%), amnesia (12.9%), delusions (12.9%) and sexual dis-inhibition (9.7%). Five individuals required one-to-one observation by a mental health nurse due to their symptoms during their withdrawal. In addition to our standard use of benzodiazepines and/or baclofen for GHB/analogue withdrawal, 2 individuals required treatment with anti-psychotics (olanzapine, quetiapine). 7 (22.6%) were admitted to the Intensive Care Unit due to the severity of their symptoms and 3 required sedation and endotracheal intubation for ongoing withdrawal management. Conclusion(s): Acute GHB or its analogue withdrawal can be associated with severe neuro-psychiatric symptoms, which may require high-levels of liaison psychiatry intervention, use of anti-psychotic medication and/or admission to an intensive care unit for symptom control. Clinical toxicologist involvement to improve GHB/analogue withdrawal management pathways may help to reduce the severity and/or occurrence of these neuro-psychiatric symptoms.</t>
  </si>
  <si>
    <t>Clinical Toxicology. Conference: 2012 Annual Meeting of the North American Congress of Clinical Toxicology, NACCT 2012. Las Vegas, NV United States. Conference Publication: (var.pagings). 50(7) (pp 712), 2012. Date of Publication: August 2012.</t>
  </si>
  <si>
    <t>Jarvis, K; DelBello, MP; Mills, N; Elman, I; Strakowski, SM; Adler, CM</t>
  </si>
  <si>
    <t>Neuroanatomic Comparison of Bipolar Adolescents With and Without Cannabis Use Disorders</t>
  </si>
  <si>
    <t>SUBSTANCE USE DISORDERS; GRAY-MATTER; MAGNETIC-RESONANCE; MARIJUANA USE; ABUSE; ALCOHOL; VOLUME; SCHIZOPHRENIA; ADDICTION; COCAINE</t>
  </si>
  <si>
    <t>Objective: Co-occurrence of substance use and bipolar disorders is both common and associated with poor treatment response and greater functional impairment than either disorder alone. The neurophysiological correlates of this co-morbidity however, remain unclear. In this pilot study, we compared brain morphometry between bipolar adolescents with co-occurring cannabis use disorders (CUD) and bipolar adolescents without any substance use disorder. Methods: Whole-brain structural magnetic resonance imaging (MRI) scans were obtained from 14 bipolar adolescents. Seven study participants were diagnosed with CUD before and/or shortly after their MR scan was obtained, and 7 subjects were free of any substance use disorder at the time of their MR scan as well as during longitudinal follow up. Morphologic differences were calculated using voxel-based morphometry implemented using statistical parametric mapping software (SPM2). Results: Bipolar adolescents with co-occurring CUD demonstrated decreased gray matter volume (GMV) in the left fusiform gyrus and increased GMV in the right caudate and precentral gyrus, as well as increased gray matter density in the right middle occipital and fusiform gyri and cerebellar vermis. Conclusions: Bipolar adolescents with CUD demonstrate evidence of greater structural abnormalities than adolescents with bipolar disorder alone in frontal and temporal cortical regions, as well as in subcortical areas linked with emotion and motivational regulation. Although the limited prescan exposure to marijuana in these adolescents tentatively suggests that these findings may reflect underlying differences, the direct effect of cannabis exposure may also be involved.</t>
  </si>
  <si>
    <t>Lester BM, Lin H, Degarmo DS, Fisher PA, Lagasse LL, Levine TP, Shankaran S, Bada HS, Bauer CR, Hammond JA, Whitaker TM, Higgins RD.</t>
  </si>
  <si>
    <t>Neurobehavioral disinhibition predicts initiation of substance use in children with prenatal cocaine exposure</t>
  </si>
  <si>
    <t>10.1016/j.drugalcdep.2012.04.014</t>
  </si>
  <si>
    <t>Jutras-Aswad D.
 DiNieri J.A.
 Harkany T.
 Hurd Y.L.</t>
  </si>
  <si>
    <t>Neurobiological consequences of maternal cannabis on human fetal development and its neuropsychiatric outcome.</t>
  </si>
  <si>
    <t>Despite the high prevalence of marijuana use among pregnant women and adolescents, the impact of cannabis on the developing brain is still not well understood. However, growing evidence supports that the endocannabinoid system plays a major role in CNS patterning in structures relevant for mood, cognition, and reward, such as the mesocorticolimbic system. It is thus clear that exposure to cannabis during early ontogeny is not benign and potential compensatory mechanisms that might be expected to occur during neurodevelopment appear insufficient to eliminate vulnerability to neuropsychiatric disorders in certain individuals. Both human longitudinal cohort studies and animal models strongly emphasize the long-term influence of prenatal cannabinoid exposure on behavior and mental health. This review provides an overview of the endocannabinoid system and examines the neurobiological consequences of cannabis exposure in pregnancy and early life by addressing its impact on the development of neurotransmitters systems relevant to neuropsychiatric disorders and its association with these disorders later in life. It posits that studying in utero cannabis exposure in association with genetic mutations of neural systems that have strong relationships to endocannabinoid function, such as the dopamine, opioid, glutamate, and GABA, might help to identify individuals at risk. Such data could add to existing knowledge to guide public health platform in regard to the use of cannabis and its derivatives during pregnancy. © 2009 Springer-Verlag.</t>
  </si>
  <si>
    <t>https://dx.doi.org/10.1007/s00406-009-0027-z</t>
  </si>
  <si>
    <t>European Archives of Psychiatry and Clinical Neuroscience. 259(7) (pp 395-412), 2009. Date of Publication: October 2009.</t>
  </si>
  <si>
    <t>Silveri MM, Dager AD, Cohen-Gilbert JE, Sneider JT.</t>
  </si>
  <si>
    <t>Neurobiological signatures associated with alcohol and drug use in the human adolescent brain</t>
  </si>
  <si>
    <t>Neurosci Biobehav Rev</t>
  </si>
  <si>
    <t>10.1016/j.neubiorev.2016.06.042</t>
  </si>
  <si>
    <t>Rubin L.H.
 Maki P.M.</t>
  </si>
  <si>
    <t>Neurocognitive Complications of HIV Infection in Women: Insights from the WIHS Cohort.</t>
  </si>
  <si>
    <t>Although sex differences in brain function and brain disorders are well documented, very few studies have had adequate number of women to address sex-related factors contributing to HIV-associated brain dysfunction. Compared to men living with HIV (MLWH), women living with HIV (WLWH) may be at greater risk for cognitive dysfunction and decline due to biological factors (e.g., hormonal, immunologic) and issues common in underserved communities including poverty, low literacy levels, mental health and substance abuse, barriers to health-care services, and environmental exposures. To address this issue, we review relevant cross-sectional and longitudinal findings from the Women's Interagency HIV Study (WIHS), the largest study of the natural and treated history of WLWH, as well as other studies focusing on cognitive complications of HIV in women. We provide evidence that WLWH are more cognitively vulnerable than MLWH and that there are differences in the pattern of cognitive impairment. We next discuss factors that contribute to these differences, including biological factors (e.g., inflammation, hormonal, genetic) as well as common comorbidities (mental health, substance use, vascular and metabolic risk factors, coinfections and liver function, non-antiretroviral medications, and genetic markers). These findings demonstrate the importance of considering sex as a biological factor in studies of cognitive dysfunction and suggest avenues for future research.Copyright © 2019, Springer Nature Switzerland AG.</t>
  </si>
  <si>
    <t>https://dx.doi.org/10.1007/7854_2019_101</t>
  </si>
  <si>
    <t>Current Topics in Behavioral Neurosciences. 50 (pp 175-191), 2021. Date of Publication: 2021.</t>
  </si>
  <si>
    <t>Dai, Danika;Miller, Courtney;Valdivia, Violeta;Boyle, Brian;Bolton, Paula;Li, Shuang;Seiner, Steve;Meisner, Robert</t>
  </si>
  <si>
    <t>Neurocognitive effects of repeated ketamine infusion treatments in patients with treatment resistant depression: A retrospective chart review.</t>
  </si>
  <si>
    <t>Background: Ketamine has emerged as a rapid-acting antidepressant in treatment-resistant depression (TRD) increasingly used in non-research, clinical settings. Few studies, however, have examined neurocognitive effects of repeated racemic ketamine infusion treatments in patients with TRD. In an effort to identify potential effects after serial infusions, we conducted a retrospective chart review to identify statistically significant changes in cognition in patient undergoing serial intravenous infusions; concomitantly, we examined baseline cognition as potential predictor of anti-depressant potential. Methods: Twenty-two patients with TRD were examined after they finished the induction phase of 8â€“10 repeated intravenous ketamine infusions and completed the assessments of their depressive symptoms (measured by the 16-item Quick Inventory of Depressive Symptomatology-Self Report Scale: QIDS-SR16) and cognitive function (measured by the Montreal Cognitive Assessment: MoCA) before the first and the last ketamine treatments. Results: Repeated ketamine infusions administered through an escalating dose protocol with 8â€“10 infusion sessions produced a 47.2% reduction response in depression; there was no evidence of impairment as reflected in MoCA testing. There was a moderate association between baseline cognition and antidepressant response with a Pearson correlation of 0.453. Conclusion: In this naturalistic sample of patients with TRD in our clinical service, repeated ketamine infusions significantly decreased depression symptoms without impairing cognitive performance. The baseline cognition may positively predict antidepressant responses of repeated ketamine treatment. (PsycInfo Database Record (c) 2022 APA, all rights reserved)</t>
  </si>
  <si>
    <t>https://doi.org/10.1186/s12888-022-03789-3</t>
  </si>
  <si>
    <t>Barakat F.
 Cherner M.
 Oliver D.L.
 Carlson M.
 Woods S.
 Heaton R.K.
 Letendre S.
 Grant I.
 Perry W.
 Hassanein T.</t>
  </si>
  <si>
    <t>Neurocognitive function and mood changes in HCV patients: Effect of disease severity.</t>
  </si>
  <si>
    <t>Chronic Hepatitis C (CHC) is alleged to reduce Quality of Life (QOL) and in some patients is associated with cognitive dysfunction. However, it is unclear whether disease severity affects QOL and cognition. The aim of this prospective study was to describe the QOL and neurocognitive (NC) changes in CHC patients prior to IFN based therapy and to explore the disease severity on these changes. Method(s): 152 consecutive patients were evaluated for therapy between 2005 and 2007. The subjects of this analysis are 89 patients who completed a pre-IFN therapy assessment. Two NC summary measures were analyzed: a neuropsychologist clinical assessment whether impairment was present or not and a demographically adjusted Global Deficit Score (GDS), which captures degree of impairment. GDS scores &gt;= 0.5 were considered to indicate global NC impairment. Mood was assessed using the Beck Depression Inventory II (BDI) and the presence of the skills necessary for effective learning, communication and thinking was examined using the Wide Range Achievement Test (WRAT). Result(s): The 89 patients had a mean age of 47.5+/-8.9 years; 46.1% were male, 41.6% Caucasian, 67.4% were Genotype 1 and all had compensated liver disease. The mean education was 12.3+/-2.2 years. 29.2% were co-infected with HIV. 84.3% had a history of drug abuse or dependence. 56.8%, 16.7% vs. 42% met the DSM IV criteria for lifetime abuse or dependence of ETOH, marijuana or cocaine respectively. 12% were diagnosed with ADHD and 15.7% with Antisocial Personality Disorder. 50% had a history of Major Depressive Disorder (MDD), while 17.9% had current MDD. NC impairment was detected in 27.9% of patients. The mean GDS score was 0.40+/-0.42, median total BDI was 12 (0-51) and WRAT score of 94.0 (48-122). Genotype 1 and co-infection with HIV did not play a role in NC impairment or mood changes. However, patients with severe fibrosis/cirrhosis had global NC impairment (0.24+/-0.20 vs. 0.50+/-0.50; p=0.030) and significantly more severe mood changes (8% vs. 18%; p=0.043) than patients with mild/moderate fibrosis respectively. Conclusion(s): In CHC patients with compensated liver disease and prior to anti-viral therapy: 1) 28% had NC deficits; 2) 22.4% had moderate to severe depression and 3) advanced disease stage was associated with worsening NC function and mood changes. These data underscore the importance of early HCV therapy. The study remains in progress in collaboration with the HNRC Group and NIDA Program Project.</t>
  </si>
  <si>
    <t>https://dx.doi.org/10.1002/hep.23303</t>
  </si>
  <si>
    <t>Hepatology. Conference: 60th Annual Meeting of the American Association for the Study of Liver Diseases: The Liver Meeting 2009. Boston, MA United States. Conference Publication: (var.pagings). 50(SUPPL. 4) (pp 659A-660A), 2009. Date of Publication: 2009.</t>
  </si>
  <si>
    <t>Morgan, C. J. A.;Duffin, S.;Hunt, S.;Monaghan, L.;Mason, O.;Curran, H. V.</t>
  </si>
  <si>
    <t>Neurocognitive function and schizophrenia-proneness in individuals dependent on ketamine, on high potency cannabis (â€˜skunkâ€™) or on cocaine.</t>
  </si>
  <si>
    <t>Background: Ketamine, psychostimulants and cannabis have all been associated with psychotic phenomena but no study has directly compared users of these drugs. Aims: The aim of this study was to assess schizophrenia proneness and neurocognitive function in individuals dependent upon ketamine, cannabis and cocaine. Method: 130 volunteersâ€”29 â€˜skunkâ€™ users, 22 cocaine users, 21 ketamine users, along with 28 â€˜recreationalâ€™ poly-drug users and 30 drug-naÃ¯ve controlsâ€”were assessed on the Schizophrenia Proneness Instrument, Adult version (SPI-A). They were specifically asked to rate symptoms when not under the acute influence of a psychoactive drug. Results: Ketamine and skunk users manifested the greatest attentional and cognitive disturbances. The symptom profile of the dependent ketamine users was very similar to that of prodromal individuals who transitioned to psychosis. Conclusions: Given the recent rapid rise in use of high potency cannabis and of ketamine, these findings are important and clinicians should be careful to rule out the effects of persistent drug use, especially in users of ketamine or skunk, when assessing an individualâ€™s risk of psychosis. A longitudinal study is needed to differentiate which basic symptoms persist following abstention from ketamine and skunk. (PsycINFO Database Record (c) 2016 APA, all rights reserved)</t>
  </si>
  <si>
    <t>https://doi.org/10.1055/s-0032-1306310</t>
  </si>
  <si>
    <t>Pharmacopsychiatry</t>
  </si>
  <si>
    <t>Mullady S.S.-S.
 Castellanos S.
 Lopez L.
 Aguirre G.
 Weeks J.
 King S.
 Valle K.
 Goode C.
 Tsoy E.
 Possin K.
 Miller B.
 Kushel M.
 Lanata S.</t>
  </si>
  <si>
    <t>Neurocognitive health of older adults experiencing homelessness in Oakland, California.</t>
  </si>
  <si>
    <t>Background and objectives: The homeless population in the US is aging. Cognitive impairment is prevalent in this population, yet little is known about the neurologic etiologies of such impairment. Addressing this gap in knowledge is important because homeless older adults with cognitive impairment due to neurodegenerative disease may need lifelong tailored support to obtain and maintain housing. In this study, we characterized the neurocognitive health of a sample of adults who experienced homelessness for the first time after age 50 using gold standard behavioral neurology examination practices. Method(s): We conducted a descriptive cross-sectional study of older adults who first experienced homelessness after age 50. We recruited our sample purposively from an ongoing longitudinal cohort study of adults who were aged 50 and over and homeless when they entered the cohort. For this sub study, we enrolled a convenience sample from those who reported their first episode of homelessness after age 50. We did not exclude individuals based on history of substance use. Neurologists conducted a structured neurocognitive history intake, neurological examination, neuropsychological evaluation, and functional assessment between November 2020 and February 2021. We screened all participants for neurocognitive disorders using gold standard clinical research diagnostic criteria. Result(s): We evaluated 25 participants, most were men (76%) and Black (84%), with a median age of 61 years. The most common neurocognitive complaints included deficits in recent episodic memory (n = 15, 60%), executive functions (n = 13, 52%), and behavior/mood, with apathy being the most common complaint (n = 20, 80%). Neuropsychological testing revealed a high prevalence of socioemotional deficits (n = 20, 80%). Common neurological examination deficits included difficulties with coordination, such as impaired Luria task (n = 16, 64%), signs of distal peripheral neuropathy (n = 8, 32%), anosmia/hyposmia (n = 4, 21%), and signs of mild Parkinsonism (n = 5, 20%). The most common diagnoses were MCI (n = 7, 28%), bvFTD (n = 4, 16%), AD (n = 4, 16%), and DLB (n = 2, 8%). Discussion(s): Our findings suggest that neurocognitive concerns and examination deficits are common among older homeless adults. Specific neurocognitive disorders may be overrepresented in this population, particularly frontotemporal disorders. Longitudinal studies involving brain biomarkers are needed to characterize the neurocognitive health of this vulnerable population more precisely.Copyright © 2022 Mullady, Castellanos, Lopez, Aguirre, Weeks, King, Valle, Goode, Tsoy, Possin, Miller, Kushel and Lanata.</t>
  </si>
  <si>
    <t>https://dx.doi.org/10.3389/fneur.2022.905779</t>
  </si>
  <si>
    <t>Frontiers in Neurology. 13 (no pagination), 2022. Article Number: 905779. Date of Publication: 22 Jul 2022.</t>
  </si>
  <si>
    <t>Cavuoto K.M.
 Javitt M.
 Chang T.C.</t>
  </si>
  <si>
    <t>Neurodevelopmental effect of general anesthesia on the pediatric patient.</t>
  </si>
  <si>
    <t>In this article, the authors review the animal and human data on the recent studies looking at the neurotoxicity of general anesthesia in the pediatric population. Animal studies in rodents and non-human primates demonstrate neurotoxic effects when exposed to general anesthesia at a young age. However, prospective clinical studies in humans do not show significant differences in intelligence quotient outcomes in children younger than 3 years with isolated and/or short exposures. Current studies are investigating alternatives to minimize the potential side effects, including the addition of protective agents to the anesthetic mix. Understanding the findings regarding the laboratory and clinical studies on the effects of general anesthesia is important in guiding both patient care and parent education. This is particularly relevant in the care of children with ophthalmic conditions such as trauma, congenital cataract, and congenital glaucoma, which may require urgent surgery and early anesthetic exposure.Copyright © SLACK Incorporated</t>
  </si>
  <si>
    <t>https://dx.doi.org/10.1159/000444278</t>
  </si>
  <si>
    <t>Journal of Pediatric Ophthalmology and Strabismus. 56(6) (pp 349-353), 2019. Date of Publication: November 2019.</t>
  </si>
  <si>
    <t>Holzer P.
 Hassan A.M.
 Jain P.
 Reichmann F.
 Farzi A.</t>
  </si>
  <si>
    <t>Neuroimmune pharmacological approaches.</t>
  </si>
  <si>
    <t>Intestinal inflammation is a major health problem which impairs the quality of life, impacts mental health and is exacerbated by stress and psychiatric disturbances which, in turn, can affect disease prognosis and response to treatment. Accumulating evidence indicates that the immune system is an important interface between intestinal inflammation and the enteric, sensory, central and autonomic nervous systems. In addition, the neuroimmune interactions originating from the gastrointestinal tract are orchestrated by the gut microbiota. This article reviews some major insights into this complex homeostatic network that have been achieved during the past two years and attempts to put these advances into perspective with novel opportunities of pharmacological intervention.Copyright © 2015 Elsevier Ltd.</t>
  </si>
  <si>
    <t>https://dx.doi.org/10.1016/j.coph.2015.09.003</t>
  </si>
  <si>
    <t>Current Opinion in Pharmacology. 25 (pp 13-22), 2015. Date of Publication: December 2015.</t>
  </si>
  <si>
    <t>Montgomery C.
 Roberts C.A.</t>
  </si>
  <si>
    <t>Neurological and cognitive alterations induced by MDMA in humans.</t>
  </si>
  <si>
    <t>3,4 Methylenedioxymethamphetamine generally referred to as MDMA or 'ecstasy' is a ring-substituted phenethylamine stimulant which produces powerful empathogenic effects. Use of MDMA remains popular despite prohibition, and potential long-term negative consequences of repeated use. MDMA produces its acute subjective effects primarily by stimulating the release of serotonin via action at the serotonin transporter (SERT). There is evidence that MDMA administration may lead to long lasting neurotoxic effects on serotonin neurons in primates, and reductions in markers of central serotonin axons, and axon terminals in animals. In humans, demonstration of serotonergic neurotoxicity is much more difficult to identify, and much of the research is complicated by confounding issues of polysubstance use, genetic and environmental factors and reliance on self-reports of previous drug use. We do not review the mechanisms for neurotoxicity in detail as they are covered elsewhere in this special issue. There is a large body of literature, however, which has investigated potential cognitive and neurocognitive consequences of repeated MDMA use. Here we review the literature on cognition, and neuroimaging studies that have investigated structural and functional brain changes associated with ecstasy use.Copyright © 2021 Elsevier Inc.</t>
  </si>
  <si>
    <t>https://dx.doi.org/10.1016/j.expneurol.2021.113888</t>
  </si>
  <si>
    <t>Experimental Neurology. 347 (no pagination), 2022. Article Number: 113888. Date of Publication: January 2022.</t>
  </si>
  <si>
    <t>Lewis, Marilyn W.;Misra, Sonya;Johnson, Helen L.;Rosen, Tove S.</t>
  </si>
  <si>
    <t>Neurological and Developmental Outcomes of Prenatally Cocaine-Exposed Offspring from 12 to 36 Months.</t>
  </si>
  <si>
    <t>Second generation studies of prenatal cocaine exposure failed to find gross deficits after controlling for confounders. Concern remained that exposure could cause subtle deficits. This prospective, cohort study evaluated effects of cocaine on development at 12, 18, 24, and 36 months. From 1991-1993, 361 mother-infant pairs were recruited from the Children's Hospital of New York, Presbyterian Medical Center's prenatal clinic or delivery room suite. Mothers were assigned to the cocaine group based on report of prenatal cocaine use or positive urine toxicology. Control mothers were enrolled from the same clinic and matched for age and socioeconomic status (SES). Women with serious medical problems were excluded from either group. Of the retained cohort, at 12 months, 147 infants were exposed and 89 were unexposed case controls. Both groups were raised in impoverished environments with few supports. Developmental evaluations were conducted blinded to group. Cross-sectional analysis revealed cocaine-related deficits in neurological exams and speech across all time periods, in spite of catch up in weight, length, and head circumference. Overall analysis of development was evaluated using Generalized Estimating Equations regression analysis. Bayley Mental [Badj = -6.5 (CI-9.4,- 3.5, p â‰¤ 0.001)] and Psychomotor [Badj = - 3.9 (CI-7.4, - 0.5, p = 0.02)] Developmental Indices showed deficits after controlling for confounders. Males were more vulnerable to cocaine exposure for height, motor development, and emotional regulation. Dose-response relationships existed for abnormal neurological exams (ptrend trend trend &lt; 0.001) deficits. Although nonexposed children performed poorly, cocaine-exposed children showed worse performance. Both groups showed declines at 18 months in mental and psychomotor development from which only nonexposed children rebounded. Overall, cocaine exposure adds an additional risk to disadvantaged children's development. Cocaine-exposed children are less resilient to effects of these multiple risks. (PsycINFO Database Record (c) 2016 APA, all rights reserved)</t>
  </si>
  <si>
    <t>https://doi.org/10.1081/ADA-120037380</t>
  </si>
  <si>
    <t>Ellis R.J.
 Sacktor N.
 Clifford D.B.
 Marra C.M.
 Collier A.C.
 Gelman B.
 Robinson-Papp J.
 Letendre S.L.
 Heaton R.K.</t>
  </si>
  <si>
    <t>Neuropathic pain correlates with worsening cognition in people with human immunodeficiency virus.</t>
  </si>
  <si>
    <t>Neuropathic pain and cognitive impairment are among the HIV-related conditions that have most stubbornly resisted amelioration by virally suppressive antiretroviral therapy. Overlaps between the regional brain substrates and mechanisms of neuropathic pain and cognitive disorders are increasingly recognized, yet no studies have examined the longitudinal relationship between these two disorders. Participants in the prospective, observational CNS HIV AntiRetroviral Therapy Effects Research (CHARTER) cohort underwent standardized clinical evaluations for clinical examination findings of distal sensory polyneuropathy, reporting distal neuropathic pain and neurocognitive performance at study entry (baseline) and an average of 12 years later. Change in neuropathic pain and neuropathy status from baseline to follow-up was by self-report and repeat examination, and change in neurocognitive performance was assessed using a previously published summary regression-based change score. Relationships between incident or worsened neuropathic pain and neurocognitive change were evaluated using uni- and multivariable regressions, including age at baseline and other relevant covariates. Participants were 385 people with HIV, 91 (23.6%) females, mean +/- standard deviation (SD) age at baseline 43.5 (7.81) years, ethnicity 44.9% African American, 10.6% Hispanic, 42.6% non-Hispanic white and 1.82% other. Baseline median (interquartile range) nadir CD4 was 175 (34 309) cells/mul and current CD4 was 454 (279 639). Incident or worsened distal neuropathic pain occurred in 98 (25.5%) over the follow-up period. People with HIV with incident or worsened distal neuropathic pain had significantly worsened neurocognitive performance at follow-up compared to those without incident or worsened distal neuropathic pain (summary regression-based change score mean +/- SD -0.408 +/- 0.700 versus -0.228 +/- 0.613; P = 0.0158). This effect remained significant when considering viral suppression on antiretroviral therapy, incident diabetes and other covariates as predictors. Overall neurocognitive change related to neuropathic pain was driven primarily by changes in the domains of executive function and speed of information processing. Those with incident distal neuropathy signs did not have neurocognitive worsening, nor did individuals who used opioid analgesics or other pain-modulating drugs such as amitriptyline. Worsened neurocognitive performance in people with HIV was associated with worsened neuropathic pain but not with changes in physical signs of neuropathy, and this was not attributable to therapies for pain or depression or to differences in viral suppression. This finding implies that incident or worsened pain may signal increased risk for neurocognitive impairment, and deserves more investigation, particularly if better pain management might stabilize or improve neurocognitive performance.Copyright © 2022 The Author(s) 2022</t>
  </si>
  <si>
    <t>https://dx.doi.org/10.1093/brain/awab462</t>
  </si>
  <si>
    <t>Brain. 145(6) (pp 2206-2213), 2022. Date of Publication: 01 Jun 2022.</t>
  </si>
  <si>
    <t>Meyer P.M.
 Strauss M.
 Becker G.A.
 Hesse S.
 Bednasch K.
 Ettrich B.
 Wilke S.
 Zientek F.
 Rullmann M.
 Luthardt J.
 Fischer S.
 Patt M.
 Wunsch B.
 Brust P.
 Sabri O.</t>
  </si>
  <si>
    <t>Neuroprogressive nature of sigma-1 receptor (Sig-1R) pathophysiology in unmedicated patients with acute major depressive disorder as investigated by (-)-F-18-Fluspidine PET.</t>
  </si>
  <si>
    <t>Ziel/Aim: We have previously demonstrated that Sig-1R availability is increased in unmedicated acute MDD (MDD) using (-)-F-18-Fluspidine PET. In order to assess whether the Sig-1R pathophysiology in MDD is progressive, we investigated the relationship between Sig-1R and disease duration (DS), number of depressive episodes (DE) and Hamilton Score (HAMD) in this ongoing (-)-F-18-Fluspidine PET trial. Methodik/Methods: Moderate to severe MDD (n = 15; 31 +/- 12ys; 8 males; DS 5 +/- 9ys; DE 1.5 +/- 0.8ys; HAMD: 20 +/- 4) were studied using (-)-F-18-Fluspidine PET (300 MBq, ECAT Exact HR+) and compared with sex-/age-matched healthy controls (HC; n = 16; 33 +/- 14ys [n.s.]; 7 males [n.s.]). Distribution volume parameters (V ) were assessed by kinetic modeling (2TCM, metabolite correction). VOI-analyses were performed. Ergebnisse/Results: In MDD, vs. HC, V was sign. higher in fronto-temporal, cingulate and insular cortices, amygdala, striatum, thalamus and ncl. raphe (P &lt; 0.05). There were sign. positive correlations between HAMD and V in cingulate and insular cortices, ncl. caudatus and thalamus (r = 0.48 to 0.75, P &lt; 0.05, adjusted for DS, BMI) and sign. negative correlations between DS and V in orbitofrontal cortex and hypothalamus (r =-0.46 to -0.58, P &lt; 0.05, adjusted for severity of MDD) and between DE and V in orbitofrontal cortex, hypothalamus, temporo-parietal and cingulate cortices, thalamus and cerebellum (r =-0.47 to -0.70, P &lt; 0.05, adjusted for severity of MDD). Schlussfolgerungen/Conclusions: Using (-)-F-18-Fluspidine PET, we showed increased cortico-(para-)limbic Sig-1R availability in MDD, as compared with HC, that is associated with severity of acute depressive symptoms (HAMD). Remarkably, there is a negative relationship between DS and DE of MDD and Sig1-R availability, especially in orbitofrontal cortices and hypothalamus as well as in various (sub)cortical-(para)limbic and cerebellar brain regions. Although verification by longitudinal Sig1-R PET studies is needed, we demonstrated for the first time a neuroprogressive nature of Sig-1R pathophysiology in MDD.</t>
  </si>
  <si>
    <t>https://dx.doi.org/10.1055/s-0039-1683517</t>
  </si>
  <si>
    <t>NuklearMedizin. Conference: 57. Jahrestagung der Deutschen Gesellschaft fur Nuklearmedizin. Bremen Germany. 58(2) (pp 121), 2019. Date of Publication: March 2019.</t>
  </si>
  <si>
    <t>Lauterbach E.C.
 Cummings J.L.
 Duffy J.
 Coffey C.E.
 Kaufer D.
 Lovell M.
 Malloy P.
 Reeve A.
 Royall D.R.
 Rummans T.A.
 Salloway S.P.</t>
  </si>
  <si>
    <t>Neuropsychiatric correlates and treatment of lenticulostriatal diseases: A review of the literature and overview of research opportunities in Huntington's, Wilson's, and Fahr's diseases. A report of the ANPA Committee on Research.</t>
  </si>
  <si>
    <t>This report reviews clinical neuropsychiatric findings and opportunities for research in Huntington's, Wilson's, and Fahr's diseases. Consistent, systematic methodology is lacking among neuropsychiatric studies in these lenticulostriatal diseases. Systematic cross-sectional and longitudinal assessments are needed to ascertain the prevalence of psychiatric disorders as a function of disease course. Preliminary synthesis of existing data suggests the following heuristic relationships in these diseases: depression with parkinsonian states; personality changes with caudate or putamen disease; psychosis, impulsivity, and sexual disorders with caudate disease; dementia and mania with caudate and pallidal diseases; and compulsions with pallidal disease. Correlation of neuropsychiatric findings with disease stage, clinical signs, and radiologic, metabolic, physiologic, and pathologic markers of disease will add to our understanding of these conditions.</t>
  </si>
  <si>
    <t>https://dx.doi.org/10.1176/jnp.10.3.249</t>
  </si>
  <si>
    <t>Journal of Neuropsychiatry and Clinical Neurosciences. 10(3) (pp 249-266), 1998. Date of Publication: Summer 1998.</t>
  </si>
  <si>
    <t>Xiang Y.
 Jinghong Q.I.U.
 Zhang R.
 Chau C.K.-L.
 Rao S.
 So H.-C.</t>
  </si>
  <si>
    <t>Neuropsychiatric disorders as risk factors and consequences of COVID-19: A Mendelian randomization study.</t>
  </si>
  <si>
    <t>Background More than 180 million cases of COVID-19 have been reported worldwide. It has been proposed that neuropsychiatric disorders may be risk factors and/or consequences of COVID-19 infection. However, observational studies could be affected by confounding bias. Methods We performed bi-directional two-sample Mendelian randomization (MR) analysis to evaluate causal relationships between liability to COVID-19 (and severe/critical infection) and a wide range of neuropsychiatric disorders or traits. We employed GWAS summary statistics from the COVID-19 Host Genetics Initiative. A variety of MR methods including those accounting for horizontal pleiotropy were employed. Results Overall, we observed evidence that liability to COVID-19 or severe infection may be causally associated with higher risks of post-traumatic stress disorder (PTSD), bipolar disorder (BD) (especially BD II), schizophrenia (SCZ), attention deficit hyperactivity disorder (ADHD) and suicidal thought (ST) when compared to the general population. On the other hand, liability to a few psychiatric traits/disorders, for example ADHD, alcohol and opioid use disorders may be causally associated with higher risks of COVID-19 infection or severe disease. In genetic correlation analysis, cannabis use disorder, ADHD, and anxiety showed significant and positive genetic correlation with critical or hospitalized infection. All the above findings passed multiple testing correction at a false discovery rate (FDR)&lt;0.05. For pneumonia, in general we observed a different pattern of causal associations. We observed bi-directional positive associations with depression- and anxiety-related phenotypes. Conclusions In summary, this study provides evidence for tentative bi-directional causal associations between liability to COVID-19 (and severe infection) and a number of neuropsychiatric disorders. Further replications and prospective studies are required to verify the findings.Copyright The copyright holder for this preprint is the author/funder, who has granted medRxiv a license to display the preprint in perpetuity. It is made available under a CC-BY-NC-ND 4.0 International license.</t>
  </si>
  <si>
    <t>https://dx.doi.org/10.1101/2021.06.29.21259609</t>
  </si>
  <si>
    <t>medRxiv. (no pagination), 2021. Date of Publication: 03 Jul 2021.</t>
  </si>
  <si>
    <t>Loo, Colleen K.;Katalinic, Natalie;Garfield, Joshua B. B.;Sainsbury, Kirby;Hadzi-Pavlovic, Dusan;Mac-Pherson, Ross</t>
  </si>
  <si>
    <t>Neuropsychological and mood effects of ketamine in electroconvulsive therapy: A randomised controlled trial.</t>
  </si>
  <si>
    <t>Background: Preliminary evidence suggests that the use of ketamine during electroconvulsive therapy (ECT) may be neuroprotective against cognitive impairment and have synergistic antidepressant effects. This study tested whether the addition of ketamine reduced cognitive impairment and enhanced efficacy over a course of ECT, in a randomised, placebo-controlled, double-blind study. Methods: Fifty-one depressed patients treated with ultrabrief pulse-width right unilateral ECT were randomised to receive either ketamine (0.5 mg/kg) or placebo (saline) in addition to thiopentone during anaesthesia for ECT. Neuropsychological outcomes (measured before ECT, after six treatments, and after the final ECT treatment) and mood outcomes (measured before ECT, and weekly after every three ECT treatments) were measured by a rater blinded to treatment condition. Results: Neuropsychological outcomes did not differ between groups. The ECT-ketamine group had a slightly greater improvement in depressive symptoms over the first week of treatment and at one-week follow up, though there was no overall difference in efficacy at the end of the ECT course. No psychomimetic effects were detected. Limitations: The study was conducted in a clinical setting, so not all aspects of ECT treatment were fully controlled. Thiopentone doses differed slightly between groups, in order to accommodate the addition of ketamine to the anaesthetic. Conclusions: The addition of ketamine did not decrease cognitive impairment in patients having ultrabrief pulse-width right unilateral ECT, but was safe and slightly improved efficacy in the first week of treatment and at one-week follow up. Clinical trials registration: Clinicaltrials.gov ID: NCT00680433. Ketamine as an anaesthetic agent in electroconvulsive therapy (ECT). www.clinicaltrials.gov (PsycINFO Database Record (c) 2016 APA, all rights reserved)</t>
  </si>
  <si>
    <t>https://doi.org/10.1016/j.jad.2012.04.032</t>
  </si>
  <si>
    <t>Passetti, F.;Clark, L.;Mehta, M. A.;Joyce, E.;King, M.</t>
  </si>
  <si>
    <t>Neuropsychological predictors of clinical outcome in opiate addiction.</t>
  </si>
  <si>
    <t>A growing literature supports a role for neurocognitive deficits such as impaired decision-making in the development and maintenance of addictive behaviour. On the basis of these findings, it has been suggested that measures of neurocognitive functioning may be applied to the task of predicting clinical outcome in drug addiction. This in turn may have relevance for differentiating treatment based on individual patient needs. To explore this hypothesis we obtained neurocognitive measures of planning, impulsivity and decision-making from 37 opiate dependent individuals within 6 weeks of starting a community drug treatment programme and we followed them up 3 months into the programme. Performance on two tests of decision-making, but not on tests of planning, motor inhibition, reflection impulsivity or delay discounting, was found to predict abstinence from illicit drugs at 3 months with high specificity and moderate sensitivity. In particular, two thirds of the participants performing normally on the Cambridge Gamble Task and the Iowa Gambling Task, but none of those impaired on both, were abstinent from illicit drugs at follow up. Other neuropsychological, psychiatric or psychosocial factors measured in this sample did not explain this finding. The results are discussed in terms of the brain circuitry involved and the potential implications for the planning of treatment services for opiate dependence. (PsycINFO Database Record (c) 2018 APA, all rights reserved)</t>
  </si>
  <si>
    <t>https://doi.org/10.1016/j.drugalcdep.2007.10.008</t>
  </si>
  <si>
    <t>Ross D.E.
 Cooper L.
 Seabaugh J.</t>
  </si>
  <si>
    <t>NeuroQuant and NeuroGage reveal effects of traumatic brain injury on brain volume.</t>
  </si>
  <si>
    <t>This report describes the case of a 58-year-old man with moderate traumatic brain injury (TBI) and pre-accident brain disorders who had multiple persistent neuropsychiatric symptoms. NeuroQuant 2.0 and NeuroGage 2.0 MRI brain volume analyses were used during the chronic stage of injury (&gt; 1 year after injury) to help understand the effects of the TBI on his brain volume. NeuroQuant showed widespread cross-sectional atrophy, especially in the frontal and temporal lobes, consistent with encephalomalacia seen on the MRIs. Several of his clinical symptoms were consistent with the volume abnormalities. NeuroGage longitudinal analyses of volume change from the time 1 to time 2 magnetic resonance imaging showed abnormally rapid atrophy and ventricular enlargement. The high rates of volume change were much more consistent with the relatively recent effects of TBI than with effects of the much more chronic pre-accident brain disorders.Copyright © 2018, © 2018 Taylor &amp; Francis Group, LLC.</t>
  </si>
  <si>
    <t>https://dx.doi.org/10.1080/02699052.2018.1489980</t>
  </si>
  <si>
    <t>Brain Injury. 32(11) (pp 1437-1441), 2018. Date of Publication: 19 Sep 2018.</t>
  </si>
  <si>
    <t>Gouzoulis-Mayfrank, E; Daumann, J</t>
  </si>
  <si>
    <t>Neurotoxicity of methylenedioxyamphetamines (MDMA; ecstasy) in humans: how strong is the evidence for persistent brain damage?</t>
  </si>
  <si>
    <t>ecstasy; MDMA; memory; neurotoxicity; serotonin</t>
  </si>
  <si>
    <t>WORKING-MEMORY DEFICITS; LONG-TERM ABSTENTION; 3,4-METHYLENEDIOXYMETHAMPHETAMINE MDMA; COGNITIVE PERFORMANCE; SEROTONIN TRANSPORTER; (+/-)3,4-METHYLENEDIOXYMETHAMPHETAMINE MDMA; INTENSITY DEPENDENCE; INCREASED ANXIETY; RECREATIONAL USE; (+/-)3,4-METHYLENE-DIOXYMETHAMPHETAMINE ECSTASY</t>
  </si>
  <si>
    <t>The popular dance drug ecstasy (3,4-methylenedioxymethamphetamine: MDMA and some analogues) causes selective and persistent neurotoxic damage of central serotonergic neurones in laboratory animals. Serotonin plays a role in numerous functional systems in the central nervous system (CNS). Consequently, various abnormalities including psychiatric, vegetative, neuroendocrine and cognitive disorders could be expected in humans following MDMA-induced neurotoxic brain damage. In recent years, the question of ecstasy-induced neurotoxicity and possible functional sequelae has been addressed in several studies with drug users. The aim of this paper was to review this literature and weigh the strength of the evidence for persistent brain damage in ecstasy users. We used Medline to view all available publications on 'ecstasy' or 'MDMA'. All available studies dealing with ecstasy users entered this analysis. Despite large methodological problems the bulk of evidence suggests residual alterations of serotonergic transmission in MDMA users, although at least partial restitution may occur after long-term abstinence. However, functional sequelae may persist even after longer periods of abstinence. To date, the most consistent findings associate subtle cognitive, particularly memory, impairments with heavy ecstasy use. However, the evidence cannot be considered definite and the issues of possible pre-existing traits or the effects of polydrug use are not resolved. Questions about the neurotoxic effects of ecstasy on the brain remain highly topical in light of its popularity among young people. More longitudinal and prospective studies are clearly needed in order to obtain a better understanding of the possible long-term sequelae of ecstasy use in humans.</t>
  </si>
  <si>
    <t>Demir, B; Sahin, SK; Ozsoy, F; Altindag, A; Elboga, G</t>
  </si>
  <si>
    <t>Neutrophil-Lymphocyte Ratio and Platelet-Lymphocyte Ratio in Methamphetamine Use Disorder</t>
  </si>
  <si>
    <t>Lymphocyte; methamphetamine; neutrophil; platelet; substance</t>
  </si>
  <si>
    <t>CELL DISTRIBUTION WIDTH; NEUTROPHIL/LYMPHOCYTE RATIO; INFLAMMATION; DEPRESSION; IMPACT</t>
  </si>
  <si>
    <t>Objective: Methamphetamine (METH) is a potent central nervous system (CNS) stimulant that rapidly enhances the release of neurotransmitters, including adrenaline, dopamine, and serotonin. It is also one of the most popular illicit drugs of choice worldwide known as ice. In this study, we examined the neutrophil-lymphocyte ratio (NLR) and platelet-lymphocyte ratio (PLR) levels in patients with methamphetamine use disorder. Materials and Methods: This study included a total of 84 patients with only methamphetamine use and 81 healthy individuals. Participants who had hematological disorders and other chronic diseases were excluded from the study. White blood cell, neutrophil, lymphocyte, and platelet count were compared between groups. NLR and PLR values were calculated and compared between groups. Results: The patient group comprised 81 males and 3 females with the mean age of 26.37 +/- 5.99 years. There was no significant difference between patient and control group in terms of age, sex, BMI, smoking status, and alcohol consumption. NLR and PLR ratios were lower in the patient group than controls. NLR and PLR values were positively correlated with daily dosage of METH use (r = 0.227 P = .038, r = 0.228 P = .037, respectively). Conclusion: To the best of our knowledge, our study is the first study examining the relationship between NLR and PLR in patients with METH use disorder. NLR and PLR were found to be lower in patients with METH use disorder. The effects of METH on the immune system should be considered. Prospective, longitudinal studies involving intoxication-detoxification-remission periods are needed.</t>
  </si>
  <si>
    <t>D' Suze N.
 Elbayeh N M.L.
 Romero S.</t>
  </si>
  <si>
    <t>New alternative treatment of neuropathic pain. [Spanish]</t>
  </si>
  <si>
    <t>Background: Neuropathic pain is defined as that which is caused by either a primary injury or dysfunction in the nervous system. It represents a clinical condition whose management is currently quite complex, thereby needing new effective and tolerable therapeutic agents. Method(s): We conducted a prospective, non-randomized, parallel group, comparative clinical trial, where adult patients (n=40) with a clinical diagnosis of neuropathic pain were screened and selected for admission in the trial. Patients were divided into two groups: Group A patients, n=20, were administered lidocaine 1%, 70 mg and levobupivacaine 5 mg, both locally; Group B patients, n= 20, were locally administered lidocaine 1%, 70 mg, levobupivacaine 5 mg, and dexmedetomidine at 3 mg/kg/dose. Sympathetic and peripheral blocks were made to each patient, according to the specific clinical picture and neuropathic pain localization. A Visual Analogue Scale (VAS) was used as a measure of perceived pre-block pain. Pre-block-assessed parameters were again determined 1 and 5 minutes after finalizing the anesthetic procedure. Adverse events, either spontaneously reported or obtained through open questions, were also determined. Overall 5 nerve blocks per patient (one daily) were made, verifying potential outcomes one week after the last block and assessing NSAIDs, opiods or other analgesic drugs' usage. Result(s): For both treatment Groups all VAS scores immediately before and after the 4th and 5th blocks were statistically significantly better compared with baseline values (p &lt; 0.05), as were those obtained one week after the last (fifth) block (p = 0.001). When comparing both groups, those receiving dexmedetomidine (Group B) showed less average VAS score, i.e. referred less pain than those not receiving the drug. Tolerability assessment resulted in 42.5% of overall patients not reporting treatment-related adverse events, and again when comparing both groups, those receiving dexmedetomidine reported adverse events less frequently (50%) than Group A patients (65%). From the fourth block onwards, 85% of patients in Group B did not need rescue analgesic drugs compared with 65% of Group A patients. Conclusion(s): Based upon the results obtained we conclude that, besides its sedative properties, dexmedetomidine together with local anesthetics showed excellent analgesia-enhancing effects, with the additional benefit of a favorable side-effect profile, lacking respiratory-depressant actions and improving overall patient management. In addition, patients receiving dexmedetomidine showed changes in heart rate and blood pressure that were both predictable and stable during and after the anesthetic procedures, while the patient achieved anxiolysis, improving his tolerance to the procedure itself.</t>
  </si>
  <si>
    <t>Informe Medico. 6(1) (pp 19-28), 2004. Date of Publication: 2004.</t>
  </si>
  <si>
    <t>Venezuela</t>
  </si>
  <si>
    <t>Agarwal S.
 Shah A.
 Gunaseelan V.
 Sulich C.
 McAfee J.
 Urquhart A.G.
 As-Sanie S.
 Lin J.
 Waljee J.F.
 Brummett C.M.</t>
  </si>
  <si>
    <t>New persistent opioid use after surgery in patients with a history of remote opioid use.</t>
  </si>
  <si>
    <t>Background: Postoperative pain management is particularly challenging in patients using opioids preoperatively, but previous studies have not stratified patients not using opioids at the time of surgery according to history of opioid use. This study was designed to test the hypothesis that history of opioid use among patients not reporting opioid use at the time of surgery was independently associated with new persistent opioid use after surgery. Method(s): Using prospective perioperative data from the Analgesic Outcomes Study, we assessed outcomes of patients 18 years of age or older who underwent elective surgery between December 2015 and January 2019 and were not using opioids at the time of surgery. Patient self-reported outcome measures were collected on the day of surgery and at 2 weeks, 1 month, and 3 months postoperatively. The primary outcome was new persistent opioid use, defined as continued opioid use 3 months after surgery. The primary explanatory variable was history of opioid use, which was categorized as no history of opioid use, history of non-continuous opioid use, or history of continuous opioid use (defined as daily or almost every day for 3 months or longer). Other covariates included demographics, validated measures (pain, mood), surgery type and approach, comorbidities, and use of tobacco, alcohol, cannabis, and benzodiazepines. Backward stepwise logistic regression models were used to determine patient factors associated with new persistent opioid use and refill after surgery. Result(s): A total of 1,249 patients not taking opioids preoperatively were included in the study cohort for new persistent opioid use. A total of 54 (4.3%) patients had continued use 3 months after surgery. New persistent opioid use after surgery was independently associated with non-continuous opioid use history (adjusted odds ratio 2.9, [95% confidence interval, 1.21 to 6.94]), continuous opioid use history (adjusted odds ratio 5.0, [95% confidence interval, 1.48 to 16.76]), and moderate to high alcohol use (adjusted odds ratio 2.5, [95% confidence interval, 1.24 to 4.93]). Similarly, opioid prescription refill at 1 month after surgery was independently associated with history of non-continuous opioid use (adjusted odds ratio 1.6, [95% confidence interval, 1.12 to 2.24]), history of continuous opioid use (adjusted odds ratio 2.2, [95% confidence interval, 1.15 to 4.06]), and moderate to high alcohol use (adjusted odds ratio 1.7, [95% confidence interval, 1.18 to 2.48]). Conclusion(s): Among patients not using opioids preoperatively, a history of opioid use was independently associated with new persistent opioid use after surgery, especially those with a history of continuous opioid use.Copyright © 2021</t>
  </si>
  <si>
    <t>https://dx.doi.org/10.1016/j.surg.2021.11.008</t>
  </si>
  <si>
    <t>Surgery (United States). 171(6) (pp 1635-1641), 2022. Date of Publication: June 2022.</t>
  </si>
  <si>
    <t>Osborn HH, Tang M, Bradley K, Duncan BR.</t>
  </si>
  <si>
    <t>New-onset bronchospasm or recrudescence of asthma associated with cocaine abuse</t>
  </si>
  <si>
    <t>10.1111/j.1553-2712.1997.tb03761.x</t>
  </si>
  <si>
    <t>Swanston HY, Plunkett AM, O'Toole BI, Shrimpton S, Parkinson PN, Oates RK.</t>
  </si>
  <si>
    <t>Nine years after child sexual abuse</t>
  </si>
  <si>
    <t>Child Abuse Negl. 2003 Aug;27(8):967-84. doi: 10.1016/s0145-2134(03)00143-1.</t>
  </si>
  <si>
    <t>10.1016/s0145-2134(03)00143-1</t>
  </si>
  <si>
    <t>Stewart, RM; Wong, JWY; Runions, KC; Rao, P; Moore, JK; Davies, SR; von Ungern-Sternberg, BS; Sommerfield, D; Zepf, FD</t>
  </si>
  <si>
    <t>Nitrous oxide (N2O) and subsequent open-label SSRI treatment of adolescents with depression (NOTAD): study protocol for a randomised controlled trial</t>
  </si>
  <si>
    <t>Depression; Children; Adolescents; Nitrous oxide; NMDA; Psychopharmacology; Mood disorders; Neuroscience</t>
  </si>
  <si>
    <t>RESISTANT MAJOR DEPRESSION; D-ASPARTATE ANTAGONIST; BIPOLAR DEPRESSION; ANIMAL-MODEL; KETAMINE; EFFICACY; RECEPTOR</t>
  </si>
  <si>
    <t>Background: The first line of pharmacological treatment for severe depressive disorders in young people is selective serotonin reuptake inhibitors (SSRIs). However, beneficial clinical effects are rarely observed before several weeks into treatment. Nitrous oxide (N2O) has a long-standing safety record for pain relief and has been used in adults and young people. In adults with severe treatment-resistant depression, a single dose of N2O had significant antidepressant effects, with maximum antidepressant effects observed 24 h after administration. However, the antidepressant effects of N2O have never been investigated in adolescents with a confirmed diagnosis of depression in a prospective trial. The aims of this study are to (1) investigate whether a single inhaled N2O administration leads to antidepressant effects in adolescents with depression at 24 h, (2) determine whether combined N2O and SSRI administration (commenced after N2O intervention) provides a clinically significant improvement in mood over and above the benefits from SSRI administration alone, and, (3) investigate whether the effect seen following N2O administration can be used as a predictor of SSRI treatment response. Methods/design: In this study, we will use a single-blind, randomised, placebo-controlled design. Patients aged between 12 and 17 years with major depressive disorder will be recruited. This study will consist of two phases: phase A and phase B. During phase A, participants will be randomised to receive either inhaled N2O or placebo (air) for 1 h. In phase B, participants will receive open-label pharmacological treatment with the SSRI fluoxetine and will be followed over a 12week period. Participants will undertake mood assessments at 2 and 24 h after N2O or placebo administration (phase A) and weekly during the 12-week follow up in phase B. Discussion: We expect an antidepressant effect from a single dose of inhaled N2O compared with placebo at 24 h after administration. Additionally, we expect that subjects treated with N2O will also show greater improvements than the placebo group after 6 and 12 weeks into fluoxetine treatment because of potential additive antidepressant effects. Such findings would be of clinical importance because currently children and adolescents often do not experience any symptom alleviation for several weeks following the initiation of SSRIs.</t>
  </si>
  <si>
    <t>Roberts D.
 Farahmand P.
 Wolkin A.</t>
  </si>
  <si>
    <t>Nitrous Oxide Inhalant Use Disorder Preceding Symptoms Concerning for Primary Psychotic Illness.</t>
  </si>
  <si>
    <t>Background and Objective: Nitrous oxide has long been used recreationally for its ability to induce euphoria and other deliriant effects. In modern times, it remains a popular, legal, and widely available option for those seeking altered states. Though substance-induced psychotic symptoms have been mentioned in the literature, the potential long-term negative neuropsychiatric effects related to its use have not been well established. Methods and Results: This is a patient case report of a young man (N = 1) who initially presented with acute neurological symptoms requiring hospitalization due to heavy nitrous oxide inhalant use, and went on to present with symptoms concerning for a primary psychotic illness over multiple inpatient admissions. He provided both verbal and written consent to share his story for this case report. Discussion and Conclusion(s): It is important to consider nitrous oxide use as a possible contributing factor to the development of primary psychotic illness. Scientific Significance: Current literature suggests that psychosis associated with nitrous oxide use is transient and resolves upon cessation and treatment of vitamin B12 deficiency. Here, we present a patient with risk factors for psychotic illness developing psychotic illness following extensive nitrous oxide use. This report offers a unique perspective of longitudinal follow-up (often not provided with reports on this topic), and illustrates the importance of healthcare providers inquiring about nitrous oxide abuse in patients presenting with early psychotic symptoms. (Am J Addict 2020;29:525-527).Copyright © 2020 American Academy of Addiction Psychiatry</t>
  </si>
  <si>
    <t>https://dx.doi.org/10.1111/ajad.13048</t>
  </si>
  <si>
    <t>American Journal on Addictions. 29(6) (pp 525-527), 2020. Date of Publication: November 2020.</t>
  </si>
  <si>
    <t>Huang Y.-J.
 Lin C.-H.
 Lane H.-Y.
 Tsai G.E.</t>
  </si>
  <si>
    <t>NMDA neurotransmission dysfunction in behavioral and psychological symptoms of Alzheimer's disease.</t>
  </si>
  <si>
    <t>Dementia has become an all-important disease because the population is aging rapidly and the cost of health care associated with dementia is ever increasing. In addition to cognitive function impairment, associated behavioral and psychological symptoms of dementia (BPSD) worsen patient's quality of life and increase caregiver's burden. Alzheimer's disease is the most common type of dementia and both behavioral disturbance and cognitive impairment of Alzheimer's disease are thought to be associated with the N-methyl-D-aspartate (NMDA) dysfunction as increasing evidence of dysfunctional glutamatergic neurotransmission had been reported in behavioral changes and cognitive decline in Alzheimer's disease. We review the literature regarding dementia (especially Alzheimer's disease), BPSD and relevant findings on glutamatergic and NMDA neurotransmission, including the effects of memantine, a NMDA receptor antagonist, and NMDA-enhancing agents, such as D-serine and D-cycloserine. Literatures suggest that behavioral disturbance and cognitive impairment of Alzheimer's disease may be associated with excitatory neurotoxic effects which result in impairment of neuronal plasticity and degenerative processes. Memantine shows benefits in improving cognition, function, agitation/aggression and delusion in Alzheimer's disease. On the other hand, some NMDA modulators which enhance NMDA function through the co-agonist binding site can also improve cognitive function and psychotic symptoms. We propose that modulating NMDA neurotransmission is effective in treating behavioral and psychological symptoms of Alzheimer's disease. Prospective study using NMDA enhancers in patients with Alzheimer's disease and associated behavioral disturbance is needed to verify this hypothesis. © 2012 Bentham Science Publishers.</t>
  </si>
  <si>
    <t>https://dx.doi.org/10.2174/157015912803217288</t>
  </si>
  <si>
    <t>Current Neuropharmacology. 10(3) (pp 272-285), 2012. Date of Publication: 2012.</t>
  </si>
  <si>
    <t>Cepeda A.
 Kaplan C.
 Neaigus A.
 Cano M.A.
 Villarreal Y.
 Valdez A.</t>
  </si>
  <si>
    <t>No association of DRD3 and CNR1 polymorphisms in premenstrual dysphoric disorder.</t>
  </si>
  <si>
    <t>INTRODUCTION: Premenstrual syndrome (PMS) is characterized by recurrent psychological and/or somatic symptoms occurring specifically during the luteal phase of the menstrual cycle and resolving during menstruation. Premenstrual dysphoric disorder (PMDD) is the extreme, predominantly psychological end of the PMS spectrum, and it is estimated that 5-10% of regularly ovulating women experience PMDD. The cause of PMDD is unknown. Studies attempting to elucidate the pathophysiology of the syndrome concentrate on the hypothalamic-pituitary-adrenal (HPA) axis, the gamma-aminobutyric acid (GABA) system, the serotonergic system, and the opioid system. The dopamine D(3) receptor gene (DRD3) is a candidate for a number of psychiatric conditions. Rs6280, also known as Ser9Gly, is a SNP in the dopamine receptor D3 DRD3 gene. Polymorphisms in the DRD3 gene have associations with schizophrenia, depression, and nicotine dependence. DRD3Ser9Gly polymorphism affected response to antidepressant treatment in major depressive disorder2. The endocannabinoid system is widely distributed throughout the brain and involved in mood and related disorders. Genetic polymorphisms of the endocannabinoid system have been explored in mental disorders3. There are currently two known subtypes of endocannabinoid receptors, termed CB1 and CB2. CNR1 polymorphisms were found to be associated with substance use disorders, depression, and anxiety disorders4. Rs1049353 and rs12720071 are common variants of the CNR1 gene. Carriers of an rs1049353(G) allele were less likely to respond favorably to antidepressant treatment, particularly if they were females with comorbid anxiety5. Since polymorphisms in DRD3Ser9Gly and CB1 receptors seemed to be associated with anxiety and depressive disorders, and as it is known that PMDD shares a range of characteristics with depressive and anxiety disorders, our aim was to investigate whether DRD3Ser9Gly and CB1 receptor polymorphisms are related to PMDD. METHOD(S): Study Population: Patients were recruited from consecutive applications to the Harran University Research Hospital obstetrics and gynecology outpatient clinic. The control group was selected from the staff of the Faculty of Medicine. Fifty-one patients with PMDD and 51 healthy control subjects between the ages of 18 and 45 were included in this cross-sectional study. Anyone having an existing Axis I psychiatric disorder according to the DSM-4 criteria was excluded from the study. Clinical diagnosis was determined according to DSM-IV. Control subjects reported no significant premenstrual symptoms. All subjects were evaluated with a semi-structured interview form to determine their sociodemographic features. This form also evaluates the symptoms of Premenstrual Syndrome (PMS), family history of PMS, and nicotine use. Clinical categorization of PMDD patients and control subjects was determined by prospective symptom rating with the use of the Daily Record of Severity of Problems (DRSP) scale-short form. Procedures: Venous blood samples were collected in EDTA-containing tubes. DNA was extracted from peripheral blood leukocytes by salting-out procedure. Genotypic Analysis of the Dopamine Receptor D3 (DRD3) Gene Ser9Gly(rs6280) Polymorphism: Genotypes were determined using a TaqManTM fluorogenic 5'-nuclease assay with TaqMan Probes. All reactions were carried out following the manufacturer's protocol. Genotypic Analysis of CNR1 1359 G&gt;A (codon Thr453Thr, rs1049353) Polymorphisms: The genotyping of CNR1 1359 G&gt;A (codon Thr453Thr, rs1049353) polymorphisms was performed using predesigned TaqMan SNP Genotyping Assays (Applied Biosystems, Foster City, CA). The Assays-on-Demand SNP genotyping kit was used for the polymerase chain reaction (Applied Biosystems). Single nucleotide polymorphism amplification assays were performed according to the manufacturer's instructions. All procedures were conducted in a manner blind to the case status and other characteristics of the participants Statistical Analysis: chi2 tests were performed to assess conformity to Hardy-Weinberg equilibrium and to detect any association between each genotype distribution and clinical category. Statistical significance was considered at exact probability values of p&lt;0.05. RESULT(S): Fifty-one patients with PMDD (age range: 20-46; mean: 30.2) and 51 healthy control subjects (age range: 15-44; mean: 28.0) were included in the study. There was no significant difference in age, BMI, height, weight, or number of children between PMDD group and controls except for marriage rates. 5.9% of PMDD patients were single, against 29.4% of the controls. Allele and genotype frequencies were not different between PMDD patients and controls in DRD3Ser9Gly polymorphism (chi2: 0.356 and p: 0.837). Allele and genotype frequencies were not different between PMDD patients and controls in CNR1 polymorphism. Genotypes have Hardy-Weinberg equilibrium in DRD3Ser9Gly in the PMDD group (chi-square value=1.65 with 1 DF) but the other genotypes are not in Hardy-Weinberg equilibrium. There was no significant difference of DRD3Ser9Gly polymorphism between PMDD patients and controls. Similarly, there was no significant difference of CNR1 polymorphism between PMDD patients and controls. DISCUSSION: We genotyped the DRD3Ser9Gly (rs6280) and CNR1 polymorphisms in two groups of regularly ovulating women, one group with clinically diagnosed premenstrual dysphoric disorder and one group of normal healthy controls with no symptoms of premenstrual dysphoria. We found no association of DRD3Ser9Gly (rs6280) polymorphisms in PMDD. The D3 receptor is a candidate for being involved in mental disorders. Polymorphisms in the DRD3 gene have been studied in various psychiatric disorders. In a study of 88 patients being treated for schizophrenia with olanzapine, those who were rs6280(C;C) homozygote had greater positive symptom remission as compared with (C;T) or (T;T) genotypes. The ser9gly polymorphism has been associated with depression in different studies. A preliminary study showed that DRD3Ser9Gly polymorphism affected response to antidepressant treatment in major depressive disorder. Pharmacogenetic studies have reported that DRD3ser9gly polymorphism influenced antidepressant response in bipolar disorder patients treated with a combination of olanzapine and fluoxetine. Our first finding is the lack of an association of DRD3ser9Gly polymorphism in PMDD, and there is no other study looking for this association. As the etiology of PMDD is multifactorial, dopaminergic pathways may not be solely responsible in the pathophysiology of PMDD. Our second finding is a lack of association between CNR1 polymorphism and PMDD. The endocannabinoid system has been implicated in the pathogenesis of depression and anxiety. Patients with depression are found to have reduced levels of circulating endocannabinoids, and an up-regulation of CB1R was observed in the prefrontal cortex of subjects with major depression who died by suicide. Since While polymorphism (rs1049353) is associated with depression and anxiety, we did not find an association between CNR1 polymorphism (rs1049353) and PMDD. The endocannabinoid system may not be the sole responsible in the pathophysiology of PMDD. Previous genetic studies in premenstrual dysphoric disorder were mostly concerned with the serotonergic and noradrenergic systems. To our knowledge, this study is the first reported genotypic analysis of DRD3Ser9Gly (rs6280) and CNR1 polymorphisms in premenstrual dysphoric disorder. There may be several explanations for our negative findings. First, clinical categorization of patients with PMDD can be difficult because of the subjective nature of symptom interpretation. A second limitation is the possibility of population stratification. In studies comprising subjects taken primarily from a localized community, it is important to include healthy controls to determine typical genotype and allelic frequencies, although these may not be representative of the wider population. Third, the lack of association between the DRD3Ser9Gly (rs6280) and CNR1 polymorphisms and PMDD may be affected by sample size. We were unable to identify either a single genetic marker or a combined polymorphic profile for susceptibility to PMDD. However, it is the first study evaluating DRD3Ser9Glyand CNR1 polymorphisms in PMDD. It is not plausible to expect a single polymorphism to be the sole factor responsible for PMDD. It is likely that PMDD is a polygenic disorder, but the relative contributions of the various implicated genes are unknown. Cautious interpretation of the present study is warranted, both by the preliminary nature of these findings and by their basis in simple association analysis. The polymorphisms that were studied here do not represent major risk factors for PMDD. Confirmation of our findings will require independent validation in a larger group of subjects.</t>
  </si>
  <si>
    <t>Klinik Psikofarmakoloji Bulteni. Conference: 7th International Congress on Psychopharmacology. Antalya Turkey. Conference Publication: (var.pagings). 25(SUPPL. 1) (pp S5-S6), 2015. Date of Publication: 2015.</t>
  </si>
  <si>
    <t>Barrington J.W.
 Emerson R.H.
 Lovald S.T.
 Lombardi A.V.
 Berend K.R.</t>
  </si>
  <si>
    <t>No Difference in Early Analgesia Between Liposomal Bupivacaine Injection and Intrathecal Morphine After TKA.</t>
  </si>
  <si>
    <t>Background: Opioid analgesics have been a standard modality for postoperative pain management after total knee arthroplasty (TKA) but are also associated with increased risk of nausea, pruritus, vomiting, respiratory depression, prolonged ileus, and cognitive dysfunction. There is still a need for a method of anesthesia that can deliver effective long-term postoperative pain relief without incurring the high cost and health burden of opioids and nerve blocks. Questions/purposes: (1) Is liposomal bupivacaine-based periarticular injection (PAI) more effective than morphine-based spinal anesthesia or ropivacaine-based PAI in controlling postoperative pain after TKA? (2) Do patients treated with liposomal bupivacaine-based PAI experience fewer opioid-related adverse events compared with patients treated with morphine-based spinal anesthesia or ropivacaine-based PAI in controlling postoperative pain after TKA? Methods: This multicenter, blind trial randomized 119 patients undergoing TKA with spinal anesthesia to receive spinal anesthesia plus periarticular injection with liposomal bupivacaine (40 patients), spinal anesthesia with bupivacaine plus intrathecal morphine (41 patients) but no liposomal bupivacaine injection, or spinal anesthesia with bupivacaine (38 patients) and no liposomal bupivacaine injection. The two groups that did not receive periarticular liposomal bupivacaine did receive periarticular injection with ropivacaine, and all three groups had ketorolac (30 mg) plus epinephrine (1:1000) in the periarticular injections. Patients in all three groups received identical perioperative multimodal analgesic and antiemetic drugs. All patients were analyzed in the group to which they were randomized and no patients were lost to followup. The primary study endpoints were visual analog score (VAS) for pain and narcotic use during postoperative day 1. Secondary endpoints included side effects associated with narcotic administration during the hospital stay. Result(s): Mean VAS pain in the liposomal bupivacaine PAI group was lower than that for the ropivacaine PAI group at 6 hours (1.8 +/- 2.1 versus 3.3 +/- 2.3, p = 0.005, mean difference: 1.5, 95% confidence interval [CI], 0.5-2.5) and 12 hours (1.5 +/- 2.0 versus 3.3 +/- 2.4, p &lt; 0.001, mean difference: 1.8, 95% CI, 0.8-2.8) after surgery. The morphine spinal group had lower pain compared with the liposomal bupivacaine PAI group at 6 hours (0.9 +/- 1.8 versus 1.8 +/- 2.1, p = 0.035, mean difference: 1.0, 95% CI, 0.1-1.8), but there was no difference at 12 hours (0.8 +/- 1.5 versus 1.5 +/- 2.0, p = 0.086, mean difference: 0.7, 95% CI, -0.1 to 1.5). The magnitude of the differences at 6 and 12 hours are near the lower end of minimal clinically important differences reported in the literature, and thus the improvement shown in this study may only represent a small clinical improvement. Both the liposomal bupivacaine group (13% [five of 40]) and the ropivacaine group (5% [two of 38]) had fewer incidents of itching (pruritus) than the spinal morphine group (38% [15 of 41]) (p = 0.001). Conclusion(s): This prospective multicenter three-arm blind randomized controlled trial showed potentially improved pain control at 6 and 12 hours in the liposomal bupivacaine and intrathecal morphine groups compared with the ropivacaine group at the cost of much higher incidences of pruritus (itching) in the intrathecal morphine group. Based on these results, we prefer the use of PAI with liposomal bupivacaine as an alternative to spinal anesthesia with intrathecal morphine as a result of similar postoperative pain control and the potential for reducing adverse events. Level of Evidence: Level I, therapeutic study.Copyright © 2016, The Association of Bone and Joint Surgeons.</t>
  </si>
  <si>
    <t>https://dx.doi.org/10.1007/s11999-016-4931-z</t>
  </si>
  <si>
    <t>Clinical Orthopaedics and Related Research. 475(1) (pp 94-105), 2017. Date of Publication: 01 Jan 2017.</t>
  </si>
  <si>
    <t>Latif, Zillâ€_x0090_eâ€_x0090_Huma;Solli, Kristin K.;Opheim, Arild;Kunoe, Nikolaj;Benth, JÅ«ratÄ— Å .;Krajci, Peter;Sharmaâ€_x0090_Haase, Kamni;Tanum, Lars</t>
  </si>
  <si>
    <t>No increased pain among opioidâ€_x0090_dependent individuals treated with extendedâ€_x0090_release naltrexone or buprenorphineâ€_x0090_naloxone: A 3â€_x0090_month randomized study and 9â€_x0090_month openâ€_x0090_treatment followâ€_x0090_up study.</t>
  </si>
  <si>
    <t>Background and Objectives: It is presently unclear whether extendedâ€_x0090_release naltrexone hydrochloride treatment induces pain or aggravates existing pain among individuals with opioid use disorders. We assessed changes in pain among individuals receiving treatment with either extendedâ€_x0090_release naltrexone hydrochloride or buprenorphineâ€_x0090_naloxone hydrochloride. Methods: This randomized prospective openâ€_x0090_label clinical study included 143 participants (aged 18â€“60 years) with opioid dependencies, recruited from outpatient addiction clinics at five urban hospitals in Norway. After inâ€_x0090_patient detoxification from opioids, patients were randomized to 12â€_x0090_week treatment with either longâ€_x0090_acting naltrexone (380 mg intramuscularly injected every four weeks) or buprenorphineâ€_x0090_naloxone (flexible 4â€“16 mg sublingual doses daily). This phase was followed by a 9â€_x0090_month openâ€_x0090_treatment study with the participant's choice of either naltrexone or buprenorphineâ€_x0090_naloxone. Changes in pain were assessed every 4 weeks using the Norwegian Shortâ€_x0090_Form of McGill Pain Questionnaire. Results: Throughout the study period, we found no increase in mean sensory pain, affective pain, or present pain intensity on the McGill Pain Questionnaire, in either treatment group, including the subgroups of participants with chronic pain. Participants who switched from buprenorphineâ€_x0090_naloxone to extendedâ€_x0090_release naltrexone treatment after week 12 reported no increase in pain intensity during longerâ€_x0090_term treatment. Women experienced significantly more affective pain symptoms than men (p = .01). Discussion and Conclusions: Among individuals with opioid use disorder, switching from daily opioid use to longâ€_x0090_acting naltrexone did not induce pain, or aggravate mildâ€_x0090_toâ€_x0090_moderate chronic pain. Scientific Significance: In opioidâ€_x0090_dependent individuals, mildâ€_x0090_toâ€_x0090_moderate chronic pain was not influenced by opioid agonist or antagonist treatment. (PsycInfo Database Record (c) 2020 APA, all rights reserved)</t>
  </si>
  <si>
    <t>https://doi.org/10.1111/ajad.12859</t>
  </si>
  <si>
    <t>Nociceptive flexion reflex threshold: Possible surrogate marker of symptom severity in fibromyalgia.</t>
  </si>
  <si>
    <t>Background/Purpose: Central sensitization has been demonstrated in patients with fibromyalgia (FM) using an objective assessment of spinal nociception called the nociceptive flexion reflex (NFR). This reflex is measured (electromyographically) as the withdrawal of a proximal leg muscle (biceps femoris) in response to an electrical stimulus applied over the sural nerve. The lowest level of electrical stimulation that generates a measurable withdrawal response is called the NFR threshold. A low NFR threshold (i.e., augmented nociceptive responsivity) has been demonstrated in FM when compared to healthy controls. In this report we sought to determine the prospective association of the change in the NFR threshold with global FM severity (as measured by the Fibromyalgia Impact Questionnaire/FIQ-total score). Method(s): This is a secondary data analysis of a 12-week randomized clinical trial of the effect of cognitive behavioral therapy (CBT) on nociceptive responsivity and global FM severity. Female subjects who met the 1990 Classification Criteria for FM were randomized to 1 of 2 treatment arms: six weekly sessions of CBT or usual care (UC). Subjects were evaluated at 3 time points: baseline, week 6 (post-intervention) and week 12. For these analyses, the predictor was the baseline-to-week 6 change in NFR threshold and the primary outcome was the FIQ-total at week 12. Linear regression analyses were controlled for treatment group assignment, baseline use of opiates, anticonvulsants and serotonin norepinephrine reuptake inhibitor (SNRI), and other potential confounders. We considered a variable as a potential confounder if the variable was associated with boththe predictor and the primary outcome. Result(s): The 32 female participants had a mean (+/- standard deviation) age of 47 +/- 12 years; 81% were white, 94% had &gt;= high school education, and 44% were employed. At baseline, the sample had a mean disease duration of 12 +/- 6 years; 16 (50%) were on opiates; 9 (28%) were on anticonvulsant; and 7 (22%) were on SNRI. Based on the Patient Health Questionnaire-8 (score &gt;= 10), 16 (50%) of the participants had probable depression. The mean FIQ-pain score was 5.0 +/- 2.3, and the mean FIQ total score was 61 +/- 16, suggesting a moderate-to-severely ill patient population. The mean change in NFR threshold (week 6 minus baseline) was - 1.76 +/- 13.32 mA, suggesting a reduction in nociceptive responsivity for the entire group. Conclusion(s): Our study is the first to demonstrate that a prior change in NFR threshold predicted future global disease severity in FM. Specifically, a reduction in nociceptive responsivity was (marginally) associated with better clinical status in female FM patients. If corroborated in a larger study, the change in NFR threshold may be a surrogate marker of improvement (or worsening) of overall FM symptomatology. (Table Presented).</t>
  </si>
  <si>
    <t>Braidwood, R; Mansell, S; Waldron, J; Rendell, PG; Kamboj, SK; Curran, HV</t>
  </si>
  <si>
    <t>Non-Dependent and Dependent Daily Cannabis Users Differ in Mental Health but Not Prospective Memory Ability</t>
  </si>
  <si>
    <t>prospective memory; cannabis; future event simulation; cannabis dependence; addiction</t>
  </si>
  <si>
    <t>FUTURE EVENT SIMULATION; SPOT-THE-WORD; PSYCHOMETRIC PROPERTIES; VIRTUAL WEEK; DEFICITS; ECSTASY; IMPAIRMENT; SCHIZOTYPY; PSYCHOSIS; ANXIETY</t>
  </si>
  <si>
    <t>Research suggests that daily cannabis users have impaired memory for past events, but it is not clear whether they are also impaired in prospective memory (PM) for future events. The present study examined PM in daily cannabis users who were either dependent (n = 18) or non-dependent (n = 18), and compared them with non-using controls (n = 18). The effect of future event simulation (FES) on PM performance was also examined. Participants were matched across groups on age, gender, and highest level of education. The virtual week (VW) was used to objectively assess PM abilities, both at baseline and following FES. Other measures used were: cannabis use variables, immediate and delayed prose recall, phonemic and category fluency, spot-the-word test (premorbid intelligence), Beck Depression Inventory, Beck Anxiety Inventory, and a measure of schizotypy (Oxford-Liverpool Inventory of Feelings and Experiences: unusual experiences subscale). No group differences were found in PM performance on the VW, and FES did not improve PM performance in any group. Dependent cannabis users scored higher on depression, anxiety, and schizotypy than both other groups with non-dependent cannabis users scoring at a similar level to controls. There were no group differences in alcohol use. Findings suggest that when carefully matched on baseline variables, and not differing in premorbid IQ or alcohol use, young, near-daily cannabis users do not differ from non-using controls in PM performance.</t>
  </si>
  <si>
    <t>Darke, Shane;Hetherington, Kete;Ross, Joanne;Lynskey, Michael;Teesson, Maree</t>
  </si>
  <si>
    <t>Non-injecting routes of administration among entrants to three treatment modalities for heroin dependence.</t>
  </si>
  <si>
    <t>A sample of 535 entrants to opioid dependence treatments across three treatment modalities were administered a structured interview to ascertain the prevalence of non-injecting heroin use. Ten percent of participants had used heroin primarily by smoking/inhaling in the month preceding interview, and 9% had used heroin and other drugs exclusively by non-injecting routes. Non-injectors were younger (25.3 vs. 29.5 years}, had higher levels of education (10.6 vs. 10.0 years), were more likely to be employed (33 vs. 18%) and had lower levels of recent crime (31 vs. 56%). They also had shorter heroin using careers (5.1 vs. 9.9 years), fewer symptoms of dependence (5.1 vs. 5.6), had been enrolled in fewer previous treatment episodes (3.3 vs. 11.5) and had less extensive lifetime (8.0 vs. 9.1 drug classes) and recent (3.6 vs. 4.9) polydrug use. Non-injectors were substantially less likely to report lifetime (13% vs. 58%) or recent (2% vs. 29%) heroin overdoses. There were no differences between the general physical and psychological health of the two groups. While non-injectors had a lower level of post-traumatic stress disorder (29% vs. 34%), there were no differences in levels of major depression, attempted suicide, antisocial personality disorder, or borderline personality disorder. A substantial minority of Australian treatment entrants are now using heroin exclusively by non-injecting routes. While this group is younger, and has substantially reduced risk of overdose and blood borne virus transmission, the physical and psychological health of non-injectors mirrors that of injectors. (PsycInfo Database Record (c) 2022 APA, all rights reserved)</t>
  </si>
  <si>
    <t>https://doi.org/10.1080/095952304100017044163</t>
  </si>
  <si>
    <t>Pena I.
 Cornidez E.
 Blomme B.
 Candido K.
 Falowski S.</t>
  </si>
  <si>
    <t>Non-linear burst stimulation therapy improves psychosocial function and reduces opioid dependency at 1-year post-permanent implant.</t>
  </si>
  <si>
    <t>Objectives: Non-linear burst spinal cord stimulation (NLBSCS) has been shown to reduce neuronal firing in the anterior cingulate cortex through selective modulation of the medial pain pathway tract. This pathway communicates the affective/emotional part of pain processing. The objective of the prospective, multi-center, single arm, international TRIUMPH study (NCT03082261) study is to assess the effect of NLB-SCS on psychosocial functioning and opioid usage. Method(s): Eligible patients with chronic, intractable pain of the trunk and/or lower limbs were enrolled. Subjects received a permanent implant after a successful trial period using non- linear burst stimulation and returned for follow-up at 12 months. Result(s): 12-month data were available for 162 subjects. Mean pain catastrophizing score decreased 44% to 14.2; 72% of subjects who were clinically catastrophizing at baseline, were not at 12 months. Half of the subjects who were clinically depressed at baseline no longer required intervention at 12 months. Improvements were observed for each EQ-5D category with the most prominent change for pain/discomfort. Clinically important difference on this quality-of-life scale was achieved by 60% of subjects. Subjects displayed an improved physical function (on PROMIS-8) and reduced fear avoidance (on TSK). Furthermore, subjects became more active and the impact of pain on daily life was decreasing. 89% of subjects reduced or stayed at the same level of opioid use; 19% stopped taking any opioids. Conclusion(s): One-year outcomes after NLB-SCS show improvements across all psychological measures with the largest impact observed on catastrophizing and depression (the affective component of pain processing). NLB-SCS reduces opioid dependency.</t>
  </si>
  <si>
    <t>https://dx.doi.org/10.1111/papr.12886</t>
  </si>
  <si>
    <t>Pain Practice. Conference: 10th World Congress of the World Institute of Pain, WIP 2020. Rome Italy. 20(SUPPL 1) (pp 20-21), 2020. Date of Publication: August 2020.</t>
  </si>
  <si>
    <t>Parmar, GS; Hayashi, K; Nolan, S; Milloy, MJ; DeBeck, K; Shulha, HP; Kerr, T; Ti, LP</t>
  </si>
  <si>
    <t>Non-medical prescription opioid use and in-hospital illicit drug use among people who use drugs</t>
  </si>
  <si>
    <t>addiction; drug overdose; poisoning; drug safety; drug use; health services</t>
  </si>
  <si>
    <t>Introduction. Illicit drug use while admitted to hospital is common amongst people who use drugs. Furthermore, non-medical prescription opioid use (NMPOU) is increasingly being used by this population. This study was undertaken to investigate the relationship between NMPOU and having ever reported using illicit drugs in the hospital. Methods. This study was a cross-sectional study design based on data derived from participants enrolled in three Canadian prospective cohort studies between December 2011 and November 2016. Using bivariable and multivariable logistic regression analyses, we examined the relationship between NMPOU and having ever reported illicit drug use in the hospital. Results. Among the 1865 participants (951 male, 471 female) enrolled in the studies, 1422 (76.25%) met the inclusion criteria of having ever been hospitalised. Of these, 436 (30.7%) had used illicit drugs while in the hospital. In multivariable analyses, after adjusting for various confounders, we found a positive relationship between the percentage of reporting at least daily NMPOU in the past 6 months during the cohort study period and illicit drug use in the hospital (adjusted odds ratio 3.42; 95% confidence interval 1.46-8.02). Discussion and Conclusions. Among our sample, more persistent NMPOU was positively associated with having reported in-hospital illicit drug use. Our findings point to the need for better identification and management of opioid use disorder in acute care settings to reduce in-hospital illicit drug use, and to offer evidence-based medical treatments to achieve the most optimal outcomes for patients.</t>
  </si>
  <si>
    <t>Vijayaraghavan M, Freitas D, Bangsberg DR, Miaskowski C, Kushel MB.</t>
  </si>
  <si>
    <t>Non-medical use of non-opioid psychotherapeutic medications in a community-based cohort of HIV-infected indigent adults</t>
  </si>
  <si>
    <t>10.1016/j.drugalcdep.2014.06.044</t>
  </si>
  <si>
    <t>Tsopelas C.
 Ntounas P.
 Konsta A.
 Rizos E.
 Pappas D.
 Chatzimanolis P.
 Dimitraka M.
 Touloumis C.
 Douzenis A.</t>
  </si>
  <si>
    <t>Non-medical use of non-opioid psychotherapeutic medications in a community-based cohort of HIV-infected indigent adults.</t>
  </si>
  <si>
    <t>Background: Non-opioid psychotherapeutic medications significantly increase the risk of opioid overdose-related deaths. We prospectively followed HIV-infected indigent adults sampled from the community to examine rates of and factors associated with non-medical use of benzodiazepines, muscle relaxants, and prescription stimulants. Method(s): We interviewed participants quarterly for 2 years about alcohol and illicit substance use; depression; use of prescribed opioid analgesics, benzodiazepines and muscle relaxants; opioid analgesic misuse; and non-medical use (i.e., use without a prescription) of benzodiazepines, muscle relaxants, and prescription stimulants. Using mixed-effects multivariate logistic regression, we determined factors associated with non-medical use of benzodiazepines, muscle relaxants, and prescription stimulants. Result(s): Among the 296 participants at enrollment, 52.0% reported taking opioid analgesics that had been prescribed, 17.9% took benzodiazepines that had been prescribed, and 8.1% took muscle relaxants that had been prescribed. Over the 2-year study interval, 53.4% reported prescription opioid misuse, 25.3% reported non-medical use of benzodiazepines, 11.5% reported non-medical use of muscle relaxants, and 6.1% reported non-medical use of prescription stimulants. In multivariable analysis, opioid analgesic misuse in the past 90 days was associated with non-medical use of benzodiazepines, muscle relaxants, and prescription stimulants during the same time interval. Illicit substance use and depression were not associated with non-medical use of these medications. Conclusion(s): Prescription opioid analgesic misuse is associated with non-medical use of other psychotherapeutic medications. Health care providers should monitor for non-medical use of a broad array of psychoactive medications among high-risk populations to minimize harm.Copyright © 2014 Elsevier Ireland Ltd.</t>
  </si>
  <si>
    <t>https://dx.doi.org/10.1016/j.drugalcdep.2014.06.044</t>
  </si>
  <si>
    <t>Drug and Alcohol Dependence. 143(1) (pp 263-267), 2014. Date of Publication: 2014.</t>
  </si>
  <si>
    <t>Roux, Perrine;Carrieri, Patrizia M.;Cohen, Julien;Ravaux, Isabelle;Spire, Bruno;Gossop, Michael;Comer, Sandra D.</t>
  </si>
  <si>
    <t>Non-medical use of opioids among HIV-infected opioid dependent individuals on opioid maintenance treatment: The need for a more comprehensive approach.</t>
  </si>
  <si>
    <t>Background: Opioid maintenance treatment (OMT) has a positive impact on substance use and health outcomes among HIV-infected opioid dependent patients. The present study investigates non-medical use of opioids by HIV-infected opioid-dependent individuals treated with buprenorphine or methadone. Methods: The MANIF 2000 study is a longitudinal study that enrolled a cohort of 476 HIV-infected opioid-dependent individuals. Data were collected in outpatient hospital services delivering HIV care in France. The sample comprised all patients receiving OMT (either methadone or buprenorphine) who attended at least one follow-up visit with data on adherence to OMT (N = 235 patients, 1056 visits). Non-medical use of opioids during OMT was defined as having reported use of opioids in a non-medical context, and/or the misuse of the prescribed oral OMT by an inappropriate route of administration (injection or sniffing). After adjusting for the non-random assignment of OMT type, a model based on GEE was then used to identify predictors of non-medical use of opioids. Results: Among the 235 patients, 144 (61.3%) and 91 (38.9%) patients were receiving buprenorphine and methadone, respectively, at baseline. Non-medical use of opioids was found in 41.6% of visits for 83% of individual patients. In the multivariate analysis, predictors of non-medical use of opioids were: cocaine, daily cannabis, and benzodiazepine use, experience of opioid withdrawal symptoms, and less time since OMT initiation. Conclusions: Non-medical use of opioids was found to be comparable in OMT patients receiving methadone or buprenorphine. The presence of opioid withdrawal symptoms was a determinant of non-medical use of opioids and may serve as a clinical indicator of inadequate dosage, medication, or type of follow-up. Sustainability and continuity of care with adequate monitoring of withdrawal symptoms and polydrug use may contribute to reduced harms from ongoing non-medical use of opioids. (PsycINFO Database Record (c) 2019 APA, all rights reserved)</t>
  </si>
  <si>
    <t>https://doi.org/10.1186/1477-7517-8-31</t>
  </si>
  <si>
    <t>Berger K.</t>
  </si>
  <si>
    <t>Non-opioid analgesics and the risk of restless leg syndrome - A spurious association?.</t>
  </si>
  <si>
    <t>Objectives: The aim of this study was to evaluate the prevalence and risk factors of restless leg syndrome in a secondary care patient population maintained on tricyclic and serotonin re-uptake inhibiting antidepressants. Study design: Prospective observational study. Study population: Two hundred and forty-three patients of a single practice specializing in the treatment of affective and anxiety disorders. Patients younger than 30 years and those with neurologic diseases such as Parkinson's disease, multiples sclerosis and dementia were excluded, as well as those with schizophrenia or other illusional disturbances, eating disorders, histories of opioid or codeine-containing analgesic abuse or of alcohol or illicit drug abuse. Patients remained in the study population only if they had gained complete or partial recovery of their anxiety and/or depressive symptoms and been treated for at least 6 months in the practice's ambulatory care (85.0% of the patients were finally included). Method(s): Histories of leg discomfort, akathisia, medication use and socio-demographic factors were assessed at the time of enrolment. RLS was assumed if all minimal criteria of the international RLS study group were fulfilled. RLS patients also had a neurologic examination focusing on signs and symptoms of neuropathy. It is unclear whether those without RLS were also examined neurologically. RLS case status was assessed at 6-month intervals for patients in the study. It is unclear if the reported RLS prevalence reflects case status at enrolment and/or during the treatment course. The prevalence of various pain syndromes, as well as the intake of analgesics and average coffee intake per day was compared between those with and without RLS. Lifetime and current treatment exposure to antidepressants and dopamine antagonists was evaluated according to RLS status. It is unclear what the mean treatment time was. Various univariant, descriptive statistics were used. The statistical analysis and logistic regression was applied using RLS case status as the dependent and co-morbidities, and medications/treatments as independent variables. Result(s): The prevalence of RLS among the patients included in the analysis was 27.0%, with female patients more often affected than men (31.0% vs. 19.0%). RLS symptom severity during the course of treatment was low for 43 of 65 cases. Somatic co-morbidities were more prevalent in RLS affected women and less prevalent in RLS affected men than in gender specific non-RLS patients. No significant differences were observed for lifetime exposure to dopamine antagonist between those with and without RLS (38.0% vs. 35.0%). Chronic pain syndromes were observed more often in RLS cases (women: 86.0% vs. 32.0%, men: 62.5% vs. 29.0%). Twelve percent of those without RLS and 75.0% of RLS cases had a history of regular intake of analgesics prior to study enrolment. In a multivariate logistic regression model the authors found RLS case status to be associated with the intake of analgesics (OR: 25.5, P &lt; 0.001), psychiatric co-morbidity (OR: 2.97, P = 0.01) and an interaction between age and the intake of analgesics (OR: 2.6, P = 0.03). Conclusion(s): A 27.0% prevalence of RLS was found in this highly selected population treated with tricyclic and serotonin re-uptake inhibiting antidepressants. The authors infer from their results that regular intake of analgesics is a risk factor for RLS and that the observed association of gender with RLS might be explained by a higher intake of analgesics in women compared to men. They further conclude that the intake of analgesics, rather than the pain co-morbidity itself, enhances the risk of RLS. © 2003 Published by Elsevier B.V.</t>
  </si>
  <si>
    <t>https://dx.doi.org/10.1016/S1389-9457%2803%2900119-9</t>
  </si>
  <si>
    <t>Sleep Medicine. 4(4) (pp 351-352), 2003. Date of Publication: July 2003.</t>
  </si>
  <si>
    <t>Zhao H.
 Yang S.
 Wang H.
 Zhang H.
 An Y.</t>
  </si>
  <si>
    <t>Non-opioid analgesics as adjuvants to opioid for pain management in adult patients in the ICU: A systematic review and meta-analysis.</t>
  </si>
  <si>
    <t>Purpose: To identify the impact of non-opioid analgesics as adjuvants to opioid on opioid consumption and its side effects, as well as the analgesic effectiveness in adult patients in the ICU. Method(s): Only randomized clinical trials using non-opioid analgesics for analgesia in the ICU were included. Pooled analyses with 95% CI were determined. Result(s): Twelve studies (mainly surgical and Guillain-Barre syndrome patients) were included. Non-opioid analgesics as adjuvants to opioid were associated with a significant reduction in the consumption of opioids when compared with opioid use alone at Day 1 (MD -15.40; 95% CI -22.41 to -8.39; P &lt;.001) and Day 2 (MD -22.93; 95% CI -27.70 to -18.16; P &lt;.001). Non-opioid analgesics as adjuvants to opioid were associated with a significantly lower incidence of nausea and vomiting when compared with opioid use alone (RR 0.46; 95% CI 0.30 to 0.68; P &lt;.001). Non-opioid analgesics as adjuvants to opioid significantly decreased the pain score at Day 1 (MD -0.68; 95% CI -1.28 to -0.08; P =.03) and Day 2 (MD -1.36; 95% CI -2.47 to -0.24; P =.02). Conclusion(s): Non-opioid analgesics as adjuvants to opioid reduced the consumption and the side effects of opioids in adult surgical and Guillain-Barre syndrome patients in the ICU. Trial review registration: PROSPERO international prospective register of systematic reviews on January 23, 2017, registration number CRD42017055768.Copyright © 2019</t>
  </si>
  <si>
    <t>https://dx.doi.org/10.1097/ANA.0000000000000193</t>
  </si>
  <si>
    <t>Journal of Critical Care. 54 (pp 136-144), 2019. Date of Publication: December 2019.</t>
  </si>
  <si>
    <t>Tumanyan S.V.
 Kit O.I.
 Frantsiyants E.M.
 Moiseenko T.I.
 Oros O.V.
 Sugak E.Y.</t>
  </si>
  <si>
    <t>Non-opioid analgesics: New opportunities in early rehabilitation of patients with gynecological cancer.</t>
  </si>
  <si>
    <t>Background: An important principle of analgesia is its effect on each component of the pain formation. The purpose of the study was to improve analgesia in the perioperative period in patients with gynecological cancer. Method(s): This prospective randomized study of the quality and effectiveness of various analgesics included 97 patients aged 22-67 years receiving surgery for gynecological cancer. The patients were divided into two groups. Group 1 (n = 47): patient-controlled analgesia with trimeperidine and nonsteroidal anti-inflammatory drugs (NSAIDs); group 2 (n = 50): preemptive analgesia based on lidocaine, magnesium sulphate, nefopam and NSAIDs. Results and pain syndrome were assessed by levels of glucose, cortisol, insulin, lactate, C-reactive protein (CRP), Kerdo autonomic index, visual analogue scale (VAS), levels of personal and reactive anxiety and depression. Result(s): Analgesic effect of trimeperidine was obtained in 83.3% (p &lt; 0.05). However, the effect was less pronounced, compared to non-opioid analgesics, and did not reduce the psychosomatic component of pain after surgical treatment. In group 2, non-opioid analgesia limited the increase of cortisol, glucose, insulin, CRP and lactate (p &lt; 0.05) providing effective pain relief in the perioperative period. Non-opioid analgesics promoted an optimal analgesic effect, did not cause residual sedation, anxiety, depressive effects and cognitive impairments, which showed their obvious advantage over opioids. Opioid-sparing effect was 96.3% (p &lt; 0.05). Reducing the consumption of narcotic analgesics without worsening the quality of postoperative analgesia and the patient's well-being is an important advantage which allows minimizing the negative effects of opioids, facilitating the early rehabilitation of patients. Conclusion(s): Non-opioid analgesics can significantly limit endocrine and metabolic changes without worsening the quality of analgesia in the perioperative period.</t>
  </si>
  <si>
    <t>https://dx.doi.org/10.1200/JCO.2019.37.15-suppl.e7129</t>
  </si>
  <si>
    <t>Journal of Clinical Oncology. Conference: 2019 Annual Meeting of the American Society of Clinical Oncology, ASCO 2019. Chicago, IL United States. 37(Supplement 15) (no pagination), 2019. Date of Publication: May 2019.</t>
  </si>
  <si>
    <t>Banerjee, Geetanjoli;Edelman, E. Jennifer;Barry, Declan T.;Becker, William C.;CerdÃ¡, Magdalena;Crystal, Stephen;Gaither, Julie R.;Gordon, Adam J.;Gordon, Kirsha S.;Kerns, Robert D.;Martins, Silvia S.;Fiellin, David A.;Marshall, Brandon D. L.</t>
  </si>
  <si>
    <t>Nonâ€_x0090_medical use of prescription opioids is associated with heroin initiation among US veterans: A prospective cohort study.</t>
  </si>
  <si>
    <t>Aims: To estimate the influence of nonâ€_x0090_medical use of prescription opioids (NMUPO) on heroin initiation among US veterans receiving medical care. Design: Using a multivariable Cox regression model, we analyzed data from a prospective, multiâ€_x0090_site, observational study of HIVâ€_x0090_infected and an age/race/siteâ€_x0090_matched control group of HIVâ€_x0090_uninfected veterans in care in the United States. Approximately annual behavioral assessments were conducted and contained selfâ€_x0090_reported measures of NMUPO and heroin use. Setting: Veterans Health Administration (VHA) infectious disease and primary care clinics in Atlanta, Baltimore, New York, Houston, Los Angeles, Pittsburgh and Washington, DC. Participants: A total of 3396 HIVâ€_x0090_infected and uninfected patients enrolled into the Veterans Aging Cohort Study who reported no lifeâ€_x0090_time NMUPO or heroin use, had no opioid use disorder diagnoses at baseline and who were followed between 2002 and 2012. Measurements: The primary outcome measure was selfâ€_x0090_reported incident heroin use and the primary exposure of interest was newâ€_x0090_onset NMUPO. Our final model was adjusted for socioâ€_x0090_demographics, pain interference, prior diagnoses of postâ€_x0090_traumatic stress disorder and/or depression and selfâ€_x0090_reported other substance use. Findings: Using a multivariable Cox regression model, we found that nonâ€_x0090_medical use of prescription opioids NMUPO was associated positively and independently with heroin initiation [adjusted hazard ratio (AHR) = 5.43, 95% confidence interval (CI) = 4.01, 7.35]. Conclusions: Newâ€_x0090_onset nonâ€_x0090_medical use of prescription opioids (NMUPO) is a strong risk factor for heroin initiation among HIVâ€_x0090_infected and uninfected veterans in the United States who reported no previous history of NMUPO or illicit opioid use. (PsycInfo Database Record (c) 2022 APA, all rights reserved)</t>
  </si>
  <si>
    <t>https://doi.org/10.1111/add.13491</t>
  </si>
  <si>
    <t>Miner J.R.
 Horton G.
 Satpathy R.
 Stang J.
 Puskarich M.A.
 Driver B.
 Klein L.
 Goyal M.</t>
  </si>
  <si>
    <t>Noninvasive cerebral oximetry during analgesia and sedative administration in critically ill trauma patients.</t>
  </si>
  <si>
    <t>Background: Regional cerebral oxygen saturation monitoring (rSO2) using near-infrared spectroscopy can serve as a non-invasive measure of cerebral perfusion. We hypothesized pain and sedative medications would differentially affect cerebral perfusion in critically ill ED trauma patients. Method(s): Prospective observational study of critically ill trauma patients with altered mental status, defined as GCS &lt; 15. Cerebral rSO2 was recorded every minute during the first 60 minutes (Foresight; CASMED, Branford, CT). Timing of sedative or pain medications (propofol, etomidate, midazolam, lorazepam, fentanyl, hydromorphone, or ketamine) were recorded. Each minute of the resuscitation was defined as a) a normal or b) a decreased perfusion minute, defined as an rSO2 &lt; 65% or a 10% absolute decrease from the initial. The 10 minutes following medication administration were defined a priori as the exposure time period. Logistic regression was performed, adjusting for age and the presence of hypotension on arrival and at the time of medication administration (sBP &lt; 100 mm Hg); p &lt; 0.05 was considered significant. Result(s): We enrolled 169 patients (median age 47, 65% male, median GCS 12, 36% admitted to ICU, 8% in-hospital mortality) representing 10,140 resuscitation minutes, of which 465 (5%) were decreased perfusion minutes, with 73 (43%) of patients experiencing decreased perfusion (median decreased perfusion minutes per patient 0 [IQR 0-3, range 0-30]). There were 266 sedative or pain medication administrations in 86 (51%) patients, with propofol, fentanyl, and etomidate being the most common. Exposure to sedative and pain medications was associated with an increased odds of decreased perfusion (OR=3.0, 95% CI 2.4-3.7). Conclusion(s): Exposure to sedative and pain medications was associated with an increased odds of decreased cerebral perfusion in critically ill trauma patients. The clinical significance of these findings remains an area for further investigation.</t>
  </si>
  <si>
    <t>Academic Emergency Medicine. Conference: Society for Academic Emergency Medicine Annual Meeting, SAEM 2019. Las Vegas, NV United States. 26(Supplement 1) (pp S207), 2019. Date of Publication: May 2019.</t>
  </si>
  <si>
    <t>Deis J.N.
 Abramo T.J.
 Crawley L.</t>
  </si>
  <si>
    <t>Noninvasive respiratory support.</t>
  </si>
  <si>
    <t>Noninvasive ventilation (NIV) refers to the delivery of ventilatory support using techniques that do not require an endotracheal airway. Noninvasive ventilation is being used with increased frequency in a variety of clinical situations in the emergency department, intensive care unit, and prehospital environment. This article reviews the history of NIV, the rationale for its use, and the evidence of efficacy in both the adult and pediatric literature. This article also describes equipment and techniques currently available for administration of NIV as well as new trends in noninvasive respiratory support. © 2008 by Lippincott Williams &amp; Wilkins.</t>
  </si>
  <si>
    <t>https://dx.doi.org/10.1097/PEC.0b013e31816ffbe8</t>
  </si>
  <si>
    <t>Pediatric Emergency Care. 24(5) (pp 331-338), 2008. Date of Publication: May 2008.</t>
  </si>
  <si>
    <t>Novak S.
 Edlund M.
 Calvin S.</t>
  </si>
  <si>
    <t>Nonmedical prescription pain reliever use by levels of pain interference: Findings from a nationally representative cohort study.</t>
  </si>
  <si>
    <t>A longstanding, yet surprisingly untested hypothesis is that untreated (or undertreated) pain can lead to increased drug-seeking behavior. To date, few studies have been able to causally test this hypothesis due to methodological limitations, such as the lack of longitudinal data to establish causality, lack of measures to exclude confounding (e.g., mental health), and the use of clinical or regional samples that lacks representation to the nation as a whole. The current study overcomes these limitations by drawing on a nationally representative sample of adults (aged 18 or older) in the United States. Wave 1 (2001- 2002) participants (n=34,393)completed a self-administered, in-person survey, and were then followed over 3 years (2004 to 2005). Items were taken from the SF-12 to assess self-reported pain interference over time as well as mental (DSM-IV psychiatric disorders) and physical health.We categorized participants into four groups differentiated by pain interference: (1) no pain interference over time (48%), (2) no pain at baseline and high/moderate pain at followup (13%), (3) high/moderate pain at baseline, but transitioned to no pain interference at follow-up (16%), and (4) chronic moderate/high pain interference that is stable over time (21%). The highest risk of initiation for the first opioid experience (O.R.=1.85, 95% C.I.=1.21-2.24, P&lt;.001)or transitions to abuse/dependence on opioids (O.R. 1.62, 95% C.I. 1.21-1.91, P&lt;.001)was being in the high moderate stable pain relative to the lower, less intensive measures of pain interference. Utilization of health care services reduced the risk of having chronic pain interference. Overall, this is the first study with sufficient measures of pain within a nationally representative observational study to isolate the causal influence of pain interference on stages of non-medical opioid use.</t>
  </si>
  <si>
    <t>https://dx.doi.org/10.1016/j.jpain.2012.01.065</t>
  </si>
  <si>
    <t>Journal of Pain. Conference: 31st Annual Scientific Meeting of the American Pain Society. Honolulu, HI United States. Conference Publication: (var.pagings). 13(4 SUPPL. 1) (pp S14), 2012. Date of Publication: April 2012.</t>
  </si>
  <si>
    <t>McDougle CJ, Black JE, Malison RT, Zimmermann RC, Kosten TR, Heninger GR, Price LH.</t>
  </si>
  <si>
    <t>Noradrenergic dysregulation during discontinuation of cocaine use in addicts</t>
  </si>
  <si>
    <t>10.1001/archpsyc.1994.03950090045007</t>
  </si>
  <si>
    <t>Crane, Heidi M.;Nance, Robin M.;Merrill, Joseph O.;Hutton, Heidi;Chander, Geetanjali;McCaul, Mary E.;Mathews, W. Chris;Fredericksen, Rob;Simoni, Jane M.;Mayer, Kenneth;Mugavero, Michael J.;Willig, James H.;Burkholder, Greer;Drozd, Daniel R.;Mimiaga, Matthew;Lau, Bryan;Kim, H. Nina;Cropsey, Karen;Moore, Richard D.;Christopoulos, Katerina;Geng, Elvin;Eron, Joseph J.;Napravnik, Sonia;Kitahata, Mari M.;Saag, Michael S.;Delaney, Joseph A. C.</t>
  </si>
  <si>
    <t>Not all non-drinkers with HIV are equal: Demographic and clinical comparisons among current non-drinkers with and without a history of prior alcohol use disorders.</t>
  </si>
  <si>
    <t>Studies of persons living with HIV (PLWH) have compared current non-drinkers to at-risk drinkers without differentiating whether current non-drinkers had a prior alcohol use disorder (AUD). The purpose of this study was to compare current non-drinkers with and without a prior AUD on demographic and clinical characteristics to understand the impact of combining them. We included data from six sites across the US from 1/2013 to 3/2015. Patients completed tablet-based clinical assessments at routine clinic appointments using the most recent assessment. Current non-drinkers were identified by AUDIT-C scores of 0. We identified a prior probable AUD by a prior AUD diagnosis in the electronic medical record (EMR) or a report of attendance at alcohol treatment in the clinical assessment. We used multivariate logistic regression to examine factors associated with prior AUD. Among 2235 PLWH who were current non-drinkers, 36% had a prior AUD with more patients with an AUD identified by the clinical assessment than the EMR. Higher proportions with a prior AUD were male, depressed, and reported current drug use compared to non-drinkers without a prior AUD. Former cocaine/crack (70% vs. 25%), methamphetamine/crystal (49% vs. 16%), and opioid/heroin use (35% vs. 7%) were more commonly reported by those with a prior AUD. In adjusted analyses, male sex, past methamphetamine/crystal use, past marijuana use, past opioid/heroin use, past and current cocaine/crack use, and cigarette use were associated with a prior AUD. In conclusion, this study found that among non-drinking PLWH in routine clinical care, 36% had a prior AUD. We found key differences between those with and without prior AUD in demographic and clinical characteristics, including drug use and depression. These results suggest that non-drinkers are heterogeneous and need further differentiation in studies and that prior alcohol misuse (including alcohol treatment) should be included in behavioural health assessments as part of clinical care. (PsycINFO Database Record (c) 2019 APA, all rights reserved)</t>
  </si>
  <si>
    <t>https://doi.org/10.1080/09540121.2016.1204418</t>
  </si>
  <si>
    <t>Marwaha S, Palmer E, Suppes T, Cons E, Young AH, Upthegrove R.</t>
  </si>
  <si>
    <t>Novel and emerging treatments for major depression</t>
  </si>
  <si>
    <t>Lancet. 2023 Jan 14;401(10371):141-153. doi: 10.1016/S0140-6736(22)02080-3. Epub 2022 Dec 16.</t>
  </si>
  <si>
    <t>10.1016/S0140-6736(22)02080-3</t>
  </si>
  <si>
    <t>Kaur N.
 Naga Yarrarapu S.
 Giri A.
 Santos C.
 Rottman-Pietrzak K.
 Lowman P.
 Moreno Franco P.
 Sanghavi D.</t>
  </si>
  <si>
    <t>NOVEL MANAGEMENT OF DEPRESSION USING KETAMINE IN THE ICU.</t>
  </si>
  <si>
    <t>TOPIC: Critical Care TYPE: Original Investigations PURPOSE: Ketamine, a dissociative anesthetic, induces remission of depression by antagonizing glutaminergic NMDA receptors. Ketamine has been used previously in outpatient setting for treatment-resistant depression, but we showcase its utility in depression management at the Intensive Care Unit (ICU). METHOD(S): A retrospective chart review of ICU patients was done at a tertiary center from 2018 to 2021, to assess the ketamine usage. Among the patients reviewed, ketamine was used for depression in 12, and for analgesia &amp; sedation in 2322 patients. Ketamine was administered in doses of 0.5mg/kg &amp; 0.75mg/kg for depression. Each course consisted of 3 doses of ketamine administered over 3 days. 7 in 12 patients received a single course of ketamine. The rest received 3-4 courses 1 week apart. RESULT(S): Ketamine was found to improve mood and affect in most of the patients with depression. 11 in 12 patients had a positive response with better sleep. It has a major advantage over conventional anti-depressants since it takes only a few hours to induce remission. Patients who refused to eat and follow treatment protocol, and who would otherwise succumb to death if not for the rapid remission of depression, were administered ketamine. CONCLUSION(S): To conclude, ketamine has a monumental benefit in treating depression in the ICU. Although our study was associated with positive outcomes, there is a need for prospective studies with long-term follow-up assessments. CLINICAL IMPLICATIONS: A major drawback of ketamine is that the duration of remission is short, with the response lasting only upto 7 days after a single dose. Hence, all the patients in our study were weaned off of ketamine with a supporting antidepressant. Ketamine has been documented to cause cardio-neurotoxicity; however, only one patient had worsening lethargy in our study. One of the main limitations of our review is that we were unable to quantify depression because no tools exist for ICU patients who are unable to speak due to intubation or tracheostomy. DISCLOSURES: No relevant relationships by Abhishek Giri, source=Web Response No relevant relationships by Nirmaljot Kaur, source=Web Response No relevant relationships by Philip Lowman, source=Web Response No relevant relationships by Pablo Moreno Franco, source=Web Response No relevant relationships by Kathleen Rottman-Pietrzak, source=Web Response No relevant relationships by Devang Sanghavi, source=Web Response No relevant relationships by Christan Santos, source=Web Response No relevant relationships by Siva Naga Yarrarapu, source=Web ResponseCopyright © 2021 American College of Chest Physicians</t>
  </si>
  <si>
    <t>Chest. Conference: CHEST 2021 Annual Meeting. Virtual, Online. 160(4 Supplement) (pp A1082), 2021. Date of Publication: October 2021.</t>
  </si>
  <si>
    <t>Giri, AR; Kaur, N; Yarrarapu, SNS; Pietrzak, KAR; Santos, C; Lowman, PE; Niaz, S; Franco, PM; Sanghavi, DK</t>
  </si>
  <si>
    <t>Novel Management of Depression Using Ketamine in the Intensive Care Unit</t>
  </si>
  <si>
    <t>critical care; depression; intensive care; ketamine</t>
  </si>
  <si>
    <t>DISORDERS</t>
  </si>
  <si>
    <t>Background: Ketamine, a dissociative anesthetic, induces improvement in depressive symptoms by antagonizing glutaminergic NMDA receptors. Ketamine has been used previously in outpatient setting for treatment-resistant depression, but we showcase its utility in depression management at the Intensive Care Unit (ICU). Research Question: Can ketamine be used for depression treatment in ICU patients? Study Design and Methods: A retrospective chart review of ICU patients was done at a tertiary center from 2018 to 2021, to assess the ketamine usage. Among the patients reviewed, ketamine was used for depression in 12, and for analgesia &amp; sedation in 2322 patients. Ketamine was administered in doses of 0.5mg/kg &amp; 0.75mg/kg for depression. Each course consisted of 3 doses of ketamine administered over 3 days, and 7 in 12 patients received a single course of ketamine. The rest received 3-4 courses 1 week apart. Results: Ketamine was found to improve mood and affect in most of the patients with depression. 11 in 12 patients had a positive response with better sleep. It has a major advantage over conventional anti-depressants since it takes only a few hours to induce clinical improvement. Patients who were observably withdrawn from care team and family, were administered ketamine. Conclusion: A major drawback of ketamine is that the duration of clinical improvement is short, with the response lasting only up to seven days after a single dose. Hence, all the patients in our study were weaned off ketamine with a supporting antidepressant. Ketamine has been documented to cause cardio-neurotoxicity; however, only one patient had worsening lethargy in our study. To conclude, ketamine has a marked benefit in treating depression in the ICU. Although our study was associated with positive outcomes, there is a need for prospective studies with long-term follow-up assessments.</t>
  </si>
  <si>
    <t>Novel therapeutic approach for alcohol dependence: Pharmacological evidence supporting the reduced drinking concept.</t>
  </si>
  <si>
    <t>In longitudinal studies on general health a clear correlation between the amount of alcohol consumed and mental and physical consequences such as depression, anxiety, many cancers, fatty liver and liver cirrhosis has been established. In recent years the strategy of "harm reduction" proved very successful in patients addicted to alcohol, both in psychotherapy as well as in pharmacotherapy showed a significant proportion of patients with a considerable reduction in alcohol consumption. These findings indicate that it is timely to open a new discussion on reduced drinking as a treatment goal and ways to achieve this goal. Recent studies have shown that opioid antagonists are effective to archive this goal. The paper will discuss the action mechanism of opioid antagonists and review the clinical trials on nalmefene and naltrexone in reducing alcohol consumption and relapsing to heavy drinking. The consumption of alcohol stimulates the production and release of endogenous opioid peptides, which mediate the rewarding and reinforcing effects of alcohol. Opioid antagonists (e.g., nalmefene, naloxone, naltrexone) block endogenous opioid activity, thereby, possibly block the alcohol-induced reinforcement and rewarding effect. Evidence from animal studies has shown that the reinforcing actions of ethanol are attenuated by the opioid antagonist. Clinical evidence to further substantiate the use of opioid antagonists in the treatment of alcohol dependence comes from several clinical studies of nalmefene and naltrexone. For example, a recent large randomized clinical data show that the targeted use (taken as needed) of nalmefene reduces heavy drinking in alcoholdependent patients without prior detoxification.</t>
  </si>
  <si>
    <t>https://dx.doi.org/10.1111/j.1530-0277.2012.01917.x</t>
  </si>
  <si>
    <t>Alcoholism: Clinical and Experimental Research. Conference: 2012 International Society for Biomedical Research on Alcoholism World Congress, ISBRA 2012. Sapporo Japan. Conference Publication: (var.pagings). 36(SUPPL.2) (pp 18A), 2012. Date of Publication: September 2012.</t>
  </si>
  <si>
    <t>Keeler, Johanna Louise;Kan, Carol;Treasure, Janet;Himmerich, Hubertus</t>
  </si>
  <si>
    <t>Novel treatments for anorexia nervosa: Insights from neuroplasticity research.</t>
  </si>
  <si>
    <t>Objective Treatment for anorexia nervosa (AN) remains challenging; there are no approved psychopharmacological interventions and psychotherapeutic strategies have variable efficacy. The investigation of evidenceâ€_x0090_based treatments has so far been compounded by an underdeveloped understanding into the neurobiological changes associated with the acute stages of AN. There is converging evidence of deficiencies in neuroplasticity in AN. Method This paper provides an overview of neuroimaging, neuropsychological, molecular and qualitative findings relating to neuroplasticity in AN, translating these findings to the identification of novel biological and psychotherapeutic strategies. Results Novel psychopharmacological approaches that may ameliorate deficiencies in neuroplasticity include medications such as ketamine, psilocybin and human recombinant leptin. Antiâ€_x0090_inflammatory medications and brainâ€_x0090_derived neurotrophic factor mimetics may emerge as potential treatments following further research. Psychotherapeutic strategies that may target neuroplastic deficiencies, as well as having wider effects on identity, include imagery rescripting, memory specificity training, cognitive remediation therapy, exposure therapies, narrative therapies, cultural interventions (e.g. music and arts therapies) and yoga/mindfulnessâ€_x0090_based interventions. Conclusions Treatments specifically targeted towards mitigating the neurobiological sequalae of AN are warranted, and emerging neurobiological and neuropsychological research utilising longitudinal designs and large sample sizes, as well as initial feasibility studies, are necessitated to bolster translational efforts. (PsycInfo Database Record (c) 2023 APA, all rights reserved)</t>
  </si>
  <si>
    <t>https://doi.org/10.1002/erv.3039</t>
  </si>
  <si>
    <t>European Eating Disorders Review</t>
  </si>
  <si>
    <t>Helmus, Todd C.;Downey, Karen K.;Arfken, Cynthia L.;Henderson, Melinda J.;Schuster, Charles R.</t>
  </si>
  <si>
    <t>Novelty seeking as a predictor of treatment retention for heroin dependent cocaine users.</t>
  </si>
  <si>
    <t>Examined the relationship between novelty seeking and treatment retention among heroin-dependent cocaine users. 68 users of both cocaine and heroin (mean age 41.4 yrs) treated with buprenorphine maintenance and contingency management for a period of 17 wks completed The Tridimensional Personality Questionnaire (C. R. Cloninger et al, 1991) and were assessed for mood and anxiety disorders, antisocial personality disorder, substance use, and risk of HIV infection. Results show that high novelty seekers were more likely to drop out from treatment over the course of the 17-wk clinical trial. However, high novelty seekers were more likely to be retained during the early phases of treatment and were more likely to drop out during the later phases than low novelty seekers. Early in the treatment, older Ss exhibited higher dropout rates than did younger Ss, but by Wk 10, this effect had reversed. Findings suggest that buprenorphine and contingency management are viewed by Ss as novel treatment components and facilitate success early in treatment by high novelty seekers. (PsycInfo Database Record (c) 2022 APA, all rights reserved)</t>
  </si>
  <si>
    <t>https://doi.org/10.1016/S0376-8716(00)00153-8</t>
  </si>
  <si>
    <t>Nierenberg A.
 Lavin P.
 Javitt D.C.
 Shelton R.
 Matthew S.
 Besthof R.A.
 Javitt J.C.</t>
  </si>
  <si>
    <t>NRX-101 (D-cycloserine plus lurasidone) vs. lurasidone for the maintenance of initial stabilization after ketamine in patients with severe bipolar depression with acute suicidal ideation and behavior: A randomized prospective phase 2 trial.</t>
  </si>
  <si>
    <t>Objectives: We tested the hypothesis that after initial improvement with intravenous ketamine in patients with bipolar disorder (BD) with severe depression and acute suicidal thinking or behavior, a fixed-dose combination of oral D-cycloserine (DCS) and lurasidone (NRX-101) can maintain improvement more effectively lurasidone alone. Method(s): This was a multi-center, double-blind, two-stage, parallel randomized trial. Adult BD patients with depression and suicidal ideation or behavior were infused with ketamine or saline (Stage 1); those who improved were randomized to a fixed dose combination of DCS and lurasidone vs. lurasidone alone (Stage 2) to maintain the improvement achieved in Stage 1. Depression was measured by the Montgomery Asberg Depression Rating Scale (MADRS) and suicidal thinking and behavior was measured by the Columbia Suicide Severity Rating Scale (C-SSRS); global improvement was measured by the clinical global severity scale (CGI-S). Result(s): Thirty-seven patients were screened and 22 were enrolled, randomized, and treated. All 22 patients treated in Stage 1 (17 with ketamine and 5 with saline) were enrolled into Stage 2 and 11 completed the study. The fixed dose combination of DCS and lurasidone was significantly more effective than lurasidone alone in maintaining improvement in depression (MADRS LMS DELTA-7.7; p=.03) and reducing suicidal ideation, as measured by C-SSRS (DELTA-1.5; p=0.02) and by CGI-SS (DELTA-2.9; p=0.03), and with a non-statistically significant decrease in depressive relapse (0% vs. 40%; p=0.07). This sequential treatment regimen did not cause any significant safety events and demonstrated improvements in patient reported side effects. Conclusion(s): Sequential treatment of a single infusion of ketamine followed by NRX-101 maintenance is a promising therapeutic approach for reducing depression and suicidal ideation in patients with bipolar depression who require hospitalization due to acute suicidal ideation and behavior. On the basis of these findings, Breakthrough Therapy Designation was awarded and a Special Protocol Agreement was granted by the FDA for a registrational trial.Copyright The copyright holder for this preprint is the author/funder, who has granted medRxiv a license to display the preprint in perpetuity. It is made available under a CC-BY-NC-ND 4.0 International license.</t>
  </si>
  <si>
    <t>https://dx.doi.org/10.1101/2022.08.11.22278658</t>
  </si>
  <si>
    <t>medRxiv. (no pagination), 2022. Date of Publication: 13 Aug 2022.</t>
  </si>
  <si>
    <t>Hwang M.
 Eisen S.
 Lee M.
 Ward M.
 Gensler L.S.
 Ranganathan P.
 Jia J.
 Tahanan A.
 Brown M.A.
 Rahbar M.H.
 Weisman M.
 Reveille J.D.</t>
  </si>
  <si>
    <t>NSAID use and functional impairment in ankylosing spondylitis.</t>
  </si>
  <si>
    <t>Background/Purpose: Ankylosing spondylitis (AS) is a chronic inflammatory disease with significant burden to patients and society. NSAIDs are the first line pharmacologic therapy in AS with proven efficacy. This efficacy is class-wide and we hypothesize a higher effect with more use of medication. An important aspect of treatment efficacy is its effect on functionality. This study aims to identify the effect of NSAID use in AS as defined by the percent of the full inflammatory dose taken over time (the NSAID Index) on functional impairment Methods: A prospective cohort of 823 AS patients who met the modified New York criteria were followed for at least 2 outpatient visits from multiple sites. Patients underwent a comprehensive clinical evaluation including assessment of functional impairment by the Bath AS Functional Index (BASFI) in addition to demographic, social, and psychological variables collected. Medications taken concurrently, inflammatory markers and radiographs were taken at each visit. NSAID use was captured by self-report of numbers of pills taken in the last week, month, and 6 month interval. Longitudinal multivariable analyses using mixed effect negative binomial regression models that account for the correlation of repeated measures over time were conducted to assess associations between NSAID use (NSAID index of 0%, &gt;0 &amp; &lt;=50%, and &gt;50%) and BASFI while controlling for other variables. Result(s): . Of the 5456 visits included in this analysis, 40%, 28% and 25% had an NSAID index of 0%, &gt;0 &amp; &lt;=50%, and &gt;50% respectively. No significant differences were found analyzing the data over a one month and six month interval. Table 1 shows the longitudinal associations between NSAID use and other covariables over a 6 month period on BASFI scores. We found that NSAID use was significantly associated with higher BASFI (overall p=0.002); patients who had high NSAID index (&gt;50%) and low NSAID index (&gt;0 and &lt;=50%) were more likely to have higher BASFI compared to patients with no NSAID use (ARR=1.13; p=0.0019 and ARR=1.08; p=0.0172, respectively). There was no association of NSAID use with BASFI when we compared patients with high NSAID index to those with low NSAID index (ARR= 1.05; p=0.1948). C-reactive protein (CRP), Disease duration, baseline radiographic disease, depression (defined by Center for Epidemiologic Studies Depression Scale (CESD) score&gt;16), comorbidty and opioid use were positively associated with BASFI. Conclusion(s): We found an association between any NSAID use and higher functional impairment, while high vs. low NSAID use was not associated. This may be due to AS patients with higher functional impairment taking more NSAIDs. Our findings also hint at a modest treatment effect of NSAIDs in AS as high vs. low use was not associated with change in functional impairment. Table 1. NSAID Use and Covariables Associated with Longitudinal Functional Impairment in Multivariable Regression Modeling. (Table Presented).</t>
  </si>
  <si>
    <t>Arthritis and Rheumatology. Conference: American College of Rheumatology/Association of Rheumatology Health Professionals Annual Scientific Meeting, ACR/ARHP 2016. Washington, DC United States. 68(Supplement 10) (pp 951-952), 2016. Date of Publication: October 2016.</t>
  </si>
  <si>
    <t>Haines M.
 O'Byrne P.</t>
  </si>
  <si>
    <t>Nurse-led safer opioid supply and HIV pre-exposure prophylaxis: a novel pilot project.</t>
  </si>
  <si>
    <t>Introduction: HIV pre-exposure prophylaxis (PrEP) is an effective intervention for preventing HIV infections yet is largely unknown to and underutilized among people who use drugs. Method(s): To better provide services to this group, we present a prospective, single-group interventional study involving the creation of a partnership between a safer opioid supply program and an HIV PrEP program, both of which were nurse-led. Result(s): Overall, HIV PrEP was offered to 42 individuals within the safer opioid supply program, resulting in 55% (n = 23) acceptance. Almost half of the group that accepted PrEP identified as female, and nearly all participants were homeless and did not have a primary care provider. While it was challenging to obtain routine PrEP follow-up labs per guideline recommendations due to poor venous access, most participants were able to successfully stay on PrEP and maintained good medication adherence. There were no PrEP discontinuations due to renal impairment and no participants tested positive for HIV. Conclusion(s): This novel integration of programs appeared to be a highly effective way to expand access to HIV prevention among people who use drugs. Given the historical and current mistreatment of people who use drugs within the healthcare system, rapport and trust were essential to the uptake of HIV PrEP services. Further, the importance of infectious disease screening among people who use drugs is underscored, and built-in program flexibility and low barrier access is essential.Copyright © The Author(s), 2022.</t>
  </si>
  <si>
    <t>https://dx.doi.org/10.1177/20499361221091418</t>
  </si>
  <si>
    <t>Therapeutic Advances in Infectious Disease. 9 (no pagination), 2022. Date of Publication: April 2022.</t>
  </si>
  <si>
    <t>Del Pilar Ahijado Guzman M.
 Cabello R.M.V.
 Moreira M.C.
 Ruiz J.R.
 Gaviria A.Z.</t>
  </si>
  <si>
    <t>Observational prospective cohort study to evaluate efficacy and safety of tapentadol in patients with respiratory disease.</t>
  </si>
  <si>
    <t>Background: Chronic pain analgesia is a concern in clinical practice in rheumatic patients, especially when the intensity is severe. In this case opioids are indicated but also contraindicated in cases of important respiratory depression and, therefore, must be administered with caution to patients with respiratory disease (1). Many of our patients are not in the condition of severe respiratory depression although they present plurypa-thologies, which could be triggered at the use of certain doses (2). For this reason, it is important the existence of a study that shows that tapentadol is safe in pluripathological patients when used at regular doses in clinical daily practice in Reumathology (3). Objective(s): Single site, non-postmarketing observational study. The main objective is to evaluate the safety of tapentadol prolonged release (TPR) 50 mg/12h, measured as tolerance ("good", "bad" or "not too bad") and by the comparative analysis of gradients between both groups of the study (control group and pathological group), the basal oxygen saturation, and after the dose of TPR (basal pulse oximetry minus the mean of the oxygen saturation after 30 days of study). Method(s): Inclusions criteria arepatients with severe chronic pain (Visual Analogical Scale, VAS&gt;4) diagnosed from mild to severe chronic obstructive pulmonary disease (COPD) (spirometry after bronchodilatation with forced expiratory volume (FEV)/forced vital capacity (FVC)&lt; 70% and FEV1=50%), and/or obesity, and/or controlled asthma and/or other conditions likely to produce respiratory depression with opioids (pathological group). Exclusion criteria consists in basal oxigen saturation measured by the pulse oximeter inferior to 92%. A descriptive analysis of variables and a comparison of the means were performed. Result(s): 29 patients; 12 in control group and 17 pathological group (obesity: 9, controlled asthma: 3; mild to moderate COPD: 7; other pathologies: 7). Overall, the type of pain was nociceptive 59%, neuropathic 21% and mixed 20%; mainly women (67%), caucasic race (92%), median age 60 years old, and with 93% good tolerability and 97% good treatment adherence. Concerning results per groups, at control group, VAS mean, arterial pressure (AP), oxygen saturation (SO2) and heart rate (HR) before and after treatment. 8,3 vs 5,8; 127/74 vs 124/73 (mmHg); 95,6 vs 95,7 (%); 76 vs 73 (bpm). In the pathological group: 7,5 vs 5,6; 131/82 vs 127/78 (mmHg); 96 vs 95,5 (%); 75 vs 76 bpm. Regarding the results as per gradients between groups, no statistically significant differences were found, except for VAS, (p=0,00008). There were no cases of decrease of the oxygen saturation below 92% along the study. Conclusion(s): The results support the safety of tapentadol from the respiratory point of view, measured by oxygen saturation, since no statistically significant differences were found between both groups, and, due to the excellent tolerability, as no clinical data showed signs of hypercapnia. No statistically significant differences were found in the oxygen saturation between both groups with the intake of TPR, with excellent tolerability and treatment adherence. There were no cases of decrease of the oxygen saturation below 92% along the study.</t>
  </si>
  <si>
    <t>https://dx.doi.org/10.1136/annrheumdis-2019-eular.3220</t>
  </si>
  <si>
    <t>Annals of the Rheumatic Diseases. Conference: Annual European Congress of Rheumatology, EULAR 2019. Madrid Spain. 78(Supplement 2) (pp 2058), 2019. Date of Publication: June 2019.</t>
  </si>
  <si>
    <t>Corriger A.
 Voute M.
 Achard A.
 Pereira B.
 Pickering G.</t>
  </si>
  <si>
    <t>Observational study of the management of patients with chronic pain: OKAPI study.</t>
  </si>
  <si>
    <t>Introduction: Chronic pain affects 25% of the general population and 7-10% suffer from neuropathic pain (NP). NP involves the N-methyl-D-aspartate (NMDA) receptor, and blocking this receptor with ketamine, could improve chronic pain. Ketamine is a non-competitive NMDA antagonist and has an action on the phencyclidine site. It modifies the frequency and duration of the opening of the channel, which modulates the intracellular calcium influx and limits the long-term potentiation and neuronal sensitization of the neurons concerned. Nowadays, ketamine is frequently used for the management of chronic pain (neuropathic pain, fibromyalgia) when refractory to other treatments. The main objective of this prospective, multi-center and observational study is to evaluate the safety, use, benefits and risks of repeated use of ketamine over a one-year period for patients suffering from chronic and persistent pain. Material(s) and Method(s): This study (NCT03319238) is conducted in thirty pain clinics. The risks are evaluated by collecting the adverse effects; the benefits by pain assessment and emotional status using the Numerical Rating Scale (NRS) and questionnaires: Neuropathic Pain in 4 questions (DN4) and Hospital Anxiety and Depression scale (HADs). Patients are followed on one year period. Result(s): 585 patients (mean age 50.6 +/- 11.4 years) with chronic pain have been included (76% women), 39% with NP (DN4: 5.4 +/- 2.9), 46% with fibromyalgia, 8% with algoneurodystrophy and 4% with other types of pain. A number of patients are anxious (50%, evaluation on HAD anxiety score) and are depressed (37%, evaluation on HAD depression score). Patients are being followed for a few months. Discussion/Conclusion: This study will highlight the current practices of ketamine administration in chronic pain in pain clinics. Patient follow-up is still ongoing and will allow to evaluate the effects of ketamine on pain, depression and the benefit-risk balance. It will also identify the concomitant drug use and evaluate the impact of ketamine on quality of life.</t>
  </si>
  <si>
    <t>https://dx.doi.org/10.1111/ajad.12286</t>
  </si>
  <si>
    <t>Fundamental and Clinical Pharmacology. Conference: Annual Meeting of French Society of Pharmacology and Therapeutics, and INSERM Clinical Research Centers, CIC Meeting 2018. Toulouse France. 32(Supplement 1) (pp 70), 2018. Date of Publication: June 2018.</t>
  </si>
  <si>
    <t>Sepulveda L.P.
 Zafra O.L.
 Manas L.R.</t>
  </si>
  <si>
    <t>Observational study to identify treatment guidelines with potent opioids in a geriatric population.</t>
  </si>
  <si>
    <t>Objectives: Chronic pain is a subjective experience causing impairment and generating both physical and cognitive dependence, and is considered by the WHO as a public health priority. Currently, geriatric treatment is based on the opinion of experts and extrapolation of studies performed in younger population. We consider of the upmost importance to carry on a descriptive study in the daily practice of the geriatric service on University Hospital of Getafe (HUG), considering the lack of evidence in this population for the use of potent opioids (morphine, hydromorphone, methadone, fentanyl, oxycodone (including oxycodone- naloxone), buprenorphine and tapentadol) to observe the pattern of prescription of this III step analgesics (according to the WHO, potent opioids) in the clinical practice. Method(s): Observational prospective study, performed in the HUG geriatric department. Consecutive patients were included for a period of 3 years. All patients were on a potent opioid medication for intense chronic pain of any etiology in a geriatric hospitalized population. Informed consent was signed, and a prospective 3 moth follow-up was carried out with the collection of the following variables: EVA, Euro QoL5D5L, Yesavage Depression Scale and any adverse reactions to the opioid treatment. Result(s): 474 subjects who were prescribed potent opioids were reviewed; 394 were excluded due to acute pain, palliative symptomatic prescription, previous chronic analgesic treatment or cognitive impairment. 80 potential subjects met the inclusion criteria: 22 decide not to sign the informed consent. 58 subjects were included. We will describe the basal characteristics, type of opioid, cause of prescription, adverse reaction to medication. Conclusion(s): In the geriatric population treatment guidelines there is a lot of extrapolation due to an inclusion misrepresentation in most of the clinical trials. Until this population is adequately included in the upcoming evidence studies, the observational study could serve the clinician to collect adequate evidence about the risk-benefit in this population.</t>
  </si>
  <si>
    <t>https://dx.doi.org/10.1111/bcpt.13107</t>
  </si>
  <si>
    <t>Basic and Clinical Pharmacology and Toxicology. Conference: 30th Annual Meeting of the Spanish Society of Clinical Pharmacology. Santander Spain. 123(Supplement 4) (pp 55), 2018. Date of Publication: September 2018.</t>
  </si>
  <si>
    <t>Haynes Z.A.
 Stewart I.J.
 Poltavskiy E.A.
 Holley A.B.
 Janak J.C.
 Howard J.T.
 Watrous J.
 Walker L.E.
 Wickwire E.M.
 Werner K.
 Zarzabal L.A.
 Sim A.
 Gundlapalli A.
 Collen J.F.</t>
  </si>
  <si>
    <t>Obstructive sleep apnea among survivors of combat-related traumatic injury: a retrospective cohort study.</t>
  </si>
  <si>
    <t>Study Objectives: Obstructive sleep apnea is prevalent among military members despite fewer traditional risk factors. We sought to determine the incidence and longitudinal predictors of obstructive sleep apnea in a large population of survivors of combat-related traumatic injury and a matched control group. Method(s): Retrospective cohort study of military service members deployed to conflict zones from 2002-2016 with longitudinal follow-up in the Veterans Affairs and Military Health Systems. Two cohorts of service members were developed: (1) those who sustained combat injuries and (2) matched, uninjured participants. Result(s): 17,570 service members were retrospectively analyzed for a median of 8.4 years. After adjustment, traumatic brain injury (hazard ratio [HR] 1.39, 95% confidence interval [CI] 1.20-1.60), posttraumatic stress disorder (HR 1.24, 95% CI 1.05-1.46), depression (HR 1.52, 95% CI 1.30-1.79), anxiety (HR 1.40, 95% CI 1.21-1.62), insomnia (HR 1.71, 95% CI 1.44-2.02), and obesity (HR 2.40, 95% CI 2.09-2.74) were associated with development of obstructive sleep apnea. While combat injury was associated with obstructive sleep apnea in the univariate analysis (HR 1.25, 95% CI 1.17-1.33), the direction of this association was reversed in the multivariable model (HR 0.74, 95% CI 0.65-0.84). In a nested analysis, this was determined to be due to the effect of mental health diagnoses. Conclusion(s): The incidence of obstructive sleep apnea is higher among injured service members (29.1 per 1,000 person-years) compared to uninjured service members (23.9 per 1,000 person-years). This association appears to be driven by traumatic brain injury and the long-term mental health sequelae of injury.Copyright © 2022 American Academy of Sleep Medicine. All rights reserved.</t>
  </si>
  <si>
    <t>https://dx.doi.org/10.5664/jcsm.9530</t>
  </si>
  <si>
    <t>Journal of Clinical Sleep Medicine. 18(1) (pp 171-179), 2022. Date of Publication: 01 Jan 2022.</t>
  </si>
  <si>
    <t>Cote C.J.</t>
  </si>
  <si>
    <t>Obstructive sleep apnoea and polymorphisms: Implications for anaesthesia care.</t>
  </si>
  <si>
    <t>With a worldwide obesity pandemic, the incidence of obstructive sleep apnoea (OSA) is increasing; obesity is the most significant risk factor in children. Increasing evidence suggests that OSA is in part mediated through markers of inflammation. Systemic and pulmonary hypertension, right ventricular hypertrophy, prediabetes, and other conditions are common. Adenotonsillectomy improves only ~70% of children; 30% require other interventions, e.g. weight loss programs. The gold standard for diagnosis is a sleep-polysomnogram which are expensive and not readily available. The McGill oximetry score (saw-tooth desaturations during obstruction and arousal) is more cost-effective. Repeated episodes of desaturation alter the opioid receptors such that analgesia is achieved at much lower levels of opioid than in patients undergoing the same procedure but without OSA. This response is of great concern because a standard dose of opioids may be a relative overdose. Polymorphism variations in cytochrome CYP2D6 have major effects upon drug efficacy and side effects. Codeine, hydrocodone, oxycodone, and tramadol are all prodrugs that require CYP2D6 for conversion to the active compound. CYP2D6 is quite variable and patients can be divided into 4 classes: For codeine for example, poor metaboliser (PM) have virtually no conversion to morphine, intermediate metabolisers (IM) have some conversion to morphine, extensive metabolisers (EM) have a normal rate of conversion to morphine, and ultra-rapid metabolisers (RM) convert excessive amounts of codeine to morphine. Such variations result in some patients achieving no analgesia because there is reduced conversion to the active moiety whereas others convert an excessive amount of drug to the active compound thus resulting in relative or actual overdose despite appropriate dosing. Thus, OSA patients may have both opioid sensitivity due to recurrent desaturations and altered drug metabolism resulting in higher than intended blood levels of opioid. OSA patients should only receive one-third to half the usual dose of opioid. In those under the age of six, an effort should be made to avoid opioids altogether and use opioid sparing techniques such as alternating acetaminophen and ibuprofen.Copyright © 2020 The Author(s).</t>
  </si>
  <si>
    <t>https://dx.doi.org/10.36303/SAJAA.2020.26.6.S2.2513</t>
  </si>
  <si>
    <t>Southern African Journal of Anaesthesia and Analgesia. 26(6 Supplement 2) (pp S14-S18), 2020. Date of Publication: 2020.</t>
  </si>
  <si>
    <t>Miaskowski C, Penko JM, Guzman D, Mattson JE, Bangsberg DR, Kushel MB.</t>
  </si>
  <si>
    <t>Occurrence and characteristics of chronic pain in a community-based cohort of indigent adults living with HIV infection</t>
  </si>
  <si>
    <t>J Pain</t>
  </si>
  <si>
    <t>10.1016/j.jpain.2011.04.002</t>
  </si>
  <si>
    <t>Weich L.
 Pienaar W.</t>
  </si>
  <si>
    <t>Occurrence of comorbid substance use disorders among acute psychiatric inpatients at Stikland Hospital in the Western Cape, South Africa.</t>
  </si>
  <si>
    <t>Objective: Little is known about the epidemiology of substance use disorders (SUD) among psychiatric inpatients in the Western Cape, South Africa. Therefore, this study was conducted to examine the prevalence of SUD among acute adult psychiatric inpatients at Stikland Hospital, one of three state acute psychiatric hospitals in the Western Cape. Method(s): A prospective descriptive prevalence survey was undertaken over a three-month period. During this period, data was collected on psychiatric patients (N=298) who were hospitalized in the acute psychiatric wards at Stikland. This included patient demography, psychiatric and substance use history. Urine was also collected and analyzed for substances commonly abused in the Western Cape. Result(s): A co-morbid SUD (abuse or dependence) was diagnosed in 51% of patients. In addition, a diagnosis of a substance-induced psychiatric disorder was made in 8% of these patients, 1% of who was diagnosed with a substance-induced mood disorder, while 7% was diagnosed with a substanceinduced psychotic disorder. Patients diagnosed with a co-morbid SUD were younger than those without a SUD and more likely to have been involuntary admissions. These patients also displayed more violence prior to admission that contributed to their admission and were more likely to have used cannabis or methamphetamine as their preferred drug of abuse. Only a small group of patients had documented evidence of any prior interventions for their SUD. Conclusion(s): SUD are prevalent among psychiatric inpatients and contribute to their morbidity. This has implications for staff training and service development.</t>
  </si>
  <si>
    <t>http://dx.doi.org/10.4314/ajpsy.v12i3.48496</t>
  </si>
  <si>
    <t>African Journal of Psychiatry (South Africa). 12(3) (pp 213-217), 2009. Date of Publication: August 2009.</t>
  </si>
  <si>
    <t>Balyan R.
 Zhang X.
 Chidambaran V.
 Martin L.J.
 Mizuno T.
 Fukuda T.
 Vinks A.A.
 Sadhasivam S.</t>
  </si>
  <si>
    <t>OCT1 genetic variants are associated with postoperative morphine-related adverse effects in children.</t>
  </si>
  <si>
    <t>Aim: Large interindividual variability in morphine pharmacokinetics (PK) could contribute to variability in morphine analgesia and adverse events. Respiratory depression (RD) and postoperative nausea and vomiting (PONV) are significant adverse drug response of intravenous morphine in the perioperative setting limiting its efficacy in achieving adequate surgical pain relief. OCT1 is a transporter in the liver that transports morphine from the bloodstream into hepatocytes. Earlier we reported association of genetic polymorphisms in OCT1 with morphine PK, and lower morphine clearance in Caucasian children as compared with African-American (AA) children. The aim of this study is to identify the association between common OCT1 genotypes affecting morphine's PK and clinically important postoperative morphine-related adverse outcomes. Method(s): After obtaining institutional review board (IRB) approval and informed consents, 311 children ages 6-15 years, American Society of Anesthesiologists' physical status 1 or 2 scheduled for tonsillectomy who received standard anesthetic, surgical and postoperative care were recruited. Clinical data collected included postoperative pain scores, total opioid use, incidence of PONV and RD. Four nonsynonymous SNPs of the OCT1 gene (rs12208357, rs34130495, rs72552763 and rs34059508) in each patient were genotyped using commercially available TaqMan assays. We investigated the genetic association of OCT1 with incidences of postoperative RD and PONV. Result(s): Caucasian and AA children differed significantly in the incidence of obstructive sleep apnea (p &lt; 0.001) and total morphine use (p = 0.028). There were incidences of prolonged post anesthesia care unit stay in 7% of Caucasian children, while no such incidences were observed for AA children (p = 0.05). OCT1 polymorphism rs12208357 was associated with high incidences of PONV and PONV leading to prolonged post anesthesia care unit stay (p &lt; 0.05). A significant association was also found between rs72552763 GAT deletion and high incidence of RD (p = 0.007). Conclusion(s): Children with certain OCT1 genotypes are associated with higher risk for RD and PONV following morphine administration leading to prolonged hospital stay. The OCT1 transporters' effects on morphine's PK could explain this association.Copyright © 2017 Future Medicine Ltd.</t>
  </si>
  <si>
    <t>http://dx.doi.org/10.2217/pgs-2017-0002</t>
  </si>
  <si>
    <t>Pharmacogenomics. 18(7) (pp 621-629), 2017. Date of Publication: May 2017.</t>
  </si>
  <si>
    <t>Siedlecki A.N.
 Smith S.
 Sayegh R.R.</t>
  </si>
  <si>
    <t>Ocular pain response to treatment in dry eye patients.</t>
  </si>
  <si>
    <t>Purpose: An ocular pain component is frequently reported by patients with dry eye disease (DED). We evaluate the subjective effect of dry eye treatment on ocular pain in patients with DED. Method(s): Cross-sectional study of patients presenting with a chief complaint of dry eye. Demographics, past ocular and medical history, OSDI, numeric pain scale score, pain descriptors, and subjective response to each attempted dry eye treatment ("helped a lot", "helped partially", "did not help") were collected between February and August 2018. Nonparametric tests were used to identify differential treatment response in patients with various pain levels. Result(s): 144 patients were divided into 4 groups according to their pain level. Increasing pain was significantly associated with younger age and a higher OSDI score. There was no statistically significant trend between pain severity and gender, race, marital status, or history of cataract or refractive surgery. Patients with higher pain intensity ratings were more likely to report a history of fibromyalgia or depression (p=0.01) and less likely to exhibit punctate fluorescein staining of the cornea (p=0.009) or have symptomatic improvement with topical anesthetic (p=0.05). Pain in the high intensity group was more likely to be described as burning, constant, associated with sensitivity to light, itching, and body pain. A significantly lower proportion of severe pain patients reported improvement with artificial tears (70.7% vs. 86.5%, p=0.003), cyclosporine (30.4% vs. 60.5%, p=0.001), punctal occlusion (47.4% vs. 68.1%, p=0.05) and serum tears (54.5% vs 70.0%, p=0.05). There was no significant difference in reported improvement with ointment (71.9% vs. 54.2%), lifitegrast (56.8% vs. 25.0%), omega-3 (52.8% vs. 52.4%), tetracyclines (40.9% vs 40.0%), pain pills (47.4% vs 44.8%), opioids (29.2% vs 36.4%), gabapentinoids (29.2% vs 28.0%), antidepressants (21.7% vs 25.0%), hot compresses (86.9% vs 76.7%), sunglasses (78.5% vs 74.2%), and aerobic exercise (31.7% vs. 28.6%) in all patients versus the severe pain group. Conclusion(s): Dry eye patients with severe ocular pain often have associated psychological and systemic pain conditions. Cross-sectional studies can provide guidance in the treatment of patients with dry eye-related ocular pain and guide future prospective studies on potentially effective therapies.</t>
  </si>
  <si>
    <t>Investigative Ophthalmology and Visual Science. Conference: 2019 Annual Meeting Association for Research in Vision and Ophthalmology, ARVO 2019. Vancouver, BC Canada. 60(9) (no pagination), 2019. Date of Publication: July 2019.</t>
  </si>
  <si>
    <t>Howland RH.</t>
  </si>
  <si>
    <t>Odds and ends in psychopharmacology from the past 10 years</t>
  </si>
  <si>
    <t>J Psychosoc Nurs Ment Health Serv. 2015 Jan;53(1):9-12. doi: 10.3928/02793695-20141222-01.</t>
  </si>
  <si>
    <t>10.3928/02793695-20141222-01</t>
  </si>
  <si>
    <t>Stoller K.B.
 Van King L.
 Clark M.R.
 Brooner R.K.</t>
  </si>
  <si>
    <t>Office-based buprenorphine maintenance: Setting the stage for success.</t>
  </si>
  <si>
    <t>PURPOSE: To review impartant principles0 in the treatment of opioid dependence drawn from experience within methadone-based comprehensive programs, and suggest how strategies can be adapted and applied to buprenorphine maintenance within office-based practice settings. EPIDEMIOLOGY: The percentage of individuals admitted to substance abuse treatment programs in the United States with a primary diagnosis of opioid use disorder rose from 12% in 1992 to 18% in 2001, and admission of individuals abusing prescription narcotic painkillers increased more than 2-fold between 1995 and 2002. Approximately 1200 opioid treatment programs with a total of approximately 200 000 treatment slots manage the estimated 898 000 Americans with chronic opioid dependence, and some US states have no such programs in place. REVIEW SUMMARY: A new opportunity exists for primary care and psychiatric practitioners to treat opioid dependence using buprenorphine maintenance in the office-based practice setting. However, many candidates for treatment will require services above and beyond simply receiving the agonist medication. Principles developed over 40 years of experience in comprehensive opioid treatment programs using methadone can be applied or adapted for the practice of office-based buprenorphine maintenance to optimize outcome. TYPE OF AVAILABLE EVIDENCE: Prospective, randomized, placebo-controlled clinical trials; nationally recognized treatment guidelines; national epidemiological surveys; prospective and retrospective cohort studies; meta-analyses. GRADE OF AVAILABLE EVIDENCE: Good. CONCLUSION(S): By carefully selecting patients, clearly communicating positive expectations, structuring treatment with evidence-based methodologies, and making appropriate referrals, the office-based clinician providing buprenorphine maintenance can optimize outcome and treatment satisfaction for the patient, physician, and office staff.</t>
  </si>
  <si>
    <t>Advanced Studies in Medicine. 6(3) (pp 124-134), 2006. Date of Publication: March 2006.</t>
  </si>
  <si>
    <t>Noe, Shelly R.</t>
  </si>
  <si>
    <t>Office-based buprenorphine treatment: Identifying factors that promote retention in opioid dependent patients.</t>
  </si>
  <si>
    <t>Objective: Heroin and prescription opioid abuse is recognized as a persistent and pervasive worldwide public health issue. Opioid, which includes opiate drugs, are compounded from the poppy seed and exist in natural, semisynthetic, and synthetic forms (World Health Organization, 2004). Buprenorphine/naloxone (SuboxoneÂ®) a long acting partial Î¼-opioid receptor agonist in combination with the opioid antagonist and buprenorphine (SubutexÂ®), are safe and efficacious office-based opioid treatment (OBOT) maintenance therapies for opioid dependence. A nationwide increase in opioid use is mirrored in New Mexico, which has the highest rate of unintentional drug related deaths in the nation attributed primarily to prescription opioids and heroin. Retention and relapse are the most significant challenges in opioid dependence. The purpose of this research was to compare retention time of opioid-dependent individuals receiving buprenorphine/naloxone and buprenorphine OBOT in the largest Southwest New Mexico SuboxoneÂ® clinic and identify sociodemographic and clinical characteristics that influence treatment outcomes and ascertain correlations between national buprenorphine retention time and those in New Mexico. Data analysis was used to construct recommendations for the improvement of opioid dependent patients receiving buprenorphine and buprenorphine/naloxone OBOT. Method: A retrospective cohort study and survival analysis of 350 participants prescribed buprenorphine in a public health office in Southwest New Mexico from January 2008 to December 2011. Participants who met DSM-IV-TR criteria for opioid dependence were identified from monthly-maintained master list, in an Excel database. Medical record abstraction was conducted to obtain participant specific demographic data, psychosocial factors, and retention time. Descriptive statistics and Fisher's Exact tests for significance were used to characterize the sample. Kaplan-Meier survival analysis and Wilcoxon rank sum tests were used to measure retention and compare variables to identify factors that most significantly impact retention. Results: Participants (N = 350) had a mean cumulative retention time of 65% at 30 days and 35% at 6 months. The study identified statistically significant relationships between drug of choice (p = 0.0001), intravenous drug use (p = 0.0001), presence of mental health disorder (p = 0.001), and pay source (p = 0.0001). Trends in age and retention time were identified, however not statically significant. Conclusions: Retention rates and influencing factors of opioid-dependent individuals receiving office-based buprenorphine/naloxone therapy in a Southwestern New Mexico public health office clinic mirror those reported in literature findings. Strong evidence exists to predict higher retention rates in individuals who abuse opioid pills only, have no history of intravenous drug use, disclosed their mental health status, and are fiscally responsible for their pharmacotherapy. The results suggest the need for practice changes within the office such as increasing the frequency of office visits during the first 30 days of treatment, improving the process for screening and documentation of HCV and HIV status. In addition, there is a need for practice guidelines and a collaborative team approach to improve program retention and patient outcomes. (PsycInfo Database Record (c) 2022 APA, all rights reserved)</t>
  </si>
  <si>
    <t>Sani, G; Simonetti, A; Serra, G; Solfanelli, A; Girardi, N; Janiri, D; Danese, E; Rapinesi, C; Tatarelli, R; Girardi, P</t>
  </si>
  <si>
    <t>Olanzapine in manic/mixed patients with or without substance abuse</t>
  </si>
  <si>
    <t>dual diagnosis; bipolar disorder; substance abuse; craving; olanzapine</t>
  </si>
  <si>
    <t>BIPOLAR DISORDER; COCAINE DEPENDENCE; DOUBLE-BLIND; ALCOHOL-USE; DRUG-ABUSE; SCHIZOPHRENIA; PSYCHOPATHOLOGY; LAMOTRIGINE; COMORBIDITY; PREVALENCE</t>
  </si>
  <si>
    <t>Aim. To evaluate the efficacy of olanzapine in patients in their manic/mixed phase with or without comorbidity with substance abuse/dependence disorder. Methods. In this observational, controlled, prospective study, 60 patients with a DSM-IV-TR diagnosis of bipolar disorder, manic/mixed episode (30 patiens with and 30 patient without Comorbidity with a substance abuse/dependence disorder) were treated with olanzapine, evaluated at discharge, and followed-up for 8 weeks. Efficacy of olanzapine was assessed by comparing the proportion of responders (an at least 50% drop in Young Mania Rating Scale [YMRS] score from baseline) and remitters (YMRS 512 and Hamilton Depression Rating Scale [HAM-D] 58) in both groups. Craving and days of abuse/use were assessed with Visual Analogue Scale (VAS) and Time-line Follow-Back (TLFB), respectively. Results. Differences in response and remission percentages were statistically not significant at discharge and during follow-up. A reduction of days of abuse has been observed in the drug-abuse group, while craving was only slightly decreased. Discussion. These results suggest that olanzapine is effective in both groups and its efficacy in reducing the days of abuse appears to be independent from its action on craving.</t>
  </si>
  <si>
    <t>Bouknight J.G.
 Rudd K.B.
 Srinivasan S.
 Thorne D.L.</t>
  </si>
  <si>
    <t>Old man's crack club: Substance use in the geriatric population, from literature to clinical practice.</t>
  </si>
  <si>
    <t>Approximately 35 million older adults (age 65+) account for 13% of the U.S. pop ulation. By the year 2030, the elderly are projected to comprise 22% (~70 million people) of the U.S. population. This number includes aging baby boomers (people born between 1946 and 1964). With this burgeoning population, the number of elderly who abuse alcohol and drugs (illicit and prescription) is also projected to rise. Recent estimates suggest the 1.7 million adults age 50+ with substance dependence/abuse will escalate to 4.4 million by the year 2020 (Epstein, 2002; Gfroerer et al, 2001; The Robert Wood Johnson Foundation, 2001). Contributing factors include higher rates of substance use (Patterson, 1999) and a reflection of lifestyle choices made today (Aurora, 2000). Reports indicate baby boomers have 3-4 times the rate of depression, suicide, anxiety, alcohol, and drug abuse compared to elderly from other generations (Koenig, George, &amp; Schneider, 1994). Age affects physiologic responses to substances. Changes include reduced gastric break-down of alcohol, increased fat- to-water ratio leading to higher alcohol concentration in the bloodstream, decreased hepatic metabolism and renal clearance of benzodiazepines, and increased CNS sensitivity (Brody, 2002). According to recent studies, 6% of older adults are heavy drinkers (quantified as &gt;2 standard drinks daily) (Rigler, 2000). Prescription drug misuse and abuse are of particular concern in older adults, partly because more drugs are prescribed in this population (e.g. benzodiazepines), and also because of the age-associated vulnerability to psychoactive substances. Few studies have examined the prevalence of substance abuse in the elderly population, challenging the understanding of the extent and impact of licit and illicit substance abuse in older adults. Lack of heterogeneity in assessment sites is a limiting factor-most studies were conducted in emergency department settings. In 2000, a prospective blinded observational study of patients &gt;=60 presenting to the ER showed 2.2% tested positive for cocaine (Aurora, 2000). Another study (Rivers, 2004) confirmed these results: 2% of the elderly population presenting to an inner-city ER tested positive for cocaine. These individuals were more likely to be "younger" (66.4 years vs. 76.0 years), predominantly male, and more likely to be diagnosed with drug/alcohol abuse. The prevalence of cocaine use in both of these studies was six times greater than that estimated by the National Household Survey on Drug Abuse, confirming findings that substance misuse in the elderly is underreported, overlooked, or missed (McGrath 2005). There is limited research looking at new-onset crack cocaine use in the elderly population. We reviewed electronic medical records of 117 patients &gt;=50 treated for cocaine use at the Dorn VAMC between 2000 and 2007. 17 individuals (14.5%) reported first use of cocaine after age 50, with co-morbid alcohol use in the vast majority.</t>
  </si>
  <si>
    <t>https://dx.doi.org/10.1097/01.JGP.0000346964.46544.ec</t>
  </si>
  <si>
    <t>American Journal of Geriatric Psychiatry. Conference: AAGP Annual Meeting 2009. Honolulu, HI United States. Conference Publication: (var.pagings). 17(SUPPL. 13) (pp A35-A36), 2009. Date of Publication: March 2009.</t>
  </si>
  <si>
    <t>Doukas N.</t>
  </si>
  <si>
    <t>Older adults prescribed methadone: a review of the literature across the life span from opiate initiation to methadone maintenance treatment</t>
  </si>
  <si>
    <t>Curr Drug Abuse Rev. 2014;7(3):165-73. doi: 10.2174/1874473708666150107151010.</t>
  </si>
  <si>
    <t>10.2174/1874473708666150107151010</t>
  </si>
  <si>
    <t>Tan H.S.
 Habib A.S.</t>
  </si>
  <si>
    <t>Oliceridine: A novel drug for the management of moderate to severe acute pain - a review of current evidence.</t>
  </si>
  <si>
    <t>Optimal pain relief requires a balance between adequate analgesia and risk of adverse effects. Opioids remain the cornerstone for managing moderate to severe pain, but are associated with opioid-induced respiratory depression (OIRD) and gastrointestinal com-plications. Opioids exert their analgesic effects predominantly via G-protein signaling, however, adverse effects including OIRD are mediated by the beta-arrestin pathway. Oliceridine is the first of a new class of biased opioid agonists that preferentially activate G-protein signaling over beta-arrestin, which would theoretically improve analgesia and reduce the risk of adverse effects. Oliceridine is approved by the Food and Drug Administration (FDA) for the treatment of moderate to severe acute pain. The efficacy of Oliceridine was mainly established in two randomized controlled Phase III clinical trials of patients experi-encing moderate to severe pain after bunionectomy (APOLLO-1) and abdominoplasty (APOLLO-2). The results of the APOLLO studies demonstrate that Oliceridine, when administered via patient-controlled analgesia (PCA) demand boluses of 0.35mg and 0.5mg, provides superior analgesia compared to placebo, and is equianalgesic to PCA morphine 1mg demand boluses, without significant difference in the incidence of respiratory complications. In a more pragmatic trial of surgical and non-surgical patients, the ATHENA observational cohort study reported rapid onset of analgesia with Oliceridine given with or without multi-modal analgesia. However, these studies were designed to evaluate analgesic efficacy, and it is still uncertain if Oliceridine has a better safety profile than conventional opioids. Although several post hoc analyses of pooled data from the APOLLO and ATHENA trials reported that Oliceridine was associated with lower OIRD and gastrointestinal complications compared to morphine, prospective studies are needed to elucidate if biased agonists such as Oliceridine reduce the risk of adverse effects compared to conventional opioids.Copyright © 2021 Tan and Habib.</t>
  </si>
  <si>
    <t>https://dx.doi.org/10.2147/JPR.S278279</t>
  </si>
  <si>
    <t>Journal of Pain Research. 14 (pp 969-979), 2021. Date of Publication: 2021.</t>
  </si>
  <si>
    <t>Jones AA, Gerke T, Striley CW, Whitehead N, Osborne V, Cottler LB.</t>
  </si>
  <si>
    <t>One Step at a Time: A Latent Transitional Analysis on Changes in Substance Use, Exposure to Violence, and HIV/AIDS Risk Behaviors among Female Offenders</t>
  </si>
  <si>
    <t>Am J Crim Justice</t>
  </si>
  <si>
    <t>10.1007/s12103-017-9419-1</t>
  </si>
  <si>
    <t>Winkelman J.W.
 Purks J.</t>
  </si>
  <si>
    <t>One-year longitudinal follow-up data from the national rls opioid registry.</t>
  </si>
  <si>
    <t>Introduction: Restless Legs Syndrome (RLS) is a sensory-motor neurological disorder characterized by an irresistible urge to move the legs that is often paired with leg discomfort, occurring primarily during the evening or nighttime. Low-dose opioid medications are frequently used in patients who have become refractory to first-line RLS treatments. We aim to collect longitudinal data over at least 5 years on the primary outcomes of RLS treatment efficacy, and dosage changes and tolerability of opioid medications in this population to better inform clinical decisions. Method(s): Patients currently taking an opioid for diagnosed RLS who had a previous therapeutic response to dopaminergic agonists are included in the registry. Information is collected at baseline via a 45-minute phone interview and online survey. Follow-up online surveys are performed every 6 months thereafter. All data is stored in REDCap. Recruitment is through the RLS Foundation and referrals from clinicians. Result(s): Since recruitment began in December 2017, 451 participants have enrolled in the registry: 57% female, 73% aged 60 or older, and 98% white. At enrollment, 88% had experienced augmentation on dopamine agonist treatment. Participants had been taking opioids for a median of 1-3 years prior to enrollment. Over half of participants were on opioid monotherapy, with an additional 22% taking a concomitant A2delta ligand; 46% are on methadone (median=10 mg), with an additional 27% on oxycodone formulations (median=15 mg). 54% of participants have a history of psychiatric illness; 36% of all participants report suicidal ideation prior to opioid treatment. 75% of participants are considered "Low Risk" and 19% are "Moderate Risk" for opioid abuse, as calculated by the Opioid Risk Tool. The average IRLS score was significantly lower for participants taking methadone (9.9) than for participants taking oxycodone (18.0) (p &lt; 0.00001). The most common side effects of opioid treatment included constipation (52% of participants), followed by drowsiness/fatigue (24%) and itching (20%). Of 191 participants reaching 1-year follow-up, 93.2% filled out surveys (6 participants discontinued opioid treatment, 6 are LTFU, and 1 was excluded). Median and mode change in MME at 1-year is 0 mg. Mean MME increase=2.7. 27% of all participants increased their opioid dose at 1-year; approximately a third of those increased by less than 10 MME, while 8% of participants increased by &gt;25 MME. 6 subjects (3.4%) increased their opioid dose by greater than 50 MME. 17% of all participants decreased their opioid dose. IRLS scores did not significantly change from Baseline to 1-year follow-up. Mean and median values for RLS-QoL, Insomnia Severity Index, Patient Health Questionnaire-9, and Generalized Anxiety Disorder-7 scales did not change from Baseline to 1-year. Conclusion(s): Approximately half of registry participants are on opioid monotherapy, of which nearly half are taking methadone. Opioid doses are generally low in this population. At 1-year follow-up, although 25% of participants increased their opioid dose, approximately one-third of those dose increases were small (&lt; 10 MME), and less than 10% of subjects increased their opioid dose by &gt;25 MME. IRLS, sleep, and mood/anxiety scores were stable. Acknowledgements: RLS Foundation.Copyright © 2019</t>
  </si>
  <si>
    <t>https://dx.doi.org/10.1016/j.sleep.2019.11.1169</t>
  </si>
  <si>
    <t>Sleep Medicine. Conference: 15th World Sleep Congress. Vancouver Canada. 64(Supplement 1) (pp S420-S421), 2019. Date of Publication: December 2019.</t>
  </si>
  <si>
    <t>Sussman S.
 Rohrbach L.
 Spruijt-Metz D.
 Barnett E.
 Lisha N.
 Sun P.</t>
  </si>
  <si>
    <t>One-year prediction of pain killer use among at-risk older teens and emerging adults.</t>
  </si>
  <si>
    <t>The leading substance of misuse among teens after tobacco, alcohol, and marijuana is the use of pain killers. Very few longitudinal studies on prediction of pain killer use have been conducted among teens. This study examined the 1-year prediction of self-reported last 30-day pain killer use controlling for baseline 30-day painkiller use among 1186 alternative high school youth in California. Among demographic, behavioral, psychosocial, and environmental predictors, a multivariable model indicated that: (a) relatively higher levels of baseline pain killer use; (b) white ethnicity; (c) relatively lower levels of depressive symptoms (contrary to previous studies); and (d) those who live with both parents were more likely to report use of pain killer medications in the next year. It is speculated that those with relatively greater access to pain medication, within an at-risk social environment, are those who will use it later on. © 2012, Baywood Publishing Co., Inc.</t>
  </si>
  <si>
    <t>https://dx.doi.org/10.2190/DE.42.2.e</t>
  </si>
  <si>
    <t>Journal of Drug Education. 42(2) (pp 195-210), 2012. Date of Publication: 01 Jan 2012.</t>
  </si>
  <si>
    <t>Kampman KM, Rukstalis M, Ehrman R, McGinnis DE, Gariti P, Volpicelli JR, Pettinati H, O'Brien CP.</t>
  </si>
  <si>
    <t>Open trials as a method of prioritizing medications for inclusion in controlled trials for cocaine dependence</t>
  </si>
  <si>
    <t>10.1016/s0306-4603(98)00040-9</t>
  </si>
  <si>
    <t>Davis, Alan Kooi;Xin, Yitong;Sepeda, Nathan;Averill, Lynnette A.</t>
  </si>
  <si>
    <t>Open-label study of consecutive ibogaine and 5-meo-dmt assisted-therapy for trauma-exposed male special operations forces veterans: Prospective data from a clinical program in mexico.</t>
  </si>
  <si>
    <t>Background: Research in psychedelic medicine has focused primarily on civilian populations. Further study is needed to understand whether these treatments are effective for Veteran populations. Objectives: Here, we examine the effectiveness of psychedelic-assisted therapy among trauma-exposed Special Operations Forces Veterans (SOFV) seeking treatment for cognitive and mental health problems in Mexico. Methods: Data were collected from an ibogaine and 5-methoxy-N,N-dimethyltryptamine (5-MeO-DMT) clinical treatment program for SOFV with a history of trauma exposure. This clinical program collects prospective clinical program evaluation data, such as background characteristics, symptom severity, functioning (e.g., satisfaction with life, posttraumatic stress disorder symptoms, depression symptoms, anxiety symptoms, sleep disturbance, psychological flexibility, disability in functioning, cognitive functioning, neurobehavioral symptoms, anger, suicidal ideation), and substance persisting/enduring effects through online surveys at four timepoints (baseline/pre-treatment, one-, three-, and six-months after treatment). Results: The majority of the sample (n = 86; Mean Age = 42.88, SD = 7.88) were Caucasian (87.2%), non-Hispanic (89.5%), and males (100%). There were significant and large improvements in self-reported PTSD symptoms (p &lt; .001, d = .414), depression (p &lt; .001, d = .275), anxiety (p &lt; .001, d = .276), insomnia severity (p &lt; .001, d = .351), and post-concussive symptoms (p &lt; .001, d = .389) as well as self-reported satisfaction with life (p &lt; .001, d = .371), psychological flexibility (p &lt; .001, d = .313) and cognitive functioning (p &lt; .001, d = .265) from baseline to one-month follow-up. Conclusions: Data suggest combined ibogaine and 5-MeO-DMT assisted therapy has potential to provide rapid and robust changes in mental health functioning with a signal of durable therapeutic effects up to 6-months. Future research in controlled settings is warranted. (PsycInfo Database Record (c) 2023 APA, all rights reserved)</t>
  </si>
  <si>
    <t>https://doi.org/10.1080/00952990.2023.2220874</t>
  </si>
  <si>
    <t>Smith J.S.
 Kelly M.P.
 Yanik E.L.
 Baldus C.R.
 Buell T.J.
 Lurie J.D.
 Edwards C.
 Glassman S.D.
 Lenke L.G.
 Boachie-Adjei O.
 Buchowski J.M.
 Carreon L.Y.
 Crawford C.H.
 Errico T.J.
 Lewis S.J.
 Koski T.
 Parent S.
 Lafage V.
 Kim H.J.
 Ames C.P.
 Bess S.
 Schwab F.J.
 Shaffrey C.I.
 Bridwell K.H.</t>
  </si>
  <si>
    <t>Operative versus nonoperative treatment for adult symptomatic lumbar scoliosis at 5-year follow-up: Durability of outcomes and impact of treatment-related serious adverse events.</t>
  </si>
  <si>
    <t>Objective: Although short-term adult symptomatic lumbar scoliosis (ASLS) studies favor operative over nonoperative treatment, longer outcomes are critical for assessment of treatment durability, especially for operative treatment, because the majority of implant failures and nonunions present between 2 and 5 years after surgery. The objectives of this study were to assess the durability of treatment outcomes for operative versus nonoperative treatment of ASLS, to report the rates and types of associated serious adverse events (SAEs), and to determine the potential impact of treatmentrelated SAEs on outcomes. Method(s): The ASLS-1 (Adult Symptomatic Lumbar Scoliosis-1) trial is an NIH-sponsored multicenter prospective study to assess operative versus nonoperative ASLS treatment. Patients were 40.80 years of age and had ASLS (Cobb angle &gt;= 30degree and Oswestry Disability Index [ODI] &gt;=20 or Scoliosis Research Society [SRS]-22 subscore &lt;= 4.0 in the Pain, Function, and/or Self-Image domains). Patients receiving operative and nonoperative treatment were compared using as-treated analysis, and the impact of related SAEs was assessed. Primary outcome measures were ODI and SRS-22. Result(s): The 286 patients with ASLS (107 with nonoperative treatment, 179 with operative treatment) had 2-year and 5-year follow-up rates of 90% (n = 256) and 74% (n = 211), respectively. At 5 years, compared with patients treated nonoperatively, those who underwent surgery had greater improvement in ODI (mean difference -15.2 [95% CI -18.7 to -11.7]) and SRS-22 subscore (mean difference 0.63 [95% CI 0.48-0.78]) (p &lt; 0.001), with treatment effects (TEs) exceeding the minimum detectable measurement difference (MDMD) for ODI (7) and SRS-22 subscore (0.4). TEs at 5 years remained as favorable as 2-year TEs (ODI -13.9, SRS-22 0.52). For patients in the operative group, the incidence rates of treatment-related SAEs during the first 2 years and 2.5 years after surgery were 22.38 and 8.17 per 100 person-years, respectively. At 5 years, patients in the operative group who had 1 treatment-related SAE still had significantly greater improvement, with TEs (ODI -12.2, SRS-22 0.53; p &lt; 0.001) exceeding the MDMD. Twelve patients who received surgery and who had 2 or more treatment-related SAEs had greater improvement than nonsurgically treated patients based on ODI (TE -8.34, p = 0.017) and SRS-22 (TE 0.32, p = 0.029), but the SRS-22 TE did not exceed the MDMD. Conclusion(s): The significantly greater improvement of operative versus nonoperative treatment for ASLS at 2 years was durably maintained at the 5-year follow-up. Patients in the operative cohort with a treatment-related SAE still had greater improvement than patients in the nonoperative cohort. These findings have important implications for patient counseling and future cost-effectiveness assessments.Copyright © 2021 AANS.</t>
  </si>
  <si>
    <t>https://dx.doi.org/10.3171/2020.9.SPINE201472</t>
  </si>
  <si>
    <t>Journal of Neurosurgery: Spine. 35(1) (pp 67-79), 2021. Date of Publication: July 2021.</t>
  </si>
  <si>
    <t>Bourbon N.
 Amalou A.
 Ladaamia A.</t>
  </si>
  <si>
    <t>Opiate addiction and others psychiatric diagnosis.</t>
  </si>
  <si>
    <t>INTRODUCTION: In recent years, opiate addiction has been a public health problem in Algeria. It quickly gives rise to somatic decay, intellectual and emotional deficit and socio-family disintegration. Attention focused on the diagnosis of addiction often obscures other underlying mental disorders. METHOD(S): For this purpose; a prospective clinical study was undertaken to determine the prevalence of psychiatric disorders associated with opiate dependence and to highlight the management difficulties inherent in this diagnostic association. In this order, we included a sample of 100 patients with the diagnosis of opiate dependency. RESULT(S): The results of this study show a prevalence of other mental disorders of the order of 50%, with the representativeness of anxiety and mood disorders respectively of 46% and 48%. Personality disorders occupy an important place of the order of 30%. CONCLUSION(S): This dual pathology seems to have a negative impact on prognosis with a rate of suicidality of 28%, frequent relapses and low retention in the care device.</t>
  </si>
  <si>
    <t>Heroin Addiction and Related Clinical Problems. Conference: 2nd World Congress of World Association on Dual Disorder, WADD 2018. Florence Italy. 20(Supplement 2) (pp 12), 2018. Date of Publication: October 2018.</t>
  </si>
  <si>
    <t>Richards DM, Scott NA, Shaffer JL, Irving M.</t>
  </si>
  <si>
    <t>Opiate and sedative dependence predicts a poor outcome for patients receiving home parenteral nutrition</t>
  </si>
  <si>
    <t>JPEN J Parenter Enteral Nutr. 1997 Nov-Dec;21(6):336-8. doi: 10.1177/0148607197021006336.</t>
  </si>
  <si>
    <t>10.1177/0148607197021006336</t>
  </si>
  <si>
    <t>Kearney, Patricia;Ibbetson, Marcelle</t>
  </si>
  <si>
    <t>Opiate dependent women and their babies: A study of the multidisciplinary work of a hospital and a local authority.</t>
  </si>
  <si>
    <t>Examined the multidisciplinary approach of an inner-city hospital to the treatment of 12 opiate-dependent women (aged 21â€“36 yrs at time of booking) and their babies, with particular regard to statutory child-protection responsibilities. 13 births with follow-up are reviewed. The hospital's planning scheme appeared to achieve some of its aims. Referral to the relevant social worker was achieved at booking in, and in all but one case social work was firmly established. The social worker could identify the necessary professional networks for calling planning meetings or case conferences. Case conferences would be called for (1) lack of adequate parenting history, (2) uncertainty due to court appearances or imprisonment, (3) poor antenatal or drug rehabilitative attendance, (4) lack of family/social support, or (5) birth of a subsequent child. Parents exhibited many pointers for the risk of child abuse. (PsycINFO Database Record (c) 2016 APA, all rights reserved)</t>
  </si>
  <si>
    <t>British Journal of Social Work</t>
  </si>
  <si>
    <t>Opiate use in patients with ankylosing spondylitis.</t>
  </si>
  <si>
    <t>Background/Purpose: Prescription opiates are commonly prescribed in patients with chronic pain, yet there is no evidence that these drugs ameliorate disease progression, and are associated with numerous side effects, including dependence and overdosage. The purpose of this study was to assess factors associated with narcotics usage in AS patients. Method(s): 611 AS patients, meeting the modified New York criteria followed up to 4 years and enrolled in a longitudinal outcome study were assessed. Demographic, clinical and self-reported outcomes were collected every 4-6 months. Usage of medications since last visit was collected every visit, including daily dosage, how many days in the prior month taken and how many months since the previous visit. Disease activity was defined by the Bath Ankylosing Spondylitis Disease Activity Index (BASDAI), functional outcomes by the Bath Ankylosing Spondylitis Functional Index (BASFI) and radiographic severity by the Bath Ankylosing Spondylitis Radiographic Index (BASRI) and the modified Stoke Ankylosing Spondylitis Spinal Score (mSASSS). Depression was gauged by self-report, by the use of anti-depressant medications, and by Center for Epidemiologic Studies Depression Scale (CES-D) testing. Univariable mixed models were used to identify factors associated with narcotic usage accounting for correlation of repeated measures over time. Final longitudinal multivariable models were developed that identified independent factors associated with narcotic usage. Result(s): The cohort was 71% male and 76% of patients were white, having a mean age 41.1 years (SD= 13.6). Mean disease duration was 17.6 years (SD=13.5). Opiate usage was reported in 87 (14.3%) of patients (9.36% taking continuously, 4.96% intermittently). Table 1 shows the univariable associations between narcotics usage and each independent variable from longitudinal model. Independent factors associated with narcotic usage in the multivariable analysis included subjective disease activity (measured by the BASDAI, OR=2.9, 95% CI=(1.8, 4.7), p&lt;0.0001), functional impairment (measured by the BASFI, OR=1.9, 95% CI=(1.1, 3.15), p=0.023), depression (OR=2.3, 95% CI=(1.12 4.7), p=0.015) and the use of muscle relaxants (OR=5.3, 95% CI=(2.6, 10.7), p&lt;0.0001). Complex interrelationships were encountered between depression, anti-depressives and other medications (anxiolytics and muscle relaxants). Conclusion(s): AS patients using opiates have significantly greater subjective disease activity, report greater functional impairment, exhibit more depression and are more likely to take muscle relaxants than those that do not. (Table Presented).</t>
  </si>
  <si>
    <t>Arthritis and Rheumatism. Conference: American College of Rheumatology/Association of Rheumatology Health Professionals Annual Scientific Meeting, ACR/ARHP 2013. San Diego, CA United States. Conference Publication: (var.pagings). 65(SUPPL. 10) (pp S1046), 2013. Date of Publication: October 2013.</t>
  </si>
  <si>
    <t>Gryczynski, Jan;Kinlock, Timothy W.;Kelly, Sharon M.;O'Grady, Kevin E.;Gordon, Michael S.;Schwartz, Robert P.</t>
  </si>
  <si>
    <t>Opioid agonist maintenance for probationers: Patient-level predictors of treatment retention, drug use, and crime.</t>
  </si>
  <si>
    <t>This study examined outcomes and their predictors among 181 probationers enrolling in opioid agonist maintenance with methadone or levo-alpha-acetylmethadol (LAAM). Participants were interviewed at treatment entry and 2-, 6-, and 12-month follow-ups. Treatment retention and frequency of heroin use, cocaine use, and income-generating criminal activity were examined using survival and longitudinal analyses. Participants reported marked reductions in drug use and crime relative to treatment entry. A number of patient characteristics associated with various outcomes were identified. The findings support engaging probationers in treatment and highlight patient factors that might influence outcomes. (PsycInfo Database Record (c) 2023 APA, all rights reserved)</t>
  </si>
  <si>
    <t>https://doi.org/10.1080/08897077.2011.616816</t>
  </si>
  <si>
    <t>Cui Z, Bach P, Ti L, Hayashi K, Morgan J, Milloy MJ, Kerr T.</t>
  </si>
  <si>
    <t>Opioid agonist therapy engagement and crystal methamphetamine use: The impact of unregulated opioid use in Vancouver, Canada</t>
  </si>
  <si>
    <t>Int J Drug Policy. 2022 Dec;110:103879. doi: 10.1016/j.drugpo.2022.103879. Epub 2022 Oct 18.</t>
  </si>
  <si>
    <t>PMC9886012</t>
  </si>
  <si>
    <t>10.1016/j.drugpo.2022.103879</t>
  </si>
  <si>
    <t>Russell C, Nafeh F, Pang M, MacDonald SF, Derkzen D, Rehm J, Fischer B.</t>
  </si>
  <si>
    <t>Opioid agonist treatment (OAT) experiences and release plans among federally incarcerated individuals with opioid use disorder (OUD) in Ontario, Canada: a mixed-methods study</t>
  </si>
  <si>
    <t>BMC Public Health. 2022 Mar 4;22(1):436. doi: 10.1186/s12889-022-12685-0.</t>
  </si>
  <si>
    <t>PMC8897889</t>
  </si>
  <si>
    <t>10.1186/s12889-022-12685-0</t>
  </si>
  <si>
    <t>Marks, C; Borquez, A; Jain, S; Sun, XY; Strathdee, SA; Garfein, RS; Milloy, MJ; DeBeck, K; Cepeda, JA; Werb, D; Martin, NK</t>
  </si>
  <si>
    <t>Opioid agonist treatment scale-up and the initiation of injection drug use: A dynamic modeling analysis</t>
  </si>
  <si>
    <t>STREET-INVOLVED YOUTH; METHADONE-MAINTENANCE; COST-EFFECTIVENESS; HEPATITIS-C; SUBSTITUTION TREATMENT; SYRINGE PROGRAMS; HIV; PEOPLE; HEROIN; PREVENT</t>
  </si>
  <si>
    <t>Background Injection drug use (IDU) is associated with multiple health harms. The vast majority of IDU initiation events (in which injection-naive persons first adopt IDU) are assisted by a person who injects drugs (PWID), and as such, IDU could be considered as a dynamic behavioral transmission process. Data suggest that opioid agonist treatment (OAT) enrollment is associated with a reduced likelihood of assisting with IDU initiation. We assessed the association between recent OAT enrollment and assisting IDU initiation across several North American settings and used dynamic modeling to project the potential population-level impact of OAT scale-up within the PWID population on IDU initiation. Methods and findings We employed data from a prospective multicohort study of PWID in 3 settings (Vancouver, Canada [n = 1,737]; San Diego, United States [n = 346]; and Tijuana, Mexico [n = 532]) from 2014 to 2017. Site-specific modified Poisson regression models were constructed to assess the association between recent (past 6 month) OAT enrollment and history of ever having assisted an IDU initiation with recently assisting IDU initiation. Findings were then pooled using linear mixed-effects techniques. A dynamic transmission model of IDU among the general population was developed, stratified by known factors associated with assisting IDU initiation and relevant drug use behaviors. The model was parameterized to a generic North American setting (approximately 1% PWID) and used to estimate the impact of increasing OAT coverage among PWID from baseline (approximately 21%) to 40%, 50%, and 60% on annual IDU initiation incidence and corresponding PWID population size across a decade. From Vancouver, San Diego, and Tijuana, respectively, 4.5%, 5.2%, and 4.3% of participants reported recently assisting an IDU initiation, and 49.4%, 19.7%, and 2.1% reported recent enrollment in OAT. Recent OAT enrollment was significantly associated with a 45% lower likelihood of providing recent IDU initiation assistance among PWID (relative risk [RR] 0.55 [95% CI 0.36-0.84], p = 0.006) compared to those not recently on OAT. Our dynamic model predicts a baseline mean of 1,067 (2.5%-97.5% interval [95% I 490-2,082]) annual IDU initiations per 1,000,000 individuals, of which 886 (95% I 406-1,750) are assisted by PWID. Based on our observed statistical associations, our dynamic model predicts that increasing OAT coverage from approximately 21% to 40%, 50%, or 60% among PWID could reduce annual IDU initiations by 11.5% (95% I 2.4-21.7), 17.3% (95% I 5.6-29.4), and 22.8% (95% I 8.1-36.8) and reduce the PWID population size by 5.4% (95% I 0.1-12.0), 8.2% (95% I 2.2-16.9), and 10.9% (95% I 3.2-21.8) relative to baseline, respectively, in a decade. Less impact occurs when the protective effect of OAT is diminished, when a greater proportion of IDU initiations are unassisted by PWID, and when average IDU career length is longer. The study's main limitations are uncertainty in the causal pathway between OAT enrollment and assisting with IDU initiation and the use of a simplified model of IDU initiation. Conclusions In addition to its known benefits on preventing HIV, hepatitis C virus (HCV), and overdose among PWID, our modeling suggests that OAT scale-up may also reduce the number of IDU initiations and PWID population size. Author summaryWhy was this study done? The majority of injection drug use (IDU) initiations are assisted by people who inject drugs (PWID). Evidence from North America indicates that PWID receiving opioid agonist treatment (OAT; such as methadone or buprenorphine) are less likely to have provided assistance with IDU initiation. We used dynamic modeling to assess the impact of scaling up OAT coverage among PWID on IDU initiations in the next decade in a generic North American setting. What did the researchers do and find? We used cohort data among PWID from Vancouver, Canada; San Diego, United States; and Tijuana, Mexico, to assess the relationship between recent OAT enrollment and recent provision of assistance with IDU initiation, finding that past-6-month enrollment in OAT was associated with nearly half the likelihood of past-6-month provision of assistance with IDU initiation. Using these associations, we parameterized a dynamic model of IDU initiation and assessed the population-level impact of scaling up OAT coverage on IDU initiations over the next decade in a generic North American setting. We estimate that if OAT coverage is scaled up from approximately 21% to 60% among PWID, the number of people who initiate IDU each year will decrease by 23% after a decade. What do these findings mean? In addition to its known benefits of preventing HIV, hepatitis C virus (HCV), and overdose among PWID, our findings suggest that increasing OAT coverage among PWID can have an important impact on reducing IDU initiations.</t>
  </si>
  <si>
    <t>Eikemo M.
 Meier I.M.
 Loseth G.E.
 Trostheim M.
 Orstavik N.
 Jensen E.N.
 Garland E.L.
 Berna C.
 Ernst G.
 Leknes S.</t>
  </si>
  <si>
    <t>Opioid analgesic effects on subjective well-being in the operating theatre*.</t>
  </si>
  <si>
    <t>Exposure to opioid analgesics due to surgery increases the risk of new persistent opioid use. A mechanistic hypothesis for opioids' abuse liability rests on the belief that, in addition to pain relief, acute opioid treatment improves well-being (e.g. via euphoria) and relieves anxiety. However, opioids do not consistently improve mood in laboratory studies of healthy non-opioid users. This observational study determined how two commonly used opioid analgesics affected patients' subjective well-being in standard clinical practice. Day surgery patients rated how good and how anxious they felt before and after an open-label infusion of remifentanil (n = 159) or oxycodone (n = 110) in the operating theatre before general anaesthesia. One minute after drug injection, patients reported feeling intoxicated (&gt; 6/10 points). Anxiety was reduced after opioids, but this anxiolytic effect was modest (remifentanil Cohen's d = 0.21; oxycodone d = 0.31). There was moderate to strong evidence against a concurrent improvement in well-being (Bayes factors &gt; 6). After remifentanil, ratings of 'feeling good' were significantly reduced from pre-drug ratings (d = 0.28). After oxycodone, one in three participants felt better than pre-drug. Exploratory ordered logistic regressions revealed a link between previous opioid exposure and opioid effects on well-being, as only 14 of the 80 opioid-naive patients reported feeling better after opioid injection. The odds of improved well-being ratings after opioids were higher in patients with previous opioid exposure and highest in patients with &gt; 2 weeks previous opioid use (adjusted OR = 4.4). These data suggest that opioid-induced improvement of well-being is infrequent in opioid-naive patients. We speculate that peri-operative exposure could increase risk of persistent use by rendering subsequent positive opioid effects on well-being more likely.Copyright © 2023 The Authors. Anaesthesia published by John Wiley &amp; Sons Ltd on behalf of Association of Anaesthetists.</t>
  </si>
  <si>
    <t>https://dx.doi.org/10.1111/anae.16069</t>
  </si>
  <si>
    <t>Anaesthesia. 78(9) (pp 1102-1111), 2023. Date of Publication: September 2023.</t>
  </si>
  <si>
    <t>Vijayaraghavan M.
 Penko J.
 Guzman D.
 Bangsberg D.
 Miaskowski C.
 Kushel M.</t>
  </si>
  <si>
    <t>Opioid analgesic misuse in a community-based cohort of HIV-infected indigent adults.</t>
  </si>
  <si>
    <t>BACKGROUND: Rising rates of opioid analgesic misuse and overdose have made the practice of prescribing opioid analgesics for chronic noncancer pain (CNCP) controversial. Individuals with CNCP and cooccurring mental illness and substance use disorders are at higher risk for misuse than those without. In a longitudinal study of a community-based cohort of HIV-infected indigent adults, we examined rates of opioid analgesic misuse, the source of misused opioid analgesics, and determined factors associated with misuse. METHOD(S): At a community-based field site, we interviewed participants every three months over two years about demographics, pain, treatment for pain, depression and illicit substance use (cocaine, heroin and methamphetamines). Using Audio Computer Assisted Self- Interviewing (ACASI) technology, participants self-reported opioid analgesic misuse (using opioid analgesics to get high, altering the route, selling or stealing, exchanging opioid analgesics for sex or illicit drugs, or attempting to forge a prescription). We determined lifetime (at baseline) and past 90-day rates of opioid analgesic misuse and the source of these medications. Using generalized estimating equations (GEE), we determined factors associated with opioid analgesic misuse. RESULT(S): The mean age of the participants (N=296) was 49.4, 41.2% were African American, and 82.1% had a lifetime history of homelessness. Of the 296 participants, 48.9% reported severe pain in the past week, 27.4% reported moderate to severe depression, and 34.8% used illicit substance in the past 90 days. Almost half (47.9%) reported misuse in their lifetime; at baseline, 17.9% reported misuse in the past 90 days. A high proportion of participants reported receiving the misused opioid analgesic from a health care provider (HCP) (37.9% for getting high, 69.2% for selling opioid analgesics, 45.8% for exchanging opioid analgesics for sex or illicit drugs, and 31.3% for altering the route). In GEE models, staying in a shelter or street (Adjusted odds ratio (AOR) 1.8, 95% CI 1.1-2.8), men who have sex with men (MSM) (AOR 1.6, 95% CI 1.0-2.6), current smoking (AOR 2.1, 95% CI 1.3-3.5), illicit drug use (AOR 2.0, 95% 1.4- 2.8), moderate to severe depression (AOR 1.5, 95% CI 1.0-2.1), and having severe pain (AOR 1.8, 95% CI 1.1-2.8) were associated with misuse. CONCLUSION(S): In this high-risk cohort, participants reported high rates of opioid analgesic misuse. Approximately half of the time, they reported obtaining the misused analgesics from a HCP. Consistent with previous studies, we found that illicit substance use, mental illness, current smoking, and severe pain were associated with misuse. We identified novel risk factors including current homelessness and MSM. Given the high rates of misuse using a prescribed opioid analgesic, HCP need to develop strategies for close assessment of the risk/benefit profile prior to deciding to prescribe these medications. This should be accompanied with careful monitoring for efficacy and misuse behaviors if prescribed, and a willingness to discontinue opioid analgesics when goals of treatment are unmet or when problematic behaviors develop.</t>
  </si>
  <si>
    <t>Journal of General Internal Medicine. Conference: 35th Annual Meeting of the Society of General Internal Medicine, SGIM 2012. Orlando, FL United States. Conference Publication: (var.pagings). 27(SUPPL. 2) (pp S256-S257), 2012. Date of Publication: July 2012.</t>
  </si>
  <si>
    <t>Shanahan C.W.
 Reding O.
 Holmdahl I.
 Keosaian J.
 Xuan Z.
 McAneny D.
 Larochelle M.
 Liebschutz J.</t>
  </si>
  <si>
    <t>Opioid analgesic use after ambulatory surgery: A descriptive prospective cohort study of factors associated with quantities prescribed and consumed.</t>
  </si>
  <si>
    <t>Objectives To prospectively characterise: (1) postoperative opioid analgesic prescribing practices; (2) experience of patients undergoing elective ambulatory surgeries and (3) impact of patient risk for medication misuse on postoperative pain management. Design Longitudinal survey of patients 7 days before and 7-14 days after surgery. Setting Academic urban safety-net hospital. Participants 181 participants recruited, 18 surgeons, follow-up data from 149 participants (82% retention); 54% women; mean age: 49 years. Interventions None. Primary and secondary outcome measures Total morphine equivalent dose (MED) prescribed and consumed, percentage of unused opioids. Results Surgeons postoperatively prescribed a mean of 242 total MED per patient, equivalent to 32 oxycodone (5 mg) pills. Participants used a mean of 116 MEDs (48%), equivalent to 18 oxycodone (5 mg) pills (~145 mg of oxycodone remaining per patient). A 10-year increase in patient age was associated with 12 (95% CI (-2.05 to -0.35)) total MED fewer prescribed opioids. Each one-point increase in the preoperative Graded Chronic Pain Scale was associated with an 18 (6.84 to 29.60) total MED increase in opioid consumption, and 5% (-0.09% to -0.005%) fewer unused opioids. Prior opioid prescription was associated with a 55 (5.38 to -104.82) total MED increase in opioid consumption, and 19% (-0.35% to -0.02%) fewer unused opioids. High-risk drug use was associated with 9% (-0.19% to 0.002%) fewer unused opioids. Pain severity in previous 3 months, high-risk alcohol, use and prior opioid prescription were not associated with postoperative prescribing practices. Conclusions Participants with a preoperative history of chronic pain, prior opioid prescription, and high-risk drug use were more likely to consume higher amounts of opioid medications postoperatively. Additionally, surgeons did not incorporate key patient-level factors (eg, substance use, preoperative pain) into opioid prescribing practices. Opportunities to improve postoperative opioid prescribing include system changes among surgical specialties, and patient education and monitoring.Copyright © 2021 BMJ Publishing Group. All rights reserved.</t>
  </si>
  <si>
    <t>https://dx.doi.org/10.1136/bmjopen-2020-047928</t>
  </si>
  <si>
    <t>BMJ Open. 11(8) (no pagination), 2021. Article Number: e047928. Date of Publication: 12 Aug 2021.</t>
  </si>
  <si>
    <t>Riley C.A.
 Kim M.
 Sclafani A.P.
 Kallush A.
 Kjaer K.
 Kacker A.S.
 Tabaee A.</t>
  </si>
  <si>
    <t>Opioid analgesic use and patient-reported pain outcomes after rhinologic surgery.</t>
  </si>
  <si>
    <t>Background: Opioid-based analgesics are routinely prescribed after elective rhinologic surgery. Balancing appropriate pain management while avoiding overprescription necessitates an evidence-based approach. Method(s): Patients undergoing elective rhinologic surgery, including endoscopic sinus surgery (ESS), septoplasty, or ESS with septoplasty,were prospectively enrolled. Patients completed demographic and psychometric questionnaires assessing attitudes toward pain, baseline anxiety, and depression before surgery. Postoperatively, patients documented peak pain levels (0-100 visual analog scale) and daily prescription and nonprescription medication requirements over a 2-week period. Result(s): Of the 42 patients enrolled, 15 underwent ESS, 14 septoplasty, and 13 ESS with septoplasty. Five patients (11.9%) reported a history of chronic pain before surgery. Patients were given a median of 30 opioid pain pills after surgery: acetaminophen with codeine 325/30 mg (10 patients) or oxycodone with acetaminophen 5/325 mg (32 patients). Patients had a median of 27 pills left over at the end of the study period. Median peak pain levels for all procedures were 22 (range, 0-94) on day 0, 26.5 (range, 0-86) on day 1, 8.5 (range, 0-85) on day 3, and 3 (range, 0- 52) on day 7.Median opioid requirements measured in morphine milligram equivalents (MME) over those same days were 6.0, 4.1, 0, and 0, respectively. Conclusion(s): Postoperative pain after elective rhinologic surgery appears to peak over the first 3 days and decreases rapidly afterward.Most patients require a few doses of opioid analgesics. Opioid requirements and pain levels did not vary based on surgeon, type and extent of surgery, and demographic factors. Judicious prescribing of opioid medication after rhinologic surgery represents a practical opportunity for rhinologists and otolaryngologists to reduce opioid overprescription and abuse.Copyright © 2018 ARS-AAOA, LLC.</t>
  </si>
  <si>
    <t>https://dx.doi.org/10.1002/alr.22260</t>
  </si>
  <si>
    <t>International Forum of Allergy and Rhinology. 9(4) (pp 339-344), 2019. Date of Publication: 01 Jan 2019.</t>
  </si>
  <si>
    <t>Konerman M.A.
 Rogers M.
 Kenney B.
 Singal A.G.
 Tapper E.
 Sharma P.
 Saini S.
 Nallamothu B.
 Waljee A.</t>
  </si>
  <si>
    <t>Opioid and benzodiazepine prescription among patients with cirrhosis compared to other forms of chronic disease.</t>
  </si>
  <si>
    <t>Objective Data on patterns and correlates of opioid and benzodiazepines prescriptions among patients with chronic conditions are limited. Given a diminished capacity for hepatic clearance, patients with cirrhosis represent a high risk group for use. The aim of this study was to characterise the patterns and correlates of prescription opioid, benzodiazepine and dual drug prescriptions among individuals with common chronic diseases. Design Analysis of Truven Marketscan database to evaluate individuals with drug coverage with cirrhosis (n=169,181), chronic hepatitis C without cirrhosis (n=210 191), congestive heart failure (n=766 840) or chronic obstructive pulmonary disease (n=1 438 798). Pharmacy files were examined for outpatient prescriptions. Results Patients with cirrhosis had a significantly higher prevalence of opioid prescriptions (37.1 per 100 person-years vs 24.3-26.0, p&lt;=0.001) and benzodiazepine prescriptions (21.3 per 100 person-years vs 12.1-12.9, p&lt;0.001). High dose opioid prescription (&gt;90 daily oral morphine equivalents) (29.1% vs 14.4%, p&lt;0.001) and dual opioid and benzodiazepine prescription (17.5% vs 9.6%-10.5 %, p&lt;0.001) were also significantly more prevalent in cirrhosis. High dose opioid prescription was greater in men, individuals ages 40-59, in the Western USA, and among those with a mental health or substance abuse condition. Dual opioid and benzodiazepine prescription were highest among those with alcoholic cirrhosis and middle aged-adults. Conclusion Persons with cirrhosis have significantly higher rates of prescription opioid and benzodiazepine prescription compared to others with chronic diseases despite their high risk for adverse drug reactions. Demographics and mental health or substance abuse history can help identify high risk groups to target interventions.Copyright © 2019 Author(s) (or their employer(s)). Re-use permitted under CC BY-NC. No commercial re-use. See rights and permissions. Published by BMJ.</t>
  </si>
  <si>
    <t>https://dx.doi.org/10.1136/bmjgast-2018-000271</t>
  </si>
  <si>
    <t>BMJ Open Gastroenterology. 6(1) (no pagination), 2019. Article Number: e000271. Date of Publication: 01 Apr 2019.</t>
  </si>
  <si>
    <t>Favrat, B.;Zimmermann, G.;Zullino, D.;Krenz, S.;Dorogy, F.;Muller, J.;Zwahlen, A.;Broers, B.;Besson, J.</t>
  </si>
  <si>
    <t>Opioid antagonist detoxification under anaesthesia versus traditional clonidine detoxification combined with an additional week of psychosocial support: A randomised clinical trial.</t>
  </si>
  <si>
    <t>Background: While detoxification under anaesthesia accelerates the detoxification procedure, there is a lack of randomised clinical trials evaluating its effectiveness compared to traditional detoxification procedures, and a lack of data on long-term abstinence. Methods: Prospective randomised clinical trial. Analysis by intention to treat and per protocol. Setting: Specialised substance abuse unit in a psychiatric teaching hospital and an intensive care unit of a general hospital. Participants: Seventy patients with opiate mono-dependence requesting detoxification: 36 randomised to RODA (treatment as allocated received by 26) and 34 randomised to classical clonidine detoxification (treatment as allocated received by 21). Main outcome measures: Successful detoxification, safety and self-reported abstinence at 3, 6 and 12 months after detoxification. Results: Socio-demographics were similar in both groups at baseline. No complications were reported during or after anaesthesia. According to the intention to treat analysis, 28/36 (78%) RODA patients and 21/34 (62%) of the clonidine group successfully completed the detoxification process (p = 0.14). In the intention to treat analysis, 30% of RODA patients were abstinent after 3 months compared to 14% in the clonidine group (p = 0.11). No difference was found at 6 and 12 months (both groups showed less than 5% abstinence after 12 months). The per-protocol analysis showed similar results with no statistical differences either for ASI mean scores or for the SF36 questionnaire. Conclusion: Although the detoxification success rate and abstinence after 3 months were slightly better for the RODA procedure compared to clonidine treatment, these differences were not statistically significant and disappeared completely after 6 and 12 months. (PsycINFO Database Record (c) 2018 APA, all rights reserved)</t>
  </si>
  <si>
    <t>https://doi.org/10.1016/j.drugalcdep.2005.06.003</t>
  </si>
  <si>
    <t>Kleinmann B.
 Wolter T.</t>
  </si>
  <si>
    <t>Opioid Consumption in Chronic Pain Patients: Role of Perceived Injustice and Other Psychological and Socioeconomic Factors.</t>
  </si>
  <si>
    <t>Background: Chronic pain is a complex biopsychosocial phenomenon. Lifestyle, behav-ioral, socioeconomic, and psychosocial factors such as depression and perceived injustice are often associated with the development of chronic pain and vice versa. We sought to examine the interaction of these factors with opioid intake. Method(s): At our institution, 164 patients with chronic pain undergoing an interdisciplinary assessment within a three-month period participated in the study and completed the Injustice Experience Questionnaire (IEQ). Data regarding opioid intake, pain levels, pain diagnosis, depression, anxiety, stress, quality of life, pain-related disability, habitual well-being, occupational status, and ongoing workers compensation litigation were extracted from the patients' charts. Result(s): Approximately one-fourth of the patients used opioids. The IEQ total was significantly higher in patients using Schedule III opioids. Depression, but not the anxiety and stress scores, were significantly higher in patients using opioids. There were no significant differences regarding pain-related disability, habitual well-being, and the coded psychosocial diagnoses. In the patient group without opioids, the percentage of employed persons was significantly higher but there were no significant differences regarding work leave, pension application, or professional education. Conclusion(s): Opioid use appears to be more closely related to psychological factors and single social determinants of pain than to somatic factors.Copyright © 2022 by the authors. Licensee MDPI, Basel, Switzerland.</t>
  </si>
  <si>
    <t>https://dx.doi.org/10.3390/jcm11030647</t>
  </si>
  <si>
    <t>Journal of Clinical Medicine. 11(3) (no pagination), 2022. Article Number: 647. Date of Publication: February-1 2022.</t>
  </si>
  <si>
    <t>Skibicki H.
 Saini S.
 Rogero R.
 Nicholson K.
 Shakked R.J.
 Fuchs D.
 Winters B.S.
 Raikin S.M.
 Pedowitz D.I.
 Daniel J.N.</t>
  </si>
  <si>
    <t>Opioid consumption patterns and the risk of prolonged opioid use among opioid-naive patients following ankle fracture surgery.</t>
  </si>
  <si>
    <t>Introduction/Purpose: Over the past two decades, the number of opioids dispensed in the United States has nearly tripled. Previous literature has demonstrated an association between acute opioid exposure and the risk of long-term opioid use. Statewide Prescription Drug Monitoring Programs (PDMPs) have been implemented to deter overprescribing and help monitor information pertaining to suspected abuse. The purpose of this study was to assess the immediate postoperative opioid consumption patterns as well as the incidence of new prolonged opioid use among opioid naive patients following ankle fracture surgery. Method(s): This was a retrospective review of prospectively collected data. Patients were included if they underwent outpatient open reduction and internal fixation of an ankle or tibial plafond fracture between October 2016 and September 2017. Patients were excluded if they received any narcotic prescriptions prior to the date of the initial injury. Patient demographics, medical history, fracture pattern, and opioid prescription and consumption details were collected. The morphine equivalent dose was calculated for each prescription and then converted to the equivalent of a 5-mg oxycodone "pill". The New Jersey PDMP was used to determine all prescriptions of controlled substances filled up to 1 year postoperatively. Prolonged use was defined as filling a postoperative prescription for a controlled substance 90 days after the index procedure. Linear regression analysis was performed to identify independent factors associated with immediate postoperative opioid consumption and repeated to identify factors associated with prolonged use. Result(s): One-hundred seventy-one patients were included in this study. At the first postoperative visit, patients consumed a median of 24 pills, whereas the median number prescribed was 40. This resulted in an initial utilization rate of 60% and 2,736 pills left unused. Additionally, we found that 18.7% (n=32) of patients required a narcotic prescription after 90 days from the index procedure. There was no statistically significant difference found between specific fracture type (isolated distal fibula, bimalleolar, trimalleolar) and prolonged opioid consumption, however tibial plafond fractures could not be included due to insufficient sample size (n=5). Patients with a self-reported history of depression (p=.094) or diabetes (p=.097) demonstrated marginal correlation with prolonged narcotic use. Conclusion(s): Our study demonstrated that patients who underwent outpatient surgical fixation of an ankle or tibial plafond fracture were initially overprescribed narcotics by nearly 67%, leaving a significant quantity of pills unused for potential abuse or diversion. 18.7% of originally opioid naive patients required continued analgesia 90 days after the index procedure, however large variations in consumption rates make it difficult for physicians to predict prolonged narcotic use.</t>
  </si>
  <si>
    <t>https://dx.doi.org/10.1177/1071100719882410</t>
  </si>
  <si>
    <t>Foot and Ankle International. Conference: Annual Meeting of the American Orthopaedic Foot and Ankle Society, AOFAS 2019. Chicago, IL United States. 40(2 SUPPL) (pp 114S-115S), 2019. Date of Publication: 2019.</t>
  </si>
  <si>
    <t>Kritz, Steven;Chu, Melissa;John-Hull, Carlota;Madray, Charles;Louie, Ben;Brown Jr., Lawrence S.</t>
  </si>
  <si>
    <t>Opioid dependence as a chronic disease: The interrelationships between length of stay, methadone dose, and age on treatment outcome at an urban opioid treatment program.</t>
  </si>
  <si>
    <t>[Correction Notice: An erratum for this article was reported in Vol 28(2) of Journal of Addictive Diseases (see record 2009-04874-015). An error occurred in the text on page 54 right-hand column, lines 3 and 4. The manuscript states, 'There were 1.869 males (64.1%) and 1.045 females . . .' It should have been, 'There were 1,869 males (64.1%) and 1,045 females . . .'] Data looking at the impact of length of stay in treatment, methadone dose, and age for treatment of opiate dependence have been evaluated separately, but the relative impact of these variables has not been examined. For this report, regression analyses of length of stay, methadone dose, and age were compiled to determine the relative effect of each variable on opiate toxicology results, which was the primary outcome measure. Regression analysis yielded statistical significance for length of stay (P &lt; .001) and methadone dose (P &lt; .05) but not for age. Comparing length of stay in treatment, methadone dose, and age to opiate toxicology results indicated that length of stay was the most important factor. These comparisons impact treatment strategies for opiate dependence, particularly when using a chronic disease model as a strategy for delivering care. (PsycINFO Database Record (c) 2019 APA, all rights reserved)</t>
  </si>
  <si>
    <t>https://doi.org/10.1080/10550880802545010</t>
  </si>
  <si>
    <t>Bulbul A.
 Mino E.A.
 Khorsand-Sahbaie M.
 Lentkowski L.</t>
  </si>
  <si>
    <t>Opioid dose reduction and pain control with medical cannabis.</t>
  </si>
  <si>
    <t>Background: The use of medical cannabis (MC) for palliation of symptoms is on the rise in cancer and rheumatological patients. Whether there is a potential for opioid dose reduction (ODR) and or quality of life improvements (QOL) is unclear. Method(s): A retrospective cohort was evaluated to understand the pattern of care and QOL outcomes with MC use across rural multidisciplinary practices in New Mexico. MC use (&gt; 1 mo.), EMR interrogation, urine toxicology screening were used to identify patients. QOL questionnaire included a graded pain scale. Morphine equivalent (ME) dose was used to estimate changes in opioid dose. ODR was defined as any reduction of baseline opioid dose. A chi-square was performed to evaluate associations. Result(s): A total of 133 patients were identified between Jan 2017- May 2017. (M/F) 65/68; median age of 53 (range 20 - 84). Nineteen percent (25/133) had a cancer diagnosis. Pain score improved in 80 % of patients with cancer and in 75% (64/89) of non-cancer patients (x2 0.24 p = 0.62). ODR was achieved in 41% (54/133) of all patients on MC. Of these, 63% (34/54) had a 25% ODR and 37% (20/54) had 26% or more ODR (x2 12.8 p = 0.002). In cancer patients, a 25% ODR was achieved in 73% (x2 0.51 p = 0.771). All patients (15/15) using MC and high dose opioid (morphine equivalent &lt;= 50 mg/day) had some ODR. Coadjuvant NSAIDs with MC improved pain score in 67% of all cases vs 33% among non-NSAID cohort (x2 10.7 p = 0.001). ODR was achieved in 32% of patients with active depression vs 68% of patients without (x2 0.044 p = 0.83). Conclusion(s): In this rural cohort, MC use led to ODR in 41% of all patients. Depression was a negative predictor of ODR. NSAID use facilitated ODR. It will be important to assess MC toxicity before considering this intervention. This study did not include toxicity data due to the retrospective nature of this study and its inherent limitations. Prospective data are needed to confirm these findings.</t>
  </si>
  <si>
    <t>https://dx.doi.org/10.1200/JCO.2018.36.34_suppl.189</t>
  </si>
  <si>
    <t>Journal of Clinical Oncology. Conference: 2018 Palliative and Supportive Care in Oncology Symposium. San Diego, CA United States. 36(34 Supplement) (no pagination), 2018. Date of Publication: December 2018.</t>
  </si>
  <si>
    <t>Davis M.P.
 Weissman D.E.
 Arnold R.M.</t>
  </si>
  <si>
    <t>Opioid dose titration for severe cancer pain: A systematic evidence-based review.</t>
  </si>
  <si>
    <t>Dosing strategies to achieve rapid analgesia in patients with severe or crescendo cancer pain are important. A systematic review of research trials for treatment of severe or crescendo cancer pain was conducted; nine studies were identified. Eight trials were prospective; two were randomized between different dosing strategies. Dosing frequency predicted onset to analgesia regardless of baseline opioid dose. None of the trials were associated with evidence of respiratory depression. The studies all suffered significant methodological problems limiting broad conclusions. Until better data exist, opioid dose titration for severe/crescendo pain will be guided by expert opinion and experience.</t>
  </si>
  <si>
    <t>https://dx.doi.org/10.1089/1096621041349581</t>
  </si>
  <si>
    <t>Journal of Palliative Medicine. 7(3) (pp 462-468), 2004. Date of Publication: June 2004.</t>
  </si>
  <si>
    <t>Christo P.J.</t>
  </si>
  <si>
    <t>Opioid effectiveness and side effects in chronic pain.</t>
  </si>
  <si>
    <t>Opioids can provide effective analgesia by way of different routes of administration without limiting side effects for most patients suffering from chronic pain when clinicians properly manage the pertinent patient-, pain-, and drug-centered characteristics. Randomized, placebo-controlled, prospective studies are needed to establish a causal relationship between opioids and hypogonadism. Many of the current studies are retrospective, which only lead to suggestive associations between opioids and hypogonadism and incorporate bias. Clinicians may incorporate available tools, including urine toxicology tests, to assess any aberrant behavior on the part of patients using opioids and to maximize compliance with an opioid regimen.</t>
  </si>
  <si>
    <t>https://dx.doi.org/10.1016/S0889-8537%2803%2900087-7</t>
  </si>
  <si>
    <t>Anesthesiology Clinics of North America. 21(4) (pp 699-713), 2003. Date of Publication: December 2003.</t>
  </si>
  <si>
    <t>Aboelela M.A.
 Alrefaey A.K.</t>
  </si>
  <si>
    <t>Opioid free versus opioid based anesthesia in abdominal gynecological surgery: A prospective randomized controlled trial.</t>
  </si>
  <si>
    <t>Background &amp; objective: Opioids have been in use by the anesthesiologists in almost all major surgical cases since ages, but these are not without side effects. During the recent past, opioid free anesthesia-a wonderful technique, has gained rapid popularity as it saves the patient from the side effects. Many drugs and drug combinations have been advocated. Ketamine-lidocaine combination produces central desensitization of the pain pathways, and an anti-inflammatory and anti-hyperalgesic effect in a synergistic manner. We compared opioid free versus opioid based anesthesia in abdominal gynecological surgery regarding analgesic efficacy and the side effects. Methodology: After trial registration (PACTR202007844671903), 68 patients enrolled in this study were divided into two groups (34 each) according to the analgesics used. Under GA, Group O received loading dose of fentanyl 1 mug/kg followed by infusion at a rate of 1 mug/kg/h. Group OF received ketamine 0.5 mg/kg as a bolus, a loading dose of lidocaine 1.5 mg/kg followed by infusion 1.5 mg/kg/h. The primary outcome objective was postoperative pain assessed for 24 h using VAS score. Result(s): The VAS score was significantly lower in Group OF during the first 4 postoperative hours; at immediate postoperative time-VAS0(p 0.001), after one hour-VAS1(p 0.001), 2h after-VAS2 (p = 0.001), and 4 h after-VAS4(p = 0.001). Also, Group OF showed significantly lower recovery time (p = 0.001), higher RASS score (p = 0.001), less rescue analgesic consumption, no bowel dysfunction with stable peri-operative hemodynamics. Conclusion(s): Opioid free anesthesia is a promising technique, using ketamine-lidocaine combination in abdominal gynecological surgeries enhanced patients recovery with better analgesia profile and stable hemodynamics. Abbreviations: HR-heart rate; MABP-mean arterial blood pressure; NIBP-non-invasive blood pressure; NMDA-N-methyl D-Aspartate; NSAIDs-non steroidal anti-inflammatory drugs; OFA-opioid free anesthesia; PACU-post anesthesia care unite; RASS-Richmond agitation sedation score; RR-respiratory rate; VAS-visual analogue score; VCV-volume controlled ventilation.Copyright © 2021 Faculty of Anaesthesia, Pain and Intensive Care, AFMS. All rights reserved.</t>
  </si>
  <si>
    <t>https://dx.doi.org/10.35975/apic.v25i5.1642</t>
  </si>
  <si>
    <t>Anaesthesia, Pain and Intensive Care. 25(5) (pp 653-659), 2021. Date of Publication: 01 Oct 2021.</t>
  </si>
  <si>
    <t>Redding S.E.
 Liu S.
 Hung W.
 Boockvar K.</t>
  </si>
  <si>
    <t>Opioid interruptions, pain, and withdrawal symptoms during acute illness in nursing home residents.</t>
  </si>
  <si>
    <t>Background: Opioid dosing reductions and interruptions are common and have the potential to cause pain relapse and withdrawal symptoms. The objective of this study was to observe patterns of opioid interruption during acute illness, and examine changes in pain scores, mental status, and symptoms of withdrawal. Method(s): This is a prospective cohort of residents from three nursing homes in a metropolitan area. Residents who were receiving opioids were followed longitudinally for median of 3 years. Baseline characteristics including age, gender, race, and comorbid conditions were recorded. During an illness, daily opioid dosage was recorded. Blinded to dosage, we ascertained symptoms including pain and withdrawal using standardized scales including the Clinical Opioid Withdrawal Scale and the Brief Pain Inventory scale. Symptoms preand post-opioid interruptions and reductions, if they occurred, were compared. Result(s): 130 residents with active opioid prescriptions were followed. 45 (35%) residents experienced at least 1 illness, for a total of 103 observed illnesses. The average baseline daily opioid dosage was 61.9 mg, morphine equivalents. The average baseline pain score was 5.9 on a scale of 0-10. This study was limited by missing data. During 22 (21%) illnesses in which patients who experienced 100% interruption or a large (&gt;50%) reduction of opioid dosing, there were no significant changes in mean pain score (difference -0.50; sd 2.66; 95%CI -3.16-2.16); or withdrawal score (difference -0.91; sd 3.12; 95%CI -4.03-2.21). Similarly, during 26 (25%) illnesses in which patients experienced no or minimal change in dosing, there were no significant changes in pain score (difference -0.96; sd 2.69; -3.65-1.74); or withdrawal score (difference 0.34; sd 2.16; -1.82-2.5). Conclusion(s): Among long-term care residents, there was no difference in average pain, delirium and withdrawal scores in patients whose opioids were held, decreased or continued during acute illnesses. An implication is that in some long-term care residents, opioid dosage may be held, decreased or substituted with lower potency analgesics. Good clinical practice dictates that providers should be cautious of the possibility of patients experiencing pain or withdrawal symptoms when opioid analgesics are reduced or stopped.</t>
  </si>
  <si>
    <t>https://dx.doi.org/10.1111/jgs.12870</t>
  </si>
  <si>
    <t>Journal of the American Geriatrics Society. Conference: 2014 Annual Scientific Meeting of the American Geriatrics Society. Orlando, FL United States. Conference Publication: (var.pagings). 62(SUPPL. 1) (pp S59), 2014. Date of Publication: March 2014.</t>
  </si>
  <si>
    <t>Obarzanek L.
 Wu W.
 Tutag-Lehr V.</t>
  </si>
  <si>
    <t>Opioid Management of Dyspnea at End of Life: A Systematic Review.</t>
  </si>
  <si>
    <t>Objective: The objective of this systematic review is to consolidate the existing evidence on opioid use, including administration, dosing, and efficacy, for the relief of dyspnea at end of life. The overarching goal is to optimize clinical management of dyspnea by identifying patterns in opioid use, improving opioid management of dyspnea, and to prioritize future research. Background(s): Opioids are commonly used in the management of dyspnea at end of life, yet specific administration guidelines are limited. A greater understanding of the effectiveness of opioids in relieving end-of-life dyspnea with consideration of study design, patients, and opioids, including dyspnea evaluation tools and outcomes, will leverage development of standardized administration and dosing. Method(s): A PRISMA-guided systematic review using six databases identified quality studies of opioid management for patients with dyspnea at end of life. Result(s): Twenty-three references met review inclusion criteria, which included terminally ill cancer and noncancer patients with various diagnoses. Studies included two randomized controlled trials, and three nonrandomized experimental, three prospective observational, one cross-sectional, and one case series. Thirteen retrospective chart reviews were also included due to the limited rigorous studies rendered by the search. Thirteen studies evaluated morphine, followed by fentanyl (6), oxycodone (5), general opioid use (4), and hydromorphone (2). Routes of administration were parenteral, oral, combination, and nebulization. Dyspnea was evaluated using self-reporting and non-self-reporting evaluation tools. Sedation was the most reported opioid-related adverse effect. Discussion(s): Challenges persist in conducting end-of-life research, preventing consensus on standardization of opioid treatment for dyspnea within this specific palliative time frame. Future robust prospective trials using specific, accurate assessment with reassessment of dyspnea/respiratory distress, and consideration of opioid tolerance, polypharmacy, and comorbidities are required.Copyright © 2023 Mary Ann Liebert, Inc.</t>
  </si>
  <si>
    <t>https://dx.doi.org/10.1089/jpm.2022.0311</t>
  </si>
  <si>
    <t>Journal of Palliative Medicine. 26(5) (pp 711-726), 2023. Date of Publication: 01 May 2023.</t>
  </si>
  <si>
    <t>Ranapurwala, Shabbar I.;Shanahan, Meghan E.;Alexandridis, Apostolos A.;Proescholdbell, Scott K.;Naumann, Rebecca B.;Edwards Jr., Daniel;Marshall, Stephen W.</t>
  </si>
  <si>
    <t>Opioid overdose mortality among former North Carolina inmates: 2000â€“2015.</t>
  </si>
  <si>
    <t>Objectives: To examine differences in rates of opioid overdose death (OOD) between former North Carolina (NC) inmates and NC residents and evaluate factors associated with postrelease OOD. Methods: We linked NC inmate release data to NC death records, calculated OOD standardized mortality ratios to compare former inmates with NC residents, and calculated hazard ratios to identify predictors of time to OOD. Results: Of the 229 274 former inmates released during 2000 to 2015, 1329 died from OOD after release. At 2-weeks, 1-year, and complete follow-up after release, the respective OOD risk among former inmates was 40 (95% confidence interval [CI] = 30, 51), 11 (95% CI = 9.5, 12), and 8.3 (95% CI = 7.8, 8.7) times as high as general NC residents; the corresponding heroin overdose death risk among former inmates was 74 (95% CI = 43, 106), 18 (95% CI = 15, 21), and 14 (95% CI = 13, 16) times as high as general NC residents, respectively. Former inmates at greatest OOD risk were those within the first 2 weeks after release, aged 26 to 50 years, male, White, with more than 2 previous prison terms, and who received in-prison mental health and substance abuse treatment. Conclusions: Former inmates are highly vulnerable to opioids and need urgent prevention measures. (PsycInfo Database Record (c) 2023 APA, all rights reserved)</t>
  </si>
  <si>
    <t>https://doi.org/10.2105/AJPH.2018.304514</t>
  </si>
  <si>
    <t>Sheikh, Sophia;Booth-Norse, Ashley;Holden, David;Henson, Morgan;Dodd, Caroline;Edgerton, Eric;James, Divya;Kalynych, Colleen;Smotherman, Carmen;Hendry, Phyllis</t>
  </si>
  <si>
    <t>Opioid overdose risk in patients returning to the emergency department for pain.</t>
  </si>
  <si>
    <t>Objective: Using the Risk Index for Overdose or Serious Opioid-induced Respiratory Depression (CIP-RIOSORD) in patients returning to the emergency department (ED) for pain and discharged with an opioid prescription, we assessed overall opioid overdose risk and compared risk in opioid naive patients to those who are non-opioid naive. Design: This was a secondary analysis from a prospective observational study of patients â‰¥ 18 years old returning to the ED within 30 days. Data were collected from patient interviews and chart reviews. Patients were categorized as Group 1 (not using prescription opioids) or Group 2 (consuming prescription opioids). Statistical analyses were performed using Fisherâ€™s exact and Wilcoxonâ€™s rank sum tests. Risk class and probability of overdose was determined using Risk Index for Overdose or Serious Opioid-induced Respiratory Depression (CIP-RIOSORD). Results: Of the 389 enrollees who returned to the ED due to pain within 30 days of an initial visit, 67 (17%) were prescribed opioids. The majority of these patients were in Group 1 (60%). Both Group 1 (n = 40) and Group 2 (n = 27) held an average CIP-RIOSORD risk class of 3. Race significantly differed between groups; the majority of Group 1 self-identified as African American (80%) (P = .0267). There were no differences in age, gender, or CIP-RIOSORD risk class between groups. However, Group 2 had nearly double the number of predictive factors (median = 1.93) as Group 1 (median = 1.18) (P = .0267). Conclusions: A substantial proportion of patients (25%) were high risk for opioid overdose. CIP-RIOSORD may prove beneficial in risk stratification of patients discharged with prescription opioids from the ED. (PsycInfo Database Record (c) 2022 APA, all rights reserved)</t>
  </si>
  <si>
    <t>https://doi.org/10.1093/pm/pnab047</t>
  </si>
  <si>
    <t>Love J.S.
 Levine M.
 Aldy K.
 Brent J.
 Krotulski A.J.
 Logan B.K.
 Vargas-Torres C.
 Walton S.E.
 Amaducci A.
 Calello D.
 Hendrickson R.
 Hughes A.
 Kurt A.
 Judge B.
 Pizon A.
 Schwarz E.
 Shulman J.
 Wiegan T.
 Wax P.
 Manini A.F.</t>
  </si>
  <si>
    <t>Opioid overdoses involving xylazine in emergency department patients: a multicenter study.</t>
  </si>
  <si>
    <t>Introduction: Illicit opioids, consisting largely of fentanyl, novel synthetic opioids, and adulterants, are the primary cause of drug overdose fatality in the United States. Xylazine, an alpha-2 adrenergic agonist and veterinary tranquilizer, is being increasingly detected among decedents following illicit opioid overdose. Clinical outcomes in non-fatal overdose involving xylazine are unexplored. Therefore, among emergency department patients with illicit opioid overdose, we evaluated clinical outcome differences for patients with and without xylazine exposures. Method(s): This multicenter, prospective cohort study enrolled adult patients with opioid overdose who presented to one of nine United States emergency departments between 21 September 2020, and 17 August 2021. Patients with opioid overdose were screened and included if they tested positive for an illicit opioid (heroin, fentanyl, fentanyl analog, or novel synthetic opioid) or xylazine. Patient serum was analyzed via liquid chromatography quadrupole time-of-flight mass spectroscopy to detect current illicit opioids, novel synthetic opioids, xylazine and adulterants. Overdose severity surrogate outcomes were: (a) cardiac arrest requiring cardiopulmonary resuscitation (primary); and (b) coma within 4 h of arrival (secondary). Result(s): Three hundred and twenty-one patients met inclusion criteria: 90 tested positive for xylazine and 231 were negative. The primary outcome occurred in 37 patients, and the secondary outcome occurred in 111 patients. Using multivariable regression analysis, patients positive for xylazine had significantly lower adjusted odds of cardiac arrest (adjusted OR 0.30, 95% CI 0.10-0.92) and coma (adjusted OR 0.52, 95% CI 0.29-0.94). Conclusion(s): In this large multicenter cohort, cardiac arrest and coma in emergency department patients with illicit opioid overdose were significantly less severe in those testing positive for xylazine.Copyright © 2023 Informa UK Limited, trading as Taylor &amp; Francis Group.</t>
  </si>
  <si>
    <t>https://dx.doi.org/10.1080/15563650.2022.2159427</t>
  </si>
  <si>
    <t>Clinical Toxicology. 61(3) (pp 173-180), 2023. Date of Publication: 2023.</t>
  </si>
  <si>
    <t>Castilla-Cortazar I.
 Castilla A.
 Gurpegui M.</t>
  </si>
  <si>
    <t>Opioid peptides and immunodysfunction in patients with major depression and anxiety disorders.</t>
  </si>
  <si>
    <t>To assess cell-mediated immunity in depression and anxiety disorders and to elucidate whether immunodysfunction might be related to a high opioid activity, a prospective study of patients with major depression (n = 34) or anxiety disorders (n = 21) was performed. Cellular immunity tests, the in vitro effects of naloxone on monocytes, and beta-endorphin plasma levels were investigated. Peripheral blood mononuclear cells and some monocyte parameters were determined by flow cytometry. Natural killer (NK) cell activity was studied by cytotoxicity, gamma-interferon production by a standard bioassay, monocytic phagocytosis by ingestion of Candida albicans and latex, and blastogenesis by stimulation with phytohaemaglutinin. In major depression and anxiety: 1) a marked reduction in the number of monocytes that ingested particles and expressed cytoskeletal intermediate filaments and surface structures (CR1 receptors and HLA-DR antigens); 2) a monocytosis that was not able to normalize the count of functioning monocytes; 3) an in vitro correction of the monocyte dysfunction by naloxone; 4) a decrease in NK cell number and activity; and 6) an anergy to candidin and tuberculin and a diminished lectin-induced blastogenesis were observed. Some of these immune changes correlated closely with plasma beta-endorphin abnormally high in all the cases. In conclusion, a naloxone-reversible monocyte dysfunction, associated to decreased NK activity and cell-mediated hypersensitivity, was found together with high of beta-endorphin plasma levels. In addition, results suggest that these immunological alterations may be useful in the clinical management of patients with these psychiatric diseases.</t>
  </si>
  <si>
    <t>Journal of Physiology and Biochemistry. 54(4) (pp 203-215), 1998. Date of Publication: 1998.</t>
  </si>
  <si>
    <t>Jain S.
 Gagner M.L.
 Poirier A.-S.
 Elhaj H.
 Kaneva P.
 Alali N.
 Lee L.
 Alhashemi M.
 Feldman L.
 Gagner M.
 Andalib A.
 Fiore J.F.</t>
  </si>
  <si>
    <t>Opioid prescription and consumption after hospital discharge following laparoscopic bariatric surgery.</t>
  </si>
  <si>
    <t>Background: In the current opioid crisis, patients undergoing bariatric surgery may be at an increased risk of harms related to opioid overconsumption due to impulse control deficits and postoperative changes in drug absorption mechanisms. Therefore, surgeons should minimize these risks while ensuring effective postoperative pain management. Previous studies have addressed patterns of opioid prescribing and consumption in other surgical populations; however, there is a lack of research focused on bariatric surgery. This knowledge gap prevents the development of evidence-based quality improvement initiatives to optimize analgesia prescribing for bariatric patients. The primary aim of this study was to assess the extent to which opioids prescribed at discharge after bariatric surgery are consumed by patients. Method(s): This multicenter prospective cohort study included adult patients (&gt;=18yo) undergoing laparoscopic bariatric surgery at two academic hospitals and a private surgical clinic in Montreal, Canada. Preoperative assessments included demographic information, Pain Catastrophizing Scale, Patient Activation Measure, and PROMIS-29 anxiety and depression scales. Information regarding surgical and perioperative care interventions (including discharge prescriptions) were obtained from medical records. Self-reported opioid consumption was assessed weekly up to 30 days after discharge. The total number of opioid pills prescribed and consumed were compared using Wilcoxon signed-rank test. Multiple linear regression (with log transformation) was used to identify predictors of post-discharge opioid consumption. Result(s): We analyzed 351 patients (mean age 44+/-11, BMI 45+/-8.0, 77% female, 71% sleeve gastrectomy, length of stay 1.6+/-0.6). The quantity of opioids prescribed at discharge (median 15 pills [IQR 15-16], 112 MMEs [IQR 80-112]) was significantly higher than patient-reported consumption (median 1 pill [IQR 0-5], 7.5 MMEs [IQR 0-35.5]) (p&lt;0.001). Overall, 48% of patients did not take any opioids post-discharge and 77% of the opioid pills prescribed were unused. In multivariate analysis, higher preoperative depression score (+0.03 [95%CI +0.01 to +0.04]), preoperative BMI (+0.01 [95%CI +0.0004 to +0.03]), and current smoking (+0.72 [95%CI +0.22 to +1.23]) were associated with increased post-discharge opioid consumption; sleeve gastrectomy was associated with decreased opioid consumption in comparison to bypass procedures (-0.31 [95%CI -0.57 to -0.07]). Conclusion(s): This study supports that most opioid pills prescribed at discharge after bariatric surgery are not consumed by patients. We identified patient and procedure characteristics that may predict opioid consumption. Our findings suggest that post-discharge analgesia strategies with minimal or no opioids may be feasible and should be further investigated in future research aimed at mitigating opioid-related harms after bariatric surgery.Copyright © 2023</t>
  </si>
  <si>
    <t>https://dx.doi.org/10.1016/j.clnesp.2023.06.058</t>
  </si>
  <si>
    <t>Clinical Nutrition ESPEN. Conference: BAPEN 2022. Edinburgh United Kingdom. 57 (pp 785), 2023. Date of Publication: October 2023.</t>
  </si>
  <si>
    <t>Kurteva S.
 Tamblyn R.
 Meguerditchian A.</t>
  </si>
  <si>
    <t>Opioid prescription characteristicsassociated with frequent emergency department useamong hospitalized cancer patients: A comparative cohortstudy.</t>
  </si>
  <si>
    <t>Background: Opioid use is associated with greater health resource utilization, namely unplanned emergencydepartment (ED) visits. The purpose of this study was to characterize ED visit patterns by patients hospitalized forcancer based on their use of prescription opioids in the community. Design &amp; Methods: A prospective cohort study of cancer patients discharged from medical and surgical units at anacademic health center in Montreal (Canada) between October 2014 and November 2016 was assembled. Themain outcome was frequent ED use (&gt;=4 ED visits) in the year following hospital discharge. Clinical information linkedto health administrative claims from the provincial universal health care program (RAMQ) was used in multivariablelogistic regression to model patient and opioid prescription characteristics, comparing frequent ED users to non-frequent ED users. Potential predictors included history of chronic pain condition, mental health diagnoses, type of cancer, receipt of radiotherapy/chemotherapy, medication history (previous use of opioids, history of antidepressantuse, benzodiazepines), receipt of surgery during the hospitalization as well as characteristics of the dischargeprescription (e.g: receipt of an opioid, presence of a multi-modal pain regimen). Result(s): A cohort of 1253 cancer patients discharged from the medical and surgical units was assembled. Themean age for these patients was 70.9 (11.8) and the most frequent cancers included 488 (38.9%) respiratory and309 (24.6%) upper digestive cancer. Overall, 54% of cancer patients (n =654) had at least one ED visit in the yearpost-discharge. Of these, all had filled at least one opioid prescription during the follow-up period. Of patients with atleast one ED visit in the one year post-discharge, 29% (n = 188) became frequent ED users. In adjustedmultivariable logistic model, the strongest associations of frequent ED use were receipt of chemotherapy one yearbefore their index hospitalization (odds ratio (OR) 1.67; 95% CI: 1.08-2.61) and respiratory cancer diagnoses (OR1.69; 95% CI: 1.07-2.67). With respect to opioid prescribing, most the dispensations were for oxycodone (51.4%)and hydromorphone (33.6%). Patients receiving a daily dose &gt;90 MME (morphine milligram equivalents) had anodds ratio of 2.24 (95% CI: 1.14-4.40) of becoming frequent ED users. Those who filled more than one type of opioid during the follow-up were 1.81 times more likely to become repeated ED users (95% CI: 1.23-2.70). Conclusion(s): Cancer patients with higher opioid use after hospital discharge and active use of more than twodifferent type of opioids with in one year time of discharge are at higher risk of encoring unplanned health visits in theER. A new approach to care planning and coordination is recommended to better monitor opioid prescribingpractices and improve outcomes.</t>
  </si>
  <si>
    <t>https://dx.doi.org/10.1158/1538-7445.AM2020-5769</t>
  </si>
  <si>
    <t>Cancer Research. Conference: American Association for Cancer Research Annual Meeting, AACR 2020. Philadelphia, PA United States. 80(16 SUPPL) (no pagination), 2020. Date of Publication: August 2020.</t>
  </si>
  <si>
    <t>Nghiem V.T.
 Larson M.J.
 Adams R.S.
 Moresco N.
 Highland K.B.</t>
  </si>
  <si>
    <t>Opioid Prescription Clusters Associated With Early or Unplanned Military Separation.</t>
  </si>
  <si>
    <t>INTRODUCTION: Early/unplanned military separation in Active Component U.S. service members can result in reduced readiness during periods of high-tempo combat and increased demand for health care services within the Military Health System and Veterans Administration. Although current assessment tools leverage prescription data to determine deployment-limiting medication receipt and the need for interventions or waivers, there is a lack of understanding regarding opioid prescription patterns and subsequent early/unplanned military separation after return from deployment. As such, understanding these relationships could support future tool development and strategic resourcing. Therefore, the goal of the present study was to identify unique 12-month opioid prescription patterns and evaluate their relationship with early/unplanned military separation in Active Component service members who returned from deployment. MATERIALS AND METHODS: This retrospective, IRB-approved cohort study included data from 137,654 Active Component Army service members who returned from deployment between 2007 and 2013, received a post-deployment (index) opioid prescription, and had at least 1year of Active Component service post-opioid initiation. A k-means clustering analysis identified clusters using opioid prescription frequency, median dose, median days supply, and prescription breaks (&gt;=30days) over the 12-month post-initiation (monitoring) period. A generalized additive model examined whether cluster membership and additional covariates were associated with early/unplanned separation. RESULT(S): In addition to the single opioid prescription (38%), the cluster analysis identified five clusters: brief/moderate dose (25%), recurrent breaks (16%), brief/high dose (11%), long/few prescriptions (8%), and high prescription frequency (2%). In the generalized additive model, the probability of early/unplanned military separation was higher for the high prescription frequency cluster (74%), followed by recurrent breaks (45%), long/few prescriptions (37%), brief/moderate dose (30%), and brief/high dose (29%) clusters, relative to the single prescription (21%) cluster. The probability of early/unplanned separation was significantly higher for service members with documented substance use disorders, mental health conditions, or traumatic brain injuries during the monitoring periods. Service members assigned male were more likely to have an early/unplanned separation relative to service members assigned female. Latinx service members and service members whose race was listed as Other were less likely to experience early/unplanned separation relative to white service members. Relative to Junior Officers, Junior Enlisted and Senior Enlisted service members were more likely to experience early/unplanned separation, but Senior Officers were less likely. CONCLUSION(S): Further evaluation to support the integration of longitudinal opioid prescription patterns into existing tools (e.g., a screening tool for deployment-limiting prescriptions) may enable more timely intervention and support service delivery to mitigate the probability and impact of early/unplanned separation.Copyright Published by Oxford University Press on behalf of the Association of Military Surgeons of the United States 2023. This work is written by (a) US Government employee(s) and is in the public domain in the US.</t>
  </si>
  <si>
    <t>https://dx.doi.org/10.1093/milmed/usad339</t>
  </si>
  <si>
    <t>Military medicine. (no pagination), 2023. Date of Publication: 29 Aug 2023.</t>
  </si>
  <si>
    <t>Buono K.
 Brueseke T.J.
 Whitcomb E.</t>
  </si>
  <si>
    <t>Opioid prescription patterns following apical pelvicreconstructive surgery: Does therouteof surgery matter?.</t>
  </si>
  <si>
    <t>Objective: Surgeons intuitively recognize that more invasive surgeries may be associated with increased post-operative pain and thus may prescribe additional post-operative narcotics. The objective of this study was to compare the quantity of oral morphine equivalents (OME) prescribed for vaginal versus abdominal apical reconstructive surgery. Method(s): This was a retrospective cross-sectional analysis of patients within a managed care population who underwent apical reconstruction between July 1 and December 31, 2016. Current Procedural Terminology codes were used to identify subjects and the electronic medical records were queried for clinical information. Subjects undergoing vaginal uterosacral ligament suspension (USLS), sacrospinous ligament fixation (SSLF), or colpocleisis were included in the vaginal surgery group and subjects undergoing laparoscopic or abdominal sacrocolpopexy (SCP) or laparoscopic or abdominal USLS were included in the abdominal surgery group. The primary outcome was mean OME provided in the initial postoperative prescription. Secondary outcomes included the presence of a postoperative nonsteroidal anti-inflammatory drug (NSAID) prescription and the presence of additional opioid prescriptions within 90 days after surgery. Chi-square tests and Kruskal-Wallis tests were used in the bivar-iate analyses. Result(s): Of 465 patients, 188 (40.4%) subjects underwent vaginal USLS, 38 (8.2%) subjects underwent SSLF, 62 (13.3%) subjects underwent colpocleisis, 127 (27.3%) subjects underwent laparoscopic or abdominal SCP, and 50 (10.8%) subjects underwent laparoscopic or abdominal USLS. Subjects undergoing vaginal surgery were older, more likely to have a concurrent midurethral sling, less likely to have concurrent adnexal surgery, and had a higher estimated blood loss (all p&lt;0.001). There was no significant difference between the two surgical groups with regards to ethnicity, body mass index, history of depression, anxiety, substance abuse, or chronic pain syndrome, presence of an opi-oid prescription within 30 days prior to the surgery, concurrent hysterectomy or colporrhaphy, or intraoperative complications (all p&gt;0.05). For our primary outcome, there was no significant difference in the mean OME provided in the initial postoperative prescription after vaginal and abdominal surgeries (180.9mg vs 192.4mg, p=0.47). The mean difference in OME (11.5mg) was the equivalent of 2.3 tABLEts of oral Norco 5mg. For our secondary outcomes, subjects undergoing vaginal surgery were more likely to have a postoperative NSAID prescription (75% versus 63.3%, p=0.007). There was no significant difference in frequency of additional opioid refills between subjects in the two surgical groups (14.6% for vaginal surgery versus 15.8% for abdominal surgery, p=0.72). Subjects undergoing vaginal surgery had a higher rate of not being prescribed an initial postoperative opioid compared to subjects undergoing abdominal surgery (6.3% versus 1.7%, p=0.02). Conclusion(s): There was no significant difference in mean OME prescribed to patients undergoing vaginal and abdominal apical reconstruction. Prospective studies are needed to better understand patient opioid consumption after different urogynecologic surgeries so that surgeons can adjust their post-operative opioid prescriptions accordingly.</t>
  </si>
  <si>
    <t>https://dx.doi.org/10.1097/SPV.0000000000000615</t>
  </si>
  <si>
    <t>Female Pelvic Medicine and Reconstructive Surgery. Conference: 39th Annual Scientific Meeting of the American Urogynecologic Society, AUGS 2018. Chicago, IL United States. 24(5 Supplement 1) (pp S14), 2018. Date of Publication: September - October 2018.</t>
  </si>
  <si>
    <t>Svanberg M.
 Stalnacke B.-M.
 Quinn P.D.
 Boersma K.</t>
  </si>
  <si>
    <t>Opioid prescriptions in chronic pain rehabilitation. A prospective study on the prevalence and association between individual patient characteristics and opioids.</t>
  </si>
  <si>
    <t>While against recommendations, long-term opioid therapy (LTOT) for chronic pain is com-mon. This study aimed to describe the prevalence of opioid prescriptions and to study the association of patient characteristics (demographics, pain characteristics, anxiety, depressive symptoms and pain coping) with future LTOT. The sample included N = 1334 chronic musculoskeletal pain patients, aged 18-65, who were assessed for Interdisciplinary Multimodal Pain Rehabilitation (IMMR) in Swedish specialist rehabilitation. Prescriptions were tracked across a two-year target period after assessment. In total, 9100 opioid prescriptions were prescribed to 55% of the sample (Mmedian = 6, IQR = 14). Prediction of LTOT was analyzed separately for those who did (24%) and did not (76%) receive IMMR. The odds of receiving opioids was similar for these subsamples, after controlling for differences in baseline characteristics. In both samples, there were significant associations between patient characteristics and future opioid prescriptions. Dysfunctional pain coping was a unique predictor of LTOT in those who received IMMR while pain intensity and depressive symptoms were unique predictors in those who did not receive IMMR. The results underscore that opioid treatment is common among patients in chronic pain rehabilitation and relates to pain and psychological factors. Understanding in detail why these factors relate to opioid prescription patterns is an important future study area as it is a prerequisite for better management and fundamental for preventing overuse.Copyright © 2021 by the authors. Licensee MDPI, Basel, Switzerland.</t>
  </si>
  <si>
    <t>https://dx.doi.org/10.3390/jcm10102130</t>
  </si>
  <si>
    <t>Journal of Clinical Medicine. 10(10) (no pagination), 2021. Article Number: 2130. Date of Publication: May 2021.</t>
  </si>
  <si>
    <t>Opioid receptors influence spinal cord electrical activity and edema formation following spinal cord injury: Experimental observations using naloxone in the rat.</t>
  </si>
  <si>
    <t>The possibility that opioid peptides participate in alteration of spinal cord conduction following trauma to the cord was investigated in a rat model using a pharmacological approach. Spinal cord injury was produced in urethane anesthetized animals by a longitudinal incision into the right dorsal horn of T10-11 segments (2 mm deep and 5 mm long). Spinal cord evoked potentials (SCEP) were recorded epidurally from the T9 (rostral) and T12 (caudal) segments after stimulation of the ipsilateral tibial and sural nerves at the ankle. SCEP from both rostral and caudal segments consisted of a small positive peak followed by a high negative peak. Infliction of trauma in untreated rats resulted in an immediate depression of the rostral maximal negative peak (MNP) amplitude. This depression was long-lasting. Later, a significant increase in the latency of the rostral MNP amplitude occurred. Naloxone was administered in a high dosage (10 mg/kg, i.p.) to block mu-, delta- and kappa-opioid receptors 30 min before injury. This drug treatment inhibited the immediate post-injury decrease of the rostral MNP amplitude without any significant effect on latency changes. Measurement of water content in the traumatized spinal cord segment showed a significant reduction in the drug treated animals 5 h after trauma (71.46 +/- 0.54) as compared with untreated controls (74.65 +/- 0.76). However, 1 mg or 5 mg/kg dosages of the drug were not effective in reducing the SCEP changes or edema after injury. These results strongly suggest that blockade of kappa-opioid receptors with high doses of naloxone is important in reduction of trauma induced alteration of SCEP and edema formation in spinal cord injury.</t>
  </si>
  <si>
    <t>https://dx.doi.org/10.1016/0168-0102%2894%2990072-8</t>
  </si>
  <si>
    <t>Neuroscience Research. 21(1) (pp 91-101), 1994. Date of Publication: 1994.</t>
  </si>
  <si>
    <t>Montana M.C.
 McLeland M.
 Fisher M.
 Juriga L.
 Ercole P.M.
 Kharasch E.D.</t>
  </si>
  <si>
    <t>Opioid sensitivity in treated and untreated obstructive sleep apnoea: a prospective cohort study.</t>
  </si>
  <si>
    <t>Background: Opioid administration to patients with obstructive sleep apnoea (OSA) is controversial because they are believed to be more sensitive to opioids. However, objective data on opioid effects in OSA are lacking. We tested the hypothesis that subjects with untreated OSA have increased sensitivity to opioids compared with subjects without OSA, or with OSA treated with continuous positive airway pressure (CPAP) or bilevel positive airway pressure (BIPAP). Method(s): This was a single-centre, prospective cohort study in subjects without OSA (n=20), with untreated OSA (n=33), or with treated OSA (n=21). OSA diagnosis was verified using type III (in-home) polysomnography. Subjects received a stepped-dose remifentanil infusion (target effect-site concentrations of 0.5, 1, 2, 3, 4 ng ml-1). Primary outcome was miosis (pupil area fractional change), the most sensitive opioid effect. Secondary outcomes were ventilatory rate, end-expired CO2, sedation, and thermal analgesia. Result(s): There were no differences in miosis between untreated OSA subjects (mean=0.51, 95% confidence interval [CI] 0.41-0.61) and subjects without OSA (mean=0.49, 95% CI 0.36-0.62) (mean difference=0.02, 95% CI -0.18 to 0.22); between treated OSA subjects (mean=0.56, 95% CI 0.43-0.68) and subjects without OSA (difference=0.07, 95% CI -0.16 to 0.29); or between untreated OSA and treated OSA (difference=-0.05, 95% CI -0.25 to 0.16). There were no significant differences between subjects without OSA, untreated OSA, and treated OSA in ventilatory rate, end-expired CO2, sedation, or thermal analgesia responses to remifentanil. There was no relationship between OSA severity and magnitude of opioid effects. Conclusion(s): Neither obstructive sleep apnoea nor obstructive sleep apnoea treatment affected sensitivity to the miotic, sedative, analgesic, or respiratory depressant effects of the opioid remifentanil in awake adults. These results challenge conventional notions of opioid effects in obstructive sleep apnoea. Clinical trial registration: NCT02898792 (clinicaltrials.gov).Copyright © 2023 British Journal of Anaesthesia</t>
  </si>
  <si>
    <t>https://dx.doi.org/10.1016/j.bja.2023.09.032</t>
  </si>
  <si>
    <t>British Journal of Anaesthesia. (no pagination), 2023. Date of Publication: 2023.</t>
  </si>
  <si>
    <t>Fredheim, Olav Magnus S.;Moksnes, Kristin;Borchgrevink, Petter C.;Skurtveit, Svetlana</t>
  </si>
  <si>
    <t>Opioid switching to methadone: A pharmacoepidemiological study from a national prescription database.</t>
  </si>
  <si>
    <t>Background: Opioid switching to methadone is reported frequently to improve pain control in patients with an unacceptable balance between pain control and side effects during treatment with first line opioids, but carries a risk of drug accumulation and respiratory depression. To justify this risk it is required that less risky treatments are tried beforehand and that a sufficiently large proportion of patients experience a long-lasting improvement in pain control. Research questions: How large was the proportion of patients remaining on long term methadone treatment after a switch from a strong opioid to methadone? How long had the patients been treated with opioids before the switch to methadone? Methods: Longitudinal pharmacoepidemiological study from the complete national Norwegian Prescription Database. Results: One hundred and thirty (77%) cancer patients received more than one dispensed prescription of methadone. Forty-nine (40%) chronic non-malignant pain (CNMP) patients continued to have methadone prescriptions dispensed more than 6 months after the switch. Of 168 cancer patients, 48 (29%) had tried two strong opioids prior to the switch to methadone whereas 21 (12.5%) had tried three or more strong opioids. Similar numbers for 124 CNMP patients were 26 (21%) and 34 (27%), respectively. Interpretation: Opioid switching to methadone appears to provide a long lasting improvement in pain control in a significant proportion of patients. However, the study raises concerns that treatment options with less risk are not being exhausted prior to switching to methadone. (PsycINFO Database Record (c) 2016 APA, all rights reserved)</t>
  </si>
  <si>
    <t>https://doi.org/10.1177/0269216311412415</t>
  </si>
  <si>
    <t>Compton P.
 Halabicky O.M.
 Aryal S.
 Badiola I.</t>
  </si>
  <si>
    <t>Opioid Taper is Associated with Improved Experimental Pain Tolerance in Patients with Chronic Pain: An Observational Study.</t>
  </si>
  <si>
    <t>Introduction: The degree to which opioid-induced hyperalgesia contributes to the pain experience of patients with chronic pain remains relatively undescribed. The objective of this pilot study was to determine if experimental pain responses improve in patients with chronic pain as they undergo a planned opioid taper. Method(s): This was a prospective observational study. Seven patients with chronic neuropathic pain on at least 120 mg morphine equivalents/day were enrolled. The participants were followed over the course of an individualized opioid taper to a lower dose. Measures of experimental pain sensitivity, including indicators of central pain modulation, were collected on a biweekly basis; in addition, measures of function and quality of life were collected monthly. The effect of opioid taper on pain responses and functional outcomes over time were examined using longitudinal mixed-effects regression modeling and general linear regression modeling with regularization as a function of baseline dose, end dose, and taper rate. Result(s): In this small sample of patients undergoing highly individualized and variable opioid taper, the opioid taper was significantly associated with improved pain responses to the cold-pressor test, with the pain threshold on average increasing by 1.14 s every 6 weeks (p = 0.0084, 95% confidence interval [CI] for 6-week change 0.3039-2.0178) and pain tolerance on average increasing by 2.87 s every 6 weeks (p = 0.0026, 95% CI for 6-week change 1.02-4.7277). Taper-related changes in central pain modulation were not observed, although conditioned modulation trended toward improvement by the completion of opioid taper. Similarly, no declines in function and quality of life were observed with the opioid taper, suggesting stability despite decreased opioid dose. Conclusion(s): Opioid taper was associated with improvements in experimental pain responses without a decline in function and quality of life, suggestive of diminished opioid-induced hyperalgesia in this clinical sample. Trial Registration: ClinicalTrials.gov identifier, NCT03912298.Copyright © 2022, The Author(s).</t>
  </si>
  <si>
    <t>https://dx.doi.org/10.1007/s40122-021-00348-8</t>
  </si>
  <si>
    <t>Pain and Therapy. 11(1) (pp 303-313), 2022. Date of Publication: March 2022.</t>
  </si>
  <si>
    <t>Cunningham J.L.
 Evans M.M.
 King S.M.
 Gehin J.M.
 Loukianova L.L.</t>
  </si>
  <si>
    <t>Opioid tapering in fibromyalgia patients: Experience from an interdisciplinary pain rehabilitation program.</t>
  </si>
  <si>
    <t>Objective. Despite current guideline recommendations against the use of opioids for the treatment of fibromyalgia pain, opioid use is reported in approximately 30% of the patient population. There is a lack of information describing the process and results of tapering of chronic opioids. The purpose of this study is to describe opioid tapering and withdrawal symptoms in fibromyalgia patients on opioids. Design, Setting, and Subjects. This retrospective research study included a baseline analysis of 159 patients consecutively admitted to the Mayo Clinic Pain Rehabilitation Center from 2006 through 2012 with a pain diagnosis of fibromyalgia completing a 3-week outpatient interdisciplinary pain rehabilitation program. Opioid tapering analysis included 55 (35%) patients using daily opioids. Methods. Opioid tapering was individualized to each patient based on interdisciplinary pain rehabilitation team determination. Opioid withdrawal symptoms were assessed daily, utilizing the Clinical Opioid Withdrawal Scale. Results. Patients taking daily opioids had a morphine equivalent mean dose of 99 mg/day. Patients on &lt; 100 mg/day were tapered off over a mean of 10 days compared with patients on &gt; 200 mg/day over a mean of 28 days (P &lt; 0.001). Differences in peak withdrawal symptoms were not statistically significant based on the mean equivalent dose (P = 22). Patients taking opioids for &lt;2 years did not differ in length of tapering (P =0.63) or peak COWS score (P =0.80) compared with &gt;2 years duration. Patients had significant improvements in pain-related measures including numeric pain scores, depression catastrophizing, health perception, interference with life, and perceived life control at program completion. Conclusion. Fibromyalgia patients on higher doses of opioids were tapered off over a longer period of time but no differences in withdrawal symptoms were seen based on opioid dose. Duration of opioid use did not affect the time to complete opioid taper or withdrawal symptoms. Despite opioid tapering, pain-related measures improved at the completion of the rehabilitation program.Copyright © 2016 American Academy of Pain Medicine. All rights reserved.</t>
  </si>
  <si>
    <t>https://dx.doi.org/10.1093/pm/pnv079</t>
  </si>
  <si>
    <t>Pain Medicine (United States). 17(9) (pp 1676-1685), 2016. Date of Publication: 01 Sep 2016.</t>
  </si>
  <si>
    <t>Blick G.
 Khera M.
 Bhattacharya R.K.
 Nguyen D.
 Kushner H.
 Miner M.M.</t>
  </si>
  <si>
    <t>Opioid therapy for chronic non-cancer pain: Does typology of risk predict aberrant behaviour?.</t>
  </si>
  <si>
    <t>Aims: Guidelines have been developed to reduce risk of aberrant opioid medication-related behaviors and iatrogenic dependence when prescribing opioid analgesics for chronic noncancer pain (CNCP). However, these tools often: (1) rely on cross-sectional/retrospective data, and (2) consider risk factors in isolation. The aims of this study were to identify subgroups of people with CNCP prescribed opioids based on their risk factors for aberrance and determine whether group membership predicts aberrance. Method(s): The Pain and Opioids IN Treatment (POINT) prospective cohort comprises 1514 people prescribed pharmaceutical opioids for CNCP interviewed at baseline and 3 months. Using baseline data, latent class analysis was run using risk factors for aberrance identified in identified in prescribing guidelines and screening tools. Result(s): A 4-class model was selected: (1) Poor Physical Functioning Group (27%); (2) Poor Coping/Physical Functioning Group (35%); (3) Younger and Substance Use Problems group (14%); and (4) Physical, Coping, Substance Use and Mental Health Problems group (25%). The latter three groups recorded higher rates of aberrance compared to the Poor Physical Functioning Group. After controlling for duration of opioid use and baseline aberrance, the latter two groups were more likely to report dose-escalation, early script renewal, using diverted medication, stock-piling, and unsanctioned dose alteration at 3 months. Conclusion(s): Distinctive clusters of people with CNCP were identified based on risk factors for aberrance, with varying associated risk suggesting the type of risk factor and complex interplay between factors may differentially predict medication-related behaviors. These results indicate that potential risk factors should not be equally weighted in the decision to prescribe, with greater emphasis on the interaction of certain risk factors.</t>
  </si>
  <si>
    <t>https://dx.doi.org/10.1016/j.drugalcdep.2015.07.471</t>
  </si>
  <si>
    <t>Drug and Alcohol Dependence. Conference: 2015 Annual Meeting of the College on Problems of Drug Dependence, CPDD 2015. Phoenix, AZ United States. Conference Publication: (var.pagings). 156 (pp e173-e174), 2015. Date of Publication: 01 Nov 2015.</t>
  </si>
  <si>
    <t>Coluzzi F.
 Pappagallo M.</t>
  </si>
  <si>
    <t>Opioid therapy for chronic noncancer pain: Practice guidelines for initiation and maintenance of therapy.</t>
  </si>
  <si>
    <t>Contemporary standard pharmacological care for the treatment of noncancer pain includes the use of opioid medications. The responsiveness of neuropathic pain to opioids has long been an area of controversy. Evidence from multiple randomized controlled trials indicates that opioids can relieve pain in a variety of neuropathic pain syndromes. Opioids are typically reserved for moderate to severe pain that cannot be relieved by the nonsteroidal anti-inflammatory drugs (NSAIDs). Opioids are often used in combination with other adjuvants or other analgesic agents. The advantage of opioids is the lack of a ceiling effect of the pure mu opioid agonists. The disadvantages of these drugs are a series of mechanism-based opioids-related side effects (e.g., nausea, drowsiness, constipation) and the potential issue of their abuse and misuse. Each patient needs to undergo a comprehensive evaluation and receive education on the treatment. The physician must be well conversant with the differential diagnosis and definitions of physical dependence, tolerance, pseudotolerance, aberrant behaviors, addiction, and pseudoaddiction. No specific opioid drug is intrinsically "better" than the others. Opioid rotation refers to the switch from one opioid to another when the degree of analgesia obtained is limited by the persistence of adverse effects or the occurrence of clinically relevant tolerance. This approach is based on the observation that a patient's response varies from opioid to opioid. At present, after 1) appropriate selection of patients and 2) longitudinal patient care with routine assessment of degree of analgesia, functional daily activities, adverse events and aberrant behaviors is carried out, opioid therapy can be the safest and most effective treatment measure for quality of life improvement in the chronic pain patient.</t>
  </si>
  <si>
    <t>Minerva Anestesiologica. 71(7-8) (pp 425-433), 2005. Date of Publication: 2005.</t>
  </si>
  <si>
    <t>Chu, Larry F.;Clark, David J.;Angst, Martin S.</t>
  </si>
  <si>
    <t>Opioid tolerance and hyperalgesia in chronic pain patients after one month of oral morphine therapy: A preliminary prospective study.</t>
  </si>
  <si>
    <t>There is accumulating evidence that opioid therapy might not only be associated with the development of tolerance but also with an increased sensitivity to pain, a condition referred to as opioid-induced hyperalgesia (OIH). However, there are no prospective studies documenting the development of opioid tolerance or OIH in patients with chronic pain. This preliminary study in 6 patients with chronic low back pain prospectively evaluated the development of tolerance and OIH. Patients were assessed before and 1 month after initiating oral morphine therapy. The cold pressor test and experimental heat pain were used to measure pain sensitivity before and during a target-controlled infusion with the short-acting Î¼ opioid agonist remifentanil. In the cold pressor test, all patients became hyperalgesic as well as tolerant after 1 month of oral morphine therapy. In a model of heat pain, patients exhibited no hyperalgesia, although tolerance could not be evaluated. These results provide the first prospective evidence for the development of analgesic tolerance and OIH by using experimental pain in patients with chronic back pain. This study also validated methodology for prospectively studying these phenomena in larger populations of pain patients. Perspective: Experimental evidence suggests that opioid tolerance and opioid-induced hyperalgesia might limit the clinical utility of opioids in controlling chronic pain. This study validates a pharmacologic approach to study these phenomena prospectively in chronic pain patients and suggests that both conditions do occur within 1 month of initiating opioid therapy. (PsycInfo Database Record (c) 2022 APA, all rights reserved)</t>
  </si>
  <si>
    <t>https://doi.org/10.1016/j.jpain.2005.08.001</t>
  </si>
  <si>
    <t>Ao G.
 Li T.
 Wang Y.
 Li J.
 Tran C.
 Chen M.
 Qi X.</t>
  </si>
  <si>
    <t>Opioid usage and COVID-19 prognosis: A systematic review and meta-analysis.</t>
  </si>
  <si>
    <t>The COVID-19 pandemic continues to have profound health, social, psychological, and economic ramifications. Infection by COVID-19 has been of concern in people who use opioids, as opioid use has been known to mediate immunosuppression and is associated with respiratory depression and end-organ damage. With differing modalities of opioid usage, the association between opioids and COVID-19 outcomes is not well understood. We performed a comprehensive systematic search of seven health science databases, including PubMed, Embase, Cochrane Library, Web of Science, China National Knowledge Infrastructure (CNKI), and Wanfang Data, up to December 15, 2021. We identified a total of five related articles, which were included in this study. The meta-analysis showed that opioids have a significant association with ICU admission for COVID-19 patients (OR = 5.41, 95%CI: 1.85 to 15.79, P = 0.002). Use of opioids was also associated with higher mortality among patients with COVID-19 compared to non-users (OR = 2.74, 95%CI: 1.34 to 5.62, P = 0.034), while use of opioids was not significantly associated with need for mechanical ventilation (OR = 3.68, 95%CI: 0.85 to 15.90, P = 0.081). Furthermore, the adjusted analysis indicated that COVID-19 patients with a history of opioid use were more likely to be admitted to the ICU (OR = 3.57, 95%CI: 3.05 to 4.17, P&lt;0.001) and have higher mortality rates (OR = 1.72, 95%CI: 1.09 to 2.72, P = 0.02), while there was no significant association with need for mechanical ventilation (OR = 2.09, 95%CI: 0.77 to 5.64, P = 0.146). Significant heterogeneity existed across the included studies. Patients using opioids with COVID-19 were at higher risk of ICU admission and mortality. Prospective studies are required to confirm these findings.Copyright © 2022 Elsevier Inc.</t>
  </si>
  <si>
    <t>https://dx.doi.org/10.1016/j.ajem.2022.03.048</t>
  </si>
  <si>
    <t>American Journal of Emergency Medicine. 56 (pp 51-56), 2022. Date of Publication: June 2022.</t>
  </si>
  <si>
    <t>Huffman K.L.
 Sweis G.W.
 Gase A.
 Scheman J.
 Covington E.C.</t>
  </si>
  <si>
    <t>Opioid use 12 months following interdisciplinary pain rehabilitation with weaning.</t>
  </si>
  <si>
    <t>Objectives: To examine the frequency of and factors predicting opioid resumption among patients with chronic non-cancer pain (CNCP) and therapeutic opioid addiction (TOA) treated in an interdisciplinary chronic pain rehabilitation program (CPRP) incorporating opioid weaning. Design(s): Longitudinal retrospective treatment outcome study. Only those with addiction were counseled to avoid opioids for non-acute pain. Setting(s): Large academic medical center. Participant(s): One hundred twenty patients, 32.5% with TOA. Participants were predominately married (77.5%), females (66.7%). Mean age was 49.5 (+/-13.7). 29.2% had lifetime histories of non-opioid substance use disorders. Method(s): TOA was diagnosed using consensus definitions developed by American Academy of Pain Medicine, American Pain Society and American Society of Addiction Medicine to supplement Diagnostic and Statistical Manual of Mental Disorders, 4th edition, text revision (DSM-IV-TR) criteria. Non-opioid substance use disorders were diagnosed using DSM-IV-TR. Data, including pain severity, depression and anxiety, were collected at admission, discharge and 12 months. Opioid use during treatment was based on medical records and use at 12 months was based on self-report. Result(s): Only 22.5% reported resuming use at 12 months. Neither patients with TOA nor patients with non-opioid substance use disorders were more likely to resume use than those without substance use disorders. Only posttreatment depression increased the probability of resumption. Conclusion(s): CNCP and co-occurring TOA can be successfully treated within a CPRP. Patients report low rates of resumption regardless of addiction status. This is in marked contrast to reported outcomes of non-medically induced opioid addictions. Prolonged abstinence may depend upon the successful treatment of depression. © 2013.</t>
  </si>
  <si>
    <t>https://dx.doi.org/10.1111/pme.12201</t>
  </si>
  <si>
    <t>Pain Medicine (United States). 14(12) (pp 1908-1917), 2013. Date of Publication: December 2013.</t>
  </si>
  <si>
    <t>Rimmer R.A.
 Scott B.
 Pailet J.
 Farrell N.F.
 Mace J.C.
 Detwiller K.Y.
 Smith T.L.
 Dogan A.
 Gupta S.
 Andersen P.
 Cetas J.
 Geltzeiler M.</t>
  </si>
  <si>
    <t>Opioid use after endoscopic skull base surgery: A descriptive, prospective, longitudinal cohort study.</t>
  </si>
  <si>
    <t>Background: Opioid abuse is a public health crisis and the perioperative period can be a time of first opioid exposure. Little is known about postoperative pain management after endoscopic skull base surgery (ESBS). Method(s): This investigation was a single-institution, longitudinal, prospective cohort study of adult patients undergoing ESBS between November 2019 and March 2020. Participants completed preoperative questionnaires and were contacted every 48 hours postoperatively to quantify pain and opioid consumption. Result(s): A total of 33 patients were enrolled and 28 of 33 patients (85%) underwent ESBS for sellar pathology. Mean total morphine milligram equivalents (MME) consumed was 381.9 +/- 476.0. History of a headache disorder (p = 0.025) and previous opioid use within 60 days preoperatively (p &lt; 0.001) were significantly associated with greater opioid use. Mean duration of opioid use was 6.7 +/- 5.1 (range, 0-20) days. Headache disorder (p = 0.01), depression (p = 0.03), anxiety (p = 0.03), age &lt;=46 years (p = 0.029), and previous opioid use (p = 0.008) were all associated with longer mean opioid use. Patients with headache disorder also reported higher mean postoperative pain scores. Fewer than half of the participants required opioids by postoperative day 8. Prescription of nonsteroidal anti-inflammatory drugs at discharge was significantly associated with less outpatient opioid use (p = 0.032). At 2-month follow-up, 37% of patients reported keeping excess opioids. Conclusion(s): After ESBS, greater total opioid use was significantly associated with history of headaches and previous opioid use within 60 days. Overall, opioid use declined among all patients in the postoperative period, but several factors may contribute to longer duration of use.Copyright © 2021 ARS-AAOA, LLC</t>
  </si>
  <si>
    <t>https://dx.doi.org/10.1002/alr.22871</t>
  </si>
  <si>
    <t>International Forum of Allergy and Rhinology. 12(2) (pp 160-171), 2022. Date of Publication: February 2022.</t>
  </si>
  <si>
    <t>Romero-Sanchez J.M.
 Pedrosa-Martinez M.J.
 Pacheco-Rodriguez E.
 Saldana-Valderas M.
 Elorza Guisasola J.
 Galiana-Martinez F.J.</t>
  </si>
  <si>
    <t>Opioid use after fracture surgery correlates with pain intensity and satisfaction with pain relief.</t>
  </si>
  <si>
    <t>Background: In 2012, Medicare began to tie reimbursements to inpatient complications, unplanned readmissions, and patient satisfaction, including satisfaction with pain management. Questions/purposes: We aimed to identify factors that correlate with (1) pain intensity during a 24-hour period after surgery; (2) less than complete satisfaction with pain control; (3) less than complete satisfaction with staff attention to pain relief while in the hospital; and we also wished (4) to compare inpatient and discharge satisfaction scores. Method(s): Ninety-seven inpatients completed measures of pain intensity (numeric rating scale), satisfaction with pain relief, self-efficacy when in pain, and symptoms of depression days after operative fracture repair. The amount of opioid used in oral morphine equivalents taken during the prior 24 hours was calculated. Through initial bivariate and then multivariate analysis, we identified factors that were associated with pain intensity, less than complete satisfaction with pain control, and less than complete satisfaction with staff attention to pain relief. Result(s): Patients who took more opioids reported greater pain intensity (r = 0.38). No factors representative of greater nociception (fracture type, number of fractures, days from injury to surgery, days from surgery to enrollment, or type of surgery) correlated with greater pain intensity. The best multivariable model for greater pain intensity included: depression or anxiety disorder (p = 0.019), smoking (0.047), and greater opioid intake (p = 0.001). Multivariable analysis for less than ideal satisfaction with pain control included the Pain Self-Efficacy Questionnaire (PSEQ) (odds ratio [OR], 0.95; 95% CI, 0.92-0.99) alone; for less than ideal satisfaction with staff attention to pain control, the PSEQ (OR, 0.96; 95% CI, 0.92-0.99) and opioid medication use before admission (OR, 3.6; 95% CI, 1.1-12) were included. Conclusion(s): After operative fracture treatment, patients who take more opioids report greater pain intensity and less satisfaction with pain relief. Greater self-efficacy was the best determinant of satisfaction with pain relief. Evidence-based interventions to increase self-efficacy merit additional study for the management of postoperative pain during recovery from a fracture. Level of Evidence: Level II, prognostic study. See the Instructions for Authors for a complete description of levels of evidence. © 2014 The Association of Bone and Joint Surgeons.</t>
  </si>
  <si>
    <t>https://dx.doi.org/10.1007/s11999-014-3660-4</t>
  </si>
  <si>
    <t>Clinical Orthopaedics and Related Research. 472(8) (pp 2542-2549), 2014. Date of Publication: August 2014.</t>
  </si>
  <si>
    <t>Wong M.
 Vogell A.
 Wright K.
 Isaacson K.
 Loring M.
 Morris S.</t>
  </si>
  <si>
    <t>Opioid Use after Laparoscopic Hysterectomy: Prescriptions, Postoperative Use, and Preoperative Predictors.</t>
  </si>
  <si>
    <t>Objective: Our goals were to measure opioid use after laparoscopic hysterectomy (LH) and to survey patients to identify factors that are predictive of higher postoperative opioid use. Design(s): Prospective cohort study. Setting(s): Two community teaching hospitals. Patient(s): 125 patients undergoing LH for benign indications. Intervention(s): Patients completed a preoperative survey including demographics, medical history, and standardized surveys measuring pain catastrophizing (PCS), anxiety (GAD-7), and depression (PHQ-9). Measurements/Results: Pain scores and pain medication usage were assessed at one and two weeks after surgery. Postoperative opioids were converted to morphine milligram equivalents (MME). Non-parametric statistical methods (Spearman correlation coefficient or Wilcoxon rank-sum test) were used to test for correlations between predictors and postoperative MME. A median of 20 opioid pills were prescribed (150 MME). Median use was 37.5 MME, equivalent to 5 tabs of 5 mg oxycodone. 20.8% used no opioids, 32% used opioids for less than 24 hours, and 91.2% used no opioids after one week. 88.6% had leftover opioids (median 15 pills). Only 23.8% of leftover opioids were stored securely. Factors that were significantly associated (p &lt; .005) with increased opioid use included preoperative pain score, expected postoperative pain level, predicted pain medication requirement, higher PCS, GAD-7, and PHQ-9 scores, history of endometriosis or pelvic pain, preoperative pain medication use, and smaller uterine size. Patients' average satisfaction with their postoperative pain control was 9.08 on a 0 to 10 scale. Conclusion(s): The average LH patient uses minimal opioids and leftover opioids are usually kept unsecured, illustrating a need to decrease prescribed opioids and educate patients about opioid disposal. Our preoperative survey shows promise for building a model to predict which patients are at risk for requiring more opioids.Copyright © 2018</t>
  </si>
  <si>
    <t>https://dx.doi.org/10.1016/j.jmig.2018.09.135</t>
  </si>
  <si>
    <t>Journal of Minimally Invasive Gynecology. Conference: 47th American Association of Gynecologic Laparoscopists (AAGL) Global Congress on Minimally Invasive Gynecologic Surgery (MIGS). MGM Grand Conference Center, Las Vegas United States. 25(7 Supplement) (pp S51), 2018. Date of Publication: November - December 2018.</t>
  </si>
  <si>
    <t>Opioid use and dependence among persons with migraine: Results of the ampp study.</t>
  </si>
  <si>
    <t>Objective.To assess the frequency of opioid use for acute migraine treatment and characterize use groups by sociodemographics, health-care resource utilization (HRU), comorbidities and probable dependence within a large, US population-based sample of persons with migraine. Background.Opioids are used in the acute treatment of migraine. However, their use is controversial. Methods.Data from the 2009 American Migraine Prevalence and Prevention (AMPP) study were used to categorize persons with migraine into 4 groups based on reported opioid use: nonusers (between 2005 and 2009), previous users (history of use between 2005 and 2008 but no-use in 2009), and current opioid users (those reporting use of opioids in the 3 months preceding the 2009 American Migraine Prevalence and Prevention survey). Current opioid users were divided into nondependent and probable dependence users according to criteria for dependence adapted for inclusion in the survey from the Diagnostic and Statistical Manual of Mental Disorders-4th edition. All opioid-use groups were contrasted by sociodemographics, headache characteristics, medical and psychiatric comorbidities (depression [measured by the Patient Health Questionnaire-9], anxiety [measured by the Primary Care Evaluation of Mental Health Disorders, PRIME-MD], and cardiovascular events and risk factors), and headache-related HRU. Results.In a sample of 5796 migraineurs, 4076 (70.3%) were opioid nonusers, 798 (13.8%) were previous users, and 922 (15.9%) were current opioid users. Among current opioid users, 153 (16.6%) met criteria for probable dependence and 769 (83.4%) did not. Headache-related disability (Migraine Disability Assessment sum scores) increased across groups as follows: nonusers: 7.8, previous users: 13.3, current nondependent users: 19.1, and current probable dependence users: 44.4, as did monthly headache frequency: nonusers: 3.2 days/month, previous users: 4.3 days/month, current nondependent users: 5.6 days/month, and current probable dependence users: 8.6 days/month. The prevalence of depression and anxiety was highest among current users with probable dependence. Rates of headache-related HRU were higher for all opioid-use groups for emergency department/urgent care, primary care, and specialty care visits compared to nonusers. Conclusions.Opioid use for migraine is associated with more severe headache-related disability, symptomology, comorbidities (depression, anxiety, and cardiovascular disease and events), and greater HRU for headache. Longitudinal studies are needed to further assess the directionality and causality between opioid use and the outcomes we examined. © 2011 American Headache Society.</t>
  </si>
  <si>
    <t>https://dx.doi.org/10.1111/j.1526-4610.2011.02050.x</t>
  </si>
  <si>
    <t>Headache. 52(1) (pp 18-36), 2012. Date of Publication: January 2012.</t>
  </si>
  <si>
    <t>Cheng A.L.
 Brady B.K.
 Bradley E.C.
 Calfee R.P.
 Klesges L.M.
 Colditz G.A.
 Prather H.</t>
  </si>
  <si>
    <t>Opioid use and social disadvantage in patients with chronic musculoskeletal pain.</t>
  </si>
  <si>
    <t>Background: Historically, marginalized patients were prescribed less opioid medication than affluent, white patients. However, because of persistent differential access to nonopioid pain treatments, this direction of disparity in opioid prescribing may have reversed. Objective(s): To compare social disadvantage and health in patients with chronic pain who were managed with versus without chronic opioid therapy. It was hypothesized that patients routinely prescribed opioids would be more likely to live in socially disadvantaged communities and report worse health. Design(s): Cross-sectional analysis of a retrospective cohort defined from medical records from 2000 to 2019. Setting(s): Single tertiary safety net medical center. Patient(s): Adult patients with chronic musculoskeletal pain who were managed longitudinally by a physiatric group practice from at least 2011 to 2015 (n = 1173), subgrouped by chronic (&gt;=4 years) adherent opioid usage (n = 356) versus no chronic opioid usage (n = 817). Intervention(s): Not applicable. Main Outcome Measure(s): The primary outcome was the unadjusted between-group difference in social disadvantage, defined by living in the worst national quartile of the Area Deprivation Index (ADI). An adjusted effect size was also calculated using logistic regression, with age, sex, race, and Patient-Reported Outcomes Measurement Information System (PROMIS) Pain Interference and Physical Function scores as covariates. Secondary outcomes included adjusted differences in health by chronic opioid use (measured by PROMIS). Result(s): Patients managed with chronic opioid therapy were more likely to live in a zip code within the most socially disadvantaged national quartile (34.9%; 95% confidence interval [CI] 29.9-39.9%; vs. 24.9%; 95% CI 21.9-28.0%; P &lt;.001), and social disadvantage was independently associated with chronic opioid use (odds ratio [OR] 1.01 per ADI percentile [1.01-1.02]). Opioid use was also associated with meaningfully worse PROMIS Depression (3.8 points [2.4-5.1]), Anxiety (3.0 [1.4-4.5]), and Pain Interference (2.6 [1.7-3.5]) scores. Conclusion(s): Patients prescribed chronic opioid treatment were more likely to live in socially disadvantaged neighborhoods, and chronic opioid use was independently associated with worse behavioral health. Improving access to multidisciplinary, nonopioid treatments for chronic pain may be key to successfully overcoming the opioid crisis.Copyright © 2021 American Academy of Physical Medicine and Rehabilitation</t>
  </si>
  <si>
    <t>https://dx.doi.org/10.1002/pmrj.12596</t>
  </si>
  <si>
    <t>PM and R. 14(3) (pp 309-319), 2022. Date of Publication: March 2022.</t>
  </si>
  <si>
    <t>El-Gohari H.M.
 Fouad E.
 Abdelghani M.</t>
  </si>
  <si>
    <t>Opioid use disorders related to tramadol among an Egyptian sample of male psychiatric patients: prevalence and sociodemographic and clinical correlates.</t>
  </si>
  <si>
    <t>Background: Opioid use disorders related to tramadol (OUD-T) were under-reported in Egypt. The objective was to estimate the prevalence and associated correlates of OUD-T among male psychiatric patients. Method(s): A total of 168 male inpatients and outpatients with Axis-I psychiatric disorders was randomly selected from Zagazig University Hospitals, Egypt. The patients were interviewed using Structured Clinical Interview for DSM-5 disorders (SCID-I), Drug Use Disorders Identification Test (DUDIT), and urine screening for drugs. Result(s): The prevalence of OUD-T was 48.8%, with the highest prevalence in patients with depressive disorders (58.5%). Old age (OR 1.2, 95% CI: 1.1, 1.2), and cannabis use (OR 46.9, 95% CI: 10.8, 118.7) predicted OUD-T. About 45% of patients with OUD-T used tramadol alone whereas the rest used at least one drug plus tramadol. Tramadol-related problems and dependence were positively correlated with the tramadol daily dose, smoking, alcohol and heroin use, and inversely with the psychiatric disorder remission and age of smoking onset and substance use disorders (SUDs). Conclusion(s): OUD-T were common among male psychiatric patients, with a considerable relationship between OUD-T and use of other substances (cannabis). Further longitudinal studies need to investigate the relationship between OUD-T and other SUDs, and psychiatric disorders.Copyright © 2021 Taylor &amp; Francis Group, LLC.</t>
  </si>
  <si>
    <t>https://dx.doi.org/10.1080/14659891.2021.1892220</t>
  </si>
  <si>
    <t>Journal of Substance Use. 27(1) (pp 50-55), 2022. Date of Publication: 2022.</t>
  </si>
  <si>
    <t>Sankey C, Setnik B, Harsanyi Z, Michalko K, Yang Z, Geoffroy P.</t>
  </si>
  <si>
    <t>Opioid use following the introduction of an extended-release oxycodone formulation with tamper-resistant properties: Prospective historical chart review in methadone-maintained patients</t>
  </si>
  <si>
    <t>J Opioid Manag. 2016 May-Jun;12(2):149-59. doi: 10.5055/jom.2016.0327.</t>
  </si>
  <si>
    <t>10.5055/jom.2016.0327</t>
  </si>
  <si>
    <t>Bruce B.K.
 Allman M.E.
 Rivera F.A.
 Abril A.
 Gehin J.M.
 Oliphant L.M.
 Nordan L.M.
 White L.J.
 Martinez D.
 Niazi S.K.</t>
  </si>
  <si>
    <t>Opioid Use in Fibromyalgia Continues despite Guidelines That Do Not Support Its Efficacy or Risk.</t>
  </si>
  <si>
    <t>Background/Objective The aim of this cross-sectional study is to determine the prevalence of opioid use in a large sample of fibromyalgia (FM) patients and examine the factors associated with opioid prescription/use despite multiple clinical guidelines that do not recommend opioid use in this population. Methods Data were collected from a convenience sample of 698 patients admitted from August 2017 to May 2019 into an intensive 2-day Fibromyalgia Treatment Program at a tertiary medical center in the United States after FM diagnosis. Patients were administered the Fibromyalgia Impact Questionnaire-Revised, the Center for Epidemiologic Study of Depression Scale, and the Pain Catastrophizing Scale upon admission to the program. Demographic information and opioid use were self-reported. Logistic regression analysis was utilized to determine associations between patient-related variables and opioid use in this prospective study. Results Of 698 patients, 27.1% (n = 189) were taking opioids at intake. Extended duration of symptoms (&gt;3 years), increased age, higher degree of functional impairment, and increased pain catastrophizing were significantly associated with opioid use. Conclusions Opioids are not recommended for the treatment of FM under current guidelines. Greater burden of illness appeared to be associated with the prescription and use of opioids in this population. These findings suggest that some providers may not be aware of current recommendations that have been found to be effective in the management of FM that are contained in guidelines. Alternative approaches to the management of FM that do not involve opioids are reviewed in an effort to improve care.Copyright © 2020 Wolters Kluwer Health, Inc. All rights reserved.</t>
  </si>
  <si>
    <t>https://dx.doi.org/10.1097/RHU.0000000000001273</t>
  </si>
  <si>
    <t>Journal of Clinical Rheumatology. 27(5) (pp 187-193), 2021. Date of Publication: 2021.</t>
  </si>
  <si>
    <t>Tobon, AL; Habecker, E; Forray, A</t>
  </si>
  <si>
    <t>Opioid Use in Pregnancy</t>
  </si>
  <si>
    <t>Pregnancy; Drug; Opioids; Opioid; Perinatal; Antenatal; Postpartum</t>
  </si>
  <si>
    <t>NEONATAL ABSTINENCE SYNDROME; USE DISORDER; UNITED-STATES; SUBSTANCE USE; COCAINE USE; METHADONE; BUPRENORPHINE; WOMEN; CARE; ADDICTION</t>
  </si>
  <si>
    <t>Purpose of Review Perinatal opioid use is a major public health problem and is associated with a number of deleterious maternal and fetal effects. We review recent evidence of perinatal outcomes and treatment of opioid use disorder (OUD) during pregnancy. Recent Findings Opioid exposure in pregnancy is associated with multiple obstetric and neonatal adverse outcomes, with the most common being neonatal opioid withdrawal syndrome (NOWS). Treatment with buprenorphine or methadone is associated with NOWS, but neither medication appears to have significant adverse effects on early childhood development. Buprenorphine appears to be superior to methadone in terms of incidence and severity of NOWS in exposed infants. The long-term effects of opioid exposure in utero have been inconclusive, but recent longitudinal studies point to potential differences in brain morphology that may increase vulnerability to future stressors. Maintenance therapy with methadone or buprenorphine remains the standard of care for pregnant women with OUD given its consistent superiority to placebo in terms of rates of illicit drug use and pregnancy outcomes. New non-pharmacologic management options for NOWS appear promising. Future research is needed to further evaluate the effects of opioid exposure in utero and determine the optimal delivery model for maintenance therapy.</t>
  </si>
  <si>
    <t>Julius D.
 Sturesson B.
 Kools D.
 Prestamburgo D.
 Pflugmacher R.
 Vajkoczy P.</t>
  </si>
  <si>
    <t>Opioid use in relation to treatment outcome in patients with low back pain: Data from a prospective randomized controlled trial.</t>
  </si>
  <si>
    <t>Introduction: Long-term opioid treatment of low back pain (LBP) is one of the main drivers of opioid dependency and abuse. In the US, opioid medication causes more deaths than any other routine medical treatment of nonfatal conditions and opioid abuse has recently evolved into a national epidemic. It is somewhat surprising that evidence on the efficacy of opioids in the treatment of LBP is lacking. The largest meta-analysis of randomized controlled trials (RCT) comparing opioids to placebo in the treatment of LBP found no evidence for long-term superiority of opioids and only moderate quality evidence for short-term superiority (&lt;3 months). To examine potential associations between opioid use and treatment outcome after conservative management (CM) or minimally invasive surgical management (MISM) of LBP, we conducted a secondary analysis of data from the ongoing randomized controlled iFuse Implant System Minimally Invasive Arthrodesis (iMIA) trial. Material(s) and Method(s): The iMIA trial is an ongoing international multicenter randomized controlled trial aiming to compare treatment outcome of LBP originating from the sacroiliac joint (SIJ) after CM versus MISM using percutaneous transarticular titanium implants. Outcome was measured using visual analogue scale (VAS), Oswestry disability index (ODI), Euro- Quol score (EQ-5D-3 L) and the Zung depression scale. All medications were recorded and opioid use was quantified using the oral-morphine equivalent daily dose (oMEDD). Patients were included at 9 study centers between June 2013 and May 2015 and randomized either to CM (n = 49) or MISM (n = 52). Result(s): The prevalence of opioid use at baseline was 55.1% in the CM cohort compared to 55.8% in the MISM cohort (P = .95). At 6 months of follow-up, we found no association between opioid use and good treatment outcome (odds ratio (OR) 1.22, P = .47) and observed higher degrees of disability in patients with daily opioid use after MISM (ODI 44.0% (interquartile range 36.0-54.0)) than in patients without any opioid use after MISM (ODI 24.0% (8.0-34.0); P &lt; .01). Opioid users without continuous daily opioid use showed a significant decrease in oMEDD over 6 months after MISM (P = .04) but not after CM (P = .10). In contrast, patients with continuous daily opioid use did not show such a decrease in oMEDD over time, neither after CM (P = .06) nor after MISM (P = .30). Opioid users were more likely to incur serious adverse events (SAE; OR 2.58, P &lt; .01) and at 3 months of follow up, opioid users with SAE displayed significantly higher oMEDD (52.5mg (20.9-71.9)) than opioid users without SAE (16.6mg (0.0-40.0); P &lt; .01). Patients with opioid use also displayed higher Zung depression scores, both after CM and MISM. Opioid use had no effect on the quality of life. Conclusion(s): Our results support the view that the efficacy of long-term opioid use in the treatment of LBP may be limited and that its side effects should be carefully discussed with the patient.</t>
  </si>
  <si>
    <t>https://dx.doi.org/10.1177/2192568217708577</t>
  </si>
  <si>
    <t>Global Spine Journal. Conference: 2017 Global Spine Congress. Milan Italy. 7(2 Supplement 1) (pp 109S), 2017. Date of Publication: May 2017.</t>
  </si>
  <si>
    <t>Moon A.
 Firpi R.J.
 Khungar V.
 Kupec J.
 LOK A.
 Malahias L.
 Schoen C.
 Trinh H.N.
 Barritt A.S.</t>
  </si>
  <si>
    <t>Opioid use is common in patients with non-alcoholic fatty liver disease and associated with severity of liver disease, hepatic encephalopathy and psychiatric comorbidities.</t>
  </si>
  <si>
    <t>Background and aims: Pain control is difficult in patients with non-alcoholic fatty liver disease (NAFLD) and particularly those with cirrhosis. Painful comorbidities are common in NAFLD and are often treated with opioids. We aimed to determine the prevalence of opioid use and associated characteristics in a real-world cohort of NAFLD patients. Method(s): TARGET-NASH, a longitudinal observational study at 55 sites in the United States, includes patients with NAFLD defined by pragmatic case definitions. Opioid use was defined as opioid use in the year prior to cohort enrollment. We compared opioid users and non-users by demographic factors, comorbidities and liver disease severity using univariate analyses and developed a stepwise logistic regression model of opioid use. Result(s): The cohort included 3284 patients with NAFLD, including 1317 with non-alcoholic steatohepatitis (NASH) and 1279 with NAFLD cirrhosis. Opioid use was reported in 17.8% and was more common with females (20.2% vs 14.3%) and patients with advanced liver disease (10.3% NAFL, 17.5% NASH, 22.1% NAFLD cirrhosis), BMI &gt;= 32 kg/m2 (22.2% vs 13.0%), diabetes (21.9% vs 13.7%), depression (30.2% vs 10.2%), rheumatologic disease (34.5% vs 16.6%), osteoarthritis (33.3% vs 16.1%) and fibromyalgia (47.1% vs 16.0%) (p &lt; 0.001 for all). Among patients with cirrhosis, MELD was similar among opioid recipients and non-recipients (mean 10.1 vs 9.8, p = 0.370). Opioid use was more common among those with hepatic encephalopathy (30.6% vs 19.8%, p &lt; 0.001)and ascites (27.0% vs 20.0%, p = 0.006). In a logistic regression model, liver disease severity, BMI &gt;= 32 kg/m2, diabetes, osteoarthritis, depression and rheumatologic disease were associated with opioid use. Age and race were not associated with opioid use. [Table Presented] Conclusion(s): Nearly 1/5 of NAFLD patients reported opioid use and, in patients with cirrhosis, usage was twice that of those with NAFL. Opioid use was associated with depression and presence of hepatic encephalopathy. Given safety concerns of opioids, alternative pain control options and treatment of mental health comorbidities should be pursued for patients with NAFLD.Copyright © 2019 European Association for the Study of the Liver</t>
  </si>
  <si>
    <t>https://dx.doi.org/10.1016/S0618-8278%2819%2930592-4</t>
  </si>
  <si>
    <t>Journal of Hepatology. Conference: The International Liver Congress. Vienna Austria. 70(1 Supplement) (pp e304-e305), 2019. Date of Publication: April 2019.</t>
  </si>
  <si>
    <t>Reitman C.A.
 Ward R.
 Taber D.J.
 Moran W.P.
 McCauley J.
 Basco W.T.
 Gebregziabher M.
 Lockett M.
 Ball S.J.</t>
  </si>
  <si>
    <t>Opioid Use Patterns in a Statewide Adult Medicaid Population Undergoing Elective Lumbar Spine Surgery.</t>
  </si>
  <si>
    <t>STUDY DESIGN: Retrospective administrative database review. OBJECTIVE(S): Analyze patterns of opioid use in patients undergoing lumbar surgery and determine associated risk factors in a Medicaid population. SUMMARY OF BACKGROUND DATA: Opioid use in patients undergoing surgery for degenerative lumbar spine conditions is prevalent and impacts outcomes. There is limited information defining the scope of this problem in Medicaid patients. MATERIALS AND METHODS: Longitudinal cohort study of adult South Carolina (SC) Medicaid patients undergoing lumbar surgery from 2014 to 2017. All patients had continuous SC Medicaid coverage for 15 consecutive months, including six months before and nine months following surgery. The primary outcome was a longitudinal assessment of postoperative opioid use to determine trajectories and group-based membership using latent modeling. Univariate and multivariable modeling was conducted to assess risk factors for group-based trajectory modeling and chronic opioid use (COU). RESULT(S): A total of 1455 surgeries met inclusion criteria. Group-based trajectory model demonstrated patients fit into five groups; very low use (23.4%), rapid wean following surgery (18.8%), increasing use following surgery (12.9%), slow wean following surgery (12.6%) and sustained high use (32.2%). Variables predicting membership in high opioid use included preoperative opioid use, younger age, longer length of stay, concomitant medications, and readmissions. More than three quarter of patients were deemed COUs (76.4%). On bivariate analysis, patients with degenerative disk disease were more likely to be COUs (24.8% vs. 18.6%; P =0.0168), more likely to take opioids before surgery (88.5% vs. 61.9%; P &lt;0.001) and received higher amounts of opioids during the 30 days following surgery (mean morphine milligram equivalents 59.6 vs. 25.1; P &lt;0.001). CONCLUSION(S): Most SC Medicaid patients undergoing lumbar elective lumbar spine surgery were using opioids preoperatively and continued long-term use postoperatively at a higher rate than previously reported databases. Preoperative and perioperative intake, degenerative disk disease, multiple prescribers, depression, and concomitant medications were significant risk factors.Copyright © 2022 Wolters Kluwer Health, Inc. All rights reserved.</t>
  </si>
  <si>
    <t>https://dx.doi.org/10.1097/BRS.0000000000004503</t>
  </si>
  <si>
    <t>Spine. 48(3) (pp 203-212), 2023. Date of Publication: 01 Feb 2023.</t>
  </si>
  <si>
    <t>Villalobos L.
 Aceves L.</t>
  </si>
  <si>
    <t>Opioid-free anesthesia (OFA) in super-obese Mexican patients undergoing bariatric surgery, with the protocol of Sint Jan Brugge.</t>
  </si>
  <si>
    <t>Background: No intraoperative systemic, neuraxial opioid is administered during the anesthetic. Avoiding respiratory depression, central muscle stiffness, muscle weakness, obstructed breathing, negative inotropism, nausea, vomiting. Demonstrate that OFA protocol is reproducible, effective and safe causes less nausea, prevents postoperative respiratory collapse and generates adequate analgesia for patients with obesity. A prospective, observational and descriptive study. Patients 20 to 65 years old. ASA II-III with BMI equal or greater than 60 kg / m2 undergoing bariatric laparoscopic surgery. Induction: Ketamine.125 mg/kg IBW, Dexmedetomidine 0.5 ug/kg IBW, Lidocaine 1.5 mg/kg IBW. Mg Sulfate 40 mg/kg IBW, Rocuronio 0.6 mg/kg IBW, Propofol 2.5 mg/kg IBW.Followed by inhalation anesthesia at 0.6 MAC Desflurane. Maintenance. Same doses of medicament. Postoperative analgesia. Paracetamol 2 gr loading 1 gr/6h, Parecoxib 40 mg/12 h. Dexmedetomidine 0,1 - 0,2 ug/kg/h the first hour. Method(s): 25 patients operated from August 2016 to December of 2017. With an age range of 20-60 years with an average of 35.7 of which 14 were women and 11 men, BMI range of 50.59 to 74.4 kg / m2 with an average 54.33 kg / m2. 11 gastric sleeves and 14 gastrojejunal bypass, with a maximum surgical time of 2:10 hours with an average of 1:50 hours. Generating adequate hypnosis, immobilization and perioperative hemodynamic stability. Two patients presented hypotension of 70/40 mmHg, was resolved with 5 mg ephedrine. Result(s): Conclusion(s): The OFA protocol OFA is safe, reproducible and decreases the risk of VA collapse, postoperative nausea and vomiting in Mexican obese patients in bariatric surgeryCopyright © 2018</t>
  </si>
  <si>
    <t>Surgery for Obesity and Related Diseases. Conference: ASMBS 35th Annual Meeting at Obesity Week 2018 Abstracts. Nashville United States. 14(11 Supplement) (pp S140-S141), 2018. Date of Publication: November 2018.</t>
  </si>
  <si>
    <t>Rooney E.M.
 Odum S.M.
 Hamid N.
 Irwin T.A.</t>
  </si>
  <si>
    <t>Opioid-Free Forefoot Surgery vs Traditional Perioperative Opiate Regimen: A Randomized Controlled Trial.</t>
  </si>
  <si>
    <t>BACKGROUND: In response to the opioid epidemic, the use of multimodal pain management in orthopaedic surgery is increasing. Efforts to decrease opioid prescribing and opioid consumption among foot and ankle surgical patients are needed. The purpose of this study was to compare the efficacy and adverse events between 2 multimodal pain management pathways for forefoot surgical patients: standard opioid-containing (OC) and opioid-free (OF). METHOD(S): This is a single-center noninferior randomized controlled trial of 51 patients undergoing forefoot surgery allocated to one of 2 perioperative pain management treatments: opioid-free, multimodal (OF, n=27 patients), or traditional opioid-containing (OC, n=24 patients). Patient characteristics, creatine markers, pain (numeric rating scale [NRS]), general health (Veterans Rand 12-Item Health Survey [VR-12]), and depression were measured preoperatively. Postoperatively, pain was measured at 24-hour, 2-week, and 6-week time points. Satisfaction with pain control, complications, and general health were measured at 2 and 6 weeks. RESULT(S): The OF group is statistically noninferior to the OC group and reported lower median pain scores at 24 hours (2 [IQR 0, 3] vs 6 [IQR 3.5, 7]; p&lt;.0001) and 2 weeks (2 [IQR 1, 4] vs 4 [IQR 0, 3]; p=.018]. By 6 weeks, pain levels were similar between groups. More than 85% of all patients reported satisfaction with pain level at 2 weeks, which increased to &gt;90% at 6 weeks. The VR-12 scores were similar between groups across all time points. At 2 weeks, 8 patients in each group reported constipation. By 6 weeks, all but 2 OC patients reported resolution. No other adverse events of postoperative wound complications, readmissions, medication reactions, thrombosis, or persistent pain were documented. CONCLUSION(S): In forefoot surgery, the opioid-free pain management protocol was statistically noninferior to the opioid-containing protocol in reducing postoperative pain. LEVEL OF EVIDENCE: Level II, prospective cohort study.</t>
  </si>
  <si>
    <t>https://dx.doi.org/10.1177/10711007221140834</t>
  </si>
  <si>
    <t>Foot &amp; ankle international. 44(1) (pp 21-31), 2023. Date of Publication: 01 Jan 2023.</t>
  </si>
  <si>
    <t>Leas D.P.
 Connor P.M.
 Schiffern S.C.
 D'Alessandro D.F.
 Roberts K.M.
 Hamid N.</t>
  </si>
  <si>
    <t>Opioid-free shoulder arthroplasty: a prospective study of a novel clinical care pathway.</t>
  </si>
  <si>
    <t>Background: Opioid therapy has been a cornerstone of perioperative pain control for decades in the United States, despite our increased understanding of the morbidity and mortality linked to opioids. The purpose of this study is to explore the safety, efficacy, and feasibility of an entirely opioid-free perioperative pathway in patients undergoing elective shoulder arthroplasty. Method(s): Thirty-five patients undergoing elective total shoulder arthroplasty with a mean age of 71 (range, 50-87) years elected into a comprehensive opioid-free, multimodal pain management protocol. Opioid use was completely eliminated for all points in the perioperative period including during regional and general anesthesia. Data were collected regarding patient-reported pain, opioid consumption in the perioperative period, postoperative delirium, nausea, constipation, and falls. Result(s): Pain level at the primary outcome point of 24 hours or discharge was rated at 2.5 on the numeric rating scale. Stable, low pain scores were demonstrated at all time points postoperatively. Low rates of nausea, falls, and constipation were reported. Only 1 patient required "rescue" opioid medications during the in-patient stay, and an additional patient was given a low-dose opioid prescription at the 2-week postoperative appointment. Conclusion(s): An opioid-free, multimodal pain management pathway is a safe and effective option in properly selected patients undergoing shoulder arthroplasty with a very low risk of requiring rescue opioids. This study is the first such study to present a surgical protocol entirely free of opioids at all portions of the patient care pathway.Copyright © 2019 Journal of Shoulder and Elbow Surgery Board of Trustees</t>
  </si>
  <si>
    <t>https://dx.doi.org/10.1016/j.jse.2019.01.013</t>
  </si>
  <si>
    <t>Journal of Shoulder and Elbow Surgery. 28(9) (pp 1716-1722), 2019. Date of Publication: September 2019.</t>
  </si>
  <si>
    <t>Forman S.N.
 Cowan B.
 Globerson M.
 Soto R.
 Sarkar A.
 McBrien M.M.</t>
  </si>
  <si>
    <t>Opioid-free tonsillectomy in the pediatric patient: A feasibility study.</t>
  </si>
  <si>
    <t>Objectives: The use of narcotic medications to treat pain related to pediatric adenotonsillectomy is controversial. Because of the risk of respiratory depression associated with opioid medications, many children are being discharged home without narcotics for pain control. To date, no prior studies have examined the effect of intraoperative and immediately postoperative narcotics. Presumably, however, the risks of respiratory depression postoperatively may exist when opioids are used in the operating room and/or postanesthesia care unit (PACU). The objective of this study was to determine the efficacy of an opioid-free perioperative protocol. Method(s): After institutional review board approval, a prospective study was designed to examine the efficacy of pain control in patients age 2 to 12 years using an opioid-free pain management protocol designed collaboratively by the Departments of Anesthesiology and Otolaryngology. PACU recorded postoperative pain scores, oral intake, postoperative bleeding, postoperative emergency department (ED) visits, hospital admissions, as well as the need for rescue narcotic medications were all recorded and compared retrospectively with patients who had undergone adenotonsillectomy by the same surgeon with the use of perioperative narcotic medications 1 year prior. Result(s): Of 6 initial patients who underwent adenotonsillectomy with an opioid-free protocol, 1 patient required rescue postoperative narcotic medication in the PACU. No patients had postoperative bleeding or required postoperative admission or pain management in the ED. Conclusion(s): Adenotonsillectomy in children may be comfortably performed without the routine use of perioperative opioid medications. Rescue narcotic medications may be occasionally needed. Collaborative care by otolaryngology and anesthesia staff may help reduce the unnecessary use of narcotic medications.</t>
  </si>
  <si>
    <t>https://dx.doi.org/10.1177/0194599819858142</t>
  </si>
  <si>
    <t>Otolaryngology - Head and Neck Surgery. Conference: Annual Meeting of the American Academy of Otolaryngology-Head and Neck Surgery Foundation, AAO-HNSF 2019. New Orleans, LA United States. 161(2 Supplement) (pp P274), 2019. Date of Publication: September 2019.</t>
  </si>
  <si>
    <t>Hirsch J.W.</t>
  </si>
  <si>
    <t>Opioid-Induced Doctor Dolittle Phenomenon.</t>
  </si>
  <si>
    <t>Background. The Doctor Dolittle delusion, of animals conversing with the sufferer, has not heretofore been reported to occur with heroin intoxication. Methods. This 23-year-old right-handed single male used heroin daily since the age of 19. For 2 years prior to presentation, 1 hour after injecting at least one bag of heroin IV, he developed hallucinations of animals talking to him. The voices would occur simultaneously with moving their mouths. Dogs would bark, cats would meow, and birds would squawk his name. Insects would engage him in friendly conversation. Different pitches of voice were produced from each animal; birds were high-pitched; squirrels, insects, and cats were lower-pitched; dogs were mediumpitched. As his intoxication resolved, the hallucinations also evaporated. Results. Mental Status Examination: Oriented x 1, able to recall five digits forwards and three digits backwards. Able to remember none of four objects in 3 minutes without reinforcement and three with reinforcement. Able to spell the word world forwards but not backwards. Discussion. The hallucination of animals talking, coincident with their mouths moving, articulating the words, associated with intoxication with high doses of heroin, with resolution with elimination of heroin, suggests opioid intoxication is the causative factor. The mechanism of zoopsia in Parkinson's disease has been attributed to dysfunction of the inferior longitudinal and inferior fronto-occipital fasciculi which relay visual information from the occipital cortex to the temporal and the orbitofrontal cortices. Heroin may have induced cortical inhibition, disinhibiting such pathways and thus facilitating these hallucinations. The simultaneous congruent auditory and visual hallucinations suggests a central origin of these, controlling both the auditory and visual system, such as the left superior and middle temporal gyrus, or possibly the cerebellar vermis. What is unique about the current description is that multiple animal and insect species were involved, and that the pitch of their voice was species specific (high-pitched in birds, and low-pitched in rodents and insects). The pitch may reflect the individual's personal hedonics towards the type of animal or the individual's interpretations of mass media's representation of these animals (i.e., cartoons of Looney Toons high-pitched Tweety Bird or Disney's low-pitched Jiminy Cricket). While it is possibly due to the opioids themselves, heroin is frequently adulterated with fillers which may contain hallucinogenic properties, any of which may have been the pathogenic factor. Autophobia, or the need for social contact, may be the nidus motivating such communicative anthropomorphism. Query as to the presence of such Doctor Dolittle hallucinations in those with heroin or other intoxicants may be revealing.</t>
  </si>
  <si>
    <t>CNS Spectrums. Conference: Neuroscience Education Institute Congress, NEI 2022. Colorado Springs, CO United States. 28(2) (pp 233-234), 2023. Date of Publication: April 2023.</t>
  </si>
  <si>
    <t>Khanna A.K.
 Saager L.
 Bergese S.D.
 Jungquist C.R.
 Morimatsu H.
 Uezono S.
 Ti L.K.
 Soto R.
 Jiang W.
 Buhre W.</t>
  </si>
  <si>
    <t>Opioid-induced respiratory depression increases hospital costs and length of stay in patients recovering on the general care floor.</t>
  </si>
  <si>
    <t>Background: Opioid-induced respiratory depression is common on the general care floor. However, the clinical and economic burden of respiratory depression is not well-described. The PRediction of Opioid-induced respiratory Depression In patients monitored by capnoGraphY (PRODIGY) trial created a prediction tool to identify patients at risk of respiratory depression. The purpose of this retrospective sub-analysis was to examine healthcare utilization and hospital cost associated with respiratory depression. Method(s): One thousand three hundred thirty-five patients (N = 769 United States patients) enrolled in the PRODIGY trial received parenteral opioids and underwent continuous capnography and pulse oximetry monitoring. Cost data was retrospectively collected for 420 United States patients. Differences in healthcare utilization and costs between patients with and without &gt;=1 respiratory depression episode were determined. The impact of respiratory depression on hospital cost per patient was evaluated using a propensity weighted generalized linear model. Result(s): Patients with &gt;=1 respiratory depression episode had a longer length of stay (6.4 +/- 7.8 days vs 5.0 +/- 4.3 days, p = 0.009) and higher hospital cost ($21,892 +/- $11,540 vs $18,206 +/- $10,864, p = 0.002) compared to patients without respiratory depression. Patients at high risk for respiratory depression, determined using the PRODIGY risk prediction tool, who had &gt;=1 respiratory depression episode had higher hospital costs compared to high risk patients without respiratory depression ($21,948 +/- $9128 vs $18,474 +/- $9767, p = 0.0495). Propensity weighted analysis identified 17% higher costs for patients with &gt;=1 respiratory depression episode (p = 0.007). Length of stay significantly increased total cost, with cost increasing exponentially for patients with &gt;=1 respiratory depression episode as length of stay increased. Conclusion(s): Respiratory depression on the general care floor is associated with a significantly longer length of stay and increased hospital costs. Early identification of patients at risk for respiratory depression, along with early proactive intervention, may reduce the incidence of respiratory depression and its associated clinical and economic burden. Trial registration: ClinicalTrials.gov, NCT02811302.Copyright © 2021, The Author(s).</t>
  </si>
  <si>
    <t>https://dx.doi.org/10.1186/s12871-021-01307-8</t>
  </si>
  <si>
    <t>BMC Anesthesiology. 21(1) (no pagination), 2021. Article Number: 88. Date of Publication: December 2021.</t>
  </si>
  <si>
    <t>Raffaeli W.
 Marconi G.
 Fanelli G.
 Taddei S.
 Borghi G.B.
 Casati A.</t>
  </si>
  <si>
    <t>Opioid-related side-effects after intrathecal morphine: A prospective, randomized, double-blind dose-response study.</t>
  </si>
  <si>
    <t>Background and objective: The aim of this prospective, randomized, double-blind investigation was to assess the dose-effect characteristics of postoperative nausea and vomiting after intrathecal administration of small doses of morphine (from 0.015 to 0.25 mg) in opioid-naive, non-surgical patients. Method(s): With Ethic Committee approval and written informed consent 144 opioid-naive patients suffering from non-cancerous chronic backpain, and receiving intrathecal morphine as diagnostic test for their chronic pain, were randomly allocated to receive intrathecal injection of 0.015 mg (Group I, n = 25), 0.03 mg (Group II, n = 30), 0.06 mg (Group III, n = 31) or 0.25 mg (Group IV, n = 33) morphine. The control group consisted in 25 further patients not included in the dose-effect study and receiving a placebo injection of normal saline in the interspinous ligament. A blinded observer recorded the occurrence of pruritus, nausea, vomiting, urinary retention and respiratory depression (respiratory rate &lt; 6 bpm) at 2, 4 and 24 h after injection. Result(s): Clinically significant pain relief was observed in all patients receiving intrathecal morphine but only six patients (25%) of the control group (P = 0.0005). The incidence of pruritus was lower in patients of Groups III (6%) and IV (3%) than in Groups I (12%) and II (20%) (P = 0.002). The incidence of nausea and vomiting was higher at 2- and 4-h observation times, and decreased 24 h after intrathecal injection. Surprisingly, nausea was more frequent in Groups I (56%) and II (50%) than in Groups III (33%) and IV (24%) (P = 0.0005). Vomiting was higher in patients receiving morphine than in control group, but without differences among the four doses. No urinary retention was observed in the control group, while 2 h after intrathecal injection urinary retention was observed in 20-40% of cases, and decreased to less than 10% 24 h after spinal injection without differences among the four doses. Conclusion(s): The onset and incidence of minor opioid-related side-effects after intrathecal morphine administration do not depend on its dose, occurring with even very small doses of morphine. Accordingly, they can be considered as a patient-dependent effect of the drug, suggesting the presence of a primary dose-independent excitatory component that might be related to the theory of the bimodal activation of opioid receptors. The very low incidence major respiratory depression prevents us from drawing any conclusion about the dose-effect relationship for this side-effect, and further properly powered studies should be advocated to evaluate major respiratory depression after spinal morphine. © 2006 Copyright European Society of Anaesthesiology.</t>
  </si>
  <si>
    <t>https://dx.doi.org/10.1017/S026502150600038X</t>
  </si>
  <si>
    <t>European Journal of Anaesthesiology. 23(7) (pp 605-610), 2006. Date of Publication: June 2006.</t>
  </si>
  <si>
    <t>Ke H.-H.
 Liou J.-Y.
 Teng W.-N.
 Hsu P.-K.
 Tsou M.-Y.
 Chang W.-K.
 Ting C.-K.</t>
  </si>
  <si>
    <t>Opioid-sparing anesthesia with dexmedetomidine provides stable hemodynamic and short hospital stay in non-intubated video-assisted thoracoscopic surgery: a propensity score matching cohort study.</t>
  </si>
  <si>
    <t>Objectives: Dexmedetomidine is an alpha-2 agonist with anti-anxiety, sedative, and analgesic effects and causes a lesser degree of respiratory depression. We hypothesized that the use of dexmedetomidine in non-intubated video-assisted thoracic surgery (VATS) may reduce opioid-related complications such as postoperative nausea and vomiting (PONV), dyspnea, constipation, dizziness, skin itching, and cause minimal respiratory depression, and stable hemodynamic status. Method(s): Patients who underwent non-intubated VATS lung wedge resection with propofol combined with dexmedetomidine (group D) or alfentanil (group O) between December 2016 and May 2022 were enrolled in this retrospective propensity score matching cohort study. Intraoperative vital signs, arterial blood gas data, perioperative results and treatment outcomes were analyzed. Of 100 patients included in the study (group D, 50 and group O, 50 patients), group D had a significantly lower degree of decrement in the heart rate and the blood pressure than group O. Intraoperative one-lung arterial blood gas revealed lower pH and significant ETCO2. The common opioid-related side effects, including PONV, dyspnea, constipation, dizziness, and skin itching, all of which occurred more frequently in group O than in group D. Patients in group O had significantly longer postoperative hospital stay and total hospital stay than group D, which might be due to opioid-related side effects postoperatively. Conclusion(s): The application of dexmedetomidine in non-intubated VATS resulted in a significant reduction in perioperative opioid-related complications and maintenance with acceptable hemodynamic performance. These clinical outcomes found in our retrospective study may enhance patient satisfaction and shorten the hospital stay.Copyright © 2023, The Author(s).</t>
  </si>
  <si>
    <t>https://dx.doi.org/10.1186/s12871-023-02032-0</t>
  </si>
  <si>
    <t>BMC Anesthesiology. 23(1) (no pagination), 2023. Article Number: 110. Date of Publication: December 2023.</t>
  </si>
  <si>
    <t>Le Foll B.</t>
  </si>
  <si>
    <t>Opioid-sparing effects of cannabinoids: Myth or reality?</t>
  </si>
  <si>
    <t>Prog Neuropsychopharmacol Biol Psychiatry. 2021 Mar 2;106:110065. doi: 10.1016/j.pnpbp.2020.110065. Epub 2020 Aug 21.</t>
  </si>
  <si>
    <t>10.1016/j.pnpbp.2020.110065</t>
  </si>
  <si>
    <t>De Grubb M.C.M.
 Salemi J.L.
 Gonzalez S.J.
 Zoorob R.</t>
  </si>
  <si>
    <t>Opioid, other drug use disorders and 30-day inpatient-readmission in the US, 2010-2014.</t>
  </si>
  <si>
    <t>Introduction: Patients with substance use disorders (SUD) are substantially more likely to experience serious health problems, high healthcare utilization, and premature death. Moreover, these patients, when hospitalized, are more likely to be discharged against medical advice (DAMA) and are at high risk of readmissions. In fact, studies have shown that patients who have undergone surgery are experiencing high readmissions rates not because of poor quality of care, but due to mental health and substance abuse problems. We conducted a study using the largest all-payer readmissions database in the United States to estimate 30-day all cause readmission among drug users and the degree to which different types of drug use are associated with the risk of readmission. Method(s): We conducted a retrospective study using 2010-2014 data from the Nationwide Readmissions Database. The NRD sample is drawn from state inpatient hospital discharge databases that contain verified patient linkage numbers which permit longitudinal tracking of a person's inpatient encounters across hospital within a state, and the NRD captures discharge data for patients with and without readmissions during a calendar year. Among the target population of adults aged 18 years and older, we used ICD-9-CM diagnosis codes to classify index hospitalizations into one of five mutually exclusive groups based on drug use: 1) nonuser, 2) opioids only, 3) cocaine only, 4) amphetamines only, and 5) more than one drug. Pregnancy-related hospitalizations were excluded from the analysis. Multivariable logistic regression models were used to estimate adjusted odds ratios and 95% confidence intervals (CI) representing the association between drug use and 30-day readmission, overall and by the principal reason for the index hospitalization. Result(s): Nearly 118 million index hospitalizations were included in the study, 4% associated with drug use. Readmission rates for users (19.5%) was higher than for nonusers (15.7%), with slight various by type of drug used: cocaine (21.8%), opioid (19.0%), and amphetamine (17.5%). Moreover, drug users had substantially higher rates of DAMA (6.9%) than nonusers (1.2%). After adjusting for age, gender, insurance, income, chronic conditions, DAMA, and hospital characteristics, users of any of the drugs considered in the study had 20% higher odds of 30-day readmission compared to nonusers. Adjusted models were re-run separately for each of 87 different principal diagnoses associated with the index hospitalization; for 82.7% (n72) of conditions we observed a statistically significantly higher odds of readmission for users with that condition than nonusers. Conclusion(s): DAMA and 30-day unplanned readmission measures are important assessments of accountability of care. This study provides five years of nationally-representative data that demonstrate the higher risk of the 'revolving door' for patients hospitalized with SUDs, regardless of the principal reason for their initial hospitalization, which is particularly relevant considering America's still growing opioid epidemic. Reducing the frequency of inpatient readmission is an important goal for improving quality of care during the original inpatient stay (e.g. proper transition to residential/outpatient care) among patients with SUD. Differences between groups may suggest directions for further investigation into the distinct needs or challenges of hospitalized opioid and other drugs-exposed patients.</t>
  </si>
  <si>
    <t>https://dx.doi.org/10.1097/ADM.0000000000000417</t>
  </si>
  <si>
    <t>Journal of Addiction Medicine. Conference: 49th Annual Conference of the American Society of Addiction Medicine, ASAM 2018. San Diego, CA United States. 12(3) (pp E19), 2018. Date of Publication: May - June 2018.</t>
  </si>
  <si>
    <t>Caritis S.N.
 Panigrahy A.</t>
  </si>
  <si>
    <t>Opioids affect the fetal brain: reframing the detoxification debate.</t>
  </si>
  <si>
    <t>Medication-assisted treatment is recommended for individuals with an opioid use disorder, including pregnant women. Medication-assisted treatment during pregnancy provides benefits to the mother and fetus, including better pregnancy outcomes, reduced illicit drug use, and improved prenatal care. An alternative approach, medically supervised withdrawal (detoxification), has, in recent reports, demonstrated a low risk of fetal death and low rates of relapse and neonatal abstinence syndrome. The rates of relapse and neonatal abstinence syndrome are questioned by many who view medically supervised withdrawal as unacceptable based on the concern for the potential adverse consequences of relapse to mother and baby. The impact of opioids on the fetal brain have not been integrated into this debate. Studies in animals and human brain tissues demonstrate opioid receptors in neurons, astroglia, and oligodendrocytes. Age-specific normative data from infants, children, and adults have facilitated investigation of the impact of opioids on the human brain in vivo. Collectively, these studies in animals, human neural tissue, adult brains, and the brains of children and newborns demonstrate that opioids adversely affect the human brain, primarily the developing oligodendrocyte and the processes of myelinization (white matter microstructure), connectivity between parts of the brain, and the size of multiple brain regions, including the basal ganglia, thalamus, and cerebellar white matter. These in vivo studies across the human lifespan suggest vulnerability of specific fronto-temporal-limbic and frontal-subcortical (basal ganglia and cerebellum) pathways that are also likely vulnerable in the human fetal brain. The long-term impact of these reproducible changes in the fetal brain in vivo is unclear, but the possibility of lasting injury has been suggested. In light of the recent data on medically supervised withdrawal and the emerging evidence suggesting adverse effects of opioids on the developing fetal brain, a new paradigm of care is needed that includes the preferred option of medication-assisted treatment but also the option of medically supervised opioid withdrawal for a select group of women. Both these treatment options should offer mental health and social services support throughout pregnancy. More research on both opioid exposure on the developing human brain and the impact of medically supervised withdrawal is required to identify appropriate candidates, optimal dose reduction regimens, and gestational age timing for initiating medically supervised withdrawal.Copyright © 2019 Elsevier Inc.</t>
  </si>
  <si>
    <t>https://dx.doi.org/10.1016/j.ajog.2019.07.022</t>
  </si>
  <si>
    <t>American Journal of Obstetrics and Gynecology. 221(6) (pp 602-608), 2019. Date of Publication: December 2019.</t>
  </si>
  <si>
    <t>Reinke C.E.
 Dodgion C.</t>
  </si>
  <si>
    <t>Opioids After Orthopedic Injuries: Just the Beginning.</t>
  </si>
  <si>
    <t>https://dx.doi.org/10.1016/j.jss.2019.04.053</t>
  </si>
  <si>
    <t>Journal of Surgical Research. 240 (pp 241), 2019. Date of Publication: August 2019.</t>
  </si>
  <si>
    <t>Bruce D.S.
 Cope G.W.
 Elam T.R.
 Ruit K.A.
 Oeltgen P.R.
 Tsung-Ping Su</t>
  </si>
  <si>
    <t>Opioids and hibernation. I. Effects of naloxone on bear HIT's depression of guinea pig ileum contractility and on induction of summer hibernation in the ground squirrel.</t>
  </si>
  <si>
    <t>Summer hibernation in gound squirrels (Citellus tridecemlineatus) can be induced by intravenous injection of hibernation-induction trigger (HIT) from winter bear plasma or its albumin fraction. In this study, we show that bear HIT depresses electrically-induced contraction of the guinea pig ileum myenteric plexus-longitudinal muscle preparation, and that naloxone, at 100, 1,000, or even 4,000 nM fails to reverse that effect. In a simultaneous study, four sets of ground squirrels were implanted with osmotic minipumps which delivered solutions at a controlled and continuous rate. Two of the groups had pumps delivering naloxone at 1 mg/kg body weight per hour. The other two groups had saline-filled pumps (controls). One set of squirrels from each of the saline- and naloxone-filled pump groups were then injected intravenously with winter bear plasma. The remaining two groups of squirrels were injected with winter bear albumin fraction. Hibernation frequency was determined by measurements of core temperature (from surgically-implanted radio capsules), respiratory rate, and bouts of activity. Squirrels with saline-filled pumps hibernated four times more frequently than the naloxone groups. To confirm these findings, three squirrels from each naloxone group were reinjected with bear HIT after removal of the pumps. These six squirrels then hibernated over four times their previous frequency. Results suggest that bear HIT is not itself an opioid (since naloxone did not reverse bear HIT's depression of electrically-induced contraction of guinea pig ileum). The fact that bear HIT's effect of inducing summer hibernation in ground squirrels is effectively blocked in vivo by naloxone leads to the speculation that HIT may be either a precursor of endogenous opioids or a potent releaser of them, which, in turn, induce hibernation.</t>
  </si>
  <si>
    <t>https://dx.doi.org/10.1016/0024-3205%2887%2990528-5</t>
  </si>
  <si>
    <t>Life Sciences. 41(18) (pp 2107-2113), 1987. Date of Publication: 1987.</t>
  </si>
  <si>
    <t>Oeltgen P.R.
 Welborn J.R.
 Nuchols P.A.
 Spurrier W.A.
 Bruce D.S.
 Tsung-Ping Su</t>
  </si>
  <si>
    <t>Opioids and hibernation. II. Effects of kappa opioid U69593 on induction of hibernation in summer-active ground squirrels by 'hibernation induction trigger' (HIT).</t>
  </si>
  <si>
    <t>A 'Hibernation Induction Trigger' (HIT) isolated from plasma of winter-hibernating woodchucks induced hibernation in summer-active ground squirrels (Citellus tridecemlineatus). Effects of kappa opioid U69593 on the HIT-induced hibernation were examined. U69553 alone did not elicit marked behavioral alteration or hibernation in summer-active ground squirrels. U69593, however, antagonized hibernation induced by HIT in summer active ground squirrels. In the guinea pig ileum myenteric plexus-longitudinal muscle preparation, woodchuck HIT depressed the electrically-induced contraction. The depression was, however, neither reversed nor blocked by naloxone even when naloxone was used at high doses. This study demonstrates that kappa opioid, at least in the case of U69593, was unable to induce hibernation in the summer-active ground squirrels. The results also demonstrate that woodchuck HIT, like the bear HIT, did not act directly at opioid receptors. Together with our previous observation that naloxone blocked summer hibernation induced by HIT (Bruce et al., Life Sci., this issue), it is tempting to suggest that HIT may not mediate its effects through kappa opioid receptors but may do so through other types of opioid receptors such as mu or delta. U69593 may antagonize HIT-induced hibernation as a mu or delta receptor antagonist.</t>
  </si>
  <si>
    <t>https://dx.doi.org/10.1016/0024-3205%2887%2990529-7</t>
  </si>
  <si>
    <t>Life Sciences. 41(18) (pp 2115-2120), 1987. Date of Publication: 1987.</t>
  </si>
  <si>
    <t>Soyka M.</t>
  </si>
  <si>
    <t>Opioids and Traffic Safety - Focus on Buprenorphine.</t>
  </si>
  <si>
    <t>Opioid maintenance therapy is a well-established first-line treatment approach in opioid dependence. The effects of opioids such as buprenorphine on cognitive functioning and driving ability are a matter of debate. Objective(s): A comprehensive review of studies of the effects of buprenorphine on traffic safety is presented. Result(s): A number of recent epidemiological and road surveys indicate that opioids have a moderate risk for causing accidents compared to other drugs of abuse, such as alcohol. A number of neuropsychological studies, a few of which were prospective and used a randomized control group, have used standardized test batteries to measure domains relevant for psychomotor functioning and driving ability. Single doses of buprenorphine have been shown to induce some impairment in healthy volunteers, but less than found in chronic users. Some non-randomized studies indicate somewhat better cognitive performance of patients on buprenorphine than of those on methadone but this finding has not been demonstrated in randomized controlled trials. Conclusion(s): Opioids as a class of drugs induce some impairment of driving ability, but less than other psychotropic agents or drugs of abuse. Personality features such as impulsivity, sensation seeking, low risk perception and antisocial behaviour, comorbid psychiatric and neurological disorders and additional substance use of opioid users are of relevance for traffic safety. Buprenorphine does not cause more cognitive impairment than methadone or may even cause less. Caution is required when initiating treatment with buprenorphine. The risk for driving ability impairment is probably less under steady state conditions. Finally, higher doses of buprenorphine are probably not associated with more impairment. © 2014 Georg Thieme Verlag KG.</t>
  </si>
  <si>
    <t>https://dx.doi.org/10.1055/s-0033-1358707</t>
  </si>
  <si>
    <t>Pharmacopsychiatry. 47(1) (pp 7-17), 2014. Date of Publication: January 2014.</t>
  </si>
  <si>
    <t>Varkey B.</t>
  </si>
  <si>
    <t>Opioids for palliation of refractory dyspnea in chronic obstructive pulmonary disease patients.</t>
  </si>
  <si>
    <t>Purpose of review: Dyspnea, a distressing symptom, in chronic obstructive pulmonary disease patients is often unrelieved. The purpose of this article is to examine the efficacy of opioids administered orally, in nebulized form and other routes in dyspnea relief. Additionally, factors that inhibit the prescription of opioids and use of opioids are explored. Recent findings: Although there are multiple case reports and case series, there is a paucity of well designed, prospective, randomized controlled trials with large enough number of chronic obstructive pulmonary disease patients. One review of randomized controlled trials and another randomized controlled trial found opioids effective in relieving dyspnea without causing major adverse effects. Summary: Opioid is an effective palliative drug in chronic obstructive pulmonary disease patients with distressing dypnea that is refractory to standard modalities of treatment. © 2010 Wolters Kluwer Health Lippincott Williams &amp; Wilkins.</t>
  </si>
  <si>
    <t>https://dx.doi.org/10.1097/MCP.0b013e3283364378</t>
  </si>
  <si>
    <t>Current Opinion in Pulmonary Medicine. 16(2) (pp 150-154), 2010. Date of Publication: March 2010.</t>
  </si>
  <si>
    <t>Besharat S.
 Jabbari A.
 Besharat M.</t>
  </si>
  <si>
    <t>Opium as a fatal substance.</t>
  </si>
  <si>
    <t>Objective: Poisoning does the most serious damages in pediatrics. In the northeast of Iran (Golestan province), opium is used widely for symptomatic therapy of routine illnesses in young children by parents. In the present study, opium toxicity was assessed in young children referred to pediatric centers in our area. Method(s): This survey was done as a prospective cross-sectional study. At first, a pilot study was undertaken to estimate the condition of opium intoxicated children and evaluate the validity of questionnaire. We collected data in collaboration with committee of Adverse Drug Reactions (ADR) in Golestan Province. All members of ADR committee in pediatric centers were trained to complete questionnaires in referred or admitted children under-5-year. Data was entered into computer and analyzed by Chi-square and Fisher exact test. Result(s): In this survey, 67 opium-intoxicated children were recruited. Minimum age of the cases was 6 days and maximum 5-year. Uneducated mothers, in most cases, gave opium to the child. Most of them were from the low socio-economic level. Ethnic was disparity was observed. Four deaths occurred. Conclusion(s): As the results showed, opioids are dangerous in pediatric population, especially under 5-year. Respiratory depression, bradypnea, coma and death are the serious outcomes of opium toxicity in pediatrics. Such a practice of unrestricted use of opium contributes to children mortality and so it is essential to launch educational programs. © 2008 Dr. K C Chaudhuri Foundation.</t>
  </si>
  <si>
    <t>https://dx.doi.org/10.1007/s12098-008-0166-7</t>
  </si>
  <si>
    <t>Indian Journal of Pediatrics. 75(11) (pp 1125-1128), 2008. Date of Publication: 2008.</t>
  </si>
  <si>
    <t>Valerio H.
 Alavi M.
 Law M.
 McManus H.
 Tillakeratne S.
 Bajis S.
 Martinello M.
 Matthews G.V.
 Amin J.
 Janjua N.Z.
 Krajden M.
 George J.
 Degenhardt L.
 Grebely J.
 Dore G.J.</t>
  </si>
  <si>
    <t>Opportunities to Enhance Linkage to Hepatitis C Care Among Hospitalized People With Recent Drug Dependence in New South Wales, Australia: A Population-based Linkage Study.</t>
  </si>
  <si>
    <t>Background: People who inject drugs are at greater risk of hepatitis C virus (HCV) infection and hospitalization, yet admissions are not utilized for HCV treatment initiation. We aimed to assess the extent to which people with HCV notification, including those with evidence of recent drug dependence, are hospitalized while eligible for direct-acting antiviral (DAA) therapy, and treatment uptake according to hospitalization in the DAA era. Method(s): We conducted a longitudinal, population-based cohort study of people living with HCV in the DAA era (March 2016-December 2018) through analysis of linked databases in New South Wales, Australia. Kaplan-Meier estimates were used to report HCV treatment uptake by frequency, length, and cause-specific hospitalization. Result(s): Among 57 467 people, 14 938 (26%) had evidence of recent drug dependence, 50% (n = 7506) of whom were hospitalized while DAA eligible. Incidence of selected cause-specific hospitalization was highest for mental health-related (15.84 per 100 person-years [PY]), drug-related (15.20 per 100 PY), and injection-related infectious disease (9.15 per 100 PY) hospitalizations, and lowest for alcohol use disorder (4.58 per 100 PY) and liver-related (3.13 per 100 PY). In total, 65% (n = 4898) of those who were hospitalized had been admitted &gt;=2 times, and 46% (n = 3437) were hospitalized &gt;=7 days. By the end of 2018, DAA therapy was lowest for those hospitalized &gt;=2 times, for &gt;=7 days, and those whose first admission was for injection-related infectious disease, mental health disorders, and drug-related complications. Conclusion(s): Among people who have evidence of recent drug dependence, frequent hospitalization - particularly mental health, drug, and alcohol admissions - presents an opportunity for engagement in HCV care.Copyright © 2021 The Author(s) 2021.</t>
  </si>
  <si>
    <t>https://dx.doi.org/10.1093/cid/ciab526</t>
  </si>
  <si>
    <t>Clinical Infectious Diseases. 73(11) (pp 2037-2044), 2021. Date of Publication: 01 Dec 2021.</t>
  </si>
  <si>
    <t>King, Paul R.;Beehler, Gregory P.;Wade, Michael;Buchholz, Laura J.;Funderburk, Jennifer S.;Lilienthal, Kaitlin R.;Vair, Christina L.</t>
  </si>
  <si>
    <t>Opportunities to improve measurement-based care practices in mental health care systems: A case example of electronic mental health screening and measurement.</t>
  </si>
  <si>
    <t>Introduction: Measurement-based care (MBC) involves the systematic collection of data to inform clinical decision-making and monitor treatment outcomes. In addition to benefitting patients and providers, data on MBC implementation can also be used to inform quality improvement efforts within existing health care systems. Method: The method was retrospective chart review. We collected data on electronic mental health (MH) screens and symptom measures recorded by MH providers. Patients were 28,376 veterans who received MH services in a northeastern region. Results: Although rates varied by MH condition and clinic type, screening for alcohol misuse, depression, and posttraumatic stress disorder appeared to occur with regularity. MH symptom measurement was less frequent than screening but included measures of alcohol and substance use, posttraumatic stress disorder, depression, and suicidal ideation. Patient demographics (e.g., age, military service era, sex, MH diagnosis) and frequency of clinic contact emerged as significant predictors of symptom measurement. Discussion: In this article, we illustrate how data on MH screening and measurement can be organized, analyzed, and interpreted to identify opportunities to enhance MBC practices in MH care. We conclude with a discussion of how large data set analyses can contribute to programmatic MBC initiatives. (PsycInfo Database Record (c) 2022 APA, all rights reserved)</t>
  </si>
  <si>
    <t>https://doi.org/10.1037/fsh0000379</t>
  </si>
  <si>
    <t>Families, Systems, &amp; Health</t>
  </si>
  <si>
    <t>Margarit C.
 Ballester P.
 Inda M.-M.
 Roca R.
 Gomez L.
 Planelles B.
 Ajo R.
 Morales D.
 Peiro A.M.</t>
  </si>
  <si>
    <t>OPRM1 gene interaction with sleep in chronic pain patients treated with opioids.</t>
  </si>
  <si>
    <t>Background: The experience of chronic non-cancer pain (CNCP) is one of the most common reasons individuals seek medical attention. Patients with CNCP frequently experience concomitant sleep-related problems. Objective(s): The aim was to evaluate sleep problems in opioid naive CNCP patients, before and after opioid titration, analyzing the influence of OPRM1 gene variants. Study Design: A prospective, cohort, observational study. Setting(s): This study was performed at the Pain Unit of the Alicante University General Hospital. Method(s): Pain and Medical Outcomes Study Sleep questionnaire (MOS-Sleep) were assessed at baseline and 3 months after opioid titration in 231 opioid naive CNCP patients. Sleep data was compared with a matched-control group (n = 64). Morphine equivalent daily doses, adverse events, and drugs prescribed for pain were also registered. OPRM1 polymorphism rs1799971 was analyzed by RT-PCR. Ethics Committee approved the study and results were analyzed by R software. Result(s): After 3 months of opioid titration, patients with CNCP (63 +/- 14 years, 64% female, VAS 74 +/- 17 mm) significantly decreased pain intensity, anxiety and depression, and increased quality of life. Sleep problems were significantly more frequent in females (P = 0.002). Age, quality of life, anxiety, and depression all influenced sleep disturbances and problems indices, which were significantly different from the control group. Furthermore, the OPRM1 118- GG genotype was also associated with significantly lower sleep adequacy, and more sleep problems. Limitation(s): Total number of subjects studied was relatively small and most patients were on other non-opioid centrally-acting medications. Conclusion(s): Opioids decreased CNCP severity, improving patients' psychological areas, and quality of life. However, patients with OPRM1 118-GG genotype indicated an increase in sleep problems and worsening sleep pattern while taking opioids.Copyright © 2019, American Society of Interventional Pain Physicians. All rights reserved.</t>
  </si>
  <si>
    <t>Pain Physician. 22(1) (pp 97-107), 2019. Date of Publication: 01 Jan 2019.</t>
  </si>
  <si>
    <t>Muriel J.
 Margarit C.
 Planelles B.
 Serralta M.J.
 Puga C.
 Inda M.-M.
 Cutillas E.
 Morales D.
 Horga J.F.
 Peiro A.M.</t>
  </si>
  <si>
    <t>OPRM1 influence on and effectiveness of an individualized treatment plan for prescription opioid use disorder patients.</t>
  </si>
  <si>
    <t>Screening for opioid use disorder should be considered in chronic non-cancer pain (CNCP) patients with long-term use of opioids. The aim of our study was to assess the effectiveness of an individualized treatment plan (ITP) for prescription opioid dependence that included screening of pharmacogenetic markers. An observational prospective study was performed using prescription opioid-dependent CNCP outpatients (n = 88). Patients were divided into nonresponders, responders, or high responders according to their response to the ITP. Genotyping of OPRM1 (A118G), OPRD1 (T921C), COMT (G472A), ABCB1 (C3435T), and ARRB2 (C8622T) was performed by real-time PCR. Our ITP achieved a significant reduction of the morphine equivalent daily dose (MEDD) in 64% of responders, including 33% of high responders. Nonopioid medication or buprenorphine use was significantly higher at final versus basal visit. 118-AA OPRM1 patients required significantly lower MEDD at basal and final visits. Our ITP showed effectiveness and security in reducing MEDD in opioid-dependent patients, with good conversion to buprenorphine that was more pronounced in 118-AA OPRM1 patients.Copyright © 2018 New York Academy of Sciences.</t>
  </si>
  <si>
    <t>https://dx.doi.org/10.1111/nyas.13735</t>
  </si>
  <si>
    <t>Annals of the New York Academy of Sciences. 1425(1) (pp 82-93), 2018. Date of Publication: August 2018.</t>
  </si>
  <si>
    <t>Salmonsen C.B.
 Lange K.H.W.
 Kleif J.
 Bertelsen C.A.</t>
  </si>
  <si>
    <t>Optimal peripheral nerve block after minimally invasive colon surgery - a study protocol for a randomised trial.</t>
  </si>
  <si>
    <t>INTRODUCTION Transversus abdominis plane (TAP) blocks are used for post-operative pain management, but their efficacy remains unclear. We aim to investigate the effect of two TAP block methods in minimally invasive colon surgery. METHODS This will be a double-blind, randomised and controlled multicentre trial including 360 adults who are planned for elective minimally invasive colon surgery with curative intent for colon neoplasia. The participants are randomised to one of three arms: active ultrasound-guided TAP (US-TAP) and placebo laparoscopic assisted TAP (L-TAP), placebo US-TAP and active L-TAP, or placebo US-TAP and placebo L-TAP. The primary outcome is morphine dose equivalents administered during the first 24 hours after surgery. Secondary outcomes are pain on the first post-operative day, length of stay, post-operative nausea and vomiting, and quality of recovery measured using the Quality of Recovery 15 questionnaire. Statistical analysis will determine any superiority of US-TAP and L-TAP versus placebo, and any non-inferiority of L-TAP compared with US-TAP. The latter will only be tested if superiority to placebo is shown. Primary and secondary outcomes will be analysed as intention-to-treat regarding superiority and as intention-to-treat and per protocol regarding non-inferiority. CONCLUSION This will be the first ever blinded multicentre trial comparing L-TAP, US-TAP and placebo in daily clinical practice. The study has the potential to determine the role of the TAP in minimally invasive colon surgery. FUNDING A &amp; JC Tvergaards Fond, Helen Rudes Fond, Fru Olga Bryde Nielsens Fond, Aage og Johanne Louis-Hansen Fond, Medicine &amp; Treatment Research Fund of the Danish Regions and a Research Grant from Copenhagen University Hospital - North Zealand Hospital. TRIAL REGISTRATION ClinicalTrials.gov: NCT04311099.Copyright © 2021, Almindelige Danske Laegeforening. All rights reserved.</t>
  </si>
  <si>
    <t>Danish Medical Journal. 68(12) (no pagination), 2021. Article Number: A03210245. Date of Publication: 01 Dec 2021.</t>
  </si>
  <si>
    <t>Buse D.C.
 Nahas S.J.
 Stewart W.F.
 Armand C.E.
 Reed M.L.
 Fanning K.M.
 Manack Adams A.
 Lipton R.B.</t>
  </si>
  <si>
    <t>Optimized Acute Treatment of Migraine Is Associated with Greater Productivity in People with Migraine: Results from the Chronic Migraine Epidemiology and Outcomes (CaMEO) Study.</t>
  </si>
  <si>
    <t>Objective This study aimed to ascertain whether level of optimization of acute treatment of migraine is related to work productivity across the spectrum of migraine. Methods Data were from the Chronic Migraine Epidemiology and Outcomes (CaMEO) Study, an internet-based longitudinal survey. Respondents with migraine who reported full-time employment and use of &gt;=1 acute prescription medication for migraine were included. We determined relationships among lost productive time (LPT; measured with the Migraine Disability Assessment Scale), acute treatment optimization (Migraine Treatment Optimization Questionnaire-), and monthly headache days (MHDs). Results There was a direct relationship between LPT and MHD category. Greater acute treatment optimization was associated with lower total LPT, less absenteeism, and less presenteeism within each MHD category. Conclusions Optimizing acute treatment for migraine may reduce LPT in people with migraine and reduce indirect costs.Copyright © Wolters Kluwer Health, Inc. All rights reserved.</t>
  </si>
  <si>
    <t>https://dx.doi.org/10.1097/JOM.0000000000002801</t>
  </si>
  <si>
    <t>Journal of Occupational and Environmental Medicine. 65(4) (pp E261-E268), 2023. Date of Publication: 01 Apr 2023.</t>
  </si>
  <si>
    <t>Karanikolas M.</t>
  </si>
  <si>
    <t>Optimized perioperative analgesia reduces chronic phantom limb pain intensity, prevalence and frequency: A prospective randomized, clinical trial.</t>
  </si>
  <si>
    <t>Background and aims: Persistent pain after amputation manifests as phantom limb pain (PLP), residual (stump) pain, or both, and is frequently a vexing clinical problem that is difficult to manage. PLP is reported by 50% to 80% of patients1;2, can result in depression and sleep disorders and has been associated with serious long term health sequelae, including obesity, joint pain, low back pain and cardiovascular disease3;4. The epidemiology and risk factors for PLP are not fully understood, but pain before limb amputation is associated with development and severity of chronic PLP5;6. Several analgesic regimens, including oral gabapentin7, intravenous morphine, ketamine or lidocaine, nerve blocks and epidural analgesia8;9 have been used to control pain before amputation, in an attempt to prevent phantom pain, but results have been conflicting. This prospective randomized clinical trial (RCT) was conducted to investigatewhether optimized perioperative analgesia aimed at control of pain before, during and/or after lower limb amputation can influence the intensity, prevalence and frequency of PLP at 1 and 6 months after amputation. Method(s): Setting This prospective, randomized, double blinded clinical trial was conducted at the University Hospital of Patras in Rion, Greece, between December 2003 and May 2008. The study was approved by the Institution Ethics Committee, and was registered at the trial registry at www.clinicaltrials.gov (Clinical- Trials.gov Identifier: NCT00443404). Written informed consent was obtained from all patients before they enrolled in the study. The study was financially supported by department funds, without any support from outside sources. Patient Selection Inclusion criteria included patients ages 18 - 85 years, scheduled for major (above or below the knee) amputation who had moderate to severe pain before amputation despite routine analgesic therapy. Patients undergoing repeat amputation, emergency amputation, foot or toe amputation, and patients with significant psychiatric disease, chronic pain not related to limb ischemia, history of substance abuse and patients unable to complete a pain questionnaire were excluded. Pain Measurement Pain intensity was evaluated using the Visual Analog Scale (VAS) and the three main measures of the McGill Pain Questionnaire (MPQ): the Pain Rating Index (PRI-R), the Number of Words Chosen (NWC) and Present Pain Intensity (PPI)10. Pain intensity data were collected every 8 hours for 48 hours before the amputation, and at 24 and 48 hours, 4 and 10 days, and 1 and 6 months after amputation. PLP intensity, as measured using the VAS and MPQ-PRIR was designated as primary outcome, whereas all other PLP and residual limb pain measurements were designated as secondary outcomes. Study Design and Interventions Patients who enrolled in the study were randomly assigned to one of five groups. All patients had a lumbar epidural catheter [or subcutaneous catheter in the control group (Group 5) in order to maintain blinding] placed 48 hours before amputation, but use of the epidural catheter differed based on group assignment. Patients in Group 1 (Epi/Epi/Epi group) received epidural analgesia before and after surgery, and epidural anesthesia during surgery; Group 2 (PCA/Epi/Epi group) patients received IV patient-controlled analgesia (PCA) preoperatively, epidural anesthesia intraoperatively and epidural analgesia postoperatively. Group 3 (PCA/Epi/PCA) patients received IV PCA before and after surgery, and epidural anesthesia intraoperatively. Group 4 (PCA/GA/PCA) patients had IV PCA before and after surgery, and general anesthesia intraoperatively. Group 5 (control) patients received conventional analgesia (intramuscular meperidine 50 mg 4-6 times a day as needed, oral codeine/acetaminophen as needed, and IV acetaminophen 650 mg 2-3 times a day) before and after surgery, and general anesthesia intraoperatively. In total, 65 patients participated. All patients had an ''epidural'' infusion pump (delivering saline or analgesic depending on group assignment). Similarly, all patients (except for those in the control group) received IV PCA pumps (delivering saline or analgesic depending on group assignment). The epidural analgesic was a solution containing bupivacaine 2 mg/ml and fentanyl 2 mcg/ml administered at 4-8 ml/hour, whereas the IV PCA regimen consisted of fentanyl 25 mcg per dose with 20 minute lockout and no basal infusion. Visual analog scale and McGill Pain Questionnaire pain scores were recorded perioperatively and at 1 and 6 months after the amputation. Statistical analysis Sample size calculation was conducted before starting the study and showed that 10 patients per groups would be adequate, using the following assumptions: ANOVA for 5 groups of patients, VAS pain score at 6 months as the primary outcome, power = 0.8, alpha = 0.05, and mean square standardized effect = 0.6. Subsequently, we decided to increase the sample size to 13 per group, to allow for patient attrition and possible data errors or protocol violations. ANOVA was used to compare differences between groups for normally distributed variables, whereas the Kruskall-Wallis test was used to compare variables that were not normally distributed. P values indicating statistical significance were adjusted for multiple comparisons using the Bonferroni correction method. Data analysis was conducted using ''per protocol'' analysis initially; subsequently, analysis was also conducted based on the ''intention-to-treat'' principle, and both analyses yielded similar results. Result(s): Of 107 eligible patients, 42 were excluded before randomization, and 65 patients were randomized. Two patients were excluded from the study after randomization (one patient had a different procedure, and the other patient died before the amputation). The five groups did not differ with regards to age, sex, presence of diabetes or cardiovascular disease and level of amputation. However, patients in the control group had significantly lower median VAS pain scores (70) compared to all four intervention groups (median 80-92) before the analgesic protocol started. Six months after amputation, PLP VAS scores were significantly different between groups (p = 0.001). Post-hoc comparisons between all intervention groups and the control group showed that median (minimummaximum) PLP VAS scores and significance (p value) for the difference between each intervention group vs. control were 20 (0-58) for the control group, 0 (0-20) for the Epi/Epi/Epi group (P = 0.001 vs. control), 0 (0-42) for the PCA/Epi/Epi group (P = 0.014 vs. control), 20 (0-40) for the PCA/ Epi/PCA group (P = 0.532 vs. control) and 0 (0-30) for the PCA/GA/PCA group (P = 0.008 vs. control). Similarly, six months after the amputation MPQ-PRIR scores differed significantly between the intervention groups and the control group (p = 0.001). Post-hoc comparisons showed that, at 6 months, median (minimum-maximum) MPQ-PRIR PLP scores and significance (p value) for the difference between each intervention group vs. controlwere 7 (0-15) in the control group, 0 (0-7) in the Epi/Epi/Epi group (P = 0.001 vs. control), 0 (0-9) in the PCA/Epi/Epi group (P = 0.003 vs. control), 6 (0-11) in the PCA/Epi/PCA group (P = 0.208 vs. control) and 0 (0-9) in the PCA/GA/PCA group (P = 0.003 vs. control). With regards to prevalence, 6 months after the amputation PLP was present in 1 of 13 patients in the Epi/Epi/Epi group, 4 of 13 patients in the PCA/Epi/Epi group, 7 of 13 patients in the PCA/Epi/PCA group and 3 of 13 patients in the PCA/GA/PCA group, compared to 9 of 12 patients in the control group. Overall, the prevalence of PLP at 6 months after amputation was 15 of 52 patients (28.8%) in the intervention group vs. 9 of 12 patients (75%) in the control group, and the observed difference was highly significant (p = 0.004). Interestingly, in contrast to earlier publications, residual limb pain in this study was insignificant in all patients 6 months after the amputation. Conclusion(s): Phantom Limb Pain remains a significant clinical problem that can adversely affect the health and quality of life of affected individuals 1. The effectiveness of available options for the management of existing phantom pain is limited and not very well documented. 2. Poor pain control before amputation remains the rule, rather than the exception, and pain before limb amputation is associated with phantom limb pain frequency and intensity. 3. Analgesic interventions aimed at optimizing perioperative analgesia for patients undergoing amputation may result in reduced phantom pain frequency and intensity, but published studies have produced conflicting results. 4. Results of this RCT published in ''Anesthesiology'' in May 2011 suggest that optimized epidural analgesia or intravenous PCA, starting 48 h preoperatively and continuing for 48 h postoperatively, decreases PLP at 6 months11. However, because this was a small study, more data from larger RCTs are needed to validate these findings.</t>
  </si>
  <si>
    <t>Regional Anesthesia and Pain Medicine. Conference: 31st Annual European Society of Regional Anaesthesia, ESRA Congress 2012. Bordeaux France. Conference Publication: (var.pagings). 37(5 SUPPL. 1) (pp E60-E61), 2012. Date of Publication: September-October 2012.</t>
  </si>
  <si>
    <t>Tondo, L; Vazquez, GH; Baldessarini, RJ</t>
  </si>
  <si>
    <t>Options for Pharmacological Treatment of Refractory Bipolar Depression</t>
  </si>
  <si>
    <t>Amphetamine; Aripiprazole; Bipolar disorder; Bupropion; Creatine; Depression; Inositol; Ketamine; Ketoconazole; Lamotrigine; Methylphenidate; Modafinil; N-acetylcysteine; Pramipexole; Quetiapine; Risperidone, Stimulants; Treatment resistance; Tri-iodothyronine</t>
  </si>
  <si>
    <t>TREATMENT-RESISTANT DEPRESSION; ANTIDEPRESSANT TREATMENT; UNIPOLAR DEPRESSION; LONGITUDINAL COURSE; MOOD STABILIZERS; CONTROLLED-TRIAL; II DISORDER; AUGMENTATION; LAMOTRIGINE; ASSOCIATION</t>
  </si>
  <si>
    <t>Bipolar disorders of types I and II, even when treated by currently standard options, show a marked excess of depressive morbidity. Treated, type I patients in mid-course or from the onset of illness are ill, overall, 50 % of weeks of follow-up, and 75 % of that unresolved morbidity is depressive. Currently widely held impressions are that bipolar depression typically is poorly responsive to antidepressants, that treatment-resistant depression (TRD) is characteristic of the disorder, and that risk of mania with antidepressant treatment is very high. However, none of these views is supported consistently by available research. TRD may be more prevalent in bipolar than unipolar mood disorders. Relatively intense research attention is directed toward characteristics and treatments of TRD in unipolar depression, but studies of bipolar TRD are uncommon. We found only five controlled trials, plus 10 uncontrolled trials, providing data on a total of 13 drug treatments, all of which involved one or two trials, in 87 % as add-ons to complex, uncontrolled regimens. In two controlled trials, ketamine was superior to placebo but it is short-acting and not orally active; pramipexole was weakly superior to placebo in one controlled trial; three other drugs failed to outperform controls. Other pharmacotherapies are inadequately evaluated and nonpharmacological options are virtually untested in bipolar TRD. The available research supports the view that antidepressants may be effective in bipolar depression provided that currently agitated patients are excluded, that risk of mania with antidepressants is only moderately greater than risk of spontaneous mania, and that bipolar TRD is not necessarily resistant to all treatments.</t>
  </si>
  <si>
    <t>Kweon S.-H.
 Park J.S.
 Lee Y.C.</t>
  </si>
  <si>
    <t>Oral Carbohydrate Administration in Patients Undergoing Cephalomedullary Nailing for Proximal Femur Fractures: An Analysis of Clinical Outcomes and Patient Satisfaction.</t>
  </si>
  <si>
    <t>Purpose: The purpose of this study was to investigate the clinical effects of oral carbohydrate intake for cephalomedullary nailing on proximal femoral fractures and patient satisfaction. Subjects and Methods: 88 patients were admitted to our hospital with proximal femoral fracture from July 2019 to December 2019. All patients were treated with closed reduction and internal fixation (CR&amp;IF, Cephalomedullary nailing) under spinal anesthesia. The exclusion criteria included the presence of endocrine disorders including diabetes mellitus (DM), patients treated with steroids, and cognitive impairment. Additionally, those with fasting blood glucose levels above 126 mg / dl or HbA1C&gt; 6.5% were considered as having undiagnosed DM. After obtaining informed consent, the subjects were randomized into either the preoperative oral carbohydrate (POC) group or control group. Patients who were assembled into the control group fasted including water from midnight of the day of the surgical procedure according to the conventional method. Patients assembled into the POC group received 400 ml of oral carbohydrate solution (Nucare NONPO, DAESANG, 12.8%, 1 kcal/ml)) between 21-24 hours on the day before operation and 400 ml oral carbohydrate solution 2 hours before the administration of anesthesia. Serum glucose on the day before operation at 7 am (before breakfast, baseline), immediately before anesthesia, at skin incision, 1 hour, 4 hours, 6 hours, 24 hours after anesthesia, and 3 days after surgery (before breakfast) was measured, and insulin, cortisol, and IL-6 were measured at baseline 7 am at day before operation, immediately before anesthesia, 4 hours and 24 hours after anesthesia, and 3 days after surgery (before breakfast). The patients completed questionnaires about their satisfaction (thirst, hunger, nausea and vomiting, and anxiety) in the morning (before the surgery) on the day of the surgery. Additionally, the length of hospital stay (LOS) and preoperative opioid usage was also investigated. Result(s): The operative characteristics of the patients did not differ between the groups except for the actual fasting time. The glucose levels were higher in the control group at skin incision; however, there were no significant differences in both groups at other time points. Additionally, insulin, insulin resistance, cortisol, and IL-6 also did not differ significantly between the 2 groups at all time-points. Among the factors related to patient satisfaction, the POC group showed significantly higher scores for thirst and hunger factors and shorter LOS than the control group. Conclusion(s): The intake of oral carbohydrates in patients treated with closed reduction and internal fixation for proximal femoral fractures does not affect the improvement of post-operative insulin resistance. However, there was significant improvement in patients' thirst and hunger before surgery and LOS.Copyright © The Author(s) 2020.</t>
  </si>
  <si>
    <t>https://dx.doi.org/10.1177/2151459320958609</t>
  </si>
  <si>
    <t>Geriatric Orthopaedic Surgery and Rehabilitation. 11 (no pagination), 2020. Date of Publication: 2020.</t>
  </si>
  <si>
    <t>Walsh T.D.
 Rivera N.I.
 Kaiko R.</t>
  </si>
  <si>
    <t>Oral morphine and respiratory function amongst hospice inpatients with advanced cancer.</t>
  </si>
  <si>
    <t>Background: Respiratory depression is the opioid adverse effect feared most by physicians. This may hinder adequate dosing in cancer pain. The study was conducted to examine the respiratory function of patients with advanced cancer receiving significant doses (&gt;100 mg/24 h) of oral morphine. Patients and Methods: Consecutive pain-free hospice inpatients with advanced cancer receiving high-dose immediate-release oral morphine were evaluated. A single assessment of respiratory rate (RR), arterial blood gas (ABG), and peak flow rate (PFR) was made at assumed morphine steady state. Venous blood was drawn for a trough morphine plasma level. Result(s): Of 31 patients who consented to examination, 20 completed the study assessment; 12 had chronic bronchitis. The median morphine dose was 30 mg 4-hourly (range 20 to 90 mg). Only one patient had evidence of ventilatory impairment. Conclusion(s): Morphine does not commonly cause chronic ventilatory impairment when given in this way in this population even in the presence of pre-existing or concurrent respiratory disease. Oral morphine given repeatedly in individualized dosage is a safe and efficacious analgesic in the majority of those with advanced cancer.</t>
  </si>
  <si>
    <t>https://dx.doi.org/10.1007/s00520-003-0530-0</t>
  </si>
  <si>
    <t>Supportive Care in Cancer. 11(12) (pp 780-784), 2003. Date of Publication: December 2003.</t>
  </si>
  <si>
    <t>Knezevic N.N.
 Jovanovic F.
 Candido K.D.
 Knezevic I.</t>
  </si>
  <si>
    <t>Oral pharmacotherapeutics for the management of peripheral neuropathic pain conditions-a review of clinical trials.</t>
  </si>
  <si>
    <t>Introduction: Epidemiological studies have shown that 6.9-10% of people suffer from neuropathic pain, a complex painful condition which is often undertreated. Data regarding the effectiveness of treatment options for patients with neuropathic pain is inconsistent, and there is no single treatment option that shows cost-effectiveness across studies. Areas covered: In this narrative review, the authors present the results of different prospective, randomized controlled trials, systematic reviews and meta-analyses assessing the effects of different oral medications in the management of various peripheral neuropathic pain conditions. The authors discuss the effectiveness of commonly used oral medications such as voltage-gated calcium channels antagonists, voltage-gated sodium channel antagonists, serotonin-norepinephrine reuptake inhibitors, NMDA antagonists, and medications with other mechanisms of action. Expert opinion: Most of the presented medications were more effective than placebo; however, when compared to each other, none of them were significantly superior. The heterogeneity of the studies looking into different oral neuropathic conditions has been the major issue that prevents us from making stronger recommendations. There are multiple reasons including high placebo responsiveness, improperly treated underlying comorbidities (particularly anxiety and depression), and inter-patient variability. Different sensory phenotypes should also be taken into consideration when designing future clinical trials for neuropathic pain.Copyright © 2020 Informa UK Limited, trading as Taylor &amp; Francis Group.</t>
  </si>
  <si>
    <t>Expert Opinion on Pharmacotherapy. 21(18) (pp 2231-2248), 2020. Date of Publication: 2020.</t>
  </si>
  <si>
    <t>Funk W, Jakob W, Riedl T, Taeger K.</t>
  </si>
  <si>
    <t>Oral preanaesthetic medication for children: double-blind randomized study of a combination of midazolam and ketamine vs midazolam or ketamine alone</t>
  </si>
  <si>
    <t>Br J Anaesth. 2000 Mar;84(3):335-40. doi: 10.1093/oxfordjournals.bja.a013435.</t>
  </si>
  <si>
    <t>10.1093/oxfordjournals.bja.a013435</t>
  </si>
  <si>
    <t>Abraham, Henry David;Fava, Maurizio</t>
  </si>
  <si>
    <t>Order of onset of substance abuse and depression in a sample of depressed outpatients.</t>
  </si>
  <si>
    <t>Examines whether specific types of drug abuse precede or follow the onset of depression. A retrospective, case-controlled assessment of the drug and depressive history of depressed outpatients was conducted. 375 18â€“65 yr olds with major depressive disorder were evaluated for comorbid drug dependence using the Structured Clinical Interview for Diagnostic and Statistical Manual of Mental Disorders-III-Revised (DSM-III-R) and grouped into homogeneous classes of drug dependence including alcohol, cannabis, cocaine, amphetamine, LSD, hypnosedative, opiate, and polysubstance use. For each specific type of drug abuse, the percent of depressed Ss, their age of onset of depression and of specific drug abuse, and the mean number of lifetime depressive episodes were determined. Alcohol dependence followed the onset of 1st life depression by 4.7 yrs. Among polydrug-dependent Ss, each drug abused followed the onset of depression, except for LSD which coincided with the onset of depression. Among polydrug users, cocaine dependence occurred 6.8 yrs after the 1st major depressive episode and alcohol dependence 4.5 yrs after the onset of depression. Opiate and sedative users had the least number of lifetime depressive episodes (3.7), and LSD and cocaine users had the greatest number (12.2). (PsycINFO Database Record (c) 2016 APA, all rights reserved)</t>
  </si>
  <si>
    <t>https://doi.org/10.1016/S0010-440X(99)90076-7</t>
  </si>
  <si>
    <t>Wilson W.C.
 Smedira N.G.
 Fink C.
 McDowell J.A.
 Luce J.M.</t>
  </si>
  <si>
    <t>Ordering and administration of sedatives and analgesics during the withholding and withdrawal of life support from critically ill patients.</t>
  </si>
  <si>
    <t>Objective. - To determine why and how sedatives and analgesics are ordered and administered during the withholding and withdrawal of life support from critically ill patients. Design. - Prospective case series. Setting. - Medical-surgical intensive care units at a county hospital and a university hospital. Patients. - Consecutive 1-year sample of 22 patients from whom life support was withheld or withdrawn in one intensive care unit at a county hospital and a random sample of 22 similar patients in the intensive care unit in the university hospital over the same period. Main Outcome Measures. - Physicians and nurses were interviewed to determine their reasons for ordering and administering drugs, and medical records were reviewed to document amounts of drugs ordered and administered. Results. - Drugs were given to 75% of patients during withholding and withdrawal of life support. Patients who did not receive medication were comatose and considered incapable of benefiting from sedation and analgesia. The median time until death following the initiation of the withholding or withdrawal of life support was 3.5 hours in the patients who received drugs and 1.3 hours in those patients who did not (P, not significant). Physicians ordered drugs to decrease pain in 88% of patients, to decrease anxiety in 85%, to decrease air hunger in 76%, to comfort families in 82%, and to hasten death in 39%; in no instance was hastening death the only reason cited. The amounts of benzodiazepines and opiates averaged 2.2 mg/h of diazepam and 3.3 mg/h of morphine sulfate in the 24 hours before withholding and withdrawal of life support and 9.8 mg/h and 11.2 mg/h in the 24 hours thereafter (P&lt;.025 and P&lt;.001, respectively). Conclusions. - Large doses of sedatives and analgesics were ordered primarily to relieve pain and suffering during the withholding and withdrawal of life support, and death was not hastened by drug administration.</t>
  </si>
  <si>
    <t>https://dx.doi.org/10.1001/jama.267.7.949</t>
  </si>
  <si>
    <t>Journal of the American Medical Association. 267(7) (pp 949-953), 1992. Date of Publication: 1992.</t>
  </si>
  <si>
    <t>Grof, P</t>
  </si>
  <si>
    <t>Oscillatory Components of Psychedelic Experience</t>
  </si>
  <si>
    <t>psychedelics; mood disorders; oscillatory processes; mania; depression</t>
  </si>
  <si>
    <t>As humanity has been utilizing psychedelic substances for millennia, much knowledge has already been accumulated about the exploratory potential and therapeutic power of the psychedelic-induced nonordinary states of consciousness (NSC). However, we still have only a limited understanding of the process that unfolds in mind and the brain. Only recently have systematic investigations become possible, as the myths about psychedelics are abating and the legal strictures gradually loosening. With the availability of brain imaging techniques, exciting findings have been made about the associated dynamic brain processes. Our prospective observations of spontaneously generated NSC, major mood disorders, have been elucidating another dynamic aspect, the oscillatory brain processes. The findings indicate that the NSC's propensity is markedly increased at the peaks of the oscillatory brain activity and that the NSC entirely unfolds when the oscillations exceed their normal range. The observation that neurobiological correlates of experientially opposite NSC, melancholy and mania, appear qualitatively the same is compatible with the concept that the experiential content is emerging from nonlocal consciousness. Psychedelic experiences are triggered by the administration of the psychedelic drug. However, they are influenced by nondrug factors and molded, in particular, by the individual's mental set and the setting of the session. The transformative process can be utilized psychotherapeutically for healing and profound inner restructuring.</t>
  </si>
  <si>
    <t>Sadir N, Shojaei M, Moadab K, Abbasi R, Bahrampour A, Nakhaee N.</t>
  </si>
  <si>
    <t>Outcome evaluation of therapeutic community model in iran</t>
  </si>
  <si>
    <t>Int J Health Policy Manag. 2013 Jun 18;1(2):131-5. doi: 10.15171/ijhpm.2013.24. eCollection 2013 Aug.</t>
  </si>
  <si>
    <t>PMC3937914</t>
  </si>
  <si>
    <t>10.15171/ijhpm.2013.24</t>
  </si>
  <si>
    <t>Behnke, Marylou;Eyler, Fonda Davis;Warner, Tamara Duckworth;Garvan, Cynthia Wilson;Hou, Wei;Wobie, Kathleen</t>
  </si>
  <si>
    <t>Outcome from a Prospective, Longitudinal Study of Prenatal Cocaine Use: Preschool Development at 3 Years of Age.</t>
  </si>
  <si>
    <t>Objective: To determine the effects of prenatal cocaine exposure on child development. Methods: This prospective, longitudinal study recruited 154 pregnant cocaine users who were matched on race, parity, socioeconomic status, and perinatal risk to 154 noncocaine users. Drug use status was determined by maternal history and urine screening. At 3 years of age, the child subjects were assessed by an evaluator blinded to maternal drug use history. During a home visit at age 3, caregiver, family, and home assessments were administered. Results: Structural equation modeling showed a direct effect of the amount of prenatal cocaine exposure on the adjusted birth head circumference which in turn directly affected preschool development. Conclusions: We could not demonstrate a direct effect of prenatal cocaine exposure on preschool development, a result that is consistent with that of earlier work and now extending findings to age 3. However, cocaine continued to exert an indirect effect on development through its direct effect on the head circumference at birth. (PsycINFO Database Record (c) 2018 APA, all rights reserved)</t>
  </si>
  <si>
    <t>https://doi.org/10.1093/jpepsy/jsj027</t>
  </si>
  <si>
    <t>Teesson M.
 Havard A.
 Ross J.
 Darke S.</t>
  </si>
  <si>
    <t>Outcomes after detoxification for heroin dependence: Findings from the Australian Treatment Outcome Study (ATOS).</t>
  </si>
  <si>
    <t>As part of the Australian Treatment Outcome Study (ATOS), 177 (88%) heroin users entering detoxification (DTX) and 66 (83%) heroin users not in treatment (NT) were interviewed at baseline and 3 months to examine drug use, risk-taking, overdose, crime and psychopathology outcomes. The majority (76%) of the DTX group had entered additional treatment at 3 months, mainly further detoxification, and 54% were currently in treatment, mainly maintenance and residential rehabilitation. There were reductions in heroin use and other drug use in those entering detoxification. Forty-two per cent were abstinent at 3 months compared to 20% in the NT group. There were also reductions in crime among those entering DTX, and less marked reductions in the NT group. Psychopathology showed less change. Detoxification may, in some part, function as a gateway to further treatment and those entering DTX showed modest but significant improvements across drug use and crime at 3 months.</t>
  </si>
  <si>
    <t>https://dx.doi.org/10.1080/09595230600657733</t>
  </si>
  <si>
    <t>Drug and Alcohol Review. 25(3) (pp 241-247), 2006. Date of Publication: 01 May 2006.</t>
  </si>
  <si>
    <t>Ganapathy S.
 Nielsen K.C.
 Steele S.M.</t>
  </si>
  <si>
    <t>Outcomes after paravertebral blocks.</t>
  </si>
  <si>
    <t>PVBs provide intense sensory blockade, are opioid-sparing, and provide improved analgesia in chest, abdominal, and breast surgeries. Stress response is obtunded with PVB. Pulmonary function is better preserved with PVB after chest surgery, whereas PONV and urinary retention are significantly reduced with PVB use, PVB use also results in faster recovery, shorter hospital stay, and reduced costs in patient care. PVBs reduce the incidence of chronic pain after thoracotomy, with pending studies after breast surgery. Patient satisfaction is very high. The immediately apparent economic impact of this intervention warrants prospective, randomized trials.</t>
  </si>
  <si>
    <t>https://dx.doi.org/10.1097/01.aia.0000166335.69251.06</t>
  </si>
  <si>
    <t>International Anesthesiology Clinics. 43(3) (pp 185-193), 2005. Date of Publication: Summer 2005.</t>
  </si>
  <si>
    <t>Blaginykh E.
 Goyal A.
 Wahood W.
 Alvi M.A.
 Bydon M.</t>
  </si>
  <si>
    <t>Outcomes following use of spinalmorphine analgesia in lumbar spine surgery: A systematic review and meta-analysis of randomized controlled studies.</t>
  </si>
  <si>
    <t>Introduction: Epidural and intrathecal opioids are effective means of postoperative analgesia in lumbar spine surgery. However, their use is limited by adverse events such as respiratory depression. We performed a systematic review and meta-analysis of current randomized controlled studies to compare outcomes following use of spinal morphine against other intraoperative analgesic alternatives. Method(s): A literature search was performed in accordance with the PRISMA guidelines. We included prospective randomized studies that compared patients undergoing lumbar spine surgery with use of spinal (intrathecal or epidural) morphine against other analgesic alternatives for postoperative pain control. Meta-analysis was performed to compare complication rates, postoperative analgesic requirements, and pain control as measured by the visual analog scale (VAS). Result(s): Seven studies (N=592 patients) were included, with 376 (63.5%) individuals receiving spinal morphine. All patients received postoperative narcotics either by patient-controlled analgesia or on-demand parenteral administration.Compared with controls (local anesthetic/ no morphine/normal saline), patients receiving intrathecal/epidural morphine showed lower postoperative VAS scores (mean difference [SMD] = '0.31, 95% confidence interval [CI] = '0.94 to 0.33, P&lt;0.001, I2=89%) and opioid analgesic requirements (SMD = '1.92, 95% CI = '3.74 to '0.11, P&lt;0.001, I2=96%). No difference was observed in the rate of nausea/vomiting (OR = 0.93, CI = 0.25 to 3.49, P=0.91, I2=84%), urinary retention (OR = 1.67, 95% CI = 0.80 to 3.48, P=0.17, I2=44%), or apneic episodes (OR = 1.21, 95% CI = 0.33 to 4.51, P=0.77, I2=53%). However, pruritus (OR = 4.56, 95% CI = 2.3 to 9.04, P&lt;0.001, I2=0%) was found to be higher with spinal administration of morphine. Conclusion(s): Use of intrathecal and epidural morphine may be associated with improved postoperative pain control and decreased postoperative analgesic requirements, with a safety profile comparable to other intraoperative analgesic alternatives.</t>
  </si>
  <si>
    <t>https://dx.doi.org/10.1093/pm/pny317</t>
  </si>
  <si>
    <t>Pain Medicine (United States)_1. Conference: 35th Annual Meeting of the American Academy of Pain Medicine, AAPM 2019. Denver, CO United States. 20(3) (pp 605), 2019. Date of Publication: March 2019.</t>
  </si>
  <si>
    <t>Magura, Stephen;Lee, Stephen J.;Salsitz, Edwin A.;Kolodny, Andrew;Whitley, Susan D.;Taubes, Tanaquil;Seewald, Randy;Joseph, Herman;Kayman, Deborah J.;Fong, Chunki;Marsch, Lisa A.;Rosenblum, Andrew</t>
  </si>
  <si>
    <t>Outcomes of buprenorphine maintenance in office-based practice.</t>
  </si>
  <si>
    <t>Buprenorphine is an efficacious treatment for opioid dependence recently approved for office-based medical practice. The purpose of the study was to describe the background characteristics, treatment process, outcomes and correlates of outcomes for patients receiving buprenorphine maintenance in 'real world' office-based settings in New York City, without employing the many patient exclusion criteria characterizing clinical research studies of buprenorphine, including absence of co-occurring psychiatric and non-opioid substance use disorders. A convenience sample of six physicians completed anonymous chart abstraction forms for all patients who began buprenorphine induction or who transferred to these practices during 2003-2005 (N = 86). The endpoint was the patient's current status or status at discharge from the index practice, presented in an intent-to-treat analysis. The results were: male (74%); median age (38 yrs); White, non-Hispanic (82%); employed full-time, (58%); HCV+ (15%); substance use at intake: prescription opioids (50%), heroin (35%), non-opioids (49%); median length of treatment (8 months); median maintenance dose (15 mg/day); prescribed psychiatric medication (63%). The most frequent psychiatric disorders were: major depression, obsessive-compulsive and other anxiety, bipolar. At the endpoint: retained in the index practice (55%); transferred to other buprenorphine practice (6%); transferred to other treatment (7%); lost to contact or out of any treatment (32%). Outcomes were positive, in that 2/3 of patients remained in the index practice or transferred to other treatment. Patients living in their own home or misusing prescription opioids (rather than heroin) were more likely, and those employed part-time were less likely, to be retained in the index practice. At the endpoint, 24% of patients were misusing drugs or alcohol. Co-occurring psychiatric disorders and polysubstance abuse at intake were common, but received clinical attention, which may explain why their effect on outcomes was minimal. (PsycINFO Database Record (c) 2016 APA, all rights reserved)</t>
  </si>
  <si>
    <t>https://doi.org/10.1300/J069v26n02_03</t>
  </si>
  <si>
    <t>Goldenberg M.
 Miotto K.
 Skipper G.E.
 Sanford J.</t>
  </si>
  <si>
    <t>Outcomes of Physicians with Substance Use Disorders in State Physician Health Programs: A Narrative Review.</t>
  </si>
  <si>
    <t>The prevalence rate of addiction among physicians is similar to the general population, with approximately 10% to 12% of U.S.-based physicians developing substance use disorders (SUDs) during their lifetimes. To address this public health concern, physician health programs (PHPs) have been created to facilitate the early identification, evaluation, treatment, and monitoring of physicians. Although a number of published studies provide outcome information from PHPs, there has been no comprehensive review of the related literature. The objective of this narrative review is to summarize the treatment outcomes, including treatment types, rates of relapse, rates of contract completion or extension, as well as licensure and work status rates of a nationally representative physician cohort and related subpopulations from a single dataset. Based on the studies included in this review, our findings reveal that physicians who completed their PHP contracts have more favorable treatment outcomes than members of the general population who receive mainstream treatment. In addition, our review describes unique features of physician rehabilitation facilitated by PHPs. However, further prospective research is needed to ensure a standardized and comparable dataset and facilitate performance improvement.Copyright © 2020 Taylor &amp; Francis Group, LLC.</t>
  </si>
  <si>
    <t>https://dx.doi.org/10.1080/02791072.2020.1734696</t>
  </si>
  <si>
    <t>Journal of Psychoactive Drugs. 52(3) (pp 195-202), 2020. Date of Publication: 26 May 2020.</t>
  </si>
  <si>
    <t>Morasco B.J.
 Smith N.
 Dobscha S.K.
 Deyo R.A.
 Hyde S.
 Yarborough B.J.H.</t>
  </si>
  <si>
    <t>Outcomes of prescription opioid dose escalation for chronic pain: results from a prospective cohort study.</t>
  </si>
  <si>
    <t>The use of long-term opioid therapy for chronic pain remains common, yet data on long-term outcomes, especially after dose escalation, are sparse. This study examined potential benefits and harms associated with prescription opioid dose escalation. Participants from 2 institutions were enrolled in a 2-year prospective cohort study. All participants (n 5 517) had a musculoskeletal pain diagnosis and were receiving a stable dose of long-term opioid therapy at baseline. Participants completed self-report measures of pain, disability, depression, and potential adverse effects at baseline and every 6 months for 2 years. We reviewed electronic health record data weekly to identify episodes of prescription opioid dose escalation; participants who had increases in their dose were seen for additional research visits within 1 month of dose escalation. Over 2 years, 19.5% of participants had prescription opioid dose increases. After controlling for covariates, there were no significant changes on any variable after dose escalation. Of those with a dose increase, 3% experienced a clinically meaningful improvement in pain after dose escalation. Participants in the entire sample had small improvements in pain intensity, depressive symptoms, medication-related side effects, and lower risk for prescription opioid misuse during the study period. Sexual functioning worsened over time. There were no significant changes in the full sample on pain disability, sleep functioning, or experiencing a fall. In summary, patients prescribed stable doses of long-term opioid therapy may demonstrate small changes in key pain-related outcomes over time, but prescription opioid dose escalation status is unrelated to clinical outcomes.Copyright © 2020 International Association for the Study of Pain.</t>
  </si>
  <si>
    <t>https://dx.doi.org/10.1097/j.pain.0000000000001817</t>
  </si>
  <si>
    <t>Pain. 161(6) (pp 1332-1340), 2020. Date of Publication: 01 Jun 2020.</t>
  </si>
  <si>
    <t>Fritz J.M.
 Minick K.I.
 Brennan G.P.
 McGee T.
 Lane E.
 Skolasky R.L.
 Thackeray A.
 Bardsley T.
 Wegener S.T.
 Hunter S.J.</t>
  </si>
  <si>
    <t>Outcomes of Telehealth Physical Therapy Provided Using Real-Time, Videoconferencing for Patients With Chronic Low Back Pain: A Longitudinal Observational Study.</t>
  </si>
  <si>
    <t>Objective: To describe the feasibility of an evidence-based physical therapy (PT) program for persons with chronic low back pain (LBP) originally designed for in-person delivery, adapted for telehealth using videoconferencing. Design(s): Prospective, longitudinal cohort. Setting(s): Three health care systems in the United States. Participant(s): Adults, aged 18-64 years (N=126), with chronic LBP recruited from August through December 2020. Intervention(s): Up to 8 weekly sessions of telehealth PT. Main Outcome Measure(s): Follow-up assessments were 10 and 26 weeks after baseline. Participant outcomes collected were the Oswestry Disability Index, Patient-Reported Outcomes Measurement Information System-29 health domains, and pain self-efficacy. Implementation outcomes included acceptability, adoption, feasibility, and fidelity assessed using participant surveys and compliance with session attendance. Result(s): We enrolled 126 participants (mean age, 51.5 years; 62.7% female). Baseline perceptions about telehealth were generally positive. Eighty-eight participants (69.8%) initiated telehealth PT, with a median of 5 sessions attended. Participants in telehealth PT were generally satisfied (76.3%), although only 39.5% perceived the quality equal to in-person PT. Telehealth PT participants reported significant improvement in LBP-related disability, pain intensity, pain interference, physical function, and sleep disturbance at 10- and 26-week follow-ups. Conclusion(s): The findings generally support the feasibility of telehealth PT using videoconferencing. Implementation and participant outcomes were similar to in-person PT as delivered in the participating health care systems. We identified barriers that may detract from the patient experience and likelihood of benefitting from telehealth PT. More research is needed to optimize and evaluate the most effective strategies for providing telehealth PT for patients with chronic LBP.Copyright © 2022 American Congress of Rehabilitation Medicine</t>
  </si>
  <si>
    <t>https://dx.doi.org/10.1016/j.apmr.2022.04.016</t>
  </si>
  <si>
    <t>Archives of Physical Medicine and Rehabilitation. 103(10) (pp 1924-1934), 2022. Date of Publication: October 2022.</t>
  </si>
  <si>
    <t>Vajapey S.P.
 McKeon J.F.
 Krueger C.A.
 Spitzer A.I.</t>
  </si>
  <si>
    <t>Outcomes of total joint arthroplasty in patients with depression: A systematic review.</t>
  </si>
  <si>
    <t>Background: Depression has been implicated as a poor predictor of outcomes after total joint arthroplasty (TJA) of the lower extremity in some studies. We aimed to determine whether depression as a comorbidity affects the TJA outcomes and whether pain reduction associated with successful TJA alters depressive symptoms. Method(s): A search of PUBMED was performed using keywords "depression", "arthroplasty", "depressive disorder", and "outcomes." All English studies published over the last ten years were considered for inclusion. Quantitative and qualitative analysis was then performed on the data. Result(s): Thirty articles met inclusion criteria (16 retrospective, 14 prospective). Three showed that depressed patients were at higher risk for readmission. Two reported that depressed patients had higher likelihood of non-home discharge after TJA compared to non-depressed patients. Four noted that depressed patients incur higher hospitalization costs than non-depressed patients. Ten suggest depression is a predictor of poor patient-reported outcome measures, pain, and satisfaction after TJA. Five suggested the gains depressed patients experience in functional outcome scores after TJA are similar to gains experienced by patients without depression. Another eight suggested that TJA improves not only function and pain but also depressive symptoms in patients with depression. Conclusion(s): The results of this review show that depression increases the risk of persistent pain, dissatisfaction, and complications after TJA. Additionally, depressed patients may incur higher costs than non-depressed patients undergoing TJA and may have worse preoperative and postoperative patient reported outcome measures (PROMs). However, the gains in function that depressed patients experience after TJA are equivalent to gains experienced by non-depressed patients and depressed patients may experience improvement in their depressive symptoms after TJA. Patient selection for TJA is critical and counseling regarding increased risk for complications is crucial in depressed patients undergoing TJA.Copyright © 2021</t>
  </si>
  <si>
    <t>https://dx.doi.org/10.1016/j.jcot.2021.04.028</t>
  </si>
  <si>
    <t>Journal of Clinical Orthopaedics and Trauma. 18 (pp 187-198), 2021. Date of Publication: July 2021.</t>
  </si>
  <si>
    <t>Verthein U.
 Raben R.</t>
  </si>
  <si>
    <t>Outpatient acupuncture treatment according to the NADA-protocol. Eine verlaufsuntersuchung. [German]</t>
  </si>
  <si>
    <t>The interest in acupuncture treatment for detoxification purposes has increased in Germany during the last few years. This treatment is usually provided in inpatient treatment but only occasionally in outpatient settings. This longitudinal study evaluates a low-threshold outpatient acupuncture treatment project in Hamburg. The patients are treated according to the NADA- protocol. During 8 months of documentation, 159 patients were included in the study - 96% of all the patients being treated. The majority participated in only a few acupuncture visits. After 2 weeks, half of the patients no longer participated in the treatment. The study focused on the outcome criteria symptoms of withdrawal, general well-being and drug use. The results show a significant decease of withdrawal symptoms, a slight improvement of the physical and mental state and a reduction of alcohol and cocaine consumption. The most significant changes happened during the first two weeks of treatment. Due to the great number of patients who dropped out soon after the beginning of the treatment, the sample size is rather low. Thus, this study only shows preliminary results for the efficiency of acupuncture treatment for drug and alcohol addicts. However, there is some evidence that acupuncture might be an effective therapy especially for patients with a problematic cocaine use.</t>
  </si>
  <si>
    <t>https://dx.doi.org/10.1055/s-2000-8115</t>
  </si>
  <si>
    <t>Deutsche Zeitschrift fur Akupunktur. 43(2) (pp 108-112), 2000. Date of Publication: 2000.</t>
  </si>
  <si>
    <t>Bottlender, M; Soyka, M</t>
  </si>
  <si>
    <t>Outpatient alcoholism treatment: Predictors of outcome after 3 years</t>
  </si>
  <si>
    <t>alcoholism; outpatient treatment; follow-up; outcome; prognosis</t>
  </si>
  <si>
    <t>GENDER-DIFFERENCES; FOLLOW-UP; DRINKING OUTCOMES; ABUSE TREATMENT; DEPRESSION; CARE; REHABILITATION; COCAINE; RELAPSE</t>
  </si>
  <si>
    <t>Aims: This prospective study investigated predictors for relapse 3 years after completion of an intensive outpatient treatment programme for alcoholism. Design: As previous studies mainly revealed that severity of alcohol dependence, and comorbid psychopathology were predictive for subsequent relapses, the impact of these and other pre-treatment variables on the 36-month outcome was evaluated in a logistic regression analysis. A structured interview was used to assess the variables. Patients were personally interviewed at entry to, and the end of, an outpatient treatment programme, and 6, 12, 24 and 36 months after the end of treatment. One hundred and three alcohol-dependent participants who were taking part in an outpatient treatment were consecutively recruited. Results: Seventy-four patients completed the treatment programme. At the follow-up after 36 months, 2 patients had died (after heavy alcohol relapse) and 88 (88%) of the remaining patients could be located and personally re-interviewed. Forty-four (43%) patients were abstinent, 46 (45%) had relapsed and 12 (12%) were classified as improved for the total follow-up period according to the classification proposed by Feuerlein and Kufner. Based on a logistic regression analysis, significant variables for prediction of relapse were treatment drop-outs, female sex and sum of positive life events prior to treatment (relapsers had significantly fewer positive life events). Conclusions: In contrast to previous studies we could not confirm the importance of determinants known as risk factors for relapse like severity of alcohol dependence. The strongest predictor for relapsing after treatment is treatment drop-out. Since women were at an increased risk for relapse gender-specific treatment approaches should be considered. In summary, the effectiveness of the studied intensive outpatient treatment programme, with an abstinence rate of 43% for the total follow-up period of 3 years, is favourable although selection criteria of must be taken into account. (c) 2005 Elsevier Ireland Ltd. All rights reserved.</t>
  </si>
  <si>
    <t>Reid W.H.
 Blouin P.</t>
  </si>
  <si>
    <t>Outpatient psychiatric medications and glaucoma.</t>
  </si>
  <si>
    <t>This series, although brief and non longitudinal, supports the belief that, despite the theoretical bases for concern which have resulted in warnings and 'contraindications', the commonly used psychotropic drugs can be given whenever clinically indicated with little chance of significant glaucomatous side effects. It has been previously suggested by the authors and others that a few simple precautions be observed when prescribing these medications, including asking the patient about glaucoma or its symptoms and observing pupil size. A referral for ocular tonometry or examination seems rarely indicated but when needed is painless and inexpensive. The authors agree that even if active glaucoma is encountered, mydriatric medication or surgical correction virtually eliminates serious risk to the eye. This opinion applies to both the insidious open angle glaucoma and to the rarer closed angle disease, which usually signals its presence with pain and ocular congestion, enabling the patient to seek treatment before lasting damage is done.</t>
  </si>
  <si>
    <t>http://dx.doi.org/10.1016/S0033-3182(76)71149-6</t>
  </si>
  <si>
    <t>Psychosomatics. 17(2) (pp 83-85), 1976. Date of Publication: 1976.</t>
  </si>
  <si>
    <t>Acosta M.
 Shibuya P.
 Brown M.
 Lee J.
 Alexander S.</t>
  </si>
  <si>
    <t>Outpatient treatment with ultra low dose ketamine infusion for neuropathic pain in patients with neurofibromatosis.</t>
  </si>
  <si>
    <t>Objective: Ketamine is an N-methyl-D-aspartate receptor antagonist used as an anesthetic with less respiratory suppression, making it ideal for pediatric populations. Ultra Low Dose Intravenous Ketamine (ULDIK) has been reported effective in patients with neuropathic pain. It may also be associated with reductions in depression, frequently seen in these patients. We aim to collect data from systematic clinical observations about the effects of ULDIK as treatment for chronic pain in patients with Neurofibromatosis (NF). Method(s): Patients with NF and severe chronic pain refractory to other interventions are evaluated at the Multidisciplinary Neurofibromatosis Pain Clinic (PS, SA, MTA) at CNHS. If clinically indicated, patients are prescribed infusions of the ULDIK. In all patients, standardized evaluations pre- and post-treatment are being collected. Result(s): We present the preliminary results of a group of 6 patients, 14 - 40 years old with diagnosis of NF and refractory chronic neuropathic pain. All patients have evidence of plexiform neurofibromas or schwannomas and being refractory to other interventions for pain management. One or two day infusions of ULDK were used dosing parameter of 0.05mg to 0.4mg/kg/hr every 3 to 6 weeks. Clinical improvements have been observed in all patients. Conclusion(s): ULDIK may be an alternative option for treatment of severe chronic neuropathic pain in patients with NF. Additional research is necessary to assess this intervention in NF patients. Longitudinal data is being collected in these patients to better understand the impact of ULDIK in pain, mood disorders and quality of life in NF patients.</t>
  </si>
  <si>
    <t>https://dx.doi.org/10.1002/pon.4272</t>
  </si>
  <si>
    <t>Annals of Neurology. Conference: 45th Annual Meeting of the Child Neurology Society. Vancouver, BC Canada. 80(Supplement 20) (pp S415), 2016. Date of Publication: October 2016.</t>
  </si>
  <si>
    <t>Gottheil E, Sterling RC, Weinstein SP.</t>
  </si>
  <si>
    <t>Outreach engagement efforts: are they worth the effort?</t>
  </si>
  <si>
    <t>Am J Drug Alcohol Abuse</t>
  </si>
  <si>
    <t>10.3109/00952999709001687</t>
  </si>
  <si>
    <t>Wines Jr., James D.;Saitz, Richard;Horton, Nicholas J.;Lloyd-Travaglini, Christine;Samet, Jeffrey H.</t>
  </si>
  <si>
    <t>Overdose after detoxification: A prospective study.</t>
  </si>
  <si>
    <t>Objective: The aim of this study was to determine predictors of non-fatal overdose (OD) among a cohort of 470 adults after detoxification from heroin, cocaine or alcohol. Methods: We examined factors associated with time to OD during 2 years after discharge from an urban detoxification unit in Boston, MA, USA using multivariable regression analyses. Separate analyses were performed for both the total sample and a subgroup with problem opioid use. Results: Lifetime prevalence for any OD was 30.9% (145/470) in the total sample and 42.3% (85/201) in patients with opioid problems. During the 2-year follow-up, OD was estimated to occur in 16.9% of the total sample and 26.7% of the opioid problem subgroup, with new-onset (incidence) OD estimated at 5.7% and 11.0%, respectively. Factors associated with an increased hazard of OD in both samples included white race, more depressive symptoms, and prior OD regardless of intent. Prior suicidal ideation or attempt was not associated with future OD. Conclusions: Findings underscore both the high prevalence of non-fatal OD among detoxification patients especially opioid users, and the potency of prior OD as a risk factor for future OD. Depressive symptoms, a modifiable risk factor, may represent a potential intervention target to prevent OD, including some 'unintentional' ODs. (PsycINFO Database Record (c) 2019 APA, all rights reserved)</t>
  </si>
  <si>
    <t>https://doi.org/10.1016/j.drugalcdep.2006.12.019</t>
  </si>
  <si>
    <t>Binswanger I.A.
 Beaty B.
 Mueller S.
 Corsi K.F.
 Min S.-J.</t>
  </si>
  <si>
    <t>Overdose history and willingness to use naloxone among former prison inmates.</t>
  </si>
  <si>
    <t>BACKGROUND: Former prison inmates are at high risk for overdose death after release from prison. Naloxone is an opioid antidote traditionally used in medical settings to prevent the fatalities from opioid induced respiratory depression. Naloxone is provided to former prison inmates to reverse opioid overdoses in some community-based programs in the United States and European countries. The goal of this study was to examine the history of self-reported overdose and witnessed overdose among former prison inmates and their attitudes towards naloxone for bystander use after release from prison. Understanding the perspective of former prison inmates on naloxone use post-release is important because they may be subject to bystander administed naloxone in future overdoses. METHOD(S): As part of a prospective longitudinal cohort study of former prison inmates released to the Denver area, we interviewed 193 former inmates about overdose and their perspectives on naloxone. Participants were recruited from community and re-entry agency sites. Prior to asking questions about naloxone, we provided an introduction with the following statement: "Naloxone or Narcan is a drug used to counter the effects of opioid overdose. It is either given in the nose or as an injection. It has been distributed as part of emergency kits to heroin users in some US cities." We used descriptive statistics to examine prior reported overdoses leading to health service utilization, witnessed overdoses, actions taken at the last witnessed overdose, and willingness to be trained in and use naloxone. To assess positive attitudes towards naloxone in this context, we asked participants if they thought people leaving jails and prisons should be given naloxone. We conducted univariable (chi-square, Mantel-Haenszel chisquare and Fisher's exact tests) and multivariable logistic regression to examine the association of baseline characteristics with positive attitudes towards naloxone. RESULT(S): Among 193 participants, 43.0 % had ever injected drugs. Cocaine/crack was the drug of choice for 29.5 % of the sample, whereas heroin or speedball was the drug of choice for 8.8 %. Nearly one third (32.1 %) had ever been to an emergency department or hospitalized for an overdose from any drug, and 53.4 % had ever witnessed a heroin overdose. At the last witnessed overdose, only 52.9 % of the sample reported that someone called 911. Most (85.5 %) were willing to be trained to use naloxone, and 90.0 % reported that they were willing to give naloxone to someone having an overdose. Overall, 76.7 % thought people leaving prisons and jails should be given naloxone. In unadjusted and adjusted analyses, white race (p=0.04) was the only significant baseline characteristic associated with a more positive attitude towards naloxone. CONCLUSION(S): In this community-recruited sample of former prison inmates, a high proportion reported past health care utilization for a personal history of overdose. The majority had witnessed overdoses but emergency services were not called in many witnessed overdoses. These findings suggest bystander-administered naloxone could prevent opioid overdose fatalities in this population, in addition to increasing education about calling 911 and legislation to prevent arrest at the scene of an overdose. This high-risk population had favorable impressions of naloxone, but widespread implementation of naloxone distribution to criminal justice populations will require further clinical, research and policy efforts.</t>
  </si>
  <si>
    <t>Journal of General Internal Medicine. Conference: 36th Annual Meeting of the Society of General Internal Medicine, SGIM 2013. Denver, CO United States. Conference Publication: (var.pagings). 28(SUPPL. 1) (pp S133), 2013. Date of Publication: June 2013.</t>
  </si>
  <si>
    <t>Cheng T, Small W, Nosova E, Hogg R, Hayashi K, Kerr T, DeBeck K.</t>
  </si>
  <si>
    <t>Overdose Risk and Acquiring Opioids for Nonmedical Use Exclusively from Physicians in Vancouver, Canada</t>
  </si>
  <si>
    <t>10.1080/10826084.2020.1781176</t>
  </si>
  <si>
    <t>Sheikh S.
 Henson M.
 Booth-Norse A.
 Dodd C.
 Smotherman C.
 Edgerton E.
 Kalynych C.
 Hendry P.L.
 Goyal M.</t>
  </si>
  <si>
    <t>Overdose risk in patients newly prescribed opioids compared to those with continued use.</t>
  </si>
  <si>
    <t>Background: The Risk Index for Overdose or Serious Opioid-induced Respiratory Depression (CIP-RIOSORD) is a validated tool that calculates a risk class (highest risk class is 7) for a patient's probability of experiencing an opioid overdose (OD) within the next six months. Our objective was to compare opioid OD risk, OD predictive factors, and sociodemographics between patients newly prescribed opioids to those with continued opioid use. Method(s): This study is a secondary descriptive analysis of data collected from a prospective observational study of patients &gt;= 18 years of age returning to the ED within 30 days of an index visit. Sociodemographic variables, comorbidities, medication history, and ED returns within 30 days after discharge were collected from patient interviews and chart reviews. Patients who reported no use of prescription opioids at home and were discharged with a new opioid prescription were classified as Group 1. Patients reporting use of prescription opioids at home and discharged with another opioid prescription were classified as Group 2. Statistical analyses were performed using Fisher's Exact and Wilcoxon's Rank Sum Tests. Risk class and probability of OD was determined using the CIPRIOSORD tool. Result(s): Of the total 67 visits in which a prescription opioid was issued, 40 (60%) were for patients in Group 1. The average risk class for both groups was 3, translating to a 6.8% average predicted probability of OD in the next 6 months. There was a significant difference in the number of predictive factors between groups, with Group 2 having more predictive factors (median=2) than Group 1 (median=1, p= 0.027). The most common predictive factors for OD was use of antidepressants [Group 1 (13, 33%), Group 2 (14, 54%)] and mental illness [Group 1 (9, 23%), Group 2 (11, 41%)]. Ethnicity significantly differed between the two groups (p &lt; 0.001). Most patients in Group 1 were African American (32, 80%) and in Group 2 were Caucasian (17, 63%). There was no difference in age or gender. Conclusion(s): Patients newly prescribed opioids shared the same OD risk as those already utilizing opioids when using CIP-RIOSORD. Antidepressant use and mental illness were important predictive factors for both groups. Overall there were more predictive factors identified in those with continued opioid use. Findings should be confirmed in a larger multi-centered study.</t>
  </si>
  <si>
    <t>https://dx.doi.org/10.1111/acem.13756</t>
  </si>
  <si>
    <t>Ravndal E.
 Vaglum P.</t>
  </si>
  <si>
    <t>Overdoses and suicide attempts: Different relations to psychopathology and substance abuse? A 5-year prospective study of drug abusers.</t>
  </si>
  <si>
    <t>Two hundred Norwegian drug abusers who consecutively applied for treatment in a therapeutic community were interviewed at intake and personally followed up on average 5 years after. Millon Clinical Multiaxial Inventory and Symptom Checklist-90 were used to assess the clients. Frequent use of opiates and number of months in inpatient treatment were associated with overdoses, while being a case on the Borderline scale or depression was related to suicide attempts. The study shows that overdoses and suicide attempts can be distinguished on the basis of their different psychopathological risk variables and their different relationship to substances. To understand the background of these phenomena is of importance in planning preventive action to hinder fatal overdose and suicide.</t>
  </si>
  <si>
    <t>https://dx.doi.org/10.1159/000018967</t>
  </si>
  <si>
    <t>European Addiction Research. 5(2) (pp 63-70), 1999. Date of Publication: June 1999.</t>
  </si>
  <si>
    <t>Palatkin V.
 Protsenko E.
 Borovskaya V.
 Irkhina M.
 Toussova O.
 Blokhina E.
 Bushara N.
 Yaroslavtseva T.
 Heaton R.
 Letendre S.
 Grant I.
 Hauger R.
 Franklin D.
 Vetrova M.
 Krupitsky E.</t>
  </si>
  <si>
    <t>P.011 Prospective cohort analysis of dehydroepiandrosterone-sulfate and visuospatial memory during opioids abstinence in HIV-positive people with opioid dependence.</t>
  </si>
  <si>
    <t>Introduction: In 2019, 1.4 million people were diagnosed with HIV in Russia [1], with 40% of HIV transmissions via injecting drugs, primary opioids. Neurocognitive disorders are common among people living with HIV (PLWH), and opioids contributes to the progression of these disorders by inducing neuroinflammation [2]. Withdrawal syndrome is characterized by stress-like neuroendocrine dysregulation: hypercortisolemia and impaired secretion of dehydroepiandrosterone-sulfate (DHEA-S) [3]. Previous studies among patients with depressive disorders have shown that the concentration of DHEA-S positively correlates with memory improvement [4]. We hypothesized that a higher concentration of DHEA-S is associated with higher scores in the neurocognitive tests characterizing memory function. Aim(s): To examine the association between the level of DHEA-S and visuospatial memory during opioid detoxification and three weeks after treatment. Material(s) and Method(s): The study enrolled 53 ART-naive PLWH who hospitalized at the St. Petersburg City Narcological Hospital for detoxification due to opioid withdrawal syndrome. Participants were assessed at four visits (at hospital admission (V0); 3-7 days later, at the peak of withdrawal (V1); at the end of detoxification therapy (V2) and three weeks after V2 (V3)). The assessment included collection of socio-demographic (sex, age and education) and clinical history (duration of HIV, estimation of opioid withdrawal severity assessed by the Clinical Opioid Withdrawal Scale [COWS]) information at V0; a Brief Visuospatial Memory Test (BVMT) at V0, V2 and V3; and a blood drawn to measure DHEA-S level at V1, V2 and V3. Linear regression models were constructed to determine the correlation between the level of DHEA-S and the BVMT Total Learning Scaled Score adjusted for the practice effect. The data on DHEA-S were log normalized. Socio-demographic and clinical variables were used as covariates. Result(s): The majority of participants were male (89%), mean age 34.7 (standard deviation = 4.4) years, mean education duration 11.4 (2.0) years. Sample characterized by long duration of HIV infection, 9.5 (4.8) years. Average severity of opioid withdrawal on V0 was 3.2 (3.6) of a possible 48 points. Concentration of DHEA-S did not significantly change during the observation period on V1, V2 and V3 (3.1 [1.9], 3.7 [2.3], 3.6 [2.0] micromol/l, respectively). The mean difference in BVMT Total Learning Scaled Score adjusted for the practice effect between V2 and V0 was -0.62 (p = 0.04), between V3 and V2 was 1.09 (p = 0.001) and between V3 and V0 was 0.47 (p = 0.21). In the multivariate regression models, with an increase of the DHEA-S concentration by 1 micromol/l on V1 and V3, the BVMT score significantly (p &lt; 0.05) increased by 3.8 [95%CI 0.41-7.19] points and by 4.0 [95% CI 1.02-6.97], respectively. Conclusion(s): Our study demonstrated that memory score significantly decreased over time during detoxification and improved in three weeks after treatment. There is a positive relationship between the concentration of DHEA-S and visuospatial memory in HIV+ ART-naive patients experienced detoxication for opioid withdrawal, indicates the significant role of neuroendocrine regulation in the process of cognitive function. Disclosure statement: The abstract is financially supported by the research grant from Russian Science Foundation, #20-15-00049 and from National Institute of Drug Abuse, # DA036607.Copyright © 2020</t>
  </si>
  <si>
    <t>https://dx.doi.org/10.1016/j.euroneuro.2020.09.017</t>
  </si>
  <si>
    <t>European Neuropsychopharmacology. Conference: 9th Annual Meeting of the International College of OC Spectrum Disorders held in conjunction with ECNP OCRN. Virtual, Online. 40(Supplement 1) (pp S8-S9), 2020. Date of Publication: November 2020.</t>
  </si>
  <si>
    <t>Schiweck C.
 Lutin E.
 De Raedt W.
 Morrens M.
 Coppens V.
 Van Hoof C.
 Reif A.
 Vrieze E.
 Claes S.</t>
  </si>
  <si>
    <t>P.257 Heart rate and heart rate variability as trait or state marker for depression? Insights from a ketamine treatment paradigm.</t>
  </si>
  <si>
    <t>Background: Psychophysiological abnormalities are characteristic of Major Depressive Disorder (MDD) [1]. Recently, Heart Rate (HR) and HR Variability (HRV) have been used in an attempt to identify trait or even state markers for MDD [2,3]. However, recent classification efforts have ignored circadian rhythm variation in depression and assessment of state marker potential was hampered by time variant covariates. We here use an innovative study design with the rapid-acting anti-depressant ketamine to assess the potential of HR/HRV as state marker for depression. The aim of the present study is to assess the potential of real-life psychophysiological measures as trait and/or state markers for depression. Method(s): We present data on 16 treatment resistant diagnosed MDD patients and 16 age and sex matched healthy controls. All participants completed a baseline phase of psychophysiological recording (4 days/3 nights). Subsequently patients received a single treatment with ketamine or placebo, aiming to improve mood. Following treatment, psychophysiological monitoring was repeated for patients. We assessed circadian rhythm differences of HR and the root mean square of successive differences (RMSSD) as surrogate marker for parasympathetic nervous system activity with state of the art wearable technology. Statistical analysis was performed using linear mixed models including a random intercept, and harmonic regression terms using cosines/sines wavelet functions to address circadian rhythm variations. Binary logistic regression with leave one out cross validation (LOOCV) was performed for classification purposes. HR/RMSSD change was tested for treatment response prediction. Result(s): Higher baseline HR (t=5.62, p&lt;0.001) and lower RMSSD (t=-4.96,p&lt;0.001) was observed in patients with depression. A marked reduction in amplitude for HR showed significant blunting of circadian rhythm variation throughout the day and less recovery at night. This was evidenced by significant interactions for harmonic regression terms with group for HR (all b&gt;0,026, t&gt;4.320, p&lt;0.001) and RMSSD (all b&lt;-0.077, t&gt;3.13, p&lt;0.002). Excellent classification accuracy was achieved, particularly during night (90.6%), with 15 of 16 controls and 14 of 16 patients correctly classified using the log of HR. A positive association between baseline HR and treatment response (Spearman's r= 0.55, p=0.046) also pointed towards better treatment outcomes in patients with higher HR. Additionally, HR decreased significantly following treatment (HR: b=0.025, t=5.77, p&lt;0.001), but no significant change was observed for RMSSD (b=0.021, t=1.047, p=0.295). HR changes were however not related to depression states: Post hoc analysis showed that before treatment, HR was positively correlated with depression severity (Spearman's r=0.59, p=0.03), whereas post treatment, this effect was abolished (Spearman's r= -0.04, p=0.9). Conclusion(s): Baseline HR levels remained significantly higher and RMSSD significantly lower in MDD patients, at all times of a 24-hour day. Interestingly, particularly HR at night showed high classification accuracy of patients and thus has potential as trait marker for depression. While we here show a that HR predicts treatment response, in this study, we cannot affirm its role as state marker. Our findings have exciting implications for treatment selection. Future longitudinal studies with larger sample sizes are needed to assess whether HR is a good state marker for traditional antidepressant treatment approaches. No conflict of interestCopyright © 2020</t>
  </si>
  <si>
    <t>European Neuropsychopharmacology. Conference: 9th Annual Meeting of the International College of OC Spectrum Disorders held in conjunction with ECNP OCRN. Virtual, Online. 40(Supplement 1) (pp S145-S146), 2020. Date of Publication: November 2020.</t>
  </si>
  <si>
    <t>Newby L.A.
 Webster K.L.</t>
  </si>
  <si>
    <t>P.28 Prevention and treatment of neuraxial opioid-induced pruritus after caesarean section in a New Zealand secondary hospital.</t>
  </si>
  <si>
    <t>Introduction: Caesarean sections are routinely performed under regional anaesthesia. Neuraxial morphine has become the gold standard for post-operative analgesia, but with unintended side effects such as pruritus, nausea/vomiting, and respiratory depression.1 We conducted a prospective study in a secondary 400-bed hospital to determine the prevalence of opioid-induced pruritus and whether there were any effective preventative or treatment methods used. Method(s): After ethics approval, all caesarean sections over a 6-week period from 29 July 2019 were included. Patients were reviewed as part of the acute pain service round the following day and data collected from their clinical notes for mode of anaesthesia and use of antipruritic agents. Result(s): Of the 51 caesarean sections in the study, 22% were elective and 78% acute. 67% were performed under spinal anaesthesia, 31% under epidural top-up and 2% under epidural top-up and general anaesthesia. They all received neuraxial fentanyl and 50 received neuraxial morphine. The overall prevalence of pruritus was 57%. It was more common in emergency operations (64% vs 55% elective) and under spinal anaesthesia (62% vs 47%). In the spinal group, less pruritus was seen in patients that received intraoperative ondansetron (56% vs 67%) and with low-dose (100 mug) intrathecal morphine (58% vs 78% in high-dose &gt;100-200 mug). 45% of patients received treatment for pruritus, but only 48% of all pruritus patients had reached resolution by the next day. Treatment was varied with no clearly effective options. A literature review was performed as no clinical guidelines were available to benchmark against this study. The most effective preventative method was limitation of neuraxial opioid dose.1 There was also some evidence for high dose droperidol and mixed results for ondansetron.2 There was less evidence for treatment of pruritus, with trials suggesting mu opioid receptor antagonists may show benefit, but the optimal drug choice or dose unclear. Ondansetron may be effective but significant recurrence rates of pruritus were seen.1,2. Discussion(s): Pruritus is a common problem in patients who have undergone caesarean section with neuraxial opioids, with a prevalence of 57% in this study. It is also a problem that commonly persists beyond the day of surgery. Limitations in this study included the lack of pruritus grading to determine the severity for the patient, assuming that all post-operative pruritus was secondary to neuraxial opioid given that it is a broad, non-specific symptom, and that the study was small hence no meaningful data on pruritus treatment was found. Recommendations based on available evidence and drug availability in New Zealand include pruritus prevention with pre-spinal ondansetron, and treatment with ondansetron and naloxone, understanding that ondansetron is a more familiar drug to postnatal staff but recurrence more likely.Copyright © 2021</t>
  </si>
  <si>
    <t>https://dx.doi.org/10.1016/j.ijoa.2021.103026</t>
  </si>
  <si>
    <t>International Journal of Obstetric Anesthesia. Conference: Annual Scientific Meeting of the Obstetric Anaesthetists' Association, 2021. Virtual, Online. 46(Supplement 1) (no pagination), 2021. Article Number: 103026. Date of Publication: June 2021.</t>
  </si>
  <si>
    <t>Lindmark S.
 Westman J.
 Franck J.</t>
  </si>
  <si>
    <t>P.303 Treatment outcomes in patients with prescription narcotic use disorder (TAPE).</t>
  </si>
  <si>
    <t>Background: Prescription narcotic use disorder is a problem in many countries [1,2]. The most commonly prescribed narcotics are opioids, used for pain, and benzodiazepines and benzodiazepine-like hypnotics (further called benzodiazepines), used for anxiety and insomnia. Despite clinical guidelines that recommend restricted and short-term use, many patients receive long-term prescriptions. Long-term use is associated with adverse effects, including prescription narcotic use disorder and increased risk of accident, overdose, and suicide. Tapering by gradual dose reduction is an important component of treatment [3,4].Only a few studies have evaluated treatment for prescription narcotic use disorder, including tapering. According to a Cochrane review, more research is needed [5]. Aim(s): The aim is to evaluate the effectiveness of current standard treatment for prescription narcotic use disorder by ascertain the proportion of patients who change their dosage or stop using prescription narcotics, as well as the factors associated with treatment outcomes. Method(s): This prospective cohort study follows patients who receive standard treatment for prescription narcotic use disorder, including tapering, in in specialized addiction care. Data are collected at baseline and at follow-ups (6, 12, and 24 months) from validated drug tests, self-report questionnaires, diagnostic interviews, patients' medical records, and the Swedish Prescribed Drug Register. The primary outcome measure is change in prescription narcotic use between baseline and the 12-month follow-up. Secondary outcome measures are drug abstinence, retention in treatment, and factors associated with treatment outcome. For the primary outcome measure, the percentage of patients whom change their prescription narcotic use will be calculated. Regression analyses will be computed to assess factors associated with treatment outcomes. Result(s): Recruitment is underway (n=91 of 300 patients). Preliminary results indicate a similar proportion of men and women with a mean age of 50.6 years (SD=16.4). Use of prescription narcotics varies between 1-39 consecutive years. Concurrent benzodiazepine and opioid use are most prevalent, followed by solely benzodiazepine use and solely opioid use (43.9%, 39.0% and 17.1%). The six month follow-up was completed by 45.1%, of whom a majority (87.0%) was still in treatment and 40.9% were drug-free. Among patients not completing the six-month follow-up, none was still in treatment, and a majority (58.6%) had dropped out of treatment during the first two months. No follow-up after 12-months has yet been completed. Conclusion(s): Preliminary results at the six-month follow up illustrate that current standard treatment for prescription narcotic use disorder might be beneficial for those remaining in treatment. However, early drop-outs of treatment suggest it might be room for improvements. The preliminary results demonstrates the importance of the current study to evaluate the effectiveness of current standard treatment, and to provide information on predictors of treatment outcomes, including retention in treatment. Thus, the results can be the basis for future studies to improve treatment for individuals with prescription narcotic use disorder.Copyright © 2019</t>
  </si>
  <si>
    <t>https://dx.doi.org/10.1016/j.euroneuro.2019.12.066</t>
  </si>
  <si>
    <t>European Neuropsychopharmacology. Conference: ECNP Workshop for Early Career Scientists in Europe 2020. Nice France. 31(Supplement 1) (pp S48), 2020. Date of Publication: February 2020.</t>
  </si>
  <si>
    <t>Vetrova M.
 Skurat E.
 Rybakova K.
 Goncharov O.
 Nechaeva A.
 Simonova A.
 Krupitsky E.</t>
  </si>
  <si>
    <t>P.626 The longitudinal analysis of sleep quality and relapse: survey data from the cohort of people with substance use disorders.</t>
  </si>
  <si>
    <t>Introduction: Sleep disturbance is a common complaint among patients with substance use disorders which is causing or worsening physical and mental health. Little is known about the longitudinal changes of sleep disturbances and their role in relapse among patients in addiction care. Aim(s): This study longitudinally examined changes in quality of sleep and tested the hypothesis that improved sleep quality is associated with abstinence in patients with alcohol or opioid use disorders (AUD or OUD). Method(s): Patients with sleep disturbances admitted to the addiction clinics were invited to voluntarily participate in a 24-week prospective observational study in St. Petersburg, Russia, from 2018 to 2020. Sleep disturbances were defined as Insomnia Severity Index total score of 8 and above after standard detoxification. Participants were followed weekly during the first month and biweekly during the next 5 months. At each visit, we assessed sleep quality (with the Pittsburgh Sleep Quality Index) and syndrome of anhedonia (with the Chapman Anhedonia Scale: Subscales interest and pleasure). We used Cox regression model to examine the relationship between quality of sleep (total score of 5 and above indicated a poorer quality) and abstinence. Abstinence was assessed by the Timeline Followback technique at each visit. Non-abstinence was defined as dropout or reporting of opioid use or heavy drinking days (based on NIAAA criteria of 5 or more standard drinks per day) confirmed by urine breathalyzer/opioid drug test. Also, we used a linear regression model to assess changes in the quality of sleep over time and their associations with anhedonia. Result(s): We enrolled a sample of 100 participants who met the ICD-10 criteria for AUD and 50 participants with OUD. Participants in both groups were primarily male (77%). The mean age was 43 (SD = 9) in AUD and 36 (8) in OUD. The risk of relapse/dropout was 5.41 times higher in a group of those who met the criteria of poor quality of sleep compared to those who did not (95% CI: 3.22-9.08). In AUD the risk of relapse/dropout associated with poorer quality of sleep was higher (risk ratio=8.60, 95% CI: 4.27-17.30) than in OUD (risk ratio=2.37, 95% CI: 1.10-5.17). The linear regression demonstrated that the quality of sleep increased over time in total cohort (F = 11.00, p &lt; 0.001) and in both groups, separately (for AUD: F = 9.20, p &lt; 0.001; for OUD: F = 8.03, p &lt; 0.001). The quality of sleep was found to be negatively associated with anhedonia subscales: Lack of interest (F = 47.85, p &lt; 0.001) and Lack of pleasure (F = 52.84, p &lt; 0.001). Conclusion(s): Quality of sleep is associated with relapse to opioid use or heavy drinking and might predict relapse following detoxification. The quality of sleep is gradually improving in several weeks after the termination of withdrawal in patients with OUD and AUD. Anhedonia is negatively correlated with the quality of sleep and might modulate the association between the quality of sleep and relapse. Disclosure statement: This work was financially supported by the research grant from Russian Foundation for Basic Research (RFBR), #AAAA-A18-118012390271-5Copyright © 2020</t>
  </si>
  <si>
    <t>https://dx.doi.org/10.1016/j.euroneuro.2020.09.458</t>
  </si>
  <si>
    <t>European Neuropsychopharmacology. Conference: 9th Annual Meeting of the International College of OC Spectrum Disorders held in conjunction with ECNP OCRN. Virtual, Online. 40(Supplement 1) (pp S354), 2020. Date of Publication: November 2020.</t>
  </si>
  <si>
    <t>P05-03: Outcomes in patients with cocaine-associated chest pain admitted to the emergency department: a single centre experience.</t>
  </si>
  <si>
    <t>Objectives Since last 10 years cocaine abuse has dramatically increased worldwide and presents important risk factor for evolution of cardiovascular disease [1]. Cocaine-associated chest pain (CACP) is the third most frequent complaint after anxiety and agitation in patients with acute cocaine intoxication admitted to the emergency department (ED). It is estimated the proportion of patients with CACP and cocaine-induced myocardial infarction (CIMI) is 40% and 6%, respectively [2]. However, information on outcomes in these patients is scarce [3]. We sought to evaluate disposition from ED, hospitalization rates, in-hospital outcomes, and mortality risk factors in CACP patients admitted to the ED. Methods We retrospectively reviewed medical records of 173 patients with CACP admitted to Medical Emergency Department in Ljubljana in the last two decades. All patients had positive urine cocaine test. The primary endpoint was all-cause in-hospital mortality. Results The mean patient age was 31.7+/-7.4 years, the majority were male (75.1%) and had a high prevalence of cardiovascular risk factors (27.7% with hypertension, 18.5% with smoking, 9.8% with coronary artery disease, 9.2% with diabetes) and psychiatric illnesses (23.1%). Overall, 35.% of patients were hospitalized, 46.8% were discharged from ED and 17.9% left against medical advice. Patients requiring admission had a higher prevalence of diabetes (10 vs 6; p&lt;0.05), anaemia (9 vs 5; p&lt;0.05) and psychiatric illness (30 vs 10; p&lt;0.01). Of those admitted and left against medical advice, 8 (13.1%) and 5 (16.1%) were diagnosed with CIMI, respectively. No patient underwent coronary angiography due to either high bleeding risk or poor compliance. During hospital stay, 4 patients died (6.6%). These patients were older (40.0 vs 31.5; p&lt;0.05) and the half died of intracerebral haemorrhage (ICH) (2 vs 0; p&lt;0.001). In multivariate analysis, factors associated with higher risk of in-hospital mortality were diabetes (OR 11.1, CI 95% 1.4 to 84.7; p&lt;0.05), anaemia (OR 13.08, CI 95% 1.7 to 101.2; p&lt;0.05), CIMI (OR 14.4, CI 95% 1.8 to 111.9; p&lt;0.05) and ICH (OR 83.3, CI 95% 21.7 to 333.3; p&lt;0.001). Conclusions Outcomes in patients with CACP admitted to the ED depend on multiple factors. More than half of these patients require hospitalization but only one third is admitted to the hospital. CIMI is associated with worse survival of CACP patients and multidisciplinary approach to increase hospitalization rate and encourage cooperation with these patients is warranted. These measures might result in increased number of coronary interventional procedures performed and, thus, better survival in these patients. Prospective studies are needed to confirm our preliminary findings.Copyright © 2023 Elsevier B.V.</t>
  </si>
  <si>
    <t>https://dx.doi.org/10.1016/S0378-4274%2823%2900500-3</t>
  </si>
  <si>
    <t>Toxicology Letters. Conference: 57th Congress of the European Societies of Toxicology (EUROTOX 2023): TOXICOLOGY - MULTIDISCIPLINARY SCIENCE LEADING TO SAFER AND SUSTAINABLE LIFE. Ljubljana Slovenia. 384(Supplement 1) (pp S98), 2023. Date of Publication: September 2023.</t>
  </si>
  <si>
    <t>Chilakapati S.
 Eldridge C.
 Burton M.
 Khalid S.I.
 Adogwa O.</t>
  </si>
  <si>
    <t>P127. Fibromyalgia increases postoperative use and misuse following single-level thoracolumbar interbody fusions (TLIF).</t>
  </si>
  <si>
    <t>BACKGROUND CONTEXT: Fibromyalgia is a disabling disease (population prevalence up to 6.6%) characterized by chronic generalized body aches that is refractory to traditional pain therapy. Patients with fibromyalgia undergoing spine surgery are a uniquely challenging population given the high-risk for chronic opioid use. However, the impact of fibromyalgia on postoperative opioid use and dependance following spine surgery has not been well characterized in literature. PURPOSE: The aim of this study is to characterize the risk for opioid use disorder after single-level TLIF among patients with fibromyalgia who were opioid naive prior to surgery. STUDY DESIGN/SETTING: This was a retrospective analysis using the Mariner-53 database (administrative database containing 53 million lives). PATIENT SAMPLE: Based on ICD-9 and ICD-10 diagnostic codes, patients (age&gt;18 years) with a history of fibromyalgia who were opioid naive preoperatively and underwent single-level TLIF were compared to a randomly selected sample of patients without fibromyalgia who underwent single-level TLIF. OUTCOME MEASURES: Opioid utilization and odds for developing opioid use disorder within 6 months of surgery were compared between both groups. METHOD(S): Exact 1:1 matching based on baseline patient demographics, smoking history, affective disorders (depression, anxiety) and social determinants of health were used to create two groups with identical covariates: fibromyalgia (n=1,191) and non-fibromyalgia group (n=1,191). RESULT(S): Both groups were balanced at baseline. At 6 months, opioid naive patients with fibromyalgia had higher odds of developing opioid use disorder postoperatively compared to those without fibromyalgia (OR: 1.73, 95%CI: 1.17-2.56). In addition, the odds of opioid use, any dosage, within 6 months of single-level TLIF among patients with fibromyalgia was 2.11 times greater than patients without fibromyalgia (95% CI: 1.79-2.49, p&lt;0.005). CONCLUSION(S): This study suggests that patients with fibromyalgia who are opioid naive prior to single-level TLIF have 73% higher odds of developing opioid use disorder postoperatively compared to patients without fibromyalgia. Postoperative opioid utilization within 6 months was also higher in patients with fibromyalgia. Further prospective multi-center studies are needed to corroborate our findings. FDA DEVICE/DRUG STATUS: This abstract does not discuss or include any applicable devices or drugs.Copyright © 2022</t>
  </si>
  <si>
    <t>https://dx.doi.org/10.1016/j.spinee.2022.06.384</t>
  </si>
  <si>
    <t>Spine Journal. Conference: 37th Annual Meeting of the North American Spine Society. Chicago United States. 22(9 Supplement) (pp S188), 2022. Date of Publication: September 2022.</t>
  </si>
  <si>
    <t>Gutierrez G.
 Swainson J.
 Rosenblat J.
 Uher R.
 Hawken E.
 Vazquez G.</t>
  </si>
  <si>
    <t>P299. Intranasal Esketamine Versus Intravenous Ketamine: An Observational Study Comparing the Efficacy and Tolerability of Two Novel 'Standard of Care' Treatments for Treatment Resistant Depression.</t>
  </si>
  <si>
    <t>Background: Low dose Ketamine treatment has been studied as a novel alternative to manage treatment resistant depression (TRD) in patients with major depressive disorders (MDD). The objective of this research study is to compare the efficacy and tolerability of IV Ketamine vs. IN Esketamine in the management of TRD in naturalistic clinical practice. Method(s): This is a multicenter (3 research centers) prospective observational study of naturalistic clinical practice. We expect to recruit 10 patients per treatment - IV Ketamine or IN Esketamine, per center (3 centers, total 60 subjects). Patients experiencing TRD and who are eligible to receive Ketamine treatment as part of their standard of care treatments will be recruited. We will measure Effectiveness by assessing depression severity using the Montgomery and Asberg Depression Rating Scale (MADRS). Tolerability, using a side effects checklist, the simplified 6-Item version of the Clinician Administered Dissociative Symptom Scale (CADSS-6) for dissociation symptoms, and potential for abuse using a Likeability and Craving questionnaire (LCQ). Result(s): Change in depressive symptoms (MADRS total scores) over time by treatment (IV Ketamine or IN Esketamine) will be evaluated by within-subject repeated measures ANOVA. Logistic regression will examine odds ratios including, number needed to treat (NNT), number needed to harm (NNH) and likelihood to be helped or harm (LHH) of each treatment. Linear regression will assess the impact of site and demographic variables in treatment efficacy. Conclusion(s): We hypothesize both treatments will have similar effectiveness and tolerability in real world setting for the management of TRD in MDD. Keywords: Major Depressive Disorder (MDD), Treatment Resistant Depression, Esketamine, Ketamine, Treatment Resistant Depression, Psychopharmacological TreatmentCopyright © 2022</t>
  </si>
  <si>
    <t>https://dx.doi.org/10.1016/j.biopsych.2022.02.535</t>
  </si>
  <si>
    <t>Biological Psychiatry. Conference: Abstract Supplement. New Orleans United States. 91(9 Supplement) (pp S208-S209), 2022. Date of Publication: 01 May 2022.</t>
  </si>
  <si>
    <t>Zakaria H.M.
 Bazydlo M.S.
 Schultz L.R.
 Schwalb J.M.
 Park P.
 Chang V.</t>
  </si>
  <si>
    <t>P61. Preoperative PHQ-2 scoring predicts patient satisfaction and return to work up to one-year after lumbar fusion: a two-year analysis from the Michigan Spine Surgery Improvement Collaborative (MSSIC).</t>
  </si>
  <si>
    <t>BACKGROUND CONTEXT: While back pain is associated with depression, there are few studies assessing whether preoperative depression can affect outcomes after lumbar spine surgery. PURPOSE: We sought to identify the relationship between a positive PHQ-2, which is predictive of depression, and patient satisfaction, return to work, and achieving ODI MCID up to 2 years after lumbar fusion. STUDY DESIGN/SETTING: Prospective cohort. PATIENT SAMPLE: The Michigan Spine Surgery Improvement Collaborative (MSSIC) is a prospective multicenter quality improvement collaborative. Currently there are more than 26 different hospitals involved, and more than 20,000 patients receiving surgery from both neurosurgeons and orthopedic spine surgeons. OUTCOME MEASURES: Patient satisfaction, return to work, and achieving ODI MCID up to 2 years after lumbar fusion. METHOD(S): Multivariate logistic regression models were constructed; variables tested include age, gender, race, PMH, preoperative diagnosis (disc herniation, spondylolisthesis, etc), preoperative symptoms (axial pain, radicular pain, etc), severity of surgery, and preoperative opioid usage. Patient satisfaction was measured by the NASS patient satisfaction index. A positive PHQ-2 score is &gt;=3, which has a 82.9% sensitivity and 90.0% specificity in detecting major depressive disorder. RESULT(S): A total of 8,585 lumbar fusion patients were analyzed. Multivariate analysis was performed. Patients with a positive PHQ-2 score were less likely to be satisfied after lumbar fusion at 90-days (OR 0.93, p&lt;0.001), 1-year (OR 0.92, p=0.001), and 2-years (OR 0.92, p=0.028). A positive PHQ-2 was also associated with decreased likelihood of returning to work at 90-days (OR 0.76, p&lt;0.001), 1-year (OR 0.85, p=0.001), and at 2-years (OR 0.82, p=0.031). A positive PHQ-2 was predictive of failure to achieve ODI MCID at 90-days (OR 1.07, p=0.005) but not at 1-year or 2-years after lumbar fusion. CONCLUSION(S): A multivariate analysis from a large, multicenter, prospective database on lumbar fusion patients was performed. We find that PHQ-2, which is a simple and accurate screening tool for depression, predicts and inability to return to work and worse satisfaction up to 2 years after lumbar fusion. Depression is a treatable condition, and so in the same way that patients are medically optimized before surgery to decrease postoperative morbidity, then perhaps patients should have preoperative psychiatric optimization to improve postoperative functional outcomes. FDA DEVICE/DRUG STATUS: This abstract does not discuss or include any applicable devices or drugs.Copyright © 2019</t>
  </si>
  <si>
    <t>https://dx.doi.org/10.1016/j.spinee.2019.05.485</t>
  </si>
  <si>
    <t>Spine Journal. Conference: Proceedings of the 34th Annual Meeting of the North American Spine Society. Chicago United States. 19(9 Supplement) (pp S186-S187), 2019. Date of Publication: September 2019.</t>
  </si>
  <si>
    <t>Kelly M.P.
 Lenke L.G.
 Line B.
 Smith J.S.
 Shaffrey C.I.
 Kebaish K.M.
 Klineberg E.O.
 Kim H.J.
 Schwab F.J.
 Gupta M.C.
 Lafage V.
 Lafage R.
 Daniels A.H.
 Passias P.G.
 Protopsaltis T.S.
 Burton D.C.
 Bess S.
 International Spine Study Group</t>
  </si>
  <si>
    <t>P94. Preoperative opioid use poorly correlates with mental health in adult spinal deformity: Time to rethink foregone conclusions.</t>
  </si>
  <si>
    <t>BACKGROUND CONTEXT: Preoperative opioid consumption, poor mental health, and lower socioeconomic status are each associated with worse surgical outcomes for adult spinal deformity (ASD). Little data exits evaluating preoperative morphine milligram equivalent (MME) consumption and preoperative mental health, social function, and socioeconomic status in ASD. PURPOSE: Evaluate the correlations between preoperative daily MME consumption and preoperative depression, anxiety, mental health scores, and socioeconomic status for ASD patients prior to receiving reconstructive ASD surgery. We hypothesized that preoperative MME consumption correlates with preoperative depression, anxiety, poor mental health, poor social function, and poor socioeconomic status in ASD. STUDY DESIGN/SETTING: Preoperative analysis of ASD patients prospectively enrolled into a multicenter study. PATIENT SAMPLE: ASD patients prospectively enrolled into multicenter study. OUTCOME MEASURES: Numeric rating scale (NRS) back and leg pain, Scoliosis Research Society-22r questionnaire (SRS-22r), Edmonton Frailty Index (EFI score), grip strength, Veterans Rand Health Questionnaire (VR-12), Oswestry Disability Index (ODI), daily morphine milligram equivalent consumption (MME), PROMIS-Pain Interference (PROMIS-PI), PROMIS-Physical Function (PROMIS-PF), PROMIS-Depression (DEP), PROMIS-Anxiety (ANX), PROMIS-Satisfaction with Social Roles (SR) and PROMIS-Satisfaction with Discretionary Social Activities (SDA) computer adaptive tests (CATs), Area Deprivation Index (ADI) scores. METHOD(S): From 2018-2020, ASD patients were prospectively enrolled into a multicenter study. Preoperative MME was calculated. Preoperative PROMIS-DEP, PROMIS-ANX, PROMIS=SR, PROMIS-SDA, PROMIS-PI and PF, SRS-22r total and domain scores, and VR-12 mental component summary (MCS) were calculated. ADI scores were collected to assess socioeconomic status, as previously described. MME data were log transformed and two-tailed Pearson correlation coefficients calculated. Correlation strengths were interpreted according to Cohen. Confidence intervals were created with 1,000 sample bootstrapping. RESULT(S): A total of 207/207 patients enrolled were evaluated; mean age 61 years (18-81). Preoperative opioid consumption was reported in 38% patients (n=78; mean preoperative MME 22.5 mg, range 1-420 mg). Preoperative MME did not correlate with PROMIS-ANX (p=0.07) and did not correlate with socioeconomic status (ADI; p=0.37). Preoperative MME showed small correlations with PROMIS-DEP (r=0.2, p=0.01), VR-12 MCS (r=-.2, p=0.002), and SRS-Mental Health (r=-0.2, p=0.005). Preoperative MME showed moderate correlations with PROMIS-PI (r=0.4, p&lt;0.0001), PROMIS-PF (r=-0.4, p&lt;0.0001), SRS-Pain (r=-0.5, p&lt;0.0001), SRS-Function (r=-0.4, p&lt;0.0001), PROMIS-SR (r=-0.3, p&lt;0.0001) and PROMIS-SSA (r=-0.4, p&lt;0.0001). CONCLUSION(S): Prospective evaluation of 207 ASD patients demonstrated minimal to no correlations between preoperative MME consumption and preoperative anxiety, depression or low socioeconomic status. Preoperative MME consumption demonstrated moderate correlations with preoperative pain, physical function, and social function scores. The negative impacts of opioid consumption on physical measures are likely independent of psychosocial variables in ASD. FDA DEVICE/DRUG STATUS: This abstract does not discuss or include any applicable devices or drugs.Copyright © 2021</t>
  </si>
  <si>
    <t>https://dx.doi.org/10.1016/j.spinee.2021.05.302</t>
  </si>
  <si>
    <t>Spine Journal. Conference: Proceedings of the 36th Annual Meeting of the North American Spine Society. Boston Convention and Exhibition Center, Boston United States. 21(9 Supplement) (pp S186), 2021. Date of Publication: September 2021.</t>
  </si>
  <si>
    <t>Elliott K.
 Pietroni O.</t>
  </si>
  <si>
    <t>PA in in recovery-a local quality improvement (QI) project.</t>
  </si>
  <si>
    <t>Background Severe postoperative pain has been shown to negatively impact on patient satisfaction and can influence postoperative morbidity. It has also been implicated as a risk factor for the development of persistent post-surgical pain (PPSP). In our hospital we use a numerical rating scale of 0-3 with scores of 2 and 3 being moderate and severe pain respectively. Aims To identify those patients with significant (moderate to severe) pain in recovery and to try and identify recurrent themes within this cohort. Methods As part of a QI project we collect data on outcomes after anaesthesia, including pain scores (PS) in recovery. Data is collected for a 2 week period every quarter and captures all patients passing through theatre recovery. Our aim is to have &lt; 10% of patients with a PS 2+ in recovery. Over three cycles we captured 876 patients of which 18.4% (161 patients) had PS 2+ in recovery. We reviewed all of the available notes in further detail (145/161). results 42% of PS 2+ patients had a history of regular analgesic use or were being treated for anxiety, depression or chronic pain. Most patients received a fentanyl and paracetamol based analgesic plan with only 25% of cases receiving a long acting opiate intraoperatively. Just 23% received non-steroidal anti-inflammatory drugs and 5% received other analgesics. Although 58.6% of cases were amenable to some form of regional anaesthetic, only 17.9% received this. 43.3% of cases had no documented local anaesthetic given. Overall 18% of patients experienced significant pain postoperatively. However this was considerably higher for some procedures: Laparoscopic cholecystectomy 47.4%; total knee replacement 44.4%; laparoscopic surgery 37.7%; mastectomy 37.5% and nephrectomy 34.8%. For one cycle (238 patients) we examined length of stay in recovery (LOS). The median LOS for PS 2+ was 1h 40min (range 47min-18h35min) compared with 1 hour (range 15min-22h) for PS &lt; 2. conclusion We have highlighted risk factors known to be associated with increased post-operative pain. We have also seen patients in pain spend longer in recovery. Improving peri-operative analgesia may help improve patient satisfaction, reduce PPSP and increase recovery utilisation. Through presenting these findings and education within the multidisciplinary team the subsequent cycle had 15.3% of patients with PS 2+. As a result of this we are carrying out prospective audits on specific surgical cohorts. We also aim to identify high risk patients preoperatively and provide extra resources for them.</t>
  </si>
  <si>
    <t>https://dx.doi.org/10.1177/2049463718762348</t>
  </si>
  <si>
    <t>British Journal of Pain. Conference: 51st Annual Scientific Meeting of the British Pain Society, BPS 2018. Brighton United Kingdom. 12(2 Supplement 1) (pp 11-12), 2018. Date of Publication: May 2018.</t>
  </si>
  <si>
    <t>Gillies F.
 Campbell-Hewson G.
 Beattie N.</t>
  </si>
  <si>
    <t>Paediatric distal radius and forearm fracture closed reduction-emergency department procedural sedation versus operating theatre manipulation under general anaesthesia.</t>
  </si>
  <si>
    <t>Background: Distal radius and forearm fractures are common injuries in the paediatric population. In the subset of these injuries that demonstrate an unacceptable degree of angulation or displacement, closed reduction is the standard practice of care where instrumentation is not indicated. This may be performed under procedural sedation within the ED or under general anaesthesia (GA) in theatre. It is postulated that procedural sedation within the ED may reduce cost and time to treatment when compared to reduction under GA. However concerns currently exist that reduction under procedural sedation within the ED may be associated with increased anxiety and pain, poorer treatment outcomes and complications arising from sedation when compared with inpatient GA. This study aims to compare the outcomes for the closed reduction of forearm and distal radius paediatric fractures under procedural sedation in the ED to those reduced under GA in emergency theatre. Design(s): A prospective cohort study of manipulation and closed reduction of paediatric distal radius and forearm fractures-emergency department (ED) procedural sedation versus general anaesthesia in emergency theatre. Single centre study based at the Royal Hospital for Sick Children (RHSC), Edinburgh UK. Method(s): All patients presenting to RHSC ED from August 2015 with distal radius or forearm fractures appropriate for closed reduction were included. Tertiary referrals and any fractures requiring instrumentation were excluded. Allocation to ED procedural sedation was based on anticipated safety and was assessed by the supervising ED consultant using a departmental standard operating procedure. Sedation agents used varied according to sedationist preference but most commonly were a combination of propofol and opioid. Our measurable outcomes were time to reduction, complications secondary to general anaesthesia or procedural sedation, need for treatment revision, incidence of re-fracture or mal-union/nonunion postoperatively. Result(s): Over the initial 6-month period, 56 patients aged between 2 and 14 years were included; 43 forearm and 13 distal radius fractures. 34 fractures (61%) were reduced under procedural sedation in the ED, 22 (39%) under GA in theatre. There was a significant difference in mean time to procedure of 15 h (procedural sedation mean time 3 h, GA 18 h; P &lt;0.05). There was no difference in complication rate between ED sedation and inpatient GA (n=0) and ED reduction was not associated with an increased rate of reoperation (n=0). Re-fracture rates were comparable in both groups (n=1) and all fractures were united in an acceptable position at follow-up. We will increase the power of this study through a further 6 months of data collection. We are also assessing service user satisfaction and quantifying the financial savings associated with the procedural sedation treatment limb. Conclusion(s): Our preliminary data indicates that ED procedural sedation is as effective as inpatient GA for the closed reduction of paediatric distal radius and forearm fractures in those deemed safe for sedation. It appears to provide a more rapid, efficient and costeffective alternative to inpatient GA reduction. It has shown to significantly decrease time to reduction and avoids hospital admission and the use of emergency theatre slots.</t>
  </si>
  <si>
    <t>https://dx.doi.org/10.1097/MEJ.0000000000000508</t>
  </si>
  <si>
    <t>European Journal of Emergency Medicine. Conference: 10th European Congress on Emergency Medicine. Vienna Austria. 24(6) (pp e29), 2017. Date of Publication: December 2017.</t>
  </si>
  <si>
    <t>Ysidron D.W.
 Slepian P.M.
 Ankawi B.
 Himawan L.K.
 France C.R.</t>
  </si>
  <si>
    <t>Pain Acceptance Partially Mediates the Relationship between Perceived Injustice and Pain Outcomes over 3 Months.</t>
  </si>
  <si>
    <t>Objectives:Perceived injustice is a maladaptive cognitive appraisal of pain or injury, characterized by attributions of blame, unfairness, severity of loss, and irreparability of loss. Research suggests that perceived injustice may negatively affect pain outcomes by inhibiting the development of pain-related acceptance. The current study aimed to extend cross-sectional research by testing whether pain acceptance mediates the effects of perceived injustice on pain-related outcomes longitudinally.Materials and Methods:Data was analyzed from a prospective study to examine the potential mediating role of pain acceptance on recovery 3 months after an episode of low back pain. Using Mechanical Turk, we recruited participants who experienced an episode of back pain within the preceding 2 weeks, 343 of whom completed measures of perceived injustice, pain acceptance, pain ratings, and quality of life at each of 3 timepoints (recruitment, 1 mo later, and 3 mo later). Path analyses were conducted to examine pain acceptance at 1 month as a potential mediator of the relationship between perceived injustice at recruitment and pain intensity, disability, and depressive symptoms at 3 months. Result(s):Results indicated that perceived injustice at recruitment was directly related to pain intensity, disability, and depressive symptoms 3 months later, and that pain acceptance partially mediated these relationships. Discussion(s):Although these findings provide further support for pain acceptance as a buffer for the deleterious effects of perceived injustice, they also highlight that adjunctive mechanisms should be investigated to provide more comprehensive clinical insight.Copyright © 2020 Lippincott Williams and Wilkins. All rights reserved.</t>
  </si>
  <si>
    <t>https://dx.doi.org/10.1097/AJP.0000000000000872</t>
  </si>
  <si>
    <t>Clinical Journal of Pain. 36(11) (pp 868-873), 2020. Date of Publication: 01 Nov 2020.</t>
  </si>
  <si>
    <t>Oppong P.
 Pitts N.
 Chudleigh V.
 Latchford A.
 Roy A.
 Rocket M.
 Lewis S.</t>
  </si>
  <si>
    <t>Pain and Anxiety Experienced by Patients Following Placement of a Percutaneous Endoscopic Gastrostomy.</t>
  </si>
  <si>
    <t>Background: Abdominal pain following percutaneous endoscopic gastrostomy (PEG) placement is a recognized complication. However, the prevalence and degree of severity of pain are poorly characterized. We assessed abdominal pain and anxiety levels associated with PEG placement in communicative and noncommunicative patients. Method(s): A prospective questionnaire assessed patients anxiety and abdominal pain 1 hour before, 1 hour after, and 24 hours after PEG placement using 11-point Likert-type scales. Patients were followed up until pain had resolved. Procedural data, analgesia requirements, and complications were recorded. For analysis, patients were divided into 2 groups: communicative (able to self-assess) and noncommunicative (clinician assessed). Result(s): Seventy consecutive patients were assessed. Of the 49 self-assessed patients, 11 (22%) reported immediate pain, 32 (65%) reported pain at 1 hour (24 mild, 5 moderate, 3 severe), and 40 (82%) reported pain at 24 hours. Pain most commonly lasted between 24 and 48 hours (25 patients). Of the 21 clinician-assessed patients, only 1 was deemed to have pain, and this was at 24 hours. Four (6%) patients were admitted with pain. There was no relationship between preplacement anxiety scores and postplacement pain scores. Discussion(s): Abdominal pain after PEG placement pain is common but resolved by 48 hours in most patients. In patients able to communicate, clinicians scored pain lower compared with patients scores. It is likely that pain is not identified in patients unable to communicate. Patients need to be better informed about the possibility of postprocedural pain and routinely offered access to appropriate analgesia.Copyright © The American Society for Parenteral and Enteral Nutrition.</t>
  </si>
  <si>
    <t>https://dx.doi.org/10.1177/0148607114551798</t>
  </si>
  <si>
    <t>Journal of Parenteral and Enteral Nutrition. 39(7) (pp 823-827), 2015. Date of Publication: 21 Sep 2015.</t>
  </si>
  <si>
    <t>Ansari A.A.
 Embree A.
 Bouthillier M.
 Subramanian J.</t>
  </si>
  <si>
    <t>Pain and discomfort management during central venous catheter insertion.</t>
  </si>
  <si>
    <t>https://dx.doi.org/10.4103/0972-5229.136066</t>
  </si>
  <si>
    <t>Indian Journal of Critical Care Medicine. 18(7) (pp 417-418), 2014. Date of Publication: July 2014.</t>
  </si>
  <si>
    <t>Kim M.
 Tabaee A.
 Kacker A.
 Kutler D.I.
 Stewart M.G.
 Kjaer K.
 Sclafani A.P.</t>
  </si>
  <si>
    <t>Pain and opioid analgesic use after otorhinolaryngologic surgery.</t>
  </si>
  <si>
    <t>Objectives: Assess pain and opioid analgesic use after surgery. Tailor opioid prescribing based on patient characteristics and anticipated postoperative analgesic requirements. Method(s): Patients undergoing elective otorhinolaryngologic surgery (lymph node biopsy, hemithyroidectomy, Mohs reconstruction, rhinoplasty, septoplasty, endoscopic sinus surgery) were prospectively enrolled between June 2017 and October 2018. Preoperative questionnaires were used to collect demographic information and assess patients' attitudes about pain and baseline anxiety and depression. Following surgery, patients documented daily peak pain levels (0-100, visual analog scale) and opioid analgesic use (milligram, in morphine milligram equivalents) over a 2-week period. Responses were entered into Excel (Microsoft), and descriptive statistics, analysis of variance, and 2-tailed, 2-sample t-tests were performed. This study was approved by the Weill Cornell Medical College Institutional Review Board. Result(s): A total of 106 patients were included in the analysis. Overall, cumulative pain levels (mean 165, median 105, range 0-1022) and opioid use (mean 28.0 mg, median 9.8 mg, range 0-225) over the study period were low across all procedures. An analysis of variance revealed no effect of the type of surgery on perceived pain or opioid use. Younger patients reported significantly higher pain levels and opioid use. Lower scores on the Hospital Anxiety and Depression Scale were associated with decreased pain and opioid use. Conclusion(s): Typical postoperative pain and opioid requirements after ambulatory otorhinolaryngologic surgery are low. Low age and subclinical mood disorder were associated with greater perceived pain and opioid use.</t>
  </si>
  <si>
    <t>Otolaryngology - Head and Neck Surgery. Conference: Annual Meeting of the American Academy of Otolaryngology-Head and Neck Surgery Foundation, AAO-HNSF 2019. New Orleans, LA United States. 161(2 Supplement) (pp P123), 2019. Date of Publication: September 2019.</t>
  </si>
  <si>
    <t>Pyhi R.
 Da Costa D.
 Fitzcharles M.-A.</t>
  </si>
  <si>
    <t>Pain and pain relief in fibromyalgia patients followed for three years.</t>
  </si>
  <si>
    <t>Objective. To examine the natural clinical course of pain in fibromyalgia (FM) and patients' reports of the use of interventions for pain relief. Methods. This prospective 3-year study examined pain, and the treatment thereof, in a cohort of 82 women with FM, of whom 59 (72%) were reassessed on 3 subsequent occasions. Pain was measured by the following parameters: visual analog scale (VASpain), tender point count (TP), and the occurrence of widespread pain (WP). Function was assessed by the Health Assessment Questionnaire and the Fibromyalgia Impact Questionnaire, and depression and anxiety by the Arthritis Impact Measurement Scales. All treatments for FM were recorded, and patients identified the treatment that they believed had helped their symptoms of FM. Results. Pain reporting as measured by all parameters decreased significantly for the whole group over the duration of the study. The mean VASpain decreased from 66 to 55, the mean TP count decreased from 13.5 to 10.5, and the number of patients with WP decreased from 100% to 63%. VASpain correlated positively with TP and WP. One third of patients experienced a reduction in pain by at least 30% from baseline as well as a better outcome in overall status of FM. There was a decline in the use of prescribed medications, whereas the use of alternative products increased. Physical treatment modalities were more often perceived to be of benefit than prescribed medications. Conclusion. We have observed a spontaneous improvement in pain reporting and less medication use in FM patients, suggesting that the course of this condition may be more favorable than has previously been reported.</t>
  </si>
  <si>
    <t>https://dx.doi.org/10.1002/1529-0131%28200108%2945:4%3C355::aid-art348%3E3.0.co;2-k</t>
  </si>
  <si>
    <t>Arthritis Care and Research. 45(4) (pp 355-361), 2001. Date of Publication: 2001.</t>
  </si>
  <si>
    <t>Bair M.J.
 Outcalt S.D.
 Ang D.
 Wu J.
 Yu Z.</t>
  </si>
  <si>
    <t>Pain and Psychological Outcomes among Iraq and Afghanistan Veterans with Chronic Pain and PTSD: ESCAPE Trial Longitudinal Results.</t>
  </si>
  <si>
    <t>Objective. To compare pain and psychological outcomes in veterans with chronic musculoskeletal pain and comorbid post-traumatic stress disorder (PTSD) or pain alone and to determine if veterans with comorbidity respond differently to a stepped-care intervention than those with pain alone.Design. Secondary analysis of data from the Evaluation of Stepped Care for Chronic Pain (ESCAPE) trial.Setting. Six Veterans Health Affairs clinics.Subjects. Iraq and Afghanistan veterans (N = 222) with chronic musculoskeletal pain.Methods. Longitudinal analysis of veterans with chronic musculoskeletal pain and PTSD or pain alone and available baseline and nine-month trial data. Participants randomized to either usual care or a stepped-care intervention were analyzed. The pain-PTSD comorbidity group screened positive for PTSD and had a PTSD Checklist-Civilian score &gt;=41 at baseline.Results. T tests demonstrated statistically significant differences and worse outcomes on pain severity, pain cognitions, and psychological outcomes in veterans with comorbid pain and PTSD compared with those with pain alone. Analysis of covariance (ANCOVA) modeling change scores from baseline to nine months indicated no statistically significant differences, controlling for PTSD, on pain severity, pain centrality, or pain self-efficacy. Significant differences emerged for pain catastrophizing (t = 3.10, P &lt; 0.01), depression (t = 3.39, P &lt; 0.001), and anxiety (t = 3.80, P &lt; 0.001). The interaction between PTSD and the stepped-care intervention was not significant.Conclusions. Veterans with the pain-PTSD comorbidity demonstrated worse pain and psychological outcomes than those with chronic pain alone. These findings indicate a more intense chronic pain experience for veterans when PTSD co-occurs with pain. PTSD did not lead to a differential response to a stepped-care intervention.Copyright © 2020 Oxford University Press. All rights reserved.</t>
  </si>
  <si>
    <t>https://dx.doi.org/10.1093/PM/PNAA007</t>
  </si>
  <si>
    <t>Pain Medicine (United States). 21(7) (pp 1369-1376), 2020. Date of Publication: 2020.</t>
  </si>
  <si>
    <t>Hindman D.J.
 Keruly J.C.
 Moore R.D.
 Chander G.</t>
  </si>
  <si>
    <t>Pain and substance use among persons living with HIV: Associations with co-morbid illness and viral suppression.</t>
  </si>
  <si>
    <t>BACKGROUND: Pain has been shown to be common in persons living with HIV (PLWH). Our objectives were to investigate the relationships between pain and substance use, depressive, anxiety, and post-traumatic stress symptoms among PLWH and to examine the association between pain and viral suppression. METHOD(S): We performed a prospective cohort study of PLWH in the Johns Hopkins HIV Clinical Cohort who underwent an Audio-Computer Assisted Self-Interview (ACASI) at 6 month intervals querying drug and alcohol use, pain and mental health symptoms. Our primary outcome was the presence of moderate to severe pain obtained from the EuroQuol. HIV viral load was obtained from laboratory data. Alcohol and drug use were ascertained via the AUDIT and the NIDA ASSIST. Anxiety, depressive and trauma symptoms were obtained using the GAD-7, PHQ-8 and Primary Care PTSD, respectively. We performed bivariable and multivariable analysis, using generalized estimating equations to account for repeated measures, to examine the relationship between variables. Analyses were adjusted for age, sex, and race. RESULT(S): Between September 2013 and June 2016, 1431 individuals underwent 1967ACASIs. 62.3%were male, 84.2%AfricanAmerican, median age 40.8. 576 out of 1431 (40.3%) reported moderate to severe pain at baseline. In univariate analysis, being female (p = 0.026), PTSD (p &lt; 0.01), anxiety (p &lt; 0.01) depression (p &lt; 0.01), current cocaine use (p &lt; 0.01), current heroin use (p &lt; 0.01), prescription opioid use (p &lt; 0.01), and current tobacco use (p &lt; 0.01) were associated with pain. 95% of patients with symptoms of PTSD also met criteria for at least mild depression. Multivariable analysis of factors associated with pain is in table 1. CONCLUSION(S): Depressive symptoms, anxiety symptoms, female sex, current cocaine use, and current or prior prescription opioid use were associated with patient report of pain. Pain was not associated with lower rates of viral suppression. Our results indicate that pain occurs in a complex milieu of substance use and mental illness. Effectively treating pain may require that clinicians also treat associated mental health and substance-related comorbidities. (Table Presented).</t>
  </si>
  <si>
    <t>Journal of General Internal Medicine. Conference: 40th Annual Meeting of the Society of General Internal Medicine, SGIM 2017. Washington, DC United States. 32(2 Supplement 1) (pp S260-S261), 2017. Date of Publication: April 2017.</t>
  </si>
  <si>
    <t>Wiebe E.
 Surry K.
 Derrah L.
 Murray T.
 Hammond A.
 Yaremko B.
 D'Souza D.</t>
  </si>
  <si>
    <t>Pain and symptom assessment during multiple fractions of gynecologic high-dose-rate brachytherapy.</t>
  </si>
  <si>
    <t>Purpose: A prospective assessment of tolerability of gynecologic brachytherapy was completed to determine adequacy of analgesia and symptom control for patients undergoing CT-guided brachytherapy, with multiple fractions delivered during a single applicator insertion. Methods and Materials: Seventeen patients receiving high-dose-rate brachytherapy for gynecologic cancer (other than vaginal vault) completed ratings of pain intensity, anxiety, and nausea at five key time points before, during, and after brachytherapy. Symptoms were assessed with patient-reported scores using an 11-point numeric rating scale. The patient population included cervical (n=12), endometrial (n=3), and vulvar-vaginal (n=2) malignancies. Patients underwent general anesthesia for applicator placement. Analgesia consisted of subcutaneous route opioid, and oral opioid and/or nonopioid as needed for the duration of the treatment planning and delivery. Result(s): The mean scores for pain were highest after patients were transferred to the CT scanner, 3.3 +/- 2.6, compared with baseline scores of 0.9 +/- 1.7. Pain scores were 2.3 +/- 2.3 during the remainder of the procedure, and 2.7 +/- 2.1 after the removal of the applicator. The highest mean anxiety scores occurred before the brachytherapy procedure, 4.3 +/- 3.4, with resolution of anxiety during the procedure to 1.3 +/- 1.6. The mode of nausea scoring during the procedure was 0. Conclusion(s): For most of the patients, the delivery of multiple fractions of image-guided high-dose-rate brachytherapy is well tolerated with maximum scores of mild-moderate pain and distress, and no significant nausea. This can be accomplished with applicator placement under general anesthesia and standard medical management. © 2011 American Brachytherapy Society.</t>
  </si>
  <si>
    <t>https://dx.doi.org/10.1016/j.brachy.2011.04.001</t>
  </si>
  <si>
    <t>Brachytherapy. 10(5) (pp 352-356), 2011. Date of Publication: September-October 2011.</t>
  </si>
  <si>
    <t>Blanco C.
 Wall M.M.
 Okuda M.
 Wang S.
 Iza M.
 Olfson M.</t>
  </si>
  <si>
    <t>Pain as a predictor of opioid use disorder in a nationally representative sample.</t>
  </si>
  <si>
    <t>Objective: The authors sought to ascertain the relationship between moderate and more severe pain and prescription opioid use disorders in the noninstitutionalizedU.S. population. Method(s): A structural equation model was used to assess prospectively the interdependency of pain and prescription opioid use disorder at waves 1 (2001-2002) and 2 (2004-2005) of the National Epidemiologic Survey on Alcohol and Related Conditions. Pain was measured with a 5-point scale of pain-related interference in daily activities and dichotomized as no pain (no or little interference) or pain (moderate to extreme interference). Prescriptionopioidusedisorderwas assessedwith a structured interview (the Alcohol Use Disorder and Associated Disabilities Interview Schedule-DSM-IV version). Other covariates included age, sex, anxiety or mood disorders, and family history of drug, alcohol, and behavioral problems. Result(s): In the structural equation model, pain and prescription opioid use disorders were significantly associated with one another at baseline and at 3-year follow-up. However, whereas pain at baseline was also significantly associated with prescription opioid use disorder at follow-up, prescription opioid use disorder at baseline was not associated with pain at follow-up. These associations were independent of several background demographic and clinical characteristics. The path for pain interference was associated with a 41% relative increase in the risk of developing a prescription opioid use disorder. Conclusion(s): Painful conditions contribute to the risk of prescription opioid use disorders. To help reduce the incidence of prescription opioid abuse and dependence among adults with moderate to severe pain, careful monitoring and consideration of nonopioid alternative treatments is warranted.</t>
  </si>
  <si>
    <t>https://dx.doi.org/10.1176/appi.ajp.2016.15091179</t>
  </si>
  <si>
    <t>American Journal of Psychiatry. 173(12) (pp 1189-1195), 2016. Date of Publication: 01 Dec 2016.</t>
  </si>
  <si>
    <t>Carriere J.S.
 Martel M.-O.
 Kao M.-C.
 Sullivan M.J.L.
 Darnall B.D.</t>
  </si>
  <si>
    <t>Pain behavior mediates the relationship between perceived injustice and opioid prescription for chronic pain: A collaborative health outcomes information registry study.</t>
  </si>
  <si>
    <t>Background and purpose: Perceived injustice has been defined as an appraisal regarding the severity and irreparability of loss associated with pain, blame and a sense of unfairness. Recent findings have identified perceived injustice as an important risk factor for pain-related outcomes. Studies suggest that perceived injustice is associated with opioid prescription in patients with pain conditions. However, the mechanisms by which perceived injustice is linked to opioid prescription are not well understood. The primary objective of this study was to examine the potential mediating roles of pain intensity, depressive symptoms and pain behavior in the association between perceived injustice and opioid prescription among patients with chronic pain. Method(s): This cross-sectional study used a sample of 344 patients with chronic pain being treated at a tertiary pain treatment center. Participants completed measures of perceived injustice, pain intensity, depressive symptoms, pain behavior and opioid prescription. Bootstrapped multiple mediation analyses were used to examine the mediating role of patients' pain intensity, depressive symptoms and pain behavior in the association between perceived injustice and opioid prescription. Result(s): Consistent with previous research, we found a significant association between perceived injustice and opioid prescription. Interestingly, results revealed that pain behavior was the only variable that mediated the association between perceived injustice and opioid prescription. Conclusion(s): This study was the first to examine the mechanisms by which perceived injustice is associated with opioid prescription in patients with chronic pain. We found that pain behavior, rather than pain intensity and depressive symptoms, mediated the association between perceived injustice and opioid prescription. Future research in this area should employ a longitudinal research design in order to arrive at clearer causal conclusions about the relationships between pain behavior, perceived injustice and opioid prescription.Copyright © 2017 Carriere et al. This work is published and licensed by Dove Medical Press Limited. The full terms of this license are available at https://www.dovepress.com/terms.</t>
  </si>
  <si>
    <t>https://dx.doi.org/10.2147/JPR.S128184</t>
  </si>
  <si>
    <t>Journal of Pain Research. 10 (pp 557-566), 2017. Date of Publication: 07 Mar 2017.</t>
  </si>
  <si>
    <t>Slawek D.E.
 Syed M.
 Cunningham C.O.
 Zhang C.
 Ross J.
 Herman M.
 Sohler N.
 Minami H.
 Levin F.R.
 Arnsten J.H.
 Starrels J.L.</t>
  </si>
  <si>
    <t>Pain catastrophizing and mental health phenotypes in adults with refractory chronic pain: A latent class analysis.</t>
  </si>
  <si>
    <t>Chronic pain, pain catastrophizing, and mental health disorders such as anxiety or depression frequently occur together and are challenging to treat. To help understand the relationship between these conditions, we sought to identify distinct phenotypes associated with worse pain and function. In a cohort of people with chronic pain on opioids seeking medical cannabis in New York, we conducted latent class analysis to identify clusters of participants based on pain catastrophizing and mental health symptoms of depression, anxiety, post-traumatic stress disorder (PTSD) and attention deficit/hyperactivity disorder (ADHD). We then compared clusters with respect to sociodemographic and clinical characteristics using descriptive statistics. Among 185 participants, we identified four discrete groups: low pain catastrophizing and low mental health symptoms (49% of participants), low pain catastrophizing and ADHD-predominant mental health symptoms (11%), high pain catastrophizing and anxiety-predominant mental health symptoms (11%), and high pain catastrophizing and high mental health symptoms (30%). The group with high pain catastrophizing and high mental health symptoms had the worst pain intensity and interference, disability, insomnia, and quality of life, compared to the two groups with lower pain catastrophizing, though not all differences were statistically significant. Our findings highlight the importance of identifying and addressing pain catastrophizing in patients with comorbid chronic pain and mental health symptoms.Copyright © 2021 Elsevier Ltd</t>
  </si>
  <si>
    <t>https://dx.doi.org/10.1016/j.jpsychires.2021.12.001</t>
  </si>
  <si>
    <t>Journal of Psychiatric Research. 145 (pp 102-110), 2022. Date of Publication: January 2022.</t>
  </si>
  <si>
    <t>Chabot B.
 Sweatman H.
 Ocay D.D.
 Premachandran S.
 Roy M.
 Ferland C.E.</t>
  </si>
  <si>
    <t>Pain Catastrophizing throughout the Perioperative Period in Adolescents with Idiopathic Scoliosis.</t>
  </si>
  <si>
    <t>Objectives: Pain catastrophizing in children and adolescents has been associated to unfavorable postsurgical outcomes. However, pain catastrophizing is rarely measured throughout the perioperative period. Using a prospective longitudinal approach, the present study aimed to identify how pain catastrophizing changes over the perioperative period in pediatric surgical patients with adolescent idiopathic scoliosis. Material(s) and Method(s): Adolescent patients undergoing spinal fusion surgery completed the Pain Catastrophizing Scale for Children and additional questionnaires to assess pain intensity, state and trait anxiety, and kinesiophobia before surgery, and 1, 2, 5 days, 6 weeks, and 6 months after surgery. Result(s): Patients who had higher levels of pain catastrophizing before surgery were more likely to be anxious, avoid activity that may cause pain, report higher pain intensity before surgery and anticipate more pain after surgery. Low pain catastrophizers increased into a moderate level of pain catastrophizing before decreasing after discharge from the hospital. Meanwhile, moderate and high pain catastrophizers both decreased into lower and moderate levels of catastrophizing, respectively, after discharge from the hospital. Discussion(s): These findings demonstrate that pain catastrophizing in adolescents changes over the perioperative period. Observing changes in pain catastrophizing throughout the perioperative period may help in recognizing when patients are most vulnerable during this time. Decreasing pain catastrophizing before surgery or in the acute postoperative period through therapies that target pain catastrophizing may help reduce the patient's likelihood of experiencing unfavorable postoperative outcomes.Copyright © 2021 Lippincott Williams and Wilkins. All rights reserved.</t>
  </si>
  <si>
    <t>https://dx.doi.org/10.1097/AJP.0000000000000962</t>
  </si>
  <si>
    <t>Clinical Journal of Pain. 37(9) (pp 688-697), 2021. Date of Publication: September 2021.</t>
  </si>
  <si>
    <t>Martinez-Calderon J.
 Flores-Cortes M.
 Morales-Asencio J.M.
 Luque-Suarez A.</t>
  </si>
  <si>
    <t>Pain Catastrophizing, Opioid Misuse, Opioid Use, and Opioid Dose in People With Chronic Musculoskeletal Pain: A Systematic Review.</t>
  </si>
  <si>
    <t>The objective of this study was to analyze the cross-sectional and longitudinal association between pain catastrophizing and opioid misuse, opioid use, and opioid dose in people with chronic musculoskeletal pain. For this systematic review, CINAHL, Embase, PsycINFO, PubMed, manual searches, and grey literature were searched from inception to May 2020. Observational studies were included if they evaluated the association between pain catastrophizing and opioid dose, opioid use, and/or opioid misuse in people with chronic musculoskeletal pain. Two reviewers independently performed the study selection, data extraction, risk of bias assessment, and the certainty of the evidence judgment. Seven observational studies (all cross-sectional designs) satisfied the eligibility criteria, with a total sample of 2,160 participants. Pain catastrophizing was associated with opioid misuse. The results were inconsistent regarding the association between pain catastrophizing and opioid use. A lack of association was found considering pain catastrophizing and the opioid dose. However, the presence of risk of bias and imprecision was serious across the included studies, and therefore, the overall certainty of the evidence was judged as very low for all the outcome measures. This report concludes that pain catastrophizing seem to be associated with opioid misuse in people with chronic musculoskeletal pain. However, the very low certainty of the current evidence confers to interpret the finding of this review as exclusively informative. Perspective(s): This article shows that pain catastrophizing seem to be associated with opioid misuse in people with chronic musculoskeletal pain. The overall certainty of the evidence was judged to be very low, thus, these results should be interpreted with caution.Copyright © 2021 United States Association for the Study of Pain, Inc.</t>
  </si>
  <si>
    <t>https://dx.doi.org/10.1016/j.jpain.2021.02.002</t>
  </si>
  <si>
    <t>Journal of Pain. 22(8) (pp 879-891), 2021. Date of Publication: August 2021.</t>
  </si>
  <si>
    <t>Carroll I.R.
 Hah J.M.
 Barelka P.L.
 Wang C.K.M.
 Wang B.M.
 Gillespie M.J.
 McCue R.
 Younger J.W.
 Trafton J.
 Humphreys K.
 Goodman S.B.
 Dirbas F.M.
 Mackey S.C.</t>
  </si>
  <si>
    <t>Pain Duration and Resolution following Surgery: An Inception Cohort Study.</t>
  </si>
  <si>
    <t>Objective: Preoperative determinants of pain duration following surgery are poorly understood. We identified preoperative predictors of prolonged pain after surgery in a mixed surgical cohort. Method(s): We conducted a prospective longitudinal study of patients undergoing mastectomy, lumpectomy, thoracotomy, total knee replacement, or total hip replacement. We measured preoperative psychological distress and substance use, and then measured pain and opioid use after surgery until patients reported the cessation of both opioid consumption and pain. The primary endpoint was time to opioid cessation, and those results have been previously reported. Here, we report preoperative determinants of time to pain resolution following surgery in Cox proportional hazards regression. Result(s): Between January 2007 and April 2009, we enrolled 107 of 134 consecutively approached patients undergoing the aforementioned surgical procedures. In the final multivariate model, preoperative self-perceived risk of addiction predicted more prolonged pain. Unexpectedly, anxiety sensitivity predicted more rapid pain resolution after surgery. Each one-point increase (on a four point scale) of self-perceived risk of addiction was associated with a 38% (95% CI 3-61) reduction in the rate of pain resolution (P=0.04). Furthermore, higher anxiety sensitivity was associated with an 89% (95% CI 23-190) increased rate of pain resolution (P=0.004). Conclusion(s): Greater preoperative self-perceived risk of addiction, and lower anxiety sensitivity predicted a slower rate of pain resolution following surgery. Each of these factors was a better predictor of pain duration than preoperative depressive symptoms, post-traumatic stress disorder symptoms, past substance use, fear of pain, gender, age, preoperative pain, or preoperative opioid use.Copyright © 2015 American Academy of Pain Medicine.</t>
  </si>
  <si>
    <t>https://dx.doi.org/10.1111/pme.12842</t>
  </si>
  <si>
    <t>Pain Medicine (United States). 16(12) (pp 2386-2396), 2015. Date of Publication: 01 Dec 2015.</t>
  </si>
  <si>
    <t>Nordmann, Sandra;Vilotitch, Antoine;Lions, Caroline;Michel, Laurent;Mora, Marion;Spire, Bruno;Maradan, Gwenaelle;Bendiane, Marc-Karim;Morel, Alain;Roux, Perrine;Carrieri, Patrizia</t>
  </si>
  <si>
    <t>Pain in methadone patients: Time to address undertreatment and suicide risk (ANRSMethaville trial).</t>
  </si>
  <si>
    <t>Background: Pain in opioid-dependent patients is common but data measuring the course of pain (and its correlates) using validated scales in patients initiating methadone treatment are sparse. We aimed to assess pain and its interference in daily life, associated correlates, and undertreatment before and during methadone treatment. Methods: This is a secondary analysis using longitudinal data of a randomized trial comparing two methadone initiation models. We assessed the effect of methadone initiation and other correlates on pain intensity and interference (using the Brief Pain Inventory) at months 0, 6 and 12 using a mixed multinomial logistic regression model. Results: The study group comprised 168 patients who had data for either pain intensity or interference for at least one visit. Moderate to severe pain was reported in 12.9% of patients at M0, 5.4% at M6 and 7.3% at M12. Substantial interference with daily functioning was reported in 36.0% at M0, 14.5% at M6 and 17.1% at M12. Of the 98 visits where patients reported moderate to severe pain or substantial interference, 55.1% reported no treatment for pain relief, non-opioid analgesics were reported by 34.7%, opioid analgesics by 3.1% and both opioid and non-opioid analgesics by 7.1%. Methadone was associated with decreased pain intensity at 6 months (OR = 0.29, p = 0.04) and 12 months (OR = 0.30, p = 0.05) of follow-up and tended to be associated with substantial pain interference. Suicide risk was associated with both pain intensity and pain interference. Conclusions: Methadone in opioid-dependent patients can reduce pain. However, undertreatment of pain in methadone patients remains a major clinical concern. Patients with pain are at higher risk of suicide. Adequate screening and management of pain in this population is a priority and needs to be integrated into routine comprehensive care. (PsycInfo Database Record (c) 2020 APA, all rights reserved)</t>
  </si>
  <si>
    <t>https://doi.org/10.1371/journal.pone.0176288</t>
  </si>
  <si>
    <t>PLoS ONE</t>
  </si>
  <si>
    <t>Public Library of Science</t>
  </si>
  <si>
    <t>Tsui, Judith I.;Cheng, Debbie M.;Coleman, Sharon M.;Blokhina, Elena;Bridden, Carly;Krupitsky, Evgeny;Samet, Jeffrey H.</t>
  </si>
  <si>
    <t>Pain is associated with heroin use over time in HIVâ€_x0090_infected Russian drinkers.</t>
  </si>
  <si>
    <t>Aims: To evaluate whether pain was associated with increased risk of using heroin, stimulants or cannabis among HIV-infected drinkers in Russia. Design: Secondary analysis of longitudinal data from the HERMITAGE study (HIVâ€™s Evolution in Russiaâ€”Mitigating Infection Transmission and Alcoholism in a Growing Epidemic), a behavioral randomized controlled trial, with data collected at baseline, 6-month and 12-month visits. Setting: Recruitment occurred at HIV and addiction treatment sites in St Petersburg, Russian Federation. Participants: Six hundred and ninety-nine HIV-infected adult drinkers. Measurements: The primary outcome was past month illicit drug use; secondary outcomes examined each drug (heroin, stimulants and cannabis) separately. The main predictor was pain that interfered at least moderately with daily living. General estimating equations (GEE) logistic regression models were used to evaluate the association between pain and subsequent illicit drug use, adjusting for potential confounders. Findings: Participants reporting pain appeared to have higher odds of using illicit drugs, although the results did not reach statistical significance [adjusted odds ratio (OR) = 1.32; 95% confidence interval (CI) = 0.99, 1.76, P = 0.06]. There was a significant association between pain and heroin use (OR = 1.54; 95% CI = 1.11â€“2.15, P = 0.01) but not use of other drugs (OR = 0.75; 95% CI = 0.40â€“1.40, P = 0.35 for stimulants and OR = 0.70; 95% CI = 0.45â€“1.07, P = 0.09 for cannabis). Conclusions: HIV-infected Russian drinkers who report pain are more likely to use heroin over time than HIV-infected Russian drinkers who do not report pain. Pain may be an unrecognized risk factor for persistent heroin use with implications for HIV transmission in Russia. (PsycInfo Database Record (c) 2022 APA, all rights reserved)</t>
  </si>
  <si>
    <t>https://doi.org/10.1111/add.12274</t>
  </si>
  <si>
    <t>Fox, Aaron D.;Sohler, Nancy L.;Starrels, Joanna L.;Ning, Yuming;Giovanniello, Angela;Cunningham, Chinazo O.</t>
  </si>
  <si>
    <t>Pain is not associated with worse office-based buprenorphine treatment outcomes.</t>
  </si>
  <si>
    <t>Physical pain is common among individuals seeking treatment for opioid dependence. Pain may negatively impact addiction treatment. The authors prospectively studied opioid-dependent individuals initiating office-based buprenorphine treatment, comparing buprenorphine treatment outcomes (treatment retention and opioid use) among participants with and without pain (baseline pain or persistent pain). Among 82 participants, 60% reported baseline pain and 38% reported persistent pain. Overall, treatment retention was 56% and opioid use decreased from 89% to 26% over 6 months. In multivariable analyses, the authors found no association between pain and buprenorphine treatment outcomes. Opioid-dependent individuals with and without pain can achieve similar success with buprenorphine treatment. (PsycInfo Database Record (c) 2023 APA, all rights reserved)</t>
  </si>
  <si>
    <t>https://doi.org/10.1080/08897077.2011.638734</t>
  </si>
  <si>
    <t>Pain management following major intracranial surgery in pediatric patients: A prospective cohort study in three academic children's hospitals.</t>
  </si>
  <si>
    <t>Introduction: Pain management following major intracranial surgery is often limited by a presumed lack of need and a concern that opioids will adversely affect postoperative outcome and interfere with the neurologic examination. Nevertheless, evidence in adults is accumulating that these patients suffer moderate to severe pain, and this pain is often under-treated. The purpose of this prospective, clinical observational cohort study was to assess the incidence of pain, prescribed analgesics, methods of analgesic delivery, and patient/parent satisfaction in pediatric patients undergoing cranial surgery at three major university children's hospitals. Method(s): After obtaining IRB and parental consent (and when applicable, patient assent), children who underwent cranial surgery for cancer, epilepsy, vascular malformations, and craniofacial reconstruction were studied. Neither intraoperative anesthetic management nor postoperative pain management was standardized, but were based on institutional routine. Patients were evaluated daily by a study investigator and by chart review for pain scores using age appropriate, validated tools (FLACC, Faces Pain Scale-Revised, Wong-Baker Faces Scale or Self-Report on a 0-10 scale), for patient/parent satisfaction using a subset of the NRC Picker satisfaction tool and in adolescents a modified QoR-40, and for the frequency, mode of administration, and type of analgesic provided. Finally, the incidence of opioid-induced side effects, specifically nausea, vomiting, pruritus, altered level of consciousness, and need for emergency diagnostic radiologic studies for altered neurologic examination were recorded. Data are provided as mean +/- SD. Result(s): Two hundred children (98:102 M:F), averaging 7.8 +/- 5.8 years old (range 2 months-18.5 years) and 32.2 +/- 23.0 kg (range 4.5-111.6 kg) undergoing craniectomy (51), craniotomy (96), and craniofacial reconstruction (53) were studied. Despite considerable variation in mode and route of analgesic administration, there were no differences in average pain score, length of hospital stay, or parental satisfaction with care. Interestingly, opioid-induced side effects were not related to total daily opioid consumption, site of surgery, or method of opioid delivery. The most common side effect was vomiting. No patient developed respiratory depression or altered mental status secondary to analgesic therapy. Regardless of age or procedure, once eating, most patients were treated with oral oxycodone and/or acetaminophen. Conclusion(s): Despite considerable variation in modality and route of analgesic administration, there were no differences in average pain score, length of stay, or parental satisfaction with care. Pain scores were low, side effects were minimal, and parental satisfaction was high, providing equipoise for future blinded prospective randomized trials in this patient population.Copyright © 2014 John Wiley &amp; Sons Ltd.</t>
  </si>
  <si>
    <t>https://dx.doi.org/10.1111/pan.12489</t>
  </si>
  <si>
    <t>Paediatric Anaesthesia. 24(11) (pp 1132-1140), 2014. Date of Publication: 2014.</t>
  </si>
  <si>
    <t>Lasso E.T.
 Herekar A.
 Riggle C.
 Li S.
 Hwang H.
 Horie M.
 Phelps K.S.
 Burton K.
 Alaniz L.
 Hovis G.
 Hecht K.
 Nunez M.E.
 Joe V.C.
 Chin T.L.</t>
  </si>
  <si>
    <t>Pain Management in Burn and Wound Patients: Effects of Acupuncture in Pain Score and Medication.</t>
  </si>
  <si>
    <t>Introduction: Pain management in burn patients is a complex ongoing problem. Opioid and non-opioid medications have historically been used as the primary pain management modality in burn care. Considering the ongoing opioid epidemic, a multidisciplinary holistic approach is needed for pain management. Acupuncture has been recognized to help in different settings such as chronic back pain, neurological problems, depression, and anxiety. We hypothesize that burn and wound patients receiving acupuncture will have a decrease in opioids and non-opioid medications on acupuncture day (ACd) compared to non-acupuncture day (n-ACd) and a reduction of pain scores before and after acupuncture. Method(s): A prospective observational study in all patients admitted to the burn service was made. We exclude patients that were unable to provide consent or age 6 years and younger. A numeric pain score (1-10) was collected from the patients before and after each acupuncture session; if patients were sleeping after acupuncture pain score was collected when they woke up. A prospective collection of daily opioids and non-opioids medications was made. Opioids were converted to daily morphine equivalents (MME). Result(s): From February to August 2021, 53 patients on the burn service were treated with acupuncture for a total of 185 sessions. The median age was 49 years (IQR:32.5-63.0). Median TBSA for burn patients was 3.3% (IQR:1.5-8.1). The number of sessions per patient ranged from 1-12 with a median of 3 (IQR1.7-4). Before acupuncture, the median pain score was 5 (IQR:2.6-6.4), and after treatment was it was 1.5 (IQR:0.2-2.8). Of 185 sessions, 49 (26%) of those sessions, patients fell asleep afterward. Median morphine use on ACd was 26.6 MME (15.8-62.1) vs. n-ACd 27.35 MME (15.5-65.3). For non-opioid medication, the median of acetaminophen on ACd 1007.5mg (313.39 -1950) vs. n-ACd 1381.25mg (642.5-2535). After adjusting for TBSA and chronic opioid use, patients were given a daily mean of 391 MME CI: (1201.12-419.12 p=0.334) less in ACd vs. n-ACd. In addition, acetaminophen had a daily mean of 395.12mg CI: (130.05, 660.19 p=0.005) less in ACd vs. n-ACd. Overall, acupuncture was associated with a significant lower pain score with a mean of 2.799 points less. Conclusion(s): Acupuncture seems to abrogate pain in burn and wound patients, as demonstrated by doses of pain medication. While there was no significant difference in opioid medications, there was a significant difference in acetaminophen, indicating that additional education of a tiered approach to pain medications is essential to reduce unnecessary opioid use.</t>
  </si>
  <si>
    <t>https://dx.doi.org/10.1093/jbcr/irac012.247</t>
  </si>
  <si>
    <t>Journal of Burn Care and Research. Conference: 54th Annual Meeting of the American Burn Association, ABA 2022. Las Vegas, NV United States. 43(SUPPL 1) (pp S150-S151), 2022. Date of Publication: April 2022.</t>
  </si>
  <si>
    <t>Schwartz, Ann C.;Bradley, Rebekah;Penza, Kristin M.;Sexton, Melissa;Jay, Daniel;Haggard, Patrick J.;Garlow, Steven J.;Ressler, Kerry J.</t>
  </si>
  <si>
    <t>Pain medication use among patients with posttraumatic stress disorder.</t>
  </si>
  <si>
    <t>The relationship of analgesic medication use with posttraumatic stress disorder (PTSD) diagnosis was investigated among a sample of 173 African Americans presenting for routine outpatient visits at an urban mental health center. Seventy-eight (43.5%) of the sample met DSM-IV PTSD criteria. Those with PTSD had significantly higher use of analgesic medication (both opiate and non-opiate), as compared with non-PTSD patients. PTSD symptoms, as measured by the Posttraumatic Symptom Scale, were significantly higher in subjects who were prescribed analgesics. The authors conclude that there may be a relationship between PTSD and use of pain medications warranting further examination of the endogenous opiate system in the pathophysiology of PTSD. (PsycInfo Database Record (c) 2022 APA, all rights reserved)</t>
  </si>
  <si>
    <t>https://doi.org/10.1176/appi.psy.47.2.136</t>
  </si>
  <si>
    <t>Kelter B.M.
 Shepler L.J.
 Stewart B.T.
 Wolf S.E.
 Mandell S.P.
 Kazis L.E.
 Ryan C.M.
 Schneider J.C.</t>
  </si>
  <si>
    <t>Pain Medication Use at Follow up Is Associated with Long-term Outcomes.</t>
  </si>
  <si>
    <t>Introduction: Use of prescription pain medication after burn injury is commonly required. However, little is known about long-term pain medication use and its association with outcomes. Therefore, the purpose of this study is to assess patterns of prescription pain medication use after discharge and the association between these medications and quality of life outcomes. Method(s): Data from the Burn Model System National Longitudinal Database (2015-2021) were analyzed. Pain medication use was assessed at pre-injury (recall at discharge), discharge (medical record) and follow-up (self-report at 6, 12, and 24 months after injury). Outcome measures included: VR-12 Physical and Mental Component Summary scores (PCS and MCS), Community Integration Questionnaire (CIQ), Posttraumatic Stress Disorder Checklist (PCL), Satisfaction with Life Scale (SWLS), and NeuroQOL Stigma. The population was divided into two groups, those taking and not taking prescription pain medications at one year. Regression analyses examined associations between prescription pain medication use and outcomes at 12 months, controlling for age, gender, race, ethnicity and burn size. Result(s): Of the 645 participants, 15% reported prescription pain medication use prior to their burn. At discharge, 81% reported use of an opioid and 46% reported use of a neuropathic pain medication. At 12 months, 32% of individuals indicated prescription pain medication use. The pain medication group exhibited larger burn size (24.0% vs 15.2%) and longer hospital stays (40.4 vs 25.0 days) than the non-pain medication group (p&lt; 0.0001 for all). Additionally, 25% of individuals who reported pre-injury pain medication use also reported use at 12 months. Regression analyses demonstrated that pain medication use was associated with worse physical health (PCS: coefficient 8.69, p&lt; 0.0001) mental health (MCS: 6.31, p&lt; 0.0001), stigma (NeuroQOL Stigma: 3.91, p&lt; 0.0001), and satisfaction with life (SWLS: -3.66, p&lt; 0.0001) at one year. Additionally, pain medication use was associated with 45% decreased odds of being employed (coefficient 0.55, p=0.029) and approximately 3 times greater odds of having post-traumatic stress disorder at 12 months (coefficient 3.25, p&lt; 0.0001). Conclusion(s): There are significant associations between prescription pain medication use and worse physical, mental and employment outcomes at twelve months. This information may be used to trigger screening and manage long-term recovery outcomes.</t>
  </si>
  <si>
    <t>https://dx.doi.org/10.1093/jbcr/irac012.030</t>
  </si>
  <si>
    <t>Journal of Burn Care and Research. Conference: 54th Annual Meeting of the American Burn Association, ABA 2022. Las Vegas, NV United States. 43(SUPPL 1) (pp S20), 2022. Date of Publication: April 2022.</t>
  </si>
  <si>
    <t>French H.P.
 Cunningham J.
 Cahir C.
 Cadogan C.
 Clyne B.
 Doyle F.
 Ryan J.M.
 Smith S.M.
 Bennett K.E.</t>
  </si>
  <si>
    <t>PAIN MEDICATION USE IN OLDER IRISH ADULTS WITH OSTEOARTHRITIS FROM THE IRISH LONGITUDINAL STUDY ON AGEING (TILDA): A CROSS-SECTIONAL STUDY.</t>
  </si>
  <si>
    <t>Purpose: Osteoarthritis (OA) is the most common form of arthritis and a leading cause of pain and disability worldwide. Due to the older age profile of people with OA and the presence of comorbidities such as cardiovascular disease, hypertension, diabetes and lung disease, the safety of pharmacological approaches, as well as their efficacy, need to be considered in ascertaining their role in managing OA. Pharmacological management of OA centres on management of symptoms and includes analgesics, non-steroidal anti-inflammatory drugs (NSAIDs), opioids and nutraceuticals (e.g. glucosamine/chondroitin sulphate). Little is known about how OA is managed in Ireland. This research aimed to explore the utilisation of medications and nutraceuticals typically used to manage the symptoms of OA among individuals with self-reported OA from The Irish Longitudinal Study on Ageing (TILDA) population cohort study. The aim of this study was to compare cross-sectional patterns of pain medications and nutraceutical use in individuals with OA compared to those without any type of arthritis in an Irish population cohort, and to examine the relationship between the total number of these medications used and demographic and clinical factors. Method(s): Baseline cross-sectional data collected in 2009 in TILDA, a national representative population-based study of people aged 50 years and older assessing health, economic, and social aspects of aging in Ireland were analysed (www.tilda.tcd.ie). Eligible participants were community-dwelling adults aged &gt;=50 years and their spouses. Presence of OA was based on a self-reported doctor diagnosis. People with other forms of arthritis were excluded from the analysis. An inventory of medications was conducted, whereby participants reported all medications and supplements they took on a regular basis in the TILDA study. Medication data were coded by an experienced pharmacist using the Anatomical Therapeutic Chemical (ATC) classification system. We examined use of medications typically included in OA clinical guidelines, including analgesics (e.g. paracetamol), topical and oral NSAIDs, opioids and nutraceuticals. Poisson regression was used to investigate the association between the combined number of these medications used by those with OA, and baseline variables (pain severity, physical activity levels, self-reported health, education level, body mass index, depression, sleep difficulty and number of co-morbidities, adjusted for age and gender). Result(s): A total of 8,175 people &gt;= 50 years in Ireland were identified from the TILDA database, and n=1042 reported having OA, resulting in a prevalence of 12.9% (95% confidence interval (CI) 12.02% to 13.47%). A total of n=1214 with other forms of arthritis were excluded from subsequent analyses. A significantly higher proportion of individuals with OA used medication across all categories compared to those without OA (Table 1). Oral NSAIDs were the most commonly reported medications used among individuals with OA (21.79%; 95% CI 19.38% to 24.40%), followed by opioids (7.49%; 95% CI 6.04% to 9.25%). Analgesic (e.g. paracetamol) use was reported by 5.37% (95% CI 4.16% to 6.92%). Topical NSAID use was reported by 1.34% (95% CI 0.7% to 2.26%). ln terms of nutraceuticals, glucosamine/chondroitin use was reported at 8.64% (95% CI 7.08% to 10.50%). Poisson regression analysis revealed poor self-rated overall health and moderate or severe pain were associated with higher number of medications used among the OA cohort. Conclusion(s): People with OA used pain medications/nutraceuticals more those without arthritis. Use of analgesics was low, particularly compared to NSAIDs and opioid use. Higher reported use of medications was associated with poor self-reported health and moderate or severe pain. Whilst we analysed use of medications typically used in the management of OA, we cannot confirm that the medications reported were specifically taken for OA. Dosage of reported medication was not available in the TILDA dataset. [Formula presented] [Formula presented]Copyright © 2022</t>
  </si>
  <si>
    <t>https://dx.doi.org/10.1016/j.joca.2022.02.503</t>
  </si>
  <si>
    <t>Osteoarthritis and Cartilage. Conference: 2022 OARSI World Congress on Osteoarthritis. Berlin Germany. 30(Supplement 1) (pp S374-S375), 2022. Date of Publication: April 2022.</t>
  </si>
  <si>
    <t>Bastrom T.P.
 Kelly M.P.
 Upasani V.V.
 Newton P.O.</t>
  </si>
  <si>
    <t>Pain Medication Use Two Years After Adolescent Idiopathic Scoliosis Fusion Surgery.</t>
  </si>
  <si>
    <t>STUDY DESIGN: Observational case control. OBJECTIVE(S): Evaluate the prevalence of opioid use at 2 years after surgical correction of adolescent idiopathic scoliosis (AIS) and association with preoperative mental health. SUMMARY OF BACKGROUND DATA: Studies of opiate use have reported that up to 80% of users began their addiction with misuse of prescription opioids. Identifying opioid use and those at risk in the AIS population is critical for optimal outcomes. METHOD(S): A query of a multi-center prospective AIS surgical fusion registry was performed to identify patients of all curve types with responses to Question 11 on the SRS-22 questionnaire at 2 years postoperative. Question 11 asks about pain medication usage for the patient's back with 5 specific responses; narcotics daily, narcotics weekly or less, non-narcotics daily, non-narcotics weekly/less; or none. Ordinal regression was used to evaluate the association between preoperative SRS-22 Mental Health (MH) domain scores and 2 year postoperative pain medication usage. RESULT(S): 2595 patients who underwent surgery from 2002-2019 met inclusion. The average primary curve was 56+/-12degree, average age 14.7+/-3 years, and 81.5% were female. Forty (1.5%) patients reported utilizing opioids 2 years after surgery and a significant difference in preoperative MH scores was observed. Patients taking daily opioids postoperatively had the lowest median preoperative MH score (3.75), followed by non-narcotic group (4), and no medication (4.2,P&lt;0.001). Three patients reporting opioid use postoperatively reported preoperative usage. The rate of 2 year postoperative medication use based on year of surgery demonstrated a small linear decrease in opioid use over time, with a slight increase in non-opioid daily use. CONCLUSION(S): Less than 2% of patients reported taking opioids for back pain 2 years after surgical correction of AIS. A lower Mental Health score prior to surgery may place a patient at increased risk for opioid use 2 years after surgery. An analysis of year of surgery suggests that changes in prescription practices over time may be occurring.Level 4.Copyright © 2023 Wolters Kluwer Health, Inc. All rights reserved.</t>
  </si>
  <si>
    <t>https://dx.doi.org/10.1097/BRS.0000000000004799</t>
  </si>
  <si>
    <t>Spine. (no pagination), 2023. Date of Publication: 15 Aug 2023.</t>
  </si>
  <si>
    <t>Kang J.
 An J.
 Pon D.</t>
  </si>
  <si>
    <t>Pain medication utilization patterns in cancer survivors with chronic pain.</t>
  </si>
  <si>
    <t>BACKGROUND: Pain is commonly experienced among cancer survivors and can have a significant physiological and psychological effect on their life. However, pain medication usage in cancer survivors has not been extensively investigated. OBJECTIVE(S): To (a) compare the pain medication utilization patterns in cancer survivors and individuals without cancer history who experience chronic pain, and (b) to investigate factors associated with opioid use in cancer survivors. METHOD(S): A cross-sectional study using the Medical Expenditure Panel Survey 2008-2012 longitudinal files was conducted. The study included adult patients with cancer diagnosis &gt;= 3 years before and not undergoing active cancer treatment at the survey year. Age, sex, ethnicity, geographical region, and survey year-matched controls without history of cancer were identified in a ratio of 1:1 and served as a comparison group. Both cancer survivors and controls who reported chronic pain for two years were included in the study. The pain medication utilization patterns (opioid analgesics and combination analgesics containing opioids, non-opioid combination analgesic, and other analgesics) over a period of 1 year in cancer survivors and controls were compared using Rao-Scott chi-square tests. Patient sociodemographic and clinical factors associated with opioid prescription utilization among cancer survivors were investigated using a multivariable logistic regression. RESULT(S): A total of 2,460 cancer survivors and matched controls were identified. Mean (SE) age was 64.8 (0.4) years, and 61.9% were female. A higher percentage of cancer survivors used pain medications compared to matched controls [opioid analgesics: 10.7% in cancer survivors vs. 5.1% in controls, P &lt; 0.001, opioid analgesic combinations: 24.9% vs. 20.6%, P = 0.04, SSNRI: 8.0% vs. 5.0%, P = 0.013, and gabapentin/pregabalin: 12.1% vs. 8.3%, P = 0.008]. In cancer survivors, 31.2% had an opioid as one of their pain prescriptions compared to 23.2% of controls (P &lt; 0.001). Younger age, having insurance, lower physical and mental component of health-related quality of life measures were associated with higher odds of utilizing opioids in cancer survivors. CONCLUSION(S): Cancer survivors with chronic pain had higher utilization of opioid containing pain prescriptions and agents used for peripheral neuropathy than the matched controls without cancer history. Future studies may be necessary to further address the appropriateness of opioid utilization in cancer survivors.</t>
  </si>
  <si>
    <t>Journal of Managed Care and Specialty Pharmacy. Conference: Annual Meeting of the Academy of Managed Care and Specialty Pharmacy, AMCP 2019. San Diego, CA United States. 25(3-A SUPPL.) (pp S66), 2019. Date of Publication: March 2019.</t>
  </si>
  <si>
    <t>Laszkiewicz J.
 Krajewski W.
 Luczak M.
 Chorbinska J.
 Nowak L.
 Bardowska K.
 Zdrojowy R.</t>
  </si>
  <si>
    <t>Pain reduction methods during transurethral cystoscopy.</t>
  </si>
  <si>
    <t>Transurethral cystoscopy (CS) is a common urological procedure, performed mostly for diagnostic but also for therapeutic purposes. Although CS is generally well tolerated, some patients describe the pain related to the procedure as high or even "unbearable". As a result, many patients fear and avoid both primary and/or follow-up cystoscopies. This may lead to uncontrolled progression of neoplastic disease. Therefore, it is crucial to maximally increase the comfort of the patient and to implement safe and effective analgesia before the procedure. Providing the patients with appropriate care during CS can encourage them to comply with diagnostic schedules and improve their prognosis. The aim of this review is to analyze the available literature on various methods of pain reduction during transurethral CS. The PubMed electronic database limited to English articles published until January 2021 was used in the process. Meta-analyses, systematic reviews, randomized controlled trials, clinical trials, prospective randomized studies, multicenter comparisons, reviews and retrospective comparisons were used. As a result, 65 articles were included in this review.Copyright © 2021 Termedia Publishing House Ltd.. All rights reserved.</t>
  </si>
  <si>
    <t>https://dx.doi.org/10.5114/wo.2021.106652</t>
  </si>
  <si>
    <t>Wspolczesna Onkologia. 25(2) (pp 80-87), 2021. Date of Publication: 2021.</t>
  </si>
  <si>
    <t>Kumari M.
 Saweris Y.
 Rosenquist R.
 Costandi S.
 Abdelmalak J.
 Xu J.
 Niazi T.
 Mansour N.
 Azer G.
 Bolash R.
 Mekhail N.</t>
  </si>
  <si>
    <t>Pain registry: A prospective cohort study for patients undergoing comprehensive chronic pain management at cleveland clinic.</t>
  </si>
  <si>
    <t>Purpose: To assess the improvement in functionality, quality of life, opioid use, and overall satisfaction in patients receiving a comprehensive pain management treatment. Method(s): This is a prospective cohort study. After approval from the institutional review board, we created a registry in the chronic pain management department for the patients visiting for the first time with the diagnosis of chronic radiculopathy, disc herniation, complex regional pain syndrome, lower back pain, spinal stenosis, and neuralgia. We collected information regarding their pain, depression, functionality, and quality of life through three questionnaires, which were McGill Pain questionnaire, Beck Inventory, and Pain Disability Index (PDI). These questionnaires were answered at the baseline and 1, 3, and 6 months after their baseline visits. We also collected detailed demographic information, history of pain, and opioid consumption. Result(s): Two hundred and five patients completed the 6-month visit. Statistically significant improvement in the scores were seen in all of the three questionnaires from the baseline scores. The McGill Pain questionnaire score was 31 +/- 11.46 (mean +/- S.D.) at the baseline, which improved to 26 +/- 13.24 (p=&lt;.001) in 6 months. Similar results were seen with Beck Inventory and PDI with 11.46 +/-8.50 and 42 +/- 15.32 at baseline and 9.75 +/- 8.60 (p=.044) and 35 +/- 16.86(p=&lt;0.001) respectively. Conclusion(s): Patients receiving comprehensive chronic pain management demonstrated a statistically and clinically significant improvement in their pain questionnaire. This improvement was sustained over a follow-up period of 6 months. There was around 17%, 15%, and 17% improvement in McGill, Beck Inventory and PDI scores respectively.</t>
  </si>
  <si>
    <t>https://dx.doi.org/10.1093/pm/pnx006</t>
  </si>
  <si>
    <t>Pain Medicine (United States). Conference: 33rd Annual Meeting of the American Academy of Pain Medicine, AAPM 2017. Orlando, FL United States. 18(3) (pp 603), 2017. Date of Publication: March 2017.</t>
  </si>
  <si>
    <t>Zugazabeitia Olabarria L.
 Contreras Martinez J.
 Lopez Mata M.
 Nieto Regueira I.
 Lazo Prados A.
 Perez Casas A.
 Poza De Celis R.
 Castillo Perez I.
 Manas Rueda A.
 Provencio Pulla M.</t>
  </si>
  <si>
    <t>Pain relief and quality of life of 686 cancer patients.</t>
  </si>
  <si>
    <t>Introduction. Cancer patients often suffer pain, depression, constipation and other symptoms that may impact their quality of life (QOL). Effective strategies are needed to improve patients QOL. Objectives. To evaluate QOL (using EQ-5D health questionnaire); pain relief (Brief Pain Inventory - BPI) and bowel function (Bowel Function Index - BFI) in cancer patients treated in radiation oncology services. Parameterswere evaluated in the whole population and subgroups based on the opioid treatments. Methods. Observational prospective study, 3 months of follow up. Cancer patients with moderate-severe pain (NRS&gt;=4), given their written consent. Interim subanalysis of 686 patients included in radiation-oncology services, out of 2245 included in both medical and radiation-oncology services. Results. Patients with ECOG 0-1: 74%. Age 63+/-11 years. Most prevalent primary tumor: head and neck (30%). Metastatic cancer 57%. 62% of patients received chemotherapy, 91% radiation. Pain related to metastasis in 46% of patients: patients with problems in daily activities 79% and with anxiety/depression 73%. 85% of patients received step 3 opioids. Evolution (401 finalized patients at cut-off): QOL (EQ-5D index: 0 death-1 best health status) improved from 0.7 to 0.4 (p &lt; 0.001). Significant improvement of pain in the four BPI ratings of intensity (worst, least, average and right now: p &lt; 0.001). Considering opioid treatment maintained along the study: outcomes of oxycodone/naloxone group (OXN) were significantly favorable to OXN vs other opioids / = OXN (OP). - QOL (EQ-5D index change): OXN 0.3 vs OP 0.04 (p &lt; 0.01). - Greater pain relief in the 4 four ratings of intensity better for OXN; p &lt; 0.01. Average pain relief: OXN -4; OP -2,5; (p &lt; 0.01). - Both clinically and significantly favorable bowel function change, in patients treated with OXN -19.5 vs OP +6.5 (p &lt; 0.01). Conclusions. Cancer patients treated with opioids significantly improve their QOL. Maintained opioid treatment with OXN shows significant improvements in QOL, pain relief and bowel function.</t>
  </si>
  <si>
    <t>https://dx.doi.org/10.1016/j.rpor.2013.03.387</t>
  </si>
  <si>
    <t>Reports of Practical Oncology and Radiotherapy. Conference: 17th Meeting of the Radiation Oncology Spanish Society, SEOR 2013. Vigo Spain. Conference Publication: (var.pagings). 18(SUPPL. 1) (pp S298-S299), 2013. Date of Publication: June 2013.</t>
  </si>
  <si>
    <t>Guichard L.
 Vanhaesebrouck A.
 Fletcher D.
 Stiglitz Y.
 Rouquette A.
 Martinez V.</t>
  </si>
  <si>
    <t>Pain Trajectory After Ankle Surgeries for Osteoarthritis.</t>
  </si>
  <si>
    <t>Background: The pain trajectory after ankle surgeries for osteoarthritis is relevant to describe. The purpose of this prospective study was to describe pain after ankle surgery and explore the link between perioperative factors and the development of postoperative pain. Method(s): Duration, severity, type of preoperative pain, psychological distress, opioid consumption, and type of surgery were evaluated in 49 patients who were followed for 18 months. Acute postoperative pain in the first 10 days after surgery was modeled by a pain trajectory. Univariate analysis was conducted to identify predictors of acute pain trajectory and chronic pain. Result(s): Eighty-seven percent of patients had preoperative chronic pain, 34% had a high postoperative pain trajectory, 44% of whom reported chronic pain at 18 months. The patients who developed a high acute pain trajectory had higher preoperative opioid consumption (50% vs 19.4%, P =.04), a higher incidence of preoperative neuropathic pain (68.8% vs 32.3%, P =.02), a higher brief pain inventory score (51.5 vs 34, P =.01), and a higher psychological distress score (8 vs 3, P =.002). The patients who developed chronic pain had a higher brief pain inventory score (42 vs 33, P =.04), a higher psychological distress score (6 vs 4, P =.04), and a higher preoperative pain intensity (8 vs 6, P =.008). No association was found between the type of ankle surgery and pain. Conclusion(s): Patients with psychological distress and more severe preoperative pain were more at risk to develop acute pain and chronic pain after ankle surgery regardless of the surgery performed. Level of Evidence: Level II, prospective comparative study.Copyright © The Author(s) 2019.</t>
  </si>
  <si>
    <t>https://dx.doi.org/10.1177/1071100718817514</t>
  </si>
  <si>
    <t>Foot and Ankle International. 40(4) (pp 367-373), 2019. Date of Publication: 01 Apr 2019.</t>
  </si>
  <si>
    <t>Husebo B.S.
 Ballard C.
 Aarsland D.</t>
  </si>
  <si>
    <t>Pain treatment of agitation in patients with dementia: A systematic review.</t>
  </si>
  <si>
    <t>Background Advancing age is associated with high prevalence of both dementia and pain. Dementia is frequently accompanied by distressing behavioral and psychological symptoms, including agitation and aggression, particularly in nursing home patients. The etiology of agitation is multifactorial. It has been suggested that un-diagnosed and untreated pain may contribute to agitation in people with dementia. If this is correct, individual pain treatment could be of benefit in ameliorating agitation and other behavioral changes in people with dementia. Objective The objective of this paper is to conduct a systematic review of studies of whether pain medication can improve agitation in people with dementia. Methods A systematic search of the PubMed and Cochrane databases for the period 1992-2010 was performed, using dementia, agitation, aggression, depression, behavioral disturbances, behavioral and psychological symptoms (BPSD), pain, pain assessment, pain treatment, pain management, and analgesics as search terms. Inclusion criteria were: prospective studies including patients with dementia, interventions focusing on pain reduction, inclusion of a control condition, and outcome measures including agitation or other related behavioral disturbances. Results Only three controlled trials were identified; all were cross-over trials, and two included small sample sizes (&lt;50). Findings were inconsistent, and although some correlations were reported, these did not support the hypothesis that pain management reduced agitation. Conclusion There is a profound dearth of rigorous studies of the effect of pain treatment in patients with dementia and agitation. The available studies do not support the hypothesis that pain management reduces agitation in nursing-home patients with dementia. Randomized, controlled parallel-group studies are needed. Copyright © 2011 John Wiley &amp; Sons, Ltd.</t>
  </si>
  <si>
    <t>https://dx.doi.org/10.1002/gps.2649</t>
  </si>
  <si>
    <t>International Journal of Geriatric Psychiatry. 26(10) (pp 1012-1018), 2011. Date of Publication: October 2011.</t>
  </si>
  <si>
    <t>Sampson E.L.
 White N.
 Lord K.
 Leurent B.
 Vickerstaff V.
 Scott S.
 Jones L.</t>
  </si>
  <si>
    <t>Pain, agitation, and behavioural problems in people with dementia admitted to general hospital wards: A longitudinal cohort study.</t>
  </si>
  <si>
    <t>Pain is underdetected and undertreated in people with dementia.We aimed to investigate the prevalence of pain in people with dementia admitted to general hospitals and explore the association between pain and behavioural and psychiatric symptoms of dementia (BPSD). We conducted a longitudinal cohort study of 230 people, aged above 70, with dementia and unplanned medical admissions to 2 UK hospitals. Participants were assessed at baseline and every 4 days for self-reported pain (yes/no question and FACES scale) and observed pain (Pain Assessment in Advanced Dementia scale [PAINAD]) atmovement and at rest, for agitation (Cohen Mansfield Agitating Inventory [CMAI]) and BPSD (Behavioural Pathology in Alzheimer Disease Scale [BEHAVE-AD]). On admission, 27% of participants self-reported pain rising to 39% on at least 1 occasion during admission. Half of them were able to complete the FACES scale, this proportion decreasingwithmore severe dementia. Using the PAINAD,19%had pain at rest and 57%had pain on movement on at least 1 occasion (in 16%, this was persistent throughout the admission). In controlled analyses, pain was not associated with CMAI scores but was strongly associated with total BEHAVE-AD scores, both when pain was assessed on movement (b 5 0.20, 95% confidence interval [CI] 5 0.07-0.32, P 5 0.002) and at rest (b 5 0.41, 95% CI 5 0.14-0.69, P 5 0.003). The association was the strongest for aggression and anxiety. Pain was common in people with dementia admitted to the acute hospital and associated with BPSD. Improved pain management may reduce distressing behaviours and improve the quality of hospital care for people with dementia.Copyright © 2015 Lippincott Williams and Wilkins. All rights reserved.</t>
  </si>
  <si>
    <t>https://dx.doi.org/10.1097/j.pain.0000000000000095</t>
  </si>
  <si>
    <t>Pain. 156(4) (pp 675-683), 2015. Date of Publication: 01 Apr 2015.</t>
  </si>
  <si>
    <t>Jones A.A.
 Cho L.L.
 Kim D.D.
 Barbic S.P.
 Leonova O.
 Byford A.
 Buchanan T.
 Vila-Rodriguez F.
 Procyshyn R.M.
 Lang D.J.
 Vertinsky A.T.
 MacEwan G.W.
 Rauscher A.
 Panenka W.J.
 Thornton A.E.
 Barr A.M.
 Field T.S.
 Honer W.G.</t>
  </si>
  <si>
    <t>Pain, opioid use, depressive symptoms, and mortality in adults living in precarious housing or homelessness: a longitudinal prospective study.</t>
  </si>
  <si>
    <t>Pain and related consequences could contribute to comorbid illness and premature mortality in homeless and precariously housed persons. We analyzed longitudinal data from an ongoing naturalistic prospective study of a community-based sample (n = 370) to characterize risk factors and consequences of bodily pain. The aims were to describe bodily pain and associations with symptoms and psychosocial function, investigate factors that may increase or ameliorate pain, and examine the consequences of pain for symptoms, functioning, and all-cause mortality. Bodily pain severity and impact were rated with the 36-item Short Form Health Survey Bodily Pain Scale monthly over 5 years. Mixed-effects linear regression models estimated the effects of time-invariant and time-varying risk factors for pain, verified by reverse causality and multiple imputation analysis. Regression models estimated the associations between overall person-mean pain severity and subsequent functioning and suicidal ideation, and Cox proportional hazard models assessed association with all-cause mortality. Bodily pain of at least moderate severity persisted (&gt;3 months) in 64% of participants, exceeding rates expected in the general population. Greater pain severity was associated with depressive symptom severity and month-to-month opioid use, overlaid on enduring risk associated with age, arthritis, and posttraumatic stress disorder. The frequency of prescribed and nonprescribed opioid use had nonlinear relationships with pain: intermittent use was associated with severe pain, without reverse association or change with the overdose epidemic. Greater longitudinal mean pain severity was associated with premature mortality, poorer functioning, and suicidal ideation. Considering the relationships between pain, intermittent opioid use, and depressive symptoms could improve health care for precariously housed patients.Copyright © 2022 Lippincott Williams and Wilkins. All rights reserved.</t>
  </si>
  <si>
    <t>https://dx.doi.org/10.1097/j.pain.0000000000002619</t>
  </si>
  <si>
    <t>Pain. 163(11) (pp 2213-2223), 2022. Date of Publication: 01 Nov 2022.</t>
  </si>
  <si>
    <t>Harden R.N.
 Bruehl S.
 Siegler J.
 Cole P.A.</t>
  </si>
  <si>
    <t>Pain, psychological status, and functional recovery in chronic pain patients on daily opioids: A case comparison.</t>
  </si>
  <si>
    <t>Long-term opioid therapy for chronic benign pain remains controversial. Most studies on the effectiveness of such regimens have been case series or case comparisons and very few randomized placebo-controlled studies are available. Overall, this research has produced mixed results. The current study sought to further explore issues regarding the effectiveness of opioids for chronic pain and to examine the use of adjunctive medications in these patients. A random sample of 100 patients taking daily opioids (Opioid) and 100 taking no opioids (Non-opioid) at evaluation were selected from the patient population of a tertiary care multidisciplinary pain program. Statistical analyses revealed that the two groups did not differ regarding pain type, duration, location, or surgical history. Non-Caucasians were less likely to be taking opioids than Caucasians (p &lt; 0.05). Relative to the Non-opioid group, Opioid patients were less frequently taking non-steroidal anti-inflammatories (p &lt; 0.01) and were more often taking anxiolytics (p &lt; 0.05) and muscle relaxants (p &lt; 0.01). Opioid patients reported higher (p &lt; 0.05) current pain and more frequently (p &lt; 0.05) reported current or past clinical depression or anxiety. No other significant differences were noted on measures of pain, psychological status, or functioning. Statistical removal of the effects of pain differences did not alter the pattern of results for psychological and functional measures. Although the study design employed did not allow determination of causality, it is consistent with previous work which has failed to reveal any advantage to use of daily opioids in the chronic pain population with regard to analgesia, decreased adjunctive medication use, or functional recovery. Well-designed, prospective, randomized studies are needed, but the current results suggest continued caution in the use of daily opioids until such studies become available.</t>
  </si>
  <si>
    <t>http://dx.doi.org/10.3233/BMR-1997-9203</t>
  </si>
  <si>
    <t>Journal of Back and Musculoskeletal Rehabilitation. 9(2) (pp 101-108), 1997. Date of Publication: October 1997.</t>
  </si>
  <si>
    <t>Sandgathe Husebo B.
 Husebo S.</t>
  </si>
  <si>
    <t>Palliative care - Also in geriatrics?. [German]</t>
  </si>
  <si>
    <t>Red Cross Clinic is the largest geriatric center in Norway (240 beds). Major parts of the center are: Long time geriatric ward (215 beds), rehabilitation and acute ward (25 beds), day clinic (45 patients) and a teaching and research unit. A palliative care unit (10 beds) will be opened in spring 2000. In mai 1998 a national project: Palliative care for the elderly was opened at our center. The projects main goal is to develop and support proper palliative care to all severe ill and dying patients in Norway. in a prospective study we examined 179 consecutive deaths between 1998 and 1999. Average age was 84.5. Major symptom problems were pain, dyspnoea, death-rattle and anxiety. In the last 24 hours 83% of the patients received opioids, 67% of the cases morphine (mean daily dosage 31.8 mg).37% of the patients received scopolamine (mean daily dosage 0.8 mg), 12% benzodiazepines and 3% of the patients haloperidol. 152 (85%) of the deaths were expected, 27 (15%) unexpected. In 137 patients (77%) open, honest, frank communication with patient or their nearest kin regarding the imminent death was possible. In our experience it is a myth that the relatives want doctors to practise "maximal therapy". All old patients in geriatric clinics and nursing homes need palliative care. We have found no international textbooks of geriatrics with chapters on palliative care or textbooks on palliative care with chapters on the elderly. They need doctors and nurses who are properly trained and educated in palliative care. In most countries in Europe this training and education is not provided.</t>
  </si>
  <si>
    <t>https://dx.doi.org/10.1007/s004820170009</t>
  </si>
  <si>
    <t>Schmerz. 15(5) (pp 350-356), 2001. Date of Publication: 2001.</t>
  </si>
  <si>
    <t>Morita T.
 Fujimoto K.
 Tei Y.</t>
  </si>
  <si>
    <t>Palliative care team: The first year audit in Japan.</t>
  </si>
  <si>
    <t>In Japan, palliative care team (PCT) services have been covered by National Health Insurance since 2002. The primary aims of this study were to compare the characteristics of patients who received PCT services with those admitted to palliative care units (PCU), and to clarify the medical treatments and symptom improvement during the first week after consultation with the PCT. This was a prospective audit study of 111 consecutive cancer patients referred to the PCT in Seirei Mikatabara Hospital and a comparison group of 100 consecutive patients admitted to PCU. As a part of daily practice, we prospectively recorded patient symptoms on a structured data collection sheet at the initial assessment and one week later. Symptom severity was measured by the Japanese version of the Schedule for Team Assessment Scale. After PCT consultation, 25% were discharged to home, 43% died in hospital, 40% died after admission to PCU, and 14% were alive at the end of the study period. Compared with PCU patients, PCT patients were significantly younger, had better performance status, were more likely to be referred with the described aim of symptom palliation, and suffered from more serious pain, appetite loss, somnolence, insomnia, anxiety, and delirium. There were significant improvements in symptom scores of pain, nausea, vomiting, constipation, abdominal swelling, dyspnea, sputum, insomnia, and anxiety during the first week in the PCT group. However, no significant improvements were observed in symptom scores of fatigue, dry mouth, somnolence, and delirium. A median of 3 interventions was performed for each patient, and the most common interventions were administration of NSAIDs, opioids, centrally-acting antiemetics, and steroids. These data indicate that a PCT was successfully implemented in Seirei Mikatabara Hospital, and may contribute to symptom improvement in cancer patients. © 2005 U.S. Cancer Pain Relief Committee. Published by Elsevier Inc. All rights reserved.</t>
  </si>
  <si>
    <t>https://dx.doi.org/10.1016/j.jpainsymman.2004.08.013</t>
  </si>
  <si>
    <t>Journal of Pain and Symptom Management. 29(5) (pp 458-465), 2005. Date of Publication: May 2005.</t>
  </si>
  <si>
    <t>McInturf G.
 Younger K.
 Sanchez C.
 Walde C.
 Abdallah A.-O.
 Ahmed N.
 Shune L.
 Sborov D.W.
 Godara A.
 McClune B.
 Sinclair C.T.
 Mohyuddin G.R.</t>
  </si>
  <si>
    <t>Palliative care utilization, transfusion burden, and end-of-life care for patients with multiple myeloma.</t>
  </si>
  <si>
    <t>Introduction: Despite treatment advances, multiple myeloma (MM) remains a significant source of morbidity and mortality. We aimed to examine specialist palliative care (SPC) involvement and end-of-life care for patients with MM. Method(s): We assessed all deceased patients with a diagnosis of MM who received care at a single institution from January 2010 to December 2019 and assessed SPC involvement. Result(s): We reviewed 456 deceased patients. Overall, 207 patients (45.4%) received SPC visits by clinicians during their disease, and 153 (33.5%) were on MM treatment in the month before death. Median time from SPC consultation to death was 1 month, with 42 (9.2%) of patients receiving SPC visits 6 or more months before death. Amongst the patients for which a place of death was reported (351), 117 (33.3%) died in the acute care setting. Outpatient SPC did not correlate with a reduction of death in the acute care setting. In the group of patients who received outpatient SPC, 22/84 (26.2%) died in an acute care setting, whereas 95/267 (35.5%) patients who did not receive outpatient SPC also died in an acute care setting, (p =.11). Conclusion(s): In our analysis of the entire trajectory of the MM patient experience from diagnosis to death, we found low rates of SPC involvement and a significant proportion of patients receiving aggressive care at end-of-life. While there is no clear correlation that SPC involvement impacted the rate of acute care deaths or decreased utilization of MM treatment in the last month of life, further prospective research on optimal utilization of SPC is required.Copyright © 2022 John Wiley &amp; Sons A/S. Published by John Wiley &amp; Sons Ltd.</t>
  </si>
  <si>
    <t>https://dx.doi.org/10.1111/ejh.13843</t>
  </si>
  <si>
    <t>European Journal of Haematology. 109(5) (pp 559-565), 2022. Date of Publication: November 2022.</t>
  </si>
  <si>
    <t>Beller E.M.
 van Driel M.L.
 Mcgregor L.
 Truong S.
 Mitchell G.</t>
  </si>
  <si>
    <t>Palliative pharmacological sedation for terminally ill adults.</t>
  </si>
  <si>
    <t>Background: Terminally ill people experience a variety of symptoms in the last hours and days of life, including delirium, agitation, anxiety, terminal restlessness, dyspnoea, pain, vomiting, and psychological and physical distress. In the terminal phase of life, these symptoms may become refractory, and unable to be controlled by supportive and palliative therapies specifically targeted to these symptoms. Palliative sedation therapy is one potential solution to providing relief from these refractory symptoms. Sedation in terminally ill people is intended to provide relief from refractory symptoms that are not controlled by other methods. Sedative drugs such as benzodiazepines are titrated to achieve the desired level of sedation; the level of sedation can be easily maintained and the effect is reversible. Objective(s): To assess the evidence for the benefit of palliative pharmacological sedation on quality of life, survival, and specific refractory symptoms in terminally ill adults during their last few days of life. Search Method(s): We searched the Cochrane Central Register of Controlled Trials (CENTRAL; 2014, Issue 11), MEDLINE (1946 to November 2014), and EMBASE (1974 to December 2014), using search terms representing the sedative drug names and classes, disease stage, and study designs. Selection Criteria: We included randomised controlled trials (RCTs), quasi-RCTs, non-RCTs, and observational studies (e.g. before-and-after, interrupted-time-series) with quantitative outcomes. We excluded studies with only qualitative outcomes or that had no comparison (i.e. no control group or no within-group comparison) (e.g. single arm case series). Data Collection and Analysis: Two review authors independently screened titles and abstracts of citations, and full text of potentially eligible studies. Two review authors independently carried out data extraction using standard data extraction forms. A third review author acted as arbiter for both stages. We carried out no meta-analyses due to insufficient data for pooling on any outcome; therefore, we reported outcomes narratively. Main Result(s): The searches resulted in 14 included studies, involving 4167 adults, of whom 1137 received palliative sedation. More than 95% of people had cancer. No studies were randomised or quasi-randomised. All were consecutive case series, with only three having prospective data collection. Risk of bias was high, due to lack of randomisation. No studies measured quality of life or participant well-being, which was the primary outcome of the review. Five studies measured symptom control, using four different methods, so pooling was not possible. The results demonstrated that despite sedation, delirium and dyspnoea were still troublesome symptoms in these people in the last few days of life. Control of other symptoms appeared to be similar in sedated and non-sedated people. Only one study measured unintended adverse effects of sedative drugs and found no major events; however, four of 70 participants appeared to have drug-induced delirium. The study noticed no respiratory suppression. Thirteen of the 14 studies measured survival time from admission or referral to death, and all demonstrated no statistically significant difference between sedated and non-sedated groups. Authors' conclusions: There was insufficient evidence about the efficacy of palliative sedation in terms of a person's quality of life or symptom control. There was evidence that palliative sedation did not hasten death, which has been a concern of physicians and families in prescribing this treatment. However, this evidence comes from low quality studies, so should be interpreted with caution. Further studies that specifically measure the efficacy and quality of life in sedated people, compared with non-sedated people, and quantify adverse effects are required.Copyright © 2017 The Cochrane Collaboration. Published by John Wiley &amp; Sons, Ltd.</t>
  </si>
  <si>
    <t>https://dx.doi.org/10.1002/14651858.CD010206.pub2</t>
  </si>
  <si>
    <t>Cochrane Database of Systematic Reviews. 2017(6) (no pagination), 2015. Article Number: CD010206. Date of Publication: 02 Jan 2015.</t>
  </si>
  <si>
    <t>Czarnecki M.L.
 Hainsworth K.R.
 Simpson P.M.
 Weisman S.J.</t>
  </si>
  <si>
    <t>Parent/nurse-controlled analgesia compared with intravenous PRN opioids for postsurgical pain management in children with developmental delay: A randomized controlled trial.</t>
  </si>
  <si>
    <t>Objectives. The aim of this study was to conduct a randomized, controlled comparison of outcomes associated with parent/nurse-controlled analgesia (PNCA), with and without a basal (background) opioid infusion, with intravenous (IV) opioids intermittently administered by a nurse on an "as needed" basis (IV PRN) for postoperative pain management in children with developmental delay (DD). Methods. Participants included children with DD expected to require IV opioids for at least 24 postoperative hours. Patients were randomized to one of three groups: PNCA with a basal infusion, PNCA without a basal infusion, or IV PRN opioids. Demographics, pain scores, opioid consumption, and frequency of side effects were collected beginning 12hours after emerging from anesthesia to decrease the impact of anesthetic agents on outcomes. Results. The 81 participants (median 5 12.0, 9.0- 15.0 years) were primarily Caucasian (74%) males (58%), with severe DD (69%) having spinal surgery (41%). The proportion of patients in each group with pain scores &lt;=3 vs&gt;=4 revealed no between-group differences in any epoch (P 5 0.09-0.27). Patients in the PNCA with a basal group consumed significantly more opioid (median 5 0.03mg/kg/h morphine equivalents, 0.02-0.03mg/kg/h) than the PNCA without a basal infusion. No difference was found between the PNCA without a basal (median 5 0.01mg/kg/h morphine equivalents, 0.00-0.02mg/kg/h) and the PRN groups (median 5 0.01mg/kg/h morphine equivalents, 0.01-0.02mg/kg/h). There were no statistically significant differences in side effects, with the exception that more children in the PNCA group required supplemental oxygen (P50.05). Conclusions. Results suggest there may be no advantage to PNCA over PRN opioids in this patient population after the first 12 postoperative hours with regard to pain scores, opioid consumption, or side effects.Copyright © 2018 Oxford University Press. All rights reserved.</t>
  </si>
  <si>
    <t>https://dx.doi.org/10.1093/pm/pnx257</t>
  </si>
  <si>
    <t>Pain Medicine (United States). 19(4) (pp 742-752), 2018. Date of Publication: 01 Apr 2018.</t>
  </si>
  <si>
    <t>Koris, J; Deo, S</t>
  </si>
  <si>
    <t>Parental acceptability of pediatric forearm manipulations in a UK district hospital emergency department</t>
  </si>
  <si>
    <t>Acceptability; fracture; forearm; MUA; Accident and Emergency; trauma; treatment</t>
  </si>
  <si>
    <t>CONTROLLED-TRIAL; FRACTURES; CHILDREN; EPIDEMIOLOGY; SATISFACTION; DIAMORPHINE; REDUCTION; ANALGESIA; KETAMINE; SEDATION</t>
  </si>
  <si>
    <t>Purpose: Pediatric forearm fractures are a common presentation to Accident and Emergency departments. Standard treatment for the majority of these is manipulation under sedation within the department, followed by cast application. Concerns have been raised about the acceptability of such interventions, and reluctance to perform these procedures has led to increased admissions and manipulations performed under general anesthetic. Methods: A prospective case series of all pediatric patients with forearm fractures who underwent a manipulation under sedation in the Accident and Emergency department was collected over 12 months. All parents were invited to complete an acceptability questionnaire, adapted from the Swedish Pyramid Questionnaire for Treatment, based on their experiences. Results: A total of 77 patients were included and their parents were asked to complete a Swedish Pyramid Questionnaire of Treatment. Forty-four parents (55%) agreed to fill out the questionnaire. Patient demographics and fracture characteristics were compared between the group that responded and those that did not, with no significant differences. Average level of satisfaction was 9.4/10 (range = 7-10). 98% of respondents were satisfied with the level of analgesia provided, but only 86% with the timeliness of administration. Conclusion: This parent-focused evaluation of treatment confirms high levels of parental satisfaction with the management of pediatric forearm fractures in Accident and Emergency, with regard to care, analgesia, and information. It provides insights about parental concern relating to the injury and their anxiety as information useful to further improving care, a template for assessing quality improvement and should be considered as part of further studies in this field.</t>
  </si>
  <si>
    <t>Smith, Stephanie S.;Joe, George W.;Simpson, D. Dwayne</t>
  </si>
  <si>
    <t>Parental influences on inhalant use by children.</t>
  </si>
  <si>
    <t>Examined characteristics of the parents of Mexican-American drug users (aged 13â€“17 yrs). Interviews with 78 mothers (aged 30â€“71 yrs) showed that a large percentage were not following the traditional path of marriage, childbirth, and caring for their children at home on a full-time basis. Adherence to traditional roles was related to the mother's age, education, alcohol use, depression, and her child's depression, but was not related to heroin drug use, criminality, or home environment. Traditional behaviors were not related to her husband's criminality, alcohol, and drug use, nor to her child's criminality and drug use. Indicators of household stability (e.g., parents' marital status, full employment for the father) were related to the child's use of drugs and related problems. (PsycINFO Database Record (c) 2016 APA, all rights reserved)</t>
  </si>
  <si>
    <t>https://doi.org/10.1177/07399863910133004</t>
  </si>
  <si>
    <t>Hispanic Journal of Behavioral Sciences</t>
  </si>
  <si>
    <t>Kain A.S.
 Fortier M.A.
 Donaldson C.D.
 Tomaszewski D.
 Phan M.
 Jenkins B.N.</t>
  </si>
  <si>
    <t>Parental Psychosocial Factors Moderate Opioid Administration Following Children's Surgery.</t>
  </si>
  <si>
    <t>BACKGROUND: This investigation aimed to examine the impact of parental psychosocial variables on the administration of opioids to young children experiencing postoperative pain. METHOD(S): Participants in this longitudinal analysis were children ages 2-12 undergoing tonsillectomy with or without adenoidectomy and their parents. Parents completed validated instruments assessing trait anxiety, perceived stress, and coping style before surgery, and children and parents completed instruments assessing pain and administration of opioids and acetaminophen on days 1, 2, 3, and 7 at home after surgery. The structure of the data was such that parents and children completed multiple data assessments making the data multilevel (ie, days of data within dyads). To address this issue of data structure, multilevel modeling was used to analyze the dataset. RESULT(S): Participants included 173 parent-child dyads (mean child age = 5.99 +/- 2.51) recruited between 2012 and 2017. We found that parent-related psychosocial variables, such as trait anxiety, stress, and coping style, moderated the relationship between the child's pain and postoperative medication administration. Specifically, when predicting hydrocodone, the interactions between anxiety and pain and stress and pain were significant; when child pain was high, high-anxiety and high-stressed parents gave their children 19% and 12% more hydrocodone, respectively, compared to low-anxiety and low-stressed parents. When predicting acetaminophen, the interactions between anxiety and pain, a blunting coping style and pain, and a monitoring coping style and pain were significant. CONCLUSION(S): These results suggest the need to identify parents who experience high levels of perceived stress and trait anxiety and use appropriate interventions to manage stress and anxiety. This may ensure children receive optimal amounts of pain medication following surgery.Copyright © 2021 Lippincott Williams and Wilkins. All rights reserved.</t>
  </si>
  <si>
    <t>https://dx.doi.org/10.1213/ANE.0000000000005255</t>
  </si>
  <si>
    <t>Anesthesia and Analgesia. 132(6) (pp 1710-1719), 2021. Date of Publication: 01 Jun 2021.</t>
  </si>
  <si>
    <t>Conn, Courtney E.</t>
  </si>
  <si>
    <t>Parental separation and long-term outcomes for inmates: Unexplored terrain.</t>
  </si>
  <si>
    <t>Parental separation, in general, has been shown to have negative effects on children both immediately and longer-term as adults. While there has been extensive research on how parental separation affects children and adults in clinical and community samples, little research has examined how this affects an incarcerated sample. In addition, recently research has begun to look at the different outcomes death and divorce may have on children, but little has been conducted on the effects of an incarcerated parent on a child as this has only recently become a serious issue. This study of jail inmates attempts to bridge the gap between the literature on parental separation in the clinical and community populations, and parental separation effects on incarcerated populations. Drawing on data from retrospective reports, the present study investigated the relationship between parental separation as a result of divorce, death, or incarceration, and several variables of interest (depression, anxiety, shame-proneness, psychopathy, and substance dependence) in a sample of 592 inmates housed in an urban jail. Separation from the mother by any means was positively significantly related to depression, cognitive depression, and the PCL:SV Factor 2 score, and approached significance for other variables. Separation from the father was not significantly related to any of the outcome variables. When comparing the negative effects of separation from the mother to separation from the father, the difference was most pronounced when separated from the mother due to incarceration. Being separated from the mother due to death or divorce did not result in any differentially worse outcomes. Being separated from the mother because of divorce (versus death or incarceration) was associated with lower scores of shame-proneness, while being separated from the mother because of incarceration (versus death or divorce) was associated with higher scores for the PCL:SV total and shame-proneness. The age at which the child was separated from his or her parent, and the length of time separated, did not have a significant relationship to any of the outcome variables. The cohort of participants that were currently 45 years and older and experienced separation from a parent due to divorce or incarceration were more likely to experience cocaine and alcohol dependence as adults, compared to participants who had not been separated from their parents, and a cohort of participants that were currently 25 years and younger and had experienced separation from a parent due to divorce or incarceration. The findings highlight the importance of maternal absence, as well as the detrimental effects being separated from a parent due to incarceration can have. The findings also shed light on ways in which children separated from their parents (due to death, divorce, or incarceration) are at risk for poor outcomes as adults, and underline the need for interventions for both the children experiencing the separation and the parents who are incarcerated. (PsycInfo Database Record (c) 2022 APA, all rights reserved)</t>
  </si>
  <si>
    <t>Comiskey C.M.
 Milnes J.
 Daly M.</t>
  </si>
  <si>
    <t>Parents who use drugs: the well-being of parent and child dyads among people receiving harm reduction interventions for opiate use.</t>
  </si>
  <si>
    <t>Background: This article provides baseline measurement of health outcomes for parent and child dyads among people receiving interventions for opiate use. Method(s): A cohort study was implemented among 171 participants with 235 children in three urban sites in Ireland in 2010/11. Adult and child outcomes were measured using the Short Form 12, the Becks Depression and Anxiety Inventories, the Strength and Difficulties Questionnaire and the Kidscreen 27. Result(s): Over 60% (95% CI 52.5%-68.8%) of adult participants grew up in a household with at least one person who used substances. The main substance used was alcohol (80.7%; 95% CI 71.9%-89.5%) followed by heroin (11.4%; 95% CI 4.2%-18.6%). A correlation was found between increasing adult anxiety and growing up in a home with a person using substances (r = 0.169, p = 0.040). Children of current parents had more difficulties with emotional and conduct problems, as compared to international norms (t = 5.85, p &lt; 0.01; t = 3.39, p &lt; 0.01). Correlations existed between current parental depression and anxiety and child conduct disorder (r = 0.344, p = 0.008; r = 0.374, p = 0.004). Conclusion(s): Parents who use drugs are part of the so-called "sandwich generation". Monitoring and evaluation of interventions that address outcomes across generations of parental and child dyads are lacking.Copyright © 2017 Taylor &amp; Francis Group, LLC.</t>
  </si>
  <si>
    <t>https://dx.doi.org/10.1080/14659891.2016.1177616</t>
  </si>
  <si>
    <t>Journal of Substance Use. 22(2) (pp 206-210), 2017. Date of Publication: 04 Mar 2017.</t>
  </si>
  <si>
    <t>Spechler P.A.
 Stewart J.L.
 Kuplicki R.
 Paulus M.P.</t>
  </si>
  <si>
    <t>Parsing impulsivity in individuals with anxiety and depression who use Cannabis.</t>
  </si>
  <si>
    <t>Background: Individuals with anxiety/depression may impulsively use cannabis to acutely induce positive affect and attenuate aversive mood states. However, few studies have attempted to parse impulsivity displayed by anxious/depressed cannabis users. This investigation examined what aspects of impulsivity characterize those individuals using self-report and functional MRI (fMRI) measures. Method(s): Individuals with any lifetime anxiety/depression diagnoses and problematic cannabis use ("Anx/Dep+CB"; n=42) were compared to a propensity score-matched group with very low cannabis use ("Anx/Dep-lowCB"; n=42), and a healthy control group (n=37). Impulsivity was measured using the UPPS-P Impulsivity Questionnaire and the Stop Signal Task (SST) during fMRI. For UPPS-P, regression models estimated group-by-impulsivity subscale interactions with post-hoc pairwise tests. For the SST, similar regression models were estimated with four a-priori regions of interest (ROIs; right opercularis, orbitalis, dorsal and ventral anterior insula) during stop-success and stop-failure processing. Null SST findings were followed up using Bayes factor analysis to quantify the evidence in support of the null hypothesis. Result(s): For the UPPS-P, a significant group-by-subscale interaction indicated that the Anx/Dep+CB group exhibited higher levels of impulsivity on the negative- and positive-urgency subscales relative to both comparison groups. Higher negative-urgency correlated with heavier lifetime cannabis use across groups. For the SST, there were no ROI task activation differences. Bayes factor analysis determined the null findings were at least three times more likely than the alternative hypothesis for all ROIs. Conclusion(s): Impulsivity under periods of heightened affect, but not motor response inhibitions, characterized anxious/depressed individuals who use cannabis.Copyright © 2020 Elsevier B.V.</t>
  </si>
  <si>
    <t>https://dx.doi.org/10.1016/j.drugalcdep.2020.108289</t>
  </si>
  <si>
    <t>Drug and Alcohol Dependence. 217 (no pagination), 2020. Article Number: 108289. Date of Publication: 1 December 2020.</t>
  </si>
  <si>
    <t>Vorma, Helena;Sokero, Petteri;Aaltonen, Mikko;Turtiainen, Saija;Hughes, Lorine A.;Savolainen, Jukka</t>
  </si>
  <si>
    <t>Participation in opioid substitution treatment reduces the rate of criminal convictions: Evidence from a community study.</t>
  </si>
  <si>
    <t>Objective: Positive outcomes associated with opioid substitution treatment include reduced illicit opioid use and lower risk of HIV and other blood-borne infections. The effect on the reduction of criminal activity remains unclear. Our aim was to investigate the impact of treatment on criminal activity using conviction register data. Method: This observational retrospective study included all new patients (N = 169) enrolled in an opioid substitution treatment program in the Helsinki University Central Hospital Clinic for Addiction Psychiatry between 2000 and 2005. Psychiatric and psychosocial services were provided as part of the program. Patient treatments were followed up for 18 months. Data on criminal convictions were collected for approximately 3 years before and after the start of treatment. Results:Mean rates of convictions decreased significantly during treatment. The effects were similar for total convictions, drug convictions, and property crime convictions. Although the numbers of violence and drunk driving convictions were too small to be analysed separately, on a bivariate level there was no indication of reduction in these crime types. Patients with amphetamine co-dependence fared best. Sex, age, other co-dependences or psychiatric diagnoses, negative urine analyses during the treatment, and dropping out from treatment had little impact on the outcomes. Conclusions: Opioid substitution treatment seems to reduce criminal activity effectively. However, more information is needed to determine how treatment influences different types of criminality and which types of patients benefit most. (PsycInfo Database Record (c) 2020 APA, all rights reserved)</t>
  </si>
  <si>
    <t>https://doi.org/10.1016/j.addbeh.2013.03.009</t>
  </si>
  <si>
    <t>Schneider, Kristin E.;Krawczyk, Noa;Xuan, Ziming;Johnson, Renee M.</t>
  </si>
  <si>
    <t>Past 15-year trends in lifetime cocaine use among US high school students.</t>
  </si>
  <si>
    <t>Background: Most recent research on adolescent drug use has focused on alcohol, tobacco, and marijuana. Less is known about the recent epidemiology of adolescent cocaine use, which has serious health consequences. Purpose: To describe recent trends in cocaine use by U.S. high school students, and identify differences in lifetime and repeated use across sex and racial/ethnic groups. Methods: We used data from the national Youth Risk Behavior Surveys (YRBS) from 1999 to 2015. We estimated the prevalence of lifetime cocaine use (LCU) and repeated lifetime cocaine use (RLCU) across years by race/ethnicity and sex and tested for linear and quadratic trends. Results: The prevalence of LCU decreased from 1999 to 2015 (9.54%â€“5.19%). RLCU also decreased (5.13%â€“2.84%). Despite the overall decline, LCU and RLCU both rose between 2009â€“2015 (LCU:2.78%â€“5.19%, RLCU:1.58%â€“2.84%). Boys had higher rates of LCU and RLCU than girls (LCU:6.42% vs 4.65%; RLCU:3.69% vs 2.18%). American Indian/Alaskan Native, Native Hawaiian/Pacific Islander, and Hispanic adolescents had the highest overall prevalence of LCU. Black adolescentsâ€™ LCU patterns differed from other racial/ethnic groups. The prevalence of LCU among Black boys increased over time, while the prevalence for Black girls remained consistently low. Conclusions: Adolescent cocaine use is less common today than in the 1990s. However, rates of adolescent cocaine use have risen across all racial/ethnic groups in the past few years. Public health efforts should address at risk groups with particularly high or rising rates of cocaine use. (PsycINFO Database Record (c) 2018 APA, all rights reserved)</t>
  </si>
  <si>
    <t>https://doi.org/10.1016/j.drugalcdep.2017.10.028</t>
  </si>
  <si>
    <t>Kerr D.C.R.
 Tiberio S.S.
 Capaldi D.M.
 Owen L.D.</t>
  </si>
  <si>
    <t>Paternal and maternal prescription opioid use and misuse: General and specific risks for early adolescents' substance use.</t>
  </si>
  <si>
    <t>Background: Parent substance use is a risk factor early adolescents' substance use. Theoretical models of deviance and general substance use risk may not apply to risk-transmission pathways involving parents' prescription opioid misuse (POM) and child outcomes. Thus, we examined predictions of children's alcohol, tobacco, and marijuana (ATM) use in early adolescence, from parental POM, delinquency, depressive symptoms, and ATM use. Method(s): Children (n = 216; 121 female) participated from early childhood to ages 11-12 or 13-14 years with their 111 fathers and 136 mothers. At all available waves, self-reports were collected on each parents' POM, ATM, prescription opioid use (POU), depressive symptoms, and delinquent behavior, and children's ATM use. Result(s): Poisson regressions were run separately by parent, controlled for child age and gender and paternal age at child's birth, and accounted for clustering of children in families. Child ATM use was predicted by paternal POM, but the effect was better explained by paternal ATM use, which was a stronger effect in families with higher father-child residential contact. In contrast and unexpectedly, mothers' POU but not POM predicted child ATM use, and the effect was not explained by the significant predictions from maternal ATM use and delinquency. Conclusion(s): Fathers' POM and mothers' POU predicted child ATM use by early adolescence. Findings generally were consistent with parent-child risk-transmission processes described for other substances. Resident fathers' substance use and multiple maternal risk factors are worthy foci for prevention of the intergenerational transmission of substance use.Copyright © 2019 Elsevier Ltd</t>
  </si>
  <si>
    <t>https://dx.doi.org/10.1016/j.addbeh.2019.106248</t>
  </si>
  <si>
    <t>Addictive Behaviors. 103 (no pagination), 2020. Article Number: 106248. Date of Publication: April 2020.</t>
  </si>
  <si>
    <t>Al-Gomer, Omar;Shiles, Graham;Ahdelghani, Mohamed;Moselhy, Hamdy F.</t>
  </si>
  <si>
    <t>Pathway to criminal behaviors: A profile drug dependent offenders enforced for treatment by a court order.</t>
  </si>
  <si>
    <t>Case notes of 68 patients were used. Nearly 81% were male and 19% female. Most of the referrals were from the Probation Service. 65 Offenders (95.6%) had a diagnosis of opiate dependence syndrome and only 3 cases (4.4%) were cocaine dependent. 20.6% of the patients had no previous convictions and the average number of crimes was 4.3%. The average onset of criminal activity was 21%. The amount of heroin misuse was the only predictive factor for being involved in current crimes. (PsycINFO Database Record (c) 2019 APA, all rights reserved)</t>
  </si>
  <si>
    <t>https://doi.org/10.1097/01.adt.0000210706.72574.ac</t>
  </si>
  <si>
    <t>Morgan N.
 Mall S.</t>
  </si>
  <si>
    <t>Pathways between urbanization and harmful substance use.</t>
  </si>
  <si>
    <t>Purpose of reviewEpidemiological literature suggests that urbanization is potentially linked to a number of stressors that could be associated with harmful substance use and mental disorders. This may vary by country. This review gives attention to emergent literature examining the pathways between urbanization and harmful substance use.Recent findingsStudies examining the links between urbanization, mental health and substance use suggest complex pathways between urbanization and substance use as well as a range of modifying variables that could contribute to these associations. Such variables include increased supply of illicit and licit substances brought about by economic development, globalization and technology as well as an increased demand for particular substances. Rural areas may also have unique factors associated with harmful substance use but these are beyond the scope of this review.SummaryWe have presented evidence to suggest potential associations between urbanization and harmful substance use. We acknowledge that data are limited because of a paucity of longitudinal studies elucidating these relationships.Copyright © 2019 Wolters Kluwer Health, Inc. All rights reserved.</t>
  </si>
  <si>
    <t>https://dx.doi.org/10.1097/YCO.0000000000000488</t>
  </si>
  <si>
    <t>Current Opinion in Psychiatry. 32(3) (pp 218-223), 2019. Date of Publication: 01 May 2019.</t>
  </si>
  <si>
    <t>Metrebian, N.;Mott, J.;Carnwath, Z.;Carnwath, T.;Stimson, G. V.;Sell, L.</t>
  </si>
  <si>
    <t>Pathways into receiving a prescription for diamorphine (heroin) for the treatment of opiate dependence in the United Kingdom.</t>
  </si>
  <si>
    <t>In the UK, few doctors prescribe diamorphine for the treatment of opiate dependence to a small number of patients. A retrospective case note review of patients receiving diamorphine in 2000 was conducted in the UK to determine how and why these patients came to receive a prescription for diamorphine. Patient eligibility criteria were examined together with doctors' stated reasons for initiating a diamorphine (heroin) prescription. Two hundred and ten sets of patients' case notes were reviewed at 27 of the 42 (64%) drug clinics in England and Wales where diamorphine was prescribed by the doctor. There appeared to be a general consensus among the few doctors who had prescribed diamorphine that it was a treatment of last resort, for those with long histories of heroin use and injecting, and those who had not responded sufficiently well to previous other treatments. However, there was also a small number of patients initiated on diamorphine without ever having previously received opiate treatments and some because they were experiencing problems injecting methadone. This reflects the UK history of the individual doctor's clinical autonomy in deciding when diamorphine is appropriate and the previous lack of nationally agreed patient eligibility criteria. (PsycINFO Database Record (c) 2016 APA, all rights reserved)</t>
  </si>
  <si>
    <t>https://doi.org/10.1159/000101550</t>
  </si>
  <si>
    <t>Hayhurst, Karen P.;Pierce, Matthias;Hickman, Matthew;Seddon, Toby;Dunn, Graham;Keane, John;Millar, Tim</t>
  </si>
  <si>
    <t>Pathways through opiate use and offending: A systematic review.</t>
  </si>
  <si>
    <t>Background: Although evidence points to a strong link between illicit drug use and crime, robust evidence for temporal order in the relationship is scant. We carried out a systematic review to assess the evidence for pathways through opiate/crack cocaine use and offending to determine temporal order. Methods: A systematic review sourced five databases, three online sources, bibliographies and citation mapping. Inclusion criteria were: focus on opiate/crack use, and offending; pre-drug use information; longitudinal design; corroborative official crime records. Rate ratios (RR) of post-drug use initiation to pre-drug use initiation were pooled using random effects meta-analysis. Results: 20 studies were included; UK (9) and US (11). All were of opiate use. Mean age at (recorded) offending onset (16.7 yrs) preceded mean age at opiate-use onset (19.6 yrs). Substantial heterogeneity (over 80%: unexplained bymeta-regression) meant that RRs were not pooled. The RR for total (recorded) offending ranged from 0.71 to 25.7 (10 studies; 22 subsamples: positive association, 4: equivocal, 1: negative association). Positive associations were observed in 14/15 independent samples; unlikely to be a chance finding (sign test p = 0.001). Individual offence types were examined: theft (RR 0.63â€“8.3, 13 subsamples: positive, 9: equivocal, 1 negative); burglary (RR 0.74â€“50.0, 9 subsamples: positive, 13: equivocal); violence (RR 0.39â€“16.0, 6 subsamples: positive, 15: equivocal); and robbery (RR 0.50â€“5.0, 5 subsamples: positive, 15: equivocal). Conclusions: Available evidence suggests that onset-opiate use accelerates already-existing offending, particularly for theft. However, evidence is out of date, with studies characterised by heterogeneity and failure to use a matched non-opiate-user comparison group to better-establish whether onset-opiate use is associated with additional crime. (PsycInfo Database Record (c) 2020 APA, all rights reserved)</t>
  </si>
  <si>
    <t>https://doi.org/10.1016/j.drugpo.2016.08.015</t>
  </si>
  <si>
    <t>Spotnitz M.
 Ostropolets A.
 Castano V.G.
 Natarajan K.
 Waldman G.J.
 Argenziano M.
 Ottman R.
 Hripcsak G.
 Choi H.
 Youngerman B.E.</t>
  </si>
  <si>
    <t>Patient characteristics and antiseizure medication pathways in newly diagnosed epilepsy: Feasibility and pilot results using the common data model in a single-center electronic medical record database.</t>
  </si>
  <si>
    <t>Introduction: Efforts to characterize variability in epilepsy treatment pathways are limited by the large number of possible antiseizure medication (ASM) regimens and sequences, heterogeneity of patients, and challenges of measuring confounding variables and outcomes across institutions. The Observational Health Data Science and Informatics (OHDSI) collaborative is an international data network representing over 1 billion patient records using common data standards. However, few studies have applied OHDSI's Common Data Model (CDM) to the population with epilepsy and none have validated relevant concepts. The goals of this study were to demonstrate the feasibility of characterizing adult patients with epilepsy and ASM treatment pathways using the CDM in an electronic health record (EHR)-derived database. Method(s): We validated a phenotype algorithm for epilepsy in adults using the CDM in an EHR-derived database (2001-2020) against source records and a prospectively maintained database of patients with confirmed epilepsy. We obtained the frequency of all antecedent conditions and procedures for patients meeting the epilepsy phenotype criteria and characterized ASM exposure sequences over time and by age and sex. Result(s): The phenotype algorithm identified epilepsy with 73.0-85.0% positive predictive value and 86.3% sensitivity. Many patients had neurologic conditions and diagnoses antecedent to meeting epilepsy criteria. Levetiracetam incrementally replaced phenytoin as the most common first-line agent, but significant heterogeneity remained, particularly in second-line and subsequent agents. Drug sequences included up to 8 unique ingredients and a total of 1,235 unique pathways were observed. Conclusion(s): Despite the availability of additional ASMs in the last 2 decades and accumulated guidelines and evidence, ASM use varies significantly in practice, particularly for second-line and subsequent agents. Multi-center OHDSI studies have the potential to better characterize the full extent of variability and support observational comparative effectiveness research, but additional work is needed to validate covariates and outcomes.Copyright © 2022 Elsevier Inc.</t>
  </si>
  <si>
    <t>https://dx.doi.org/10.1016/j.yebeh.2022.108630</t>
  </si>
  <si>
    <t>Epilepsy and Behavior. 129 (no pagination), 2022. Article Number: 108630. Date of Publication: April 2022.</t>
  </si>
  <si>
    <t>Elzey M.J.
 Barden S.M.
 Edwards E.S.</t>
  </si>
  <si>
    <t>Patient characteristics and outcomes in unintentional, non-fatal prescription opioid overdoses: A systematic review.</t>
  </si>
  <si>
    <t>Background: Opioid overdose continues to be a significant and growing cause of preventable mortality and morbidity. Studies suggest that unintentional, non-fatal overdose from prescription opioid analgesics constitutes a large portion of total overdose events. The societal burden associated with these events is a frequently overlooked public health concern. Objective(s): To evaluate unintentional, non-fatal prescription opioid overdoses, including the identification of risk factors, societal burden, and knowledge gaps where further study is warranted. Study Design: Systematic review of the literature for unintentional, non-fatal opioid overdose. Method(s): Preferred reporting items for systematic reviews and meta-analyses guidelines were used in constructing this systematic review. To determine the scope of the existing literature, a systematic search was conducted using the MEDLINE, CINAHL, PsycINFO, and Web of Science databases. Result(s): This systematic review analyzes 24 articles (21 retrospective descriptive analyses, 2 prospective analyses, one phase III trial, and one meta-analysis). Articles were reviewed by authors and relevant data examined. Results show that opioid overdose morbidity is significantly more prevalent than mortality and sequelae of non-fatal events should be studied in more detail. Limitation(s): The limitations of this systematic review include the range of study populations and opioids discussed and the broad and variable definitions of "opioid overdose" in the literature. Conclusion(s): Opioid overdose morbidity and mortality is seen across the entire spectrum of inpatient and outpatient use with significant numbers of adverse events occurring in population segments not identified by high risk indicators. Increased physician awareness and a multi-modal approach could help mitigate the overdose epidemic while maintaining effective pain control for patients.Copyright © 2016, American Society of Interventional Pain Physicians. All rights reserved.</t>
  </si>
  <si>
    <t>Pain Physician. 19(4) (pp 215-228), 2016. Date of Publication: May-June 2016.</t>
  </si>
  <si>
    <t>Cuthbert C.A.
 Xu Y.
 Boyne D.J.
 Kong S.
 Hemmelgarn B.R.
 Cheung W.Y.</t>
  </si>
  <si>
    <t>Patient level factors associated with chronic opioid use in cancer patients.</t>
  </si>
  <si>
    <t>Background: Opioid prescribing in oncology is increasingly scrutinized given public health concerns about chronic opioid use, misuse, and harms. We aimed to evaluate patient reported pain scores, mental health indicators, prior opioid use, and number of opioid prescribers as potential risk factors for chronic opioid use in a large Canadian province. Method(s): This was a population-based cohort study using administrative health data of patients in Alberta, Canada, diagnosed between Jan 2016 and Jan 2017, and completed a prospective comprehensive symptom survey within +/-60 days of diagnosis. Patients were divided into two groups: chronic opioid use (COU) (defined as continuous prescriptions for opioids for at least 90 days post diagnosis) and non-chronic opioid use (NCOU). Logistic regression models were used to evaluate factors associated with COU. Result(s): We included 694 patients. Most had breast (20%), colorectal (13%), and lung (33%) cancers. There were no differences in mean age (65 years) or gender (50% female) between the groups. In total, 32% had moderate to high pain scores at diagnosis. Of the 14% with COU, 79% were opioid naive at diagnosis. Those in the COU group were more often diagnosed with advanced stage of disease (66% vs 40%), had lung cancer (47%), and were opioid tolerant at diagnosis (defined as &gt; 90 days of continuous opioids within 1 year prior to their diagnosis) (21% vs 3%). In comparison, 64% of COU versus 27% of NCOU had moderate to severe pain scores at diagnosis (p &lt; 0.001). COU had significantly higher anxiety and depression scores at diagnosis versus NCOU (p = 0.004). Among patients with COU, morphine equivalent daily doses increased from 27.3 (prediagnosis) to 65.1 (post-diagnosis). Irrespective of treatment type or stage, those who had moderate to high pain scores, were opioid tolerant at diagnosis, or had multiple prescribers were at greater risk for COU (see Table). Conclusion(s): Specific patient groups were at increased risk of COU and should be the focus of adaptive prescribing approaches to ensure that opioid use is appropriate. (Table Presented) .</t>
  </si>
  <si>
    <t>https://dx.doi.org/10.1200/JCO.2019.37.15_suppl.11580</t>
  </si>
  <si>
    <t>Heng M.
 McTague M.F.
 Lucas R.C.
 Harris M.B.
 Vrahas M.S.
 Weaver M.J.</t>
  </si>
  <si>
    <t>Patient Perceptions of the Use of Medical Marijuana in the Treatment of Pain After Musculoskeletal Trauma: A Survey of Patients at 2 Trauma Centers in Massachusetts.</t>
  </si>
  <si>
    <t>Objective: To evaluate musculoskeletal trauma patients' beliefs regarding the usefulness of marijuana as a valid medical treatment for postinjury and postoperative pain and anxiety. Design(s): Prospective survey. Setting(s): Two academic Level 1 trauma centers. Patients/Participants: Five hundred patients in an orthopedic outpatient clinic. Intervention(s): Survey. Main Outcome Measurements: (1) Do patients believe that marijuana can be used as medicine? (2) Do patients believe that marijuana can help treat postinjury pain? (3) Are patients comfortable speaking with their health care providers about medical marijuana? Results: The majority of patients felt that marijuana could be used to treat pain (78%, 390) and anxiety (62%, 309). Most patients (60%, 302) had used marijuana at least once previously, whereas only 14% reported using marijuana after their injury. Of those who used marijuana during their recovery, 90% (63/70) believed that it reduced symptoms of pain, and 81% (57/70) believed that it reduced the amount of opioid pain medication they used. Conclusion(s): The majority of patients in this study believed that medical marijuana is a valid treatment and that it does have a role in reducing postinjury and postoperative pain. Those patients who used marijuana during their recovery felt that it alleviated symptoms of pain and reduced their opioid intake. Our results help inform clinicians regarding the perceptions of patients with trauma regarding the usefulness of marijuana in treating pain and support further study into the utility of medical marijuana in this population.Copyright © 2018 Lippincott Williams and Wilkins. All rights reserved.</t>
  </si>
  <si>
    <t>https://dx.doi.org/10.1097/BOT.0000000000001002</t>
  </si>
  <si>
    <t>Journal of Orthopaedic Trauma. 32(1) (pp E25-E30), 2018. Date of Publication: 01 Jan 2018.</t>
  </si>
  <si>
    <t>da Assuncao R.E.
 Neely J.
 Lochab J.
 Mizumi-Richards N.
 Barnett A.
 Pandit H.</t>
  </si>
  <si>
    <t>Patient recall of surgical information after day case knee arthroscopy.</t>
  </si>
  <si>
    <t>Purpose: Day case knee arthroscopy is frequently performed on dedicated lists designed to optimise the throughput of patients. This could affect patient recall of clinical information with clinical, ethical and medicolegal consequences. The purpose of this study was to assess patient recall after knee arthroscopy and identify potential contributory factors. Method(s): Seventy-two patients undergoing day case knee arthroscopy were provided with information about their surgery post-operatively and tested for recall of the information prior to discharge. All patients underwent cognitive assessment when information was delivered and again when tested. Patient recall was correlated with demographic and anaesthetic factors and a multivariate regression model was used to identify risk factors for reduced recall. Result(s): Recall overall was poor. Significant independent risk factors for reduced recall were reduced cognitive state at the time of information delivery and a shorter time between surgery and information delivery. Duration of anaesthesia, use of sedatives and use of opiate analgesia were not significantly correlated with recall. Conclusion(s): Information recall after day case knee athroscopy may be suboptimal. Allowing more time between surgery and information delivery may improve recall. However, this may be difficult during the course of a busy list and surgeons should consider using additional techniques to improve patient recall after surgery to reduce the risk of patient anxiety or non-compliance. Level of Evidence: IV. © 2012 Springer-Verlag.</t>
  </si>
  <si>
    <t>https://dx.doi.org/10.1007/s00167-012-2149-5</t>
  </si>
  <si>
    <t>Knee Surgery, Sports Traumatology, Arthroscopy. 21(7) (pp 1510-1515), 2013. Date of Publication: July 2013.</t>
  </si>
  <si>
    <t>Hassan A.N.
 Bozinoff N.
 Jutras-Aswad D.
 Socias M.E.
 Stewart S.H.
 Lim R.
 Le Foll B.</t>
  </si>
  <si>
    <t>Patient Satisfaction With Standard Methadone and Flexible Buprenorphine/Naloxone Models of Care: Results From a Pragmatic Randomized Controlled Clinical Trial.</t>
  </si>
  <si>
    <t>Introduction Patient satisfaction is a critical measure of quality of care across health disciplines because it may affect clinical outcomes. Objectives This study aimed to examine longitudinal patient satisfaction in individuals with opioid use disorder (OUD) randomized to receive either standard methadone or flexible buprenorphine/naloxone models of care, its predictors, and association with dropout/illicit drug use. Methods This study assessed patient satisfaction, using the 8-item version of the Client Satisfaction Questionnaire (CSQ), as a secondary outcome of a large phase IV pragmatic randomized controlled trial (OPTIMA). The effectiveness of standard methadone model of care was compared with flexible take-home buprenorphine/naloxone dispensation model of care in patients with prescription-type OUD. Of 272 participants recruited and followed up for 24 weeks, 183 were eligible for this study. Results Throughout the study, patients were "satisfied"with their treatment. The average CSQ score was not significantly different between weeks 4, 12, and 24 in the total sample (chi2 = 0.35; P = 0.84). There was no significant difference in CSQ based on treatment assignment (methadone vs flexible buprenorphine/naloxone) either overall (z = 0.87; P = 0.38) or over time (chi2 = 0.65; P = 0.72). High levels of depression at baseline and decreased depressive symptoms over the follow-up period predicted positive changes in patient satisfaction (P = 0.03 and P = &lt;0.01, respectively). Satisfaction was significantly associated with treatment retention but not illicit drug use. Conclusions This study demonstrates that patients with OUD on either standard methadone or flexible buprenorphine were generally satisfied with their treatment, with no difference in patient satisfaction based on treatment allocation. Given the ongoing opioid crisis, strategies to improve patient satisfaction should be further explored.Copyright © Wolters Kluwer Health, Inc. All rights reserved.</t>
  </si>
  <si>
    <t>https://dx.doi.org/10.1097/ADM.0000000000001048</t>
  </si>
  <si>
    <t>Journal of Addiction Medicine. 17(1) (pp E49-E56), 2023. Date of Publication: 01 Jan 2023.</t>
  </si>
  <si>
    <t>Bryson G.L.
 Chung F.
 Cox R.G.
 Crowe M.-J.
 Fuller J.
 Henderson C.
 Finegan B.A.
 Friedman Z.
 Miller D.R.
 van Vlymen J.</t>
  </si>
  <si>
    <t>Patient selection in ambulatory anesthesia - An evidence-based review: Part II.</t>
  </si>
  <si>
    <t>Purpose: This is the second of two reviews evaluating the management of patients with selected medical conditions undergoing ambulatory anesthesia and surgery. Conditions highlighted in this review include: diabetes mellitus; morbid obesity; the ex-premature infant; the child with an upper respiratory infection; malignant hyperthermia; and the use of monoamine oxidase inhibitors. Source: Medline search strategies and the framework for the evaluation of clinical evidence are presented in Part I. Principal findings: Diabetes mellitus has not been linked with adverse events following ambulatory surgery. The morbidly obese patient is at an increased risk for minor respiratory complications in the perioperative period but these events do not increase unanticipated admissions. The ex-premature infant may be considered for ambulatory surgery if post-conceptual age is &gt; 60 weeks and hematocrit is &gt; 30%. The child with a recent upper respiratory tract infection is at an increased risk for perioperative respiratory complications, particularly if endotracheal intubation is required. Patients with malignant hyperthermia may undergo outpatient surgery but require four hours of postoperative temperature monitoring. Sporadic cases of drug interactions have been reported when meperidine and indirect-acting catecholamines are administered in the presence of monamine oxidase inhibitors. Ambulatory anesthesia and surgery is safe if these combinations of drugs are avoided. Conclusion(s): Ambulatory anesthesia can be performed in, and is being offered to, a variety of patients with significant coexistent disease. In many cases there is little evidence documenting the outcomes expected in such patients. Prospective observational and interventional trials are required to better define perioperative management.</t>
  </si>
  <si>
    <t>https://dx.doi.org/10.1007/BF03018450</t>
  </si>
  <si>
    <t>Canadian Journal of Anesthesia. 51(8) (pp 782-794), 2004. Date of Publication: October 2004.</t>
  </si>
  <si>
    <t>Hofer C.K.
 Zollinger A.
 Buchi S.
 Klaghofer R.
 Serafino D.
 Buhlmann S.
 Buddeberg C.
 Pasch T.
 Spahn D.R.</t>
  </si>
  <si>
    <t>Patient well-being after general anaesthesia: A prospective, randomized, controlled multi-centre trial comparing intravenous and inhalation anaesthesia.</t>
  </si>
  <si>
    <t>Background. The aim of this study was to assess postoperative patient well-being after total i.v. anaesthesia compared with inhalation anaesthesia by means of validated psychometric tests. Methods. With ethics committee approval, 305 patients undergoing minor elective gynaecologic or orthopaedic interventions were assigned randomly to total i.v. anaesthesia using propofol or inhalation anaesthesia using sevoflurane. The primary outcome measurement was the actual mental state 90 min and 24 h after anaesthesia assessed by a blinded observer using the Adjective Mood Scale (AMS) and the State-Trait-Anxiety Inventory (STAI). Incidence of postoperative nausea and vomiting (PONV) and postoperative pain level were determined by Visual Analogue Scale (VAS) 90 min and 24 h after anaesthesia (secondary outcome measurements). Patient satisfaction was evaluated using a VAS 24 h after anaesthesia. Results. The AMS and STAI scores were significantly better 90 min after total i.v. anaesthesia compared with inhalation anaesthesia (P=0.02, P=0.05, respectively), but equal 24 h after both anaesthetic techniques (P=0.90, P=0.78, respectively); patient satisfaction was comparable (P=0.26). Postoperative pain was comparable in both groups 90 min and 24 h after anaesthesia (P=0.11, P=0.12, respectively). The incidence of postoperative nausea was reduced after total i.v. compared with inhalation anaesthesia at 90 min (7 vs 35%, P&lt;0.001), and 24 h (33 VS 52%, P=0.001). Conclusion. Total i.v. anaesthesia improves early postoperative patient well-being and reduces the incidence of PONV.</t>
  </si>
  <si>
    <t>https://dx.doi.org/10.1093/bja/aeg243</t>
  </si>
  <si>
    <t>British Journal of Anaesthesia. 91(5) (pp 631-637), 2003. Date of Publication: November 2003.</t>
  </si>
  <si>
    <t>Paech M.J.</t>
  </si>
  <si>
    <t>Patient-controlled epidural analgesia in obstetrics.</t>
  </si>
  <si>
    <t>PCEA is an attractive concept with special benefits in the obstetric population. It provides a safe and valuable alternative to other approaches to labour analgesia, with demonstrable advantages when used appropriately by motivated women. It also appears to be useful for management of pain after caesarean section. It may occasionally be of benefit in other acute and chronic pain settings in the obstetric population. Despite promising initial results, the full potential of PCEA remains to be explored, and this may be encouraged by ongoing developments in PCA pump technology. Comprehensive comparative studies and large prospective clinical series, further defining its role and safety in various settings, are awaited.</t>
  </si>
  <si>
    <t>https://dx.doi.org/10.1016/S0959-289X%2896%2980010-0</t>
  </si>
  <si>
    <t>International Journal of Obstetric Anesthesia. 5(2) (pp 115-125), 1996. Date of Publication: 1996.</t>
  </si>
  <si>
    <t>Ma B.
 Sun Y.
 Hao C.
 Liu X.
 Shen S.</t>
  </si>
  <si>
    <t>Patient-Controlled Intravenous Analgesia with or without Ultrasound-Guided Bilateral Intercostal Nerve Blocks in Children Undergoing the Nuss Procedure: A Randomized, Double-Blinded, Controlled Trial.</t>
  </si>
  <si>
    <t>Background. Two analgesic strategies have been described for pain treatment after the pectus excavatum surgery: the patient-controlled intravenous analgesia (PCIA) and ultrasound-guided intercostal nerve block. In this prospective, randomized and double-blinded trial and the short and long-term outcomes were compared in patients after surgery. Methods. The children were randomized to either the intercostal or control group. Ultrasound-guided intercostal nerve block was with 0.25% ropivacaine and 5 mg dexamethasone in the intercostal group, while the control group was with 0.9% normal saline. The block was performed in the intercostal space corresponding to the lowest depression of the sternum and repeated bilaterally in the spaces above and below. Postoperatively, the children in the two-groups received PCIA with fentanyl for 48 hours. The primary outcome was a pain score on the postoperative day 1, as measured by the Visual Analogue Scale (VAS). Results. Sixty children undergoing the Nuss procedure were enrolled in the trial. The mean differences in VAS scores between the two groups were 3.2 in the PACU (p&lt;0.001), 1.7 on postoperative day 1 (p&lt;0.001) and 0.7 on postoperative day 2 (p=0.015). The opioid consumption was significantly lower in the intercostal group during the postoperative 48 hours (p&lt;0.05). The anxiety and QOL scores in the intercostal group were significantly improved on some points of time (p&lt;0.05). The incidence of adverse events was markedly lower in the intercostal group during the postoperative 48 hours (p&lt;0.05). Conclusions. Our results suggest ultrasound-guided intercostal nerve block with PCIA may be more effective than PCIA alone in children who underwent the Nuss procedure.Copyright © 2022 Bingjie Ma et al.</t>
  </si>
  <si>
    <t>https://dx.doi.org/10.1155/2022/5776833</t>
  </si>
  <si>
    <t>Pain Research and Management. 2022 (no pagination), 2022. Article Number: 5776833. Date of Publication: 2022.</t>
  </si>
  <si>
    <t>Chai D.
 Rosic T.
 Panesar B.
 Sanger N.
 Van Reekum E.A.
 Marsh D.C.
 Worster A.
 Thabane L.
 Samaan Z.</t>
  </si>
  <si>
    <t>Patient-Reported Goals of Youths in Canada Receiving Medication-Assisted Treatment for Opioid Use Disorder.</t>
  </si>
  <si>
    <t>Importance: In the literature on opioid use disorder (OUD), opioid abstinence is used as an outcome measure for individuals receiving medication-assisted treatment (MAT), without consideration of patient-reported goals (PRGs). Objective(s): To identify common PRGs for youths receiving MAT for OUD and assess whether these patients achieve their stated goals. Design, Setting, and Participant(s): This prospective cohort study examined data from 152 individuals aged 16 to 25 years (noninclusive) recruited between May 22, 2018, and March 11, 2020, from 45 outpatient MAT clinics in the Pharmacogenetics of Opioid Substitution Treatment Response study. Youths receiving MAT for OUD were included and were followed up for 3 months. Exposures: Medication-assisted treatment for OUD. Main Outcomes and Measures: The frequency of each PRG; the success of goal attainment, compared between those who reported specific PRGs and those who did not; and associations between reporting certain goals and achieving them. Result(s): Among the 152 youths in the study, 82 were male (53.9%), and the mean (SD) age was 22.8 (1.8) years. Ten overarching goals were identified, with the most common being to taper the dose of or stop MAT (96 [63.2%]), avoid use of recreational substances (71 [46.7%]), manage OUD symptoms (25 [16.4%]), live a normal life (14 [9.2%]), improve mental health (11 [7.2%]), and gain employment (8 [5.3%]). Overall, individuals who reported PRGs had similar odds of achieving them as those who did not for the goals of taper dose of or stop MAT (OR, 1.98; 95% CI, 0.88-4.46; P =.10), avoid recreational substances (OR, 1.34; 95% CI, 0.65-2.74; P =.43), manage OUD symptoms (beta coefficient, -0.93; 95% CI, -4.24 to 2.38; P =.58), and improve mental health (beta coefficient, -0.76; 95% CI, -6.31 to 4.78; P =.79). Furthermore, multivariable logistic regression showed that goals to taper the dose of or stop MAT (odds ratio, 1.90; 95% CI, 0.78-4.63; P =.16) or avoid recreational substances (odds ratio, 1.27; 95% CI, 0.60-2.67; P =.53) were not associated with achieving these respective outcomes. Conclusions and Relevance: This study suggests that youths have highly variable PRGs regarding MAT for OUD and that reporting a goal may not mean one is at higher odds of achieving it. There is a need to develop treatment plans that effectively incorporate PRGs. In addition, the finding that most youths aim to minimize or stop their MAT dose warrants the creation of a tapering protocol to guide clinicians. Because a diagnosis of OUD has substantial psychosocial implications in this population, clinicians must ensure that these dimensions of care are part of routine clinical practice..Copyright © 2021 American Medical Association. All rights reserved.</t>
  </si>
  <si>
    <t>https://dx.doi.org/10.1001/jamanetworkopen.2021.19600</t>
  </si>
  <si>
    <t>JAMA Network Open. 4(8) (no pagination), 2021. Article Number: e2119600. Date of Publication: 04 Aug 2021.</t>
  </si>
  <si>
    <t>Saldana M.T.
 Navarro A.
 Perez C.
 Masramon X.
 Rejas J.</t>
  </si>
  <si>
    <t>Patient-reported-outcomes in subjects with painful lumbar or cervical radiculopathy treated with pregabalin: Evidence from medical practice in primary care settings.</t>
  </si>
  <si>
    <t>The objective of this study was to evaluate the effect of pregabalin in painful cervical or lumbosacral radiculopathy treated in Primary Care settings under routine clinical practice. An observational, prospective 12-week secondary analysis was carried-out. Male and female above 18 years, naive to PGB, with refractory chronic pain secondary to cervical/lumbosacral radiculopathy were enrolled. SF-MPQ, Sheehan Disability Inventory, MOS Sleep Scale, Hospital Anxiety and Depression Scale and the EQ-5D were administered. A total of 490 (34%) patients were prescribed PGB-monotherapy, 702 (48%) received PGB add-on, and 159 (11%) were administered non-PGB drugs. After 12 weeks, significant improvements in pain, associated symptoms of anxiety, depression and sleep disturbances, general health; and level of disability were observed in the three groups, being significantly greater in PGB groups. In routine medical practice, monotherapy or add-on pregabalin is associated with substantial pain alleviation and associated symptoms improvements in painful cervical or lumbosacral radiculopathy. © 2009 The Author(s).</t>
  </si>
  <si>
    <t>https://dx.doi.org/10.1007/s00296-009-1086-1</t>
  </si>
  <si>
    <t>Rheumatology International. 30(8) (pp 1005-1015), 2010. Date of Publication: June 2010.</t>
  </si>
  <si>
    <t>Osterwalder J.J.</t>
  </si>
  <si>
    <t>Patients intoxicated with heroin or heroin mixtures: how long should they be monitored?.</t>
  </si>
  <si>
    <t>Our investigation was carried out in subjects intoxicated with heroin or heroin mixtures to find out the time interval during which delayed life-threatening complications become manifest, such as pulmonary oedema or relapse into respiratory depression or coma after naloxone treatment. We studied prospectively all drug intoxications between 1991 and 1992. Of the 538 intoxications, we assessed in detail 160 outpatients who lived within the catchment area of our hospital. The outcome variables studied were (1) rehospitalization for pulmonary oedema, (2) relapse into coma, and/or (3) death and cause within 24 h after release from hospital. Deaths occurring outside our hospital have to be reported, as decreed by law, to the Institute for Forensic Medicine. The results of our investigation showed no rehospitalization owing to pulmonary oedema or coma, but one death, outside the hospital, owing to delayed pulmonary oedema. This delayed complication had an incidence of 0.6% (95% confidence interval 0-3.8%). A reintoxication could be excluded in this patient. Based on reliable report, the pulmonary oedema occurred between approximately 2 1/4 and 8 1/4 hours after intoxication. In the literature, only two cases of delayed pulmonary oedema have been reported with reliable time statements (4 and 6 h after hospitalization). We therefore conclude that surveillance for at least 8 h is essential after successful treatment to exclude delayed pulmonary oedema in patients intoxicated with heroin or heroin mixtures.</t>
  </si>
  <si>
    <t>European journal of emergency medicine : official journal of the European Society for Emergency Medicine. 2(2) (pp 97-101), 1995. Date of Publication: Jun 1995.</t>
  </si>
  <si>
    <t>Metrebian, N.;Carnwath, Z.;Mott, J.;Carnwath, T.;Stimson, G. V.;Sell, L.</t>
  </si>
  <si>
    <t>Patients receiving a prescription for diamorphine (heroin) in the United Kingdom.</t>
  </si>
  <si>
    <t>The United Kingdom is unusual internationally in that it is one of few countries able to prescribe diamorphine for the treatment of opiate dependence. Prescribing diamorphine has been part of the UK response to drug problems since the 1920s. Despite this, little is known about who receives diamorphine and how treatment is delivered. This study aims to describe the characteristics and treatment regimes of opiate-dependent drug users receiving a prescription for diamorphine in the United Kingdom in 2000, and report on their status in 2002. A retrospective case-note review was conducted in England and Wales. Two hundred and ten (72%; 210/292) patients' sets of case-notes were reviewed at 27 of the 42 (64%) drug clinics where diamorphine was prescribed by the doctor. Patients had been receiving a prescription for diamorphine for a median length of six years. The majority were unemployed white males, with a median age of 44 years. Illicit drug use and criminal activity, while low, had not been eliminated totally. The majority were prescribed ampoules and few had significant health problems. In some cases patients had been transferred to injectable diamorphine from injectable methadone to reduce injection related problems. There were wide variations in dose. The majority of patients had no serious drug, health or social problems. Diamorphine prescribing was a long-term commitment. The experience from the United Kingdom has been one of long-term prescribing with the aim of retaining patients in treatment and reducing the harms caused by illicit drug use. Prospective studies are needed to determine the long-term consequences of receiving a diamorphine prescription. (PsycINFO Database Record (c) 2019 APA, all rights reserved)</t>
  </si>
  <si>
    <t>https://doi.org/10.1080/09595230500537175</t>
  </si>
  <si>
    <t>Kathia H.
 Bertrand G.
 Patrick P.
 Laurence L.
 Bruno M.</t>
  </si>
  <si>
    <t>Patients referred to the emergency department in Paris following the use of recreational drugs: Clinical presentation and outcome.</t>
  </si>
  <si>
    <t>Introduction: New psychoactive substances (NPS) have emerged on the recreational scene for 10 years. Data regarding the exact NPS toxicity are still limited. In 2013, the European Drug Emergencies Network (Euro-DEN) reported that only 5.6% of patients referred to the emergency department (ED) in relation to drug use did use at least one NPS. Our objectives were 1-to identify drugs responsible for ED presentation and 2-to describe features, outcome and management on ED presentation with drug toxicity. Patients and Methods: We prospectively collected data on all recreational drug toxicity presentations to the ED in a University Hospital in Paris (belonging to Euro-DEN) during 30 months (October 2014-June 2017). Recreational drug was defined as "a psychoactive compound that was taken for the purpose of recreational activities rather than for medical or work purposes or for self-harm". Isolated ethanol intoxication, drug withdrawal and secondary complications of chronic drug use were excluded. Information on the drugs involved in the presentations was on the basis of patient self-reporting. Result(s): 703 patients (532 males 171 females, age 32 years [26 + 41] + median [percentiles 25 + 75]) were included. About 60% were transported by ambulances or fire workers. The most involved drugs were cocaine (27%), cannabis (25%), MDMA (17%) and crack (10%). NPS were rarely declared (3%). Concomitant ethanol drinking was reported (48%). Although serious clinical features were not seen in most presentations and 51% were medically discharged from the ER (length of stay 5.3 h), patients presented agitation (24%), acute anxiety (21%), acute psychosis (16%), palpitations (10%), seizures (8%) and or hypertension (8%). Glasgow coma score was 15 [14 + 15] on admission and 15 [13 + 15] at the worst moment. When performed, serum lactate concentration was 1.5 mmol L [0.9 + 2.2]. Identification of the involved drug was obtained in 60% of the cases, based on qualitative screening. Management was mainly supportive and included sedation (13%), naloxone (10%) and flumazenil (1%). Tracheal intubation was required in 3 patients (0.4%). One cardiac arrest but no death occurred in the ED. Forty-three patients (6%) were transferred to the intensive care unit. Conclusion(s): Our dataset provides an interesting insight into the drugs involved in and clinical pattern of toxicity outcome of acute recreational drug toxicity presentations at the ED, despite possible under-declaration and coding. Classical recreational drugs were more common (77%) followed by prescription drugs (20%) and NPS (3%).</t>
  </si>
  <si>
    <t>https://dx.doi.org/10.1186/s13613-017-0345-7</t>
  </si>
  <si>
    <t>Annals of Intensive Care. Conference: French Intensive Care Society, International Congress - Reanimation 2018. Paris France. 8(1 Supplement 1) (no pagination), 2018. Date of Publication: February 2018.</t>
  </si>
  <si>
    <t>Howard K.J.
 Mayer T.G.
 Theodore B.R.
 Gatchel R.J.</t>
  </si>
  <si>
    <t>Patients With Chronic Disabling Occupational Musculoskeletal Disorder Failing to Complete Functional Restoration: Analysis of Treatment-Resistant Personality Characteristics.</t>
  </si>
  <si>
    <t>Howard KJ, Mayer TG, Theodore BR, Gatchel RJ. Patients with chronic disabling occupational musculoskeletal disorder failing to complete functional restoration: analysis of treatment-resistant personality characteristics. Objective(s): To identify the risk factors for noncompletion of a functional restoration program for patients with chronic disabling occupational musculoskeletal disorders. Design(s): Prospective cohort study. Setting(s): Consecutive patients undergoing functional restoration treatment in a regional rehabilitation referral center. Participant(s): A sample of 3052 consecutive patients, classified as either completers (n=2367) or noncompleters (n=685), who entered a functional restoration program. Intervention(s): Not applicable. Main Outcome Measure(s): The measures used included medical evaluations, demographic data, Diagnostic and Statistical Manual of Mental Disorders psychiatric diagnoses, the Minnesota Multiphasic Personality Inventory, and validated questionnaires evaluating pain, depression, and occupational factors. Result(s): The findings revealed that patients who did not complete the program had a longer duration of total disability between injury and admission to treatment (completers=20mo vs noncompleters=13mo; P&lt;.001). Furthermore, patients who were opioid-dependent were 1.5 times more likely to drop out of rehabilitation, and patients diagnosed with a socially problematic Cluster B Personality Disorder were 1.6 times more likely to drop out. Conclusion(s): Although some risk factors associated with program noncompletion may be addressed in treatment, socially maladaptive personality disorders, long-neglected disability, and chronic opioid dependence are the major barriers to successful treatment completion. The patients identified with personality disorders may display resistance to treatment and may be difficult for the treatment staff to deal with. Early recognition of these treatment-resistant personality characteristics in the functional restoration process may assist the treatment team in developing more effective strategies to help this dysfunctional group. © 2009 American Congress of Rehabilitation Medicine.</t>
  </si>
  <si>
    <t>https://dx.doi.org/10.1016/j.apmr.2008.11.009</t>
  </si>
  <si>
    <t>Archives of Physical Medicine and Rehabilitation. 90(5) (pp 778-785), 2009. Date of Publication: 2009.</t>
  </si>
  <si>
    <t>Wood D.M.
 Dines A.M.
 Yates C.
 Heyerdahl F.
 Giraudon I.
 Sedefov R.
 Hovda K.E.
 Dargan P.I.</t>
  </si>
  <si>
    <t>Pattern of acute toxicity related to the use of the novel psychoactive substance methedrone (4-methoxymethcathinone, 4-MeOMC).</t>
  </si>
  <si>
    <t>Objective: Methedrone is a synthetic ring-substituted cathinone, and is the beta-keto derivative of para-methoxymethamphetamine (PMMA). The only information on the acute toxicity of methedrone in humans is from Internet-based user discussion forums; there have been no published case reports of acute methedrone toxicity. We describe here the pattern of acute toxicity related to the use of methedrone in cases identified from the Euro-DEN project. Method(s): The European Drug Emergencies Network (Euro-DEN) project involves longitudinal collection of data from 16 sentinel centres in 10 European countries on Emergency Department (ED) presentations with acute drug toxicity. The 5529 cases submitted to the Euro-DEN database between 1 October 2013 and 30 September 2014 were searched to identify acute toxicity presentations involving methedrone. Data was extracted from identified cases included: basic demographics, co-used substances, symptoms/signs, initial disposition from the ED and overall length of hospital stay. Result(s): There were 92 (87 male, 5 female) acute toxicity presentations in which the use of methedrone was identified (this was the second commonest novel psychoactive substance (NPS) after mephedrone (245 presentations)). The mean +/- SD age was 31 +/- 7 (range 17-55) years. In total 65 (71%) presentations involved &gt;=1 other recreational drugs or NPS; the top five coused were gammahydroxybutyrate/gammabutyrolactone (GBH/ GBL) (39 cases), methamphetamine (19), 3,4-methylenedioxymethamphetamine (MDMA) (10), ketamine (8) and cocaine (6). Two presentations involved the co-use of mephedrone. The two commonest symptoms were agitation/aggression (33% of cases) and anxiety (32%); other symptoms included chest pain (13%), palpitations (12%), dyspnoea (10%), hallucinations (9%), seizures (7%) and psychosis (3%). On arrival in the ED, 3% had a systolic blood pressure of &gt;160mmHg and 30% and 1% had a heart rate greater than 100 beats/min and 140 beats/min, respectively. All patients survived; the median length of stay was 3 h 9 min (IQR 1 h 46 m to 5 h 2 m). The majority (71, 77%) were either discharged directly (58, 63%) or self-discharged (13, 14%) from the ED; of the 21 (23%) admitted to hospital, 3 (3%) and 2 (2%) were admitted to a critical care and a psychiatric facility, respectively. Conclusion(s): This is the first reported case series of acute toxicity related to the use of methedrone. From this case series, the pattern of acute toxicity related to the use of methedrone appears to be similar to that seen with other cathinones such as mephedrone and other sympathomimetic recreational drugs such as MDMA and cocaine.</t>
  </si>
  <si>
    <t>Clinical Toxicology. Conference: 36th International Congress of the European Association of Poisons Centres and Clinical Toxicologists, EAPCCT 2016. Madrid Spain. Conference Publication: (var.pagings). 54(4) (pp 382-383), 2016. Date of Publication: 2016.</t>
  </si>
  <si>
    <t>GonzÃ¡lez, DÃ©bora;Riba, Jordi;Bouso, JosÃ© Carlos;GÃ³mez-Jarabo, Gregorio;Barbanoj, Manel J.</t>
  </si>
  <si>
    <t>Pattern of use and subjective effects of Salvia divinorum among recreational users.</t>
  </si>
  <si>
    <t>Background: Salvia divinorum is a member of the Lamiaceae family and contains the psychotropic diterpene and kappa-opioid receptor agonist salvinorin-A. Originally a shamanic inebriant used by the Mexican Mazatec Indians, the plant and its preparations are becoming increasingly popular among non-traditional users. Methods: Demographic data and information on pattern of use and subjective effects were obtained by means of self-report questionnaires from a sample of 32 recreational users of salvia and other psychedelics. Results: Involvement with salvia appeared to be a recent phenomenon. Smoking the extract was the preferred form of administration. Subjective effects were described as intense but short-lived, appearing in less than 1 min and lasting 15 min or less. They included psychedelic-like changes in visual perception, mood and somatic sensations, and importantly, a highly modified perception of external reality and the self, leading to a decreased ability to interact with oneself or with one's surroundings. Conclusions: Although some aspects of the subjective effects reported were similar to high doses of classical psychedelics with serotonin-2A receptor agonist activity, the intense derealization and impairment reported appear to be a characteristic of salvia. The observed simultaneous high scores on the LSD and PCAG subscales of the Addiction Research Center Inventory (ARCI) have been previously reported for other kappa-opioid agonists, and support kappa receptor activation as the probable pharmacologic mechanism underlying the modified state of awareness induced by salvia. (PsycINFO Database Record (c) 2018 APA, all rights reserved)</t>
  </si>
  <si>
    <t>https://doi.org/10.1016/j.drugalcdep.2006.04.001</t>
  </si>
  <si>
    <t>Slater, Simon</t>
  </si>
  <si>
    <t>Patterns and contexts of club drug use among gay and bisexual men in New York city: A cognitive escape approach.</t>
  </si>
  <si>
    <t>Numerous studies have recently focused on the growing use of 'club drugs' in the gay community, so named due to their popularity among gay and bisexual men who associate their use with attendance at dance clubs, bath-houses, bars and parties. Club drugs explored in the current study include cocaine, methamphetamine, MDMA, ketamine, and GHB. Recreational club drug use is particularly dangerous for gay and bisexual men as it places them at great risk for HIV seroconversion, by increasing the likelihood of engaging in unprotected anal intercourse. A community-based sample of 450 self-identified gay and bisexual club drug users living in the New York City metropolitan area completed quantitative assessments examining their patterns and frequencies of use during the four months preceding their baseline appointments. Data were drawn from a larger longitudinal study that sought to expand upon the Cognitive Escape Model by determining the extent to which antecedent person, contextual and psychological factors explain differences in club drug use trajectories. Results of the present study indicated that polydrug use is common among this particular population and that specific antecedent characteristics explain the use of each drug. Consequently, treatment and prevention efforts should be expressly tailored for each specific drug, and with consideration that polydrug use is common. Furthermore, clinicians working with this population must develop a holistic understanding of the uses of each drug, both individually and in combination, nested within the lives of these men, in order to implement effective intervention strategies. (PsycINFO Database Record (c) 2016 APA, all rights reserved)</t>
  </si>
  <si>
    <t>Darke, S; Ross, J; Marel, C; Mills, KL; Slade, T; Burns, L; Teesson, M</t>
  </si>
  <si>
    <t>Patterns and correlates of attempted suicide amongst heroin users: 11-year follow-up of the Australian treatment outcome study cohort</t>
  </si>
  <si>
    <t>Heroin; Suicide; Correlates; Longitudinal; Cohort</t>
  </si>
  <si>
    <t>POTENTIAL RISK-FACTORS; DRUG-ABUSE TREATMENT; MENTAL-HEALTH; SELF-HARM; DEPENDENCE; RELIABILITY; DISORDERS; MORTALITY; BEHAVIOR; PREVALENCE</t>
  </si>
  <si>
    <t>Lifetime and recent rates of attempted suicide and suicidal ideation amongst the Australian Treatment Outcome Study cohort of heroin users at 11-year follow-up were examined. The mean elapsed time since heroin initiation was 20.4 years. At 11-year follow-up, 42.2% of the cohort reported ever having made a suicide attempt, 11.1% having made a first attempt subsequent to baseline. In the year preceding 11-year follow-up, 1.6% had made an attempt, suicidal ideation was reported by 10.4%, and 42% had a current suicide plan. After controlling for other variables, past 12 month attempts, current ideation or plans were independently associated with a current diagnosis of Major Depression (odds ratios (OR) 1.67) and more extensive polydrug use (OR 1.39), while each standard deviation higher on the SF12 physical health scale (reflecting better health) was associated with reduced odds (OR 0.66). Suicide and suicidal ideation remained a significant clinical issue for heroin users, some 20 years after their heroin use commenced. (C) 2015 Elsevier Ireland Ltd. All rights reserved.</t>
  </si>
  <si>
    <t>Darke, Shane;Ross, Joanne;Williamson, Anna;Mills, Katherine L.;Havard, Alys;Teesson, Maree</t>
  </si>
  <si>
    <t>Patterns and correlates of attempted suicide by heroin users over a 3-year period: Findings from the Australian treatment outcome study.</t>
  </si>
  <si>
    <t>In order to determine patterns and correlates of attempted suicide amongst heroin users across 3 years, a cohort of 387 heroin users (134 entering maintenance treatment, 134 entering detoxification, 81 entering residential rehabilitation and 38 not entering treatment) were interviewed about suicide attempts at baseline, 12, 24 and 36 months. Across the follow-up period, 11.6% attempted suicide. There were declines in the proportion who attempted suicide each year amongst both males and females and significant declines in Major Depression, suicidal ideation and current suicide plans. Despite this, levels of attempted suicide, suicidal ideation and Major Depression in the cohort remained higher than in the general population. Those who had made a previous suicide attempt were five times more likely to make an attempt across follow-up and there was a strong association between an attempt in any 1 year and increased probability of an attempt in the subsequent year. A quarter of those who reported suicidal ideation at baseline made an attempt across follow-up. At each interview point, current suicidal ideation was strongly associated with increased risk of a suicide attempt in the following year. Independent predictors of a suicide attempt across follow-up were a lifetime suicide history, baseline suicidal ideation, social isolation and the extent of baseline polydrug use. Given the strong predictive value of suicidal ideation and previous attempts, regular brief screening would appear warranted to identify those at greatest risk. (PsycInfo Database Record (c) 2022 APA, all rights reserved)</t>
  </si>
  <si>
    <t>https://doi.org/10.1016/j.drugalcdep.2006.08.010</t>
  </si>
  <si>
    <t>Patterns and Pathways of Substance Use in Patients Attending a Community Drug Team.</t>
  </si>
  <si>
    <t>Our primary aim was to describe the patterns of drug use and its consequences in a group of patients attending a Community Drug Team (CDT) in East Birmingham--'Azaadi.' We also attempted to trace their sequence of progression to 'hard' drug use. This was a retrospective, case-record based analysis of drug misusers attending 'Azaadi.' One hundred and forty case-records were reviewed by a psychiatrist (S.G.) and the relevant information was extracted using a pre-designed data sheet, which was later analyzed. Ninety-nine Ss were male (71%); 41 were female (29%), 70 were Caucasian (71%), and 82 were single (58%). Seventy-nine percent of the sample were heroin users, 32% had mental health problems, and 55% had a positive family history of drug abuse. Alcohol, cannabis and glue were the substances first misused by these patients, and then they progressed to use of 'hard' drugs like heroin and cocaine, with some differences between ethnic groups. This descriptive study describes the patient characteristics and associated features of drug misusers registered with a CDT. Results indicate the high rates of psychosocial morbidity and the sequence of progression from 'soft' drug use to 'hard' drug use, which is in support of the 'gateway effect.' (PsycINFO Database Record (c) 2019 APA, all rights reserved)</t>
  </si>
  <si>
    <t>https://doi.org/10.1097/00132576-200302040-00006</t>
  </si>
  <si>
    <t>Groenewald C.
 Palermo T.
 Rabbitts J.</t>
  </si>
  <si>
    <t>Patterns and predictors of opioid use following adolescent spine surgery.</t>
  </si>
  <si>
    <t>Prescription opioid use during adolescence places individuals at risk for substance use disorder in early adulthood, and is a driver of the opioid epidemic. Opioids are prescribed to &gt;70% of adolescents following surgery. Yet, very little is known about patterns and predictors of opioid use following surgery in adolescents. To address this gap in knowledge we designed a prospective longitudinal study examining daily opioid use and associated risk and protective factors among adolescents undergoing spine surgery. We aimed to 1) characterize opioid use following hospital discharge, and 2) examine relationships between pre-operative (pain intensity, anxiety, catastrophizing, and sleep deficiency) and early post-operative recovery, and opioid use. We expected to observe wide variation in opioid use among participants. We hypothesized that early post-operative pain would predict duration of opioid use following hospital discharge. Eighteen otherwise healthy adolescents (81% female) 12-18 years (Mage 14.8 years), undergoing spinal fusion surgery with standardized peri-operative pain management, have been enrolled into the study to date. Participants reported on daily pain and opioid use over 30 days following surgery. Our primary outcome variable is number of days of opioid use following surgery. In preliminary analyses, duration of opioid use ranged from 3-18 days following surgery (Mean/SD = 10.7/4.3 days). Linear regression analysis examined associations between pain intensity following surgery and opioid duration. Consistent with our hypothesis, higher pain intensity was associated with longer duration of opioid use following hospital discharge (beta = 1.35, P = .03). Additional analyses will examine associations between preoperative risk factors and opioid use in the final sample. Opioid use following spine surgery varies widely, and may be related to measurable perioperative risk factors. Further work is urgently needed to understand factors predisposing to opioid use to ensure individualized data-driven approaches to opioid prescription following surgery in adolescents.</t>
  </si>
  <si>
    <t>Journal of Pain. Conference: 37th Annual Scientific Meeting of the American Pain Society. Anaheim, CA United States. 19(3 Supplement 1) (pp S40), 2018. Date of Publication: March 2018.</t>
  </si>
  <si>
    <t>Van Der Zanden, Bart P.;Dijkgraaf, Marcel G. W.;Blanken, Peter;Van Ree, Jan M.;Van Den Brink, Wim</t>
  </si>
  <si>
    <t>Patterns of acquisitive crime during methadone maintenance treatment among patients eligible for heroin assisted treatment.</t>
  </si>
  <si>
    <t>Objective: To determine the patterns of acquisitive crime during methadone maintenance treatment among chronic, treatment-resistant heroin users eligible for heroin assisted treatment in the Netherlands. Methods: We retrospectively assessed the type and number of illegal activities during 1 month of standard methadone maintenance treatment in 51 patients prior to the start of heroin assisted treatment. Data were collected using a semi-structured interview focussed on crime with special emphasis on property crime. Volume analyses consisted of frequencies and descriptives of mean numbers of offences per day and per type. Results: In a Dutch population of problematic drug users eligible for and prior to commencing heroin assisted treatment, 70% reported criminal activities and 50% reported acquisitive crimes. Offending took place on 20.5 days per month with on average 3.1 offences a day. Acquisitive crime consisted mainly of shoplifting (mean 12.8 days, 2.2 times/day) and theft of bicycles (mean 5.8 days, 2.4 times/day); theft from a vehicle and burglaries were committed less frequently. The majority of these patients (63%) reported to have started offending in order to acquire illicit drugs and alcohol. Conclusion: During methadone maintenance treatment, 50% of criminally active, problematic heroin users eligible for heroin assisted treatment reported acquisitive crime. Shoplifting, thefts and/or other property crimes were committed on average two to three times on a crime day. This study discusses that the detail provided by self-reported crime data can improve cost estimates in economic evaluations of heroin assisted treatment. (PsycINFO Database Record (c) 2019 APA, all rights reserved)</t>
  </si>
  <si>
    <t>https://doi.org/10.1016/j.drugalcdep.2006.05.021</t>
  </si>
  <si>
    <t>Titze C.
 Hasenbring M.I.
 Kristensen L.
 Bendix L.
 Vaegter H.B.</t>
  </si>
  <si>
    <t>Patterns of Approach to Activity in 851 Patients with Severe Chronic Pain: Translation and Preliminary Validation of the 9-item Avoidance-Endurance Fast-Screen (AEFS) into Danish.</t>
  </si>
  <si>
    <t>Objectives:The Avoidance-Endurance Fast-Screen (AEFS) is a 9-item self-report questionnaire that classifies patients with back pain into 4 activity-related subgroups, based on the Avoidance-Endurance Model of pain. The objective of this study was to translate the AEFS into Danish and investigate its discriminative abilities in a large, diverse patient sample.Materials and Methods:A total of 851 specialist care-seeking patients with severe chronic pain conditions participated in this cross-sectional study. Participants were categorized as showing a "distress-endurance"(DER), "eustress-endurance"(EER), "fear-avoidance"(FAR), or "adaptive"(AR) pattern. Principal component analysis reduced a large number of psychological variables beforehand. Construct and outcome-based validity were explored using multivariate analysis of variance. Result(s):Of the participants, 33.6% were categorized as DER, 29.4% as EER, 22% as FAR, and 15% as adaptive. Principal component analysis showed the factors activity-related pain behavior, affective distress, and dysfunctional pain thoughts. The AEFS-DK discriminated all 4 subgroups in terms or their pain behavior with EER&gt;DER&gt;AR&gt;FAR. FAR showed less moderate/vigorous activity than DER and EER and more sedentary time than EER. DER and FAR showed higher affective distress, dysfunctional pain thoughts, and poorer outcomes than AR and EER. Conclusion(s):The results indicate good construct validity of the AEFS-DK discriminating the 4 avoidance-endurance model-related subgroups with respect to approach to activity behavior, psychological variables, and reported physical activity. Concerning outcome-based validity, 2 subgroups DER/FAR and AR/EER could be distinguished with inconclusive results for the eustress-endurance subgroup. Future studies are warranted using longitudinal research designs investigating whether AEFS subgroups differ in terms of treatment effects and long-term prognosis.© Copyright 2021 Wolters Kluwer Health, Inc. All rights reserved.</t>
  </si>
  <si>
    <t>https://dx.doi.org/10.1097/AJP.0000000000000912</t>
  </si>
  <si>
    <t>Clinical Journal of Pain. 37(3) (pp 226-236), 2021. Date of Publication: March 2021.</t>
  </si>
  <si>
    <t>Wang, Zhen;Du, Jiang;Sun, Haiming;Wu, Helen;Xiao, Zeping;Zhao, Min</t>
  </si>
  <si>
    <t>Patterns of childhood trauma and psychological distress among injecting heroin users in China.</t>
  </si>
  <si>
    <t>Background: Childhood trauma has been reported as a possible cause of future substance abuse in some countries. This study reports the prevalence of childhood trauma and examines its association with psychological distress among injecting drug users from mainland China. Methodology: The study was conducted in three government-operated drug rehabilitation facilities in Shanghai, China in 2007. The Early Trauma Inventory Self Report-Short Form (ETISR-SF) was used to evaluate 4 types (general, emotional, physical and sexual) and severity of childhood trauma, and the Symptom Checklist-90-Revised (SCL-90-R) to evaluate psychological distress. Principal Findings: Among 341 injecting drug users who completed the study, about 80% reported one or more types of childhood trauma, specifically 53% general trauma, 56% physical abuse, 36% emotional abuse and 26% sexual abuse. Compared to female injecting drug users, males reported significantly higher scores of general trauma and physical abuse, but lower sexual abuse scores. Hierarchical linear regression analyses showed that greater physical and emotional abuse in childhood predict greater current psychopathological distress among these injecting drug users in China. Conclusions: The results reveal a high prevalence of childhood trauma among injecting drug users in China, and it is comparable to other similar studies in Western countries. It is important to consider the role of childhood trauma in the prevention and treatment of substance abuse. (PsycInfo Database Record (c) 2020 APA, all rights reserved)</t>
  </si>
  <si>
    <t>https://doi.org/10.1371/journal.pone.0015882</t>
  </si>
  <si>
    <t>Severtson, Stevan G.;Hedden, Sarra L.;Martins, Silvia S.;Latimer, William W.</t>
  </si>
  <si>
    <t>Patterns of cognitive impairments among heroin and cocaine users: The association with self-reported learning disabilities and infectious disease.</t>
  </si>
  <si>
    <t>This study used data from six neuropsychological measures of executive function (EF) and general intellectual functioning (GIF) administered to 303 regular users of heroin and/or cocaine as indicators in a latent profile analysis (LPA). Results indicated the presence of three profiles: impaired GIF and EF profile (30.8%), intact GIF and EF profile (58.8%), and high GIF/intact EF profile (10.4%). Using a multinomial logistic regression, it was determined that individuals who reported being diagnosed with either a learning disability (LD) and/or attention-deficit/hyperactivity disorder (ADHD) were more likely to be in the impaired GIF and EF profile than other profiles. Results from a logistic regression indicated that the impaired GIF and EF profile was associated with a greater prevalence of past hepatitis B and/or C infection. Implication for harm reduction and treatment programs and the need to take into account individuals with LD and ADHD are discussed. (PsycINFO Database Record (c) 2018 APA, all rights reserved)</t>
  </si>
  <si>
    <t>https://doi.org/10.1177/0022219409355481</t>
  </si>
  <si>
    <t>Journal of Learning Disabilities</t>
  </si>
  <si>
    <t>Rabinowitz J.A.
 Ellis J.D.
 Strickland J.C.
 Hochheimer M.
 Zhou Y.
 Young A.S.
 Curtis B.
 Huhn A.S.</t>
  </si>
  <si>
    <t>Patterns of demoralization and anhedonia during early substance use disorder treatment and associations with treatment attrition.</t>
  </si>
  <si>
    <t>Background: Although depressive symptoms represent a promising therapeutic target to promote recovery from substance use disorders (SUD), heterogeneity in their diagnostic presentation often hinders the ability to effectively tailor treatment. We sought to identify subgroups of individuals varying in depressive symptom phenotypes (i.e., demoralization, anhedonia), and examined whether these subgroups were associated with patient demographics, psychosocial health, and treatment attrition. Method(s): Patients (N = 10,103, 69.2 % male) were drawn from a dataset of individuals who presented for admission to SUD treatment in the US. Participants reported on their demoralization and anhedonia approximately weekly for the first month of treatment, and on their demographics, psychosocial health, and primary substance at intake. Longitudinal latent profile analysis examined patterns of demoralization and anhedonia with treatment attrition as a distal outcome. Result(s): Four subgroups of individuals emerged: (1) High demoralization and anhedonia, (2) Remitting demoralization and anhedonia, (3) High demoralization, low anhedonia, and (4) Low demoralization and anhedonia. Relative to the Low demoralization and anhedonia subgroup, all the other profiles were more likely to discontinue treatment. Numerous between-profile differences were observed with regard to demographics, psychosocial health, and primary substance. Limitation(s): The racial and ethnic background of the sample was skewed towards White individuals; future research is needed to determine the generalizability of our findings to minoritized racial and ethnic groups. Conclusion(s): We identified four clinical profiles that varied in the joint course of demoralization and anhedonia. Findings suggest specific subgroups might benefit from additional interventions and treatments that address their unique mental health needs during SUD recovery.Copyright © 2023</t>
  </si>
  <si>
    <t>https://dx.doi.org/10.1016/j.jad.2023.05.029</t>
  </si>
  <si>
    <t>Journal of Affective Disorders. 335 (pp 248-255), 2023. Date of Publication: 15 Aug 2023.</t>
  </si>
  <si>
    <t>Basco W.T.
 Ward R.C.
 Taber D.J.
 Simpson K.N.
 Gebregziabher M.
 Cina R.A.
 McCauley J.L.
 Lockett M.A.
 Moran W.P.
 Mauldin P.D.
 Ball S.J.</t>
  </si>
  <si>
    <t>Patterns of dispensed opioids after tonsillectomy in children and adolescents in South Carolina, United States, 2010-2017.</t>
  </si>
  <si>
    <t>Objectives: Tonsillectomy (with or without adenoidectomy) is a common pediatric surgical procedure requiring post-operative analgesia. Because of the respiratory depression effects of opioids, clinicians strive to limit the use of these drugs for analgesia post-tonsillectomy. The objective of this study was to identify demographic and medication use patterns predictive of persistent opioid dispensing (as a proxy for opioid use) to pediatric patients post-tonsillectomy. Patients and Methods: Retrospective cohort of South Carolina (USA) Medicaid-insured children and adolescents 0-18 years old without malignancy who had tonsillectomy in 2014-2017. We evaluated opioid dispensing pre-surgery and in the 30 days exposure period after hospital discharge. The main outcome, persistent opioid dispensing, was defined as any subject dispensed &gt;=1 opioid prescription 90-270 days after discharge. Group-based trajectory analyses described post-procedure opioid dispensing trajectories. Result(s): There were 11,578 subjects representing 12,063 tonsillectomy procedures. Few (3.5%) procedures were followed by persistent opioid dispensing. Any opioid dispensing during the exposure period was associated with an increased odds of persistent opioid dispensing status during the follow up period (OR 1.51 for 1-6 days of exposure and OR 1.65 for 7-30 days of opioid exposure), as was pre-procedure opioid dispensing, having &gt;1 tonsillectomy procedure, and having complex chronic medical conditions. Group-based trajectory analyses identified 4 distinct patterns of post-discharge opioid dispensing. Conclusion(s): Any opioid dispensing during the 30 days after tonsillectomy increased the odds of persistent opioid dispensing by &gt; 50%. Multivariable and group-based trajectory analyses identified patient and procedure variables that correlate with persistent opioid dispensing, primarily driven by groups receiving pre-tonsillectomy opioids and a second group who experienced multiple episodes of tonsillectomy.Copyright © 2021</t>
  </si>
  <si>
    <t>https://dx.doi.org/10.1016/j.ijporl.2021.110636</t>
  </si>
  <si>
    <t>International Journal of Pediatric Otorhinolaryngology. 143 (no pagination), 2021. Article Number: 110636. Date of Publication: April 2021.</t>
  </si>
  <si>
    <t>Manchikanti L.
 Damron K.S.
 McManus C.D.
 Barnhill R.C.</t>
  </si>
  <si>
    <t>Patterns of illicit drug use and opioid abuse in patients with chronic pain at initial evaluation: A prospective, observational study.</t>
  </si>
  <si>
    <t>Background: Over the years, there has been a shift toward the increased reliance on opioids for the treatment of chronic pain. It is well known that some patients do not provide an appropriate history or underestimate their drug intake, and may exaggerate reported pain levels. Numerous studies have documented the incidence of illicit drug use and abuse of opioids in chronic pain patients. It is not known what proportion of patients have already been exposed to controlled substances prior to presenting for interventional pain management. Objective(s): To evaluate and identify the prevalence of controlled substance use, demographic characteristics, and psychological characteristics of patients presenting for interventional pain management along with illicit drug use. Study Design: A prospective, observational study. Method(s): A total of 100 patients presenting at an interventional pain management setting for initial evaluation were evaluated by detailed history and urine drug testing for controlled substance use and illicit drug use. Result(s): Duration of pain on average was 9.3 years, 57% of the patients had involvement of more than one body region, 90% were taking opioids, 47% had been seen by 5 or more providers, and more than 70% presented with psychological problems. Twenty-three patients tested positive for illicit drugs and 12 patients were positive for opioids even though they had no prescription and denied taking opioids. Twenty-seven patients either under-reported (16) or over-reported (11) opioid use. Conclusion(s): Ninety percent of these patients were taking opioids. Twenty-seven patients incorrectly reported opioid use, either underuse or overuse, with 23 patients using illicit drugs, 12 using non-prescription opioids, and with 35 of 100 patients at initial evaluation exhibiting one of the abuse behaviors.</t>
  </si>
  <si>
    <t>Pain Physician. 7(4) (pp 431-437), 2004. Date of Publication: October 2004.</t>
  </si>
  <si>
    <t>Payne-James J.J.
 Wall I.J.
 Bailey C.</t>
  </si>
  <si>
    <t>Patterns of illicit drug use of prisoners in police custody in London, UK.</t>
  </si>
  <si>
    <t>Aims and Methods: The aims of the study were to explore the current characteristics of drug misusers seen in police custody and identify trends or changes that have taken place in the last decade. A prospective, anonymised, structured questionnaire survey was undertaken of consenting consecutive, self-admitted illicit drug users seen by forensic physicians in police custody within the Metropolitan Police Service in London, UK in 2003. Result(s): 30% of detainees were dependent on heroin or crack cocaine. Drug users (n = 113) were studied in 2003. 95.4% completed the questionnaire. 82% were male, 18% female. Mean age was 28.5y (range 18-49). 80% were unemployed; significant mental health issues (e.g., schizophrenia) were present in 18%; 15% had alcohol dependence; heroin was the most frequently used drug (93%); crack cocaine -87%; mean daily cost of drugs - heroin GBP 76 (range 20-240), crack GBP 81 (range 20-300). &gt;50% users inject crack and heroin simultaneously. 56% used the intravenous route; 25% had shared needles; 100% had accessible sources of clean needles; 6.4% were hepatitis B positive; 42% were aware of hepatitis prophylaxis; hepatitis C positive - 20.2%; 3.6% were HIV positive. Mean length of time of drug use was 7.5y (range 1 month - 20 years); 82% had served a previous prison sentence; 54% had used drugs in prison; 11% had used needles in prison; 3% of users stated they had started using in prison. 38% had been on rehabilitation programs; 11% had been on Drug Treatment &amp; Testing; Orders (DTTO); 32% had used the services of Drug Arrest Referral Teams in police stations; 10% were in contact with Drug Teams at the time of assessment. Conclusion(s): In the last decade, there appears to be a substantial increase in the prevalence of drug use in this population - particularly of crack cocaine. Treatment interventions are either not readily available, or not followed through. In very general terms, the illicit drug use problem appears to have significantly worsened in the population seen in police custody in London, UK, in the last decade although there is evidence that health education and harm reduction messages appear to have had some positive effects. © 2005 Elsevier Ltd. and AFP. All rights reserved.</t>
  </si>
  <si>
    <t>https://dx.doi.org/10.1016/j.jcfm.2005.04.005</t>
  </si>
  <si>
    <t>Journal of Clinical Forensic Medicine. 12(4) (pp 196-198), 2005. Date of Publication: August 2005.</t>
  </si>
  <si>
    <t>Baron E.P.
 Lucas P.
 Eades J.
 Hogue O.</t>
  </si>
  <si>
    <t>Patterns of medicinal cannabis use, strain analysis, and substitution effect among patients with migraine, headache, arthritis, and chronic pain in a medicinal cannabis cohort.</t>
  </si>
  <si>
    <t>Background: Medicinal cannabis registries typically report pain as the most common reason for use. It would be clinically useful to identify patterns of cannabis treatment in migraine and headache, as compared to arthritis and chronic pain, and to analyze preferred cannabis strains, biochemical profiles, and prescription medication substitutions with cannabis. Method(s): Via electronic survey in medicinal cannabis patients with headache, arthritis, and chronic pain, demographics and patterns of cannabis use including methods, frequency, quantity, preferred strains, cannabinoid and terpene profiles, and prescription substitutions were recorded. Cannabis use for migraine among headache patients was assessed via the ID MigraineTM questionnaire, a validated screen used to predict the probability of migraine. Result(s): Of 2032 patients, 21 illnesses were treated with cannabis. Pain syndromes accounted for 42.4% (n = 861) overall; chronic pain 29.4% (n = 598;), arthritis 9.3% (n = 188), and headache 3.7% (n = 75;). Across all 21 illnesses, headache was a symptom treated with cannabis in 24.9% (n = 505). These patients were given the ID MigraineTM questionnaire, with 68% (n = 343) giving 3 "Yes" responses, 20% (n = 102) giving 2 "Yes" responses (97% and 93% probability of migraine, respectively). Therefore, 88% (n = 445) of headache patients were treating probable migraine with cannabis. Hybrid strains were most preferred across all pain subtypes, with "OG Shark" the most preferred strain in the ID MigraineTM and headache groups. Many pain patients substituted prescription medications with cannabis (41.2-59.5%), most commonly opiates/opioids (40.5-72.8%). Prescription substitution in headache patients included opiates/opioids (43.4%), anti-depressant/anti-anxiety (39%), NSAIDs (21%), triptans (8.1%), anti-convulsants (7.7%), muscle relaxers (7%), ergots (0.4%). Conclusion(s): Chronic pain was the most common reason for cannabis use, consistent with most registries. The majority of headache patients treating with cannabis were positive for migraine. Hybrid strains were preferred in ID MigraineTM, headache, and most pain groups, with "OG Shark", a high THC (DELTA9-tetrahydrocannabinol)/THCA (tetrahydrocannabinolic acid), low CBD (cannabidiol)/CBDA (cannabidiolic acid), strain with predominant terpenes beta-caryophyllene and beta-myrcene, most preferred in the headache and ID MigraineTM groups. This could reflect the potent analgesic, anti-inflammatory, and anti-emetic properties of THC, with anti-inflammatory and analgesic properties of beta-caryophyllene and beta-myrcene. Opiates/opioids were most commonly substituted with cannabis. Prospective studies are needed, but results may provide early insight into optimizing crossbred cannabis strains, synergistic biochemical profiles, dosing, and patterns of use in the treatment of headache, migraine, and chronic pain syndromes.Copyright © 2018, The Author(s).</t>
  </si>
  <si>
    <t>https://dx.doi.org/10.1186/s10194-018-0862-2</t>
  </si>
  <si>
    <t>Journal of Headache and Pain. 19(1) (no pagination), 2018. Article Number: 37. Date of Publication: 01 Dec 2018.</t>
  </si>
  <si>
    <t>Ilakkuvan, Vinu;Johnson, Amanda;Villanti, Andrea C.;Evans, W. Douglas;Turner, Monique</t>
  </si>
  <si>
    <t>Patterns of social media use and their relationship to health risks among young adults.</t>
  </si>
  <si>
    <t>Purpose: Social media use is pervasive among young adults, and different sites have different purposes, features, and audiences. This study identified classes of young adults based on what combination of sites they use and how frequently, and compared their health risk factors and behaviors. Methods: Latent profile models were developed based on frequency of using 10 sites from a national sample of young adults aged 18â€“24 years (n = 1,062). Bivariate analyses and multivariable regressions examined the relationship between class membership and alcohol, tobacco, and other drug (ATOD) use, and symptoms of depression and anxiety. Results: The optimal model identified five classes: Low Users (7.9%), High Users (63.1%), Professional Usersâ€”high use of LinkedIn (10.1%), Creative Usersâ€”high use of Vine and Tumblr (11.5%), and Mainstream Usersâ€”high use of Facebook and YouTube (7.4%). Classes differed significantly on ATOD use and depressive symptoms. Compared to High Users, Creative Users had higher odds of using most substances and lower odds of depressive symptoms, Mainstream Users had higher odds of substances used socially (alcohol and hookah), Professional Users had higher odds of using alcohol, cigarettes, and cigars, and Low Users had higher odds of using other drugs (e.g., cocaine and heroin). Conclusions: A young adult's social media site use profile is associated with ATOD use and depressive symptoms. Use and co-use of certain sites may influence the volume and nature of ATOD-related content and norms young adults experience in social media. Targeting interventions to sites selected based on use patterns associated with each health risk may be effective. (PsycInfo Database Record (c) 2023 APA, all rights reserved)</t>
  </si>
  <si>
    <t>https://doi.org/10.1016/j.jadohealth.2018.06.025</t>
  </si>
  <si>
    <t>Journal of Adolescent Health</t>
  </si>
  <si>
    <t>Moss, Howard B.;Goldstein, RisÃ« B.;Chen, Chiung M.;Yi, Hsiao-Ye</t>
  </si>
  <si>
    <t>Patterns of use of other drugs among those with alcohol dependence: Associations with drinking behavior and psychopathology.</t>
  </si>
  <si>
    <t>Introduction: Alcohol dependence (AD) presents with substantial clinical heterogeneity, including concurrent use of non-alcohol drugs. Here, we examine specific patterns of concurrent non-alcohol substance use during the previous year among a nationally representative sample of adults with DSM-IV AD, and estimate their population prevalence in the U.S. We then evaluate alcohol use behavior and comorbid psychopathology among respondents with AD according to their patterns of concurrent non-alcohol substance use. Methods: These analyses utilized data from Waves 1 and 2 of the National Epidemiologic Survey on Alcohol and Related Conditions. Latent class analyses classified respondents with AD into four clinically meaningful patterns of concurrent substance use: (1) use of alcohol only; (2) use of alcohol and tobacco only; (3) use of alcohol, tobacco and cannabis; and (4) use of alcohol, tobacco, cannabis, cocaine, and other illicit drug(s). Results: Among AD respondents, the most prevalent pattern was the use of alcohol and tobacco only (weighted percentage, 32.4%), followed by the use of alcohol only (weighted percentage, 27.5%). AD respondents who used alcohol, tobacco, cannabis, cocaine, and other illicit drug(s) (weighted percentage, 25.3%) manifested the most severe pattern of alcohol consumption, and had significant overrepresentations of major depression, panic, and other anxiety disorders as well as paranoid, schizotypal, borderline, antisocial, and histrionic personality disorders compared with those who used alcohol alone. Conclusions: Specific patterns of concurrent substance use convey important information regarding the clinical presentation and prognosis for AD. In particular, concurrent use of illicit drugs over the past year by AD individuals was associated with greater severity and comorbid psychopathology. These data suggest the need for pragmatic trials of AD interventions that take into account patterns of substance use behavior in addition to an AD diagnosis. (PsycInfo Database Record (c) 2023 APA, all rights reserved)</t>
  </si>
  <si>
    <t>https://doi.org/10.1016/j.addbeh.2015.06.041</t>
  </si>
  <si>
    <t>Xavier C.
 Jodray M.
 Zerezghi S.
 Nelson R.
 Zalmai R.
 Rasu R.</t>
  </si>
  <si>
    <t>PDG27 A Systematic Review of Concomitant Opioid and Sedative or Skeletal Muscle Relaxant Use on Patient Outcomes in Chronic Non-Malignant Pain.</t>
  </si>
  <si>
    <t>Objectives: Multiple studies show risks with concomitant opioid and benzodiazepine use in the general population, but few discusses effect of opioids with other sedatives, and health policies are not in consensus with concomitant use. This review is a comprehensive outlook of current evidence analyzing the impact of concomitant opioid and sedative use in chronic non-malignant pain. Method(s): Literature search strategy using phrase "opioid AND CNS depressants OR benzodiazepine OR sedatives OR gabapentinoids NOT cancer" was conducted in PubMed, Embase, Web of Science, and Scopus (N=43,924). Excluded case reports, reviews, non-English, pediatric, non-human, duplicates, and non-opioid-related outcome studies (N=43,914) for total 14 articles. Result(s): 12 studies were retrospective (2 cross-sectional, 1 case-control, 10 cohort) and 2 were prospective in nature (N=450-3,078,163 participants). Gabapentin (N=1), psychotropics (N=1), skeletal muscle relaxants (N=2), and sedatives or hypnotics (N=2) were studied. Overall, concomitant use of sedatives or muscle relaxants with opioids was associated with hospitalizations (N=5), mortality (N=4), motor vehicle accidents (N=1), inappropriate drug utilization (N=4), or anxiety and depression (N=2). Higher dosages of opioids (N=4) corresponded to negative outcomes regardless of concomitant medications. Increasing age had higher prevalence of concomitant use but was not always associated with negative outcomes. South had generally higher concomitant prescriptions (N=2). Conclusion(s): Considering increasing incidence of co-prescriptions and adverse outcomes, we evaluated whether policy changes recommending avoidance of concomitant opioid and skeletal muscle relaxant/sedative use are needed and reasonable. All 14 studies are diverse but showed higher age, higher opioid dose, and South with more coprescription-associated negative outcomes. The overall consistency of negative outcomes needs further investigation of interactions despite limitations. Policy makers, third party payers, clinicians, and patients should know the risks of concomitant prescribing to solidify current policy recommendations, ensure adequate drug monitoring and co-prescribing controls through prior authorization, reduce number of co-prescriptions, and improve clinical outcomes.Copyright © 2021</t>
  </si>
  <si>
    <t>https://dx.doi.org/10.1016/j.jval.2021.04.475</t>
  </si>
  <si>
    <t>Value in Health. Conference: HEOR: Evolving for Tomorrow's Challenges. Virtual, Online. 24(Supplement 1) (pp S91-S92), 2021. Date of Publication: June 2021.</t>
  </si>
  <si>
    <t>Desai G.V.
 Kamal K.M.
 Covvey J.
 Giannetti V.</t>
  </si>
  <si>
    <t>PDG42 REAL-WORLD EVIDENCE OF OPIOID AND NON-OPIOID USE IN PATIENTS WITH CHRONIC NON-CANCER PAIN: A SYSTEMATIC REVIEW.</t>
  </si>
  <si>
    <t>Objectives: The increasing prevalence of prescription opioid use among patients with chronic non-cancer pain (CNCP) has become a major public health concern. Existing protocol-driven studies have limitations in assessing the effectiveness of therapies and there is a need to identify real-world studies from diverse population of patients on their use and effectiveness of opioids and non-opioids in CNCP. Method(s): A systematic review using the Preferred Reporting Items for Systematic Reviews and Meta-Analyses (PRISMA) guidelines was conducted from 1997 to 2017 in PubMed, PsycINFO and EMBASE databases. Observational studies including retrospective cohort, case-control, cross-sectional and longitudinal studies involving patients with CNCP and above 18 years of age were included in the review. Result(s): A total of 369 articles were identified of which 23 studies met the inclusion/exclusion criteria. All but two studies (n = 21, 91.3%) were conducted in the United States. Majority of the studies utilized administrative claims data (n = 15, 65.21%) followed by electronic medical record (n = 3, 13.04 %) and survey (n = 2, 8.7%). Few studies (n = 8, 34.8%) evaluated the use of opioids in patients with CNCP with a history of substance use or mental health disorder, or with other conditions like epilepsy and HIV/AIDS. Opioid drug overdose risk was higher in patients with depression and those receiving high morphine equivalent dose or long-acting opioids. Major limitations of the studies included uncertainty over actual consumption of prescribed medicines, inability to assess degree of impairment of painful conditions and mood disorders; and inability to distinguish between prevalent and incident opioid users. Conclusion(s): Opioids were prescribed with various concomitant drugs including benzodiazepines, anticonvulsants, antidepressants in several studies. There is a need to further explore patient factors such as pain severity and psychiatric diagnosis that predict the use of opioids and non-opioids in CNCP.Copyright © 2020</t>
  </si>
  <si>
    <t>https://dx.doi.org/10.1016/j.jval.2020.04.330</t>
  </si>
  <si>
    <t>Value in Health. Conference: ISPOR 2020. Orlando United States. 23(Supplement 1) (pp S136), 2020. Date of Publication: May 2020.</t>
  </si>
  <si>
    <t>Munshey F.
 Ramamurthi R.J.
 Tsui B.</t>
  </si>
  <si>
    <t>PECS 1 block for port-a-CATH insertion or removal in children: A retrospective review.</t>
  </si>
  <si>
    <t>INTRODUCTION: The pectoral nerves (PECS) 1 block has been successfully utilized as a perioperative analgesia adjunct in adult breast surgery and minimal invasive cardiac surgery1,2. Originally demonstrated as an interfascial plane block with local anesthetic deposited between the pectoralis major and minor muscles, this technique can sufficiently anesthetize the medial and lateral pectoral nerves and third to sixth intercostal nerves3. Despite promising results in adults, the PECS 1 block has not been studied in children. Recently, our institution began performing PECS 1 blocks for Porta- Cath insertion and removal procedures in children. We retrospectively analyzed the impact of this block on need for rescue analgesia, long acting opioid use, post-operative pain scores and post-anesthesia care unit (PACU) length of stay. METHOD(S): Following research ethics board approval, we conducted a retrospective analysis by reviewing the electronic medical record database (between August 1 to September 15, 2017) comparing children undergoing Port-a-Cath insertion or removal under general anesthesia with local anesthetic placement by the surgeon (No PEC) versus an ultrasound guided PECS 1 block by an anesthesiologist (PEC). Included were children ASA I-IV between the ages of 1-17. We excluded patients on chronic opioids and those with psychiatric disorders. 20 patients in the No PEC group and 5 patients in the PEC group were identified. 5 additional patients were excluded (2 on chronic opioids and 3 above the age of 17). Usual demographic data along with need for rescue analgesia, long acting opioid use, post-operative pain scores and PACU length of stay were collected. RESULT(S): Fewer patients required rescue analgesia in the PEC group (20% vs 45%). PEC group patients did not require long acting opioid in PACU (0% vs 10%) and for the entire perioperative period (0% vs 30%). Average pain scores were lower (0.67 vs 1.16) and PACU length of stay (86.8mins vs 95.9mins) was shorter in the PEC group. CONCLUSION(S): To the author's knowledge, this is the first study looking at the utility of a PECS 1 block in Port-a-Cath procedures. Commonly viewed as a procedure causing mild to moderate pain, we found that utilizing a PECS 1 block resulted in reduced need for rescue analgesia and complete avoidance of long acting opioids for the entire perioperative period. Despite the benefit of prolonged analgesia, in children, long acting opioid use can significantly heighten the risk of delayed respiratory depression and affect the time to discharge home readiness. Not only can minimizing opioid use decrease side effects, it can also help reduce early pain sensitization in a population vulnerable to chronic pain. Average pain scores and PACU length of stay favored the PEC group but were not markedly different. Although, this is a retrospective single center study with a small number of patients, the results point to a possible clinical benefit that can be investigated using a larger scale prospective trial. The use of a PEC 1 block in Port-a-Cath procedures could serve as an analgesic adjunct reducing the need for rescue analgesia and long acting opioids.</t>
  </si>
  <si>
    <t>Anesthesia and Analgesia. Conference: International Anesthesia Research Society 2018 Annual Meeting and International Science Symposium, IARS 2018. Chicago, IL United States. 126(4 Supplement 1) (pp 550), 2018. Date of Publication: April 2018.</t>
  </si>
  <si>
    <t>Smith, HAB; Berutti, T; Brink, E; Strohler, B; Fuchs, DC; Ely, EW; Pandharipande, PP</t>
  </si>
  <si>
    <t>Pediatric Critical Care Perceptions on Analgesia, Sedation, and Delirium</t>
  </si>
  <si>
    <t>brain dysfunction; confusion; delirium; encephalopathy; pediatric; critical care; sedation; pain; analgesia; anxiety; agitation</t>
  </si>
  <si>
    <t>MECHANICALLY VENTILATED PATIENTS; CONFUSION ASSESSMENT METHOD; ILL PATIENTS; GLUTAMATE RELEASE; CRITICAL ILLNESS; POSTOPERATIVE DELIRIUM; ANESTHETIC INDUCTION; KETAMINE INFUSION; YOUNG-CHILDREN; PAIN INTENSITY</t>
  </si>
  <si>
    <t>Critically ill children suffer from pain and anxiety additionally in the face of severe organ dysfunction. The critical care environment challenges pediatric patients' emotional and developmental capabilities. Disease-focused therapy is a priority and usually requires separation of patient from family and completion of invasive procedures. With the lack of familiar surroundings, inability to self-soothe, and deficiency of sleep, critically ill children may benefit from a multidisciplinary approach to care with a specific goal of pain management. Due to the challenges unique to critical care of children, sedatives and hypnotics are heavily relied upon to protect children from the intensive care experience. Delirium occurs in at least 30% of critically ill infants and children reported in small prospective studies, without a large-scale protocol for delirium monitoring. Adult studies demonstrate an overwhelming prevalence of delirium in the critically ill, associated with significant morbidity and mortality. Recently, the diagnosis of pediatric delirium has been enhanced by the validation of bedside tools that encourage monitoring within the critical care setting. Though there are likely many similarities in delirium among adults and children, there is much to learn in regard to unique risk factors and outcomes for children. Perhaps, considering the neurodevelopmental and psychosocial capacities of a child, a creative approach to assess and control pain and anxiety, while optimizing disease-related therapies, may ultimately minimize the risk for the development of delirium or other long-term complications of critical illness.</t>
  </si>
  <si>
    <t>Smith H.B.
 Berutti T.
 Brink E.
 Strohler B.
 Fuchs D.C.
 Ely E.W.
 Pandharipande P.</t>
  </si>
  <si>
    <t>Pediatric critical care perceptions on analgesia, sedation, and delirium.</t>
  </si>
  <si>
    <t>Critically ill children suffer from pain and anxiety additionally in the face of severe organ dysfunction. The critical care environment challenges pediatric patients' emotional and developmental capabilities. Disease-focused therapy is a priority and usually requires separation of patient from family and completion of invasive procedures. With the lack of familiar surroundings, inability to self-soothe, and deficiency of sleep, critically ill children may benefit from a multidisciplinary approach to care with a specific goal of pain management. Due to the challenges unique to critical care of children, sedatives and hypnotics are heavily relied upon to "protecto" children from the intensive care experience. Delirium occurs in at least 30% of critically ill infants and children reported in small prospective studies, without a large-scale protocol for delirium monitoring. Adult studies demonstrate an overwhelming prevalence of delirium in the critically ill, associated with significant morbidity and mortality. Recently, the diagnosis of pediatric delirium has been enhanced by the validation of bedside tools that encourage monitoring within the critical care setting. Though there are likely many similarities in delirium among adults and children, there is much to learn in regard to unique risk factors and outcomes for children. Perhaps, considering the neurodevelopmental and psychosocial capacities of a child, a creative approach to assess and control pain and anxiety, while optimizing disease-related therapies, may ultimately minimize the risk for the development of delirium or other long-term complications of critical illness. © 2013 by Thieme Medical Publishers, Inc.</t>
  </si>
  <si>
    <t>https://dx.doi.org/10.1055/s-0033-1342987</t>
  </si>
  <si>
    <t>Seminars in Respiratory and Critical Care Medicine. 34(2) (pp 244-261), 2013. Date of Publication: 2013.</t>
  </si>
  <si>
    <t>Suresh S.
 Birmingham P.K.
 Kozlowski R.J.</t>
  </si>
  <si>
    <t>Pediatric Pain Management.</t>
  </si>
  <si>
    <t>Regional anesthesia has become an integral part of adult anesthesia. Although not routinely used in children because of the need for general anesthesia that is necessary to keep the patients from moving and cooperating with the operator, regional anesthesia has been gaining immense popularity in the last decade. Although there is not much objective evidence, large prospective databases and expert opinion have favored administering regional anesthesia in the asleep child safely because major neural damage has not been reported in children. This review discusses a comprehensive approach to acute pain management in infants, children, and adolescents using regional anesthesia. © 2012.</t>
  </si>
  <si>
    <t>https://dx.doi.org/10.1016/j.anclin.2011.12.003</t>
  </si>
  <si>
    <t>Anesthesiology Clinics. 30(1) (pp 101-117), 2012. Date of Publication: March 2012.</t>
  </si>
  <si>
    <t>Narayanasamy S.
 Yang F.
 Ding L.
 Geisler K.
 Glynn S.
 Ganesh A.
 Sathyamoorthy M.
 Garcia V.
 Sturm P.
 Chidambaran V.</t>
  </si>
  <si>
    <t>Pediatric Pain Screening Tool: A Simple 9-Item Questionnaire Predicts Functional and Chronic Postsurgical Pain Outcomes After Major Musculoskeletal Surgeries.</t>
  </si>
  <si>
    <t>Reliable, clinic-friendly screening for Chronic postsurgical pain (CPSP) risk is unavailable. Within a prospective, observational study, we evaluated Pediatric Pain Screening Tool (PPST), a concise 9-item questionnaire, as a preoperative screening tool to identify those at higher risk for CPSP (Numerical Rating Scale &gt; 3/10 beyond 3 months post-surgery) and poor function (disability/Functional Disability Inventory [FDI]/quality of life/ Pediatric Quality of Life) after spine fusion and Nuss procedures. Incidence of CPSP was 34.86% (38/109). We confirmed PPST scale stability, test re-test reliability (ICC = 0.68; P&lt; .001); PPST measures were positively correlated with known CPSP risk factors (P&lt; .001) preoperative pain (Pearson or Spearman Correlation Coefficient [SCC]:0.672), Child anxiety sensitivity index (SCC:0.357), Patient Related Outcome Measures Information System pain interference (SCC:0.569), Patient Related Outcome Measures Information System depression (SCC:0.501), Pediatric Quality of Life (SCC:-0.460) and insomnia severity index (SCC0.567). Preoperative PPST and PPST physical sub-scores (median(IQR) were higher in CPSP (2[0.5,4], 1[0,2]) compared to non-CPSP (1[0,3], 0[0,1.5]) groups (P= .026, P= .029) respectively. PPST scores/sub-scores positively correlated with higher FDI at 6 months but only PPST total and PPST psychosocial subscore correlated with higher FDI at 12 months. Based on ROC, optimal PPST cutoff for CPSP was 2 (63.9% sensitivity, 64.7% specificity). CPSP risk was high (48.94% risk) if PPST &gt;= 2 (n = 47) and medium (22.81%) if PPST &lt; 2 (n = 57) after spine/pectus surgery. General and risk-strata specific, targeted psychosocial non-pharmacological interventions, need to be studied. Findings need validation in diverse, larger cohorts. ClinicalTrials.gov Identifier: NCT02998138. Perspective(s): The article supports Pediatric Pain Screening Tool, a simple 9-item questionnaire, as a preoperative screening tool for CPSP and function 6-12 months after spine/pectus surgeries. PPST measures correlate with known risk factors for CPSP. Risk stratification and targeted preventive interventions in high-risk subjects are proposed.Copyright © 2021</t>
  </si>
  <si>
    <t>https://dx.doi.org/10.1016/j.jpain.2021.06.014</t>
  </si>
  <si>
    <t>Journal of Pain. 23(1) (pp 98-111), 2022. Date of Publication: January 2022.</t>
  </si>
  <si>
    <t>Pacheco, GS; Ferayorni, A</t>
  </si>
  <si>
    <t>Pediatric Procedural Sedation and Analgesia</t>
  </si>
  <si>
    <t>Sedation; Analgesia; Pediatrics; Procedures</t>
  </si>
  <si>
    <t>RANDOMIZED CLINICAL-TRIAL; PROSPECTIVE CASE SERIES; EMERGENCY-DEPARTMENT; KETAMINE SEDATION; ADVERSE EVENTS; DOUBLE-BLIND; CONSCIOUS SEDATION; NITROUS-OXIDE; CHILDREN; MIDAZOLAM</t>
  </si>
  <si>
    <t>Sedation and analgesia are vital components of pediatric emergency care. When children present to the emergency department injured, it may be difficult to administer care secondary to the child's anxiety, pain, lack of cooperation, and pressure by the parents to alleviate the child's discomfort. There is much in the emergency physician armamentarium to address these circumstances and provide excellent care, safely.</t>
  </si>
  <si>
    <t>Linton, SL; Cooper, HLF; Luo, RY; Karnes, C; Renneker, K; Haley, DF; Hunter-Jones, J; Ross, Z; Bonney, L; Rothenberg, R</t>
  </si>
  <si>
    <t>People and places: Relocating to neighborhoods with better economic and social conditions is associated with less risky drug/alcohol network characteristics among African American adults in Atlanta, GA</t>
  </si>
  <si>
    <t>Substance use; Social networks; Neighborhood characteristics; Social epidemiology; Longitudinal analysis; US</t>
  </si>
  <si>
    <t>INJECTION-DRUG-USERS; PUBLIC-HOUSING RELOCATIONS; SUBSTANCE USE; UNITED-STATES; RACIAL DISPARITIES; VIOLENT CRIME; COCAINE USE; ALCOHOL-USE; HIV; DISORDER</t>
  </si>
  <si>
    <t>Background: Few studies assess whether place characteristics are associated with social network characteristics that create vulnerability to substance use. Methods: This longitudinal study analyzed 7 waves of data (2009-2014) from a predominantly substance using cohort of 172 African American adults relocated from public housing complexes in Atlanta, GA, to determine whether post-relocation changes in exposure to neighborhood conditions were associated with four network characteristics related to substance use: number of social network members who used illicit drugs or alcohol in excess in the past six months (drug/alcohol network), drug/alcohol network stability, and turnover into and out of drug/alcohol networks. Individual- and network-level characteristics were captured via survey and administrative data were used to describe census tracts where participants lived. Multilevel models were used to assess relationships of census tract-level characteristics to network outcomes over time. Results: On average, participants relocated to census tracts that had less economic disadvantage, social disorder, and renter-occupied housing. Post-relocation reductions in exposure to economic disadvantage were associated with fewer drug/alcohol network members and less turnover into drug/alcohol networks. Post-relocation improvements in exposure to multiple census tract-level social conditions and reductions in perceived community violence were associated with fewer drug/alcohol network members, less turnover into drug/alcohol networks, less drug/alcohol network stability, and more turnover out of drug/alcohol networks. Conclusion: Relocating to neighborhoods with less economic disadvantage and better social conditions may weaken relationships with substance-using individuals. (C) 2015 Elsevier Ireland Ltd. All rights reserved.</t>
  </si>
  <si>
    <t>Carlson, Robert G.;McCaughan, Jill A.;Falck, Russel S.;Wang, Jichuan;Siegal, Harvey A.;Daniulaityte, Raminta</t>
  </si>
  <si>
    <t>Perceived adverse consequences associated with MDMA/Ecstasy use among young polydrug users in Ohio: Implications for intervention.</t>
  </si>
  <si>
    <t>The use of MDMA/Ecstasy has increased among young people in many industrialised nations around the world since the mid-1990s. Although there is a lack of scientific consensus concerning the long-term consequences of Ecstasy use, reducing potential morbidity and mortality is an important public health concern. This article describes how young people characterise perceived long-term consequences associated with Ecstasy using three data sources: (1) qualitative interviews with 29 participants; (2) pile sort results from 20 participants who classified 15 psychoactive substances on the basis of perceived similarities; and (3) quantitative data on subjective memory impairment from 402 participants in our natural history study. Contrary to expectations, Ecstasy was classified midway between drugs perceived to be the most and least risky. Risks associated with Ecstasy use included two popular myths implying forms of brain damage--'draining spinal fluid' and 'creating holes in brains'. Qualitative results also indicated that some young people are concerned about the potential affects of the drug on memory and as a cause of depression. About 20% (82) of the participants (n = 402) 'agreed' or 'strongly agreed' that Ecstasy has impaired their memories. Concern about these adverse consequences may provide opportunities for reducing potential harm associated with Ecstasy use. (PsycInfo Database Record (c) 2020 APA, all rights reserved)</t>
  </si>
  <si>
    <t>https://doi.org/10.1016/j.drugpo.2004.03.004</t>
  </si>
  <si>
    <t>Liles, BD; Newman, E; LaGasse, LL; Derauf, C; Shah, R; Smith, LM; Arria, AM; Huestis, MA; Haning, W; Strauss, A; DellaGrotta, S; Dansereau, LM; Neal, C; Lester, BM</t>
  </si>
  <si>
    <t>Perceived Child Behavior Problems, Parenting Stress, and Maternal Depressive Symptoms Among Prenatal Methamphetamine Users</t>
  </si>
  <si>
    <t>Parenting stress; Prenatal drug exposure; Methamphetamine; Child behavior problems; Maternal depression</t>
  </si>
  <si>
    <t>LIFE-STYLE; COCAINE EXPOSURE; SUBSTANCE USE; INFANT DEVELOPMENT; PSYCHOMETRIC EVALUATION; INVENTORY-II; DRUG-USE; PREGNANCY; MOTHERS; ENVIRONMENT</t>
  </si>
  <si>
    <t>The present study was designed to examine parenting stress, maternal depressive symptoms, and perceived child behavior problems among mothers who used methamphetamine (MA) during pregnancy. Participants were a subsample (n = 212; 75 exposed, 137 comparison) of biological mothers who had continuous custody of their child from birth to 36 months. The subsample was drawn from a larger, ongoing longitudinal study on the effects of prenatal methamphetamine exposure (n = 412; 204 exposed, 208 comparison) (Arria et al in Matern Child Health J 10:293-302 2006). Mothers who used MA during pregnancy reported more parenting stress and more depressive symptoms than a matched comparison group. There were no differences between groups on perceived child behavior problems. In a hierarchical linear model, depressive symptoms, and perceived child behavior problems, but not MA exposure, were statistically significant predictors of parenting stress. Screening for potential parenting problems among mothers with a history of substance abuse is warranted. Parenting interventions targeting depressive symptoms, parenting stress, and child behavior problems are needed for this population.</t>
  </si>
  <si>
    <t>Burt TS, Brown TL, Schmitt R, McGehee D, Milavetz G, Gaffney G, Berka C.</t>
  </si>
  <si>
    <t>Perceived effects of cannabis: Generalizability of changes in driving performance</t>
  </si>
  <si>
    <t>Traffic Inj Prev. 2022;23(sup1):S8-S13. doi: 10.1080/15389588.2022.2128787.</t>
  </si>
  <si>
    <t>10.1080/15389588.2022.2128787</t>
  </si>
  <si>
    <t>Frohe T.
 Beseler C.L.
 Mendoza A.M.
 Cottler L.B.
 Leeman R.F.</t>
  </si>
  <si>
    <t>Perceived Health, Medical, and Psychiatric Conditions in Individual and Dual-Use of Marijuana and Nonprescription Opioids.</t>
  </si>
  <si>
    <t>Objective: Marijuana and nonprescription opioids remain the two most commonly used illicit substances in the United States. They have commonalities, yet the use of both at the same time may have a greater impact on psychological and health outcomes. Research is needed to determine whether dual-use is associated with more negative outcomes than individual substance use. Method(s): We used the National Epidemiologic Survey of Alcohol and Related Conditions (NESARC) Wave 1 (W1; N = 43,093), Wave 2 (W2; N = 34,653), and the more recent NESARC-III (N3; N = 36,171) to compare nonuse with use of marijuana, nonprescription opioids, or both. We examined perceived health, pain interference, pain-related medical conditions, psychiatric conditions, and suicidality. Result(s): Individual use and dual-use were more common in N3 than in W1. W1 dual-use and nonprescription opioid-only use predicted worse outcomes for most variables prospectively and cross-sectionally, including pain interference and poorer general health. Associations between marijuana-only use and outcomes were not as strong; however, marijuana was associated with depression and suicidal ideation. Conclusion(s): Nonpre-scription opioid use is concerning with dual-use predicting poorer perceived health and pain interference with work 3 years later along with strong relationships to suicidality and psychiatric conditions. Marijuana and nonprescription opioid dual-use is a possible treatment target. Substance interventions may be enhanced by addressing alternative pain care; chronic conditions; and/or psychiatric comorbidity. Differences in outcomes between substance use and nonuse were smaller recently in N3, particularly for marijuana use only. This may be due to increased access decreasing differences between those using and not using these drugs.Copyright © 2019. American Psychological Association.</t>
  </si>
  <si>
    <t>https://dx.doi.org/10.1037/ccp0000431</t>
  </si>
  <si>
    <t>Journal of Consulting and Clinical Psychology. 87(10) (pp 859-871), 2019. Date of Publication: 2019.</t>
  </si>
  <si>
    <t>Dickman J.
 Slepian P.
 Ankawi B.
 France C.</t>
  </si>
  <si>
    <t>Perceived injustice moderates the relationship between pain medication questionnaire scores and opioid use over three months.</t>
  </si>
  <si>
    <t>Understanding and predicting prescription opioid use and misuse in populations with pain is a public health care priority. Previous crosssectional analysis has shown that perceived injustice, as predicted in the Injustice Experience Questionnaire (IEQ), was significantly related to increased scores on the Pain Medication Questionnaire (PMQ) a validated predictor of aberrant medication use. The current longitudinal study sought to examine associations among these variables and self-reported opioid use. Individuals who reported a lower back injury in the previous two weeks and had sought medical care for their pain (N = 111, 63% women) were recruited using Amazon's Mechanical Turk. Participants completed the IEQ and the PMQ, as well as a measure of pain, disability, and medication use when recruited into the study and then again one and three months later. Multilevel growth curve analyses were used to examine prediction of self-reported opiate use by the PMQ and IEQ. On average, participants did not change opiate use over time; however, significant random variation in the growth curve, Z = 2.39, P = .01, indicated individual differences in opioid use over time. In addition, there was a significant three-way interaction among the PMQ, IEQ, and the growth curve, b = .001, P = .05. The is interaction reflected that, in the absence of a high score on the PMQ, perceived injustice predicted increases in reported opioid use over three months. The PMQ accounted for 10.5% and 5.7% of the level 2 variance in intercept and slope, whereas the IEQ accounted for 4.2% and 17.6% of the variance, respectively. These effects were maintained after controlling for initial pain, depression, and disability. This finding provides further evidence that the PMQ predicts opioid use over time for individuals with chronic or subacute pain, and provides preliminary evidence that perceived injustice plays a role in this relationship.</t>
  </si>
  <si>
    <t>Journal of Pain. Conference: 37th Annual Scientific Meeting of the American Pain Society. Anaheim, CA United States. 19(3 Supplement 1) (pp S30), 2018. Date of Publication: March 2018.</t>
  </si>
  <si>
    <t>Wiss, David A.;Prelip, Michael L.;Upchurch, Dawn M.;von Ehrenstein, Ondine S.;Tomiyama, A. Janet;Shoptaw, Steven J.</t>
  </si>
  <si>
    <t>Perceived social support moderates the association between household dysfunction adverse childhood experiences (ACES) and self-reported drug use among men who have sex with men in Los Angeles, California.</t>
  </si>
  <si>
    <t>Background: Adverse childhood experiences (ACEs) have been shown to be associated with drug use in adulthood. The single ACE of household substance use history (part of the household dysfunction category) has frequently been associated with drug use. Resilience factors such as perceived social support appear to buffer the association between ACEs and drug use and may be particularly relevant for urban men who have sex with men (MSM). The current study of low-income mostly Black and Latino MSM aims to investigate whether the cumulative ACE score predicts self-reported drug use in a dose-response manner and whether this potential association differs by perceived social support. Methods: Data was utilized from a longitudinal study of MSM (mean age = 34; SD = 7.1) with varied substance use behaviors (n = 321) collected between August 2014 and April 2022. Cumulative, household dysfunction ACEs, and the single ACE of household substance use history were investigated as predictors of self-reported drug use (methamphetamine, ecstasy, cocaine/crack, heroin/fentanyl, party drugs [GHB, special K, mushrooms, LSD/acid], other drugs [bath salts, PCP]) during the past six months in mixed-effects logistic regression models, with moderation analyses by perceived social support (measured by the Multidimensional Scale of Perceived Social Support) across all models using stratified analysis and one model of multiplicative interaction. Results: There was no suggestion of a dose-response relationship between the number of ACEs and the predicted probability of self-reported drug use. Cumulative ACEs did not predict the outcome overall (aOR = 1.99; 95% CI: 0.86-4.59), however, a positive association was estimated for individuals reporting lower levels of perceived social support (aOR = 2.80; 95% CI: 0.97-8.06). The dimension of household dysfunction had a positive association with drug use (aOR = 1.32; 95% CI: 1.00-1.74) whereas the dimension of childhood maltreatment did not. The association between household dysfunction and drug use was moderated by the perception of social support, with those reporting lower levels having greater odds of reporting drug use (aOR = 2.94; 95% CI: 1.04-8.31). The association between household substance use history and self-reported drug use was similarly moderated by perceived social support in a multiplicative interaction model (p = .02). Conclusion: Perceived social support emerged as a potential buffering factor for any reported drug use, particularly for the single ACE of household substance use history. Given that the association between ACEs and drug use was weak among those with higher levels of perceived social support, promotion of social ties in the community may help reduce the burden of substance use among MSM exposed to ACEs. (PsycInfo Database Record (c) 2023 APA, all rights reserved)</t>
  </si>
  <si>
    <t>https://doi.org/10.1016/j.drugpo.2022.103899</t>
  </si>
  <si>
    <t>Meacham, Meredith C.;Roesch, Scott C.;Strathdee, Steffanie A.;Gaines, Tommi L.</t>
  </si>
  <si>
    <t>Perceived treatment need and latent transitions in heroin and methamphetamine polydrug use among people who inject drugs in Tijuana, Mexico.</t>
  </si>
  <si>
    <t>People who inject drugs (PWID) in Tijuana, Mexico, use heroin and/or methamphetamine. While polydrug use is associated with HIV risk behavior, less is known about the stability of polydrug use patterns over time and how polydrug use is related to perceived treatment need. Within a cohort of PWID in Tijuana (N = 735) we sought to (1) characterize subgroups of polydrug and polyroute use from baseline to six months; (2) determine the probabilities of transitioning between subgroups; and (3) examine whether self-reported need for help for drug use modified these transition probabilities. Latent transition analysis (LTA) identified four latent statuses: heroin-only injection (38% at both baseline and follow-up); co-injection of heroin with methamphetamine (3% baseline, 15% follow-up); injection of heroin and methamphetamine (37% baseline, 32% follow-up); and polydrug and polyroute users who injected heroin and both smoked and injected methamphetamine (22% baseline, 14% follow-up). Heroin-only injectors had the highest probability of remaining in the same latent status at follow-up. The majority reported great or urgent need for treatment (51%) and these PWID had greater odds of transitioning to a higher-risk status at follow-up, emphasizing the need for evidence-based drug treatment options for PWID. (PsycInfo Database Record (c) 2022 APA, all rights reserved)</t>
  </si>
  <si>
    <t>https://doi.org/10.1080/02791072.2017.1370747</t>
  </si>
  <si>
    <t>Polcin, Douglas L.;Henderson, Diane McAllister;Korcha, Rachael;Evans, Kristy;Wittman, Fried;Trocki, Karen</t>
  </si>
  <si>
    <t>Perceptions of sober living houses among addiction counselors and mental health therapists: Knowledge, views and perceived barriers.</t>
  </si>
  <si>
    <t>Affordable alcohol- and drug-free housing that supports recovery is limited in many areas. Sober living houses (SLHs) offer a unique living environment that supports abstinence and maintenance of a recovery lifestyle. Previous studies show that SLH residents make improvements on alcohol, drug and other problems that are maintained at 18-month follow-up (Polcin et al. 2010). However, for SLHs to maximize their impact they must recognize how they are viewed by community stakeholders and successfully address barriers. This pilot study recruited a convenience sample of two stakeholder groups, certified alcohol and drug counselors (N = 85) and licensed mental health therapists (N = 49), to explore knowledge and views about SLHs using an online survey. Therapists and counselors had similar views about SLHs, although counselors had more direct experience with them and were more knowledgeable. Both groups were highly supportive of increasing the role of SLHs to address addiction problems in their communities. Those who were most supportive had more knowledge about SLHs, agreed that alcohol and drug problems were caused by a physical disease, and agreed that successful recovery required an abstinent living environment. Both groups identified a variety of barriers, particularly social stigma. Recommendations are made for knowledge dissemination and decreasing barriers. (PsycINFO Database Record (c) 2016 APA, all rights reserved)</t>
  </si>
  <si>
    <t>https://doi.org/10.1080/02791072.2012.703103</t>
  </si>
  <si>
    <t>Buono F.D.
 Pickering R.
 Berlepsch R.
 Halligan S.</t>
  </si>
  <si>
    <t>Percutaneous electrical nerve field stimulation to reduce clinical opiate withdrawal: a case series.</t>
  </si>
  <si>
    <t>Background: Medication-assisted treatment can reduce mortality and withdrawal symptoms, yet treatments can have side effects and are cost ineffective. Research has supported alternative approaches to withdrawal symptoms, specifically percutaneous nerve field stimulator (PNFS); yet, to date, there is a lack of understanding of the initial acceptability within treatment programs. Method(s): A retrospective case series evaluated PNFS to reduce opioid withdrawal symptoms for five adult patients participating in an in-home withdrawal management program. The device was worn for five consecutive days, in which a licensed practical nurses monitored their care. Evaluation included the clinical opiate withdrawal scale (COWS) and clinical reviews based on self-report and clinician interview. Result(s): Significant reductions were noted for all five participants, with the average COWS score for Day 1 at 19.1 reducing to 2.6 at Day 5. In addition, 2-day post-COWS scores demonstrated a continual reduction to 1.4. Qualitative feedback from the patients was recorded, and generalized themes were recorded and addressed. Conclusion(s): Future controlled, prospective studies should investigate the possibility that PNFS can significantly reduce negative symptoms of opiate withdrawal symptoms, along with providing alternatives to medication-assisted treatments for those who are suffering from opiate use disorder.Copyright © 2021 The Author(s). Published with license by Taylor &amp; Francis Group, LLC.</t>
  </si>
  <si>
    <t>https://dx.doi.org/10.1080/14659891.2021.1961894</t>
  </si>
  <si>
    <t>Journal of Substance Use. 27(5) (pp 501-504), 2022. Date of Publication: 2022.</t>
  </si>
  <si>
    <t>Moussa W.M.M.
 Khedr W.</t>
  </si>
  <si>
    <t>Percutaneous radiofrequency facet capsule denervation as an alternative target in lumbar facet syndrome.</t>
  </si>
  <si>
    <t>Objectives Percutaneous radiofrequency denervation of the medial dorsal branch is often used in chronic low back pain of intervertebral facet etiology, which is sometimes difficult to perform and recurrence of pain often ensues. We theorized that shifting the target of RF coagulation to the facet joint capsule would provide an easier target and a longer-lived pain relieving response. Patients and methods A prospective randomized controlled trial where 120 patients diagnosed with CLBP of a confirmed facet origin were randomly divided into three equal groups, the first was submitted to percutaneous radiofrequency coagulation of the facet joint capsule, the second underwent percuataneous denervation of the medial dorsal branch and the third did not receive radiofrequency lesioning. All the three groups received local injection of a mixture of local anesthetic and steroid. Cases were followed for up to 3 years. Results 87(72.5%) patients were females. By 3 months' post procedure, improvement in VAS was significantly better than pretreatment levels in all groups (p &lt; 0.05). The control group lost improvement by 1-year follow-up (p = 0.017). At 2 years' follow-up, the joint capsule denervation group maintained significant improvement (p = 0.033) whereas the medial branch denervation group lost its significant effect (p = 0.479). By the end of follow-up period, only joint capsule denervation group kept significant improvement (p = 0.026). Conclusion In CLBP of facet origin, shifting the target of percutaneous radiofrequency to the facet joint capsule provides an easier technique with an extended period of pain relief compared to the medial dorsal branch of the facet joint.Copyright © 2016 Elsevier B.V.</t>
  </si>
  <si>
    <t>https://dx.doi.org/10.1016/j.clineuro.2016.09.004</t>
  </si>
  <si>
    <t>Clinical Neurology and Neurosurgery. 150 (pp 96-104), 2016. Date of Publication: 01 Nov 2016.</t>
  </si>
  <si>
    <t>Fallin-Bennett A.
 Rademacher K.
 Dye H.
 Elswick A.
 Ashford K.
 Goodin A.</t>
  </si>
  <si>
    <t>Perinatal Navigator Approach to Smoking Cessation for Women With Prevalent Opioid Dependence.</t>
  </si>
  <si>
    <t>Women who smoke during pregnancy face psychosocial barriers to cessation, and women with opioid use disorder (OUD) face amplified barriers. We pilot tested a Perinatal Wellness Navigator (PWN) program for a group of high-risk perinatal women (N = 50; n = 42 with OUD) that consisted of (a) one-on-one tobacco treatment, (b) comprehensive assessment of cessation barriers, and (c) linkage to clinical/social services. Outcome measures were assessed at baseline and postintervention. Participants smoked 10 fewer cigarettes per day (p = .05) at postintervention and were less dependent on nicotine (p &lt; .01). Mean postnatal depression scores (p = .03) and perceived stress (p = .03) decreased postintervention. Participants received at least one referral at baseline (n = 106 total), and 10 participants received an additional 18 referrals at postintervention to address cessation barriers. The PWN program was minimally effective in promoting total tobacco abstinence in a high-risk group of perinatal women, but participants experienced reductions in cigarettes smoked per day, nicotine dependence, stress, and depression.</t>
  </si>
  <si>
    <t>https://dx.doi.org/10.1177/0193945918825381</t>
  </si>
  <si>
    <t>Western journal of nursing research. 41(8) (pp 1103-1120), 2019. Date of Publication: 01 Aug 2019.</t>
  </si>
  <si>
    <t>Costei A.M.
 Kozer E.
 Ho T.
 Ito S.
 Koren G.</t>
  </si>
  <si>
    <t>Perinatal outcome following third trimester exposure to paroxetine.</t>
  </si>
  <si>
    <t>Background: Paroxetine hydrochloride is commonly used for maternal depression, panic disorder, and obsessive-compulsive disorder. The drug readily crosses the human placenta. Although it does not appear to increase teratogenic risk, there have been case reports of neonatal withdrawal. Symptoms were described soon after birth and lasted up to 1 month. Objective(s): To investigate whether there is a clinically important discontinuation syndrome in neonates exposed to paroxetine in utero. Method(s): Prospective, controlled cohort study. Patient(s): Fifty-five pregnant women counseled prospectively by the Motherisk program in Toronto, Ontario, regarding third-trimester exposure to paroxetine and their infants were included in the study group. Pregnant women who discontinued paroxetine before the third trimester or those receiving other drugs known to cause withdrawal-type symptoms, such as opioids or benzodiazepines, were excluded. A comparison group of 27 women using paroxetine during the first or second trimester and 27 women using nonteratogenic drugs were matched for maternal age, gravity, parity, social drug use, and nonteratogenic drug use. Result(s): Of the 55 neonates exposed to paroxetine in late gestation, 12 had complications necessitating intensive treatment and prolonged hospitalization. The most prevalent clinical picture was respiratory distress (n = 9), followed by hypoglycemia (n = 2), and jaundice (n = 1). The symptoms disappeared within 1 to 2 weeks. In the comparison group, only 3 infants experienced complications (P = .03). In logistic regression, only thirdtrimester exposure to paroxetine was associated with neonatal distress (odds ratio, 9.53; 95% confidence interval, 1.14-79.3). Conclusion(s): When used near term, paroxetine is associated with a high rate of neonatal complications, possibly caused by its common discontinuation syndrome.</t>
  </si>
  <si>
    <t>http://dx.doi.org/10.1001/archpedi.156.11.1129</t>
  </si>
  <si>
    <t>Archives of Pediatrics and Adolescent Medicine. 156(11) (pp 1129-1132), 2002. Date of Publication: 01 Nov 2002.</t>
  </si>
  <si>
    <t>Cotton, Brandi P.;Lohman, Matthew C.;Brooks, Jessica M.;LaGasse, Linda L.</t>
  </si>
  <si>
    <t>Perinatal substance use, residential instability, and negative behavioral outcomes among adolescents: Lessons from the maternal lifestyle study.</t>
  </si>
  <si>
    <t>Problem: Both housing instability and prenatal substance use are known risk factors for behavioral problems among adolescents. Methods: The purpose of this study was to investigate the association between residential instability (residential mobility and homelessness) and delinquent behaviors among adolescents enrolled in the maternal lifestyle study (MLS), a 16-year research study that explored short-term and long-term effects of in-utero exposure to cocaine and/or opiates (N = 736). Logistic regression was used to measure the association between housing problems with youth crimes, school delinquency, and substance use at 11, 15, and 16 years of age. Findings: Both high-frequency residential mobility and homelessness were associated with deviant behaviors across the entire sample of children born with in-utero cocaine/opiate exposure and those without. Conclusions: Psychiatric nursing care of youth should include a comprehensive assessment of residential instability to identify risk and target potential interventions. (PsycINFO Database Record (c) 2018 APA, all rights reserved)</t>
  </si>
  <si>
    <t>https://doi.org/10.1111/jcap.12188</t>
  </si>
  <si>
    <t>Journal of Child and Adolescent Psychiatric Nursing</t>
  </si>
  <si>
    <t>Forray A.
 Merry B.
 Lin H.
 Ruger J.P.
 Yonkers K.A.</t>
  </si>
  <si>
    <t>Perinatal substance use: A prospective evaluation of abstinence and relapse.</t>
  </si>
  <si>
    <t>Background: Substance use decreases in pregnancy but little prospective data are available on the rates of abstinence and relapse for specific substances. This study compared rates of abstinence in pregnancy and relapse postpartum for nicotine cigarettes, alcohol, marijuana, and cocaine. Method(s): Data from 152 women drawn from a randomized controlled trial comparing psychological treatments for substance use in pregnancy were analyzed. Self-reports of substance use and urine for toxicology testing throughout pregnancy and 3-months, 12-months and 24-months post-delivery were collected. Multivariate Cox models were used to compare rates of abstinence and relapse across substances. Result(s): In pregnancy, 83% of all women achieved abstinence to at least one substance. The mean (SE) days to abstinence was 145.81 (9.17), 132.01 (6.17), 151.52 (6.24), and 148.91 (7.68) for cigarettes, alcohol, marijuana and cocaine, respectively. Participants were more likely to achieve abstinence from alcohol (HR 7.24; 95% CI 4.47-11.72), marijuana (HR 4.06; 95% CI 1.87-6.22), and cocaine (HR 3.41; 95% CI 2.53-6.51), than cigarettes. Postpartum, 80% of women abstinent in the last month of pregnancy relapsed to at least one substance. The mean days to relapse was 109.67 (26.34), 127.73 (21.29), 138.35 (25.46), and 287.55 (95.85) for cigarettes, alcohol, marijuana and cocaine, respectively. Relapse to cocaine was only 34% (HR 0.34; 95% CI 0.15-0.77) that of cigarettes. Conclusion(s): Pregnancy-related abstinence rates were high for all substances except cigarettes. Postpartum relapse was common, with cocaine using women being less likely to relapse after attaining abstinence compared to women using cigarettes, alcohol or marijuana.Copyright © 2015 Elsevier Ireland Ltd.</t>
  </si>
  <si>
    <t>https://dx.doi.org/10.1016/j.drugalcdep.2015.02.027</t>
  </si>
  <si>
    <t>Drug and Alcohol Dependence. 150 (pp 147-155), 2015. Date of Publication: 01 May 2015.</t>
  </si>
  <si>
    <t>Reddon, H; Socias, ME; Justice, A; Cui, ZS; Nosova, E; Barrios, R; Fairbairn, N; Marshall, BDL; Milloy, MJ</t>
  </si>
  <si>
    <t>Periods of Homelessness Linked to Higher VACS Index Among HIV-Positive People Who Use Drugs</t>
  </si>
  <si>
    <t>Homelessness; Mortality; HIV; VACS Index; Antiretroviral therapy</t>
  </si>
  <si>
    <t>ACTIVE ANTIRETROVIRAL THERAPY; SUBSTANCE USE DISORDERS; HIGH-INCOME COUNTRIES; USE ILLICIT DRUGS; RNA VIRAL LOAD; FOOD INSECURITY; MENTAL-ILLNESS; HEALTH-CARE; INFECTED INDIVIDUALS; DISEASE PROGRESSION</t>
  </si>
  <si>
    <t>We sought to evaluate the impact of homelessness on HIV disease progression among people who use unregulated drugs (PWUD) living with HIV and test if this association was mediated by adherence to antiretroviral therapy (ART). We applied general linear mixed-effects modeling to estimate the longitudinal relationship between homelessness and the Veterans Aging Cohort Study (VACS) Index, a validated measure of HIV disease progression that predicts all-cause mortality, among a prospective cohort of PWUD. In a longitudinal model adjusted for ART adherence, homelessness was significantly associated with increased VACS Index scores and 16% of the association was mediated by ART adherence. These findings indicate that homelessness was a significant risk factor for HIV disease progression and this association was marginally mediated by ART adherence. Future studies are needed to quantify the other mechanisms (e.g., food insecurity, mental health) by which homelessness increases mortality risk among PWUD living with HIV.</t>
  </si>
  <si>
    <t>Williams H.
 Jajja M.R.
 Baer W.
 Balch G.C.
 Maithel S.K.
 Patel A.D.
 Patel D.
 Patel S.G.
 Stetler J.L.
 Winer J.H.
 Gillespie T.W.
 Kooby D.A.</t>
  </si>
  <si>
    <t>Perioperative anxiety and depression in patients undergoing abdominal surgery for benign or malignant disease.</t>
  </si>
  <si>
    <t>Background and Objectives: Etiologies, levels, and associated factors of psychological distress in cancer patients facing surgery are poorly defined. We conducted a prospective comparative study of perioperative anxiety and depression in patients undergoing abdominal surgery for either malignant or benign disease. Method(s): With Institutional Review Board approval, patients consenting for surgery at our institution were enrolled. Surveys were completed at a preoperative visit and within 2 weeks of a postoperative appointment. Participants listed their top three sources of anxiety, and completed the Patient Health Questionnaire-9 and the General Anxiety Disorder-7. Result(s): A total of 79 patients completed the preoperative assessment and 44 (58.7%) finished the postoperative survey. Forty-one were male (51.9%), 12 (15.2%) had a psychiatric comorbidity (PSYHx), and 47 (59.5%) had cancer. Perioperative anxiety and depression did not differ by malignancy status. Patients were most concerned about surgery (22.5%) preoperatively and finances (27.9%) postoperatively. PSYHx, frailty, insurance status, and opioid use were all associated with perioperative psychological distress. Conclusion(s): Cancer patients did not have significantly higher levels of perioperative psychological distress compared with benign controls. Socioeconomic worries are prevalent throughout the perioperative period, and efforts to alleviate distress should focus on providing adequate counseling.Copyright © 2019 Wiley Periodicals, Inc.</t>
  </si>
  <si>
    <t>https://dx.doi.org/10.1002/jso.25584</t>
  </si>
  <si>
    <t>Journal of Surgical Oncology. 120(3) (pp 389-396), 2019. Date of Publication: September 2019.</t>
  </si>
  <si>
    <t>Nguyen S.
 Waljee J.F.</t>
  </si>
  <si>
    <t>Perioperative Anxiety: Trajectory and Association with Opioid-Related Outcomes.</t>
  </si>
  <si>
    <t>INTRODUCTION: Although preoperative anxiety is common, the influence that postoperative anxiety has on postoperative pain and opioid use remains unclear. This study aims to describe the trajectory and association of postoperative anxiety with surgical pain and postoperative opioid use in the 6 months after surgery. METHOD(S): We conducted a prospective cohort study of 1,771 patients undergoing elective surgeries at a large academic institution. Self-reported opioid use, surgical site pain, and anxiety were recorded on the day of surgery and at 3 follow-up points (1, 3, and 6 months after surgery). We examined postoperative opioid use as the primary outcome in the context of surgical site pain and anxiety using mixed-effects logistic regression models. RESULT(S): A total of 30.1% of people reported preoperative anxiety, defined as Patient-Reported Outcomes Measurement Information System (PROMIS) T-Score at or above 55. Anxiety and pain scores were highest on the day of surgery and declined in the months to follow. The odds of opioid use increased by 40% for patients with anxiety (p = 0.026) and 22% for each point increase in pain (p &lt; 0.001; Figure). Those with anxiety also experienced a 1.17- point increase in surgical site pain (p &lt; 0.001). Last, anxiety had no significant mediation effect on the relationship of pain and opioid use, suggesting that anxiety acts as an independent risk factor for increased pain and opioid consumption. CONCLUSION(S): Anxiety was associated with significant increased surgical site pain and opioid use in the 6 months after surgery. Future studies should investigate the effect of using targeted behavioral therapies to reduce anxiety during the perioperative period. (Figure Presented).</t>
  </si>
  <si>
    <t>https://dx.doi.org/10.1097/01.XCS.0000894588.07246.c7</t>
  </si>
  <si>
    <t>Journal of the American College of Surgeons. Conference: American College of Surgeons 2022 Annual Clinical Congress. San Diego, CA United States. 235(5 Supplement 1) (pp S204-S205), 2022. Date of Publication: November 2022.</t>
  </si>
  <si>
    <t>McAfee J.
 Boehnke K.F.
 Moser S.M.
 Brummett C.M.
 Waljee J.F.
 Bonar E.E.</t>
  </si>
  <si>
    <t>Perioperative cannabis use: A longitudinal study of associated clinical characteristics and surgical outcomes.</t>
  </si>
  <si>
    <t>Background Despite increases in cannabis use generally and for pain management, data regarding cannabis use in patients undergoing surgery are lacking. This study examined the prevalence of cannabis use among patients undergoing elective surgery and explored differences in clinical characteristics and surgical outcomes between cannabis users and non-cannabis users. Methods This prospective study included 1335 adults undergoing elective surgery. Participants completed self-report questionnaires preoperative and at 3-month and 6-month postsurgery to assess clinical characteristics and surgical outcomes. Results Overall, 5.9% (n=79) of patients reported cannabis use (53.2% medical, 19.0% recreational and 25.3% medical and recreational). On the day of surgery, cannabis users reported worse pain, more centralized pain symptoms, greater functional impairment, higher fatigue, greater sleep disturbances and more symptoms of anxiety and depression versus non-cannabis users (all p&lt;0.01). Additionally, a larger proportion of cannabis users reported opioid (27.9%) and benzodiazepine use (19.0%) compared with non-cannabis users (17.5% and 9.2%, respectively). At 3 and 6 months, cannabis users continued to report worse clinical symptoms; however, both groups showed improvement across most domains (p&lt;=0.05). At 6 months, the groups did not differ on surgical outcomes, including surgical site pain (p=0.93) or treatment efficacy (p=0.88). Conclusions Cannabis use is relatively low in this surgical population, yet cannabis users have higher clinical pain, poorer scores on quality of life indicators, and higher opioid use before and after surgery. Cannabis users reported similar surgical outcomes, suggesting that cannabis use did not impede recovery.Copyright © American Society of Regional Anesthesia &amp; Pain Medicine 2021. No commercial re-use. See rights and permissions. Published by BMJ.</t>
  </si>
  <si>
    <t>https://dx.doi.org/10.1136/rapm-2020-101812</t>
  </si>
  <si>
    <t>Regional Anesthesia and Pain Medicine. 46(2) (pp 137-144), 2021. Date of Publication: 01 Feb 2021.</t>
  </si>
  <si>
    <t>Brunelli A.
 Ruiz-Ortiz E.
 Moret E.
 Martinez-Caceres E.
 Oller-Sales B.
 Canet J.</t>
  </si>
  <si>
    <t>Perioperative effect of anaesthetic techniques on lymphocyte subpopulations during colon cancer surgery: Balanced general anaesthesia versus opioid-free anaesthesia.</t>
  </si>
  <si>
    <t>Background and Goal of Study: It is well known that surgical stress, anaesthetic technique and drug choice can interact with the immune cells and cancer cells during the perioperative period and affect long-term outcome in oncologic patients. The negative effect of volatile agents and opioids on cancer recurrence has already been reviewed. Nowadays, there is a particular interest in the effect of propofol and regional anaesthesia, which appears to be beneficial. The aim of this study was to analyse the effect of two different anaesthetic protocols on the immune cell population changes. Material(s) and Method(s): Prospective randomised pilot study. We included 16 patients scheduled for elective hemicolectomy for colon cancer, who were allocated into two groups: Group A: balanced general anaesthesia with opioids and volatile agents and Group B: opioid-free anaesthesia with propofol combined with epidural block. Serum levels of immunoglobulins, complement C3, C4 and lymphocyte populations in peripheral blood were measured at 5 different times perioperatively. The anaesthetic management was hemodynamic/entropy guided. Results and Discussion: Demographics and intraoperative data were comparable in both groups. No differences were found in levels of immunoglobulins and complements between groups. In table 1 all the variation percentages of lymphocyte subpopulations from baseline T0 (100%) at T1 (30 minutes after induction), T2 (2 hours after end of surgery), T3 (24 hours after surgery) and T4 (72 hours after surgery) are presented. There was a statistical reduction only in the following subpopulations: CD3+, CD4+, CD8+ and CD19+ at T2, T3 and T4 in group B. Only in group B at T1 CD4+ and CD19+ increased significantly. Conclusion(s): In this study, we observed an immune depression after surgery in terms of global lymphocyte cell numbers affecting mostly B and T cell subpopulations but not NK or NKT cells. We didn't find any statistically significant differences between the two anaesthetic protocols. Analysing a bigger sample size may allow us to confirm our hypothesis. (Table Presented).</t>
  </si>
  <si>
    <t>European Journal of Anaesthesiology. Conference: European Anaesthesiology Congress, EUROANAESTHESIA 2012. Paris France. Conference Publication: (var.pagings). 29(SUPPL. 50) (pp 25), 2012. Date of Publication: June 2012.</t>
  </si>
  <si>
    <t>Montgomery E.Y.
 Pernik M.N.
 Johnson Z.D.
 Dosselman L.J.
 Christian Z.K.
 Deme P.R.
 Adeyemo E.A.
 Barrie U.
 Badejo O.
 Stewart N.A.
 Uttarkar R.
 Adogwa O.
 Tecle N.E.
 Aoun S.G.
 Bagley C.A.</t>
  </si>
  <si>
    <t>Perioperative Factors Associated With Chronic Opioid Use After Spine Surgery.</t>
  </si>
  <si>
    <t>Study Design: Retrospective case control. Objective(s): The purpose of the current study is to determine risk factors associated with chronic opioid use after spine surgery. Method(s): In our single institution retrospective study, 1,299 patients undergoing elective spine surgery at a tertiary academic medical center between January 2010 and August 2017 were enrolled into a prospectively collected registry. Patients were dichotomized based on renewal of, or active opioid prescription at 3-mo and 12-mo postoperatively. The primary outcome measures were risk factors for opioid renewal 3-months and 12-months postoperatively. These primarily included demographic characteristics, operative variables, and in-hospital opioid consumption via morphine milligram equivalence (MME). At the 3-month and 12-month periods, we analyzed the aforementioned covariates with multivariate followed by bivariate regression analyses. Result(s): Multivariate and bivariate analyses revealed that script renewal at 3 months was associated with black race (P = 0.001), preoperative narcotic (P &lt; 0.001) or anxiety/depression medication use (P = 0.002), and intraoperative long lumbar (P &lt; 0.001) or thoracic spine surgery (P &lt; 0.001). Lower patient income was also a risk factor for script renewal (P = 0.01). Script renewal at 12 months was associated with younger age (P = 0.006), preoperative narcotics use (P = 0.001), and &gt;=4 levels of lumbar fusion (P &lt; 0.001). Renewals at 3-mo and 12-mo had no association with MME given during the hospital stay or with the usage of PCA (P &gt; 0.05). Conclusion(s): The current study describes multiple patient-level factors associated with chronic opioid use. Notably, no metric of perioperative opioid utilization was directly associated with chronic opioid use after multivariate analysis.Copyright © The Author(s) 2021.</t>
  </si>
  <si>
    <t>https://dx.doi.org/10.1177/21925682211035723</t>
  </si>
  <si>
    <t>Global Spine Journal. 13(6) (pp 1450-1456), 2023. Date of Publication: July 2023.</t>
  </si>
  <si>
    <t>Pendi A.
 Field R.
 Farhan S.-D.
 Eichler M.
 Bederman S.S.</t>
  </si>
  <si>
    <t>Perioperative Ketamine for Analgesia in Spine Surgery.</t>
  </si>
  <si>
    <t>Study Design. A meta-analysis of randomized controlled trials (RCTs). Objective. The aim of this study was to evaluate the effectiveness of perioperative supplemental ketamine to reduce postoperative opioid analgesic consumption following spine surgery. Summary of Background Data. Although low-dose supplemental ketamine has been known to reduce pain after surgery, there is conflicting evidence regarding whether ketamine can be effective to reduce opioid consumption following spine surgery. Methods. Comprehensive search of PubMed, the Cochrane Central Register of Controlled Trials for prospective RCTs, Web of Science, and Scopus. Patients who received supplemental ketamine were compared with the control group in terms of postoperative morphine equivalent consumption, pain scores, and adverse events. Mean differences (MDs) and 95% confidence intervals (CIs) were used to describe continuous outcomes. Odds ratios (ORs) and 95% CIs were applied to dichotomous outcomes. Results. A total of 14 RCTs comprising 649 patients were selected for inclusion into the meta-analysis. Patients who were administered adjunctive ketamine exhibited less cumulative morphine equivalent consumption at 4, 8, 12, and 24 hours following spine surgery (all Ps &lt; 0.05). The ketamine group also reported lower postoperative pain scores at 6, 12, and 24 hours (all Ps &lt; 0.05). None of the adverse events studied attained statistical significance (all Ps &gt; 0.05). Conclusion. Supplemental perioperative ketamine reduces postoperative opioid consumption up to 24 hours following spine surgery. Level of Evidence: 1Copyright © 2018 Wolters Kluwer Health, Inc. All rights reserved.</t>
  </si>
  <si>
    <t>https://dx.doi.org/10.1097/BRS.0000000000002318</t>
  </si>
  <si>
    <t>Spine. 43(5) (pp E299-E307), 2018. Date of Publication: 01 Mar 2018.</t>
  </si>
  <si>
    <t>Van Dam K.
 Fu V.
 De Witte E.
 Broos P.
 Fransen S.
 Greve J.W.
 Boerma E.-J.</t>
  </si>
  <si>
    <t>PERIOPERATIVE MUSIC IMPLEMENTATION IN BARIATRIC PATIENT CARE: AN IMPLEMENTATION STUDY.</t>
  </si>
  <si>
    <t>Background Perioperative music can have a beneficial effect on postoperative pain, the opioid requirement, and anxiety. The beneficial effects are even present when music is played solely during general anesthesia. The present study aims to assess the effect of the implementation of perioperative music in elective bariatric surgery as part of standard surgical patient care. Methods This is a prospective, single-center implementation study comparing pre- and post-implementation groups. The pre-implantation group doesn't receive music at the surgical complex. The post-implantation group will receive perioperative music. We aim to include 130 patients whereby we include 65 patients in each group. Patients undergoing elective bariatric surgery (primary banded Roux-en-Y gastric bypass) qualify as participants. The primary outcome was the postoperative pain score on a 10-point scale. Secondary outcomes consisted of the postoperative nausea, opioid requirement, complication rate and duration of hospital admission. Preliminary results Starting from March 2023 we have included 22 patients in the pre-implementation group (without music). Of these patients 18 were female (81.8%). A mean NRS of 5.2 was reported by the patients regarding pain on the first postoperative day. Patients reported on average a score representing moderate nausea (0.63). All patients indicated that they would want to have music for a subsequent surgical procedure. Inclusion of the remaining patients will follow in the next 4 months. Conclusion The postoperative pain scores reported by the current pre-implementation group is comparable to the literature regarding bariatric surgery. It is hypothesized that the pain and nausea scores will be lower in the group receiving the perioperative music intervention.</t>
  </si>
  <si>
    <t>https://dx.doi.org/10.1007/11695.1708-0428</t>
  </si>
  <si>
    <t>Obesity Surgery. Conference: 26th World Congress of the International Federation for the Surgery of Obesity and Metabolic Disorders, IFSO 2023. Naples Italy. 33(Supplement 2) (pp 807), 2023. Date of Publication: August 2023.</t>
  </si>
  <si>
    <t>Larach D.B.
 Waljee J.F.
 Bicket M.C.
 Brummett C.M.
 Bruehl S.</t>
  </si>
  <si>
    <t>Perioperative opioid prescribing and iatrogenic opioid use disorder and overdose: A state-of-the-art narrative review.</t>
  </si>
  <si>
    <t>Background/importance: Considerable attention has been paid to identifying and mitigating perioperative opioid-related harms. However, rates of postsurgical opioid use disorder (OUD) and overdose, along with associated risk factors, have not been clearly defined. Objective(s): Evaluate the evidence connecting perioperative opioid prescribing with postoperative OUD and overdose, compare these data with evidence from the addiction literature, discuss the clinical impact of these conditions, and make recommendations for further study. Evidence review: State-of-the-art narrative review. Finding(s): Nearly all evidence is from large retrospective studies of insurance claims and Veterans Health Administration (VHA) data. Incidence rates of new OUD within the first year after surgery ranged from 0.1% to 0.8%, while rates of overdose events ranged from 0.01% to 0.8%. Higher rates were seen among VHA patients, which may reflect differences in data completeness and/or risk factors. Identified risk factors included those related to substance use (preoperative opioid use; non-opioid substance use disorders; preoperative sedative, anxiolytic, antidepressant, and gabapentinoid use; and postoperative new persistent opioid use (NPOU)); demographic attributes (chiefly male sex, younger age, white race, and Medicaid or no insurance coverage); psychiatric comorbidities such as depression, bipolar disorder, and PTSD; and certain medical and surgical factors. Several challenges related to the use of administrative claims data were identified; there is a need for more granular retrospective studies and, ideally, prospective cohorts to assess postoperative OUD and overdose incidence with greater accuracy. Conclusion(s): Retrospective data suggest an incidence of new postoperative OUD and overdose of up to 0.8% during the first year after surgery, but prospective studies are lacking. Copyright © American Society of Regional Anesthesia &amp; Pain Medicine 2023. No commercial re-use. See rights and permissions. Published by BMJ.</t>
  </si>
  <si>
    <t>https://dx.doi.org/10.1136/rapm-2023-104944</t>
  </si>
  <si>
    <t>Regional Anesthesia and Pain Medicine. (no pagination), 2023. Article Number: rapm-2023-104944. Date of Publication: 2023.</t>
  </si>
  <si>
    <t>Hodnett D.
 Thottungal A.
 Paramsewaran V.</t>
  </si>
  <si>
    <t>Perioperative opioid usage and prescription practice for knee surgery patients in a District Hospital - A prospective audit.</t>
  </si>
  <si>
    <t>Background Opioid "epidemic" is an increasingly highlighted area in both medical and media circles (1). Both clinicians and patients are now increasingly cautious of inappropriate opiate use. At the same time opioids play an important part of multimodal analgesia in treating post-surgical pain. Those patients with poorly controlled pain following surgery are much more likely to develop chronic post-surgical pain (2). It is important that patients are given appropriate advice around opiate use and being followed up to ensure these drugs are tapered off in a timely manner to prevent this. We designed this prospective audit project to find out the peri-operative opioid usage and prescription for patients undergoing knee replacement surgery at Kent and Canterbury Hospital. We selected this population as they are at risk of developing post-surgical chronic pain (25-40%) and often have some degree of opiate tolerance prior to surgery as the arthritis is treated with opioids. Aims This prospective audit was to investigate perioperative opiate use in 30 patients undergoing knee replacement surgery at Kent and Canterbury Hospital. We also investigated whether these patients were given appropriate information about opioid weaning and follow up plans were given prior to discharge and opioid use 6 weeks post-operatively. Methods After approval from audit department, patients undergoing knee replacement surgery were sourced using theatre lists from the orthopaedic centre at Kent and Canterbury Hospital. Patients were asked about pre-operative pain numerical rating scores. Preoperative medication history was gathered using the pre-assessment questionnaire especially pre-operative opiate and neuropathic medication was noted. History of anxiety or depression were also noted as these patients are phenotypically at higher risk of developing post-surgical pain (4). The patient's anaesthetic and drug chart were then used to get information around intra and postoperative opiate use whilst in hospital. The patient's electronic discharge summary was used to give information about opiates on discharge and whether they received any information about opiate use and follow up. Patients were contacted one week and six weeks post-operatively to ask about ongoing opiate usage, whether they had had any information about opioid or a plan regarding tapering. Results A total of 31 patients were recruited. 39% were taking regular opiates pre-operatively with mean dose of oral morphine equivalent (OME) of 30.4mg/day. The mean amount of oral morphine equivalent consumed postoperatively was 30.3mg on day one, 41.8mg on day two and 35.8mg on day three. On discharge 96.8% were given opiates to take at home. During the audit opioid awareness was ongoing. 29% received written information about opiates on discharge. Only 19.4% of patients were given a weaning plan. The mean amount of OME at one week was 21.3mg/day and at six weeks was 7.7mg/day. 32.3% of patients reported awareness of opiate tapering plan. At six weeks post-operatively 65.1% of patients had either no difference or increased opiate intake whilst 3.2% had an increase in pain scores. The difference in opiate consumption was less marked with 25.8% having an increase in opiate use post-operatively compared to before. Conclusion This audit project has highlighted a number of issues around opiate prescribing in this specific group. In a number of patients opiate use was increased following surgery. It also highlights issues around information provision and support around weaning off opiates following surgery. It appears that an already stretched primary care service is expected to deal with often complex pain problems with little or no support from secondary care. This potentially leads to inappropriate opiate use and increasing the incidence of chronic postsurgical pain. The solution will be opioid and pain management in the pre-operative setting.</t>
  </si>
  <si>
    <t>https://dx.doi.org/10.1177/2049463720905928</t>
  </si>
  <si>
    <t>British Journal of Pain. Conference: Annual Scientific Meeting of British Pain Society. London United Kingdom. 14(1 Supplement 1) (pp 17-18), 2020. Date of Publication: March 2020.</t>
  </si>
  <si>
    <t>Tumanyan S.V.
 Frantsiyants E.M.
 Rozenko D.A.
 Moiseenko T.I.
 Menshenina A.P.
 Oros O.V.
 Popova N.N.</t>
  </si>
  <si>
    <t>Perioperative opioid-sparing multimodal analgesia (OSMMA) in cancer patients.</t>
  </si>
  <si>
    <t>Background: Perioperative (PO) pain management is one of the most important issues in cancer treatment. The purpose of the study was to improve the quality of PO analgesia in cancer patients. Method(s): A prospective randomized study of the quality and efficacy of various analgesics included 104 patients aged 34 to 77 years who underwent surgical interventions for ovarian cancer. The patients were divided into 2 groups. Group 1 (n = 49): patient-controlled analgesia with trimeperidine and nonsteroidal anti-inflammatory drugs (NSAIDs); group 2 (n = 55): preemptive analgesia based on a continuous infusion of lidocaine, magnesium sulphate, microdoses of fentanyl (4 mg/h) and NSAIDs. Results and pain syndrome were assessed by the visual analogue scale (VAS), personal and reactive anxiety, levels of glucose, cortisol, insulin, lactate, and the Kerdo index. Result(s): Analgesic effect of trimeperidine was obtained in 85.7% (p &lt; 0.05). However, the effect was less pronounced, compared to OSMMA, and did not reduce the cognitive component of pain after surgical treatment. In group 2, opioid-sparing analgesic effect was 96.4% (p &lt; 0.05). OSMMA limited the increase of cortisol, glucose, insulin, CRP and lactate (p &lt; 0.05) providing effective PO pain relief. OSMMA did not cause residual sedation, anxiety, depressive effects and cognitive impairments, which showed its advantages over trimeperidine. Therefore, despite the minimal doses of narcotic analgesics in group 2, OSMMA improved the quality of pain relief and the well-being of patients in perioperative period being a significant advantage in minimizing the negative effects of opioids. Conclusion(s): Lidocaine-based PO analgesia with microdoses of fentanyl can significantly limit endocrine and metabolic changes and improve the quality of pain relief contributing to the early rehabilitation of cancer patients.</t>
  </si>
  <si>
    <t>https://dx.doi.org/10.1200/JCO.2022.40.16_suppl.e17552</t>
  </si>
  <si>
    <t>Journal of Clinical Oncology. Conference: Annual Meeting of the American Society of Clinical Oncology, ASCO 2022. Online. 40(16 Supplement 1) (no pagination), 2022. Date of Publication: June 2022.</t>
  </si>
  <si>
    <t>Shimony, N; Amit, U; Minz, B; Grossman, R; Dany, MA; Gonen, L; Kandov, K; Ram, Z; Weinbroum, AA</t>
  </si>
  <si>
    <t>Perioperative pregabalin for reducing pain, analgesic consumption, and anxiety and enhancing sleep quality in elective neurosurgical patients: a prospective, randomized, double-blind, and controlled clinical study</t>
  </si>
  <si>
    <t>craniotomy; pregabalin; perioperative; pain; analgesia; anxiety</t>
  </si>
  <si>
    <t>ACUTE POSTOPERATIVE PAIN; CONVERSION RATIOS; KETAMINE; GABAPENTIN; MORPHINE; SURGERY; MANAGEMENT; ADJUVANTS; HEADACHE; EFFICACY</t>
  </si>
  <si>
    <t>OBJECTIVE The aim of this study was to assess in-hospital (immediate) postoperative pain scores and analgesic consumption (primary goals) and preoperative anxiety and sleep quality (secondary goals) in patients who underwent craniotomy and were treated with pregabalin (PGL). Whenever possible, out-of-hospital pain scores and analgesics usage data were obtained as well. METHODS This prospective, randomized, double-blind and controlled study was conducted in consenting patients who underwent elective craniotomy for brain tumor resection at Tel Aviv Medical Center between 2012 and 2014. Patients received either 150 mg PGL (n = 50) or 500 mg starch (placebo; n = 50) on the evening before surgery, 1.5 hours before surgery, and twice daily for 72 hours following surgery. All patients spent the night before surgery in the hospital, and no other premedication was administered. Opioids and nonsteroidal antiinflammatory drugs were used for pain, which was self-rated by means of a numerical rating scale (score range 0-10). RESULTS Eighty-eight patients completed the study. Data on the American Society of Anesthesiologists class, age, body weight, duration of surgery, and intraoperative drugs were similar for both groups. The pain scores during postoperative Days 0 to 2 were significantly lower in the PGL group than in the placebo group (p &lt; 0.01). Analgesic consumption was also lower in the PGL group, both immediately and 1 month after surgery. There were fewer requests for antiemetics in the PGL group, and the rate of postoperative nausea and vomiting was lower. The preoperative anxiety level and the quality of sleep were significantly better in the PGL group (p &lt; 0.01). There were no PGL-associated major adverse events. CONCLUSIONS Perioperative use of twice-daily 150 mg pregabalin attenuates preoperative anxiety, improves sleep quality, and reduces postoperative pain scores and analgesic usage without increasing the rate of adverse effects.</t>
  </si>
  <si>
    <t>Shah A.
 Patel A.
 Bhatt H.
 Apigo A.
 Huang K.
 Friedman S.
 Yimen M.
 Puskas J.</t>
  </si>
  <si>
    <t>Perioperative pregabalin implementation in an enhanced recovery after cardiac surgery protocol.</t>
  </si>
  <si>
    <t>INTRODUCTION: While traditionally used for the management of chronic neuropathic pain, gabapentinoids have also been utilized off-label for management of acute postoperative pain. Despite extensive studies on the use of postoperative gabapentinoids in a variety of surgical populations, there is inconsistent evidence regarding the efficacy of gabapentinoids in cardiac surgery patients. The objective of this study is to assess the impact of a low dose perioperative pregabalin regimen within an Enhanced Recovery After Cardiac Surgery protocol on perioperative opioid consumption in off-pump cardiac surgery patients. METHOD(S): All patients greater than 18 years of age admitted to a single tertiary care center for OPCAB procedures were included. Patients were excluded if they had an on-pump CABG, robotic CABG, non-sternotomy cardiac procedures, history of pregabalin use prior to surgery, pregabalin hypersensitivity, or baseline altered mental status. This cohort study compared a retrospective control group (receiving usual perioperative analgesia with no standard pregabalin protocol in place) versus a standardized pregabalin regimen group (x1 pregabalin 75 mg preoperatively, followed by 75 mg twice a day for 48 hours postoperatively in addition to usual care). The primary outcome of postoperative opioid consumption was measured in morphine milligram equivalents (MME) and was determined based on opioid consumption at the end of each postoperative day in the ICU. RESULT(S): A total of 63 patients met inclusion criteria in the control group, compared to 24 patients in the prospective study group. The use of pregabalin demonstrated a significant reduction of opioid consumption on postoperative day 0 following off-pump CABG by 30.6% with median requirement of 318 [233, 397] compared to 458 [375,526] MME in the control group (p&lt; 0.001). In addition, the pregabalin group required less cumulative opioid usage in the ICU compared to the control group (median 76.8 vs. 86.0 MME, p=0.652). No significant differences in adverse effects were noted. CONCLUSION(S): The standardization of perioperative pregabalin significantly reduced opioid utilization by 30.6% on postoperative day zero. The results of this study validate pregabalin's benefit in reducing opioid consumption as suggested in previous literature on cardiac surgery patients.</t>
  </si>
  <si>
    <t>https://dx.doi.org/10.1097/01.ccm.0000807956.08241.ba</t>
  </si>
  <si>
    <t>Critical Care Medicine. Conference: 51st Society of Critical Care Medicine Critical Care Congress, SCCM 2022. San Juan Puerto Rico. 50(1 SUPPL) (pp 193), 2022. Date of Publication: January 2022.</t>
  </si>
  <si>
    <t>Azizoddin D.R.
 Soens M.A.
 Beck M.
 Flowers K.M.
 Edwards R.R.
 Schreiber K.L.</t>
  </si>
  <si>
    <t>Perioperative sleep disturbance following mastectomy: A longitudinal investigation of the relationship to pain, opioid use, treatment, and psychosocial symptoms.</t>
  </si>
  <si>
    <t>Background: Sleep disturbance negatively impacts quality of life and recovery. Our objective was to evaluate the relationship between individual patient factors (demographic, surgical, pain, opioid use, and psychosocial factors) and greater sleep disturbance. Method(s): In this prospective longitudinal study, patients completed validated measures regarding their sleep disturbance, pain, opioid use, and psychological symptoms preoperatively and then 2 weeks, 6 and 12 months postoperatively. Objective pain sensitivity measures were evaluated at baseline using quantitative sensory testing. Univariable and multivariable generalized estimating equations (GEE) evaluated demographic, surgical, pain, and psychological predictors of sleep disturbance during the first year after surgery for breast cancer. Result(s): Female patients (n = 259) reported varying degrees of sleep disturbance, which were longitudinally associated with pain, psychosocial factors such as anxiety, depression, and affect. While the mean degree of sleep disturbance did not change substantially over time, the link to pain severity appeared to strengthen over the first postoperative year. Independent preoperative predictors of worse sleep disturbance on multivariable longitudinal GEE included younger age (B =-.09, p =.006), opioid use (B = 3.09, p =.02), higher pain (B =.19, p = &lt;.001) and anxiety (B =.45, p = &lt;.001) at baseline. On the other hand, higher basline positive affect (B =-.14, p = &lt;.012) and the surgical category total mastectomy without reconstruction (B =-2.81, p = &lt;.006) were indepently associated with lower sleep disturbance. Those with worse baseline sleep required more opioid analgesics during surgical recovery, and continued use of opioids at 2 weeks post-surgery was associated with disturbed sleep. Conclusion(s): Sleep disturbance in the first year following surgery for breast cancer varied substantially between individuals. Certain demographic, psychosocial, and pain factors explained more of this variance than surgical procedure, with the exception of total mastectomy without reconstruction that was associated with lower sleep disturbance. Sleep disturbance was associated with increased need for opioids in the perioperative period, and a propensity for more prolonged postoperative opioid use. Pre-surgical interventions in high risk individuals such as anxiety management, boosting positive affect, and controlling pain that have been shown to improve sleep quality could enhance postoperative recovery and decrease opioid use following breast surgery.</t>
  </si>
  <si>
    <t>https://dx.doi.org/10.1200/JCO.2020.39.28_suppl.192</t>
  </si>
  <si>
    <t>Journal of Clinical Oncology. Conference: 2021 ASCO Quality Care Symposium. Online. 39(28 SUPPL) (no pagination), 2021. Date of Publication: 2021.</t>
  </si>
  <si>
    <t>Hamburger ME, Moore J, Koenig LJ, Vlahov D, Schoenbaum EE, Schuman P, Mayer K; HIV Epidemiology Research Study Group.</t>
  </si>
  <si>
    <t>Persistence of inconsistent condom use: relation to abuse history and HIV serostatus</t>
  </si>
  <si>
    <t>10.1023/B:AIBE.0000044080.04397.97</t>
  </si>
  <si>
    <t>Huang I.C.
 Buckley M.
 Zhenghong L.
 Ehrhardt M.
 Alberts N.
 Brinkman T.
 Allen J.
 Krull K.
 Klosky J.
 Greene W.
 Srivastava D.K.
 Robison L.
 Hudson M.
 Anghelescu D.</t>
  </si>
  <si>
    <t>Persistent bodily pain and use of opioids and marijuana: A longitudinal study among adult survivors of childhood cancer in the st. jude lifetime cohort (SJLIFE).</t>
  </si>
  <si>
    <t>Background/Objectives: Increased attention has been placed on the use of controlled medical marijuana for pain management as a potential alternative to opioids. However, this topic has been understudied in cancer survivors, particularly among those with chronic pain. We investigated the patterns and determinants of opioid and marijuana use among adult survivors of childhood cancer experiencing chronic pain. Design/Methods: Adult survivors of childhood cancer (n=1,995) participating in SJLIFE completed clinical evaluations and self-reported surveys across two time points (T1 and T2: mean interval=4.2 years). Surveys contained the Medical Outcomes Study SF-36's bodily pain scale (severe pain determined by a score of &gt;=40), opioid use, and marijuana use. Logistic regression identified the determinants (pain-associated cancer treatments, sociodemographics, and psychological) of opioid and/or marijuana use at T2. Result(s): The mean (range) age and time from diagnosis among survivors was 31.8 years (18-65) and 24 years (10-48), respectively. Among survivors having chronic severe/escalating pain over time, 16.5%, 11.7%, and 4.8% reported having used opioids, marijuana, or both, respectively, at T2. Chronic severe/escalating pain (vs. decreased severe/no pain) over time was associated with opioid (odds ratios [OR]: 9.2 (95%CI: 4.5-18.8) but not marijuana use (OR: 1.3; 95%CI: 0.7-2.4) at T2. Non-Hispanic Caucasian, chronic severe/escalating anxiety, or lack of health insurance increased the likelihood of opioid use at T2 compared with other race/ethnicity, decreased severe/no anxiety, or having insurance coverage (ORs: 10.0, 2.7, and 2.2; p's&lt;0.05). Lack of health insurance, high school/some college education, or single/divorced marital status increased the likelihood of marijuana use at T2 compared with having insurance coverage, college/graduate education, or married status (ORs: 3.4, 2.3, and 1.6; p's&lt;0.05). Conclusion(s): Chronic severe/escalating pain introduced opioid but not marijuana use later in cancer survivorship. Future research should focus on effectiveness and potential health impact of opioids and marijuana among childhood cancer survivors.</t>
  </si>
  <si>
    <t>https://dx.doi.org/10.1002/pbc.27455</t>
  </si>
  <si>
    <t>Pediatric Blood and Cancer. Conference: 50th Congress of the International Society of Paediatric Oncology, SIOP 2018. Kyoto Japan. 65(Supplement 2) (pp S683-S684), 2018. Date of Publication: November 2018.</t>
  </si>
  <si>
    <t>Persistent frequent nausea is associated with progression to chronic migraine: AMPP study results.</t>
  </si>
  <si>
    <t>Background Though nausea is a cardinal feature of migraine, its influence on migraine progression has not been evaluated. This article aims to evaluate persistent frequent headache-related nausea (PFN) in persons with episodic migraine (EM) as a predictor of new onset chronic migraine (CM). Methods This prospective cohort study uses data from the 2007 and 2008 American Migraine Prevalence and Prevention study surveys to identify subgroups with episodic International Classification of Headache Disorders, 2nd edition defined migraine and either PFN or no or low frequency nausea (NLFN). PFN was defined by the presence of nausea &gt;= half the time in both 2007 and 2008. NLFN was defined by nausea that was present &lt; half the time, rarely or never in both years. Persons were considered CM in 2009 if they met symptom criteria for migraine with headaches &gt;=15 days per month over the preceding 3 months. Univariate differences in demographics for PFN and NLFN were evaluated with chi-square. Binary logistic regressions were performed hierarchically to assess progression to CM in 2009 as a function of nausea status in 2007 and 2008. The initial model included sociodemographic variables only. Subsequent models added the following variables in a hierarchical manner: migraine symptom severity composite score (to control for the impact of other headache features), headache-related disability, depression, opioid use, and an interaction term for nausea status and opioid use. Odds ratios (OR) and 95% confidence intervals (CI) contrasted PFN and NLFN on the rate of progression to CM in 2009. Results There were 3182 respondents with headache symptom and frequency data available for all 3 years of the analysis. PFN was found in 43.7% (1389) of respondents, and 3.4% (47) progressed to CM. NLFN was seen in 27.6% (877) of the EM group, and 1.5% progressed to CM. In comparison with the NLFN group, PFN was more common in females (P &lt; .001) and Caucasians (P &lt; .06). PFN was associated with a doubling of the risk of progression to CM after adjusting for sociodemographic variables (OR 2.09, 95% CI 1.11-3.91, P = .022). Adding the symptom composite score and headache-related disability covariates to the model attenuated the association slightly (OR 2.00, 95% CI 1.03-3.87, P = .04). With the addition of depression, the association fell just below statistical significance but progression risk with PFN remained at nearly two-fold that of the NLFN group (OR 1.90, 95% CI 0.98-3.71, P = .059). When opioid use and the nausea by opioid use interaction are added to the final model, the significant effect and the doubling of CM progression risk for those with PFN was retained (OR 2.24, 95% CI 1.07-4.70, P = .033). Conclusions Persistent frequent nausea is common (43.7%) among persons with episodic migraine. After controlling for sociodemographics, migraine symptom severity, headache-related disability, depression, and opioid medication use, migraineurs with frequent nausea that persisted for 2 years of study were twice as likely to progress to CM compared to those with no or low frequency nausea. The study is limited by self-reports of symptom and headache frequency data and the use of modified diagnostic criteria. Additional prospective research is needed to confirm study findings. Persistent frequent nausea could be a marker for the risk of progression to CM or it could be in the causal pathway.Copyright © 2014 American Headache Society.</t>
  </si>
  <si>
    <t>https://dx.doi.org/10.1111/head.12450</t>
  </si>
  <si>
    <t>Headache. 55(1) (pp 76-87), 2015. Date of Publication: 01 Jan 2015.</t>
  </si>
  <si>
    <t>Phoowanakulchai S.
 Ida M.
 Naito Y.
 Kawaguchi M.</t>
  </si>
  <si>
    <t>Persistent incisional pain at 1 year after craniotomy: a retrospective observational study.</t>
  </si>
  <si>
    <t>Background: There have been few reports on persistent incisional pain at 1 year after craniotomy. Hence, this study aimed to explore the distribution of pain at 1 year after elective craniotomy and its related factors. Method(s): This retrospective study included data prospectively collected to assess postoperative functional disability. We included patients aged &gt; 55 years at the time of recruitment for our initial study and who had complete data regarding the pain numeric rating scale (NRS) score at 1 year post craniotomy. The primary outcome was the pain NRS score, which was assessed at the postanesthetic clinic as well as at 3 months and 1 year after craniotomy. Multivariable negative binomial regression analysis was performed to analyze the relationship between the pain NRS score at 1 postoperative year and 12 clinically meaningful covariates. These included the Short Form-8 scores for bodily pain and mental health, with higher scores indicating better health. Result(s): We analyzed data from 102 patients. The mean (95% confidence interval) pain NRS scores at the three measurement points were 2.8 (2.3-3.3), 1.2 (0.8-1.6), and 0.6 (0.3-0.8), respectively. Multivariable analysis revealed that preoperative bodily pain (risk ratio, 0.93; 95% confidence interval, 0.88-0.98) and the pain NRS score at the postanesthetic clinic (risk ratio, 1.32; 95% confidence interval, 1.14-1.52) were associated with the risk of persistent pain at 1 postoperative year. Conclusion(s): The pain score at 1 year after elective craniotomy was minor; however, preoperative bodily pain and postoperative pain scores were significantly related factors.Copyright © 2023, The Author(s).</t>
  </si>
  <si>
    <t>https://dx.doi.org/10.1186/s12871-023-02068-2</t>
  </si>
  <si>
    <t>BMC Anesthesiology. 23(1) (no pagination), 2023. Article Number: 115. Date of Publication: December 2023.</t>
  </si>
  <si>
    <t>Tai, Yen F.;Hoshi, Rosa;Brignell, Catherine M.;Cohen, Lisa;Brooks, David J.;Curran, H. Valerie;Piccini, Paola</t>
  </si>
  <si>
    <t>Persistent nigrostriatal dopaminergic abnormalities in ex-users of MDMA (â€˜ecstasyâ€™): An Â¹â_x0081_¸F-dopa PET study.</t>
  </si>
  <si>
    <t>Ecstasy (Â±3,4-methylenedioxymethamphetamine, MDMA) is a popular recreational drug with known serotonergic neurotoxicity. Its long-term effects on dopaminergic function are less certain. Studying the long-term effects of ecstasy is often confounded by concomitant polydrug use and the short duration of abstinence. We used Â¹â_x0081_¸F-dopa positron emission tomography (PET) to investigate the long-term effects of ecstasy on nigrostriatal dopaminergic function in a group of male ex-recreational users of ecstasy who had been abstinent for a mean of 3.22 years. We studied 14 ex-ecstasy users (EEs), 14 polydrug-using controls (PCs) (matched to the ex-users for other recreational drug use), and 12 drug-naive controls (DCs). Each participant underwent one Â¹â_x0081_¸F-dopa PET, cognitive assessments, and hair and urinary analyses to corroborate drug-use history. The putamen Â¹â_x0081_¸F-dopa uptake of EEs was 9% higher than that of DCs (p = 0.021). The putamen uptake rate of PCs fell between the other two groups, suggesting that the hyperdopaminergic state in EEs may be due to the combined effects of ecstasy and polydrug use. There was no relationship between the amount of ecstasy used and striatal Â¹â_x0081_¸F-dopa uptake. Increased putaminal Â¹â_x0081_¸F-dopa uptake in EEs after an abstinence of &gt; 3 years (mean) suggests that the effects are long lasting. Our findings suggest potential long-term effects of ecstasy use, in conjunction with other recreational drugs, on nigrostriatal dopaminergic functions. Further longitudinal studies are required to elucidate the significance of these findings as they may have important public health implications. (PsycInfo Database Record (c) 2022 APA, all rights reserved)</t>
  </si>
  <si>
    <t>https://doi.org/10.1038/npp.2010.201</t>
  </si>
  <si>
    <t>Platts-Mills T.F.
 Flannigan S.A.
 Bortsov A.V.
 Smith S.
 Domeier R.M.
 Swor R.A.
 Hendry P.L.
 Peak D.A.
 Rathlev N.K.
 Jones J.S.
 Lee D.C.
 Keefe F.J.
 Sloane P.D.
 McLean S.A.</t>
  </si>
  <si>
    <t>Persistent Pain among Older Adults Discharged Home from the Emergency Department after Motor Vehicle Crash: A Prospective Cohort Study.</t>
  </si>
  <si>
    <t>Study objective Motor vehicle crashes are the second most common form of trauma among older adults. We seek to describe the incidence, risk factors, and consequences of persistent pain among older adults evaluated in the emergency department (ED) after a motor vehicle crash. Methods We conducted a prospective longitudinal study of patients aged 65 years or older who presented to one of 8 EDs after motor vehicle crash between June 2011 and June 2014 and were discharged home after evaluation. ED evaluation was done through in-person interview; follow-up data were obtained through mail-in survey or telephone call. Pain severity (0 to 10 scale) overall and for 15 parts of the body were assessed at each follow-up point. Principal component analysis was used to assess the dimensionality of the locations of pain data. Participants reporting pain severity greater than or equal to 4 attributed to the motor vehicle crash at 6 months were defined as having persistent pain. Results Of the 161 participants, 72% reported moderate to severe pain at the ED evaluation. At 6 months, 26% of participants reported moderate to severe motor vehicle crash-related pain. ED characteristics associated with persistent pain included acute pain severity; pain located in the head, neck, and jaw or lower back and legs; poor self-rated health; less formal education; pre-motor vehicle crash depressive symptoms; and patient's expected time to physical recovery more than 30 days. Compared with individuals without persistent pain, those with persistent pain were substantially more likely at 6-month follow-up to have also experienced a decline in their capacity for physical function (73% versus 36%; difference=37%; 95% confidence interval [CI] 19% to 52%), a new difficulty with activities of daily living (42% versus 17%; difference=26%; 95% CI 10% to 43%), a 1-point or more reduction in overall self-rated health on a 5-point scale (54% versus 30%; difference=24%; 95% CI 6% to 41%), and a change in their living situation to obtain additional help (23% versus 8%; difference=15%; 95% CI 2% to 31%). Conclusion Among older adults discharged home from the ED post-evaluation after a motor vehicle crash, persistent pain is common and frequently associated with functional decline and disability.Copyright © 2015 American College of Emergency Physicians.</t>
  </si>
  <si>
    <t>https://dx.doi.org/10.1016/j.annemergmed.2015.05.003</t>
  </si>
  <si>
    <t>Annals of Emergency Medicine. 67(2) (pp 166-176.e1), 2016. Date of Publication: 01 Feb 2016.</t>
  </si>
  <si>
    <t>Higgins D.M.
 Kerns R.D.
 Brandt C.A.
 Haskell S.G.
 Bathulapalli H.
 Gilliam W.
 Goulet J.L.</t>
  </si>
  <si>
    <t>Persistent pain and comorbidity among operation enduring freedom/operation iraqi freedom/operation new dawn veterans.</t>
  </si>
  <si>
    <t>Objective: Chronic pain is a significant concern for the Veterans Health Administration (VHA), with chronic pain conditions among those most frequently reported by Operation Enduring Freedom (OEF)/Operation Iraqi Freedom (OIF)/Operation New Dawn (OND) veterans. The current study examined VHA electronic medical record data to examine variation in demographics and high prevalence and high impact medical and mental health conditions in order to characterize the differences between patients with persistent pain and no pain. Design(s): A conservative operational definition of chronic or "persistent pain" based on multiple indicators of pain (i.e., pain intensity ratings, prescription opioids, pain clinic visits, International Classification of Diseases, Ninth Revision codes) was employed. Analyses included the entire roster of longitudinal clinical data on OEF/OIF/OND veterans who used VHA care to compare those with persistent pain with those with no clinical evidence of pain. Result(s): Results of logistic regression models suggest that sex, race, education, military variables, body mass index (BMI), traumatic brain injury (TBI), and mental health conditions, but not age, reliably discriminate the two groups. Those with persistent pain were more likely to be Black, female, on active duty, enlisted, Army service members, have a high school education or less, and have diagnoses of mood disorders, post-traumatic stress disorder, substance use disorders, anxiety disorders, TBI, and have a BMI consistent with overweight and obesity. Conclusion(s): The operational definition of chronic pain used in this study may have research implications for examining predictors of incident and chronic pain. These data have important clinical implications in that addressing comorbid conditions of persistent pain may improve adaptive coping and functioning in these patients. © 2014 American Academy of Pain Medicine.</t>
  </si>
  <si>
    <t>https://dx.doi.org/10.1111/pme.12388</t>
  </si>
  <si>
    <t>Pain Medicine (United States). 15(5) (pp 782-790), 2014. Date of Publication: May 2014.</t>
  </si>
  <si>
    <t>Rice D.A.
 Kluger M.T.
 McNair P.J.
 Lewis G.N.
 Somogyi A.A.
 Borotkanics R.
 Barratt D.T.
 Walker M.</t>
  </si>
  <si>
    <t>Persistent postoperative pain after total knee arthroplasty: a prospective cohort study of potential risk factors.</t>
  </si>
  <si>
    <t>Background: Persistent postoperative pain (PPP) is common after total knee arthroplasty (TKA). The primary aim of this prospective cohort study was to identify important predictors of moderate to severe PPP 6 and 12 months after TKA. Method(s): Consenting patients (n=300) undergoing primary unilateral TKA attended a preoperative session to collect clinical information (age, gender, BMI, preoperative knee pain, comorbid pain, likely neuropathic pain) and psychological variables (depression, anxiety, catastrophising, expected pain). Quantitative sensory testing (pressure pain thresholds, temporal summation, conditioned pain modulation) was performed, and blood samples were obtained for subsequent genotyping of OPRM1 and COMT. Acute postoperative pain was measured at rest and during movement. Surgical factors (surgery time, patella resurfacing, anaesthetic type) were collected after operation. Follow-up questionnaires were sent 6 and 12 months after surgery. Multivariate logistic regression was used to identify predictors of PPP. Result(s): The prevalence of moderate to severe PPP was 21% (n=60) and 16% (n=45) 6 and 12 months after surgery, with 55% (n=33) and 60% (n=31) of PPP likely neuropathic in nature. At 6 months, a combination of preoperative pain intensity, expected pain, trait anxiety, and temporal summation (Akaike information criterion, 309.9; area under receiver operating characteristic (ROC) curve, 0.70) was able to correctly classify 66% of patients into moderate to severe PPP and no to mild PPP groups. At 12 months, preoperative pain intensity, expected pain, and trait anxiety (Akaike information criterion, 286.8; area under ROC curve, 0.66) correctly classified 66% of patients. Conclusion(s): Findings from this study highlight several factors that may be targeted in future intervention studies to reduce the development of PPP. Trial registry number: ACTRN12612001089820.Copyright © 2018 British Journal of Anaesthesia</t>
  </si>
  <si>
    <t>https://dx.doi.org/10.1016/j.bja.2018.05.070</t>
  </si>
  <si>
    <t>British Journal of Anaesthesia. 121(4) (pp 804-812), 2018. Date of Publication: October 2018.</t>
  </si>
  <si>
    <t>Luís C, Cannella N, Spanagel R, Köhr G.</t>
  </si>
  <si>
    <t>Persistent strengthening of the prefrontal cortex - nucleus accumbens pathway during incubation of cocaine-seeking behavior</t>
  </si>
  <si>
    <t>Neurobiol Learn Mem</t>
  </si>
  <si>
    <t>10.1016/j.nlm.2016.10.003</t>
  </si>
  <si>
    <t>Atkinson, John;Brown, Victoria L.;Montoya, Isaac D.;Bell, David</t>
  </si>
  <si>
    <t>Personal Adjustment and Substance Abuse Problems in a Longitudinal Study of TANF Recipients and the Potential Need for Treatment.</t>
  </si>
  <si>
    <t>Objective: This study assessed the need over time for treatment of personal adjustment and substance abuse problems among chronic drug using and other recipients of Temporary Assistance for Needy Families (TANF). Methods: Participants were administered the personal adjustment problems and substance abuse problems scales contained in the Multidimensional Addictions and Personality Profile (MAPP) at intake, one-year, and two-year interviews. Results: Most participants who were not chronic users had total scale scores that would indicate no recommended referral or a referral to outpatient treatment. Approximately one-third of chronic users had scores that would indicate referral to inpatient treatment. Many chronic users had comorbid conditions but reported receiving no psychological or substance abuse treatment. Conclusions: Many TANF recipients may be experiencing coexisting personal and substance abuse related problems that are going untreated. (PsycINFO Database Record (c) 2019 APA, all rights reserved)</t>
  </si>
  <si>
    <t>https://doi.org/10.1081/ADA-200032322</t>
  </si>
  <si>
    <t>Jansson, Irene;Hesse, Morten;Fridell, Mats</t>
  </si>
  <si>
    <t>Personality disorder features as predictors of symptoms five years post-treatment.</t>
  </si>
  <si>
    <t>Personality disorders are associated with dysfunction in a variety of areas. Recent longitudinal research has shown that personality disorders are also predictive of problems later in life, as well as of poor response to treatment of depression and anxiety. This study assessed whether personality disorder features were associated with psychiatric symptoms in a cohort of women treated for substance abuse in Sweden. Patients were diagnosed with personality disorders using the Structured Clinical Interview for DSM-IV (SCID-II) personality questionnaire and SCID-II interview, and were then administered a self-report questionnaire designed to measure symptoms of psychiatric illness, the Symptoms Checklist-90 (SCL-90), during and five years after treatment. Concurrently, features of all personality disorders, except histrionic, were associated with SCL-90 score. At five-year follow-up, most personality disorders remained associated with SCL-90 score, with the exception of paranoid and schizoid personality disorder. After controlling for baseline score on the SCL-90, conduct disorder, borderline personality disorder, and narcissistic personality disorder remained significantly associated with symptoms at follow-up. After controlling for abstinence and baseline score, only borderline personality disorder features remained associated with SCL-90 score at follow-up. Patients with personality disorders should be monitored after treatment for psychiatric symptoms. (PsycINFO Database Record (c) 2016 APA, all rights reserved)</t>
  </si>
  <si>
    <t>https://doi.org/10.1080/10550490802019725</t>
  </si>
  <si>
    <t>Moliner, FL</t>
  </si>
  <si>
    <t>Personality disorders and substance abuse disorders. Psychosocial strategies</t>
  </si>
  <si>
    <t>substance abuse; personality disorder; dual disorders; integrated treatment; comorbility</t>
  </si>
  <si>
    <t>COCAINE; PATIENT; PROGRAM</t>
  </si>
  <si>
    <t>The article begin with with a review of the high prevalence of concurrent mental illness and substance abuse disorders among general and clinical populations highlighting the need for development of appropriate services to treat these persons. Several studies have revealed a significant adverse impact of comorbid personality disorders on treatment tenure and outcome in substance abuse populations and vice versa. We review findings on the longitudinal course of dual disorders in traditional treatment systems, which provide separate mental health and substance abuse programs, and describe new programs that integrate both types of treatment at the clinical level. This is followed by a description of main difficulties to do with outcome and treatment retention. Finally, we review the effectiveness of several specific treatments programs within psychiatric care for patients who have a dual diagnosis of a severe personality disorder and a substance abuse disorder. Such programs include, brief integrated programs based on the disease-and-recovery model or on the cognitive-behavioral model, comprehensive integrated assertive programs and intensive partial hospitalization programs. We conclude, that although several program features appear to be associated with effectiveness, there is no clear evidence supporting an advantage of any type of program when cooccurring substance abuse with severe personality disorder. Implementation of new specialized services for dual disorders should be within the context of simple, well designed controlled studies.</t>
  </si>
  <si>
    <t>Kokkevi A, Stefanis N, Anastasopoulou E, Kostogianni C.</t>
  </si>
  <si>
    <t>Personality disorders in drug abusers: prevalence and their association with AXIS I disorders as predictors of treatment retention</t>
  </si>
  <si>
    <t>Addict Behav. 1998 Nov-Dec;23(6):841-53.</t>
  </si>
  <si>
    <t>Stewart S.H.
 Chinneck A.
 Thompson K.
 Afzali M.H.
 Nogueira-Arjona R.
 Mahu I.T.
 Conrod P.J.</t>
  </si>
  <si>
    <t>Personality to Prescription Drug Misuse in Adolescents: Testing Affect Regulation, Psychological Dysregulation, and Deviance Proneness Pathways.</t>
  </si>
  <si>
    <t>Background: Fifteen to 25-year-olds are the age group most likely to misuse prescription drugs. Few studies have tested theory-driven models of adolescent risk for prescription drug misuse. Moreover, rarely are distinct pathways to different forms of prescription drug misuse considered. Method(s): We tested mediational paths from personality to mental health symptoms to prescription drug misuse, informed by etiological models of addiction. We specified pathways from particular personality traits to unique forms of prescription drug misuse via specific mental health symptoms. We used semi-longitudinal data collected across two waves of the Co-Venture Trial. Our sample included students from 31 Canadian high schools tested in Grade 9 (n = 3,024) and again in Grade 10 (n = 2,869; 95% retention). Personality (hopelessness, anxiety sensitivity, impulsivity, sensation seeking) was assessed in Grade 9. Mental health symptoms (depression, anxiety, ADHD, conduct disorder) and prescription drug misuse (opioids, sedatives/tranquilizers, stimulants) were assessed at both time points. Result(s): Consistent with the negative affect regulation model, hopelessness was specifically associated with opioid misuse via depressive symptoms, and anxiety sensitivity was specifically associated with sedative/tranquilizer misuse via anxiety symptoms. Consistent with positive affect regulation, sensation seeking was directly associated with stimulant misuse. Consistent with the psychological dysregulation model, impulsivity was associated with stimulant misuse via ADHD symptoms. And consistent with the deviance proneness model, impulsivity was also associated with unconstrained (i.e., all three forms of) prescription drug misuse via conduct disorder symptoms. Conclusion(s): Screening for adolescents high in hopelessness, anxiety sensitivity, sensation seeking, or impulsivity and providing them with personality-matched cognitive-behavioral interventions may be helpful in preventing or mitigating prescription drug misuse. Our results point to the specific mental health symptoms that are important to target in each of these personality-matched interventions.© Copyright © 2021 Stewart, Chinneck, Thompson, Afzali, Nogueira-Arjona, Mahu and Conrod.</t>
  </si>
  <si>
    <t>https://dx.doi.org/10.3389/fpsyt.2021.640766</t>
  </si>
  <si>
    <t>Frontiers in Psychiatry. 12 (no pagination), 2021. Article Number: 640766. Date of Publication: 27 Apr 2021.</t>
  </si>
  <si>
    <t>Orive R, Gerard HB.</t>
  </si>
  <si>
    <t>Personality, attitudinal, and social correlates of drug use</t>
  </si>
  <si>
    <t>Int J Addict</t>
  </si>
  <si>
    <t>10.3109/10826088009040062</t>
  </si>
  <si>
    <t>Conway, KP; Swendsen, JD; Rounsaville, BJ; Merikangas, KR</t>
  </si>
  <si>
    <t>Personality, drug of choice, and comorbid psychopathology among substance abusers</t>
  </si>
  <si>
    <t>personality; substance abuse; drug choice; comorbidity; behavioral disinhibition</t>
  </si>
  <si>
    <t>ALCOHOL-USE DISORDERS; PSYCHIATRIC-DISORDERS; COPING STYLES; LONGITUDINAL EVIDENCE; MMPI CHARACTERISTICS; ANXIETY DISORDERS; YOUNG ADULTHOOD; DIAGNOSIS; SEEKING; TRAITS</t>
  </si>
  <si>
    <t>The current study investigated the association between substance abuse/dependence, drug of choice, and the personality traits of negative emotionality, positive emotionality, and constraint (disinhibition) as measured by the Multidimensional Personality Questionnaire. The sample comprises 325 subjects from the Yale Family Study, a family study investigating the relation between substance-use disorders and anxiety disorders and their transmission in families. A total of 205 (63%) met criteria for lifetime substance abuse/dependence, with the remainder comprising the comparison group. The substance abusers were placed into one of four predominant drug of abuse/dependence categories (opioid, cocaine or stimulants, marijuana or sedatives, or alcohol) based upon best-estimate diagnoses and one of five self-reported drug of preference groups (polysubstance, opioid, cocaine or stimulants, marijuana or sedatives, and alcohol). First, findings demonstrate that individuals with substance abuse/dependence, compared to those without, scored lower on constraint even after adjusting for socio-demographic factors, comorbid psychiatric disorder, and current/remitted substance-use disorder. Individuals with substance abuse/dependence scored marginally higher on negative emotionality, but this difference was statistically significant only when comorbid psychopathology was not controlled. Second, findings show that individuals who differ with respect to drug of choice-whether defined in terms of the predominant drug of abuse/dependence or self-reported drug of preference-vary in terms of constraint. After controlling for socio-demographic indicators and comorbid psychopathology, scores on constraint generally decreased with the social deviance of the drug of choice, thereby underscoring a potentially important link between disinhibition and drug selection. (C) 2002 Elsevier Science Ireland Ltd. All rights reserved.</t>
  </si>
  <si>
    <t>McMahon, RC</t>
  </si>
  <si>
    <t>Personality, stress, and social support in cocaine relapse prediction</t>
  </si>
  <si>
    <t>cocaine; relapse; prediction</t>
  </si>
  <si>
    <t>CLINICAL MULTIAXIAL INVENTORY; ADDICTION SEVERITY INDEX; ALCOHOLIC PATIENTS; SUBSTANCE-ABUSERS; LIFE EVENTS; ANTISOCIAL PERSONALITY; INPATIENT TREATMENT; TREATMENT RESPONSE; RELIABILITY; DEPRESSION</t>
  </si>
  <si>
    <t>This study identified prospective psychosocial predictors of relapse status and drug abuse severity in male subjects in the first year after residential treatment for cocaine dependence. Personality, stress, and social support measures fi-om an intake assessment, and stress and support measures reflecting status during the three-month period prior to the one in which relapse was identified were used as predictors. A number of hypotheses were confirmed. Detached personality and stress predicted both cocaine relapse and outcome drug abuse severity. Perceived social support quality and social network size predicted cocaine relapse. Implications for relapse prevention are presented. (C) 2001 Elsevier Science Inc. All rights reserved.</t>
  </si>
  <si>
    <t>Jones, AA; Vila-Rodriguez, F; Panenka, WJ; Leonova, O; Strehlau, V; Lang, DJ; Thornton, AE; Wong, H; Barr, AM; Procyshyn, RM; Smith, GN; Buchanan, T; Krajden, M; Krausz, M; Montaner, JS; MacEwan, GW; Nutt, DJ; Honer, WG</t>
  </si>
  <si>
    <t>Personalized Risk Assessment of Drug-Related Harm Is Associated with Health Outcomes</t>
  </si>
  <si>
    <t>GLOBAL BURDEN; PSYCHOTIC DISORDERS; SYSTEMATIC ANALYSIS; ILLICIT DRUGS; PREDICTORS; DEPENDENCE; MORTALITY; DISEASES; RANKING; HEROIN</t>
  </si>
  <si>
    <t>Background: The Independent Scientific Committee on Drugs (ISCD) assigned quantitative scores for harm to 20 drugs. We hypothesized that a personalized, ISCD-based Composite Harm Score (CHS) would be associated with poor health outcomes in polysubstance users. Methods: A prospective community sample (n=293) of adults living in marginal housing was assessed for substance use. The CHS was calculated based on the ISCD index, and the personal substance use characteristics over four weeks. Regression models estimated the association between CHS and physical, psychological, and social health outcomes. Results: Polysubstance use was pervasive (95.8%), as was multimorbid illness (median 3, possible range 0-12). The median CHS was 2845 (interquartile range 1865-3977). Adjusting for age and sex, every 1000-unit CHS increase was associated with greater mortality (odds ratio [OR] 1.47, 95% confidence interval [CI] 1.07-2.01, p = 0.02), and persistent hepatitis C infection (OR 1.29, 95% CI 1.02-1.67, p = 0.04). The likelihood of substance-induced psychosis increased 1.39-fold (95% CI 1.13-1.67, p = 0.001). The amount spent on drugs increased 1.51-fold (1.40-1.62, p &lt; 0.001) and the odds of having committed a crime increased 1.74-fold (1.46-2.10, p &lt; 0.001). Multimorbid illness increased 1.43-fold (95% CI 1.26-1.63, p &lt; 0.001). Conclusions: Greater CHS predicts poorer physical, psychological, and social health, and may be a useful quantitative, personalized measure of risk for drug-related harm.</t>
  </si>
  <si>
    <t>Perspectives on the importance of postoperative ileus.</t>
  </si>
  <si>
    <t>Post-operative ileus (POI) is a common condition after surgery. Failure to restore adequate bowel function after surgery generates a series of complications and it is associated to patients frustration and discomfort, worsening their perioperative experience. Even mild POI can be source of anxiety and could be perceived as a drop out from the "straight-forward" pathway. Enhanced recovery programmes have emphasized the importance of early commencement of oral diet, avoiding the ancient dogmata of prolonged gastric decompression and fasting. These protocols with early oral feeding and mobilization have led to improved perioperative management and have decreased hospital length of stay, ameliorating patient's postoperative experience as well. Nonetheless, the incidence of POI is still high especially after major open abdominal surgery. In order to decrease the incidence of POI, minimally-invasive surgical approaches and minimization of surgical manipulation have been suggested. From a pharmacological perspective, a meta-analysis of pro-kinetics showed beneficial results with alvimopan, although its use has been limited by the augmented risk of myocardial infarction and the high costs. A more simple approach based on the postoperative use of chewing-gum has provided some benefits in restoring bowel function. From an anaesthesiological perspective, epidural anaesthesia/analgesia does not only reduce the postoperative consumption of systemic opioids but directly improve gastrointestinal function and should be considered where possible, at least for open surgical procedures. POI represents a common and debilitating complication that should be challenged with multi-disciplinary approach. Prospective research is warranted on this field and should focus also on patient s reported outcomes.Copyright © 2015 All rights reserved: reproduction in whole or part not permitted.</t>
  </si>
  <si>
    <t>https://dx.doi.org/10.1185/03007995.2015.1027184</t>
  </si>
  <si>
    <t>Current Medical Research and Opinion. 31(4) (pp 675-676), 2015. Date of Publication: 01 Apr 2015.</t>
  </si>
  <si>
    <t>Bluthenthal, Ricky N.;Riehman, Kara;Jaycox, Lisa H.;Morral, Andrew</t>
  </si>
  <si>
    <t>Perspectives on therapeutic treatment from adolescent probationers.</t>
  </si>
  <si>
    <t>Little is known about youths' experiences in residential adolescent treatment programs. To better understand the experiences of youth in such programs, the authors conducted a longitudinal qualitative study of 10 juvenile probationers in an adolescent therapeutic community (TC) treatment setting. Seven boys and three girls were recruited into the study upon their entry into the TC. Ages ranged from 14 to 17 years old; six youths were Hispanic, three were White, and one was African-American. Each participant completed between two and six audio-recorded interviews over the course of two years. We report on youth experiences in the TC as well as after discharge or drop out. Three issues were most salient in these interviews--the positive and negative influence of peers, youth appreciation of the family counseling component, and the need for improved methods to prevent running away from the program. Regarding running away, half of the youth in our sample who ran away regretted it, suggesting that with more focused intervention some of them might have been retained in the program. (PsycINFO Database Record (c) 2016 APA, all rights reserved)</t>
  </si>
  <si>
    <t>https://doi.org/10.1080/02791072.2006.10400585</t>
  </si>
  <si>
    <t>Vazquez-Matias D.A.
 de Vries E.F.J.
 Dierckx R.A.J.O.
 Doorduin J.</t>
  </si>
  <si>
    <t>PET imaging of animal models with depressive-like phenotypes.</t>
  </si>
  <si>
    <t>Major depressive disorder is a growing and poorly understood pathology. Due to technical and ethical limitations, a significant proportion of the research on depressive disorders cannot be performed on patients, but needs to be investigated in animal paradigms. Over the years, animal studies have provided new insight in the mechanisms underlying depression. Several of these studies have used PET imaging for the non-invasive and longitudinal investigation of the brain physiology. This review summarises the findings of preclinical PET imaging in different experimental paradigms of depression and compares these findings with observations from human studies. Preclinical PET studies in animal models of depression can be divided into three main different approaches: (a) investigation of glucose metabolism as a biomarker for regional and network involvement, (b) evaluation of the availability of different neuroreceptor populations associated with depressive phenotypes, and (c) monitoring of the inflammatory response in phenotypes of depression. This review also assesses the relevance of the use of PET imaging techniques in animal paradigms for the understanding of specific aspects of the depressive-like phenotypes, in particular whether it might contribute to achieve a more detailed characterisation of the clinical depressive phenotypes for the development of new therapies for depression.Copyright © 2023, The Author(s).</t>
  </si>
  <si>
    <t>https://dx.doi.org/10.1007/s00259-022-06073-4</t>
  </si>
  <si>
    <t>European Journal of Nuclear Medicine and Molecular Imaging. 50(6) (pp 1564-1584), 2023. Date of Publication: May 2023.</t>
  </si>
  <si>
    <t>Muriel J.
 Margarit C.
 Barrachina J.
 Ballester P.
 Flor A.
 Morales D.
 Horga J.F.
 Fernandez E.
 Peiro A.</t>
  </si>
  <si>
    <t>Pharmacogenetics and prediction of adverse events in prescription opioid use disorder patients.</t>
  </si>
  <si>
    <t>The threats involved in the long-term opioid treatment of chronic non-cancer pain (CNCP) have increased notably. Strategies to identify at-risk patients are important because there is no clear evidence showing which screening or deprescription programmes are appropriate. Our aim was to evaluate the evidence provided by pharmacogenetics applied to predict an analgesic toxicity profile in prescription opioid use disorder (POUD) patients participating in an opioid deprescription programme. Pharmacogenetic markers were analysed in an observational, prospective deprescription programme for POUD patients (n = 88) treated for CNCP. It consisted of monitoring visits (baseline, follow-up and final), opioid rotation or discontinuation and the recording of adverse events and suspected adverse drug reactions (ADRs). Variants in OPRM1 (A118G), ABCB1 (C3435T), COMT (G472A), OPRD1 (T921C) and ARRB2 (C8622T) genes were tested by real-time PCR. Ethics committee approved the study. Wild-type OPRM1-AA genotype carriers reported a significantly higher number of adverse events than OPRM1-AG/GG (median [p25-75], 7 [5-11] vs 5 [3-9]), particularly gastrointestinal system events (90% vs 63%) such as nausea (33% vs 0%). Suspected ADRs (affecting 17% of the patients) were three times higher in males than in females (30% vs 11%). The deprescription programme was effective and safe, and it achieved a significant progressive reduction in the morphine equivalent daily dose, strong opioids and other analgesics' use, without causing any changes in pain intensity or opiate abstinence syndrome. OPRM1 gene polymorphisms could identify the risk of gastrointestinal adverse events in POUD patients. Deprescription programmes including pharmacogenetic analysis should be considered during the follow-up of this population.Copyright © 2018 Nordic Association for the Publication of BCPT (former Nordic Pharmacological Society)</t>
  </si>
  <si>
    <t>https://dx.doi.org/10.1111/bcpt.13155</t>
  </si>
  <si>
    <t>Basic and Clinical Pharmacology and Toxicology. 124(4) (pp 439-448), 2019. Date of Publication: April 2019.</t>
  </si>
  <si>
    <t>Patel J.N.
 Arnall J.
 Jandrisevits E.
 Morse A.L.
 Steuerwald N.
 Copelan E.
 Walsh D.</t>
  </si>
  <si>
    <t>Pharmacogenomics-guided supportive oncology: A tale of two trials.</t>
  </si>
  <si>
    <t>Cancer-related symptoms, like depression, nausea, and pain, are common and negatively affect quality of life. Unfortunately, there is large inter-individual variability in response to supportive care medications for these symptoms. Pharmacogenomics may inform prescribing by identification of those genetically at risk for drug related adverse events or therapeutic failure. While such information can be applied to many drugs, there are specific oncology populations that could greatly benefit from pharmacogenomics-guided supportive care management due to high symptom burden, including those receiving palliative medicine and hematopoietic stem cell transplantation. The goal of this paper is to provide an overview of, and lessons learned from, the development of two prospective pharmacogenomics-guided interventional trials ("Supportive Care PGx Trial" and "Transplant PGx Trial") across two different clinical settings at the Levine Cancer Institute: the Department of Supportive Oncology and the Transplant and Cellular Therapy section. Key considerations included the appropriate study design and endpoints (balancing study goals and resources), dissemination and application of individual pharmacogenetics results, technical details about assay development, and overall care coordination to minimize clinic disruption.Copyright © 2021 Elsevier Inc.</t>
  </si>
  <si>
    <t>https://dx.doi.org/10.1016/j.cct.2021.106391</t>
  </si>
  <si>
    <t>Contemporary Clinical Trials. 105 (no pagination), 2021. Article Number: 106391. Date of Publication: June 2021.</t>
  </si>
  <si>
    <t>Khurmi, N; Patel, P; Kraus, M; Trentman, T</t>
  </si>
  <si>
    <t>Pharmacologic Considerations for Pediatric Sedation and Anesthesia Outside the Operating Room: A Review for Anesthesia and Non-Anesthesia Providers</t>
  </si>
  <si>
    <t>TRANSMUCOSAL FENTANYL CITRATE; CONCENTRATION NITROUS-OXIDE; PROSPECTIVE CASE SERIES; PROCEDURAL SEDATION; KETAMINE SEDATION; CONTROLLED-TRIAL; ADVERSE EVENTS; INTRAVENOUS MIDAZOLAM; PROPOFOL SEDATION; FOOD ALLERGY</t>
  </si>
  <si>
    <t>Understanding the pharmacologic options for pediatric sedation outside the operating room will allow practitioners to formulate an ideal anesthetic plan, allaying anxiety and achieving optimal immobilization while ensuring rapid and efficient recovery. The authors identified relevant medical literature by searching PubMed, MEDLINE, Embase, Scopus, Web of Science, and Google Scholar databases for English language publications covering a period from 1984 to 2017. Search terms included pediatric anesthesia, pediatric sedation, non-operating room sedation, sedation safety, and pharmacology. As a narrative review of common sedation/anesthesia options, the authors elected to focus on studies, reviews, and case reports that show clinical relevance to modern day sedation/anesthesia practice. A variety of pharmacologic agents are available for sedation/anesthesia in pediatrics, including midazolam, fentanyl, ketamine, dexmedetomidine, etomidate, and propofol. Dosing ranges reported are a combination of what is discussed in the reviewed literature and text books along with personal recommendations based on our own practice. Several reports reveal that ketofol (a combination of ketamine and propofol) is quite popular for short, painful procedures. Fospropofol is a newer-generation propofol that may confer advantages over regular propofol. Remimazolam combines the pharmacologic effects of remifentanil and midazolam. A variety of etomidate derivatives such as methoxycarbonyl-etomidate,carboetomidate, methoxycarbonyl-carboetomidate, and cyclopropyl-methoxycarbonyl metomidate are in development stages. The use of nitrous oxide as a mild sedative, analgesic, and amnestic agent is gaining popularity, especially in the ambulatory setting. Utilizing a dedicated and experienced team to provide sedation enhances safety. Furthermore, limiting sedation plans to single-agent pharmacy appears to be safer than using multi-agent plans.</t>
  </si>
  <si>
    <t>Smithburger P.L.
 Patel M.K.</t>
  </si>
  <si>
    <t>Pharmacologic Considerations Surrounding Sedation, Delirium, and Sleep in Critically Ill Adults: A Narrative Review.</t>
  </si>
  <si>
    <t>Introduction: Agitation, delirium, and sleep dysfunction in the intensive care unit (ICU) are common occurrences that result in negative patient outcomes. With the recent publication of the 2018 Clinical Practice Guidelines for the Prevention and Management of Pain, Agitation/Sedation, Delirium, Immobility, and Sleep Disruption in Adult Patients in the ICU (PAD-IS), several areas are of particular interest due to emerging literature or conflicting results of research. Objective(s): To highlight areas where emerging literature or variable study results exist and to provide the clinician with recommendations regarding patient management. Method(s): The 2018 PAD-IS guidelines were reviewed, and areas of emerging literature or lack of consensus of included investigations surrounding pharmacologic management of sedation, delirium, and sleep in the ICU were identified. A review and appraisal of the literature was conducted specifically to address the identified areas. Prospective, randomized trials were included in this narrative review. Result(s): Four areas with emerging data or conflicting evidence were identified and included: use of propofol or dexmedetomidine for sedation, pharmacologic prevention of delirium, treatment of delirium, and pharmacologic strategies to improve sleep. Conclusion(s): A comprehensive approach to the prevention and management of delirium, sedation, and sleep in the ICU is necessary to optimize patient outcomes.Copyright © The Author(s) 2019.</t>
  </si>
  <si>
    <t>Journal of Pharmacy Practice. 32(3) (pp 271-291), 2019. Date of Publication: 01 Jun 2019.</t>
  </si>
  <si>
    <t>Bogen, D. L.;Perel, J. M.;Helsel, J. C.;Hanusa, B. H.;Romkes, M.;Nukui, T.;Friedman, C. R.;Wisner, K. L.</t>
  </si>
  <si>
    <t>Pharmacologic evidence to support clinical decision making for peripartum methadone treatment.</t>
  </si>
  <si>
    <t>Rationale: Limited pharmacological data are available to guide methadone treatment during pregnancy and postpartum. Objectives: Study goals were to (1) characterize changes in methadone dose across childbearing, (2) determine enantiomer-specific methadone withdrawal kinetics from steady state during late pregnancy, (3) assess enantiomerspecific changes in methadone level/dose (L/D) ratios across childbearing, and (4) explore relationships between CYP2B6, CYP2C19, and CYP3A4 single-nucleotide polymorphisms and maternal dose, plasma concentration, and L/D. Methods: Methadone dose changes and timed plasma samples were obtained for women on methadone (n = 25) followed prospectively from third trimester of pregnancy to 3 months postpartum. Results Participants were primarily white, Medicaid insured, and multiparous. All women increased their dose from first to end of second trimester (mean peak increase023 mg/ day); 71 % of women increased from second trimester to delivery (mean peak increase019 mg/day). Half took a higher dose 3 months postpartum than at delivery despite significantly larger clearance during late pregnancy. Third trimester enantiomer-specific methadone half-lives (range Rmethadone 14.7â€“24.9 h; S-methadone, 8.02â€“18.9 h) were about half of those reported in non-pregnant populations. In three women with weekly 24-h methadone levels after delivery, L/D increased within 1â€“2 weeks after delivery. Women with the CYP2B6 Q172 variant GT genotype have consistently higher L/D values for S-methadone across both pregnancy and postpartum. Conclusions: Most women require increases in methadone dose across pregnancy. Given the shorter half-life and larger clearances during pregnancy, many pregnant women may benefit from split methadone dosing. L/D increases quickly after delivery and doses should be lowered rapidly after delivery. (PsycINFO Database Record (c) 2016 APA, all rights reserved)</t>
  </si>
  <si>
    <t>https://doi.org/10.1007/s00213-012-2833-7</t>
  </si>
  <si>
    <t>Wilson J.T.</t>
  </si>
  <si>
    <t>Pharmacologic, physiologic, and psychological characteristics associated with emergence delirium in combat veterans.</t>
  </si>
  <si>
    <t>The goal of this research was to investigate, through active-duty Army anesthesia providers, their perceptions on emergence delirium (ED) in US combat veterans. Specifically, the pharmacologic, physiologic, and psychological characteristics associated with ED. An online survey was sent to all active-duty Army anesthesia providers with a response rate of 34%. Results indicated that the providers overwhelmingly agreed that ED was related to type of anesthetic used (67.1%) with potent inhalational agents and ketamine ranking highest (88.6% and 63.6%, respectively). Providers also overwhelmingly considered both physiologic and psychological factors (86.8% and 97.1%, respectively) as producing ED in combat veterans. Young age (57.5%) and traumatic brain injury (54.2%) were believed to be the most likely physiologic factors, with posttraumatic stress disorder (88%) and anxiety (84.8%) rated highest for psychological factors related to ED. This study emphasizes the need to develop a prospective clinical database involving all military anesthesia providers that could collect demographic, pharmacologic, psychological, and physiologic information on all combat veterans undergoing anesthesia. This kind of longitudinal data would provide answers to many of the unanswered questions that we currently have regarding combat veterans and ED.</t>
  </si>
  <si>
    <t>AANA Journal. 82(5) (pp 355-362), 2014. Date of Publication: 2014.</t>
  </si>
  <si>
    <t>Cao, Bing;Zhu, Judy;Zuckerman, Hannah;Rosenblat, Joshua D.;Brietzke, Elisa;Pan, Zihang;Subramanieapillai, Mehala;Park, Caroline;Lee, Yena;McIntyre, Roger S.</t>
  </si>
  <si>
    <t>Pharmacological interventions targeting anhedonia in patients with major depressive disorder: A systematic review.</t>
  </si>
  <si>
    <t>Anhedonia is defined as a diminished ability to experience interest or pleasure, and is a critical psychopathological dimension of major depressive disorder (MDD). The purpose of the current systematic review is to evaluate the therapeutic efficacy of pharmacological treatments on measures of anhedonia in adults with MDD. Electronic databases Cochrane Library (CENTRAL), Ovid MEDLINE, PubMed, PsycINFO, and Google Scholar were searched from inception to June 1, 2018 for longitudinal studies utilizing pharmacotherapy for the treatment of anhedonia in patients with MDD. A total of 17 eligible studies were identified (i.e., evaluated the effects of pharmacotherapy on a measure of anhedonia). Among the identified studies, the efficacy of 14 different pharmacotherapies on measures of anhedonia were evaluated, including melatonergic agents (i.e. agomelatine), monoaminergic agents (i.e. moclobemide, clomipramine, bupropion, venlafaxine, fluoxetine, amitifadine and levomilnacipran, escitalopram, and sertraline), glutamatergic agents (i.e., ketamine and riluzole), stimulants (i.e., methylphenidate), and psychedelics (i.e., psilocybin). Based on the available evidence, most antidepressants demonstrated beneficial effects on measures of anhedonia as well as the other depressive symptoms. Only escitalopram/riluzole combination treatment was ineffective in treating symptoms of anhedonia in MDD. Continued research is warranted to further support the efficacy of mechanistically-distinct antidepressants in treating symptoms of anhedonia in MDD. Future research should also aim to parse out the heterogeneous effects of different pharmacotherapies on anhedonic symptoms. (PsycINFO Database Record (c) 2019 APA, all rights reserved)</t>
  </si>
  <si>
    <t>https://doi.org/10.1016/j.pnpbp.2019.01.002</t>
  </si>
  <si>
    <t>Whitney R.
 Eudy A.
 Clowse M.
 Criscione-Schreiber L.
 Doss J.
 Pisetsky D.
 Sun K.
 Sadun R.
 Rogers J.</t>
  </si>
  <si>
    <t>Pharmacotherapies targeting type 2 sle symptoms.</t>
  </si>
  <si>
    <t>Background/Purpose : We propose categorizing lupus activity to better align with patient experience: Type 1 SLE activity includes classic symptoms such as arthritis and nephritis; Type 2 includes widespread pain, fatigue, depression, sleep disturbance, and perceived cognitive dysfunction. We previously found that only 53% of our patients with active Type 2 SLE received direct treatment for these symptoms, which is currently extrapolated from fibromyalgia treatment. We aimed to evaluate prescription of pharmacotherapies for Type 2 SLE symptoms one year after implementing the Type 1 and 2 categorization system. Methods : This was a cross-sectional study of SLE patients (SLICC 2012 criteria) in a university lupus clinic from May 2018-March 2019. All patients completed Patient Health Questionnaire-9 (PHQ-9) and 2016 ACR Fibromyalgia criteria questionnaires. Active Type 2 SLE was defined as having a fibromyalgia severity score (FSS) &gt; 10. We defined Type 2 medications as antidepressants (serotonin and norepinephrine reuptake inhibitors (SNRIs), selective serotonin reuptake inhibitors (SSRIs), tricyclic antidepressant ( TCAs), mirtazapine, bupropion), muscle relaxers (cyclobenzaprine, tizanidine, baclofen, metaxalone), gabapentinoids (gabapentin, pregabalin), topiramate, zolpidem, trazodone, tramadol, anxiolytics, stimulants, and DHEA. Relationships between clinical variables and medications in different groups were analyzed using t-tests and Fisher ' s exact test. Results : Single-visit data from 158 patients were included (Table 1). There was a clear difference in prescribing patterns based on the presence or absence of Type 2 SLE: 70% of patients with active Type 2 SLE took at least one Type 2 medication compared to 40% of those without (Table 2). Medications differentially prescribed to patients with Type 2 activity included SNRIs (prescribed in 31% with Type 2 activity vs 6% without, p &lt; 0.0001; primarily duloxetine), gabapentinoids (37% vs 13%, p = 0.001; primarily gabapentin), muscle relaxers (20% vs 6%, p = 0.01; primarily cyclobenzaprine), opioids (24% vs 10%, p = 0.02), trazodone (15% vs 4%, p = 0.02), and benzodiazepines (9% vs 1%, p = 0.02). There was no difference in prescriptions for SSRIs, NSAIDs, Vitamins D, or B12. Steroid use was higher in patients with active Type 1 symptoms (51% vs 33%) and average dose was higher (13 mg vs 7 mg). Among patients with active Type 2 SLE, there was no difference in Type 2 symptom severity between those who were taking corticosteroids and those who were not (Table 3). Conclusion : After instituting formal assessments for Type 2 SLE activity, prescription of medications to address these symptoms has increased from 53% to 70%, aligning treatment patterns with patient symptomatology. Patients with active Type 2 SLE are differentially prescribed SNRIs, gabapentinoids, and muscle relaxers. Corticosteroids are more often prescribed to address active Type 1 rather than Type 2 activity and are not associated with Type 2 symptom severity. Together, these findings highlight the need for longitudinal studies to evaluate therapeutic efficacy of these medications and identify optimal pharmacologic and non-pharmacologic interventions for Type 2 SLE.</t>
  </si>
  <si>
    <t>Arthritis and Rheumatology. Conference: American College of Rheumatology/Association of Rheumatology Health Professionals Annual Scientific Meeting, ACR/ARHP 2019. Atlanta, GA United States. 71(Supplement 10) (pp 4575-4577), 2019. Date of Publication: October 2019.</t>
  </si>
  <si>
    <t>Cottee A.
 Saghaie T.
 Corke P.
 Peters M.</t>
  </si>
  <si>
    <t>Phase 2 study of methoxyflurane as an anaesthetic agent in aversive pleural procedures.</t>
  </si>
  <si>
    <t>Introduction: Adequate analgesia in pleural procedures remains a challenge in interventional pulmonology. Methoxyflurane has an established profile in managing severe pain in trauma medicine, and has the advantage of being a patient-controlled analgesia with minimal risks of respiratory depression. Aim(s): To assess the efficacy and tolerance of methoxyflurane during pleural procedures. Method(s): This was a prospective study of consecutive consenting patients undergoing invasive pleural procedures at Concord Hospital, from February to August 2013. Patients inhaled methoxyflurane prior to standard local anaesthetic infiltration at the procedural site. IV access was available for supplementary opiate analgesia as needed. Patient and operator questionnaires regarding efficacy and tolerance of methoxyflurane were conducted after pleural procedures and the dose of opiate required was recorded. Result(s): Eighteen invasive pleural procedures were performed during this time period, with mean age of 74 years (range 43-94). Pleural procedures included 12 intercostal catheter insertion (14 Fr, Seldinger technique), one pleural aspiration, two tunnelled intercostal catheters, two medical pleuroscopies and one tunnelled intercostal catheter removal. Underlying pathology was malignant in seven cases. Average pain score was 2.9/10 during and 1.7/10 post-procedure, which correlated well with operator reported pain scores of 2.2/10. Average anxiety levels were 4.4/10. Cough was the most commonly reported side effect occurring in 22%. No patient required additional opiate analgesia during the procedure. Methoxyflurane was well tolerated, and 77% of patients would be happy to use it in future procedures. Conclusion(s): Methoxyflurane provides effective analgesia and is well tolerated with minimal side effects. Future randomized control studies will further elucidate the use of methoxyflurane in this setting compared to current standard practice.</t>
  </si>
  <si>
    <t>https://dx.doi.org/10.1111/resp.12263</t>
  </si>
  <si>
    <t>Respirology. Conference: 2014 Annual Scientific Meetings of the Thoracic Society of Australia and New Zealand and the Australian and New Zealand Society of Respiratory Science. Adelaide, SA Australia. Conference Publication: (var.pagings). 19(SUPPL. 2) (pp 71), 2014. Date of Publication: April 2014.</t>
  </si>
  <si>
    <t>Trinka E.</t>
  </si>
  <si>
    <t>Phenobarbital in Status epilepticus - Rediscovery of an effective drug.</t>
  </si>
  <si>
    <t>Phenobarbital (PB) is one of the oldest Antiseizure Medicines (ASMs), which is in clinical use since 1912. Its value in the treatment of Status epilepticus is currently discussed controversially. Phenobarbital has fallen out of favor in many countries across Europe because of reports of hypotension, arrhythmias, and hypopnea. Phenobarbital has a strong antiseizure effect with remarkably little sedation. It exerts its clinical effects, through the increase of GABE-ergic inhibition and decrease of glutamatergic excitation by inhibition of AMPA receptors. Despite good preclinical evidence, there are remarkably few randomized controlled studies on humans in SE, which suggest, that it is at least as good as lorazepam in first-line treatment in early SE, and significantly better than valproic acid in benzodiazepine-resistant SE. Data from randomized trials and large non-randomized prospective and retrospective studies suggest, that Phenobarbital is well tolerated even if used in very high dose protocols. Thus, despite its decline in its popularity at least in Europe and North America, it should be considered a highly cost-effective treatment for early and established SE, not only in resource-limited settings. This paper was presented at the 8th London-Innsbruck Colloquium on Status Epilepticus and Acute Seizures held in September 2022.Copyright © 2023 The Author(s)</t>
  </si>
  <si>
    <t>https://dx.doi.org/10.1016/j.yebeh.2023.109104</t>
  </si>
  <si>
    <t>Epilepsy and Behavior. 141 (no pagination), 2023. Article Number: 109104. Date of Publication: April 2023.</t>
  </si>
  <si>
    <t>Rusu F.
 Mocanu L.
 Dumitrascu D.L.</t>
  </si>
  <si>
    <t>Phenotypic features of patients with postinfectious irritable bowel syndrome.</t>
  </si>
  <si>
    <t>Background. Although there are many published data in the literature about irritable bowel syndrome (IBS), there are only few data on the long term evolution of patients with post infectious irritable bowel syndrome (PI-IBS) and associated conditions. Aims. The purpose of our research was to study the evolution of PI-IBS patients in a single tertiary center over a period of four years. Study Design. Our research was a longitudinal retrospective study. Methods. We carried out this study based on the survey of the patients records. We recruited two groups of patients: patients with classical IBS and patients with PIIBS. The IBS diagnosis was established using ROME III criteria, which were used at that time. We compared the two groups of patients by analyzing the demographic data, comorbidities, treatment that was prescribed, and evolution after treatment for a period of 48 month on average. Results. From a total of 592 patients that were diagnosed with IBS between 2013- 2016, we identified a subgroup of 64 patients with PI-IBS. These patients were also divided into two subgroups, depending on the main symptoms, 51 with PI-IBS - diarrhea and 13 of them with PI-IBS-constipation. IBS is the most commonly diagnosed among women, 45 patients were women and 15 were men. Regarding the frequency of occurrence of a certain subtype by gender, no significant differences were observed in both IBS and PI-IBS. We noticed a higher incidence of patients residents of an urban community in both groups. The main symptoms were: abdominal pain and bowel disorders (constipation, diarrhea). There was a significant difference between the two groups regarding the onset of the symptoms. From the total of 64 patients with PI-IBS, 88.3% presented a sudden onset of symptoms (mainly abdominal pain) unlike the other group where 81% of them presented a progressive onset, with an insidious progress and sporadic exacerbation. Most patients (65.63%) presented an improvement after the treatment, 25.56% oscillating periods but with a significant decrease of intensity of symptoms, and 7.8% did not show improvement after treatment. The most common associated diseases were depression and anxiety (34.37%). Conclusion. IBS is generally present in approximately 11% of the population, with PI-IBS patients accounting for approximately 10% of them. Female gender is more common in both IBS and PI-IBS. Patients with PI-IBS are a burden in the health system in terms of the important economic resources used for diagnosis and treatment.Copyright © 2019 Medicine and Pharmacy Reports.</t>
  </si>
  <si>
    <t>https://dx.doi.org/10.15386/mpr-1317</t>
  </si>
  <si>
    <t>Medicine and Pharmacy Reports. 92(3) (pp 239-245), 2019. Date of Publication: 2019.</t>
  </si>
  <si>
    <t>D'Aiuto C.
 Vasiliadis H.-M.</t>
  </si>
  <si>
    <t>Physical and psychiatric multimorbidity associated with prescription opioid use in community-dwelling older adults.</t>
  </si>
  <si>
    <t>Background: Opioid use is particularly concerning among older adults. In Canada, those aged 65 years and older have the highest hospitalization rates due to opioid poisonings. Despite the current opioid crisis and the aging population, few studies have evaluated the factors associated with opioid use among seniors. Objective(s): To examine the factors associated with prescription opioid use among community-dwelling older adults. Method(s): The sample includes 1657 people aged 65 and over recruited in primary care clinics from 2011 to 2013 in a large health administrative region of Quebec (Canada) and participating in the ESA-Services study, a longitudinal study on aging and health service use. The presence of chronic diseases was identified through self-reported health survey data and physician diagnostic codes (ICD-9/-10) from health administrative data. Psychological distress was measured using the Kessler Psychological Distress (K10) scale and dichotomised into low (scores 10-15) versus moderate, high, and very high distress (scores 16-50). Opioid prescriptions were identified using the provincial pharmaceutical drug registry for those covered under the public drug insurance plan. Sociodemographic variables were collected from the ESA-Services survey. Logistic regression analyses were carried out to examine the factors associated with opioid use up to a 4-year period following the baseline interview. Result(s): 31.9% of participants used opioids in this sample. Factors associated with opioid use included: female sex (OR=1.24, 95%CI: 1.01-1.53), annual household income of &lt;$25,000 (OR=1.25, 95%CI: 1.01-1.55), level of social support (OR=0.85, 95%CI: 0.73-0.99), and presence of pain/discomfort (OR=1.66, 95%CI: 1.34-2.04). Furthermore, participants with &gt;=3 chronic physical conditions also reporting anxiety and/or depression were 3.63 (95%CI: 1.83-7.18) times more likely to use an opioid than those with 0-2 chronic physical conditions and no anxio-depressive disorder. Moreover, those with moderate, high, and very high psychological distress were more likely to use an opioid than those with low psychological distress. Conclusion(s): Our findings suggest that, among other factors, physical and psychiatric multimorbidity is strongly associated with prescription opioid use among community-dwelling older adults.</t>
  </si>
  <si>
    <t>https://dx.doi.org/10.1017/S104161022000304X</t>
  </si>
  <si>
    <t>International Psychogeriatrics. Conference: 20th International Congress of the International Psychogeriatric Association, IPA 2020. Virtual. 32(SUPPL 1) (pp 172), 2020. Date of Publication: 2020.</t>
  </si>
  <si>
    <t>Decker, MR; Benning, L; Weber, KM; Sherman, SG; Adedimeji, A; Wilson, TE; Cohen, J; Plankey, MW; Cohen, MH; Golub, ET</t>
  </si>
  <si>
    <t>Physical and Sexual Violence Predictors 20 Years of the Women's Interagency HIV Study Cohort</t>
  </si>
  <si>
    <t>INTIMATE PARTNER VIOLENCE; POSTTRAUMATIC-STRESS-DISORDER; GLOBAL PREVALENCE; DOMESTIC VIOLENCE; DATING VIOLENCE; SUBSTANCE-ABUSE; HEALTH; RISK; VICTIMIZATION; EXPERIENCES</t>
  </si>
  <si>
    <t>Introduction: Gender-based violence (GBV) threatens women's health and safety. Few prospective studies examine physical and sexual violence predictors. Baseline/index GBV history and polyvictimization (intimate partner violence, non-partner sexual assault, and childhood sexual abuse) were characterized. Predictors of physical and sexual violence were evaluated over follow-up. Methods: HIV-infected and uninfected participants (n=2,838) in the Women's Interagency HIV Study provided GBV history; 2,669 participants contributed 26,363 person years of follow-up from 1994 to 2014. In 2015-2016, multivariate log-binomial/Poisson regression models examined violence predictors, including GBV history, substance use, HIV status, and transactional sex. Results: Overall, 61% reported index GBV history; over follow-up, 10% reported sexual and 21% reported physical violence. Having experienced all three forms of past GBV posed the greatest risk (adjusted incidence rate ratio [AIRR](physical)=2.23, 95% CI=1.57, 3.19; AIRR(sexual)=3.17, 95% CI=1.89, 5.31). Time-varying risk factors included recent transactional sex (AIRR(physical)=1.29, 95% CI=1.03, 1.61; AIRR(sexual)=2.98, 95% CI=2.12, 4.19), low income (AIRR(physical)=1.22, 95% CI=1.01, 1.45; AIRR(sexual)=1.38, 95% CI=1.03, 1.85), and marijuana use (AIRR(physical)=1.43, 95% CI=1.22, 1.68; AIRR(sexual)=1.57, 95% CI=1.19, 2.08). For physical violence, time-varying risk factors additionally included housing instability (AIRR=1.37, 95% CI=1.15, 1.62); unemployment (AIRR=1.38, 95% CI=1.14, 1.67); exceeding seven drinks/week (AIRR=1.44, 95% CI=1.21, 1.71); and use of crack, cocaine, or heroin (AIRR=1.76, 95% CI=1.46, 2.11). Conclusions: Urban women living with HIV and their uninfected counterparts face sustained GBV risk. Past experiences of violence create sustained risk. Trauma-informed care, and addressing polyvictimization, structural inequality, transactional sex, and substance use treatment, can improve women's safety. (C) 2016 American Journal of Preventive Medicine. Published by Elsevier Inc. All rights reserved.</t>
  </si>
  <si>
    <t>Potter, Jennifer Sharpe;Prather, Kristi;Weiss, Roger D.</t>
  </si>
  <si>
    <t>Physical pain and associated clinical characteristics in treatment-seeking patients in four substance use disorder treatment modalities.</t>
  </si>
  <si>
    <t>Physical pain among persons seeking treatment for substance use disorders (SUD) and characteristics associated with pain were examined in a secondary analysis of data from the Drug Abuse Treatment Outcome Study (DATOS), a multi-site treatment outcome study. Patients (N = 7,876) in four treatment modalities--long-term residential (LTR), short-term inpatient (STI), outpatient methadone treatment (OMT), and outpatient drug-free (ODF)--reported severity of physical pain experienced during the preceding 12 months. Moderate to severe physical pain was reported by 21.2% of LTR patients, 26.8% of STI patients, 33.6% of OMT patients, and 17.6% of ODF patients. Individuals with and without physical pain were compared across treatment modalities. Patients with pain were more likely to report weekly heroin use [aOR = 1.73 (1.44-2.08)], weekly narcotics use [aOR = 1.43 (1.18-1.74)] and greater depressive symptoms [aOR = 1.30 (1.21-1.38)]. These findings support the presence of a sizable proportion of SUD patients with pain who may benefit from pain assessment as part of their SUD treatment. (PsycINFO Database Record (c) 2019 APA, all rights reserved)</t>
  </si>
  <si>
    <t>https://doi.org/10.1080/10550490701862902</t>
  </si>
  <si>
    <t>Tsui J.
 Alford D.
 Herman D.
 Anderson B.
 Kettavong M.
 Stein M.</t>
  </si>
  <si>
    <t>Physician introduction to opioids among patients with opioid dependence.</t>
  </si>
  <si>
    <t>BACKGROUND: Nearly 2 million individuals in the U.S. suffer from opioid abuse and dependence. It is unknown how many were introduced to opioids by a physician. This study examined the prevalence of individuals reporting being introduced to opioids by a physician among a cohort of opioid dependent patients who sought addiction treatment. METHOD(S): Secondary analyses were performed using baseline data from a study that evaluated treatment outcomes among opioid dependent patients seeking addiction treatment with buprenorphine. Inclusion criteria included age 18-65, a DSM-IV diagnosis of opioid dependence, and presence of depressive symptoms. The primary outcome was participants' responses to the question: "Who introduced you to opiates?" of which possible responses were: physician, sexual partner, friend, family member, stranger and no one. Covariates included information on sociodemographics, depression, pain, current and prior substance use. Analyses compared individuals who reported a physician introduction to opioids to those who did not report a physician introduction using t-tests and chi-square tests. All statistical analyses were conducted using Stata version 10.0 (College Station, TX, USA). RESULT(S): Of the 140 participants in the sample, 29% (40/140) reported that they had been introduced to opioids by a physician. There were no significant differences in gender, age, race, marital status, employment, insurance status, or having a primary care provider among individuals who did and did not report being introduced to opioids by a physician. Of the individuals who reported being introduced by a physician, 100% (40/ 40) indicated that they had initially used opioids to treat pain, versus only 11% (11/100) of those who did not report being introduced to opioids through a physician (p&lt;0.01). However, there were no significant differences in the proportions reporting current (78% vs. 85%, p=0.29) or chronic pain (68% vs. 61%, p=0.47). Individuals who were introduced to opioids by a physician were significantly less likely to report regular use of marijuana (53% v. 72%, p=0.03) and cocaine (23% v. 45%, p=0.01) prior to opioid use, but they were equally likely to have regularly used alcohol (35% v. 34%, p=0.91). Participants introduced to opioids by a physician were more likely to be currently using prescription opioids only compared with participants who were not introduced by physician (58% vs. 23%, p&lt;0.01). The remaining 42% of individuals who were physician introduced reported some current heroin use, and 10% were exclusively using heroin. CONCLUSION(S): This study suggests that a physician introduction to opioids has occurred for a sizeable proportion of individuals with opioid dependence who seek addiction treatment. More prospective research is needed to examine the trajectories of use that occur among individuals who are introduced to opioids through a physician, in order to better understand how medical exposures to opioids are associated with the outcomes of abuse and dependence.</t>
  </si>
  <si>
    <t>https://dx.doi.org/10.1007/s11606-010-1338-5</t>
  </si>
  <si>
    <t>Journal of General Internal Medicine. Conference: 33rd Annual Meeting of the Society of General Internal Medicine. Minneapolis, MN United States. Conference Publication: (var.pagings). 25(SUPPL. 3) (pp S350), 2010. Date of Publication: June 2010.</t>
  </si>
  <si>
    <t>Cremeans-Smith J.K.
 Greene K.
 Delahanty D.L.</t>
  </si>
  <si>
    <t>Physiological indices of stress prior to and following total knee arthroplasty predict the occurrence of severe post-operative pain.</t>
  </si>
  <si>
    <t>Objective. The severe pain and disability associated with osteoarthritis often motivate individuals to undergo arthroplastic surgery. However, a significant number of surgical patients continue to experience pain following surgery. Prior research has implicated both the hypothalamic-pituitary-adrenal (HPA) axis and sympathetic nervous system (SNS) in the sensitization of pain receptors and chronic pain conditions. This study uses a prospective, observational, cohort design to examine whether physiological stress responses before and after surgery could predict post-operative pain severity. Subjects. Participants included 110 patients undergoing total knee arthroplasty. Methods. Physiological indices of stress included the measurement of catecholamine and cortisol levels in 15-hour urine samples collected prior to and 1 month following surgery, as well as in-hospital heart rate and blood pressure (before and after surgery), which were abstracted from medical records. Patients completed the pain subscale of the Western Ontario and McMaster Universities Osteoarthritis Index (WOMAC) [Bellamy et al., J Orthop Rheumatol 1, 95 (1988)] 2.5 weeks prior to surgery and at a 3-month follow-up. Results. Contrary to expectations, lower stress hormone levels at baseline were related to more severe post-operative pain. Data at later time points, however, supported our hypothesis: cardiovascular tone shortly before surgery and urinary levels of epinephrine 1 month following surgery were positively related to pain severity 3 months later. Conclusion. Results suggest that the occurrence of post-operative pain can be predicted on the basis of stress physiology prior to and following arthroplastic surgery.Copyright © 2015 American Academy of Pain Medicine. All rights reserved.</t>
  </si>
  <si>
    <t>https://dx.doi.org/10.1093/pm/pnv043</t>
  </si>
  <si>
    <t>Pain Medicine (United States). 17(5) (pp 970-979), 2016. Date of Publication: 01 May 2016.</t>
  </si>
  <si>
    <t>Singh P.
 Singh D.
 Goel R.K.</t>
  </si>
  <si>
    <t>Phytoflavonoids: Antiepileptics for the future.</t>
  </si>
  <si>
    <t>Epilepsy has become second most common neurological disorder affecting 70 million people worldwide. Several shortcomings appeared with the use of conventional antiepileptic drugs (AEDs) like, inadequate seizure control, side effects, cost, potentiation of epilepsy-induced co-morbidities, etc., which limit their use as comprehensive therapy. Phytoflavonoids in this regard have been observed to be promising AEDs which can interact with most of the possible targets involved in the pathogenesis of epilepsy. They show modulatory effect on voltage gated sodium channels, calcium channels, potassium channels, GABAergic system, opioid receptors, NMDA receptors and posses a strong antioxidant effects through modulation of nitric oxide pathway, xanthine oxidase system and through leukocytic immobilization. Along with antiepileptic effect, flavanoids have also been observed to ameliorate memory deficit and mood disorders commonly associated with AEDs treatment. Based on the vast literature reports, an attempt has been made to collate the fragmented information available on flavonoids, to access there potential as antiepileptics for future. From this review it is cleared that, flavonoids open new encouraging perspectives for the antiepileptic treatment. A prospective randomized trial of flavonoids may be justified in humans.Copyright © 2014, IJPPS. All rights reserved.</t>
  </si>
  <si>
    <t>International Journal of Pharmacy and Pharmaceutical Sciences. 6(8) (pp 51-66), 2014. Date of Publication: 2014.</t>
  </si>
  <si>
    <t>Cheng X.
 Chen Z.
 Xu P.P.
 Qin F.
 Jiao X.F.
 Wang Y.Y.
 Lin M.
 Zeng L.N.
 Huang L.
 Yu D.
 Zhang L.L.</t>
  </si>
  <si>
    <t>PIH2 EFFICACY AND SAFETY OF MIDAZOLAM ORAL SOLUTION FOR SEDATIVE-HYPNOSIS AND ANTI-ANXIETY IN CHILDREN: A SYSTEMATIC REVIEW AND META-ANALYSIS.</t>
  </si>
  <si>
    <t>Objectives: To explore the efficacy and safety of midazolam oral solution for sedation and hypnosis in children. Method(s): Relevant studies were identified through searches of PubMed, Embase (Ovid), Cochrane Library, CINAHL, International Pharmaceuticals, and four Chinese electronic databases. Two reviewers independently selected trials, assessed trial quality, and extracted the data. Result(s): Eighty-nine RCTs comparing midazolam oral solution with placebo or blank (n =33), dexmedetomidine (n = 15), ketamine (n = 11), different midazolam doses (n = 10), midazolam injection (n = 8), chloral hydrate (n = 7), diazepam (n = 5), N2O (n = 5), triclofos (n = 4), butorphanol (n = 2), fentanyl (n = 2), hydroxyzine (n = 1), and thiopental (n = 1) were identified. Meta-analysis showed no significant difference in the success rate and duration of sedation and hypnosis between midazolam oral and injectable solution (P&gt;0.05). No significant difference was found in the success rate of sedation and hypnosis, mask acceptance and parental separation between midazolam oral solution and dexmedetomidine (P&gt;0.05), and the result of one cohort study was consistent. The results of RCTs and prospective cohort study showed the incidence of ADR was 19.57% (189/966). Incidence of ADR between (0.25, 0.5] mg/kg and (0.5, 1.0] mg/kg dose groups were similar [Pf (95% CI) =0.10(0.04, 0.24) and Pf (95% CI) =0.09(0.02, 0.39) respectively], higher than that of (0, 0.25] mg/kg dose group [Pf (95% CI) =0.01(0.00, 0.19)]. Conclusion(s): Available evidence suggests that midazolam oral solution is as good as midazolam injection and dexmedetomidine, and is better than ketamine. Based on efficacy and safety results, the dose of oral midazolam solution is recommended 0.5-1 mg/kg for children.Copyright © 2020</t>
  </si>
  <si>
    <t>Value in Health. Conference: ISPOR 2020. Orlando United States. 23(Supplement 1) (pp S151), 2020. Date of Publication: May 2020.</t>
  </si>
  <si>
    <t>Clarke S.
 Butcher B.E.
 McLachlan A.J.
 Henson J.D.
 Rutolo D.
 Hall S.
 Vitetta L.</t>
  </si>
  <si>
    <t>Pilot clinical and pharmacokinetic study of DELTA9-Tetrahydrocannabinol (THC)/Cannabidiol (CBD) nanoparticle oro-buccal spray in patients with advanced cancer experiencing uncontrolled pain.</t>
  </si>
  <si>
    <t>This pilot study aimed to assess the safety, tolerability, pharmacokinetics and exploratory analgesic effect of a novel water-soluble oro-buccal nanoparticle spray of a cannabis-based medicine (MDCNS-01) in patients with advanced incurable malignancy with unrelieved pain from opioid analgesic. The study was a non-blinded single arm 2 stage study. Stage I was a single escalating dose (n = 5) [2.5 mg DELTA9-THC and 2.5 mg CBD) versus a 3-fold escalated dose. Stage II was an up-titrated dose in patients with advanced cancers and intractable pain (n = 25). During Stage I with an increased cannabis-based medicine dose, maximum observed plasma concentrations of cannabinoids were dose dependant. The water-soluble formulation in the current study resulted in a higher median (min, max) systemic exposure of DELTA9-THC than CBD (AUC from 2.5 mg each of DELTA9-THC and CBD, was 1.71 ng mL.h-1 (1.1, 6.6) and 0.65 ng mL.h-1 (0.49, 4.1), respectively). During stage II a subgroup of patients diagnosed with breast and prostate cancers with bone metastases, had the highest mean pain score improvement from baseline of 40% (unadjusted) and 33% (adjusted for rescue medication use). For all patients the most reported adverse events were mild or moderate drowsiness affecting 11 (44%) and 4 (6%) patients, respectively, and nausea and vomiting that affected 18 (72%) patients. The water-soluble cannabis-based medicine provided acceptable bioavailability for DELTA9-THC/CBD, appeared safe and tolerable in advanced incurable cancers with uncontrolled pain with preliminary evidence of analgesic efficacy.Copyright © 2022 Clarke et al. This is an open access article distributed under the terms of the Creative Commons Attribution License, which permits unrestricted use, distribution, and reproduction in any medium, provided the original author and source are credited.</t>
  </si>
  <si>
    <t>https://dx.doi.org/10.1371/journal.pone.0270543</t>
  </si>
  <si>
    <t>PLoS ONE. 17(10 October) (no pagination), 2022. Article Number: e0270543. Date of Publication: October 2022.</t>
  </si>
  <si>
    <t>Fanelli A, Ghisi D, Pergolotti B, Martinotti M, Fanelli G, Danelli G.</t>
  </si>
  <si>
    <t>Pilot double-blinded study to assess efficacy and tolerability of morphine sulphate oral solution (Oramorph®) given preoperatively as add-on therapy within a multimodal postoperative pain approach in patients undergoing laparoscopic cholecystectomy</t>
  </si>
  <si>
    <t>Minerva Anestesiol. 2014 Jan;80(1):66-75.</t>
  </si>
  <si>
    <t>Woo M. Y.
 Bradley J.
 Moore S.
 Liew A.
 Lalonde K.
 Stiell I. G.</t>
  </si>
  <si>
    <t>Pilot prospective cohort study for the use of ultrasound guided 3 in 1 femoral nerve blocks in a tertiary care emergency department in patients presenting with a hip fracture.</t>
  </si>
  <si>
    <t>Introduction: Hip fractures are a painful condition that occurs in the elderly. The use of opioids in this population has disadvantages including respiratory depression and delirium. The goal of this study was to determine whether opioid administration is reduced in those patients who received an ultrasound guided 3in1 femoral nerve block (FNB). Method(s): A historical cohort (Jan 2008-Mar 2009) using a formal health records review was compared to a prospective FNB cohort (Feb 2010-Jul 2011). Patients were included if they had an isolated hip fracture and excluded if less than 16 years, coagulopathic, or unable to rate their pain. The historical cohort was a random convenience sample of 100 patients prior to FNB enrolment. The prospective cohort was a convenience sample who underwent FNB by trained emergency physicians. The primary outcome was total dosage morphine equivalents at 1, 4, and 24 hours. Secondary outcomes included in-hospital complications and complications related to the block (local anesthetic systemic toxicity, nerve or vascular injury, infection). Data analysis included comparison of historical and FNB cohorts for baseline characteristics and outcome measures using standard chi-square with 95% confidence intervals. Result(s): The mean ages of the historical (n=100) and FNB (n=22) cohorts were 79.6 (range 41-99) and 84.0 years (range 70-97). In each cohort, 24.0% and 22.7% were male, respectively. There were no differences in vital signs and current use of opioids. The FNB cohort was more likely to have delirium risk factors (68.2% vs 38.0%, p=0.01) and respiratory risk factors (54.6% vs. 27.0%, p=0.01). Overall in-hospital complications were similar for both cohorts but urinary tract infections (UTI) and delirium were more common in the historical vs. FNB cohorts (UTI 46.2% vs. 9.1%, p=0.002; delirium 55.8% vs. 18.2%, p=0.003). Mean morphine equivalents were similar at 1 hour [3.2mg (95%CI 2.4-4.1) vs. 4.2 mg (95%CI 0.9-7.5)], 4 hours [5.9mg (95%CI 4.5-7.2) vs. 6.8mg (95%CI 2.4-11.3)], and 24 hours [18.1mg (95%CI 15.1-21.1) vs. 12.9mg (95%CI 2.3-23.5)]. There were no complications from the FNB. Length of stay (LOS) was 28.2 (historical) vs. 18.3 (FNB) days. Conclusion(s): There were no complications from an ultrasound guided 3in1 FNB. In addition there were fewer cases of delirium, UTI, and shorter LOS in the FNB cohort despite similar morphine dosages. Larger trials are required to demonstrate the effectiveness of USG 3in1 FNBs in hip fractures.</t>
  </si>
  <si>
    <t>Canadian Journal of Emergency Medicine. Conference: 2014 CAEP/ACMU Scientific Abstracts, CAEP 2014. Ottawa Canada. Sponsor: Boehringer Ingelheim . Conference Publication: (pp. S19-S114). 16(Suppl1) (pp S41), 2014. Date of Publication: May 2014.</t>
  </si>
  <si>
    <t>Beaulieu T.
 Barbic S.
 Milloy M.J.
 Puri N.
 Hayashi K.
 Ti L.</t>
  </si>
  <si>
    <t>PMH24 Factors Associated with Receiving Integrated Care Among People with Concurrent Opioid Use Disorder and Mental Illness in a Canadian Setting.</t>
  </si>
  <si>
    <t>Objectives: An extensive body of evidence illustrates the value of integrated approaches to delivering care for those experiencing concurrent opioid use disorder (OUD) and mental illness as compared to traditional separate systems of care. Yet, less is known about the uptake of these integrated care services, or the factors that shape and facilitate access to integrated care among this population. Therefore, we sought to test an explanatory model of integrated care access among persons with concurrent OUD and mental illness. Method(s): Data were derived from two prospective cohorts of people who use drugs in Vancouver, Canada. The sample was restricted to those who self-reported: a proxy measure for OUD (i.e., either at least daily illicit opioid use, illicit opioid injection, or engagement in opioid agonist therapy) and diagnosed mental illness in the last six months; and reported receiving drug and mental health treatment in the last six months. Generalized estimating equations were used to examine factors associated with receiving integrated mental health and substance use treatment. Result(s): Between December 2015 and November 2018, 486 participants were eligible for inclusion, 380 (78.19%) reported receiving integrated care at least once during the study period. In multivariable analysis, older age (adjusted odds ratio [AOR] = 0.98; 95% confidence interval [CI]: 0.97-0.99), male sex (AOR = 0.75; 95% CI: 0.59-0.96), daily non-injection opioid use (AOR = 0.56; 95% CI: 0.38-0.84), and experience of a recent overdose (AOR = 0.74; 95% CI: 0.58-0.95) were negatively associated with the outcome. Conclusion(s): That over three-quarters of participants reported receiving integrated care at least once during the study period may reflect changes in policy and practice to reduce silos in substance use and mental health care. Future expansion efforts should be coupled with individual and socio-structural interventions to ensure that integrated care is equally accessible to all.Copyright © 2020</t>
  </si>
  <si>
    <t>https://dx.doi.org/10.1016/j.jval.2020.08.1102</t>
  </si>
  <si>
    <t>Value in Health. Conference: Virtual ISPOR Europe 2020. Virtual, Online. 23(Supplement 2) (pp S588), 2020. Date of Publication: December 2020.</t>
  </si>
  <si>
    <t>Ijioma S.
 Carroll N.V.</t>
  </si>
  <si>
    <t>PMS42 HEALTHCARE EXPENDITURE &amp; HEALTH-RELATED QUALITY OF LIFE OF MUSCULOSKELETAL PAIN PATIENTS ON OPIOIDS VERSUS NSAIDS.</t>
  </si>
  <si>
    <t>Objectives: Opioid users are at higher risk for hospitalization, and evidence suggests that opioids are not superior to nonopioids for improving pain-related function. The primary objective compared healthcare expenditures and health-related quality of life (HRQoL) among patients using opioids alone, opioid combinations, and nonsteroidal anti-inflammatory drugs (NSAIDs) alone. The secondary objective involved identifying additional characteristics that differed significantly across groups. Method(s): This was a retrospective cohort study using longitudinal, medical conditions and prescribed medicines files from 2016 - 2017 Medical Expenditure Panel Survey (MEPS). It included participants age &gt;=18 years with an ICD-10 code for musculoskeletal pain. Participants with no record of opioid or NSAID use were excluded. HRQoL was determined by Mental Component Score (MCS) and Physical Component Score (PCS) using SF-12V2. The data was analyzed using a generalized linear model with log-link, ANOVA, and chi-square tests with alpha=0.05, and was adjusted for the complex survey design of MEPS. Result(s): There were 2,267 total sample participants which consisted of 12% opioid only users (n=274), 37% NSAID only users (n=839), and 51% opioid combination users (n=1,154). Age, race, smoking status, 2017-family income, and having a provider differed significantly by group. Adjusting for demographics and health status, mean total expenditure differed significantly across all 3 groups: opioid only [$15,104 (+/-$9,336)]; NSAIDs [$6,834 (+/-$4,229)]; opioid combination [$12,984 (+/-$7,991)]. Mean total prescription expenditures differed significantly across all groups: opioid only [$4,326 (+/-$4,472)], NSAIDs [$2,267 (+/-$2,605)], and opioid combination [$3,193 (+/-$3,348)]. Mean MCS scores differed significantly across groups: opioid only [49 (+/-12)]; NSAIDs [51 (+/-10)]; opioid combination [49 (+/-11)]. Mean PCS score differed significantly across groups: opioid only [41 (+/-13)]; NSAIDs [46 (+/-11)]; opioid combination [43 (+/-12)]. Conclusion(s): Patients with musculoskeletal pain on opioids alone and in combination had higher healthcare expenditures, but significantly worse mental and physical health status compared to NSAID only users.Copyright © 2020</t>
  </si>
  <si>
    <t>https://dx.doi.org/10.1016/j.jval.2020.04.728</t>
  </si>
  <si>
    <t>Value in Health. Conference: ISPOR 2020. Orlando United States. 23(Supplement 1) (pp S222), 2020. Date of Publication: May 2020.</t>
  </si>
  <si>
    <t>Patel J.
 Shah D.
 Sambamoorthi U.</t>
  </si>
  <si>
    <t>PMU104 EXPLAINING DIFFERENCES IN HEALTH-RELATED QUALITY OF LIFE (HRQOL) BETWEEN PERSISTENT AND NON-OPIOID USERS WITH CHRONIC NON-CANCER PAIN CONDITIONS (CNCP): A POST-REGRESSION DECOMPOSITION ANALYSIS.</t>
  </si>
  <si>
    <t>Objectives: There is some evidence that persistent opioid users (POU) have poor HRQoL as compared to non-opioid users (NOU). However, how much the patient-level characteristics contribute to the differences in HRQoL between POU and NOU is not known. We used Blinder-Oaxaca decomposition method to identify factors that contributed to the differences in HRQoL between POU and NOU among adults with CNCP. Method(s): We used longitudinal data from multiple panels (2012 - 2015) of the Medical Expenditure Panel Survey. Adults older than 18 years, without cancer diagnosis, complete information for Short-Form 12 (SF12) questionnaire, and with self-reported CNCPs (arthritis, back/neck pain conditions, musculoskeletal conditions, or headache or migraine) were included in the study (N = 6,038). POU was defined as opioid use in two consecutive rounds during the baseline year. HRQoL was measured using Short Form-12's physical health component (PCS) and mental health component (MCS) summary scores in the follow-up year. Oaxaca-Blinder linear regression decomposition technique was used to identify factors that contributed to differences in HRQoL between POU and NOU. Result(s): 14% of our sample reported POU. POU had significantly lower PCS (33.7 vs 45.5; difference:11.8, p&lt;0.001) and MCS scores (45.9 vs 50.0; difference:4.1, p&lt;0.001) compared to NOU. Decomposition analysis revealed that a difference of 5.91 points (50.3%) in PCS was explained by differences in pain severity, multimorbidity, and employment status between POU and NOU. When baseline PCS was added to the model, it explained 61.1% of the difference in PCS between the groups. Since difference in MCS between the groups was not clinically meaningful, no decomposition analysis was performed. Conclusion(s): Among adults with CNCP conditions POU had significant HRQoL burden. Poor HRQoL among POU can be mostly explained by higher rates of depression, anxiety, multimorbidity, and lower rates of employment in this group compared to NOU.Copyright © 2019</t>
  </si>
  <si>
    <t>https://dx.doi.org/10.1016/j.jval.2019.04.1265</t>
  </si>
  <si>
    <t>Value in Health. Conference: ISPOR 2019: Rapid. Disruptive. Innovative: A New Era in HEOR. New Orleans United States. 22(Supplement 2) (pp S268), 2019. Date of Publication: May 2019.</t>
  </si>
  <si>
    <t>Sandman K.
 Vieweg D.C.
 Forsythe A.</t>
  </si>
  <si>
    <t>PNS85 Economic Evaluations of Digital Therapeutics (DTX) from a US Perspective.</t>
  </si>
  <si>
    <t>Objectives: DTx represent a potentially transformative approach to support self-management of chronic conditions and to complement conventional disease monitoring and treatment. While DTx have not yet notably impacted patient care or service delivery in the US, these technologies have the potential to increase efficiency, improve outcomes, and expand access to care while reducing costs. In the absence of a large body of published research or consensus guidelines on DTx, US payers have posed questions about how to determine whether the effectiveness of a DTx merits the time, effort, and costs of utilizing the technology. We therefore sought to identify economic evaluations of DTx from the US perspective. Method(s): A strategic literature review was conducted using the pearl growing/snowball method, wherein core publications were identified using an initial PubMed search strategy with the MeSH term "mobile applications/economics*". Of 46 publications identified, two core publications were used to establish keywords and for bibliographic and prospective citation searches to identify additional relevant publications. ISPOR and AMCP congress abstracts also were searched from 2018 to 2020. Result(s): Our search identified ten US-focused economic evaluations of DTx. Therapeutic areas included general mental health (1), depression (1), opioid use disorder (2), eating disorders (1), and diabetes (5, including 1 with hypertension). Five studies were claims analyses (one also included a cost-effectiveness (CEA) and budget impact model), and the remaining 5 studies included 3 CEAs and 2 cost-consequence models. Model horizons ranged from 3 months to 10 years, with longer-term models demonstrating higher quality-adjusted life year gains and cost savings. Conclusion(s): DTx represent an emerging opportunity to reduce healthcare expenditures while empowering patients and improving outcomes, but the existing evidence base is sparse. There are relatively few economic evaluations of DTx from the US perspective, presenting a challenge to payers seeking to develop coverage policies for this novel treatment modality.Copyright © 2021</t>
  </si>
  <si>
    <t>https://dx.doi.org/10.1016/j.jval.2021.04.939</t>
  </si>
  <si>
    <t>Value in Health. Conference: HEOR: Evolving for Tomorrow's Challenges. Virtual, Online. 24(Supplement 1) (pp S188), 2021. Date of Publication: June 2021.</t>
  </si>
  <si>
    <t>Lubenow T.</t>
  </si>
  <si>
    <t>PO167 / #948 PAIN RELIEF, OPIOID USE, AND QUALITY OF LIFE OUTCOMES AT 1 YEAR FOLLOWING DORSAL ROOT GANGLION STIMULATION: A COHORT STUDY: E-POSTER VIEWING.</t>
  </si>
  <si>
    <t>Introduction: Little has been described to compare pain relief with DRG stimulation with high opioid use. The purpose of this study was to compare pain relief, opioid consumption, physical function and quality of life 1-year following dorsal root ganglion (DRG) stimulation therapy in subjects consuming &gt;=90 morphine equivalents (MME) versus &lt;90 MME daily at implantation. Materials / Methods: The study was a longitudinal cohort of subjects undergoing DRG stimulator implantation for complex regional pain syndrome, peripheral neuropathy, or other focal neuropathic pain. Patients were assessed pre-implantation and at intervals for 1-year. The primary outcomes were the area under the pain intensity by time curve and opioid consumption. Secondary outcomes were patient reported physical and mental health, quality of life, and sleep quality. Result(s): Seventy patients underwent DRG stimulation therapy and completed 1-year follow-up. Median difference in AUC for pain was greater, difference 620 score*d, 95% CI 5 to 1281, P=0.03 in the &gt;=90 MME group; however, the difference in the reduction of opioid consumption was -50%, 95% CI 0% to 75%, P=0.02. The median (1st to 3rd percentile) percent reduction in NRS scores at 1 year compared to pre-implantation was 24%(-5% to -70%) and was not different between groups, -3%, 95% CI -27 to 15, P=0.58. Physical and mental health, quality of life and sleep were improved at 1-year compared to pre-implantation but not different between groups. Discussion(s): DRG stimulation therapy for 1-year reduced reported pain by a similar percentage in patients on low or high daily opioid doses at implantation; however, reduction in opioid use was substantially greater in high daily use patients. Conclusion(s): DRG stimulation has an important opioid sparing effect. Acknowledgements: This study is funded solely by the Department of Anesthesia. Learning Objectives: Understand that DRG stimulation reduces opioid use greater in high dose opioid users DRG stimulation improves function. DRG stimulation improve pain and function in low dose and high dose opioid users,. Keywords: dorsal root ganglion stimulation, Pain, PromisCopyright © 2022</t>
  </si>
  <si>
    <t>https://dx.doi.org/10.1016/j.neurom.2022.08.339</t>
  </si>
  <si>
    <t>Neuromodulation. Conference: International Neuromodulation Society 15th World Congress. Barcelona Spain. 25(7 Supplement) (pp S292), 2022. Date of Publication: October 2022.</t>
  </si>
  <si>
    <t>Hayashi K, Singh Kelsall T, Shane C, Cui Z; Vancouver Area Network of Drug Users; Milloy MJ, DeBeck K, Kerr T.</t>
  </si>
  <si>
    <t>Police seizure of drugs without arrest among people who use drugs in Vancouver, Canada, before provincial 'decriminalization' of simple possession: a cohort study</t>
  </si>
  <si>
    <t>10.1186/s12954-023-00833-7</t>
  </si>
  <si>
    <t>Strike, Carol J.;Urbanoski, Karen;Fischer, Benedikt;Marsh, David C.;Millson, Margaret</t>
  </si>
  <si>
    <t>Policy Changes and the Methadone Maintenance Treatment System for Opioid Dependence in Ontario, 1996 to 2001.</t>
  </si>
  <si>
    <t>Background: Until recently, the availability of methadone treatment in Ontario, Canada was limited. In 1996, policy changes were introduced to increase the availability of treatment. The 5-year impact of these policy changes is assessed. Methods: For these census data, descriptive statistics were used to examine changes in the patient and provider populations over time using data from the College of Physicians and Surgeons of Ontario Methadone Maintenance Registry of Patients and the Registry of Methadone Prescribing Physicians. Results: Between 1996 and 2001, the total number of clients in treatment increased substantially from: 1595 to 7787. Over this time period, the number of physicians prescribing methadone increased from 60 to 161. Interpretation: Policy changes resulted in substantial increases in the patient and provider populations across Ontario. However, the estimated low proportion of opiate users in treatment indicates that more efforts are needed to address the potential demand for treatment. (PsycINFO Database Record (c) 2019 APA, all rights reserved)</t>
  </si>
  <si>
    <t>https://doi.org/10.1300/J069v24n01_04</t>
  </si>
  <si>
    <t>Herbeck, Diane M.;Brecht, Mary-Lynn;Lovinger, Katherine;Raihan, Adnan;Christou, Dayna;Sheaff, Patricia</t>
  </si>
  <si>
    <t>Poly-drug and marijuana use among adults who primarily used methamphetamine.</t>
  </si>
  <si>
    <t>This study examines health and legal problems associated with use of commonly reported substances and combinations of substances in a sample of adults with long histories of methamphetamine (meth) use. Data are from a 2009â€“11 eight-year follow-up interview in an intensive natural history study (N = 373). Respondents who had not used illicit substances in the year preceding the follow-up interview (38%) were compared to users of marijuana-only (16%), meth-only (7%), and poly-drug users who used meth + marijuana but not heroin or cocaine (19%), and poly-drug users who used heroin and/or cocaine (20%). Multinomial regression results indicate that compared to drug-abstinent individuals, greater depressive symptomatology was reported for poly-drug users of meth + marijuana (p = .001), and arrest rates were higher for poly-drug users who used heroin/cocaine (p = .006); no differences in health, mental health, or criminal involvement were observed for meth-only users compared to abstinent individuals. Users of marijuana-only and poly-drug users of heroin/cocaine experienced poorer physical health status than those who were abstinent. To further explore this finding, use of marijuana for medical reasons was examined by drug use group. Overall, health and criminal outcomes varied based on type and combination of substances used, and these differences should be considered when planning treatment strategies. (PsycInfo Database Record (c) 2022 APA, all rights reserved)</t>
  </si>
  <si>
    <t>https://doi.org/10.1080/02791072.2013.785824</t>
  </si>
  <si>
    <t>McKelvey KL, Ramo DE, Delucchi K, Rubinstein ML.</t>
  </si>
  <si>
    <t>Polydrug use among urban adolescent cigarette smokers</t>
  </si>
  <si>
    <t>Addict Behav. 2017 Mar;66:145-150. doi: 10.1016/j.addbeh.2016.11.017. Epub 2016 Nov 18.</t>
  </si>
  <si>
    <t>10.1016/j.addbeh.2016.11.017</t>
  </si>
  <si>
    <t>NIHMS867962</t>
  </si>
  <si>
    <t>Meacham, Meredith C.</t>
  </si>
  <si>
    <t>Polydrug use and risk of HIV and overdose among people who inject drugs in San Diego, California, and Tijuana, Baja California, Mexico.</t>
  </si>
  <si>
    <t>Background: Patterns of polydrug use among people who inject drugs (PWID) may be differentially associated with overdose as well as with unique risk factors for HIV transmission. Objective: Examine patterns of polydrug use among PWID in Tijuana, Baja California, Mexico, and San Diego, California and the relationship of these patterns to HIV risk behavior and overdose. Methods: These analyses use data from two prospective cohort studies of PWID in San Diego (N=576) (Chapter 2) and Tijuana (N=735) (Chapters 2-4). Chapter 2 assesses prevalence and correlates of methamphetamine and heroin co-injection in a binational sample of PWID from both San Diego and Tijuana using logistic regression. Chapter 3 applies latent class analysis to identify classes of polydrug use and multinomial logistic regression to determine associations with HIV risk behaviors and overdose among PWID in Tijuana. Chapter 4 applies latent transition analysis to describe dynamic statuses of polydrug use at baseline and 6 month follow up, determine probabilities of transitioning between statuses, and examine whether these probabilities are modified by self-report needed for help for drug use. Results: Chapter 2 findings show that prevalence of heroin and methamphetamine co-injection in the past 6 months was 39.9% overall, was higher in Tijuana (55.8%) than in San Diego (19.8%), and was significantly associated with HIV injection risk behavior in both locations and associated with overdose only in San Diego. Chapter 3 findings show that PWID in Tijuana exhibited 5 distinct patterns of substance use behaviors. Compared to primarily heroin injectors, polydrug and polyroute class membership was associated with HIV injection and sexual risk behaviors. Chapter 4 findings showed that over a third (39.1%) of PWID in Tijuana transitioned to a different subgroup of heroin and methamphetamine polydrug use over 6 months. Those who reported greater need for help for drug use were more likely to transition to subgroups characterized by greater polydrug and polyroute use 6 months later. Conclusions: Findings highlight the heterogeneity in substance use patterns among PWID in Tijuana and San Diego and demonstrate that polydrug and polyroute users are a high-risk subgroup who may require more tailored prevention and treatment interventions. (PsycINFO Database Record (c) 2016 APA, all rights reserved)</t>
  </si>
  <si>
    <t>Chen, Tianzhen;Zhong, Na;Du, Jiang;Li, Zhibin;Zhao, Yan;Sun, Haiming;Chen, Zhikang;Jiang, Haifeng;Zhao, Min</t>
  </si>
  <si>
    <t>Polydrug use patterns and their impact on relapse among heroinâ€_x0090_dependent patients in Shanghai, China.</t>
  </si>
  <si>
    <t>Aims: To describe the polysubstance use patterns of heroinâ€_x0090_dependent patients and to understand the impact of polysubstance use patterns on relapse during the 5 years after completing compulsory rehabilitation programmes. Design In this secondary analysis, the baseline data of 503 heroinâ€_x0090_dependent patients were linked with their 5â€_x0090_year followâ€_x0090_up data from official records. Setting: Four compulsory rehabilitation centres in Shanghai, China. Participants: A total of 564 heroinâ€_x0090_dependent patients who were discharged from Shanghai compulsory rehabilitation facilities in 2007 and 2008 were recruited. Among these, 503 patients with available followâ€_x0090_up records were included in this analysis. Measurements: The baseline measurements included the Addiction Severity Index, the Temperament and Character Inventory and the Medical Outcomes Study Social Support Scale. Relapses after discharge from the compulsory rehabilitation centres were extracted monthly from the official electronic record system. Latent class analysis was used to identify different polysubstance use patterns. Associations between the identified latent classes and heroin use and the factors related to relapse during the 5â€_x0090_year followâ€_x0090_up were analysed with the Cox regression model. Findings: Three latent classes were identified in this cohort: (1) alcohol polydrug users (APU; 13.7%), (2) low polydrug users (LPU; 76.5%) and (3) amphetamineâ€_x0090_type stimulant polydrug users (ASPU; 9.7%). During the 5â€_x0090_year followâ€_x0090_up, 298 heroin patients relapsed, and the three groups showed different relapse rates (ASPU 69.4 versus LPU 60.5 versus APU 44.9%, P = 0.02). The average durations of abstinence for the three groups differed (ASPU 31.27 Â± 3.41 months versus LPU 36.77 Â± 1.19 months versus APU 42.46 Â± 2.81 months, P = 0.02). Multivariate Cox regression analyses found that the LPU [hazard ratio (HR) = 1.63, 1.06â€“2.51] and ASPU (HR = 2.10, 1.24â€“3.56) classes were positively associated with the risk of heroin relapse. Conclusion: Polydrug use patterns differ among heroinâ€_x0090_dependent patients in compulsory rehabilitation programmes in China. A history of polydrug use may predict heroin relapse risk among patients in those compulsory rehabilitation programmes. (PsycInfo Database Record (c) 2020 APA, all rights reserved)</t>
  </si>
  <si>
    <t>https://doi.org/10.1111/add.14451</t>
  </si>
  <si>
    <t>Chasnoff I.
 Hatcher R.
 Burns W.</t>
  </si>
  <si>
    <t>Polydrug- and methadone-addicted newborns: A continuum of impairment.</t>
  </si>
  <si>
    <t>Two groups of infants borns to drug-addicted mothers were evaluated in a prospective controlled study and compared to a third control group of normals. Group I infants (N=39) were delivered to mothers on well-controlled low-dose methadone maintenance, Group II infants (N=19) were delivered to polydrug (nonnarcotic) abusing mothers and Group III infants (N=27) were delivered to control mothers who had no history or evidence of drug abuse. All three groups were similar in maternal age, gravidity and socioeconomic class and neonatal gestational age and Apgar scores. Significant differences in mean weight, length and head circumference at birth are detailed in table. Neonatal behavior was evaluated using the Brazelton Neonatal Assessment Scale. Group I infants showed more depression of interactive behaviors and state controls than Group II infants, who in turn were more depressed than Group III infants. The effects of nonnarcotic drugs on intrauterine growth and neonatal behavior appear to place the polydrug-addicted newborn in a gray zone between normal and opiate-addicted newborns.</t>
  </si>
  <si>
    <t>Pediatric Research. 16(4 II) (pp No. 265), 1982. Date of Publication: 1982.</t>
  </si>
  <si>
    <t>Nobile B.
 Ramoz N.
 Jaussent I.
 Gorwood P.
 Olie E.
 Castroman J.L.
 Guillaume S.
 Courtet P.</t>
  </si>
  <si>
    <t>Polymorphism A118G of opioid receptor mu 1 (OPRM1) is associated with emergence of suicidal ideation at antidepressant onset in a large naturalistic cohort of depressed outpatients.</t>
  </si>
  <si>
    <t>Antidepressants have been the object of an international controversy for about thirty years. Some patients are inclined to develop suicidal ideation (SI) at antidepressant onset; this phenomenon is known as Treatment Emergent Suicidal Ideation (TESI), and it has conducted regulatory bodies to prompt warnings on antidepressants. Since, few studies have explored the pharmacogenomics of TESI. Given the growing body of evidence connecting the opioidergic system with suicidal behavior (particularly mu opioid receptor (MOR)), we decided to examine the relationship between two genetic polymorphisms (SNPs) in the opioidergic system and TESI in a sample of 3566 adult depressed outpatients. General practitioners and psychiatrists throughout France followed participants for 6 weeks after an initial prescription of tianeptine, an antidepressant treatment with mu agonism. Suicidal ideation was assessed with the item 10 of the Montgomery-Asberg Depression Rating Scale (item dedicated to SI) at baseline, and after 2 weeks, 4 weeks and 6 weeks. We analysed rs1799971 from the OPRM1 gene and rs105660 from the OPRK1 gene. Within the sample, 112 patients reported TESI while 384 did not. We found a significant association between AA genotype of rs1799971 and TESI even after adjustment for potential cofounders (OR=1.93, 95% CI=[1.07; 3.49]; p-value=0.03). On the other hand there were no significant association between rs1799971 and rs105560 with worsening of suicidal ideation or lifetime suicide attempts. Nevertheless, our results suggest a possible involvement of opioidergic system in TESI.</t>
  </si>
  <si>
    <t>https://dx.doi.org/10.1038/s41598-019-39622-3</t>
  </si>
  <si>
    <t>Scientific reports. 9(1) (pp 2569), 2019. Date of Publication: 22 Feb 2019.</t>
  </si>
  <si>
    <t>Kim T.W.
 Walley A.Y.
 Heeren T.C.
 Patts G.J.
 Ventura A.S.
 Lerner G.B.
 Mauricio N.
 Saitz R.</t>
  </si>
  <si>
    <t>Polypharmacy and risk of non-fatal overdose for patients with HIV infection and substance dependence.</t>
  </si>
  <si>
    <t>Introduction People living with HIV (PLWH) are at risk of both polypharmacy and unintentional overdose yet there are few data on whether polypharmacy increases risk of overdose. The study objective was to determine if the number and type of medication (e.g., sedating) were associated with non-fatal overdose (OD) among PLWH with past-year substance dependence or a lifetime history of injection drug use. Materials and methods This was a longitudinal study of adults recruited from two urban, safety-net HIV clinics. Outcomes were i) lifetime and ii) past-year non-fatal OD assessed at baseline and a 12-month follow-up. We used logistic regression to examine the association between each outcome and the number of medications (identified from the electronic medical record) in the following categories: i) overall medications, ii) non-antiretroviral (non-ARV), iii) sedating, iv) non-sedating, as well as any vs no opioid medication and any vs no non-opioid sedating medication. Covariates included demographics, medical comorbidities, depressive and anxiety symptoms, and substance use. Results Among 250 participants, 80% were prescribed a sedating medication, 50% were prescribed an opioid; 51% exceeded risky drinking limits. In the past month, 23% reported illicit opioid use and 9% illicit opioid sedative use; 37% reported lifetime non-fatal OD and 7% past-year non-fatal OD. The median number (interquartile range) of total medications was 10 (7, 14) and 2 (1, 3) sedating. The odds of lifetime non-fatal OD were significantly higher with each additional sedating medication (OR 1.26, 95% CI 1.08, 1.46) and any opioid medication (OR 2.31; 95% CI 1.37, 3.90), but not with each overall, non-ARV, or non-sedating medication. The odds of past year non-fatal OD were greater with each additional sedating medication (OR 1.18; 95% CI 1.00, 1.39, p = 0.049), each additional non-ARV medication (OR 1.07; 95% CI 1.00, 1.15, p = 0.048), and non-significantly for any opioid medication (OR 2.23; 95% CI 0.93, 5.35). Conclusions In this sample of PLWH with substance dependence and/or injection drug use, number of sedating medications and any opioid were associated with non-fatal overdose; sedating medications were prescribed to the majority of patients. Polypharmacy among PLWH and substance dependence warrants further research to determine whether reducing sedating medications, including opioids, lowers overdose risk.Copyright © 2017 Elsevier Inc.</t>
  </si>
  <si>
    <t>https://dx.doi.org/10.1016/j.jsat.2017.07.007</t>
  </si>
  <si>
    <t>Journal of Substance Abuse Treatment. 81 (pp 1-10), 2017. Date of Publication: October 2017.</t>
  </si>
  <si>
    <t>Lertkovit S.
 Siriussawakul A.
 Suraarunsumrit P.
 Lertpipopmetha W.
 Manomaiwong N.
 Wivatdechakul W.
 Srinonprasert V.</t>
  </si>
  <si>
    <t>Polypharmacy in Older Adults Undergoing Major Surgery: Prevalence, Association With Postoperative Cognitive Dysfunction and Potential Associated Anesthetic Agents.</t>
  </si>
  <si>
    <t>Background: Polypharmacy, which is defined as the use of 5 or more medications, can exert significant adverse impact on older adult patients. The objective of this study was to determine the prevalence of polypharmacy, and to investigate its association with postoperative cognitive dysfunction (POCD) in older adult patients who underwent elective major surgery at Siriraj Hospital-Thailand's largest national tertiary referral center. Method(s): This prospective study included older adult patients aged &gt;=65 years who were scheduled for elective major surgery during December, 2017 to December, 2019 study period. Patient demographic, sociodemographic, anthropometric, clinical, comorbidity, anesthetic, surgical, and medication data were collected and compared between the polypharmacy and non-polypharmacy groups. Postoperative cognitive dysfunction (POCD) was diagnosed in patients with at least a 2-point decrease in their Montreal Cognitive Assessment score after surgery. Multivariate logistic regression analysis was used to identify independent predictors of POCD. Result(s): A total of 250 patients (141 males, 109 females) with an average age of 72.88 +/- 6.93 years were included. The prevalence of polypharmacy was 74%. Preoperative data showed the polypharmacy group to be more likely to be receiving potentially inappropriate medications, to be scheduled for cardiovascular thoracic surgery, and to have more comorbidities. There was a non-significant trend in the association of polypharmacy and POCD (crude odds ratio (OR): 2.11, 95% confidence interval [CI]: 0.90-4.94; p = 0.08). Benzodiazepine, desflurane, or isoflurane administration during surgery were all significantly associated with POCD in univariate analysis. Multivariate analysis revealed intraoperative benzodiazepine (adjusted OR [aOR]: 2.24, 95% CI: 1.10-4.68; p = 0.026) and isoflurane (aOR: 2.80, 95% CI: 1.35-5.81; p = 0.006) as two independent variables associated with the development of POCD. Desflurane was found to be a protective factor for POCD with a crude OR of 0.17 (95% CI: 0.03-0.74, p = 0.019); however, independent association was not found in multivariate analysis. Conclusion(s): There was a high prevalence of polypharmacy in this study; however, although close (p = 0.08), significant association was not found between polypharmacy and POCD. Benzodiazepine and isoflurane were both identified as independent predictors of the development of POCD among older adult patients undergoing elective major surgery, especially among those classified as polypharmacy.Copyright © 2022 Lertkovit, Siriussawakul, Suraarunsumrit, Lertpipopmetha, Manomaiwong, Wivatdechakul and Srinonprasert.</t>
  </si>
  <si>
    <t>https://dx.doi.org/10.3389/fmed.2022.811954</t>
  </si>
  <si>
    <t>Frontiers in Medicine. 9 (no pagination), 2022. Article Number: 811954. Date of Publication: 15 Feb 2022.</t>
  </si>
  <si>
    <t>Calderon-Larranaga A.
 Gimeno-Feliu L.A.
 Gonzalez-Rubio F.
 Poblador-Plou B.
 Lairla-San Jose M.
 Abad-Diez J.M.
 Poncel-Falco A.
 Prados-Torres A.</t>
  </si>
  <si>
    <t>Polypharmacy patterns: Unravelling systematic associations between prescribed medications.</t>
  </si>
  <si>
    <t>Objectives: The aim of this study was to demonstrate the existence of systematic associations in drug prescription that lead to the establishment of patterns of polypharmacy, and the clinical interpretation of the associations found in each pattern. Method(s): A cross-sectional study was conducted based on information obtained from electronic medical records and the primary care pharmacy database in 2008. An exploratory factor analysis of drug dispensing information regarding 79,089 adult patients was performed to identify the patterns of polypharmacy. The analysis was stratified by age and sex. Result(s): Seven patterns of polypharmacy were identified, which may be classified depending on the type of disease they are intended to treat: cardiovascular, depression-anxiety, acute respiratory infection (ARI), chronic obstructive pulmonary disease (COPD), rhinitis-asthma, pain, and menopause. Some of these patterns revealed a clear clinical consistency and included drugs that are prescribed together for the same clinical indication (i.e., ARI and COPD patterns). Other patterns were more complex but also clinically consistent: in the cardiovascular pattern, drugs for the treatment of known risk factors-such as hypertension or dyslipidemia-were combined with other medications for the treatment of diabetes or established cardiovascular pathology (e.g., antiplatelet agents). Almost all of the patterns included drugs for preventing or treating potential side effects of other drugs in the same pattern. Conclusion(s): The present study demonstrated the existence of non-random associations in drug prescription, resulting in patterns of polypharmacy that are sound from the pharmacological and clinical viewpoints and that exist in a significant proportion of the population. This finding necessitates future longitudinal studies to confirm some of the proposed causal associations. The information discovered would further the development and/or adaptation of clinical patient guidelines to patients with multimorbidity who are taking multiple drugs. © 2013 Calderon-Larranaga et al.</t>
  </si>
  <si>
    <t>https://dx.doi.org/10.1371/journal.pone.0084967</t>
  </si>
  <si>
    <t>PLoS ONE. 8(12) (no pagination), 2013. Article Number: e84967. Date of Publication: 20 Dec 2013.</t>
  </si>
  <si>
    <t>Bhalla I.P.
 Stefanovics E.A.
 Rosenheck R.A.</t>
  </si>
  <si>
    <t>Polysubstance Use Among Veterans in Intensive PTSD Programs: Association With Symptoms and Outcomes Following Treatment.</t>
  </si>
  <si>
    <t>Objective: A distinct group of patients has recently been described who experience polysubstance use disorder characterized by use of multiple addictive substances. This study examines baseline characteristics and longitudinal outcomes of a group of such patients in specialized intensive Veterans Health Administration posttraumatic stress disorder (PTSD) programs and followed 4 months after discharge. Method(s): Patients with diagnosed PTSD or subsyndromal PTSD and who used a single substance at baseline were compared to those who used two or three and more than three different addictive substances on measures of PTSD symptom severity and functioning. Comparisons were also adjusted for differences in total days of any substance use and other potentially confounding factors. Patients were reclassified according to the number of substances used at follow-up and again compared on symptoms and functioning. Result(s): Bivariate analysis of baseline data (N = 8,240) showed frequent polysubstance use (n = 3,695, 44.8% of the sample) and that use of greater numbers of substances was associated with more severe PTSD symptoms as well as more total days of substance use. At follow-up after treatment, 58.2% of the original sample (n = 4,797) was assessed. Polysubstance use was less frequent (n = 756, 15.8% of the follow-up sample), but showed a similar association with more severe symptoms, although differences were attenuated after adjusting for total days of substance use. Conclusion(s): Polysubstance use, conceptualized within the multimorbidity perspective, is associated with increased severity of PTSD symptoms among veterans with dual diagnoses requiring complex interventions, the evaluation of which will require innovative trial designs.Copyright © 2018, © 2018 Taylor &amp; Francis Group, LLC.</t>
  </si>
  <si>
    <t>https://dx.doi.org/10.1080/15504263.2018.1535150</t>
  </si>
  <si>
    <t>Journal of Dual Diagnosis. 15(1) (pp 36-45), 2019. Date of Publication: 02 Jan 2019.</t>
  </si>
  <si>
    <t>Timko C.
 Han X.
 Woodhead E.
 Shelley A.
 Cucciare M.A.</t>
  </si>
  <si>
    <t>Polysubstance Use by Stimulant Users: Health Outcomes Over Three Years.</t>
  </si>
  <si>
    <t>OBJECTIVE: Studies show that stimulant users have varied substance use patterns and that polysubstance use is associated with poorer past or concurrent medical, mental health, and substance use outcomes. This study examined outcomes of substance use patterns prospectively. METHOD(S): A latent class analysis was conducted to examine substance use patterns among adults using stimulants (n = 710; 38.6% women) at baseline, and the health and treatment utilization outcomes of different use patterns over the subsequent 3 years. To examine associations between latent class membership and outcomes, generalized estimating equation modeling was conducted. RESULT(S): Four classes of substance use patterns at baseline were identified, involving high use of (a) methamphetamine and marijuana (23%); (b) crack cocaine and alcohol (25%); (c) powder cocaine, alcohol, and marijuana (23%); and (d) nonprescribed opioids, alcohol, marijuana, crack cocaine, and powder cocaine (i.e., polysubstance [29%]). Polysubstance class members had poorer physical health and mental health status, and more severe substance use, over the subsequent 3-year period, than other class members. Regarding treatment utilization, polysubstance class members had more medical care utilization than crack cocaine class members, and more substance use treatment utilization than powder cocaine class members. The methamphetamine, crack cocaine, and powder cocaine classes did not differ from each other on any health or treatment utilization outcome. CONCLUSION(S): People using stimulants commonly use other substances, and those whose polysubstance use includes nonprescribed opioids have especially poor health outcomes.</t>
  </si>
  <si>
    <t>https://dx.doi.org/10.15288/jsad.2018.79.799</t>
  </si>
  <si>
    <t>Journal of studies on alcohol and drugs. 79(5) (pp 799-807), 2018. Date of Publication: 01 Sep 2018.</t>
  </si>
  <si>
    <t>Bogale K.
 Zubrzycka I.
 Stuart A.
 Cesaire M.
 Walter V.
 Tinsley A.
 Williams E.
 Clarke K.
 Coates M.D.</t>
  </si>
  <si>
    <t>Polysubstance use in inflammatory bowel disease is associated with increased risk of emergency department visits: a longitudinal study.</t>
  </si>
  <si>
    <t>Background Polysubstance use (PSU), the simultaneous use of 2 or more substances of abuse, is common in inflammatory bowel disease (IBD). Preliminary studies suggest it may be associated with poor outcomes. This prospective study evaluated the impact of PSU on disease activity and healthcare resource utilization in IBD. Methods This study was conducted in a tertiary IBD center between October 29, 2015, and December 31, 2019. Participants were assessed over 2 time points (index and follow-up outpatient appointments) separated by a minimum of 6 months. Demographics, endoscopic disease activity, and surveys assessing symptoms, healthcare resource utilization and substance use (tobacco, alcohol, marijuana, cocaine, methamphetamine, heroin, opioid, or benzodiazepine) were abstracted. We identified PSU during the index appointment and computed descriptive statistics and contingency table analyses, and multivariate logistic regression models at follow up to evaluate outcomes. Results 162 consecutively enrolled IBD patients were included. Seventy-five patients (46%) were polysubstance users at the index appointment. The most common cohorts were utilizing tobacco and alcohol (n=40) or tobacco and opioids (n=13). On bivariate and multivariate analyses, PSU during the index visit was positively associated with emergency department (ED) visits (odds ratio [OR] 2.51, 95% confidence interval [CI] 1.24-5.07; P=0.01) and negatively associated with extraintestinal manifestations (OR 0.37, 95%CI 0.18-0.74; P=0.005). Age, sex, disease activity, disease subtype and IBD-related symptoms were not associated with PSU. Conclusions IBD patients exhibiting PSU had increased risk of future ED visits. This study highlights the risks of PSU and reinforces the importance of appropriate substance use screening.Copyright © 2023 Hellenic Society of Gastroenterology.</t>
  </si>
  <si>
    <t>https://dx.doi.org/10.20524/aog.2023.0835</t>
  </si>
  <si>
    <t>Annals of Gastroenterology. 36(6) (pp 630-636), 2023. Date of Publication: 23 Nov 2023.</t>
  </si>
  <si>
    <t>Stone, KC; Cuellar, CR; Miller-Loncar, CL; LaGasse, LL; Lester, BM</t>
  </si>
  <si>
    <t>Poor actigraphic and self-reported sleep patterns predict delinquency and daytime impairment among at-risk adolescents</t>
  </si>
  <si>
    <t>Adolescents; Actigraphy; Delinquency; Impairment</t>
  </si>
  <si>
    <t>MATERNAL-LIFE-STYLE; COGNITIVE-BEHAVIORAL THERAPY; EXTERNALIZING BEHAVIORS; SUBSTANCE EXPOSURE; COCAINE EXPOSURE; INSOMNIA; CHILDREN; DEPRESSION; DISORDER; QUALITY</t>
  </si>
  <si>
    <t>Objective: To evaluate associations between actigraphic sleep patterns, subjective sleep quality, and daytime functioning (ie, sleepiness, symptoms of depression, and delinquency and other conduct problems) in at-risk adolescents. Design: Prospective, observational cohort study. Setting: Providence, RI, predominantly home and school and 2 visits to the Brown Center for the Study of Children at Risk. Participants: A diverse group of low-income 13-year-olds (n = 49) with and without prenatal drug exposure. Interventions: None. Measurements: Actigraphy, sleep diaries, and sleep and health questionnaires. Results: Above and beyond the effects of prenatal drug exposure and postnatal adversity, actigraphic daytime sleep was a significant predictor of daytime sleepiness and delinquency. Subjective sleep quality was a significant predictor of daytime sleepiness, delinquency, and depressive symptoms. Later bed times predicted increased delinquency. Conclusions: There was a unique effect of actigraphic daytime sleep duration, subjective nighttime sleep quality, and bedtime on daytime functioning (ie, sleepiness, symptoms of depression, and delinquency and other conduct problems) of at-risk adolescents. In these vulnerable youth, these problematic sleep patterns may contribute to feeling and behaving poorly. Intervention studies with at-risk teens should be conducted to further explore the role of these sleep parameters on daytime functioning. (C) 2015 National Sleep Foundation. Published by Elsevier Inc. All rights reserved.</t>
  </si>
  <si>
    <t>Nigg, JT; Wong, MM; Martel, MM; Jester, JM; Puttler, LI; Glass, JM; Adams, KM; Fitzgerald, HE; Zucker, RA</t>
  </si>
  <si>
    <t>Poor response inhibition as a predictor of problem drinking and illicit drug use in adolescents at risk for alcoholism and other substance use disorders</t>
  </si>
  <si>
    <t>alcoholism; children of alcoholics; executive functions; response inhibition</t>
  </si>
  <si>
    <t>EXECUTIVE FUNCTIONS; DEVELOPMENTAL PSYCHOPATHOLOGY; CHILDHOOD YEARS; CHILDREN; ADHD</t>
  </si>
  <si>
    <t>Objective: To evaluate the predictive power of executive functions, in particular, response inhibition, in relation to alcohol-related problems and illicit drug use in adolescence. Method: A total of 498 children from 275 families from a longitudinal high-risk study completed executive function measures in early and late adolescence and lifetime drinking and drug-related ratings at multiple time points including late adolescence (ages 15-17). Multi-informant measures of attention-deficit/hyperactivity disorder and conduct disorder were obtained in early childhood (ages 3-5), middle childhood, and adolescence. Results: In multilevel models, poor response inhibition predicted aggregate alcohol-related problems, the number of illicit drugs used, and comorbid alcohol and drug use (but not the number of drug-related problems), independently of 10, parental alcoholism and antisocial personality disorder, child attention-deficit/hyperactivity disorder and conduct symptoms, or age. Multivariate models explained 8% to 20% of residual variance in outcome scores. The incremental predictive power of response inhibition was modest, explaining about 1% of the variance in most outcomes, but more than 9% of the residual variance in problem outcomes within the highest risk families. Other measured executive functions did not independently predict substance use onset. Conclusion: Models of alcoholism and other drug risks that invoke executive functions may benefit from specifying response inhibition as an incremental component.</t>
  </si>
  <si>
    <t>Olfson M, Waidmann T, King M, Pancini V, Schoenbaum M.</t>
  </si>
  <si>
    <t>Population-Based Opioid Prescribing and Overdose Deaths in the USA: an Observational Study</t>
  </si>
  <si>
    <t>J Gen Intern Med. 2023 Feb;38(2):390-398. doi: 10.1007/s11606-022-07686-z. Epub 2022 Jun 3.</t>
  </si>
  <si>
    <t>PMC9905341</t>
  </si>
  <si>
    <t>10.1007/s11606-022-07686-z</t>
  </si>
  <si>
    <t>Bohnert KM, Perron BE, Ashrafioun L, Kleinberg F, Jannausch M, Ilgen MA.</t>
  </si>
  <si>
    <t>Positive posttraumatic stress disorder screens among first-time medical cannabis patients: prevalence and association with other substance use</t>
  </si>
  <si>
    <t>10.1016/j.addbeh.2014.05.022</t>
  </si>
  <si>
    <t>Marasco G.
 Cremon C.
 Barbaro M.R.
 Cacciari G.
 Falangone F.
 Kagramanova A.
 Bordin D.
 Drug V.
 Miftode E.
 Fusaroli P.
 Mohamed S.Y.
 Ricci C.
 Bellini M.
 Rahman M.M.
 Melcarne L.
 Santos J.
 Lobo B.
 Bor S.
 Yapali S.
 Akyol D.
 Sapmaz F.P.
 Urun Y.Y.
 Eskazan T.
 Celebi A.
 Kacmaz H.
 Ebik B.
 Binicier H.C.
 Bugdayci M.S.
 Yagci M.B.
 Pullukcu H.
 Kaya B.Y.
 Tureyen A.
 Hatemi I.
 Koc E.S.
 Sirin G.
 Caliskan A.R.
 Bengi G.
 Alis E.E.
 Lukic S.
 Trajkovska M.
 Hod K.
 Dumitrascu D.
 Pietrangelo A.
 Corradini E.
 Simren M.
 Sjolund J.
 Tornkvist N.
 Ghoshal U.C.
 Kolokolnikova O.
 Colecchia A.
 Serra J.
 Maconi G.
 De Giorgio R.
 Danese S.
 Portincasa P.
 Di Sabatino A.
 Maggio M.
 Philippou E.
 Lee Y.Y.
 Salvi D.
 Venturi A.
 Borghi C.
 Zoli M.
 Gionchetti P.
 Viale P.
 Stanghellini V.
 Barbara G.
 Piacentini A.
 Shengelia M.
 Vechorko V.
 Cardamone C.
 Rosei C.A.
 Pancetti A.
 Rettura F.
 Pedrosa M.
 Nieto A.
 Barber C.
 Henao A.
 Campoli C.
 Mijac D.
 Korac M.
 Karic U.
 Markovic A.
 Najdeski A.
 Nikolova D.
 Dimzova M.
 Lior O.
 Shinhar N.
 Perelmutter O.
 Ringel Y.
 Sabo C.M.
 Chis A.
 Bonucchi G.
 Caio G.P.I.
 Ghirardi C.
 Marziani B.
 Rizzello B.
 Aguilar A.
 Di Paolo D.M.
 Bonfrate L.
 Marconi G.
 Di Stefano M.
 Tagliaferri S.
 Naves J.E.
 Galli A.
 Dragoni G.
 Nedelcu L.
 Stevanovic M.
 Nikolovska A.V.
 Capogreco A.
 Aghemo A.
 Mauloni P.A.
 Del Vecchio S.
 Rotondo L.
 Capuani F.
 Montanari D.
 Palombo F.
 Paone C.
 Mastel G.
 Fontana C.
 Bellacosa L.
 Cogliandro R.F.</t>
  </si>
  <si>
    <t>Post COVID-19 irritable bowel syndrome.</t>
  </si>
  <si>
    <t>Objectives The long-term consequences of COVID-19 infection on the gastrointestinal tract remain unclear. Here, we aimed to evaluate the prevalence of gastrointestinal symptoms and post-COVID-19 disorders of gut-brain interaction after hospitalisation for SARS-CoV-2 infection. Design GI-COVID-19 is a prospective, multicentre, controlled study. Patients with and without COVID-19 diagnosis were evaluated on hospital admission and after 1, 6 and 12 months post hospitalisation. Gastrointestinal symptoms, anxiety and depression were assessed using validated questionnaires. Results The study included 2183 hospitalised patients. The primary analysis included a total of 883 patients (614 patients with COVID-19 and 269 controls) due to the exclusion of patients with pre-existing gastrointestinal symptoms and/or surgery. At enrolment, gastrointestinal symptoms were more frequent among patients with COVID-19 than in the control group (59.3% vs 39.7%, p&lt;0.001). At the 12-month follow-up, constipation and hard stools were significantly more prevalent in controls than in patients with COVID-19 (16% vs 9.6%, p=0.019 and 17.7% vs 10.9%, p=0.011, respectively). Compared with controls, patients with COVID-19 reported higher rates of irritable bowel syndrome (IBS) according to Rome IV criteria: 0.5% versus 3.2%, p=0.045. Factors significantly associated with IBS diagnosis included history of allergies, chronic intake of proton pump inhibitors and presence of dyspnoea. At the 6-month follow-up, the rate of patients with COVID-19 fulfilling the criteria for depression was higher than among controls. Conclusion Compared with controls, hospitalised patients with COVID-19 had fewer problems of constipation and hard stools at 12 months after acute infection. Patients with COVID-19 had significantly higher rates of IBS than controls. Trial registration number NCT04691895.Copyright © 2023 The authors.</t>
  </si>
  <si>
    <t>https://dx.doi.org/10.1136/gutjnl-2022-328483</t>
  </si>
  <si>
    <t>Gut. 72(3) (pp 484-492), 2023. Date of Publication: March 2023.</t>
  </si>
  <si>
    <t>Schyns-Van Den Berg A.</t>
  </si>
  <si>
    <t>Post-cesarean section analgesia.</t>
  </si>
  <si>
    <t>Analgesia after Cesarean Section (CS) should focus on pain free early ambulation, in order for the mother to be able to take care of her newborn infant (s). Proper pain relief, not only depending on opioids, will reduce the incidence of cardiorespiratory complications, not hinder gastrointestinal motility and benefit early mobility which reduces the incidence of thromboembolic complications. While adequate analgesia promotes the initiation of breastfeeding, it should not provide any risk for the nursed neonate. By questioning pregnant women about anesthesia preferences for CS, Carvalho demonstrated that both postoperative pain and potential harm to their neonates were major concerns.(1) Severe postcesarean pain does not only delay recovery, it also seems to be related to the occurrence of Chronic Post-Surgical Pain (CPSP), with reported incidences between 1-18%.(2-4) CPSP is presumed to be the result of acute postoperative pain and surgical tissue damage, which promotes the release of a multitude of mediators. This results in peripheral neurotransmitter release from nociceptive fibers, which causes vasodilation and inflammation. The consequence can be secondary hyperalgesia and persistent chronic pain.(5) Although many drugs and delivery modes exist to prevent the occurrence of acute postoperative pain after Cesarean Section, acute postoperative pain is far from gone. A recent German multicenter prospective cohort study demonstrated CS ranked in the Top 10 of most painful surgical procedures and that compared to hysterectomy patients, CS patients receive often less analgesia and experience more acute postoperative pain.(6,7) Patients/caregivers are often not aware of the importance and (dis)advantages of proper post cesarean analgesia and the available possibilities. In many countries no consensus and/or focused guidelines exist on postcesarean analgesia and a variety of postoperative analgesia strategies is used, from epidural or PCA opioid analgesia, to paracetamol and NSAID's with only occasional provision of escape opioids.(8) In countries with a tradition and practice of obstetric anesthesia, guidelines on post-cesarean analgesia recommend the use of NSAID's (if not contraindicated) and perioperative neuraxial addition of long acting opioids, but elsewhere intrathecal long-acting opioids are not considered for postoperative pain relief. (9-11) Compared to intravenous opioid Patient Controlled Analgesia (PCA) techniques, neuraxial opioids provide superior pain control, do promote early mobilization and do not result in detectable maternal plasma levels.(12) Intrathecal (IT) morphine reduces the need for additional intravenous and oral opioids. The reluctance elsewhere to use intrathecal long acting opioids possibly originates from the time when high doses of morphine (&gt;200) were used. Frequent side effects such as nausea, vomiting and itching occurred, and concerns existed (still exist) over late respiratory depression. Adaptation to lower doses of intrathecal morphine (0.1-0.2 mg) has resulted in an improved side effects profile without reducing analgesia, while incidence and severity can also be reduced by using available anti-emetics and opioid (ant)agonists.(13) Several studies have demonstrated that the risk of respiratory depression is not increased with neuraxial compared to systemic administration of morphine, but adequate respiratory monitoring seems mandatory.(14) Recent updated ASA Practice Guidelines emphasize the importance of identifying patients at risk (obesitas, OSAS, coexisting disease, opioid use) and recommend measuring respiratory rate and depth till 24 hours after IT morphine.(15) Newer monitoring possibilities, focusing on end-tidal carbon dioxide monitoring and transcutaneous measurement of carbon dioxide levels, seem to be effective in detecting hypercapnia or hypercarbia, but have not been studied extensively yet.(15,16) Multimodal analgesia components: Depending on available resources and preferences, other delivery routes can be used to provide postoperative analgesia with opioids, but systemic/oral opioids are less effective and are accompanied by more side effects than neuraxial administration, with potential risk of opioid addiction.(17,18) Alternative non-opioid analgesics address different components of pain transmission and can be combined to provide additive and synergistic analgesia with good pain relief. The dose of each individual drug can be reduced, resulting in less side effects, less dependence on opioids and less drug transmission to the neonate through breastfeeding. Paracetamol and NSAID's provide an effective basis; when used together they produce an additive analgesia effect.(19) Although little evidence exists on the analgesic efficacy of paracetamol alone, it is considered safe to use: paracetamol has in the immediate post cesarean period a higher clearance and a larger distribution volume.(20) This may reduce potential concerns about any adverse effects of paracetamol in therapeutic doses. All NSAID's, including cyclooxygenase-2(COX-2) inhibitors are effective in reducing opioid consumption after CS and are cheap and well tolerated by the breastfed infant.(21) Additionally, NSAID's are more effective than opioids to treat uterine cramping and the visceral component of post-cesarean pain. Recent interest in the use of gabapentin for postoperative analgesia has not been translated to use in post-cesarean analgesia. The results from post-cesarean analgesia studies have not been consistent.(22,23) Dexamethasone (DXM) is often used as antiemetic perioperative, but has some analgesic properties as well, compared to placebo.(24) Ketamine, an anesthetic that acts as a N-Methyl-DAspartate (NMDA) receptor antagonist reduces opioid use in sub-anesthetic doses: side effects seem limited, although dizziness, visual disturbances and disturbing dreams have been reported.(25). The analgesic effect of several drugs like clonidine and neostigmine added to neuraxial analgesia has been studied, but evidence is inconclusive and/or side effects prevent widespread adaptation. Epidural catheters left in place after CS can be used to deliver local anesthetic (LA) analgesia. Though providing excellent analgesia, the accompanying muscle weakness prevents early maternal ambulation. While single shot local wound infiltration with local anesthetics does not last long enough to achieve adequate postoperative analgesia and reduce opioid use, wound catheters delivering LA continuously in the surgical wound area can provide adequate analgesia with a reduction of opioid use in obstetric patients, although the results are not unanimously positive.(28) Regional anesthesia techniques targeting the abdominal wall have been developed. The Transversus Abdominis Plane (TAP) block targets the segmental nerves Th 6-L1. Bilateral injection of LA in the fascial plane between the internal oblique and transversus abdominis muscles will anesthetize the lower anterior abdominal wall where the surgical wound is located. Initial studies demonstrated reduced pain scores and opioid usage, but only in absence of IT morphine. Different approaches to the Transversus Abdominis Plane exist: in a recent meta-analysis Abdallah demonstrated a more prolonged analgesia achieved with the posterior approach when compared to the lateral approach.(29) This is considered to be the result of a more retrograde LA spread reaching the paravertebral plane (potentially blocking sympathetic nerve fibers) and inclusion of lateral cutaneous branches of the thoracolumbar nerves. These observations have recently led to the development of the Quadratus Lumborum (QL) Block, which allows LA spread posterior to the Quadratus Lumborum Muscle into a triangular lumbar interfacial space, with connection to sympathetic fibers and the paravertebral space. The first and until now only study comparing TAP and QL blocks in CS demonstrated significant less morphine use with the latter, but further research is needed to determine the precise contribution of these blocks in postcesarean analgesia.</t>
  </si>
  <si>
    <t>Regional Anesthesia and Pain Medicine. Conference: 36th Annual European Society of Regional Anaesthesia and Pain Therapy Congress, ESRA 2017. Lugano Switzerland. 42(5 Supplement 1) (pp e47-e48), 2017. Date of Publication: September-October 2017.</t>
  </si>
  <si>
    <t>Yen, T; Khafaja, M; Lam, N; Crumbacher, J; Schrader, R; Rask, J; Billstrand, M; Rothfork, J; Abbott, CC</t>
  </si>
  <si>
    <t>Post-Electroconvulsive Therapy Recovery and Reorientation Time With Methohexital and Ketamine A Randomized, Longitudinal, Crossover Design Trial</t>
  </si>
  <si>
    <t>electroconvulsive therapy; ketamine; methohexital; recovery; reorientation</t>
  </si>
  <si>
    <t>ANESTHETIC AGENTS; MAJOR DEPRESSION; PROPOFOL; ETOMIDATE; SEIZURE; ECT</t>
  </si>
  <si>
    <t>Objectives: Methohexital, a barbiturate anesthetic commonly used for electroconvulsive therapy (ECT), possesses dose-dependent anticonvulsant properties, and its use can interfere with effective seizure therapy in patients with high seizure thresholds. Ketamine, an N-methyl-D-aspartate antagonist with epileptogenic properties not broadly used for ECT inductions, is a commonly used induction agent for general anesthesia. Recent studies suggest that the use of ketamine is effective in allowing successful ECT treatment in patients with high seizure thresholds without an increase in adverse effects. In this preliminary study, we directly compared the recovery and reorientation times of subjects receiving ketamine and methohexital for ECTs. Methods: Twenty patients were randomized in a crossover design to receive methohexital and ketamine for ECT inductions in alternating fashion in 6 trials. Primary outcome measures were recovery time (voluntary movement, respiratory effort, blood pressure, consciousness, and O-2 saturation) and reorientation time. Secondary outcome measures were individual recovery variables, adverse effect occurrence, and seizure duration. Results: Overall recovery time was not significantly different between the 2 treatment arms (F(1, 17) = 0.72; P = 0.41). Reorientation time was faster in the methohexital arm (F(1, 17) = 9.23; P = 0.007). Conclusion: Ketamine inductions resulted in higher number of adverse effects, higher subject dropout rates, and a longer reorientation time with respect to methohexital inductions. No significant difference in postanesthesia recovery time was found between the ketamine and methohexital arms. Intolerability to ketamine affected a significant proportion of subjects and suggests that ketamine should remain as an alternative or adjunctive agent for patients with high seizure thresholds.</t>
  </si>
  <si>
    <t>Simpson R.E.
 Fennerty M.L.
 Colgate C.L.
 Kilbane E.M.
 Ceppa E.P.
 House M.G.
 Zyromski N.J.
 Nakeeb A.
 Schmidt C.M.</t>
  </si>
  <si>
    <t>Post-Pancreaticoduodenectomy Outcomes and Epidural Analgesia: A 5-year Single-Institution Experience.</t>
  </si>
  <si>
    <t>Background: Optimal pain control post pancreaticoduodenectomy is a challenge. Epidural analgesia (EDA) is used increasingly, despite inherent risks and unclear effects on outcomes. Method(s): All pancreaticoduodenectomies (PDs) performed from January 2013 through December 2017 were included. Clinical parameters were obtained from a retrospective review of a prospective clinical database, the American College of Surgeons NSQIP prospective institutional database, and medical record review. Chi-square, Fisher's exact test, and independent-samples t-tests were used for univariable analyses. Multivariable regression was performed. Result(s): Six hundred and seventy-one consecutive PDs from a single institution were included (429 EDA, 242 non-EDA). On univariable analysis, EDA patients experienced significantly less wound disruption (0.2% vs 2.1%), unplanned intubation (3.0% vs 7.9%), pulmonary embolism (0.5% vs 2.5%), mechanical ventilation longer than 48 hours (2.1% vs 7.9%), septic shock (2.6% vs 5.8%), and lower pain scores. On multivariable regression (accounting for baseline group differences (ie sex, hypertension, preoperative transfusion, laboratory results, approach, and pancreatic duct size), EDA was associated with less superficial wound infections (odds ratio [OR] 0.34; 95% CI 0.14 to 0.83; p = 0.017), unplanned intubations (OR 0.36; 95% CI 0.14 to 0.88; p = 0.024), mechanical ventilation longer than 48 hours (OR 0.22; 95% CI 0.08 to 0.62; p = 0.004), and septic shock (OR 0.39; 95% CI 0.15 to 1.00; p = 0.050). Epidural analgesia improved pain scores post-PD days 1 to 3 (p &lt; 0.001). No differences were seen in cardiac or renal complications; pancreatic fistula (B+C) or delayed gastric emptying, 30-/90-day mortality, length of stay, readmission, discharge destination, or unplanned reoperation. Conclusion(s): Based on the largest single-institution series published to date, our data support the use of EDA for optimization of pain control. More importantly, our data document that EDA improved infectious and pulmonary complications significantly.Copyright © 2019 American College of Surgeons</t>
  </si>
  <si>
    <t>https://dx.doi.org/10.1016/j.jamcollsurg.2018.12.038</t>
  </si>
  <si>
    <t>Journal of the American College of Surgeons. 228(4) (pp 453-462), 2019. Date of Publication: April 2019.</t>
  </si>
  <si>
    <t>Platts-Mills T.F.
 Nebolisa B.C.
 Flannigan S.A.
 Richmond N.L.
 Domeier R.M.
 Swor R.A.
 Hendry P.L.
 Peak D.A.
 Rathlev N.K.
 Jones J.S.
 Lee D.C.
 Jones C.W.
 McLean S.A.</t>
  </si>
  <si>
    <t>Post-Traumatic Stress Disorder among Older Adults Experiencing Motor Vehicle Collision: A Multicenter Prospective Cohort Study.</t>
  </si>
  <si>
    <t>Objective To characterize risk factors for and consequences of post-traumatic stress disorder (PTSD) among older adults evaluated in the emergency department (ED) following motor vehicle collision (MVC). Design Prospective multicenter longitudinal study (2011-2015). Setting 9 EDs across the United States. Participants Adults aged 65 years and older who presented to an ED after MVC without severe injuries. Measurements PTSD symptoms were assessed 6 months after the ED visit using the Impact of Event Scale-Revised. Results Of 223 patients, clinically significant PTSD symptoms at 6 months were observed in 21% (95% CI 16%-26%). PTSD symptoms were more common in patients who did not have a college degree, had depressive symptoms prior to the MVC, perceived the MVC as life-threatening, had severe ED pain, and expected their physical or emotional recovery time to be greater than 30 days. Three factors (ED pain severity [0-10 scale], perceived life-threatening MVC [0-10 scale], and pre-MVC depressive symptoms [yes to either of two questions]), predicted 6-month PTSD symptoms with an area under the curve of 0.76. Compared to patients without PTSD symptoms, those with PTSD symptoms were at higher risk for persistent pain (72% versus 30%), functional decline (67% versus 42%), and new disability (49% versus 18%). Conclusions Among older adults treated in the ED following MVC, clinically significant PTSD symptoms at 6 months were present in 21% of patients and were associated with adverse health outcomes. Increased risk for PTSD development can be identified with moderate accuracy using information readily available in the ED.Copyright © 2017 American Association for Geriatric Psychiatry</t>
  </si>
  <si>
    <t>https://dx.doi.org/10.1016/j.jagp.2017.03.011</t>
  </si>
  <si>
    <t>American Journal of Geriatric Psychiatry. 25(9) (pp 953-963), 2017. Date of Publication: September 2017.</t>
  </si>
  <si>
    <t>Aharonovich, E; Liu, XH; Samet, S; Nunes, E; Waxman, R; Hasin, D</t>
  </si>
  <si>
    <t>Postdischarge cannabis use and its relationship to cocaine, alcohol, and heroin use: A prospective study</t>
  </si>
  <si>
    <t>PSYCHIATRIC RESEARCH INTERVIEW; ILLICIT DRUG-USE; SUBSTANCE USE; MAJOR DEPRESSION; MENTAL-DISORDERS; MARIJUANA USE; FOLLOW-UP; ABSTINENCE; DEPENDENCE; RELIABILITY</t>
  </si>
  <si>
    <t>Objective: Research on the effects of cannabis on the brain and behavior has been surprisingly scarce. In humans, laboratory studies document toxicity and psychoactive effects of cannabinoids. However, among substance abuse patients, only a few studies have prospectively examined the relationship of cannabis use to remission or relapse of use of other substances. Because cannabis is a widely used substance, the authors examined whether cannabis use during follow-up after discharge from inpatient treatment affected cocaine, alcohol, and/or heroin use. Method: Two hundred fifty patients 18 years old or older from an inpatient psychiatric/substance abuse setting participated in a Psychiatric Research Interview for Substance and Mental Disorders. All patients were diagnosed according to DSM-IV as having current alcohol, cocaine, and/or heroin dependence. Sustained remission was defined as at least 26 weeks without use following hospital discharge. Data were analyzed with Cox proportional hazards models. Results: About one-third of the patients (N=73) used cannabis after hospital discharge. Postdischarge cannabis use substantially and significantly increased the hazard of first use of any substance and strongly reduced the likelihood of stable remission from use of any substance. Examination of specific substances indicated that cannabis use affected first use of alcohol, stable remission, and subsequent relapse of alcohol use as well as first use of cocaine and stable remission but was unrelated to heroin outcomes. Conclusions: Potential negative clinical implications of cannabis use should be considered when treating dependence on other substances and planning aftercare. Clinical and laboratory research is needed to provide understanding of the mechanisms of cannabinoids in relapse to alcohol and cocaine use.</t>
  </si>
  <si>
    <t>Atwood K.
 Shackleford T.
 Lemons W.
 Eicher J.L.
 Lindsey B.A.
 Klein A.E.</t>
  </si>
  <si>
    <t>Postdischarge Opioid Use after Total Hip and Total Knee Arthroplasty.</t>
  </si>
  <si>
    <t>Background: As America's third highest opioid prescribers, orthopedic surgeons have contributed to the opioid abuse crisis. This study evaluated opioid use after primary total joint replacement. We hypothesized that patients who underwent total hip arthroplasty (THA) use fewer opioids than patients who underwent total knee arthroplasty (TKA) and that both groups use fewer opioids than prescribed. Method(s): A prospective study of 110 patients undergoing primary THA or TKA by surgeons at an academic center during 2018 was performed. All were prescribed oxycodone 5 mg, 84 tablets, without refills. Demographics, medical history, and operative details were collected. Pain medication consumption and patient-reported outcomes were collected at 2 and 6 weeks postoperatively. Analysis of variance was performed on patient and surgical variables. Result(s): Sixty-one patients scheduled for THA and 49 for TKA were included. THA patients consumed significantly fewer opioids than TKA patients at 2 weeks (28.1 tablets vs 48.4, P = .0003) and 6 weeks (33.1 vs 59.3, P = .0004). Linear regression showed opioid use decreased with age at both time points (P = .0002). A preoperative mental health disorder was associated with higher usage at 2 weeks (58.3 vs 31.4, P &lt; .0001) and 6 weeks (64.7 vs 39.2, P = .006). Higher consumption at 2 weeks was correlated with worse outcome scores at all time points. Conclusion(s): TKA patients required more pain medication than THA patients, and both groups received more opioids than necessary. In addition, younger patients and those with a preexisting mental health disorder required more pain medication. These data provide guidance on prescribing pain medication to help limit excess opioid distribution.Copyright © 2020 The Authors</t>
  </si>
  <si>
    <t>https://dx.doi.org/10.1016/j.artd.2020.12.021</t>
  </si>
  <si>
    <t>Arthroplasty Today. 7 (pp 126-129), 2021. Date of Publication: February 2021.</t>
  </si>
  <si>
    <t>Yalmanchili H.M.
 Buchanan S.N.
 Chambers L.W.
 Thorns J.D.
 McKenzie N.A.
 Reiss A.D.
 Page M.P.
 Dizon V.V.
 Brooks S.E.
 Shaffer L.E.
 Lovald S.T.
 Hartranft T.H.
 Price P.D.</t>
  </si>
  <si>
    <t>Postlaparotomy pain management: Comparison of patient-controlled analgesia pump alone, with subcutaneous bupivacaine infusion, or with injection of liposomal bupivacaine suspension.</t>
  </si>
  <si>
    <t>Objective: Efforts to achieve balance between effective pain management and opioid-related adverse events (ORAEs) have led to multimodal analgesia regimens. This study compared opioids delivered via patient-controlled analgesia (PCA) plus liposomal bupivacaine, a long-acting local anesthetic with potential to be an effective component of such regimens, to opioids delivered through PCA alone or PCA plus subcutaneous bupivacaine infusion (ONQ), following laparotomy. Design(s): Prospective, randomized controlled trial. Setting(s): Single, tertiary-care institution. Patient(s): One hundred patients undergoing nonemergent laparotomy. Intervention(s): Patients were randomly assigned to one of three study treatments: PCA only (PCAO), PCA with ONQ, or PCA with injectable liposomal bupivacaine suspension (EXP). Main Outcome Measure(s): Cumulative opioid use, daily mean patient-reported pain scores, and ORAEs through 72 hours postoperatively. Result(s): On average, the EXP (n = 31) group exhibited less than 50 percent of the total opioid consumption of the PCAO (n = 36) group, and less than 60 percent of that for the ONQ (n = 33) group. Postoperative days 1 and 3 pain scores were significantly lower for the EXP group as compared to the ONQ and PCAO groups (p &lt;= 0.005). Fewer patients in the EXP group (19.4 percent) experienced ORAEs compared to the PCAO (41.1 percent) and ONQ (45.5 percent) groups (p = 0.002). Conclusion(s): Laparotomy patients treated with liposomal bupivacaine as part of a multimodal regimen consumed less opioids, had lower pain scores, and had fewer ORAEs. The role of liposomal bupivacaine in the postoperative care of laparotomy patients merits further study.Copyright © 2019 Journal of Opioid Management, All Rights Reserved.</t>
  </si>
  <si>
    <t>https://dx.doi.org/10.5055/jom.2019.0498</t>
  </si>
  <si>
    <t>Journal of Opioid Management. 15(2) (pp 169-175), 2019. Date of Publication: 2019.</t>
  </si>
  <si>
    <t>Liu L.L.
 Gropper M.A.</t>
  </si>
  <si>
    <t>Postoperative analgesia and sedation in the adult intensive care unit: A guide to drug selection.</t>
  </si>
  <si>
    <t>An essential goal of all critical care physicians should be to maintain an optimal level of pain control and sedation for their patients. This has become increasingly important because of evidence showing that the combined use of sedatives and analgesics may ameliorate the detrimental stress response in critically ill patients. Unfortunately, both pain and anxiety are subjective and difficult to measure, thereby limiting our ability to analyse these states and making management more challenging. Although there is still a lack of high quality, randomised, prospective, controlled trials comparing agents, monitoring techniques and scoring scales, several societies have come together to publish some clinical practice guidelines for sedation and analgesia. Recommended opioids are fentanyl or hydromorphone for short-term use, and morphine or hydromorphone for longer-term therapy. Midazolam or diazepam are recommended for sedation of the acutely agitated patient, while lorazepam is recommended for longer infusions. Propofol is preferred when rapid awakening is desired. The challenge for critical care physicians is to use these medications to provide comfort and safety without increasing morbidity or mortality. Most studies support the use of protocols in order to help achieve these goals. The bottom line is that most protocols end up stressing some common issues. These include daily cessation of drugs to evaluate the patient and frequent reassessment of the level of sedation required by each specific patient. Much is still unknown about the long-term effects of sedative and analgesic drugs used as infusions that may last from days to weeks to months. Hopefully, as more studies are performed, we will have more defined clinical end-points, newer drugs with rapid onset and offset and no active metabolites, and decreased morbidity and mortality for our patients.</t>
  </si>
  <si>
    <t>https://dx.doi.org/10.2165/00003495-200363080-00003</t>
  </si>
  <si>
    <t>Drugs. 63(8) (pp 755-767), 2003. Date of Publication: 2003.</t>
  </si>
  <si>
    <t>Pirie K.P.
 Wang A.
 Yu J.
 Teng B.
 Doane M.A.
 Myles P.S.
 Riedel B.</t>
  </si>
  <si>
    <t>Postoperative analgesia for upper gastrointestinal surgery: a retrospective cohort analysis.</t>
  </si>
  <si>
    <t>Background: Thoracic epidural analgesia is commonly used for upper gastrointestinal surgery. Intrathecal morphine is an appealing opioid-sparing non-epidural analgesic option, especially for laparoscopic gastrointestinal surgery. Method(s): Following ethics committee approval, we extracted data from the electronic medical records of patients at Royal North Shore Hospital (Sydney, Australia) that had upper gastrointestinal surgery between November 2015 and October 2020. Postoperative morphine consumption and pain scores were modelled with a Bayesian mixed effect model. Result(s): A total of 427 patients were identified who underwent open (n = 300), laparoscopic (n = 120) or laparoscopic converted to open (n = 7) upper gastrointestinal surgery. The majority of patients undergoing open surgery received a neuraxial technique (thoracic epidural [58%, n = 174]; intrathecal morphine [21%, n = 63]) compared to a minority in laparoscopic approaches (thoracic epidural [3%, n = 4]; intrathecal morphine [12%, n = 14]). Intrathecal morphine was superior over non-neuraxial analgesia in terms of lower median oral morphine equivalent consumption and higher probability of adequate pain control; however, this effect was not sustained beyond postoperative day 2. Thoracic epidural analgesia was superior to both intrathecal and non-neuraxial analgesia options for both primary outcomes, but at the expense of higher rates of postoperative hypotension (60%, n = 113) and substantial technique failure rates (32%). Conclusion(s): We found that thoracic epidural analgesia was superior to intrathecal morphine, and intrathecal morphine was superior to non-neuraxial analgesia, in terms of reduced postoperative morphine requirements and the probability of adequate pain control in patients who underwent upper gastrointestinal surgery. However, the benefits of thoracic epidural analgesia and intrathecal morphine were not sustained across all time periods regarding control of pain. The study is limited by its retrospective design, heterogenous group of upper gastrointestinal surgeries and confounding by indication.Copyright © 2023, The Author(s).</t>
  </si>
  <si>
    <t>https://dx.doi.org/10.1186/s13741-023-00324-0</t>
  </si>
  <si>
    <t>Perioperative Medicine. 12(1) (no pagination), 2023. Article Number: 40. Date of Publication: December 2023.</t>
  </si>
  <si>
    <t>Kunstyr J.
 Stritesky M.
 Kristof J.
 Skrovina B.
 Kotulak T.</t>
  </si>
  <si>
    <t>Postoperative analgesia in cardiac surgery. [Czech]</t>
  </si>
  <si>
    <t>Introduction: Prospective study comparing four methods of postoperative analgesia with regard to the following criteria: pain relief during bed-rest and rehabilitation; the effect on ventilation and the occurrence of side effects. Study population and types of intervention: Ninety-two patients scheduled for cardiac surgery via sternotomy were enrolled in the study during the period from autumn 1998 to spring 1999. The patients were randomized into four groups. Balanced general anaesthesia was administered. Within first 48 hours after the completion of surgery, patients were periodically assessed in 6-12 hours intervals and also during rehabilitation. We assessed pain according to VAS, hemodynamic parameters, spirometric values, arterial blood gases, depth of sedation and side effects of pain control. Following types of analgesia were compared: a) Mixture of ketamine 400 mg and sufentanil 100 mcg in 50 ml syringe, administered in a continuous infusion, rate of infusion 0.5-3.5 ml/hr (group A) b) Mixture of bupivacaine 0.5% 12.5 ml and sufentanil 50 mcg in 50 ml syringe, administered epidurally, rate of infusion 3-8 ml/hr (group B) c) Morphine administered by nurse in 2 mg boluses prn (group C) d) Morphine administered using PCA system: 10 mg/20 ml, bolus dose 1 ml, lock-out interval 5 min (group D). Result(s): We found statistically significant less pain during bed rest and rehabilitation in patients treated with epidurally administered analgesic mixture. During the postoperative period, in all groups spirometric functions decreased: the least decrease was in the group treated epidurally. Those patients had also higher oxygenation index; however, that value did not reach statistical significance. Sedation was equal in all groups. The most common adverse effect of pain control was nausea; in two cases in group A we observed respiratory depression. Discussion(s): We fail to reach ideal postoperative analgesia of 3 and less according to VAS. We confirmed literary data on beneficial effect of epidural analgesia on ventilation and rehabilitation. With respect to this, we prefer that type of analgesia. PCA suited to the patients but not all of them were able to operate the device by themselves. There were also technical difficulties with that particular type of syringe pump. Intermittent bolus administration of morphine administered by nurse as requested leads to more frequent pain outbreak episodes, possibly caused by significant fluctuation of plasma level of the given drug.</t>
  </si>
  <si>
    <t>Anesteziologie a Neodkladna Pece. 12(4) (pp 191-194), 2001. Date of Publication: 2001.</t>
  </si>
  <si>
    <t>Chandra L.S.
 Suntan A.
 Alalamath S.
 Katti V.V.</t>
  </si>
  <si>
    <t>Postoperative Analgesic Efficacy of Low Dose Intravenous Dexmedetomidine and Intraperitoneal Dexmedetomidine with Bupivacaine in Patients undergoing Laparoscopic Cholecystectomy: A Randomised Prospective Study.</t>
  </si>
  <si>
    <t>Introduction: Providing a better analgesia in the postoperative period improves the overall outcome in any surgical procedure in terms of better patient satisfaction, early recovery and shorter hospital stay. Multimodal analgesia using alpha 2 agonists like clonidine and dexmedetomidine along with local anaesthetics via intraperitoneal route had been proved to provide better analgesia in laparoscopic cholecystectomy. Aim(s): To evaluate the postoperative analgesic efficacy of low dose 0.5 microg/kg dexmedetomidine via intravenous (i.v.) and intraperitoneal (IP) route in laparoscopic cholecystectomy. Material(s) and Method(s): This was a randomised prospective study carried out at the Department of Anaesthesiology, BLDE (Deemed to be University) Shri BM Patil Medical College, Hospital, and Research Centre, Vijayapura, Karnataka, India from December 2020 to September 2022. The study comprised of 99 patients of either gender, with American Society of Anaesthesiologists (ASA) Grade-I or II, were randomly allocated into three groups using computer generated randomised slips with 33 in each group (Group IV, Group IP, Group C). Group C (Control) patients received 30 mL of Normal Saline (NS) i.v. and 40 mL of 0.25% bupivacaine IP, Group IV patients received 0.5 microg/kg dexmedetomidine infusion i.v. in 30 mL NS over 10 minutes and 40 mL of 0.25% bupivacaine, IP. Group IP patients received 30 mL NS IV and 0.5 microg/kg dexmedetomidine in 40 mL of 0.25% bupivacaine IP. The time of rescue analgesia, total consumption of diclofenac in 24 hours, Visual Analogue Scale (VAS) pain score at 0.5, 1, 2, 4, 6, 12, 24 hours was compared among the three groups. Side-effects of the study drugs especially hypotension and bradycardia were monitored. All the data was analysed using statistical tests (Independent t-test, Kruskal-Wallis test, Chi-square test). The p-value was found to be statistically significant (p&lt;0.005). Result(s): The VAS score was found to be consistently high in control group at all given time intervals, and significantly low in both i.v. and IP groups which were comparable. The Group IV had the longest mean time for rescue analgesia (180.91+/-41.617 minutes), followed by the Group IP (106.06+/-8.269 minutes), and the Group C (55.00+/-6.960 minutes). The consumption of total rescue analgesic (diclofenac) was determined to be highest in the Group C (241.82+/-30.767 mg) and lowest in the Group IP (115.30+/- 30.896 mg). Conclusion(s): The total consumption of diclofenac and VAS score was less in intraperitoneal dexmedetomidine was found to be effective in producing postoperative analgesia and can be considered as an effective alternative.Copyright © 2023 Journal of Clinical and Diagnostic Research. All rights reserved.</t>
  </si>
  <si>
    <t>https://dx.doi.org/10.7860/JCDR/2023/63549.18044</t>
  </si>
  <si>
    <t>Journal of Clinical and Diagnostic Research. 17(6) (pp UC19-UC23), 2023. Date of Publication: June 2023.</t>
  </si>
  <si>
    <t>Henneberg S.</t>
  </si>
  <si>
    <t>Postoperative and acute pain management in children.</t>
  </si>
  <si>
    <t>Mather &amp; Mackie1 reported in 1983 that 40% of paediatric surgical patients had moderate to severe postoperative pain and 75% had received insufficient pain treatment. Since then a range of effective and safe techniques have been developed and a multi-modal approach to paediatric pain has been implemented in many hospitals, where acute pain services for children have been established. Treatment is based on five groups of analgesics: Opioids. Non-steroidal anti-inflammatory drugs (NSAID). Paracetamol (acetaminophen). Nitrous oxide. Local anaesthetics. Analgesics for systemic use. The same selection of drugs as are used in adults for analgesia can be used in infants and children. Due to changes in the pharmacokinetics and pharmacodynamics during early life dosing guidelines are different and should be age adjusted. Metabolic pathways for many drugs are maturing in early life and the proportions of drugs being metabolised through different routes change markedly during this time. Sulphation in the liver is efficient in the early neonatal period, whereas glucuronidation matures later (paracetamol and morphine). Pharmacogenetics is becoming increasingly important as illustrated by a case report where polymorphism of CYP2D6 in a mother proved to be life threatening for her breastfed baby when she was given codeine in the immediate post partum period. Polymorphisms at the genes ABCB1/MDR1 and OPRM1 have also been shown to be of importance for the effects of morphine. Opioids: Neonates have impaired capacity to metabolise and eliminate morphine. In the first weeks of life mature neonates have a clearance of morphine about one-third that of older infants and elimination half-life approximately 1.7 times longer, but morphine clearance in mature infants above the age of 1 month is at the level of older children. Continuous infusions have gained considerable popularity and with a dosing between 10 and 30 mg/kg/h adequate analgesia can often be provided with an acceptable level of side effects. Opioid infusion techniques such as continuous infusion, PCA and NCA seem to have about the frequency of severe critical incidents as epidural techniques. Non-steroidal anti-inflammatory drugs (NSAIDs). NSAIDs are important in the treatment and prevention of mild or moderate pain and NSAIDs are effective in combination with a local or regional nerve block. NSAIDs are often used in combination with opioids and have in most studies been shown to have an opioid sparing effect in the order of 30%. This may reduce opioid-related adverse effects and NSAIDs in combination with paracetamol have a synergistic analgesic effect. NSAIDs have a ceiling effect. The use of NSAIDs after tonsillectomy has been an ongoing controversy. There is no doubt about the efficacy of the analgesia provided by NSAIDs but there are concerns about increased risk of post-tonsillectomy bleeding. Animal studies have shown impaired bone healing in the presence of NSAIDs. For most paediatric orthopaedic surgery, the benefits of short-term perioperative use of NSAIDs outweigh the risks but the use of NSAIDs is generally not recommended in fusion operations, limb- lengthening procedures, and in patients where bone healing has been difficult. Paracetamol. There is evidence that paracetamol inhibits prostaglandin synthesis in the hypothalamus probably via inhibition of cycloxygenase-3. This central action produces both antipyretic as well as analgesic effects. The analgesic potency of paracetamol is relatively low and dose-related with a ceiling effect. On its own, it can be used to treat or prevent most mild and moderate pain. In combination with either NSAIDs or codeine, it can be used for moderate pain. Paracetamol is rapidly and reliably absorbed from the small bowel so whenever possible oral administration should be used. Suppositories vary in their composition and bioavailability, with lipophilic formulations having higher bioavailability. Absorption from the rectum is slow and incomplete, except in neonates. Solubilized paracetamol (Perfalgan) has become available for i.v. use in children above the age of 1 year and intravenous administration seems to result in a better analgesic effect. Dosing regimens for paracetamol have been revised in the last few years on the basis of age, route of administration, loading dose, maintenance dose, and duration of therapy to ensure a reasonable balance between efficacy and safety. In younger infants, sick children, and the preterm neonate, downward dose adjustments are needed. Nitrous oxide for procedural pain. A mixture of oxygen and nitrous oxide (Entonox or Medimix) has become increasingly popular for sedation and analgesia in children. It is used during painful procedures such as lumbar puncture, suture of a wound, puncture of knee or elbow, removal of drain, change of dressing, injections of botox, intravenous access etc. The following criteria should be applied when using nitrous oxide: The child should be more than 3 to 4-years old The child must be able to understand a simple explanation of the procedure The child must be cooperative and accept a mask The child should not have eaten a major meal within the last 4 h. No obvious contraindications such as increased intracranial pressure, pneumothorax, sinusitis, decreased level of consciousness etc. When appropriate nitrous oxide can be supplemented with a local anaesthetic creme or an injection of local anaesthesia. In most cases the provider of the nitrous oxide also distracts the child be telling a story or go for a 'magical tour'. Local and regional anaesthesia: Regional anaesthesia produces excellent postoperative analgesia and the central blocks may modify the stress response in infants and children. However, problems with the routine use of epidurals have in some places reduced the use of epidurals in children. A large prospective 1-year survey in France of more than 24 000 paediatric regional anaesthetic blocks found an overall incidence of complications of 0.9 in 1000 blocks, with no complications when using peripheral techniques. Complications were transient and half of them seemed to be related to use of inappropriate equipment. The most common problems in regional anaesthesia in children are failure to establish a proper block or postoperative failure of maintaining the block. The more serious complications such as infections, peripheral nerve injury, local anaesthetic toxicity, and serious adverse effects of opioids are much more rare. Topical local anaesthetic techniques. The use of EMLA (Eutetic mixture of local anaesthetics) has been established for many years and a similar creme with tetracaine (amethocaine) (Ametop) is also very efficient. Tetracaine is an ester local anaesthetic and since the esterase systems in tissues, plasma, and red blood cells are mature in early life makes it particularly useful in neonates. Ultrasound-guided regional anaesthetic techniques: The use of ultrasound allows visualization of anatomical structures, guides the advancing needle and shows the spread of the local anaesthetic solution. This provides an effective block using less local anaesthetic solution. Ultrasound guided technique may be combined with the use of a stimulating needle and a nerve stimulator. Continuous catheter techniques are becoming popular in children for femoral, brachial plexus, fascia iliaca, lumbar plexus, and sciatic blockade. Adjuvants to local anaesthetics. Addition of clonidine or ketamine to a single injection bolus of local anaesthetic potentiates and prolongs the analgesic effect of caudal blocks. It was demonstrated that postoperative analgesia after caudal block lasted longer without significant side effects, when S- ketamine 0.5 mg/kg was added to 0.2% ropivacaine compared with clonidine 2 mug/kg with ropivacaine or plain ropivacaine. Caudally administered S-ketamine (1 mg/kg) combined with 1 or 2 mug/kg of clonidine was shown to provide significantly longer postoperative analgesia than S-ketamine alone. The risk of respiratory depression when using clonidine and ketamine is negligible compared with the use opioids. However, apnoea has been reported in a former preterm infant after caudal bupivacaine with clonidine, and clonidine is probably best avoided in preterm or ex-preterm infants up to 60 weeks postconceptional age. The safety of neuraxial ketamine has been debated with regard to spinal cord toxicity, but considering the current literature, a single bolus administration of preservative-free S-ketamine seems to be safe. Conclusion(s): The means and techniques for safe prevention and control of moderate and severe postoperative pain in all children whatever their age, severity of illness, or surgical procedure are available. The main task is to organize and implement the present knowledge in all children. Continuing pain control at home after day-case surgery is important. The safety of analgesic therapy has improved partly with the development of new drugs but mainly by a better understanding of the pharmacokinetics and dynamics of well-known drugs in neonates, infants and children, and in disease states. The present knowledge should be implemented at all levels of the health care system. In more complex cases, management by a multidisciplinary acute pain team with paediatric expertise is the most effective approach.</t>
  </si>
  <si>
    <t>https://dx.doi.org/10.1111/j.1399-6576.2009.02001.x</t>
  </si>
  <si>
    <t>Acta Anaesthesiologica Scandinavica. Conference: Scandinavian Society of Anaesthesiologists, 30th Congress. Odense Denmark. Conference Publication: (var.pagings). 53(SUPPL. 119) (pp 19-20), 2009. Date of Publication: July 2009.</t>
  </si>
  <si>
    <t>Winawer N.</t>
  </si>
  <si>
    <t>Postoperative delirium.</t>
  </si>
  <si>
    <t>Delirium is a common postoperative complication that is associated with substantial patient morbidity and mortality. Because of the variability in its presentation, delirium has the potential to be overlooked or misdiagnosed. There are few well-designed prospective studies looking at the incidence of delirium; however, retrospective data reveal it to be highly variable. The cause is multifactorial, with the largest predisposing factors being patient age, cerebral disease, and poor preoperative medical status. Common precipitants of delirium postoperatively include infection, hypoxia, myocardial ischemia, metabolic derangements, and anticholinergic drugs. The pathogenesis of delirium is incompletely understood; cholinergic pathways appear to play a crucial role. Physicians evaluating postoperative patients for mental status changes need to identify delirium accurately (the diagnostic criteria for which are clearly set out in the DSM-IV). Further investigations center on searching for organic precipitants, which can be treated effectively. The diagnostic workup is not algorithmic and must be tailored to the specifics of each individual case. If there is no readily identifiable cause, treatment should focus on the disorder itself. Supportive care should consist of a multidisciplinary approach aimed at preventing functional decline. Pharmacologic therapy, usually with haloperidol, may be indicated if patients remain agitated. Investigations have supported the premise that delirium is a potentially preventable condition. This prevention can be accomplished by maximizing the patient's medical status and conscientiously avoiding the conditions that are known to precipitate delirium.</t>
  </si>
  <si>
    <t>https://dx.doi.org/10.1016/S0025-7125%2805%2970374-6</t>
  </si>
  <si>
    <t>Medical Clinics of North America. 85(5) (pp 1229-1239), 2001. Date of Publication: 2001.</t>
  </si>
  <si>
    <t>Tsukada S.
 Wakui M.
 Hoshino A.</t>
  </si>
  <si>
    <t>Postoperative epidural analgesia compared with intraoperative periarticular injection for pain control following total knee arthroplasty under spinal anesthesia: A randomized controlled trial.</t>
  </si>
  <si>
    <t>Background: Although epidural analgesia has been used for postoperative pain control after total knee arthroplasty, its usefulness is being reevaluated because of possible adverse effects. Recent studies have proven the efficacy of periarticular analgesic injection and its low prevalence of adverse effects. The present study compares the clinical efficacies of epidural analgesia and periarticular injection after total knee arthroplasty. Method(s): This is a prospective, single-center, randomized controlled trial involving patients scheduled for unilateral total knee arthroplasty. One hundred and eleven patients were randomly assigned to periarticular injection or epidural analgesia groups. All patients were managed with spinal anesthesia. The surgical technique and postoperative medication protocol were identical in both groups. The primary outcome was postoperative pain at rest, quantified as the area under the curve of the scores on a visual analog pain scale to seventy-two hours postoperatively. The Student t test and chi-square test were used to compare the data between groups. Result(s): In the intention-to-treat analysis, the periarticular injection group had a significantly lower area under the curve for pain score at rest (788.0 versus 1065.9; p = 0.0059). In the periarticular injection group, the mean knee flexion angle was small but significantly better at postoperative day 1 (64.2degree versus 54.6degree; p = 0.0072) and postoperative day 2 (70.3degree versus 64.6degree; p = 0.021) than in the epidural analgesia group. The incidence of nausea at postoperative day 1 was significantly lower in the periarticular injection group (4.0% versus 44.3%; p &lt; 0.0001). Transient peroneal nerve palsy was frequently seen in the periarticular injection group (12.0% versus 1.6%; p = 0.026). Conclusion(s): Compared with epidural analgesia, periarticular injection offers better postoperative pain relief, earlier recovery of knee flexion angle, and lower incidence of nausea. Care should be taken to avoid transient peroneal nerve palsy when using periarticular injection. Level of Evidence: Therapeutic Level I. See Instructions for Authors for a complete description of levels of evidence.Copyright © 2014 by The Journal of Bone and Joint Surgery, Incorporated.</t>
  </si>
  <si>
    <t>https://dx.doi.org/10.2106/JBJS.M.01098</t>
  </si>
  <si>
    <t>Journal of Bone and Joint Surgery - American Volume. 96(17) (pp 1433-1438), 2014. Date of Publication: 03 Sep 2014.</t>
  </si>
  <si>
    <t>Urman R.D.
 Khanna A.K.
 Bergese S.D.
 Buhre W.
 Wittmann M.
 Le Guen M.
 Overdyk F.J.
 Di Piazza F.
 Saager L.</t>
  </si>
  <si>
    <t>Postoperative opioid administration characteristics associated with opioid-induced respiratory depression: Results from the PRODIGY trial.</t>
  </si>
  <si>
    <t>Study objective: Opioid administration for pain in general care floor patients remains common, and can lead to adverse outcomes, including respiratory compromise. The PRODIGY trial found that among ward patients receiving parenteral opioids, 46% experienced &gt;=1 respiratory depression episode. The objective of this analysis was to evaluate the geographic differences of opioid administration and examine the association between opioid administration characteristics and the occurrence of respiratory depression. Design(s): Prospective observational trial. Setting(s): 16 general care medical and surgical wards in Asia, Europe, and the United States. Patient(s): 1335 patients receiving parenteral opioids. Intervention(s): Blinded, alarm-silenced continuous capnography and pulse oximetry monitoring. Measurements: Opioid-induced respiratory depression, defined as respiratory rate &lt;= 5 bpm, SpO2 &lt;= 85%, or ETCO2 &lt;= 15 or &gt;= 60 mmHg for &gt;=3 min; apnea episode lasting &gt;30 s; or any respiratory opioid-related adverse event. Result(s): Across all patients, 58% received only long-acting opioids, 16% received only short-acting (&lt;3 h) opioids, and 21% received a combination of short- and long-acting (&gt;=3 h) opioids. The type and median total morphine milligram equivalent (MME) of opioid administered varied significantly by region, with 31.5 (12.5-76.7) MME, 31.0 (6.2-99.0) MME, and 7.2 (1.7-18.7) MME in the United States, Europe, and Asia, respectively (p &lt; 0.001). Considering only postoperative opioids, 54% (N = 119/220) and 45% (N = 347/779) of patients receiving only short-acting opioids or only long-acting opioids experienced &gt;=1 episode of opioid-induced respiratory depression, respectively. Multivariable analysis identified post-procedure tramadol (OR 0.62, 95% CI 0.424-0.905, p = 0.0133) and post-procedure epidural opioids (OR 0.485, 95% CI 0.322-0.731, p = 0.0005) being associated with a significant reduction in opioid-induced respiratory depression. Conclusion(s): Despite varying opioid administration characteristics between Asia, Europe, and the United States, opioid-induced respiratory depression remains a common global problem on general care medical and surgical wards. While the use of post-procedure tramadol or post-procedure epidural opioids may reduce the incidence of respiratory depression, continuous monitoring is also necessary to ensure patient safety when receiving postoperative opioids. Registration number: www.clinicaltrials.gov, ID: NCT02811302Copyright © 2021 Elsevier Inc.</t>
  </si>
  <si>
    <t>https://dx.doi.org/10.1016/j.jclinane.2021.110167</t>
  </si>
  <si>
    <t>Journal of Clinical Anesthesia. 70 (no pagination), 2021. Article Number: 110167. Date of Publication: June 2021.</t>
  </si>
  <si>
    <t>Rogero R.
 Fuchs D.
 Nicholson K.
 Shakked R.J.
 Winters B.S.
 Pedowitz D.I.
 Raikin S.M.
 Daniel J.N.</t>
  </si>
  <si>
    <t>Postoperative Opioid Consumption in Opioid-Naive Patients Undergoing Hallux Valgus Correction.</t>
  </si>
  <si>
    <t>Background: Postoperative pain management following orthopedic surgeries can be challenging, and the opioid epidemic has made it essential to better individualize opioid prescriptions by patient and procedure. The purpose of this subgroup analysis of a prospective study was to investigate immediate postoperative opioid pill consumption and prolonged use in patients undergoing operative correction of hallux valgus (HV). Method(s): Patients undergoing outpatient HV correction procedures with 5 fellowship-trained foot and ankle surgeons over a 1-year period were included. Patients were excluded if they were being prescribed chronic opioid analgesics for an underlying condition prior to the date of initial injury or if they underwent concomitant nonforefoot procedures. At the patient's first postoperative visit, opioid pills were counted, and these were standardized to the equivalent number of 5-mg oxycodone pills. Linear regression analysis was performed to determine if any of the procedure categories or patient factors were independently associated with postoperative opioid consumption. Prolonged use of opioids 90 to 180 days after the procedure was also examined using our state's online Prescription Drug Monitoring Program (PDMP). One-hundred thirty-seven patients (86% female) were included. Thirty-six patients (26%) underwent primary chevron osteotomies, 78 (57%) underwent primary proximal osteotomies (Ludloff, scarf), 10 (7%) underwent soft tissue-only procedures with or without a first proximal phalanx osteotomy (modified McBride, Akin), and 13 (9%) underwent first metatarsophalangeal arthrodeses. Result(s): Overall, patients consumed a median of 27 pills. There was no significant difference in postoperative opioid intake between the 4 procedures, including when subdivided into those with and without lesser toe procedures. Higher preoperative visual analog scale pain levels (P =.028) and younger patient age (P =.042) were associated with higher opioid pill consumption. A total of 1.5% of patients demonstrated prolonged opioid use. Conclusion(s): Our study demonstrated a lack of difference between HV procedures in terms of postoperative opioid consumption and an overall low rate of prolonged use in opioid-naive patients. Level of Evidence: Level III, comparative study.Copyright © The Author(s) 2019.</t>
  </si>
  <si>
    <t>https://dx.doi.org/10.1177/1071100719862606</t>
  </si>
  <si>
    <t>Foot and Ankle International. 40(11) (pp 1267-1272), 2019. Date of Publication: 01 Nov 2019.</t>
  </si>
  <si>
    <t>Ackenbom M.F.
 Dong S.
 Romanova A.
 Baranski L.
 Butters M.A.
 Davis E.M.
 Zyczynski H.M.</t>
  </si>
  <si>
    <t>Postoperative opioid utilization in older women undergoing pelvic organ prolapse surgery.</t>
  </si>
  <si>
    <t>Objectives: The objective of this study was to determine total postoperative opioid consumption by women 60 years and older during the first week after pelvic organ prolapse surgery. We secondarily aimed to describe opioid prescribing patterns in this cohort. Method(s): This is a secondary analysis of a prospective cohort study assessing changes in cognition in women 60 years and older undergoing prolapse surgery. Postoperative opioid use at home during the first week was collected through daily self-reported diary entries. Total postoperative opioid consumption was calculated by adding opioid administration in the postoperative anesthesia recovery unit, inpatient setting, and home opioid use (as documented in diary). Regression models were used to identify demographic and clinical factors associated with total postoperative opioid consumption in the top quartile of this cohort and home opioid use. Result(s): Data from 80 women were analyzed. Mean +/- SD age was 71.78 +/- 6.14 years (range, 60-88 years). Fifty women (62.5%) underwent vaginal surgery, and 30 (7.5%) underwent laparoscopic/robotic surgery, with concomitant hysterectomy in 47 (58.8%). The median (interquartile range) total morphine milligram equivalents used during the first week after surgery was 30 (7.5-65.75). The median (interquartile range) total morphine milligram equivalents prescribed was 225 (150-225). Conclusion(s): Opioid consumption after prolapse surgery in older women is very modest and equates to a median (interquartile range) of 4 (1-9) oxycodone (5 mg) tablets. Opioid prescribing patterns should be adjusted accordingly.Copyright © 2020 Wolters Kluwer Health, Inc. All rights reserved.</t>
  </si>
  <si>
    <t>https://dx.doi.org/10.1097/SPV.0000000000000844</t>
  </si>
  <si>
    <t>Female Pelvic Medicine and Reconstructive Surgery. 27(5) (pp 304-309), 2021. Date of Publication: 2021.</t>
  </si>
  <si>
    <t>Lappalainen E.
 Ruohoaho U.-M.
 Kokki H.
 Aaltomaa S.
 Anttila M.
 Gissler M.
 Kokki M.</t>
  </si>
  <si>
    <t>Postoperative pain in a prospectively assessed surgical short-stay cohort: A subgroup analysis.</t>
  </si>
  <si>
    <t>Background: There is sparse information about postoperative pain after short stay surgery. We explored the incidence of immediate postoperative pain and its relationship with persistent pain or opioid use 2 weeks after surgery. Method(s): This was a subgroup analysis of prospective and controlled data from adult patients (n = 931) who underwent short-stay surgery in a tertiary care hospital. Data comprised patient demographics, surgical category, pain scores and analgesic management during the recovery unit stay, before discharge on the postoperative morning after surgery and again 2 weeks after surgery. Result(s): Half of the patients had severe dynamic pain in the recovery unit. It was commonest after orthopaedic (70% of patients), followed by gynaecological (54%), gastrointestinal (51%) and spine surgery (49%). Multimodal pain management was used for most patients (n = 811, 87%) with opioid use predominant. The median oxycodone dose during short-stay was the highest after orthopaedic surgery (39 mg). The first individual dynamic pain score after surgery was associated with follow-up pain score at rest (OR = 1.37), dynamic pain (OR = 1.35) and pain interference (OR = 1.34) at 2 weeks after surgery. Maximum dynamic pain reported in the recovery unit was associated with pain at rest (OR = 1.56), dynamic pain (OR = 1.65) and pain interference (OR = 1.45) at 2 weeks after surgery. Pain scores at 2 weeks were highest and analgesic use greatest in those patients who underwent spinal surgery. Conclusion(s): Intense postoperative pain remains common after short-stay surgery in some surgical categories including orthopaedic surgery and is associated with a greater likelihood of pain at 2 weeks.Copyright © 2022 Acta Anaesthesiologica Scandinavica Foundation.</t>
  </si>
  <si>
    <t>https://dx.doi.org/10.1111/aas.14139</t>
  </si>
  <si>
    <t>Acta Anaesthesiologica Scandinavica. 66(10) (pp 1193-1201), 2022. Date of Publication: November 2022.</t>
  </si>
  <si>
    <t>Cindea I.
 Balcan A.
 Gherghina V.
 Nicolae G.
 Samoila B.
 Costea D.</t>
  </si>
  <si>
    <t>Postoperative pain management after major abdominal surgery in elderly patients.</t>
  </si>
  <si>
    <t>Background and Goal of Study: This prospective, randomized study compared the effectiveness on postoperative pain and safety of patient-controlled epidural analgesia with local anesthetic and opioid (PCEA) and patient-controlled analgesia with intravenous morphine (PCA), after major abdominal procedures in elderly, a vulnerable surgical population due to pre-existing pathological conditions. Material(s) and Method(s): Following approval of the local ethics committee and written informed consent, 78 ASA II-III elderly subjects (&gt;75 years) with good mental status, scheduled for major abdominal surgery under general anesthesia, were recruited. These patients were randomly allocated into two groups: group A (n=39) that received PCEA (0.1% ropivacaine and 5mug/ml fentanyl, basal infusion of 3-4ml/h, 2-3 ml bolus dose and lockout interval of 12min), respectively group B (n=39) whom PCA with intravenous morphine (1mg/ml morphine solution, 1-1,5 ml bolus dose, lockout interval of 10min) was given for postoperative pain management. During a follow-up period including the first 3 postoperative days, pain intensity was assessed every 8h, at rest and after coughing, using visual analog scale. Sedation level, mental status, nausea/vomiting incidence, cardiorespiratory profile, gastrointestinal function were documented two times a day, along study period. All variables measured over time were evaluated using Friedman two-way nonparametric analysis of variance (p&lt; 0.05). Results and Discussion: Demographic data were similar in the two groups. Pain relief was statistically better at rest (p&lt; 0.001) and after coughing (p&lt; 0.004) in group A. The incidence of nausea/vomiting episodes, as well as sedation scores were significantly lower in group A than in group B (p&lt; 0.001). Although no difference was registered concerning the occurrence of postoperative delirium, the lower incidence of transient, minor alterations in mental status suggested the advantage of group A, in this respect, too. Cardiopulmonary complications were similar in the two groups. Recovery of gastrointestinal function occurred significantly more quickly in group A than in group B (p&lt; 0.004). Conclusion(s): Although both self-controlled techniques, PCEA and PCA, provide adequate postoperative pain control in major abdominal surgery aging people, better analgesic effectiveness without further side effects, an improved mental status and quicker bowel recovery could favor PCEA technique.</t>
  </si>
  <si>
    <t>European Journal of Anaesthesiology. Conference: European Anaesthesiology Congress, EUROANAESTHESIA 2011. Amsterdam Netherlands. Conference Publication: (var.pagings). 28(SUPPL. 48) (pp 221-222), 2011. Date of Publication: June 2011.</t>
  </si>
  <si>
    <t>Mercurio M.
 Castioni D.
 de Filippis R.
 De Fazio P.
 Paone A.
 Familiari F.
 Gasparini G.
 Galasso O.</t>
  </si>
  <si>
    <t>Postoperative psychological factors and quality of life but not shoulder brace adherence affect clinical outcomes after arthroscopic rotator cuff repair.</t>
  </si>
  <si>
    <t>Background: Despite the high prevalence, there is no consensus for postsurgical management after rotator cuff repair. We aimed to assess the impact of psychological well-being on patients who underwent rotator cuff repair. We also investigated correlations and possible predictors between patient demographics and adherence to the use of the shoulder brace and outcomes in terms of shoulder functionality and quality of life. Method(s): We conducted a retrospective study with prospective data collection enrolling 120 consecutive patients who underwent shoulder arthroscopy for rotator cuff tear repair. Each patient was clinically evaluated after a mean follow-up of 24.2 (+/-9.8) months using (1) the Disability of the Arm, Shoulder and Hand (DASH) scale, (2) the Hospital Anxiety and Depression Scale (HADS), (3) the Rotator Cuff Quality of Life (RC-QoL), (4) the visual analog scale, and (5) the Medical Adherence Measure. Result(s): The final sample consisted of 100 patients (45 females, 45%) averaging 60.9 (+/-8.5) years. The average brace wearing time was 3.4 (+/-0.6) weeks, with an adherence superior to 80% in 84% of cases, and 96% of patients were living with family members. The mean postoperative DASH scores were 20.1 (+/-16.7), 23.4 (+/-25), and 18.9 (+/-21.5) for the general, work, and sport sections, respectively. The mean Medical Adherence Measure score reached 72.5 (+/-14.2) points, and the RC-QoL mean score was 30.4% (+/-20.5). The Hospital Anxiety and Depression Scale-Anxiety and Hospital Anxiety and Depression Scale-Depression scores' continuous mean values were 5.1 (+/-3.4) and 3.9 (+/-3.6), respectively. The DASH, Hospital Anxiety and Depression Scale-Anxiety, Hospital Anxiety and Depression Scale-Depression, and RC-QoL scores directly correlated with each other, and all these questionnaires directly correlated with the visual analog scale scores. Moreover, we found a direct correlation (r = 0.204, P = .033) between the female sex and adherence to the brace and a direct correlation (r = 0.242, P = .015) between adherence to the brace and the number of weeks it was worn according to the medical recommendation. A correlation between lower educational qualifications and poorer outcomes was found. No correlation emerged between adherence to the brace and functional results. According to the regression analysis, diabetes was found to be a predictor of worse postoperative DASH scores (beta = 0.245, P = 0.28). Conclusion(s): A lower perceived quality of life was associated with worse functional results, anxiety and depression symptoms, and pain after rotator cuff repair surgery. The adherence to the use of the shoulder brace was associated with the female sex and a longer prognosis, but no correlation emerged between adherence to the brace and functional outcomes.Copyright © 2023 Journal of Shoulder and Elbow Surgery Board of Trustees</t>
  </si>
  <si>
    <t>https://dx.doi.org/10.1016/j.jse.2023.02.138</t>
  </si>
  <si>
    <t>Journal of Shoulder and Elbow Surgery. 32(9) (pp 1953-1959), 2023. Date of Publication: September 2023.</t>
  </si>
  <si>
    <t>Stallard S.
 Prescott S.</t>
  </si>
  <si>
    <t>Postoperative urinary retention in general surgical patients.</t>
  </si>
  <si>
    <t>A prospective study has been performed to measure the incidence of postoperative urinary retention in 280 general surgical patients. Eighteen patients (6 per cent) were catheterized after a range of operations under general anaesthesia. There was no statistical difference in the retention rate between men and women. Increasing age did not predispose to retention of urine. Of 72 patients who had either herniorrhaphy, haemorrhoidectomy or testicular operations, only 1 was catheterized, whereas 16 (23 per cent) of 70 patients undergoing laparotomy were catheterized. Most of these laparotomy patients had upper abdominal procedures carried out. Those having lower abdominal operations were usually catheterized pre-operatively and were excluded from the study. There was a significantly higher incidence of retention among patients who had long anaesthetics (&gt; 60 min). There was also a significantly higher incidence of retention among those who were ventilated, relaxed and reversed by atropine and neostigmine. Of those 193 patients, who had opiate analgesia, 15 (8 per cent) developed retention of urine, compared with 3 (3 per cent) of the 87 patients who had non-opiate analgesia. There was a significantly higher retention rate among the patients who had opiate analgesia by intravenous infusion compared with those who had opiates by intramuscular bolus injection; 7 patients had painful and 11 had painless retention. This study suggests that postoperative retention of urine is a result more commonly of diminished awareness of bladder sensation, than of factors such as anxiety of local pain.</t>
  </si>
  <si>
    <t>https://dx.doi.org/10.1002/bjs.1800751128</t>
  </si>
  <si>
    <t>British Journal of Surgery. 75(11) (pp 1141-1143), 1988. Date of Publication: 1988.</t>
  </si>
  <si>
    <t>Postpartum depression and opiate exposure affect maternal brain physiology according to parenting measures.</t>
  </si>
  <si>
    <t>Background: Sensitive maternal parenting depends on evolutionarily conserved attachment behaviors and associated thoughts for parents to respond to infant cues and shape infant development. Upon hearing their baby cry, for example, mothers may address baby needs and safety as well as sooth and provide other care. Parenting behaviors and thoughts toward their infant may depend on reward/ motivation/attachment circuit responses to approach their distressed infant, accurate representation of their infant and decreased negative emotions, such as anger, toward their infant. However, the capacity of mothers to generate caring behaviors and thoughts toward their infant may be compromised by the accumulation of risk factors, including postpartum depression and opiate exposure. For this longitudinal magnetic resonance imaging study, we hypothesize that: 1. Among mothers, brain response changes over the early postpartum weeks in response to own baby-cry in affiliative and emotion regulation circuits will be affected by depression and opiates. 2. Opiate exposure will affect Own Baby Cry responses according to measures from structured parenting interviews. Method(s): We studied 79 mothers in early PP, and 42 of which completed structural and functional magnetic resonance imaging (MRI) scans at two time-points: T1 (2-4 weeks PP) and T2 (3-6 months PP). The participants reported depressive symptoms using Beck Depression Inventory (BDI) and underwent structured interviews on parenting (Working Model of the Child Interview) and at T1 &amp; T2. According to the BDI at T1 and prescription opioid usage, we divided the participants into three groups, including a group of 11 mothers who were on prescription opioid medication (bupreoprhine dosed to prevent withdrawal) before gestation until the time of study, a group of 12 mothers who had elevated depressive symptoms without the influences of prescription opioid (Depressed Controls), and a group of 56 mothers who were not depressed nor on opioid (Healthy Controls). At T1 and T2, the participants underwent functional magnetic resonance imaging (fMRI) scans while performing a baby-cry task, wherein they listened to own and other's baby cry and respective control sounds in a block design (30 s per block, 5 blocks per condition). The fMRI images were processed and analyzed in SPM 8 to examine the differential neural responses to Own vs. Other Baby-Cry (OBC). The structured interviews were analyzed for word count and linguistics (LIWC2015). Result(s): BDI scores at T1 and T2 were not different between opioid group (OG) and depressed controls (DC) groups and were higher in these two groups as compared to healthy control (HC) group. The BDI scores did not differ between T1 and T2 in all three groups. For the OG, T1-to-T2 increases in own baby cry (dOBC) response in bilateral posterior hippocampus, caudate, insula, and middle temporal cortex were associated with T1-to-T2 BDI increases (dBDI), while those in the left dorsolateral prefrontal cortex were inversely associated with dBDI. In examining the group differences in dOBC, OG and DC groups, as compared to HC group, showed greater dOBC in bilateral caudate and left insula and the OG, as compared to DC, showed greater dOBC in the left precuneus and parietal lobe but lesser dCOI in the rostral anterior cingulate cortex (rACC)/medial orbitofrontal cortex (mOFC). Some of these group differences in dOBC were related to maternal parenting behaviors. We found that the dOBC in rACC/mOFC were inversely associated with the increases in the frequency of angerrelated words in the maternal discourse about the child (dAnger), when the OG group showed T1-to-T2 increases and the DC showed decreases in dAnger. Moreover, the dCOI in the right caudate, which were greater in OG than the other two groups, were associated with reduction in maternal affiliation-oriented behaviors. Conclusion(s): During the early postpartum, the adaptation of maternal brain and behaviors were influenced by depressive symptoms and opiate exposure. First, increases in Own Baby-Cry oriented neural responses in the caudate, insula and other regions were associated with increases in depressive symptoms, compared to healthy controls and depressed controls. Second, mothers influenced by opioids showed altered Own Baby-Cry responses in reward neurocircuitry, including caudate and rACC, which were associated with decreasing maternal child-oriented affiliation behaviors and increasing anger (anti-rewards), respectively. These findings suggest that neuroimaging may detect risks to maternal behavior and child development beyond those detected using basic depression screening.</t>
  </si>
  <si>
    <t>Neuropsychopharmacology. Conference: 56th Annual Meeting of the American College of Neuropsychopharmacology, ACNP 2017. Palm Springs, CA United States. 43(Supplement 1) (pp S283), 2017. Date of Publication: November 2017.</t>
  </si>
  <si>
    <t>Agarwal D.
 Shah D.S.</t>
  </si>
  <si>
    <t>Postpartum mental health in opioid use disorder women: Results of preliminary data.</t>
  </si>
  <si>
    <t>Purpose of Study Opioid use disorder (OUD) amongst pregnant mothers continues to be a rising concern in the United States leading to an increased incidence of Neonatal Abstinence Syndrome (NAS). Amongst women with OUD, co-occurring psychiatric disorders are also common such as depression, anxiety, and PTSD. The postpartum period is stressful for most women and especially for mothers with opioid use disorder whose infants develop NAS. The objective of the current study was to determine if the coping ability of mothers with opioid use disorder is impaired by their coexisting psychiatric diagnoses and perceived postnatal stress. Methods Used Pregnant mothers with OUD and infant dyads were prospectively recruited from Johnson City Medical Center after ETSU IRB approval. Demographic information was collected from mothers as well as any previous psychological diagnoses. Mothers also completed four questionnaires regarding postnatal coping and bonding. A preliminary statistical analysis was conducted, and dyads were categorized according to the number of psychological diagnoses reported and grouped into Group 1 (0-1 diagnoses) or Group 2 (2+ diagnoses). Summary of Results Eighteen mother-infant dyads with OUD that had delivered by 7/2/2021 were included in the present study. Of these participants, eight were recruited at a local MAT outpatient clinic and ten were recruited at the time of delivery. Eight of these dyads were categorized in Group 1 and ten in Group 2. Preliminary analyses indicated that the only demographic variable to significantly differ between the two groups was maternal age. An independent samples t-test comparing maternal age between Group 1(M=26.75 s=4.06) and Group 2 (M=32.80 s=3.97) was significant, t(16)=3.18, p=.0016, d=4.009. Thus, maternal age was entered as a covariate in the subsequent ANOVAs. The chi-squared tests for marital status, education level, income and MAT clinic status with each group were not significant, all p's &gt; .196. There was a significant difference when comparing the CHAOS questionnaire scores between groups F(1,15)=6.74, p =.020 etap2 = .310. The mean for the CHAOS questionnaire scores for Group 1 was 3.63 (s=3.16) and 12.80 (s=6.61) for group 2. ANOVAs comparisons for the Perceived Stress Scale, EPDS and PBQ were nonsignificant. Conclusions Postpartum mental health, specifically evaluation through the CHAOS questionnaire is associated with existing psychiatric comorbidity in opioid use disorder women (when accounting for maternal age). To improve the outcome of infants with NAS, postpartum women's mental health needs to be addressed. Data collection for this study is ongoing, with further analysis to be conducted once data collection is completed.</t>
  </si>
  <si>
    <t>https://dx.doi.org/10.1136/jim-2022-SRMC.321</t>
  </si>
  <si>
    <t>Journal of Investigative Medicine. Conference: 2022 Southern Medical Research Conference. New Orleans, LA United States. 70(2) (pp 606-607), 2022. Date of Publication: February 2022.</t>
  </si>
  <si>
    <t>Feingold JH, Hurtado A, Feder A, Peccoralo L, Southwick SM, Ripp J, Pietrzak RH.</t>
  </si>
  <si>
    <t>Posttraumatic growth among health care workers on the frontlines of the COVID-19 pandemic</t>
  </si>
  <si>
    <t>J Affect Disord. 2022 Jan 1;296:35-40. doi: 10.1016/j.jad.2021.09.032. Epub 2021 Sep 16.</t>
  </si>
  <si>
    <t>10.1016/j.jad.2021.09.032</t>
  </si>
  <si>
    <t>Chilcoat H.D.
 Breslau N.</t>
  </si>
  <si>
    <t>Posttraumatic stress disorder and drug disorders: Testing causal pathways.</t>
  </si>
  <si>
    <t>Background: Although there is a high degree of comorbidity between posttraumatic stress disorder (PTSD) and drug use disorders, little is known about causal relationships between PTSD, exposure to traumatic events, and drug use disorders. Method(s): In a longitudinal study in southeast Michigan, 1007 adults aged 21 to 30 years were initially assessed in 1989 and were followed up 3 and 5 years later, in 1992 and 1994. Psychiatric disorders according to DSM-III-R criteria were measured by the National Institute of Mental Health Diagnostic Interview Schedule. To take into account temporal sequencing, the associations between PTSD, traumatic events, and drug use disorders were analyzed by using Cox proportional hazards models with time- dependent covariates. Result(s): Posttraumatic stress disorder signaled an increased risk of drug abuse or dependence (hazards ratio, 4.5; 95% confidence interval, 2.6-7.6, adjusted for sex), whereas exposure to traumatic events in the absence of PTSD did not increase the risk of drug abuse or dependence. The risk for abuse or dependence was the highest for prescribed psychoactive drugs (hazards ratio, 13.0; 95% confidence interval, 5.3-32.0). There was no evidence that preexisting drug abuse or dependence increased the risk of subsequent exposure to traumatic events or the risk of PTSD after traumatic exposure. Conclusion(s): The results suggest that drug abuse or dependence in persons with PTSD might be the inadvertent result of efforts to medicare symptoms, although the possibility of shared vulnerability to PTSD and drug use disorders cannot be ruled out.</t>
  </si>
  <si>
    <t>https://dx.doi.org/10.1001/archpsyc.55.10.913</t>
  </si>
  <si>
    <t>Archives of General Psychiatry. 55(10) (pp 913-917), 1998. Date of Publication: October 1998.</t>
  </si>
  <si>
    <t>Peck KR, Moxley-Kelly N, Badger GJ, Sigmon SC.</t>
  </si>
  <si>
    <t>Posttraumatic stress disorder in individuals seeking treatment for opioid use disorder in Vermont</t>
  </si>
  <si>
    <t>Prev Med. 2021 Nov;152(Pt 2):106817. doi: 10.1016/j.ypmed.2021.106817. Epub 2021 Sep 29.</t>
  </si>
  <si>
    <t>PMC8641000</t>
  </si>
  <si>
    <t>10.1016/j.ypmed.2021.106817</t>
  </si>
  <si>
    <t>Bombardier, CH; Fann, JR; Temkin, N; Esselman, PC; Pelzer, E; Keough, M; Dikmen, S</t>
  </si>
  <si>
    <t>Posttraumatic stress disorder symptoms during the first six months after traumatic brain injury</t>
  </si>
  <si>
    <t>PSYCHOMETRIC PROPERTIES; PSYCHIATRIC-DISORDERS; PTSD CHECKLIST; HEAD-INJURY; PRIME-MD; DEPRESSION; VALIDITY; CLASSIFICATION; AMNESIA; COCAINE</t>
  </si>
  <si>
    <t>Controversy exists regarding the rate and risk factors for posttraumatic stress disorder (PTSD) following traumatic brain injury (TBI) The authors determined the rate and phenomenology of PTSD symptoms in the 6 months after TBI by conducting a prospective cohort study of 124 subjects who completed the PTSD Checklist-Civilian Version. The cumulative incidence of meeting PTSD symptom criteria at 6 months was 11% and full criteria 5.6%. Prevalence peaked at I month (10%). Eighty-six percent had another psychiatric disorder and 29% a history of PTSD. Symptoms were associated with not completing high school, assault, recalling being terrified or helpless, and positive toxicology. PTSD after TBI is rare and the relation to risk factors and comorbidities must be examined.</t>
  </si>
  <si>
    <t>Lu L.
 Yang W.
 Zhang X.
 Tang F.
 Du Y.
 Fan L.
 Luo J.
 Yan C.
 Zhang J.
 Li J.
 von Deneen K.M.
 Yu D.
 Liu J.
 Yuan K.</t>
  </si>
  <si>
    <t>Potential brain recovery of frontostriatal circuits in heroin users after prolonged abstinence: A preliminary study.</t>
  </si>
  <si>
    <t>Neuroscientists have devoted efforts to explore potential brain recovery after prolonged abstinence in heroin users (HU). However, not much is known about whether frontostriatal circuits can recover after prolonged abstinence in HU. An eight-month longitudinal study was carried out for HU. Two MRI scans were obtained at baseline (HU1) and 8-month follow-up (HU2). The functional and structural connectivities of dorsal and ventral frontostriatal pathways were measured by resting-state functional connectivity (RSFC) and diffusion tensor imaging (DTI). Correlation analyses were employed to reveal the associations between neuroimaging and behavioral changes. Results suggested that relative to healthy controls (HCs), HU1 showed lower fractional anisotropy (FA) in the right dorsolateral prefrontal cortex (DLPFC)-to-caudate tracts and medial orbitofrontal cortex (mOFC)-to-nucleus accumbens (NAc) tracts as well as decreased RSFC in the left mOFC-NAc circuits. Longitudinal results revealed reduced craving and enhanced cognitive control in HU2 compared with HU1. After prolonged abstinence, HU2 showed increased FA values in the right DLPFC-caudate and mOFC-NAc tracts as well as increased RSFC strength in the bilateral mOFC-NAc circuits compared with HU1. In addition, changes in RSFC and FA values in the right mOFC-NAc circuit were negatively correlated with craving score changes. Similarly, negative correlations were also found between changes of RSFC in the bilateral DLPFC-caudate circuits and TMT-A scores. We provided scientific evidence for brain recovery of the dorsal and ventral frontostriatal circuits in HU after prolonged abstinence, and these circuits may be potential neuroimaging biomarkers for cognition and craving changes.Copyright © 2022 Elsevier Ltd</t>
  </si>
  <si>
    <t>https://dx.doi.org/10.1016/j.jpsychires.2022.06.036</t>
  </si>
  <si>
    <t>Journal of Psychiatric Research. 152 (pp 326-334), 2022. Date of Publication: August 2022.</t>
  </si>
  <si>
    <t>Kerls S.
 Blake P.</t>
  </si>
  <si>
    <t>Potential health economic benefits of buprenorphine buccal film in the management of chronic pain patients.</t>
  </si>
  <si>
    <t>Purpose Opioids are an important treatment option for chronic pain. Class members of opioids vary in their pharmacodynamic profiles and buprenorphine is unique in being a partial agonist at the mu-opioid receptor and a full antagonist at the kappaopioid receptor. BELBUCA (buprenorphine buccal film (BBF)) is a Schedule III opioid which provides effective analgesia (approximately 30 times more potent than morphine in certain experiments) without inducing respiratory depression as has been reported with Schedule II opioids. Also, BBF has a unique pharmacokinetic profile with greater bioavailability (46% to 65%) compared with other transmucosal forms which are reported to have approximately 10% bioavailability. The Drug Enforcement Administration (DEA) has classified opioids on a scale of I to V with a decreasing likelihood of abuse and addiction, moving from CI (heroin) through to CIV (tramadol). Most of the opioids used to treat chronic pain are classified as CII or CIII, with the majority being CII despite their propensity for greater clinical problems. As a result, there is the potential for a greater financial cost to patients and providers of healthcare services, due to both direct activity and iatrogenic events from attempts to alleviate direct adverse effects. In fact, the requirement by some healthcare plans, that patients may only receive a CIII opioid after they have shown an adverse clinical outcome with one or more CII agents, may be contributing to increased costs as a result of these clinical occurrences. Methods In order to explore the potential health economic benefits of buprenorphine, a comprehensive literature search was performed (June 2017) using the Medline and Embase databases. The search specifically looked for the adverse event (AE) profile and health economic costs associated with the most common events for the CII opioids compared with buprenorphine. The search included assessing whether there are more AEs reported with CIIs than CIIIs and therefore more iatrogenic costs, especially the cost of respiratory and gastrointestinal AEs. In addition, a Cochrane Review, "Long-term Opioid Management for Chronic Noncancer Pain" (2016) was also included. This review contains data from randomized and nonrandomized clinical trials, as well as pre-post case-series studies. Of all the studies identified, 26 studies were found to meet the required criteria and provided data from 4,893 patients. These studies represented the administration of any opioid in any dose by any mode of administration for at least 6 months. Monetary costs and outcome costs were assessed for both respiratory depression and constipation. Overall, the literature showed a lack of consensus on methods used to estimate the pharmacoeconomic impact. Results Unlike full opioid agonists, buprenorphine, at effective analgesic doses, has a ceiling effect on respiratory depression which may be attributable to its partial agonist activity. While buprenorphine does carry the risk of respiratory depression, this ceiling effect reduces the likelihood of unintentional overdose, even at relatively high doses. As opioid overdoses have been increasing over the last two decades, this may be an important and potentially life-saving advantage over other existing treatment options. Beyond these clinical benefits, decreased overdose potential may also generate savings to payers. Decreased respiration caused by opioid use often leads to hospitalization with the associated expenses. Buprenorphine's partial agonist activity may result in a lower impact on gastrointestinal function than seen with CII opioids. Unlike other opioids, buprenorphine does not cause spasm of the sphincter of Oddi, a suspected cause of opioid-induced 52 ABSTRACTS constipation (OIC). As such, BBF may be associated with a decreased OIC risk. OIC is one of the most common and persistent adverse effects associated with opioid therapy. One systematic review of any opioid treatment of chronic pain (5,500 patients in 34 trials) showed an average prevalence of 15%, although the prevalence in individual trials ranged from 0-71%. However, the incidence of constipation during BBF's 12-month study was 3.9%, in line with the rate of 1-5% reported in large longitudinal or pooled randomized trials of buprenorphine. For patients experiencing OIC, current research suggests it can lead to substantial expenses. The results of an analysis of insurance claims data showed that patients with OIC, compared with those without, have significantly more hospital admissions, longer inpatient stays, and significantly higher total healthcare costs. Beyond providing patients and clinicians another option for equivalent analgesia, buprenorphinemay provide clinical benefits beyond existing ER/Laos. Data suggest additional clinical benefits in fibromyalgia and certain mental health conditions such as severe depression may also be achievable, though the incremental benefit of BBF in treating those conditions merits further research. Conclusions The introduction of BBF as a branded ER/Lao treatment option provides patients with an option for equivalent analgesia with several potential clinical advantages over existing options, most notably reduced risk of respiratory depression/unintentional overdose. These may result in the use of fewer medical services, which should generate cost savings to payers and patients. While estimates of the potential economic benefits of respiratory depression and constipation are presented above, continued research based on real-world use is necessary to better define potential economic benefits. The creation of the Consolidated Health Economic Evaluation Reporting Standards (CHEERS) statement will hopefully lead to better reporting and improved health decisions based on consistent data. The additional cost of treating iatrogenic phenomena should not be ignored, and the loss of potential benefits in other medical conditions also needs to be considered.</t>
  </si>
  <si>
    <t>Postgraduate Medicine. Conference: 2017 Pain Week Conference. Las Vegas, NV United States. 129(SUPPL 1) (pp 52-53), 2017. Date of Publication: 2017.</t>
  </si>
  <si>
    <t>Usuki, M; Matsuoka, Y; Nishi, D; Yonemoto, N; Matsumura, K; Otomo, Y; Kim, Y; Kanba, S</t>
  </si>
  <si>
    <t>Potential impact of propofol immediately after motor vehicle accident on later symptoms of posttraumatic stress disorder at 6-month follow up: a retrospective cohort study</t>
  </si>
  <si>
    <t>PSYCHIATRIC MORBIDITY; MEMORY; TRAUMA; INJURY; MIDAZOLAM; VICTIMS; DEPRESSION; PREDICTION; SURVIVORS; KETAMINE</t>
  </si>
  <si>
    <t>Introduction: Critically injured patients are at risk of developing posttraumatic stress disorder (PTSD). Propofol was recently reported to enhance fear memory consolidation retrospectively. Thus, we investigated here whether administration of propofol within 72 h of a motor vehicle accident (MVA) affects the subsequent development of PTSD symptoms. Methods: We examined data obtained from a prospective cohort study of MVA-related injured patients, admitted to the intensive care unit of a general hospital. We investigated the effect of propofol administration within 72 h of MVA on outcome. Primary outcome was diagnosis of full or partial PTSD as determined by the Clinician-Administered PTSD Scale (CAPS) at 6 months. Secondary outcomes were diagnosis of full or partial PTSD at 1 month and CAPS score indicating PTSD at 1 and 6 months. Multivariate analysis was conducted adjusting for being female, age, injury severity score (ISS), and administration of ketamine or midazolam within 72 h of MVA. Results: Among 300 patients recruited (mean ISS, 8.0; median Glasgow Coma Scale (GCS) score, 15.0; age, 18 to 69 years), propofol administration showed a higher risk for full or partial PTSD as determined by CAPS at 6 months (odds ratio = 6.13, 95% confidence interval (CI): 1.57 to 23.85, P = 0.009) and at 1 month (odds ratio = 1.31, 95% CI: 0.41 to 4.23, P = 0.647) in the multivariate logistic regression. Multivariate regression analysis showed a trend toward adverse effects of propofol on PTSD symptom development at 6 months after MVA (beta = 4.08, 95% CI: -0.49 to 8.64, P = 0.080), but not at 1 month after MVA (beta = -0.42, 95% CI: -6.34 to 5.51, P = 0.890). Conclusions: These findings suggest that using propofol in the acute phase after MVA might be associated with the development of PTSD symptoms 6 months later. However, since the design of this study was retrospective, these findings should be interpreted cautiously and further study is warranted.</t>
  </si>
  <si>
    <t>De Negri P.</t>
  </si>
  <si>
    <t>Potential influence of the postoperative analgesia regimens on cancer-related outcome.</t>
  </si>
  <si>
    <t>Aulus Cornelius Celsus (ca 25 BCVca 50) author of "DeMedicina," established the first staging system of cancer; he believed that only cacoethes (the first stage of cancer) should be removed, because other stages would be irritated by the treatment. Alfred A.L.M. Velpeau (1795-1867) noted that surgical removal of cancer was associated with the return of the disease and that the operation tended to accelerate tumor growth. Despite our advances in cancer treatment technique, metastatic recurrence still remains the leading cause of death from cancer. The surgical stress response determines the release of chemical mediators directly and indirectly implicated in cancer growth and these mediators could cause an upregulation of major promalignant pathways, resulting in a disruption of normal tumor homeostasis, thus promoting local and distant metastasis. Anesthetic management of the cancer patient could potentially influence long-term outcome. The development of postoperative cancer recurrence and metastases may be analogous to development of postoperative surgical wound infection. In fact all surgical wounds become contaminated with bacteria perioperatively; whether contamination becomes a clinical infection depends critically on the patient's immune status. Surgery in removing primary cancer, inadvertently disseminates tumor cells into both surrounding tissues and the systemic circulation. The progression from local or circulating tumor cells to clinical recurrence and metastases depends on the host defense mechanisms. Perioperative factors influencing immune competence may thus modulate the risk of recurrence or metastasis. The immune system is unable to destroy cancer cells completely, as evidenced by the persistence of tumor despite a competent immune system; some authors developed the concept of immunoediting: the immune system is believed to "inadvertently" promote tumor progression by clearing some tumor cells and thereby selecting for those cells most resistant to immune system clearance ( 1 ).According to this hypothesis we could observe three phases: "elimination phase" ( cells of immune system recognize and destroy tumor cells), "equilibrium phase" (the immune system keeps cancer cells in check for a variable period of time), "escape" ( tumor cells evade immunity and become overt tumors). The mechanism at the basisi of this hypothesis include alteration in antigen presentation, secretion of immunosuppressive agents, and stimulation of inhibitory pathways. Actually this hypothesis remains without definitive support. Surgery has been suggested to accelerate the development of preexisting micro metastases and to promote the establishment of new metastases; the postoperative period is the most vulnerable period for potential metastasis after surgery due to suppression of cell-mediated immunity, the first-line defense mechanism against cancer. Depression of the immune system occurs within hours of surgery, lasts for several days, and is proportional to the extent of surgical trauma.(2, 3, 4). Patients with low levels of natural killer (NK) cell activity undergoing primary cancer surgery have been shown to have a higher rate of cancer-related morbidity and mortality (in patients with colorectal, gastric,lung, head and neck cancer); the possible mechanisms of postoperative immune suppression could include the neuroendocrine system, the inflammatory system and the HPA (hypothalamic pituitary- adrenal) axis. The question that arises is : is it possible to minimize cancer dissemination and metastasis at the exact time that cancer cells may be released into the circulation, by an appropriate choice of anesthetics ? It is interesting the role of the K-opioid receptor (MOR) in angiogenesis and oncogenic signaling; morphine causes reciprocal transactivation of the MOR and VEGF (vascular endothelial growth factor) receptors. MORknockout mice do not develop significant tumors when injected with lung cancer cells as do their wild-type controls; infusion of the peripheral MOR antagonist methylnaltrexone markedly attenuates tumor growth in experimental mouse models. Opioids affect tumor progression and suggest the MOR as a potential target for chemotherapeutic drugs (5). Anesthetic drugs impair numerous immune functions, including neutrophil and natural killer cells. Patients with concomitant regional anesthesia might require less general anesthesia, and perhaps have less anesthetic-induce immune impairment. But the major effect of regional analgesia is to spare patients postoperative opioids ( as morphine appears to inhibits both cellular and humoral immune function). Regional anesthesia, including spinal and epidural anesthesia, reduces the stress response caused by surgery, believed to be a mediator of postoperative immunosuppression ; the addition of regional anesthesia to general anesthesia also results in less overall use of opioids and volatile anesthetics. This association may be beneficial to patients undergoing cancer surgery, because it should theoretically result in less immunosuppression. It has been observed a substantial reduction in tumor recurrence and metastases when breast cancer surgery was performed with paravertebral anesthesia and analgesia. Regional anesthesia and analgesia may help preserve immune function by attenuating the surgical stress response and diminishing the need for opioids (6). It has also been investigated the effect of serum from breast cancer surgery patients who received different anaesthetic techniques on breast cancer cell function in vitro. A propofol/paravertebral anaesthesiaanalgesia has been compared with sevoflurane general anaesthesia with opioid analgesia, measuring effects on proliferation and migration of breast cancer cells in vitro. Serum from patients receiving propofol/paravertebral anaesthesia was able to inhibit proliferation, but not migration, of ER-MDA-MB- 231 cells in vitro, to a greater extent than that from patients receiving sevoflurane/ opioid anaesthesia-analgesia. So it seems that anesthetic technique could alter the serum molecular milieu affecting breast cancer cell function, possibly by altering anesthetic and opioid drug administration and resultant pain scores (7). In an other paper patients with invasive prostatic carcinoma undergoing open radical prostatectomy had either general anesthesia-epidural analgesia or general anesthesia-opioid analgesia. It has been observed a lower risk of recurrence of GA-EA compared with the GA - opioids group; it seems that regional anesthesia and analgesia may help to preserve immune function by attenuating the surgical stress response, decreasing anesthetic requirement, and diminishing the need for opioids. A long-term survival after resection of colon cancer has been observed in a group undergoing general anesthesia with epidural anesthesia supplementation. Epidural anesthesia had no effect on survival of patients with metastases. (8) Regional anesthesia might improve the long term prognosis of malignant melanoma patients after inguinal lymph node dissection, with a better cumulative survival over 10 years after spinal anesthesia (9). There still is no clear evidence whether a simple change in anesthetic practice could affect patient survival. Several multicenter prospective randomized controlled trials are underway, testing the hypothesis that local or metastatic recurrence after several types of cancer surgery will be decreased in patients undergoing a regional anesthetic/analgesic technique in comparison to those receiving general anesthesia.</t>
  </si>
  <si>
    <t>Regional Anesthesia and Pain Medicine. Conference: 30th Annual European Society of Regional Anaesthesia, ESRA Congress 2011. Dresden Germany. Conference Publication: (var.pagings). 36(5 SUPPL. 2) (pp E37-E38), 2011. Date of Publication: September-October 2011.</t>
  </si>
  <si>
    <t>Dicpinigaitis P.V.</t>
  </si>
  <si>
    <t>Potential new cough therapies.</t>
  </si>
  <si>
    <t>Cough is among the most common complaints for which patients seek medical attention. Consequently, enormous expenditures are made worldwide on prescription and non-prescription cough remedies. Multiple prospective studies have shown that specific antitussive therapy aimed at the underlying aetiology of cough is highly successful. The greatest current need therefore is for more effective nonspecific antitussive therapy, whose purpose is to suppress the cough reflex and provide symptomatic relief regardless of the underlying mechanism. Such therapy is particularly required for prolonged cough following upper respiratory tract infection, cough whose underlying aetiology is not easily treated, and idiopathic cough. Many areas of inquiry are currently ongoing that may lead to the development of novel and effective antitussive drugs. © 2004 Elsevier Ltd. All rights reserved.</t>
  </si>
  <si>
    <t>https://dx.doi.org/10.1016/j.pupt.2004.09.010</t>
  </si>
  <si>
    <t>Pulmonary Pharmacology and Therapeutics. 17(6 SPEC.ISS.) (pp 459-462), 2004. Date of Publication: December 2004.</t>
  </si>
  <si>
    <t>Valdez, Avelardo;Neaigus, Alan;Cepeda, Alice</t>
  </si>
  <si>
    <t>Potential risk factors for injecting among Mexican American non-injecting heroin users.</t>
  </si>
  <si>
    <t>This study examines potential risk factors for resuming and transitioning to injecting among a prospective cohort of 300 Mexican American non-injecting heroin users (NIUs) with distinct injecting histories (i.e., never vs. former injectors). Overall, findings revealed NIUs with an injecting history are more likely to be at greater risk for resuming injecting practices. Of interest, scoring high on acculturation decreased the risk of being a former injector. The present analysis supports previous research, and more importantly further identifies potential risk factors for injecting that are unique to the cultural and social context of the Mexican American community. (PsycINFO Database Record (c) 2016 APA, all rights reserved)</t>
  </si>
  <si>
    <t>https://doi.org/10.1300/J233v06n02_05</t>
  </si>
  <si>
    <t>Schak, Kathryn M.;Vande Voort, Jennifer L.;Johnson, Emily K.;Kung, Simon;Leung, Jonathan G.;Rasmussen, Keith G.;Palmer, Brian A.;Frye, Mark A.</t>
  </si>
  <si>
    <t>Potential risks of poorly monitored ketamine use in depression treatment.</t>
  </si>
  <si>
    <t>Presents a case report of Mr. A, a 52-year-old divorced man with a 30-year history of recurrent major depressive disorder, persistent depressive disorder, and a remote history of outpatient treatment for alcohol use disorder as a young adult. His first episode of major depression occurred at age 22 in association with a suicide attempt and subsequent hospitalization. Mr. Aâ€™s medical history was significant for corrected hypothyroidism. The prospective course of illness encompassed four subsequent psychiatric admissions at our medical center, annually from 2012 to 2014, illustrating clear treatment-resistant depression and a reemerging pattern of substance misuse. Mr. Aâ€™s admission in the summer of 2012 focused on consultation for depression and consideration of electroconvulsive treatment (ECT). Prior medication trials of optimal dose and duration included trazodone, escitalopram, bupropion, and mirtazapine with lamotrigine and aripiprazole augmentation strategies. Mr. Aâ€™s 2013 admission, 15 months later, was for major depression with suicidal ideation with intent to overdose on prescribed medications. Mr.Aâ€™s next admission for major depression, 3 months later in early 2014, differed from previous admissions based on a reemergence of increasing alcohol use. Mr. Aâ€™s fourth admission for depression, was associated with a suicide attempt by alcohol and overdose of prescribed eszopiclone. (PsycINFO Database Record (c) 2016 APA, all rights reserved)</t>
  </si>
  <si>
    <t>https://doi.org/10.1176/appi.ajp.2015.15081082</t>
  </si>
  <si>
    <t>Ahmad, RA; Kinjavdekar, AP; Aithal, HP; Pawde, AM; Kumar, D</t>
  </si>
  <si>
    <t>Potential use of dexmedetomidine for different levels of sedation, analgesia and anaesthesia in dogs</t>
  </si>
  <si>
    <t>dexmedetomidine; analgesia; anaesthesia; ketamine; fentanyl; midazolam; dogs</t>
  </si>
  <si>
    <t>ALPHA(2)-ADRENERGIC AGONISTS; MEDETOMIDINE-KETAMINE; MIDAZOLAM; BUTORPHANOL; ISOFLURANE; XYLAZINE; UPDATE</t>
  </si>
  <si>
    <t>A combination of drugs may be preferred over the use of a single agent to induce deep sedation. A synergistic interaction between the drugs reduces the dose requirements of the drugs thereby minimising the unwanted side effects associated with each drug and improving recovery. The present study was undertaken to evaluate the suitability of dexmedetomidine and dexmedetomidine in combination with midazolam-fentanyl or midazolam-fentanyl-ketamine for different levels of sedation, analgesia and anaesthesia in dogs. In a prospective, blinded, randomised clinical trial, 12 mixed breed dogs were divided into three groups. Animals of Group I were injected with dexmedetomidine 20 mu g/kg. Animals of Group H received 20 mu g/kg dexmedetomidine + 0.2 mg/kg midazolam + 4 mu g/kg fentanyl and animals of Group III were administered with 20 mu g/kg dexmedetomidine + 0.2 mg/kg midazolam + 4 mu g/kg fentanyl + 10 mg/kg ketamine. All the drugs were given simultaneously via the intramuscular route. Jaw relaxation, palpebral reflex, pedal reflex and response to intubation were recorded and graded on a numerical scale. Values of heart rate, respiratory rate, rectal temperature and mean arterial pressure were recorded at baseline and then at predetermined intervals up to 120 min. Onset of sedation time, onset of recumbency time, time to return of righting reflex, standing recovery time and complete recovery time were recorded. Maximal muscle relaxation, sedation and analgesia were observed in animals of Group III, which was followed in decreasing order by Groups II and I. Heart rate decreased significantly (P &lt; 0.05) after administration of drugs in Groups I and II but a significant (P &lt; 0.05) increase was recorded in Group III. Respiratory rate decreased significantly (P &lt; 0.05) in all the groups. Rectal temperature decreased non-significantly in all the groups. Mean arterial pressure initially increased significantly (P &lt; 0.01) in Groups I and III followed by a decrease in Group I, but in Group III it remained above the base line. In Group II, MAP decreased throughout the study period. Onset of sedation time and onset of recumbency time were significantly (P &lt; 0.05) shorter in Group III as compared to Group I. Time to return of righting reflex, standing recovery time and complete recovery time did not differ significantly between the groups. It is concluded that dexmedetomidine provides a reliable moderate sedation and analgesia. Addition of midazolam and fentanyl enhances sedation, analgesia and muscle relaxation induced by dexmedetomidine. Addition of ketamine produced deep sedation and complete anaesthesia with lesser cardiopulmonary depression. Thus, dexmedetomidine can be used safely in combination with midazolam, fentanyl and ketamine for different levels of sedation, analgesia and anaesthesia in dogs.</t>
  </si>
  <si>
    <t>Vold J.H.
 Aas C.
 Skurtveit S.
 Odsbu I.
 Chalabianloo F.
 Reutfors J.
 Halmoy A.
 Johansson K.A.
 Fadnes L.T.</t>
  </si>
  <si>
    <t>Potentially addictive drugs dispensing to patients receiving opioid agonist therapy: A register-based prospective cohort study in Norway and Sweden from 2015 to 2017.</t>
  </si>
  <si>
    <t>Objectives To compare the use of benzodiazepines, z-hypnotics, gabapentinoids, opioids and centrally acting stimulants (CAS) among patients who had received opioid agonist therapy (OAT) in Norway and Sweden during the period 2015 - 2017. Design A register-based prospective cohort study using information about dispensed drugs from the Norwegian Prescription Database and Swedish Prescribed Drug Register. Setting Patients who were dispensed OAT opioids from pharmacies. Participants A total of 7176 Norwegian and 3591 Swedish patients on OAT were included. Outcome measures The number and frequency of potentially addictive drugs dispensed were calculated for the two countries. The mean daily doses of dispensed benzodiazepines and z-hypnotics were summarised by calculating benzodiazepines in diazepam equivalents and z-hypnotics in zopiclone equivalents. Results In 2017, 46% of patients in Norway, and 15% in Sweden, were dispensed a benzodiazepine. Moreover, 14% in Norway and 26% in Sweden received z-hypnotics. Gabapentinoids were dispensed to 10% of patients in Norway and 19% of patients in Sweden. In Norway, 6% and 12% of the patients received strong and weak non-OAT opioids, respectively, whereas in Sweden 10% were dispensed strong non-OAT opioids and 5% weak non-OAT opioids. CAS were dispensed to 4% in Norway and 18% in Sweden. The mean daily doses of benzodiazepines were 16 and 17 mg diazepam equivalents in Norway and Sweden, respectively. For z-hypnotics, the mean daily dose was 8 mg zopiclone equivalents in both countries. a sBenzodiazepines and z-hypnotics' was the most dispensed drug combination in 2017. Similar results were found in 2015 and 2016. Conclusions Nearly half of those patients who were dispensed an OAT opioid in Norway and Sweden were dispensed potentially addictive drugs. The differences identified between Norway and Sweden might be related to differences in eligibility guidelines and restrictions with respect to OAT.Copyright © Author(s) (or their employer(s)) 2020.</t>
  </si>
  <si>
    <t>https://dx.doi.org/10.1136/bmjopen-2020-036860</t>
  </si>
  <si>
    <t>BMJ Open. 10(8) (no pagination), 2020. Article Number: e036860. Date of Publication: 07 Aug 2020.</t>
  </si>
  <si>
    <t>Blaszak M.A.
 Chilton S.N.
 Knezevic S.
 Yan J.
 Van Aarsen K.P.
 Detombe S.
 Riggan M.A.A.</t>
  </si>
  <si>
    <t>Practice patterns of emergency department physicians administering naloxone for patients with suspected opioid overdose.</t>
  </si>
  <si>
    <t>Background: Naloxone is recommended for reversing opioid-associated respiratory depression. There is wide variability in emergency department (ED) practice patterns regarding naloxone use, dosing, and observation time post-administration. Objective(s): Describe the naloxone practice patterns of ED physicians managing suspected opioid overdose patients. Method(s): This is a single center retrospective chart review of 113 patients (&gt;= 18 years) presenting with suspected opioid overdose who were administered naloxone in the ED (January 1-December 31, 2017). This study was performed at an academic tertiary care center consisting of two EDs with a combined annual census of 150,000 visits. Patients were identified electronically to collect demographics, naloxone dosage and infusion initiation, and disposition data. Clinical information regarding apparent indications for naloxone administration, response to therapy, and adverse effects were abstracted. Variability in administration was quantified via the initial and total dose administered. Data were analyzed using standard descriptive statistics. Result(s): Indications for naloxone administration were as follows: level of consciousness (50.5%), respiratory depression (4.0%), miosis (1.0%), a combination of these factors (19.8%), or undocumented (24.8%). Median initial dose was 0.40 mg (IQR 0.20-0.40 mg). Median total naloxone administered in the ED was 0.48 mg (IQR 0.35-1.2 mg). The initial dose resulted in a response in 43.1%, with 36.0% of responders later experiencing subsequent respiratory depression. Thirty-one percent received a naloxone infusion. Four patients experienced emesis following naloxone. Median length of ED stay was 7.0 hours (IQR 4.0-9.5 hours), and median hospital admission was 3.0 days (IQR 1.0-5.0 days). Median observation time prior to discharge was 4.0 hours (IQR 2.0-8.0 hours). Ultimate disposition home, the ward, or the intensive care unit was 47.1, 42.2, and 9.8% respectively (1.0% deceased). Conclusion(s): The dose and usage of naloxone by ED physicians in this study is variable. Further prospective studies are needed to determine the effective naloxone dosing strategy.</t>
  </si>
  <si>
    <t>Journal of Medical Toxicology. Conference: 2020 American College of Medical Toxicology Annual Scientific Meeting, ACMT 2020. New York, NY United States. 16(2) (pp 136), 2020. Date of Publication: 2020.</t>
  </si>
  <si>
    <t>Larbig W.
 Andoh J.
 Huse E.
 Stahl-Corino D.
 Montoya P.
 Seltzer Z.
 Flor H.</t>
  </si>
  <si>
    <t>Pre- and postoperative predictors of phantom limb pain.</t>
  </si>
  <si>
    <t>Phantom limb (PLP) as well as residual limb pain (RLP) are still a very significant problem after amputation and their causes are only partially known. Here we tested whether the predisposition for the frequency, duration and intensity of PLP and RLP is shared with other prior chronic pains and/or the presence of postamputation subacute pain. A week preoperatively we collected data using validated questionnaires, a pain diary and interviews on past chronic pain conditions, acute pain, depression, anxiety, pain interference, life control, social support and affective distress and pain ratings one day before the amputation in 52 patients scheduled for limb amputation. In the week postamputation and again three and 12 months thereafter, we collected data on postoperative wound pain, PLP, RLP and non-painful phantom sensation (PLS). Phantom and residual limb pain indices were calculated per patient, integrating the intensity, frequency and duration of past chronic pain, PLP, RLP and PLS into a single value to index the overall burden of pain. We report that acute and chronic pain long before but not on the day before the amputation and subacute pain postamputation significantly predicted up to half of the variance in the incidence and severity of PLP, RLP and PLS 12 months postamputation. Moreover, the severity of these painful sensations at 12 months postamputation was partially predicted by preamputation scores of depression and anxiety. These findings corroborate the hypothesis that chronic pain and non-painful sensations following limb amputation are strongly related to longstanding preoperative chronic pain and to subacute postoperative pain as well as to psychological factors before the amputation that may be inherited and/or acquired (learning- and memory-related). Furthermore, we also confirm that subacute pain postamputation comprises an additional risk factor for long-term painful sensations postamputation. Our results suggest that timely interventions might prevent the development of chronic pain.Copyright © 2018 Elsevier B.V.</t>
  </si>
  <si>
    <t>https://dx.doi.org/10.1016/j.neulet.2018.11.044</t>
  </si>
  <si>
    <t>Neuroscience Letters. 702 (pp 44-50), 2019. Date of Publication: 29 May 2019.</t>
  </si>
  <si>
    <t>Ji K.S.Y.
 Greene N.H.
 Eapen R.J.
 Commesso E.
 Raynor E.M.</t>
  </si>
  <si>
    <t>Pre- Versus Post-Tonsillectomy Intraoperative Bupivacaine Injection in the Pediatric Population: An Age- and Surgical Indication-Stratified Analysis.</t>
  </si>
  <si>
    <t>Objectives: Postoperative respiratory depression is of concern in children undergoing adenotonsillectomy receiving postoperative opioids and may be mitigated with intraoperative bupivacaine. This study aims to compare the impact of bupivacaine on postoperative pain and sedation in various pediatric age and surgical indication subgroups. Method(s): This is a case series with chart review of 181 patients &lt;18 years old undergoing adenotonsillectomy at a tertiary care center (2013-2016). Postoperative outcomes were compared between those who received intraoperative bupivacaine before (pre-tonsillectomy) or after (post-tonsillectomy) tonsil removal and those who did not (none) using chi2 test and analysis of variance. Subanalysis was performed after stratifying into age and surgical indication subgroups. Result(s): Ninety-eight patients were included in the pre-tonsillectomy group, 47 in the post-tonsillectomy group, and 36 in the none group. The number of postanesthesia care unit opioid doses (P =.159) and pain scores at arrival (P =.362) or discharge (P =.255) were not significantly different between treatment groups overall. Among 0- to 5-year-olds, pre-tonsillectomy injection was associated with lowest mean (SD) discharge pain score of 0.55 (1.29) pre-tonsillectomy versus 0.71 (1.37) post-tonsillectomy versus 2 (1.63) none group (P =.004). Among 12- to 17-year-olds, no injection was associated with lowest mean (SD) discharge pain score of 2.33 (0.52) pre-tonsillectomy versus 5 (2.65) post-tonsillectomy versus 1.63 (1.60) none group (P =.020). Injection in patients with obstructive sleep apnea and/or sleep-disordered breathing did not improve postoperative outcomes. Conclusion(s): Intraoperative bupivacaine may improve pain scores in younger pediatric populations, though it may not impact the amount of postoperative opioid use. Prospective analysis with a larger sample size is warranted to better outline opioid usage and pain control in this group.Copyright © The Author(s) 2020.</t>
  </si>
  <si>
    <t>https://dx.doi.org/10.1177/0145561320968926</t>
  </si>
  <si>
    <t>Ear, Nose and Throat Journal. 101(8) (pp 518-525), 2022. Date of Publication: September 2022.</t>
  </si>
  <si>
    <t>Lee B.H.
 Park J.-O.
 Suk K.-S.
 Kim T.-H.
 Lee H.-M.
 Park M.-S.
 Lee S.-H.
 Park S.
 Lee J.-Y.
 Ko S.-K.
 Moon S.-H.</t>
  </si>
  <si>
    <t>Pre-emptive and multi-modal perioperative pain management may improve quality of life in patients undergoing spinal surgery.</t>
  </si>
  <si>
    <t>Background: Compared to an abundance of data on surgical techniques for degenerative spine conditions and the outcomes thereof, little is available to guide optimal perioperative pain management after spinal surgery. The aim of this study was to survey patterns of perioperative pain management after spinal surgery and to investigate the effects of perioperative pain management, such as pre-emptive analgesia and multi-modal postoperative pain management, on acute postoperative satisfaction, pain reduction, and health-related quality of life in patients undergoing spinal surgery. Study design: Non-blind multicenter prospective observational clinical series. Setting(s): Seventeen tertiary hospitals (14 hospitals attached to medical colleges and 3 general hospitals). Method(s): Pain management protocols of 393 patients (153 men, 240 women; mean age of 67 years, ranging from 21 to 91 years) from 17 tertiary hospitals after spinal surgery for degenerative spine disease were evaluated using a self-administered questionnaire. Result(s): A total of 79 (20%) patients received pre-emptive analgesics, which included cyclooxygenase-2 (COX-2) inhibitors, with or without administration of anticonvulsants, immediately before surgery at the time of antibiotic prophylaxis. Postoperative pain was managed mainly by multi-modal therapy (363 cases, 92%), along with various combinations of patient controlled anesthesia (PCA), conventional nonsteroidal anti-inflammatory drugs (NSAIDs), COX- 2 inhibitors, and narcotics. Self-reported levels of pain were not significantly different among postoperative multiple modalities of pain management, but were different significantly for preemptive pain management regimens (P &lt; 0.05, independent t-test). The number of patients that reported the self-administrative use of PCA was higher in the no pre-emptive pain management group compared to the pre-emptive group (P &lt; 0.05). In regards to EQ-5D usual activity, depression/ anxiety and self-care improved significantly in the pre-emptive pain management group when measured at 2 weeks postoperative (P &lt; 0.05). Limitation(s): The limitation of our study is that it is not a randomized controlled observational study. Conclusion(s): Pre-emptive analgesia and multi-modal pain management after spinal surgery may lead to better health-related quality of life, greater patient satisfaction, and less postoperative pain.</t>
  </si>
  <si>
    <t>Pain Physician. 16(3) (pp E217-E226), 2013. Date of Publication: May - June 2013.</t>
  </si>
  <si>
    <t>Uscategui, RAR; Tiosso, C; Moro, JV; Mostachio, GQ; Padilha-Nakaghi, LC; Feliciano, MAR; Vicente, WRR</t>
  </si>
  <si>
    <t>Pre-emptive methadone or tramadol analgesia for mastectomy and ovariohysterectomy in bitches</t>
  </si>
  <si>
    <t>anesthesia; canine; hypercapnia; opioids</t>
  </si>
  <si>
    <t>POSTOPERATIVE PAIN; INTRAVENOUS METHADONE; PROPOFOL; COMBINATION; ISOFLURANE; MIDAZOLAM; MORPHINE; DOGS</t>
  </si>
  <si>
    <t>Background: mastectomy and ovariohysterectomy (OVH) in bitches are critical surgeries and pain control can be challenging. Objective: to evaluate the efficacy of pre-emptive analgesia with methadone (MET) or tramadol (TRA) in postoperative pain intensity, cardiorespiratory effects, and anaesthetic/analgesic consumption in female dogs undergoing mastectomy and OVH. Methods: a prospective randomized blind clinical trial was used to evaluate 48 bitches of various breeds, aged 10 +/- 3.7 years, weighing 16 +/- 12 Kg, and with multiple mammary tumours. The animals were distributed in two groups: TRA group received 5 mg/Kg tramadol and MET group 0.5 mg/Kg methadone intramuscularly, 10 min prior to anaesthesia induction with propofol followed by maintenance with isoflurane. Heart (HR) and respiratory (RR) rates, mean arterial pressure (MAP), propofol induction dose (PID), oxyhemoglobin saturation (SpO(2)), end-tidal isoflurane concentration (EtISO), and carbon dioxide pressure (EtCO2) were measured during the intra-operative period. Post-operative pain was evaluated for 12 h and rated according to the Melbourne scale. Rescue analgesia (0.5 mg/Kg methadone, 2 mg/Kg lidocaine, or 0.01 mg/Kg/min ketamine IV) was given when necessary and post-operative analgesic consumption recorded. Statistical tests were used to compare treatments. Results: rescue analgesia requirements, pain score, PID and analgesic consumption were significantly lower (p&lt;0.05) in MET group. The HR was higher in TRA group, while EtCO2 and MAP were higher in MET group (p&lt;0.05). Conclusion: methadone was more effective than tramadol in pre-emptive analgesia but not completely adequate on controlling pain in bitches subjected to unilateral mastectomy and OVH. Methadone led to lower cardiovascular depression and lower propofol dose required for anesthesia induction. However, increased EtCO2 and special care with patient ventilation is advised.</t>
  </si>
  <si>
    <t>Serota D.P.
 Rosenberg E.S.
 Sullivan P.S.
 Thorne A.L.
 Rolle C.-P.M.
 Del Rio C.
 Cutro S.
 Luisi N.
 Siegler A.J.
 Sanchez T.H.
 Kelley C.F.</t>
  </si>
  <si>
    <t>Pre-exposure prophylaxis uptake and discontinuation among young black men who have sex with men in atlanta, Georgia: A prospective cohort study.</t>
  </si>
  <si>
    <t>Background. Human immunodeficiency virus (HIV) preexposure prophylaxis (PrEP) has great potential to reduce HIV incidence among young black men who have sex with men (YBMSM); however, initiation and persistence for this group remain low. We sought to understand the patterns and predictors of PrEP uptake and discontinuation among YBMSM in Atlanta, Georgia. Methods. PrEP was offered to all participants in a prospective cohort of YBMSM aged 18-29 years not living with HIV. Time to PrEP uptake, first discontinuation, and final discontinuation were assessed using the Kaplan-Meier method. Cox proportional hazard models were used to identify predictors of uptake and discontinuation. Results. After 440 person-years of follow-up, 44% of YBMSM initiated PrEP through the study after a median of 122 days. Of PrEP initiators, 69% had a first discontinuation and 40% had a final discontinuation during the study period. The median time to first PrEP discontinuation was 159 days. Factors associated with PrEP uptake included higher self-efficacy, sexually transmitted infection (STI), and condomless anal intercourse. Factors associated with discontinuation included younger age, cannabis use, STI, and fewer sex partners. HIV incidence was 5.23/100 person-years (95% confidence interval [CI], 3.40-7.23), with a lower rate among those who started PrEP (incidence rate ratio, 0.39; 95% CI, .16-.92). Conclusions. Persistent PrEP coverage in this cohort of YBMSM was suboptimal, and discontinuations were common despite additional support services available through the study. Interventions to support PrEP uptake and persistence, especially for younger and substance-using YBMSM, are necessary to achieve full PrEP effectiveness.Copyright © The Author(s) 2019.</t>
  </si>
  <si>
    <t>https://dx.doi.org/10.1093/cid/ciz894</t>
  </si>
  <si>
    <t>Clinical Infectious Diseases. 71(3) (pp 574-582), 2020. Date of Publication: 01 Aug 2020.</t>
  </si>
  <si>
    <t>Krayeva Y.V.
 Brusin K.M.
 Bushuev A.V.
 Kondrashov D.L.
 Sentsov V.G.
 Hovda K.E.</t>
  </si>
  <si>
    <t>Pre-hospital management and outcome of acute poisonings by ambulances in Yekaterinburg, Russia.</t>
  </si>
  <si>
    <t>Introduction. Large, prospective pre-hospital studies of acute poisonings are scarce. We present the epidemiology of the pre-hospital poisonings, the treatment given, the complications of the poisoning itself and the treatment, predictors for hospitalization, and the safety of the present approach in a large industrial Russian city. Methods. Data were collected from March 2009 to March 2010. All adult (&gt;= 16 years) acute poisonings in the city of Yekaterinburg, Russia were included. The prospective cohort inclusion of data included age, gender, simple clinical features (including consciousness, respiratory status, circulatory status, convulsions, etc.), main toxic agent, reason why poisoning was suspected, treatment given, and outcome. Multivariate logistic regression analysis was used to identify the factors associated with hospitalization of the patients. Results. In total, 1795/2536 patients (71%) were brought to hospitals, 736/2536 (29%) were discharged by the ambulance, and 5/2536 (0.2%) died on scene. The most frequent main agents were opioids (25%), ethanol (9%), benzodiazepines (8%), corrosive substances (7%), carbon monoxide (5%), and neuroleptics (5%). Pre-hospital treatment was given to 73% of patients; 3% were intubated, and antidotes were given in 27% (naloxone 24%, atropine 2%, and flumazenil 0.2%). Gastric lavage was performed in 34%, but only 20% within the first hour after ingestion; 49% had a Glasgow Coma Scale (GCS)&lt; 15, but only 6% of them were intubated in the ambulance. Activated charcoal was given to two patients, both with a GCS = 15. A suicidal behavior was the strongest predictor for hospitalization. Conclusion. This study reveals current practice differing from the common treatment practice in most places, especially concerning the use of gastric lavage. Whether the current practice led to an increased morbidity and mortality is uncertain, but it justifies the need for thorough evaluation of clinical practice. These findings highlight the importance of studies like the present to improve diagnostics, triage, and treatment in acute poisonings. © 2013 Informa Healthcare USA, Inc.</t>
  </si>
  <si>
    <t>https://dx.doi.org/10.3109/15563650.2013.827707</t>
  </si>
  <si>
    <t>Clinical Toxicology. 51(8) (pp 752-760), 2013. Date of Publication: September-October 2013.</t>
  </si>
  <si>
    <t>Heyerdahl F.
 Hovda K.E.
 Bjornaas M.A.
 Nore A.K.
 Figueiredo J.C.P.
 Ekeberg O.
 Jacobsen D.</t>
  </si>
  <si>
    <t>Pre-hospital treatment of acute poisonings in Oslo.</t>
  </si>
  <si>
    <t>Background: Poisoned patients are often treated in and discharged from pre-hospital health care settings. Studies of poisonings should therefore not only include hospitalized patients. Aim(s): To describe the acutely poisoned patients treated by ambulance personnel and in an outpatient clinic; compare patients transferred to a higher treatment level with those discharged without transfer; and study the one-week mortality after pre-hospital discharge. Method(s): A one-year multi-centre study with prospective inclusion of all acutely poisoned patients &gt;= 16 years of age treated in ambulances, an outpatient clinic, and hospitals in Oslo. Result(s): A total of 3757 health service contacts from 2997 poisoning episodes were recorded: 1860 were treated in ambulances, of which 15 died and 750 (40%) were discharged without transfer; 956 were treated in outpatient clinic, of which 801 (84%) were discharged without transfer; and 941 episodes were treated in hospitals. Patients discharged alive after ambulance treatment were mainly poisoned by opiates (70%), were frequently comatose (35%), had respiratory depression (37%), and many received naloxone (49%). The majority of the patients discharged from the outpatient clinic were poisoned by ethanol (55%), fewer were comatose (10%), and they rarely had respiratory depression (4%). Among the hospitalized, pharmaceutical poisonings were most common (58%), 23% were comatose, and 7% had respiratory depression. Male patients comprised 69% of the pre-hospital discharges, but only 46% of the hospitalized patients. Except for one patient, who died of a new heroin overdose two days following discharge from an ambulance, there were no deaths during the first week after the poisonings in the 90% of the pre-hospital discharged patients with known identity. Conclusion(s): More than half of the poisoned patients treated in pre-hospital treatment settings were discharged without transfer to higher levels. These poisonings were more often caused by drug and alcohol abuse than in those who were hospitalized, and more than two-thirds were males. Almost half of those discharged from ambulances received an antidote. The pre-hospital treatment of these poisonings appears safe regarding short-term mortality. © 2008 Heyerdahl et al; licensee BioMed Central Ltd.</t>
  </si>
  <si>
    <t>https://dx.doi.org/10.1186/1471-227X-8-15</t>
  </si>
  <si>
    <t>BMC Emergency Medicine. 8 (no pagination), 2008. Article Number: 15. Date of Publication: 24 Nov 2008.</t>
  </si>
  <si>
    <t>Wu T.T.
 Zegers M.
 Ko S.
 Kooken R.
 Devlin J.
 Van Den Boogaard M.</t>
  </si>
  <si>
    <t>Pre-icu anxiety and depression and the risk of delirium in critically ill adults.</t>
  </si>
  <si>
    <t>INTRODUCTION: Anxiety (A) and depression (D) may increase postoperative delirium risk in non-ICU patients but the association between A/D and delirium in critically ill adults remains unclear. We hypothesized pre-ICU A/D is a risk for greater ICU delirium given A, D and delirium share common pathophysiologic pathways. METHOD(S): This secondary, IRB-approved, subgroup analysis of the MONITOR-IC study included adults admitted to the 36-bed mixed ICU at RadboudUMC (Nijmegen, NL) from 7/2016-2/2020. Patients admitted after elective surgery, not expected to survive &gt;=48 hr, or who did not undergo admission Hospital Anxiety and Depression Scale (HADS) evaluation were excluded. A score &gt;=8/21 on the HADS-A and HADS-D subscales denoted baseline A and D, respectively. All patients without coma (RASS=-4/-5) were evaluated for delirium using the CAM-ICU q8h. A delirium day was defined by &gt;=1 +CAM-ICU and/or scheduled antipsychotic use. Multivariable logistic regression models adjusting for ICU days prior to delirium or discharge and 9 risk variables [Pre-ICU:age, Charlson Comorbidity, cognitive impairment; ICU baseline: APACHE-IV, admission type (medical vs. urgent surgery); Daily ICU (until delirium or discharge): opioid (&gt;=10 mg IV MME/ day) or benzodiazepine (&gt;=5 mg IV midazolam/day) use, mean SOFAscore, and coma] were included to study the association between pre-ICU A+D (or A, D alone) and ICU delirium occurrence and duration. RESULT(S): Among 991 patients, 145(14.6%) had both A+D, 78(7.9%) had A, 91(9.2%) had D, and 677(68.3%) had neither. Delirium occurred in 406/991(41.0%) patients for 2(1-5) days. Among the A+D group, delirium occurred in 78/145(53.8%) for 3(1-5) days; in the A group in 37/77(47.4%) for 2(1- 5) days, in the D group in 39/91(42.9%) for 2(1-5) days, and in the neither A/D group in 252/677(37.2%) for 2(1-5) days. Presence of AD at ICU baseline was associated with significantly increased delirium (aOR 1.92, 95% CI 1.06- 3.41, P=0.03) but was not associated with ICU delirium days (aRR 0.97, 95% CI 0.73-1.26, P=0.80). Presence of A or D alone were not associated with either greater ICU delirium or duration. Adjustment for pre-ICU benzodiazepine and antidepressant use did not change the results. CONCLUSION(S): Presence of both A+D before ICU admission may increase delirium risk. Further prospective research is warranted.</t>
  </si>
  <si>
    <t>https://dx.doi.org/10.1097/01.ccm.0000808224.07693.64</t>
  </si>
  <si>
    <t>Critical Care Medicine. Conference: 51st Society of Critical Care Medicine Critical Care Congress, SCCM 2022. San Juan Puerto Rico. 50(1 SUPPL) (pp 228), 2022. Date of Publication: January 2022.</t>
  </si>
  <si>
    <t>Malcolm, Charlotte P.;Picchioni, Marco M.;DiForti, Marta;Sugranyes, Gisela;Cooke, Elizabeth;Joseph, Candice;McQueen, Grant;Paparelli, Alessandra;Stilo, Simona;O'Connor, Jennifer;Morgan, Craig;Murray, Robin M.;Hodgins, Sheilagh</t>
  </si>
  <si>
    <t>Pre-morbid Conduct Disorder symptoms are associated with cannabis use among individuals with a first episode of psychosis.</t>
  </si>
  <si>
    <t>Background: Early cannabis use has consistently been associated with an increased risk for the later development of psychosis. Studies suggest that Conduct Disorder (CD) is more common amongst young people who later go on to develop psychosis. CD has been associated with greater and earlier cannabis use in general population samples. Based on this evidence, we hypothesised that among patients experiencing their first episode of psychosis, the presence of CD symptoms prior to age 15 would be associated with cannabis use. Method: 102 patients experiencing a first episode of psychosis were interviewed to assess CD symptoms prior to age 15 and use of cannabis and other substances. Results: The number of CD symptoms was significantly associated with lifetime cannabis use (odds ratio = 5.41 (1.76â€“16.57), p = 0.03) and with first use of cannabis before age 14 (odds ratio = 1.46 (1.12â€“1.92), p = 0.006), after controlling for stimulant/hallucinogen use and level of education. Conclusions: Among patients experiencing a first episode of psychosis, CD symptoms were significantly associated with use of cannabis and with use by age 14. Among individuals vulnerable for psychosis, CD symptoms may independently increase the likelihood of cannabis use which in turn increases the risk of psychosis. (PsycINFO Database Record (c) 2017 APA, all rights reserved)</t>
  </si>
  <si>
    <t>https://doi.org/10.1016/j.schres.2010.11.025</t>
  </si>
  <si>
    <t>Butler C.
 Mmonu N.
 Cohen A.J.
 Rios N.
 Huang C.-Y.
 Breyer B.N.</t>
  </si>
  <si>
    <t>Pre-Operative Assessment Tool To Predict Post-operative Pain and Opioid Use in Outpatient Urologic Surgery.</t>
  </si>
  <si>
    <t>Objective: To better understand the pain requirements of urologic patients in the post-operative outpatient setting. Healthcare providers are one of the leading contributors to the current opioid epidemic. Understanding opioid prescribing practices and patients' narcotic requirements while not over-prescribing opioids is a public health priority. Method(s): We conducted a prospective study to examine opioid consumption among adult patients who presented for outpatient urologic surgery at the University of California San Francisco (UCSF) and Zuckerberg San Francisco General (ZSFG) hospitals. We administered a Pre-Operative Pain Requirement Assessment Tool (POPRAT) electronically via text message 3 days prior to surgery to identify objective factors that may predict post-operative pain and opioid requirements. Patients were followed for 7 days post-operatively, in a similar fashion, to assess daily pain, and opioid use. Result(s): Two hundred and sixty-four participants were eligible for the study and 211 completed the study. Urology patients undergoing outpatient elective procedures used a mean of 5 morphine milligram equivalents (MME) (SD = 14.9) in a 7-day period. Women and patients less than 45 years of age had the highest opioid use. Based on the POPRAT, major predictors of post-operative pain were pre-operative anxiety (0.34 estimate, P value &lt;.001) and anticipated pain (0.34 estimate, P value &lt;.001). Anticipated opioid use, however, did not predict actual opioid use. Conclusion(s): Urologic outpatient surgeries require minimal opioids for pain management. The POPRAT may help identify which patients may experience more pain after surgery. Certain factors such as age and gender may need to be considered when prescribing opioids.Copyright © 2021 Elsevier Inc.</t>
  </si>
  <si>
    <t>https://dx.doi.org/10.1016/j.urology.2021.12.002</t>
  </si>
  <si>
    <t>Urology. 161 (pp 19-24), 2022. Date of Publication: March 2022.</t>
  </si>
  <si>
    <t>Waterman, JM; Nadeem, E; Paczkowski, E; Foster, JC; Lavner, JA; Belin, T; Miranda, J</t>
  </si>
  <si>
    <t>Pre-Placement Risk and Longitudinal Cognitive Development for Children Adopted from Foster Care</t>
  </si>
  <si>
    <t>PRENATAL SUBSTANCE EXPOSURE; ENVIRONMENTAL RISKS; OUTCOMES; COCAINE; SCORES</t>
  </si>
  <si>
    <t>This study examined the trajectory of cognitive development over the first five years of adoptive placement among children adopted from foster care and how pre-adoption risk factors relate to this development. Overall, children's cognitive scores increased significantly, with the most rapid improvement occurring in the first year post-placement. By five years post-placement, children's mean cognitive and achievement scores were in the average range. Adoption is a positive intervention for children's cognitive development.</t>
  </si>
  <si>
    <t>Halperin, Edward C.;Andolsek, Kathryn M.;Jackson, George W.;Weinerth, John</t>
  </si>
  <si>
    <t>Pre-placement screening of resident physicians by substance abuse testing: Efficacy, cost, and physician opinions.</t>
  </si>
  <si>
    <t>Aims: There is a high risk of physicians developing a chemical dependence. Detection of chemically dependent resident physicians is difficult. Our objective was to assess our experience with pre-placement substance-abuse screening of resident physicians and their attitudes about this procedure. We hypothesized that the frequency of positive pre-employment screening test was low and that resident physicians were generally sympathetic towards testing. Methods: A population study of drug and alcohol testing and a population-based sample of attitudes towards this testing were performed at an academic health center. Our hospital did pre-placement drug and alcohol testing of 2329 prospective resident physicians from 1997-2004. We tested saliva and urine for alcohol, amphetamines, marijuana, phencyclidine, cocaine, and opiates. A modified form of The Attitudes Towards Employment Screening for Drugs Scale (ATESDS), using a Likert scale, was created for use with resident physicians. It was placed on a website accessible to our hospital's resident physicians for two and a half weeks in 2005 and they received three electronic reminders to complete the survey instrument. The main outcome measures were the incidence of positive pre-placement drug and alcohol tests and responses to the modified ATESDS questionnaire. Findings: In the first eight years that the pre-placement program existed, there was one confirmed positive test for marijuana out of 2329 individuals tested (0.04%). The total cost to find this one case was $93,160. The North Carolina Physicians Health Program reports that no resident physicians have been referred to them because of pre-placement substance abuse testing from any North Carolina residency program, including ours, in the last six years. Results from the 301 survey respondents (36% response rate) indicated that the requirement for pre-employment drug testing has very little effect on resident physician's decision making in the residency match, is viewed as generally equitable, and not embarrassing. Respondents did not think that testing had a major impact on workplace safety or organizational efficiency, and felt that a major motivating factor for testing was the creation of a positive public attitude towards the hospital. Conclusions: The resident physicians responding to the questionnaire were favorably disposed to pre-employment drug tests. Pre-employment drug testing, however, has a low yield and is not a replacement for a comprehensive campaign against impaired resident physicians. (PsycInfo Database Record (c) 2022 APA, all rights reserved)</t>
  </si>
  <si>
    <t>https://doi.org/10.1080/09687630701267358</t>
  </si>
  <si>
    <t>Joseph, NP; Augustyn, M; Cabral, H; Frank, DA</t>
  </si>
  <si>
    <t>Preadolescents' report of exposure to violence: association with friends' and own substance use</t>
  </si>
  <si>
    <t>violence exposure; peers; preadolescents; risk of early ATOD use</t>
  </si>
  <si>
    <t>ADVERSE CHILDHOOD EXPERIENCES; HIGH-RISK BEHAVIORS; EARLY-ONSET; DRUG-USE; ADOLESCENTS; SCHOOL; ABUSE; DEPRESSION; ALCOHOL; HEALTH</t>
  </si>
  <si>
    <t>Purpose: To evaluate whether children's Exposure to Violence (EV) is associated with their own or their friends' use of alcohol, tobacco, and other drugs (ATOD). Methods: The Violence Exposure Scale for Children-Revised (VEX-R) and the Substance Exposure Assessment (SXA) were given to 104 children participating in a longitudinal study of in-utero cocaine exposure (IUCE) at age 8.5, 9.5, and 11 years. Survival analyses evaluated the association of the quartile of VEX total score (higher scores indicating more violence exposure) at age 8.5 years, with time to first report of their own and their friends' use of ATOD from age 8.5-11 years. Results: The sample consisted of 90% African-American/Caribbean children (mean age 8.5 years, SD 3 years), 53% males, and 49% with IUCE. The percentage of children who reported having substance-using friends was 12% at 8.5 years, 25% by 9.5 years, and 45% by 11 years. In multivariate survival analyses controlling for caregiver type, IUCE category, and child gender, children in the upper quartile of VEX-R total score at age 8.5 years were at significantly greater risk of having reported friends' use of ATOD by age 11 compared to those in the first through third quartiles (hazard ratio = 2.2; 95% CI = 1.14, 4.23; p = .02). Quartiles of the VEX score, however, were not significantly associated with children's acknowledgment of their own use (P = .85). Conclusions: Our findings suggest an association between EV in childhood and report of peer ATOD use at school age. Campaigns to prevent ATOD use should address the impact of childhood exposure to violence. (c) 2006 Society for Adolescent Medicine. All rights reserved.</t>
  </si>
  <si>
    <t>Park S.-K.
 Kim H.
 Yoo S.
 Kim W.H.
 Lim Y.-J.
 Kim J.-T.</t>
  </si>
  <si>
    <t>Predicted versus non-predicted opioid administration using preoperative pain sensitivity in patients undergoing gynecological surgery: A randomized-controlled trial.</t>
  </si>
  <si>
    <t>Individualized administration of opioids based on preoperative pain sensitivity may improve postoperative pain profiles. This study aimed to examine whether a predicted administration of opioids could reduce opioid-related adverse effects after gynecological surgery. Patients were randomized to the predicted group or control group. Participants received a preoperative sensory test to measure pressure pain thresholds. Patients were treated with a higher or lower (15 or 10 microg/mL) dose of fentanyl via intravenous patient-controlled analgesia. The opioid dose was determined according to pain sensitivity in the predicted group, while it was determined regardless of pain sensitivity in the control group. The primary outcome was the incidence of nausea over the first 48 h postoperative period. Secondary outcomes included postoperative pain scores and opioid requirements. There was no difference in the incidence of nausea (40.0% vs. 52.5% in predicted and control groups, respectively; p = 0.191) and postoperative pain scores (3.3 vs. 3.5 in predicted and control groups, respectively; p = 0.691). However, opioid consumptions were lower in the predicted group compared to the control group (median 406.0 vs. 526.5 microg; p = 0.042). This study showed that offering a predicted dose of opioids according to pain sensitivity did not affect the incidence of nausea and pain scores.Copyright © 2021 by the authors. Licensee MDPI, Basel, Switzerland.</t>
  </si>
  <si>
    <t>https://dx.doi.org/10.3390/jcm10040585</t>
  </si>
  <si>
    <t>Journal of Clinical Medicine. 10(4) (pp 1-11), 2021. Article Number: 585. Date of Publication: 02 Feb 2021.</t>
  </si>
  <si>
    <t>Nagaich N.
 Sharma R.
 Garg N.</t>
  </si>
  <si>
    <t>Predicting abstinence and relapse in alcoholic liver disease patients.</t>
  </si>
  <si>
    <t>Objectives: Alcohol dependence is characterized by vulnerability to relapse. This prospective and retrospective study of 451 patients with alcohol use disorders was done with a intent to assess various factors affecting remission and relapse and improve outcome for individuals with alcohol dependence. Method(s): Patients with ethanol related liver disease and alcohol dependence were enrolled and followed thereafter at 1, 3, 6, and 12 months. Initial assessments included Usg abdomen LFT RFT, UGI Endoscopy and other relevant investigations.Semistructured clinical interviews, the Symptom Checklist 90-Revised (SCL90-R ),Addiction Severity Index (ASI), the Beck Depression Inventory (BDI) were recorded. High-Risk Alcoholism Relapse Scale based score was calculated. 2Patients were reassessed at six and twelve months to determine treatment outcome (abstinence status and duration of continuous abstinence). Data were coded, validated and analyzed using descriptive statistics. Result(s): A majority of the sample 70 percent (n=315) had significant psychiatric symptoms at intake: 22 percent (N=70) presented with depressive symptoms, 17 percent (N=15) with anxiety symptoms, and 41 percent (N=192) with combined depressive and anxiety symptoms.Fourty percent of patients who presented with combined depression and anxiety symptoms were abstinent at six months. These patients had worse prognosis than less symptomatic cohort at intake, including those who presented with depression symptoms alone; in the latter group, 60 percent were abstinent at six months. Conclusion(s): Concurrent depression or anxiety symptoms low education, lack of motivation for abstinence had a significant negative predictive effect on treatment outcome. Craving was noted as most common cause for relapse in alcohol dependent patients. Higher relapse rate was seen in concomitant opioid dependence, high risk' situations, previous relapses. Positive predictors were more number of coping strategies, principally adaptive ones.Early consideration of these risk factors and more rigorous follow up can help in reducing incidence of relapses.</t>
  </si>
  <si>
    <t>https://dx.doi.org/10.1111/jgh.14879</t>
  </si>
  <si>
    <t>Journal of Gastroenterology and Hepatology. Conference: Asia Pacific Digestive Week, APDW 2019. Kolkata India. 34(Supplement 3) (pp 425), 2019. Date of Publication: December 2019.</t>
  </si>
  <si>
    <t>Wong J.
 Bellingham G.
 Ryan C.
 Lebovic G.
 Waseem R.
 Singh M.
 Chung F.</t>
  </si>
  <si>
    <t>Predicting central apnea index &gt;=5 in chronic pain patients on opioids.</t>
  </si>
  <si>
    <t>Introduction: The prescription of opioids for chronic pain has increased dramatically over the past 2 decades, triggering an opioid crisis in North America. Chronic opioid use has been associated with the development of sleep disordered breathing such as central sleep apnea.1 Unrecognized central sleep apnea in chronic opioid users may be associated with opioid-related respiratory depression and possibly deaths. The objective of this prospective cohort study {Development of an Innovative Opioid Safety (Op-Safe) Program in Pain Clinics} was to determine the predictive factors to identify chronic pain patients who are at risk for sleep apnea. Material(s) and Method(s): Patients who were &gt;=18 years taking a stable dose of opioids for &gt;4 weeks for chronic non-cancer pain for &gt;3 months were enrolled from 5 chronic pain clinics. The STOP-Bang questionnaire score, Epworth Sleepiness Scale, thyromental distance, Mallampati classification, daytime oxygen saturation (SpO2), calculated daily morphine milligram equivalents (MME) were obtained. An in-laboratory polysomnogram was performed. A multivariable logistic regression model was used to examine the association between the various factors and sleep apnea. Results on central apnea index (CAI) &gt;=5 events per hour are reported here. Result(s): Of 332 consented participants, 204 underwent polysomnography, and 120 (58.8%) had sleep apnea (72% obstructive, 20% central, and 8% indeterminate sleep apnea). The average age of participants was 52(SD 13.1) years with average body mass index (BMI) 29 kg/m2 (SD 6.7) and 41.7% were male. Sleep-related hypoxemia was present in 3.4% (7/120) of participants. Of 33 participants with CAI &gt;=5 events per hour, 45.5% (15/33) had CAI &gt;=5 to 14.9; 18.2% (6/33) had CAI 15 to 29.9, and 36.3% (12/33) had CAI &gt;=30 events per hour. The adjusted model showed that for each 1% daytime resting SpO2 decrease, the odds of CAI &gt;=5 events per hour increased by 24% (OR 1.36, 95%CI: 1.15-1.61), and for each 10mg-MME increase, the odds of CAI &gt;=5 events per hour increased by 3% (OR 1.03, 95%CI: 1.02-1.05). As daily opioid dose increases from 10 mg to 225 mg, the percentage increases in the odds of CAI &gt;=5 events per hour escalates from 3% to almost 100%. The STOP-Bang score was not predictive of CAI &gt;=5 or &gt;=15 events per hour. Daily MME and daytime resting SpO2, are two risk factors that predict CAI &gt;=5 events per hour in chronic pain patients taking opioids. Conclusion(s): In chronic pain patients taking opioids, two predictive factors: daily MME and daytime resting SpO2 are useful for identifying CAI &gt;=5 events per hour. Reference: Correa D et al. Anesth Analg 2015;120:1273-85. Acknowledgement: We acknowledge the assistance of the Op-safe investigators. This project was funded by the Ontario Ministry of Health and Long-Term Care Innovation Fund.Copyright © 2019</t>
  </si>
  <si>
    <t>https://dx.doi.org/10.1016/j.sleep.2019.11.1172</t>
  </si>
  <si>
    <t>Sleep Medicine. Conference: 15th World Sleep Congress. Vancouver Canada. 64(Supplement 1) (pp S422), 2019. Date of Publication: December 2019.</t>
  </si>
  <si>
    <t>Powelson E.B.
 Mills B.
 Henderson-Drager W.
 Boyd M.
 Vavilala M.S.
 Curatolo M.</t>
  </si>
  <si>
    <t>Predicting chronic pain after major traumatic injury.</t>
  </si>
  <si>
    <t>Chronic pain after traumatic injury and surgery is highly prevalent, and associated with substantial psychosocial co-morbidities and prolonged opioid use. It is currently unclear whether predicting chronic post-injury pain is possible. If so, it is unclear if predicting chronic post-injury pain requires a comprehensive set of variables or can be achieved only with data available from the electronic medical records. In this prospective study, we examined models to predict pain at the site of injury 3-6 months after hospital discharge among adult patients after major traumatic injury requiring surgery. Two models were developed: One with a comprehensive set of predictors and one based only on variables available in the electronic medical records. We examined pre-injury and post-injury clinical variables, and clinical management of pain. Patients were interviewed to assess chronic pain, defined as the presence of pain at the site of injury. Prediction models were developed using forward stepwise regression, using follow-up surveys at 3-6 months. Potential predictors identified a priori were: Age; sex; presence of pre-existing chronic pain; intensity of post-operative pain at 6 h; in-hospital opioid consumption; injury severity score (ISS); location of trauma, defined as body region; use of regional analgesia intra- A nd/or post-operatively; pre-trauma PROMIS Depression, Physical Function, and Anxiety scores; in-hospital Widespread Pain Index and Symptom Severity Score; and number of post-operative non-opioid medications. After the final model was developed, a reduced model, based only on variables available in the electronic medical record was run to understand the "value add" of variables taken from study-specific instruments. Of 173 patients who completed the baseline interview, 112 completed the follow-up within 3-6 months. The prevalence of chronic pain was 66%. Opioid use increased from 16% pre-injury to 28% at 3-6 months. The final model included six variables, from an initial set of 24 potential predictors. The apparent area under the ROC curve (AUROC) of 0.78 for predicting pain 3-6 months was optimism-corrected to 0.73. The reduced final model, using only data available from the electronic health records, included post-surgical pain score at 6 h, presence of a head injury, use of regional analgesia, and the number of post-operative non-opioid medications used for pain relief. This reduced model had an apparent AUROC of 0.76, optimism-corrected to 0.72. Pain 3-6 months after trauma and surgery is highly prevalent and associated with an increase in opioid use. Chronic pain at the site of injury at 3-6 months after trauma and surgery may be predicted during hospitalization by using routinely collected clinical data. If our model is validated in other populations, it would provide a tool that can be easily implemented by any provider with access to medical records. Patients at risk of developing chronic pain could be selected for studies on preventive strategies, thereby concentrating the interventions to patients who are most likely to transition to chronic pain.Copyright © 2019 Scandinavian Association for the Study of Pain. Published by Walter de Gruyter GmbH, Berlin/Boston. All rights reserved.</t>
  </si>
  <si>
    <t>https://dx.doi.org/10.1515/sjpain-2019-0040</t>
  </si>
  <si>
    <t>Scandinavian Journal of Pain. 19(3) (pp 453-464), 2019. Date of Publication: 26 Jul 2019.</t>
  </si>
  <si>
    <t>Hser, Yih-Ing</t>
  </si>
  <si>
    <t>Predicting Long-Term Stable Recovery from Heroin Addiction: Findings from a 33-year Follow-Up Study.</t>
  </si>
  <si>
    <t>Heroin addiction is increasingly being recognized as a chronic relapsing condition, but relatively little is known about long-term recovery processes among addicts who attain and maintain long periods of abstinence. This study is to identify predictors of long-term stable recovery from heroin addiction based on 242 heroin addicts that have been followed for more than 30 years. Results showed that recovery and non-recovery groups did not differ in deviant behaviors and family/school problems in their earlier lives. Both groups tried formal treatment and self-directed recovery ('self-treatment'), often many times. While the non-recovered addicts were significantly more likely to use substances in coping with stressful conditions, to have spouses who also abused drugs, and to lack non-drug-using social support, stable recovery ten years later was predicted only by ethnicity, self-efficacy, and psychological distress. These findings suggest that in addition to early intervention to curtail heroin addiction, increasing self-efficacy and addressing psychological problems are likely to enhance the odds of maintaining long-term stable recovery. (PsycInfo Database Record (c) 2022 APA, all rights reserved)</t>
  </si>
  <si>
    <t>https://doi.org/10.1300/J069v26n01_07</t>
  </si>
  <si>
    <t>Crable E.L.
 Drainoni M.-L.
 Jones D.K.
 Walley A.Y.
 Milton Hicks J.</t>
  </si>
  <si>
    <t>Predicting longitudinal service use for individuals with substance use disorders: A latent profile analysis.</t>
  </si>
  <si>
    <t>Introduction: Substance use disorders (SUD) are chronic conditions that often warrant coordinated medical care throughout a relapsing and remitting course. However, SUD treatment is frequently measured as a binary outcome, where individuals either receive or do not receive care following the immediate treatment seeking event. This study aimed to describe longitudinal treatment seeking behaviors by assessing service use patterns among individuals with diagnosed SUDs in a safety net hospital that offers a "no wrong door" care model. This study also examined whether certain patient subgroups were more likely to transition to service use patterns that support recovery or treatment disengagement over time. Method(s): The team conducted a retrospective cohort study using electronic health record data from adult patients diagnosed with SUDs (n = 1157) who regularly accessed services at a safety net hospital over a five-year period. The study used latent class analysis (LCA) and latent profile analysis to empirically identify distinct treatment utilization profiles of individuals with SUDs. We used multinomial logistic regression to evaluate predictors of class membership and transitions over a five-year period. Result(s): The research team identified five distinct service use classes, including patients who disengaged from services (42.4%), or those who predominantly used outpatient substance use services (7.0%), mental health services (13.0%), primary care services (24.7%), or other specialty care services (13.1%). Being female and an older adult were statistically significant predictors for membership in any service use-driven status. Black patients had increased odds for "substance use service" and "primary care" service statuses over time. Conclusion(s): LCA and latent transition analysis (LTA) methods are novel approaches for identifying profiles of patients with higher risk for health services disengagement. SUD treatment engagement strategies are needed to reach males, young adults, and individuals with non-opioid SUDs.Copyright © 2021 The Author(s)</t>
  </si>
  <si>
    <t>https://dx.doi.org/10.1016/j.jsat.2021.108632</t>
  </si>
  <si>
    <t>Journal of Substance Abuse Treatment. 132 (no pagination), 2022. Article Number: 108632. Date of Publication: January 2022.</t>
  </si>
  <si>
    <t>Henson M.
 Norse A.
 Dodd C.
 Smotherman C.
 Kalynych C.
 Hendry P.
 Sheikh S.</t>
  </si>
  <si>
    <t>Predicting opioid overdose risk in adults discharged with a new prescription opioid.</t>
  </si>
  <si>
    <t>Background: US adults fill more than 191 million opioid prescriptions annually. Opioid overdose (OD) is a leading cause of death in the US. The Risk Index for Overdose or Serious Opioid-induced Respiratory Depression (CIP-RIOSORD) is a validated tool that calculates a risk class (highest class for OD is 7) for a patient's probability of experiencing an opioid OD within the next six months. Our objectives were to identify: (1) the proportion of adults discharged from the emergency department (ED) with a prescription opioid who were at risk for an opioid OD as measured by CIP-RIOSORD, and (2) to determine their CIP-RIOSORD risk class (or average predicted probability for an OD). Method(s): This study is a secondary descriptive analysis of data collected from a prospective observational study of patients &gt;=18 years of age returning to the ED within 30 days of initial index visit. Sociodemographic variables, comorbidities, medication history, and ED returns within 30 days after discharge were collected from patient interviews and chart reviews. This study included patients who reported no use of opioids at home and were discharged home with a new opioid prescription. Result(s): Of the total 67 visits in which a new prescription opioid was issued, 40 (60%) were for patients not reporting current use of opioids at home. Most of these visits were by males (19, 47%) and African Americans (29, 73%). The average age was 47 years (range 19-81). Twenty-two (55%) of these patients met at least one CIP-RIOSORD predictive factor (range 1-5) for OD. The most common predictive factor was antidepressant use (17%), followed by history of bipolar disorder or schizophrenia (11%), substance use (11%), and benzodiazepine use (11%). The distribution of risk classes during these visits included 18 (45%) patients in class 1, 1 (2%) class 2, 6 (15%) class 3, 4 (10%) class 4, 5 (13%) class 5, 4 (10%) class 6, and 2 (5%) in class 7. Fifteen (37%) patients had a 15. 1% to 83. 4% average predicted probability of experiencing an OD (CIP -RIOSORD risk class 4 to 7). Conclusion(s): Our findings illustrate a considerable proportion of ED patients were discharged with a new opioid prescription despite having a high-predicted probability for an OD within 6 months. CIP-RIOSORD should be further studied as a potential tool for EDs to utilize prior to prescribing opioids to reduce risk of opioid overdose.</t>
  </si>
  <si>
    <t>Clinical Toxicology. Conference: North American Congress of Clinical Toxicology, NACCT 2020. San Francisco, CA United States. 58(11) (pp 1220), 2020. Date of Publication: 2020.</t>
  </si>
  <si>
    <t>Wilder-Smith C.H.</t>
  </si>
  <si>
    <t>Predicting pain and pain responses to opioids.</t>
  </si>
  <si>
    <t>The mechanisms behind the wide individual variability in pain experience and relief are an area of intense research activity. Predicting individual clinical pain and the responsiveness to analgesics should increase the efficacy and tolerability of analgesic treatments, and improve the overall treatment outcome. Several factors have shown validity in the prediction of pain, with most studies having been performed in postoperative pain. These factors include younger age, female gender, multiple psychosocial contributors (e.g. negative affect, somatisation, depressive mood, expectations, anxiety), pre-existing physical comorbidities and pain, information provided by carers, and the nature of the pain insult. Recent studies have shown quantitiative sensory testing at high stimulus intensity (e.g. pain thresholds), as well as specific genetic factors and the functional testing of the endogenous pain modulatory pathways as emerging useful tools in the study of individual pain variability. Many of the above factors are also relevant in the prediction of analgesic responsiveness. The predominant pain characteristics, pain chronicity and neuroplastic changes, opioid-related genetic factors and psychological factors (including placebo response components) are major determinants of analgesic efficacy. Prediction of analgesia using quantitative sensory tests has been studied with some success. Better prediction of individual pain and analgesic responsiveness promises to improve pain control and general treatment outcome, and reduce adverse events as well as costs. Further prospective studies with interdisciplinary input validating the usefulness of predictive variables within algorithms are encouraged in large patient cohorts. © 2007 European Federation of Chapters of the International Association for the Study of Pain.</t>
  </si>
  <si>
    <t>https://dx.doi.org/10.1016/S1754-3207%2808%2960009-7</t>
  </si>
  <si>
    <t>European Journal of Pain Supplements. 1(1) (pp 31-37), 2007. Date of Publication: September 2007.</t>
  </si>
  <si>
    <t>Rosenbloom B.N.
 Katz J.
 Chin K.Y.W.
 Haslam L.
 Canzian S.
 Kreder H.J.
 McCartney C.J.L.</t>
  </si>
  <si>
    <t>Predicting pain outcomes after traumatic musculoskeletal injury.</t>
  </si>
  <si>
    <t>Traumatic musculoskeletal injury results in a high incidence of chronic pain; however, there is little evidence about the nature, quality, and severity of the pain. This study uses a prospective, observational, longitudinal design to (1) examine neuropathic pain symptoms, pain severity, pain interference, and pain management at hospital admission and 4 months after traumatic musculoskeletal injury (n 205), and (2) to identify predictors of group membership for patients with differing moderate-to-severe putative neuropathic pain trajectories. Data were collected on mechanism of injury, injury severity, pain (intensity, interference, neuropathic quality), anxiety (anxiety sensitivity, general anxiety, pain catastrophizing, pain anxiety), depression, and posttraumatic stress while patients were in-hospital and 4 months after injury. A third of patients had chronic moderate-to-severe neuropathic pain 4 months after injury. Specifically, 11% of patients developed moderate-to-severe pain by 4 months and 21% had symptoms immediately after injury that persisted over time. Significant predictors of the development and maintenance of moderate-to-severe neuropathic pain included high levels of general anxiety while in-hospital immediately after injury (P &lt; 0.001) and symptoms of posttraumatic stress 4 months after injury (P &lt; 0.001). Few patients had adequate pharmacological, physical, or psychological pain management in-hospital and at 4 months. Future research is needed among trauma patients to better understand the development of chronic pain and to determine the best treatment approaches.Copyright © 2016 International Association for the Study of Pain.</t>
  </si>
  <si>
    <t>https://dx.doi.org/10.1097/j.pain.0000000000000580</t>
  </si>
  <si>
    <t>Pain. 157(8) (pp 1733-1743), 2016. Date of Publication: 08 Jun 2016.</t>
  </si>
  <si>
    <t>Debbi E.M.
 Krell E.C.
 Sapountzis N.
 Chiu Y.-F.
 Lyman S.
 Joseph A.D.
 Mandl L.A.
 Gonzalez Della Valle A.</t>
  </si>
  <si>
    <t>Predicting Post-Discharge Opioid Consumption After Total Hip and Knee Arthroplasty in the Opioid-Naive Patient.</t>
  </si>
  <si>
    <t>Background: Pain catastrophizing, anxiety, and depression are associated with poor outcomes after total hip (THA) and total knee (TKA) arthroplasty. The goal of this study is to determine the relationship between post-operative pain scores and opioid consumption; and the association among pre-operative measures of anxiety, depression, and pain catastrophizing and post-operative opioid consumption in patients undergoing THA and TKA. Method(s): This is a single-institution prospective cohort study of 243 opioid-naive patients undergoing elective, primary THA (n = 123) or TKA (n = 120) for osteoarthritis. Pre-operatively, patients completed the PROMIS-29 (Patient-Reported Outcomes Measures Information System; physical function/anxiety/depression/fatigue/sleep disturbance/social activities/pain interference/pain intensity) and Pain Catastrophizing Scale. Post-operatively, patients completed a weekly survey for 12 weeks determining morphine-milligram-equivalent (MME) opioid consumption, opioid cessation, and visual analog scale pain scores. Multivariable regression models determined the association between pre-operative scores and post-operative opioid consumption. Result(s): Mean (+/-standard deviation) total opioid consumption and duration was 75.1 +/- 112.0 MME and 1.7 +/- 1.7 weeks in THA and 384.7 +/- 473.3 MME and 4.3 +/- 3.5 weeks in TKA. Visual analog scale pain scores (0-100) after opioid cessation were 28.0 +/- 22.9 in THA and 30.7 +/- 25.8 in TKA. Multivariable regression showed that each unit increase in PROMIS-29 fatigue T-score was associated with 8.4 hours longer opioid usage in THA (P =.008) and 15.1 hours longer in TKA (P =.036), as well as 12.7 MME additional opioids in TKA (P =.027). There were no significant associations with other PROMIS-29 domains or the Pain Catastrophizing Scale. Conclusion(s): Opioid use duration is different for THA and TKA and may correlate with pain scores. Only pre-operative fatigue was associated with post-operative opioid consumption. These findings should inform THA and TKA post-operative pain management pathways.Copyright © 2022 Elsevier Inc.</t>
  </si>
  <si>
    <t>https://dx.doi.org/10.1016/j.arth.2022.02.011</t>
  </si>
  <si>
    <t>Journal of Arthroplasty. 37(8 Supplement) (pp S830-S835.e3), 2022. Date of Publication: August 2022.</t>
  </si>
  <si>
    <t>Haijen E.C.H.M.
 Kaelen M.
 Roseman L.
 Timmermann C.
 Kettner H.
 Russ S.
 Nutt D.
 Daws R.E.
 Hampshire A.D.G.
 Lorenz R.
 Carhart-Harris R.L.</t>
  </si>
  <si>
    <t>Predicting responses to psychedelics: A prospective study.</t>
  </si>
  <si>
    <t>Responses to psychedelics are notoriously difficult to predict, yet significant work is currently underway to assess their therapeutic potential and the level of interest in psychedelics among the general public appears to be increasing. We aimed to collect prospective data in order to improve our ability to predict acute- and longer-term responses to psychedelics. Individuals who planned to take a psychedelic through their own initiative participated in an online survey (www.psychedelicsurvey.com). Traits and variables relating to set, setting and the acute psychedelic experience were measured at five different time points before and after the experience. Principle component and regression methods were used to analyse the data. Sample sizes for the five time points were N = 654, N = 535, N = 379, N = 315, and N = 212 respectively. Psychological well-being was increased 2 weeks after a psychedelic experience and remained at this level after 4 weeks. Higher ratings of a "mystical-type experience" had a positive effect on the change in well-being after a psychedelic experience, whereas the other acute psychedelic experience measures, i.e., "challenging experience" and "visual effects", did not influence the change in well-being after the psychedelic experience. Having "clear intentions" for the experience was conducive to mystical-type experiences. Having a positive "set" as well as having the experience with intentions related to "recreation" were both found to decrease the likelihood of having a challenging experience. The baseline trait "absorption" and higher drug doses promoted all aspects of the acute experience, i.e., mystical-type and challenging experiences, as well as visual effects. When comparing the relative contribution of different types of variables in explaining the variance in the change in well-being, it seemed that baseline trait variables had the strongest effect on the change in well-being after a psychedelic experience. These results confirm the importance of extra-pharmacological factors in determining responses to a psychedelic. We view this study as an early step towards the development of empirical guidelines that can evolve and improve iteratively with the ultimate purpose of guiding crucial clinical decisions about whether, when, where and how to dose with a psychedelic, thus helping to mitigate risks while maximizing potential benefits in an evidence-based manner.Copyright © 2018 Haijen, Kaelen, Roseman, Timmermann, Kettner, Russ, Nutt, Daws, Hampshire, Lorenz and Carhart-Harris.</t>
  </si>
  <si>
    <t>https://dx.doi.org/10.3389/fphar.2018.00897</t>
  </si>
  <si>
    <t>Frontiers in Pharmacology. 9(NOV) (no pagination), 2018. Article Number: 897. Date of Publication: 02 Nov 2018.</t>
  </si>
  <si>
    <t>Lang, MA; Belenko, S</t>
  </si>
  <si>
    <t>Predicting retention in a residential drug treatment alternative to prison program</t>
  </si>
  <si>
    <t>treatment retention; drug treatment alternatives to prison; criminal justice population; predicting treatment dropout</t>
  </si>
  <si>
    <t>SUBSTANCE-ABUSE TREATMENT; FOLLOW-UP OUTCOMES; THERAPEUTIC-COMMUNITY; RELAPSE PREVENTION; ANXIETY DISORDERS; CLIENT RETENTION; COCAINE ABUSERS; SCREENING-TEST; TIME SPENT; ALCOHOL</t>
  </si>
  <si>
    <t>One hundred and fifty felony drug offenders diverted from prison to community-based, residential drug treatment alternative to prison program completed a comprehensive interview as part of a longitudinal study. Treatment completion predictors were sought examining intake data (demographics, family, social, employment, medical, psychological, criminal, sexual behavior, drug use and treatment histories). Logistic regression results found completers had more social conformity and close friends, and less need for employment counseling, felony drug convictions, drug dealing income, and unprotected sex than dropouts. Completers were also less likely to encounter recent problems with significant other, have a psychiatric history, experience gunshot or stabbing, and commenced heroin use at older ages than dropouts. However, completers reported higher alcohol use than counterparts. Further analyses explored subcategory models: life choice (substance use, criminal and sexual behavior), static (background and dispositional), and dynamic situational influences (employ ment. psychological state, recent and past encounters). Treatment implications considering findings are discussed. (C) 2000 Elsevier Science Inc. All rights reserved.</t>
  </si>
  <si>
    <t>Li, Qiang;Li, Wei;Wang, Hanyue;Wang, Yarong;Zhang, Yi;Zhu, Jia;Zheng, Ying;Zhang, Dongsheng;Wang, Lina;Li, Yongbin;Yan, Xuejiao;Chang, Haifeng;Fan, Min;Li, Zhe;Tian, Jie;Gold, Mark S.;Wang, Wei;Liu, Yijun</t>
  </si>
  <si>
    <t>Predicting subsequent relapse by drug-related cue-induced brain activation in heroin addiction: An event-related functional magnetic resonance imaging study.</t>
  </si>
  <si>
    <t>Abnormal salience attribution is implicated in heroin addiction. Previously, combining functional magnetic resonance imaging (fMRI) and a drug cueâ€_x0090_reactivity task, we demonstrated abnormal patterns of subjective response and brain reactivity in heroinâ€_x0090_dependent individuals. However, whether the changes in cueâ€_x0090_induced brain response were related to relapse was unknown. In a prospective study, we recruited 49 heroinâ€_x0090_dependent patients under methadone maintenance treatment, a gold standard treatment (average daily dose 41.8 Â± 16.0 mg), and 20 healthy subjects to perform the heroin cueâ€_x0090_reactivity task during fMRI. The patients' subjective craving was evaluated. They participated in a followâ€_x0090_up assessment for 3 months, during which heroin use was assessed and relapse was confirmed by selfâ€_x0090_reported relapse or urine toxicology. Differences between relapsers and nonâ€_x0090_relapsers were analyzed with respect to the results from heroinâ€_x0090_cue responses. Compared with healthy subjects, relapsers and nonâ€_x0090_relapsers commonly demonstrated significantly increased brain responses during the processing of heroin cues in the mesolimbic system, prefrontal regions and visuospatialâ€_x0090_attention regions. However, compared with nonâ€_x0090_relapsers, relapsers demonstrated significantly greater cueâ€_x0090_induced craving and the brain response mainly in the bilateral nucleus accumbens/subcallosal cortex and cerebellum. Although the cueâ€_x0090_induced heroin craving was low in absolute measures, the change in craving positively correlated with the activation of the nucleus accumbens/subcallosal cortex among the patients. These findings suggest that in treatmentâ€_x0090_seeking heroinâ€_x0090_dependent individuals, greater cueâ€_x0090_induced craving and greater specific regional activations might be related to reward/craving and memory retrieval processes. These responses may predict relapse and represent important targets for the development of new treatment for heroin addiction. (PsycInfo Database Record (c) 2022 APA, all rights reserved)</t>
  </si>
  <si>
    <t>https://doi.org/10.1111/adb.12182</t>
  </si>
  <si>
    <t>Konstantatos A.H.
 Angliss M.
 Costello V.
 Cleland H.
 Stafrace S.</t>
  </si>
  <si>
    <t>Predicting the effectiveness of virtual reality relaxation on pain and anxiety when added to PCA morphine in patients having burns dressings changes.</t>
  </si>
  <si>
    <t>Background: Pain arising in burns sufferers is often severe and protracted. The prospect of a dressing change can heighten existing pain by impacting both physically and psychologically. In this trial we examined whether pre-procedural virtual reality guided relaxation added to patient controlled analgesia with morphine reduced pain severity during awake dressings changes in burns patients. Method(s): We conducted a prospective randomized clinical trial in all patients with burns necessitating admission to a tertiary burns referral centre. Eligible patients requiring awake dressings changes were randomly allocated to single use virtual reality relaxation plus intravenous morphine patient controlled analgesia (PCA) infusion or to intravenous morphine patient controlled analgesia infusion alone. Patients rated their worst pain intensity during the dressing change using a visual analogue scale. The primary outcome measure was presence of 30% or greater difference in pain intensity ratings between the groups in estimation of worst pain during the dressing change. Finding(s): Of 88 eligible and consenting patients having awake dressings changes, 43 were assigned to virtual reality relaxation plus intravenous morphine PCA infusion and 43 to morphine PCA infusion alone. The group receiving virtual reality relaxation plus morphine PCA infusion reported significantly higher pain intensities during the dressing change (mean = 7.3) compared with patients receiving morphine PCA alone (mean = 5.3) (p = 0.003) (95% CI 0.6-2.8). Interpretation(s): The addition of virtual reality guided relaxation to morphine PCA infusion in burns patients resulted in a significant increase in pain experienced during awake dressings changes. In the absence of a validated predictor for responsiveness to virtual reality relaxation such a therapy cannot be recommended for general use in burns patients having awake dressings changes. © 2008 Elsevier Ltd and ISBI.</t>
  </si>
  <si>
    <t>https://dx.doi.org/10.1016/j.burns.2008.08.017</t>
  </si>
  <si>
    <t>Burns. 35(4) (pp 491-499), 2009. Date of Publication: June 2009.</t>
  </si>
  <si>
    <t>Moreno-Peral P.
 De Dios Luna J.
 Marston L.
 King M.
 Nazareth I.
 Motrico E.
 Gildegomez-Barragan M.J.
 Torres-Gonzalez F.
 Monton-Franco C.
 Sanchez-Celaya M.
 Diaz-Barreiros M.A.
 Vicens C.
 Munoz-Bravo C.
 Bellon J.A.</t>
  </si>
  <si>
    <t>Predicting the onset of anxiety syndromes at 12 months in primary care attendees. The predictA-Spain study.</t>
  </si>
  <si>
    <t>Background: There are no risk algorithms for the onset of anxiety syndromes at 12 months in primary care. We aimed to develop and validate internally a risk algorithm to predict the onset of anxiety syndromes at 12 months. Method(s): A prospective cohort study with evaluations at baseline, 6 and 12 months. We measured 39 known risk factors and used multilevel logistic regression and inverse probability weighting to build the risk algorithm. Our main outcome was generalized anxiety, panic and other non-specific anxiety syndromes as measured by the Primary Care Evaluation of Mental Disorders, Patient Health Questionnaire (PRIME-MD-PHQ). We recruited 3,564 adult primary care attendees without anxiety syndromes from 174 family physicians and 32 health centers in 6 Spanish provinces. Result(s): The cumulative 12-month incidence of anxiety syndromes was 12.2%. The predictA-Spain risk algorithm included the following predictors of anxiety syndromes: province; sex (female); younger age; taking medicines for anxiety, depression or stress; worse physical and mental quality of life (SF-12); dissatisfaction with paid and unpaid work; perception of financial strain; and the interactions sex*age, sex*perception of financial strain, and age*dissatisfaction with paid work. The C-index was 0.80 (95% confidence interval = 0.78-0.83) and the Hedges' g = 1.17 (95% confidence interval = 1.04-1.29). The Copas shrinkage factor was 0.98 and calibration plots showed an accurate goodness of fit. Conclusion(s): The predictA-Spain risk algorithm is valid to predict anxiety syndromes at 12 months. Although external validation is required, the predictA-Spain is available for use as a predictive tool in the prevention of anxiety syndromes in primary care.Copyright © 2014 Moreno-Peral et al.</t>
  </si>
  <si>
    <t>https://dx.doi.org/10.1371/journal.pone.0106370</t>
  </si>
  <si>
    <t>PLoS ONE. 9(9) (no pagination), 2014. Article Number: e106370. Date of Publication: 03 Sep 2014.</t>
  </si>
  <si>
    <t>Goldstick J.E.
 Walton M.A.
 Heinze J.E.
 Bohnert A.S.B.
 Cunningham R.M.</t>
  </si>
  <si>
    <t>Predicting transitions in druguse disorder in the context of alcohol use disorder diagnosis.</t>
  </si>
  <si>
    <t>Purpose: Risk factors for drug use disorder (DUD) have been studied, but little is known about what factors predict transitions in DUD, and in particular how transitions in alcohol use disorder (AUD) operate as predictors of DUD. We used data froma longitudinal study of drug-using youth to characterize transitions in DUD across two years, with emphasis on the role of concurrent transitions in AUD. Method(s): Research staff recruited 599 youth (age 14-24) reporting any past six month drug use (not including alcohol) froma Level-1 Emergency Department in Flint, Michigan. Participants filled out self-report surveys at baseline and four biannual follow-ups. Follow-up rates were high, with &gt;= 502 (83.8%) responding at any given time point. Research staff used the MINI Neuropsychiatric Interview at each assessment to determine DUD (abuse/dependence on any of prescription sedatives, opioids, or stimulants, hallucinogens, marijuana, cocaine, methamphetamine, or street opioids) and AUD (abuse/dependence). Wemodeled transitions in and out of DUD using covariatemodulated continuous timeMarkov Chains. Covariates included validated measures of age, sex, depressive symptoms (1-4 scale), parental substance use (1-5 scale), community violence exposure (1-4 scale), delinquent peer behaviors (1-5 scale), and past-six-month violence victimization (yes/no; partner/non-partner separately). Result(s): 2,631 assessments were completed and transitions could be determined in 2,031 pairs of measurements (912 No-DUD-&gt;No-DUD; 219 No-DUD-&gt;DUD; 333 DUD-&gt;No-DUD; 567 DUD- &gt;DUD). Parental substance use (hazard ratio: HR = 1.31; 95%CI: [1.02,1.68]), partner violence victimization (HR = 1.51; 95%CI: [1.04,2.19]), non-partner violence victimization (HR = 1.52; 95% CI: [1.04,2.21]), and a concurrent transition into AUD (HR = 2.87, 95% CI: [1.66,4.94]) all increased the transition rate into DUD. Delinquent peer behaviors (HR = 0.55; 95%CI: [0.44,0.69]) lowered the transition rate out of DUD; concurrent transitions into AUD (HR = 0.43; 95% CI: [0.18,1.01]) corresponded to a lower transition rate out of DUD, but were not significant (p = 0.054). All other covariates tested were not significant. Conclusion(s): Transitions in and out of DUD were common, with transitions into AUD dramatically increasing the likelihood of a concurrent transition into DUD. Prevention of youth DUD onset may be improved by focusing on reducing alcohol misuse and violence exposure among emerging adults, as well as parental substance use. Further, interventions for those with DUD may benefit from increasing involvement with pro-social peers.</t>
  </si>
  <si>
    <t>https://dx.doi.org/10.1111/acer.14059</t>
  </si>
  <si>
    <t>Alcoholism: Clinical and Experimental Research. Conference: 42nd Annual Scientific Meeting of the Research Society on Alcoholism, RSA 2019. Minneapolis, MN United States. 43(Supplement 1) (pp 249A), 2019. Date of Publication: June 2019.</t>
  </si>
  <si>
    <t>Roglio, VinÃ­cius Serafini;Borges, Eduardo Nunes;Rabelo-da-Ponte, Francisco Diego;Ornell, Felipe;Nichterwitz Scherer, Juliana;Schuch, Jaqueline Bohrer;Passos, Ives Cavalcante;Sanvicente-Vieira, Breno;Grassi-Oliveira, Rodrigo;von Diemen, Lisia;Pechansky, Flavio;Paim Kessler, Felix Henrique</t>
  </si>
  <si>
    <t>Prediction of attempted suicide in men and women with crack-cocaine use disorder in Brazil.</t>
  </si>
  <si>
    <t>Background: Suicide is a severe health problem, with high rates in individuals with addiction. Considering the lack of studies exploring suicide predictors in this population, we aimed to investigate factors associated with attempted suicide in inpatients diagnosed with cocaine use disorder using two analytical approaches. Methods: This is a cross-sectional study using a secondary database with 247 men and 442 women hospitalized for cocaine use disorder. Clinical assessment included the Addiction Severity Index, the Childhood Trauma Questionnaire, and the Structured Clinical Interview for the Diagnostic and Statistical Manual of Mental Disorders, totalling 58 variables. Descriptive Poisson regression and predictive Random Forest algorithm were used complementarily to estimate prevalence ratios and to build prediction models, respectively. All analyses were stratified by gender. Results: The prevalence of attempted suicide was 34% for men and 50% for women. In both genders, depression (PRM = 1.56, PRW = 1.27) and hallucinations (PRM = 1.80, PRW = 1.39) were factors associated with attempted suicide. Other specific factors were found for men and women, such as childhood trauma, aggression, and drug use severity. The menâ€™s predictive model had prediction statistics of AUC = 0.68, Acc. = 0.66, Sens. = 0.82, Spec. = 0.50, PPV = 0.47 and NPV = 0.84. This model identified several variables as important predictors, mainly related to drug use severity. The womenâ€™s model had higher predictive power (AUC = 0.73 and all other statistics were equal to 0.71) and was parsimonious. Conclusions Our findings indicate that attempted suicide is associated with depression, hallucinations and childhood trauma in both genders. Also, it suggests that severity of drug use may be a moderator between predictors and suicide among men, while psychiatric issues shown to be more important for women. (PsycInfo Database Record (c) 2021 APA, all rights reserved)</t>
  </si>
  <si>
    <t>https://doi.org/10.1371/journal.pone.0232242</t>
  </si>
  <si>
    <t>Azizoddin D.R.
 Wilson J.
 Flowers K.M.
 Beck M.R.
 Chai P.
 Enzinger A.C.
 Edwards R.R.
 Miaskowski C.
 Tulsky J.A.
 Schreiber K.L.</t>
  </si>
  <si>
    <t>Prediction of daily pain and opioid consumption in hospitalized patients with cancer: The importance of psychological symptoms, previous pain, and opioid use.</t>
  </si>
  <si>
    <t>Background: Pain is among the most common reasons that cancer patients present to the emergency department (ED) and are ultimately hospitalized, yet little is known about the patient-level predictors and outcomes of pain-related ED visits and hospitalizations. This study sought to evaluate the predictive association of clinical pain and psychological variables on ED admission with average daily pain and opioid consumption in subsequently hospitalized patients with cancer. Method(s): A prospective cohort study of patients with active cancer presenting to the ED with pain severity &gt;=4/10 on presentation completed baseline surveys that assessed demographic, socioeconomic, cancer diagnosis and treatment, medication use, and psychosocial profiles using validated questionnaires. Daily pain scores and opioids administrated were abstracted from the hospital record. Univariable and multivariable general estimating equation (GEE) analyses examined associations of baseline socioeconomic and clinical variables with the primary outcomes, average daily pain and total daily opioid administration. Result(s): Patients (N = 113) had various types of cancer, with 91% having a diagnosis of &gt; 1 year, 80% with metastatic solid tumors, 73% reported pain as the primary reason for the ED visit, 43% were taking opioids, and 27% had chronic pain predating their cancer. Average daily pain scores ranged between (3.4 to 5.0 out of 10) and daily MMEs ranged between 0 to 1136 MMEs, yet the majority received lower than 60 MMEs per day. In multivariable models, higher pain catastrophizing (B = 0.1, p= 0.001), more recent surgery (B = -0.2 p= 0.016), outpatient opioid use (B = 1.4, p&lt;0.001), and history of chronic pain (B = 0.8, p= 0.022) before cancer diagnosis were independent predictors of greater average daily pain during hospitalization. Higher pain catastrophizing (B = 1.6, p= 0.049), higher anxiety (B = 3.7, p= 0.030), lower depression (B = -4.9, p= 0.028), metastatic disease (B = 16.2, p= 0.038), and outpatient opioid use (B = 32.8, p&lt;0.001) were independent predictors of greater daily opioid administration during hospitalization. Conclusion(s): An evaluation of psychological distress and current opioid use may help to identify cancer patients at increased risk for more severe pain and higher analgesic requirements during hospitalization. This identification will facilitate the delivery of more intensive pharmacologic and nonpharmacologic interventions.</t>
  </si>
  <si>
    <t>https://dx.doi.org/10.1200/JCO.2022.40.28_suppl.195</t>
  </si>
  <si>
    <t>Journal of Clinical Oncology. Conference: 2022 ASCO Quality Care Symposium. Online. 40(28 Supplement) (pp 195), 2022. Date of Publication: 2022.</t>
  </si>
  <si>
    <t>Brede, E; Mayer, TG; Gatchel, RJ</t>
  </si>
  <si>
    <t>Prediction of Failure to Retain Work 1 Year After Interdisciplinary Functional Restoration in Occupational Injuries</t>
  </si>
  <si>
    <t>Disability evaluation; Pain; Rehabilitation; Risk factors</t>
  </si>
  <si>
    <t>DISABLING SPINAL-DISORDERS; CHRONIC MUSCULOSKELETAL DISORDERS; TERTIARY REHABILITATION; SOCIOECONOMIC OUTCOMES; PSYCHIATRIC COMORBIDITY; OBJECTIVE ASSESSMENT; TREATMENT SUCCESS; HEALTH-CARE; PAIN; ASSOCIATION</t>
  </si>
  <si>
    <t>Brede E, Mayer TG, Gatchel RJ. Prediction of failure to retain work 1 year after interdisciplinary functional restoration in occupational injuries. Arch Phys Med Rehabil 2012; 93:268-74. Objective: To identify risk factors for work retention (a patients' ability to both obtain and retain employment) at 1 year after treatment for a chronic disabling occupational musculoskeletal disorder (CDOMD). Design: Prospective cohort study. Setting: Consecutive patients undergoing interdisciplinary functional restoration treatment in a regional rehabilitation referral center. Participants: A sample of 1850 consecutive CDOMD patients, who were admitted to and completed a functional restoration program, were subsequently classified as work retention or nonwork retention at a 1-year posttreatment evaluation. Interventions: Not applicable. Main Outcome Measures: Measures, including medical evaluations, demographic and occupational data, psychosocial diagnostic evaluation, and validated measures of pain, disability, and depressive symptoms, were obtained at admission to, and discharge from, the program. Results: Using a multivariate logistic regression analysis, the following variables were found to be significant predictors of failure to retain work: older age (odds ratio [OR]=1.84; 95% confidence interval [CI], 1.33-2.54), female sex (OR=1.46; 95% CI, 1.09-1.94), nonworking status at discharge (OR=1.65; 95% Cl, 1.11-2.45), extreme disability at admission (OR=1.46; 95% CI, 1.06-2.00), antisocial personality disorder (OR=2.11; 95% CI, 1.09-4.08), receipt of government disability benefits at admission (OR=2.28; 95% CI, 1.06-4.89), and dependence on opiate pain medications (OR=1.43; 95% Cl, 1.02-2.00). The final model improved prediction by 75% over assigning all patients to the larger (work retention) group. Conclusions: This study identified demographic, psychosocial, and occupational factors that were predictive of failure to retain work. These risk factors may be used to individualize treatment plans for CDOMD patients in order to provide optimal functional restoration.</t>
  </si>
  <si>
    <t>Brede E.
 Mayer T.G.
 Gatchel R.J.</t>
  </si>
  <si>
    <t>Prediction of failure to retain work 1 year after interdisciplinary functional restoration in occupational injuries.</t>
  </si>
  <si>
    <t>Objective: To identify risk factors for work retention (a patients' ability to both obtain and retain employment) at 1 year after treatment for a chronic disabling occupational musculoskeletal disorder (CDOMD). Design(s): Prospective cohort study. Setting(s): Consecutive patients undergoing interdisciplinary functional restoration treatment in a regional rehabilitation referral center. Participant(s): A sample of 1850 consecutive CDOMD patients, who were admitted to and completed a functional restoration program, were subsequently classified as work retention or nonwork retention at a 1-year posttreatment evaluation. Intervention(s): Not applicable. Main Outcome Measure(s): Measures, including medical evaluations, demographic and occupational data, psychosocial diagnostic evaluation, and validated measures of pain, disability, and depressive symptoms, were obtained at admission to, and discharge from, the program. Result(s): Using a multivariate logistic regression analysis, the following variables were found to be significant predictors of failure to retain work: older age (odds ratio [OR]=1.84; 95% confidence interval [CI], 1.332.54), female sex (OR=1.46; 95% CI, 1.091.94), nonworking status at discharge (OR=1.65; 95% CI, 1.112.45), extreme disability at admission (OR=1.46; 95% CI, 1.062.00), antisocial personality disorder (OR=2.11; 95% CI, 1.094.08), receipt of government disability benefits at admission (OR=2.28; 95% CI, 1.064.89), and dependence on opiate pain medications (OR=1.43; 95% CI, 1.022.00). The final model improved prediction by 75% over assigning all patients to the larger (work retention) group. Conclusion(s): This study identified demographic, psychosocial, and occupational factors that were predictive of failure to retain work. These risk factors may be used to individualize treatment plans for CDOMD patients in order to provide optimal functional restoration. © 2012 American Congress of Rehabilitation Medicine.</t>
  </si>
  <si>
    <t>https://dx.doi.org/10.1016/j.apmr.2011.08.029</t>
  </si>
  <si>
    <t>Archives of Physical Medicine and Rehabilitation. 93(2) (pp 268-274), 2012. Date of Publication: February 2012.</t>
  </si>
  <si>
    <t>Khanna A.K.
 Bergese S.D.
 Jungquist C.R.
 Morimatsu H.
 Uezono S.
 Lee S.
 Ti L.K.
 Urman R.D.
 McIntyre R.
 Tornero C.
 Dahan A.
 Saager L.
 Weingarten T.N.
 Wittmann M.
 Auckley D.
 Brazzi L.
 Le Guen M.
 Soto R.
 Schramm F.
 Ayad S.
 Kaw R.
 Di Stefano P.
 Sessler D.I.
 Uribe A.
 Moll V.
 Dempsey S.J.
 Buhre W.
 Overdyk F.J.
 Tanios M.
 Rivas E.
 Mejia M.
 Elliott K.
 Ali A.
 Fiorda-Diaz J.
 Carrasco-Moyano R.
 Mavarez-Martinez A.
 Gonzalez-Zacarias A.
 Roeth C.
 Kim J.
 Esparza-Gutierrez A.
 Weiss C.
 Chen C.
 Taniguchi A.
 Mihara Y.
 Ariyoshi M.
 Kondo I.
 Yamakawa K.
 Suga Y.
 Ikeda K.
 Takano K.
 Kuwabara Y.
 Carignan N.
 Rankin J.
 Egan K.
 Waters L.
 Sim M.A.
 Lean L.L.
 Liew Q.E.L.
 Siu-Chun Law L.
 Gosnell J.
 Shrestha S.
 Okponyia C.
 Al-Musawi M.H.
 Gonzalez M.J.P.
 Neumann C.
 Guttenthaler V.
 Manner O.
 Delis A.
 Winkler A.
 Marchand B.
 Schmal F.
 Aleskerov F.
 Nagori M.
 Shafi M.
 McPhee G.
 Newman C.
 Lopez E.
 Har S.M.
 Asbahi M.
 Nordstrom McCaw K.
 Theunissen M.
 Smit-Fun V.</t>
  </si>
  <si>
    <t>Prediction of Opioid-Induced Respiratory Depression on Inpatient Wards Using Continuous Capnography and Oximetry: An International Prospective, Observational Trial.</t>
  </si>
  <si>
    <t>BACKGROUND: Opioid-related adverse events are a serious problem in hospitalized patients. Little is known about patients who are likely to experience opioid-induced respiratory depression events on the general care floor and may benefit from improved monitoring and early intervention. The trial objective was to derive and validate a risk prediction tool for respiratory depression in patients receiving opioids, as detected by continuous pulse oximetry and capnography monitoring. METHOD(S): PRediction of Opioid-induced respiratory Depression In patients monitored by capnoGraphY (PRODIGY) was a prospective, observational trial of blinded continuous capnography and oximetry conducted at 16 sites in the United States, Europe, and Asia. Vital signs were intermittently monitored per standard of care. A total of 1335 patients receiving parenteral opioids and continuously monitored on the general care floor were included in the analysis. A respiratory depression episode was defined as respiratory rate &lt;=5 breaths/min (bpm), oxygen saturation &lt;=85%, or end-tidal carbon dioxide &lt;=15 or &gt;=60 mm Hg for &gt;=3 minutes; apnea episode lasting &gt;30 seconds; or any respiratory opioid-related adverse event. A risk prediction tool was derived using a multivariable logistic regression model of 46 a priori defined risk factors with stepwise selection and was internally validated by bootstrapping. RESULT(S): One or more respiratory depression episodes were detected in 614 (46%) of 1335 general care floor patients (43% male; mean age, 58 +/- 14 years) continuously monitored for a median of 24 hours (interquartile range [IQR], 17-26). A multivariable respiratory depression prediction model with area under the curve of 0.740 was developed using 5 independent variables: age &gt;=60 (in decades), sex, opioid naivety, sleep disorders, and chronic heart failure. The PRODIGY risk prediction tool showed significant separation between patients with and without respiratory depression (P &lt;.001) and an odds ratio of 6.07 (95% confidence interval [CI], 4.44-8.30; P &lt;.001) between the high-and low-risk groups. Compared to patients without respiratory depression episodes, mean hospital length of stay was 3 days longer in patients with &gt;=1 respiratory depression episode (10.5 +/- 10.8 vs 7.7 +/- 7.8 days; P &lt;.0001) identified using continuous oximetry and capnography monitoring. CONCLUSION(S): A PRODIGY risk prediction model, derived from continuous oximetry and capnography, accurately predicts respiratory depression episodes in patients receiving opioids on the general care floor. Implementation of the PRODIGY score to determine the need for continuous monitoring may be a first step to reduce the incidence and consequences of respiratory compromise in patients receiving opioids on the general care floor. Copyright © 2020 The Author(s).</t>
  </si>
  <si>
    <t>https://dx.doi.org/10.1213/ANE.0000000000004788</t>
  </si>
  <si>
    <t>Anesthesia and Analgesia. 131(4) (pp 1012-1024), 2020. Date of Publication: 01 Oct 2020.</t>
  </si>
  <si>
    <t>Komatsu R.
 Carvalho B.
 Flood P.</t>
  </si>
  <si>
    <t>Prediction of outliers in pain, analgesia requirement, and recovery of function after childbirth: a prospective observational cohort study.</t>
  </si>
  <si>
    <t>Background: Prediction models to identify parturients who experience protracted pain, prolonged opioid use, and delayed self-assessed functional recovery are currently inadequate. Method(s): For this study, 213 nulliparous women who planned vaginal delivery were enrolled and assessed daily until they completed three outcomes: (1) pain resolution; (2) opioid cessation; and (3) self-assessed functional recovery to predelivery level. The primary composite endpoint, 'pain and opioid-free functional recovery' was the time required to reach all three endpoints. The subjects were divided into two categories (the worst (longest time) 20% and remaining 80%) for reaching the primary composite endpoint, and each individual component. Prediction models for prolonged recovery were constructed using multivariate logistic regression with demographic, obstetric, psychological, and health-related quality of life characteristics as candidate predictors. Result(s): Labour induction (vs spontaneous labour onset) predicted the worst 20% for the primary composite endpoint in the final multivariate model. Labour induction and higher postpartum day 1 numerical rating score for pain were predictors for being in the worst 20% for both functional recovery and pain burden. Labour type, delivery type, Patient-Reported Outcomes Measurement Information System (PROMIS) anxiety score, RAND 36 Item Health Survey 1.0 (SF-36) physical health composite score, and postpartum breastfeeding success were predictive of delayed opioid cessation. Conclusion(s): Labour induction and elevated numerical rating score for pain are predictive of poor recovery after childbirth. Further research is necessary to determine whether modification would benefit mothers at risk for poor recovery.Copyright © 2018 British Journal of Anaesthesia</t>
  </si>
  <si>
    <t>https://dx.doi.org/10.1016/j.bja.2018.04.033</t>
  </si>
  <si>
    <t>British Journal of Anaesthesia. 121(2) (pp 417-426), 2018. Date of Publication: August 2018.</t>
  </si>
  <si>
    <t>Abrecht C.R.
 Cornelius M.
 Wu A.
 Jamison R.N.
 Janfaza D.
 Urman R.D.
 Campbell C.
 Smith M.
 Haythornthwaite J.
 Edwards R.R.
 Schreiber K.L.</t>
  </si>
  <si>
    <t>Prediction of pain and opioid utilization in the perioperative period in patients undergoing primary knee arthroplasty: Psychophysical and psychosocial factors.</t>
  </si>
  <si>
    <t>Objective. To identify factors associated with pain severity and opioid consumption in the early perioperative period. Design. Prospective observational cohort study. Setting. Tertiary academic medical center. Subjects. Patients with osteoarthritis older than age 45 years undergoing primary total knee replacement at Brigham and Women's Hospital. A total of 126 patients enrolled. Methods. Preoperatively, pain questionnaires and quantitative sensory testing were performed on patients to develop a psychosocial and psychophysical profile. Postoperatively, pain scores and opioid consumption were measured as primary end points. Univariate and multiple linear regression analyses were performed to determine the predictive value of these characteristics on perioperative pain scores and opioid consumption. Results. Regression analysis revealed several predictors of acute postoperative pain scores including temporal summation of pain (TSP; P 5 0.001), body mass index (BMI; P 5 0.044), number of previous knee surgeries (P 5 0.006), and female gender (P 5 0.023). Similarly, predictors of opioid utilization included TSP (P 5 0.011), BMI (P 5 0.02), age (P 5 &lt;0.001), and tourniquet time (P 5 0.003). Conclusions. The only significant, unique predictors of both pain and opioid consumption were TSP, an index of central pain facilitatory processes, and BMI. Interestingly, psychosocial factors, such as catastrophizing and somatization, although correlated with postoperative pain scores and opioid consumption, generally did not independently explain substantial variance in these measures. This study suggests that BMI and quantitative sensory testing, specifically the temporal summation of pain, may provide value in the preoperative assessment of patients undergoing total knee arthroplasty and other surgeries via predicting their level of risk for adverse pain outcomes.Copyright © 2017 American Academy of Pain Medicine.</t>
  </si>
  <si>
    <t>https://dx.doi.org/10.1093/pm/pny020</t>
  </si>
  <si>
    <t>Pain Medicine (United States). 20(1) (pp 161-171), 2019. Date of Publication: 01 Jan 2019.</t>
  </si>
  <si>
    <t>Kinjo S.
 Sands L.P.
 Lim E.
 Paul S.
 Leung J.M.</t>
  </si>
  <si>
    <t>Prediction of postoperative pain using path analysis in older patients.</t>
  </si>
  <si>
    <t>Purpose Effective postoperative pain management is important for older surgical patients because pain affects perioperative outcomes. A prospective cohort study was conducted to describe the direct and indirect effects of patient risk factors and pain treatment in explaining levels of postoperative pain in older surgical patients. Methods We studied patients who were 65 years of age or older and were scheduled for major noncardiac surgery with a postoperative hospital stay of at least 2 days. The numeric rating scale (0 = no pain, 10 = worst possible pain) was used to measure pain levels before surgery and once daily for 2 days after surgery. Path analysis was performed to examine the association between predictive variables and postoperative pain levels. Results Three hundred fifty patients were studied. We found that preoperative pain level, use of preoperative opioids, female gender, higher ASA physical status, and postoperative pain control methods were the strongest predictors of postoperative pain as measured on the first day after surgery. Younger age, greater preoperative symptoms of depression, and lower cognitive function also contributed to higher postoperative pain levels. Pain levels on the second day after surgery were strongly predicted by preoperative pain level, use of preoperative opioids, surgical risk, and pain and opioid dose on postoperative day 1. However, younger age, female gender, higher ASA physical status, greater preoperative symptoms of depression, lower cognitive function, and postoperative pain control methods indirectly contributed to pain levels on the second day after surgery. Conclusion Although preoperative pain and use of preoperative opioids have the strongest effects on postoperative pain, clinicians should be aware that other factors such as age, gender, surgical risk, preoperative cognitive impairment, and depression also contribute to reported postoperative pain. Based on significant statistical correlations, these study results can contribute to more effective postoperative care for those patients having the risk factors studied here. Preoperative treatment/intervention based in part on factors such as preoperative pain, use of preoperative opioids, and depression may improve postoperative pain management. © 2011 Japanese Society of Anesthesiologists.</t>
  </si>
  <si>
    <t>https://dx.doi.org/10.1007/s00540-011-1249-6</t>
  </si>
  <si>
    <t>Journal of Anesthesia. 26(1) (pp 1-8), 2012. Date of Publication: February 2012.</t>
  </si>
  <si>
    <t>Hallgren KA, Ries RK, Atkins DC, Bumgardner K, Roy-Byrne P.</t>
  </si>
  <si>
    <t>Prediction of Suicide Ideation and Attempt Among Substance-Using Patients in Primary Care</t>
  </si>
  <si>
    <t>J Am Board Fam Med</t>
  </si>
  <si>
    <t>10.3122/jabfm.2017.02.160264</t>
  </si>
  <si>
    <t>Prichep LS, Alper KR, Kowalik SC, Vaysblat LS, Merkin HA, Tom M, John ER, Rosenthal MS.</t>
  </si>
  <si>
    <t>Prediction of treatment outcome in cocaine dependent males using quantitative EEG</t>
  </si>
  <si>
    <t>10.1016/s0376-8716(98)00147-1</t>
  </si>
  <si>
    <t>Dijkstra B.A.G.
 Krabbe P.F.M.
 De Jong C.A.J.
 van der Staak C.P.F.</t>
  </si>
  <si>
    <t>Prediction of withdrawal symptoms during opioid detoxification.</t>
  </si>
  <si>
    <t>Objective: The severity of self-reported withdrawal symptoms varies during detoxification of opioid-dependent patients. The aim of this study is to identify subgroups of withdrawal symptoms within the detoxification trajectory and to predict the severity of withdrawal symptoms on the basis of drug-related and sociodemographic characteristics. Design and setting: A prospective study carried out in an in-patient setting in four addiction treatment centres in the Netherlands. Participant(s): Two hundred opioid-dependent patients who participated in a randomized controlled trial and completed more than 75 percent of the administrations of the subjective opioid withdrawal scales during rapid detoxification. Intervention and main outcome measure: Main outcome measure was the severity of opioid withdrawal as measured by the subjective opioid withdrawal scale during detoxification (18 measurements). Predictor baseline data were obtained on sociodemographic background, severity of addiction, psychopathology, personality disorder, and craving. Statistics: Those variables found to be statistically significant in univariate analyses were entered into multivariate regression models to predict the severity of subjective withdrawal. Result(s): No distinct subgroups could be identified despite substantial individual variability throughout the detoxification trajectory. The multiple regression results showed only four variables to predict the severity of withdrawal symptoms: baseline withdrawal symptoms, intravenous heroin use in the last 30 days, anxiety, and cluster C personality disorder. The variance explained by these sociodemographic variables was low while the largest amount of variance was explained by baseline withdrawal symptoms (27 percent). Conclusion(s): The results of the present study provide evidence that the severity of withdrawal symptoms during detoxification treatment is moderately predicted by the baseline severity of their withdrawal symptoms and not by drug- and patient-related characteristics.</t>
  </si>
  <si>
    <t>https://dx.doi.org/10.5055/jom.2008.0035</t>
  </si>
  <si>
    <t>Journal of Opioid Management. 4(5) (pp 311-319), 2008. Date of Publication: September/October 2008.</t>
  </si>
  <si>
    <t>Ferri M.J.
 Reid Finlayson A.J.
 Martin P.R.</t>
  </si>
  <si>
    <t>Predictive factors for initial relapse in patients on buprenorphine maintenance.</t>
  </si>
  <si>
    <t>Background: Buprenorphine is increasingly used in the maintenance treatment of opiate dependence. Little is known about outcomes for patients on buprenorphine maintenance. This study examines factors associated with relapse and retention in a sample of outpatients on buprenorphine maintenance treatment for opiate dependence. Method(s): This is a retrospective chart review of 62 patients (32 male) with opiate dependence treated at the Vanderbilt University Addiction Psychiatry Clinic. All patients who received at least one buprenorphine prescription from July 1, 2008 to June 30, 2009 were included in the study. Relapse was determined by self-report, urine toxicology screens, and by checking the Tennessee Prescription Monitoring Program database. Data were analyzed for associations between various factors and relapse outcome using tests of association. Result(s): Thirty-one patients (50%) relapsed (reported opiate use, filled opiate scripts, or had positive urine screen) at least once. Fourteen of these (23%) dropped out of treatment completely (&lt;&lt;true&gt;&gt; relapse). Females tended to be more likely to relapse (58% vs. males 42%, p = .13) but were twice as likely to remain in treatment after relapsing. Patients on public insurance tended to relapse more frequently (55% vs. 45%, p = .13). Patients with comorbid anxiety disorders relapsed more often (48% vs. 16%, p = .007). Patients actively using benzodiazepines (despite clinic policy) relapsed more often (47% vs. 21%, p = .04). Patients actively abusing alcohol during treatmentwere also more likely to relapse (31% vs. 7%, p = .02). Patients who relapsed were more likely to be on a higher buprenorphine maintenance dose (median 24 mg vs. 16 mg, p &lt; .001). Conclusion(s): Many factors may be associated with relapse in outpatient buprenorphine maintenance. Initial results suggest that patients with comorbid anxiety disorders are more likely to relapse. Benzodiazepine and alcohol abuse during treatment are also associated with relapse. A logistic regression modelmay be helpful to analyze interaction between these variables. A higher maintenance dose of buprenorphine may contribute to relapse in this sample. A larger sample size and prospective design would be helpful to better characterize these and other relevant factors.</t>
  </si>
  <si>
    <t>https://dx.doi.org/10.1111/j.1521-0391.2011.00147.x</t>
  </si>
  <si>
    <t>American Journal on Addictions. Conference: 21st Annual Meeting and Symposium of the American Academy of Addiction Psychiatry, AAAP 2010. Boca Raton, FL United States. Conference Publication: (var.pagings). 20(4) (pp 390), 2011. Date of Publication: July-August 2011.</t>
  </si>
  <si>
    <t>Chung F.
 Wong J.
 Bellingham G.
 Lebovic G.
 Singh M.
 Waseem R.
 Peng P.
 George C.F.P.
 Furlan A.
 Bhatia A.
 Clarke H.
 Juurlink D.N.
 Mamdani M.M.
 Horner R.
 Orser B.A.
 Ryan C.M.</t>
  </si>
  <si>
    <t>Predictive factors for sleep apnoea in patients on opioids for chronic pain.</t>
  </si>
  <si>
    <t>The risk of death is elevated in patients taking opioids for chronic non-cancer pain. Respiratory depression is the main cause of death due to opioids and sleep apnoea is an important associated risk factor. Methods In chronic pain clinics, we assessed the STOP-Bang questionnaire (a screening tool for sleep apnoea; Snoring, Tiredness, Observed apnoea, high blood Pressure, Body mass index, age, neck circumference and male gender), Epworth Sleepiness Scale, thyromental distance, Mallampati classification, daytime oxyhaemoglobin saturation (SpO 2) and calculated daily morphine milligram equivalent (MME) approximations for each participant, and performed an inlaboratory polysomnogram. The primary objective was to determine the predictive factors for sleep apnoea in patients on chronic opioid therapy using multivariable logistic regression models. Results Of 332 consented participants, 204 underwent polysomnography, and 120 (58.8%) had sleep apnoea (AHI &gt;=5) (72% obstructive, 20% central and 8% indeterminate sleep apnoea), with a high prevalence of moderate (23.3%) and severe (30.8%) sleep apnoea. The STOP-Bang questionnaire and SpO 2 are predictive factors for sleep apnoea (AHI &gt;=15) in patients on opioids for chronic pain. For each one-unit increase in the STOP-Bang score, the odds of moderate-to-severe sleep apnoea (AHI &gt;=15) increased by 70%, and for each 1% SpO 2 decrease the odds increased by 33%. For each 10 mg MME increase, the odds of Central Apnoea Index &gt;=5 increased by 3%, and for each 1% SpO 2 decrease the odds increased by 45%. Conclusion In patients on opioids for chronic pain, the STOP-Bang questionnaire and daytime SpO 2 are predictive factors for sleep apnoea, and MME and daytime SpO 2 are predictive factors for Central Apnoea Index &gt;=5. Trial registration number NCT02513836.Copyright © © Author(s) (or their employer(s)) 2019. Re-use permitted under CC BY-NC. No commercial re-use. See rights and permissions. Published by BMJ.</t>
  </si>
  <si>
    <t>https://dx.doi.org/10.1136/bmjresp-2019-000523</t>
  </si>
  <si>
    <t>BMJ Open Respiratory Research. 6(1) (no pagination), 2019. Article Number: e000523. Date of Publication: 23 Dec 2019.</t>
  </si>
  <si>
    <t>Sarasvita, Riza;Tonkin, Anne;Utomo, Budi;Ali, Robert</t>
  </si>
  <si>
    <t>Predictive factors for treatment retention in methadone programs in Indonesia.</t>
  </si>
  <si>
    <t>This article presents the results of a 6-month prospective cohort study of methadone maintenance treatment (MMT) in Indonesia. The study aimed to investigate the predictor variables of retention in MMT in Indonesia. The duration of treatment (in days) was the main outcome of the study. For the study, program, client, social network, and accessibility factors were investigated as potential predictors of retention. The study analyzed the relative weight of each factor in predicting treatment retention. The sample consisted of 178 clients drawn from three participating clinics: Rumah Sakit Ketergantungan Obat and Tanjung Priok in Jakarta and Sanglah in Bali. The 3- and 6-month retention rates were 74.2% and 61.3%, respectively. These rates are comparable with previous studies conducted in developed countries. A survival analysis using a robust estimation for the Cox PH regression found that the strongest predictors of retention were methadone dose followed by an interaction between take-home dose and the experience of the clinic providing this treatment. Other significant predictor variables included age, perceived clinic accessibility, and client's belief in the program. The study concludes that MMT cannot solely rely on the pharmacology for retention but should also promote informed access to take-home doses. (PsycInfo Database Record (c) 2021 APA, all rights reserved)</t>
  </si>
  <si>
    <t>https://doi.org/10.1016/j.jsat.2011.07.009</t>
  </si>
  <si>
    <t>Thomazeau J.
 Rouquette A.
 Martinez V.
 Rabuel C.
 Prince N.
 Laplanche J.-L.
 Nizard R.
 Bergmann J.-F.
 Perrot S.
 Lloret-Linares C.</t>
  </si>
  <si>
    <t>Predictive factors of chronic post-surgical pain at 6 months following knee replacement: Influence of postoperative pain trajectory and genetics.</t>
  </si>
  <si>
    <t>Background: The frequency of chronic postsurgical pain (CPSP) after knee replacement remains high, but might be decreased by improvements to prevention. Objective(s): To identify pre- and postsurgical factors predictive of CPSP 6 months after knee replacement. Study Design: Single-center prospective observational study. Setting(s): An orthopedic unit in a French hospital. Method(s): Consecutive patients referred for total or unicompartmental knee arthroplasty from March to July 2013 were prospectively invited to participate in this study. For each patient, we recorded preoperative pain intensity, anxiety and depression levels, and sensitivity and pain thresholds in response to an electrical stimulus. We analyzed OPRM1 and COMT single-nucleotide polymorphisms. Acute postoperative pain (APOP) in the first 5 days after surgery was modeled by a pain trajectory. Changes in the characteristics and consequences of the pain were monitored 3 and 6 months after surgery. Bivariate analysis and multivariate logistic regression were conducted to identify predictors of CPSP. Result(s): We prospectively evaluated 104 patients in this study, 74 (28.8%) of whom reported CPSP at 6 months. Three preoperative factors were found to be associated with the presence of CPSP in multivariate logistic regression analysis: High school diploma level (OR = 3.83 [1.20 - 12.20]), consequences of pain in terms of walking ability, as assessed with the Brief Pain Inventory short form "walk" item (OR = 4.06 [1.18 - 13.94]), and a lack of physical activity in adulthood (OR = 4.01 [1.33 - 12.10]). One postoperative factor was associated with the presence of CPSP: A high-intensity APOP trajectory. An association of borderline statistical significance was found with the A allele of the COMT gene (OR = 3.4 [0.93 - 12.51]). Two groups of patients were identified on the basis of their APOP trajectory: High (n = 28, 26%) or low (n = 80, 74%) intensity. Patients with high-intensity APOP trajectory had higher anxiety levels and were less able to walk before surgery (P &lt; 0.05). Limitation(s): This was a single-center study and the sample may have been too small for the detection of some factors predictive of CPSP or to highlight the role of genetic factors. Conclusion(s): Our findings suggest that several preoperative and postoperative characteristics could be used to facilitate the identification of patients at high risk of CPSP after knee surgery. All therapeutic strategies decreasing APOP, such as anxiety management or performing knee replacement before the pain has a serious effect on ability to walk, may help to decrease the risk of CPSP. Further prospective studies testing specific management practices, including a training program before surgery, are required.Copyright © 2016, American Society of Interventional Pain Physicians. All rights reserved.</t>
  </si>
  <si>
    <t>Pain Physician. 19(5) (pp E729-E741), 2016. Date of Publication: 2016.</t>
  </si>
  <si>
    <t>Tasian G.
 Yang H.
 Al-Khalidi H.
 Curatolo M.
 Maalouf N.
 Antonelli J.
 Desai A.
 Lai H.
 Reese P.
 Wessells H.
 Ziemba J.
 Kirkali Z.
 Scales C.
 Harper J.</t>
  </si>
  <si>
    <t>PREDICTIVE MODELS FOR SEVERE PAIN AND URINARY SYMPTOMS AFTER URETEROSCOPY WITH URETERAL STENT PLACEMENT FROM THE USDRN STENTS STUDY.</t>
  </si>
  <si>
    <t>INTRODUCTION AND OBJECTIVE: In order to identify patients most likely to benefit from strategies to improve post-operative experiences, the Urinary Stone Disease Research Network developed models to predict severe pain and urinary symptoms after ureteroscopy (URS) for urinary stones. METHOD(S): The cohort included participants who underwent URS with ureteral stent placement for ureteral and/or kidney stones at 4 centers in the United States as part of the prospective STENTS study. We fit multivariable logistic regression models with generalized estimating equations for three outcomes: severe pain intensity (i.e., magnitude of pain), pain interference (i.e., pain disrupting daily activities), and urinary symptoms. Each outcome was defined as the top quartile of symptoms reported on post-operative days 1, 3, 5, and 7 after URS. In the model building process, we tested the following variables that were all measured before URS and stent placement: age, sex, BMI, number of body regions affected by pain, current depression, ureteral stone location, prior URS, opioid use, hypersensitivity to mechanical pain (pressure pain threshold), and pain facilitation (temporal summation). RESULT(S): The study included 424 participants, of whom 6.6% were adolescents, 93.4% were adults, and 47% were female. Twohundred twelve participants (50%) had kidney stones and 203 (48%) had ureteral stones as the indication for URS. Models that included sex, number of body regions affected by pain, and depression successfully predicted all three outcomes (Figure). CONCLUSION(S): Pre-operative patient characteristics, particularly sex and psychosocial health, have good performance for predicting individuals who will experience severe pain and severe urinary symptoms after URS with ureteral stent placement. If validated in external cohorts, these models could be integrated into bedside practice to implement individualized pre-emptive strategies to improve post-surgical outcomes. (Figure Presented).</t>
  </si>
  <si>
    <t>https://dx.doi.org/10.1097/JU.0000000000003327.04</t>
  </si>
  <si>
    <t>Journal of Urology. Conference: 117th Annual Meeting of the American Urological Association, AUA 2023. Chicago, IL United States. 209(Supplement 4) (pp e921), 2023. Date of Publication: April 2023.</t>
  </si>
  <si>
    <t>Tucker JS, Ewing BA, Miles JNV, Shih RA, Pedersen ER, D'Amico EJ.</t>
  </si>
  <si>
    <t>Predictors and consequences of prescription drug misuse during middle school</t>
  </si>
  <si>
    <t>10.1016/j.drugalcdep.2015.09.018</t>
  </si>
  <si>
    <t>Lin, Huang-Chi;Chen, Kuei-Ying;Wang, Peng-Wei;Yen, Cheng-Fang;Wu, Hung-Chi;Yen, Chia-Nan;Yeh, Yi-Chun;Chung, Kung-shang;Chang, Hsun-Cheng</t>
  </si>
  <si>
    <t>Predictors for dropping-out from methadone maintenance therapy programs among heroin users in southern Taiwan.</t>
  </si>
  <si>
    <t>This study examined the methadone maintenance therapy (MMT) retention rates of heroin users in Taiwan and the predictors for dropout in the 18-month period after starting MMT. We consecutively recruited 368 intravenous heroin users receiving MMT in 2007â€“2008 and applied Cox proportional hazards regression analysis to determine the predictive effect of pre- and in-treatment variables on early discontinuation of MMT. The retention rate at 18 months was 32.3%. High heroin expenses, more severe harm caused by heroin use, perceived lower family support, and lower methadone dosage at 3 months after starting MMT increased the risk of dropout in the follow-up period. (PsycINFO Database Record (c) 2017 APA, all rights reserved)</t>
  </si>
  <si>
    <t>https://doi.org/10.3109/10826084.2012.749411</t>
  </si>
  <si>
    <t>Raggi A.
 Giovannetti A.M.
 Leonardi M.
 Sansone E.
 Schiavolin S.
 Curone M.
 Grazzi L.
 Usai S.
 D'Amico D.</t>
  </si>
  <si>
    <t>Predictors of 12-Months Relapse After Withdrawal Treatment in Hospitalized Patients With Chronic Migraine Associated With Medication Overuse: A Longitudinal Observational Study.</t>
  </si>
  <si>
    <t>Background: Studies addressing relapse rates conflate relapse into chronic migraine (CM) and medication overuse (MO), and the consequent need to repeat withdrawal. We aim to identify 12-months predictors of relapse into CM (based on headaches frequency) separately from occurrence of another structured withdrawal. Method(s): Hospitalized patients with CM-MO under withdrawal were enrolled. Candidate predictors included demographic, disability, quality of life, depression scores, general self-efficacy, social support, headaches frequency and intensity, class of overused medications, history of withdrawal treatment in the three years prior to enrollment, attendance to emergency room (ER) between enrollment and follow-up, nonattendance to outpatient neurological examinations. Logistic regressions was used to address the significant predictors for the two outcomes. Result(s): Complete data were available for 177 patients: 60 (33.9%) relapsed into CM, 38 (21.5%) underwent another withdrawal treatment. Recent history of withdrawal treatments, ER admission after discharge and high baseline BDI-II scores were significant predictors in both models. In addition to this, high baseline headache frequency predicted relapse into another withdrawal treatment. Conclusion(s): Predictors or relapse into CM and of occurrence of another withdrawal by 12-months are somehow similar. It is important to assess presence of recent previous withdrawal treatments and to plan regular follow-up afterwards, in particular for patients with high headache frequency and relevant mood disturbances: in this way, it will be more likely that situations requiring further structured withdrawal treatments can be identified before patients have to refer to ER.Copyright © 2016 American Headache Society</t>
  </si>
  <si>
    <t>https://dx.doi.org/10.1111/head.12979</t>
  </si>
  <si>
    <t>Headache. 57(1) (pp 60-70), 2017. Date of Publication: 01 Jan 2017.</t>
  </si>
  <si>
    <t>Ilgen, Mark A.;Harris, Alex H. S.;Moos, Rudolf H.;Tiet, Quyen Q.</t>
  </si>
  <si>
    <t>Predictors of a suicide attempt one year after entry into substance use disorder treatment.</t>
  </si>
  <si>
    <t>Background: The present study examined the patient intake and treatment-related risk factors associated with a suicide attempt in the 30 days before a 1-year posttreatment assessment. Methods: A national sample of 8,807 patients presenting for treatment of substance use disorders (SUDs) in the Department of Veterans Affairs healthcare system were assessed at treatment intake and follow-up. Using the MacArthur Model, the risk and protective factors for suicide attempt were identified at baseline and during treatment. Results: At follow-up, 4% (314/8,807) of the patients reported a suicide attempt within the past 30 days. Baseline predictors of a suicide attempt before follow-up included elevated suicidal/psychiatric symptoms, more recent problematic alcohol use, and longer duration of cocaine use. Contact with the criminal justice system was a protective factor that reduced the likelihood of a future suicide attempt. Greater engagement in SUD treatment was also associated with a reduction in suicide risk. Conclusions: More involvement in SUD treatment reduced the likelihood of a future suicide attempt in high-risk patients. Substance use disorder treatment providers interested in reducing future suicidal behavior may want to concentrate their efforts on identifying at-risk individuals and actively engaging these patients in longer treatment episodes. (PsycInfo Database Record (c) 2023 APA, all rights reserved)</t>
  </si>
  <si>
    <t>https://doi.org/10.1111/j.1530-0277.2007.00348.x</t>
  </si>
  <si>
    <t>Sander P.M.
 Cole S.R.
 Ostrow D.G.
 Johnson-Hill L.M.
 Bolan R.K.
 Stall R.
 Jacobson L.P.</t>
  </si>
  <si>
    <t>Predictors of alcohol consumption among U.S. Men who have sex with men.</t>
  </si>
  <si>
    <t>Alcohol consumption may increase high-risk sexual activity, putting individuals at higher risk for sexually transmitted infections (STI) including HIV. Predictors of alcohol consumption over time among men who have sex with men (MSM) are poorly understood. This study examined longitudinal data from 3,729 HIV-uninfected men enrolled in the Multicenter AIDS Cohort Study over 63,402 semi-annual visits at which they self-reported alcohol consumption (at baseline (over follow-up): 8% (14%) non-drinkers, 26% (15%) heavy drinkers, median consumption of 8 (4) drinks/week). Potential predictors of alcohol consumption included baseline demographic values and time-updated variables lagged by one visit including CES-D depression scale score (&gt;=16), self-reported substance use, sexual practices and medical history including STIs and hospitalization. Models for the risk ratio (RR) using a modified Poisson approach estimated the association of potential predictors with drinking status. Among drinkers, lognormal models estimated associations with consumption level. Models adjusted for other potential predictors, baseline drinking level and time-on-study. RR (95% confidence limits) for any alcohol consumption were 1.11 (1.08, 1.13) and 1.12 (1.10, 1.15) for use of 1 and &gt;1 illicit drugs compared to no drug use. Among drinkers, ratios of median number of drinks consumed per week were: 1.13 (1.09, 1.16), 1.22 (1.17, 1.27) and 1.33 (1.26, 1.40) for use of 1, 2 and &gt;2 illicit drugs all compared to no drug use. This study suggests that among MSM, users of illicit drugs may consume large amounts of alcohol and be at risk of alcohol-related health consequences, like STIs.</t>
  </si>
  <si>
    <t>https://dx.doi.org/10.1093/aje/kwq151</t>
  </si>
  <si>
    <t>American Journal of Epidemiology. Conference: 43rd Annual Meeting of the Society for Epidemiologic Research, SER 2010. Anaheim, CA United States. Conference Publication: (var.pagings). 171(SUPPL. 11) (pp S151), 2010. Date of Publication: 01 Jun 2010.</t>
  </si>
  <si>
    <t>Claus, Ronald E.;Kindleberger, Lisa R.;Dugan, Mary C.</t>
  </si>
  <si>
    <t>Predictors of attrition in a longitudinal study of substance abusers.</t>
  </si>
  <si>
    <t>Previous research has emphasized the importance of minimizing attrition in longitudinal studies. The authors examined the influence of demographic, clinical, and process factors on attrition from a longitudinal study of 286 substance abusers (aged 19-67 yrs) recruited at a central intake unit. Univariate tests showed that those who completed three, six, and 12 month interviews had higher baseline alcohol and drug use and were more likely to provide three or more contacts when recruited, to be female, to have been married, and to have previously received substance abuse or psychiatric treatment. Multivariate logistic regression revealed that complete data participants (those who completed all three ASI interviews) were nearly three times more likely to have previously received psychiatric treatment and twice as likely to have completed an early engagement interview. In addition, they were twice as likely to be female, and nearly twice as likely to be employed, own a residence, have completed high school, and be married. Procedures that may help decrease study attrition are discussed. (PsycINFO Database Record (c) 2016 APA, all rights reserved)</t>
  </si>
  <si>
    <t>https://doi.org/10.1080/02791072.2002.10399938</t>
  </si>
  <si>
    <t>Braden J.B.
 Young A.
 Sullivan M.D.
 Walitt B.
 Lacroix A.Z.
 Martin L.</t>
  </si>
  <si>
    <t>Predictors of change in pain and physical functioning among post-menopausal women with recurrent pain conditions in the women's health initiative observational cohort.</t>
  </si>
  <si>
    <t>Pain complaints are commonly reported symptoms among postmenopausal women and can have significant effects on health-related quality of life. We sought to identify medical and psychosocial factors that predict changes in pain and overall physical functioning over a 3-year period among postmenopausal women with recurrent pain conditions. We examined data from postmenopausal women age 50 to 79 with recurrent pain conditions (low back pain, neck pain, headache or migraines, or joint pain or stiffness) over a 3-year period using the Women's Health Initiative Observational Study Cohort (N = 67,963). Multinomial logistic regression models controlling for demographic and clinical characteristics were used to identify baseline predictors of change in the SF-36 subscales for pain and physical functioning between baseline and 3-year follow-up. Body mass index (BMI) was associated with worsening of pain (OR [95% CI] 1.54 [1.45-1.63] for BMI &gt;=30) and physical functioning (1.83 [1.71-1.95] for BMI &gt;=30). A higher reported number of nonpain symptoms, higher medical comorbidity, and a positive screen for depression (1.13 [1.05-1.22] for worsened pain) were also associated with worsening of pain and physical functioning. Baseline prescription opioid use was also associated with lack of improvement in pain (OR.42, 95% CI.36-.49) and with worsened physical functioning (1.25 [1.04-1.51]). Perspective(s): This study presents prospective data on change in pain and physical functioning in postmenopausal women over a 3-year period. Our results suggest depression, nonpain physical symptoms, obesity, and possibly opioid treatment are associated with worse long-term pain outcomes in this population. © 2012 by the American Pain Society.</t>
  </si>
  <si>
    <t>https://dx.doi.org/10.1016/j.jpain.2011.10.007</t>
  </si>
  <si>
    <t>Journal of Pain. 13(1) (pp 64-72), 2012. Date of Publication: January 2012.</t>
  </si>
  <si>
    <t>Hebert J.
 Bigney E.
 Abraham E.
 Wedderkopp N.
 Richardson E.
 Darling M.
 Manson N.</t>
  </si>
  <si>
    <t>Predictors of clinical outcome following surgery for lumbar spinal stenosis: a study of postoperative pain and disability trajectories.</t>
  </si>
  <si>
    <t>Background: Our objective was to identify predictors of poor outcomes for disability, leg pain and back pain following surgery for lumbar spinal stenosis (LSS). Method(s): We conducted a retrospective analysis of prospectively collected data. Patients with LSS (n = 548) from 13 centres participating in the Canadian Spine Outcomes and Research Network (CSORN) were classified by postoperative pain and disability trajectories. Generalized linear mixed models adjusted for age and sex were used to identify associations between postoperative clinical outcome and preoperative demographic, clinical history, health status, and surgical factors. The subgroup with excellent outcomes was used as the reference group; associations were reported with relative risk ratios (RR). Result(s): Factors predicting membership in postoperative trajectories indicating poor outcomes for disability, leg and back pain were comorbid depression (RR 3.70, 95% confidence interval [CI] 1.53-8.90; RR 3.79, 95% CI 1.11-12.94; RR 3.78, 95% CI 1.11-12.88, respectively), scoring moderate to severe on the Patient Health Questionnaire (RR 4.02, 95% CI 1.99-8.15; RR 2.40, 95%CI 1.09-5.63; RR 2.60, 95% CI 1.04-6.98, respectively) and previous drug use. Preoperative opioid use was associated with 2.51 (95% CI 1.22-5.20) times the risk of belonging to the poor outcome subgroup for disability and 3.77 (95% CI 1.40- 10.18) times the risk for poor back pain outcome. Preoperative neuroleptic use was associated with 3.78 (95% CI 1.02-6.93) times the risk of poor leg pain outcome. Patients with higher mental health component summary scores (MCS-12) had 48% less risk of belonging to the subgroup with poor disability (RR 0.52, 95%CI 0.40-0.68) and leg pain (RR 0.52, 95% CI 0.37-0.72) outcomes and 32% less risk of poor back pain outcomes (RR 0.68, 95% CI 0.50-0.93). Additional risk factors were identified for poor disability outcomes: previous surgery (RR 2.08, 95% CI 1.23-3.54), having fusion surgery (RR 2.45, 95% CI 1.51-3.99) and being female (RR 1.92, 95% CI 1.20- 3.06). Conclusion(s): It is time to look beyond pathology/surgical factors only and include mental health variables as an integral part of the surgical decision-making process in an effort to avoid patients at increased risk for surgical failure..</t>
  </si>
  <si>
    <t>https://dx.doi.org/10.1503/cjs.010919</t>
  </si>
  <si>
    <t>CMAJ. Canadian Medical Association Journal. Conference: 19th Annual Scientific Conference of the Canadian Spine Society. Toronto, ON Canada. 62(4 Supplement 1) (pp S75), 2019. Date of Publication: August 2019.</t>
  </si>
  <si>
    <t>Cui Z, Hayashi K, Bach P, Dong H, Milloy MJ, Kerr T.</t>
  </si>
  <si>
    <t>Predictors of crystal methamphetamine use initiation or re-initiation among people receiving opioid agonist therapy: A prospective cohort study</t>
  </si>
  <si>
    <t>Drug Alcohol Depend. 2022 Nov 1;240:109624. doi: 10.1016/j.drugalcdep.2022.109624. Epub 2022 Sep 10.</t>
  </si>
  <si>
    <t>PMC9886065</t>
  </si>
  <si>
    <t>10.1016/j.drugalcdep.2022.109624</t>
  </si>
  <si>
    <t>Joosen M.
 Garrity T.F.
 Staton-Tindall M.
 Hiller M.L.
 Leukefeld C.G.
 Webster J.M.</t>
  </si>
  <si>
    <t>Predictors of current depressive symptoms in a sample of drug court participants.</t>
  </si>
  <si>
    <t>Interviews, completed between March 2000 and November 2002 with Kentucky drug court participants in Lexington and Bowling Green (N = 500), participated in a cross-sectional analysis examining the associations between self-reported, current depressive symptoms and various personal characteristics and experiences from the period before drug court involvement. Depressive symptoms were measured with the Brief Symptom Inventory (BSI), and potential correlates were derived from the Addiction Severity Index (ASI), 1992 version. BSI depression scores indicated minimal-to-moderate symptoms, with a mean individual score of 0.73, on a scale from none (0) to extreme (4) symptom strength. Numerous predictor variables were significantly associated, but multiple regression analysis identified five variables as independent correlates of depressive symptoms: 1) poorer self-rated health, 2) having ever been treated in a hospital for psychological or emotional problems, 3) being troubled by family problems in the 6 months before drug court, 4) having had conflicts with nonfamily others in the 6 months before drug court, and 5) being female. If confirmed by future, prospective research, the five variables found by the multiple regression analysis may be useful in identifying and more adequately treating substance abusers with symptoms of depression. Copyright © 2005 Taylor &amp; Francis Inc.</t>
  </si>
  <si>
    <t>https://dx.doi.org/10.1081/JA-200042256</t>
  </si>
  <si>
    <t>Substance Use and Misuse. 40(8) (pp 1113-1125), 2005. Date of Publication: 2005.</t>
  </si>
  <si>
    <t>Sugarman, DE; Kaufman, JS; Trucco, EM; Brown, JC; Greenfield, SF</t>
  </si>
  <si>
    <t>Predictors of drinking and functional outcomes for men and women following inpatient alcohol treatment</t>
  </si>
  <si>
    <t>SUBSTANCE-ABUSE; GLOBAL ASSESSMENT; SELF-EFFICACY; GENDER-DIFFERENCES; DEPENDENT MEN; DEPRESSION; COCAINE; RELAPSE; EXPECTANCIES; RELIABILITY</t>
  </si>
  <si>
    <t>Background and Objectives This prospective study uses path analytic models to examine baseline characteristics associated with both functioning and drinking outcomes 12 months after inpatient alcohol treatment. Methods Alcohol-dependent participants (N = 101) were recruited during inpatient alcohol treatment and assessed monthly 1 year after discharge. Results Alcohol severity was negatively associated with education and self-efficacy; marital status was positively associated with self-efficacy; and education and self-efficacy were negatively associated with drinking outcomes. Low alcohol severity, not having a depression diagnosis, and being married were associated with less social support impairment, which was in turn associated with better drinking outcomes. Having a history of sexual abuse did not influence drinking outcomes. However, having a history of sexual abuse was negatively associated with global functioning. Conclusions and Scientific Significance Drinking outcomes were associated with education, self-efficacy, social support, and diagnosis of depression at baseline; however, global functioning 1 year following treatment was primarily and negatively associated with sexual abuse history. Future treatment research should include measures of both functioning and drinking behavior outcomes. (Am J Addict 2014;23:226-233)</t>
  </si>
  <si>
    <t>Andersson H.W.
 Steinsbekk A.
 Walderhaug E.
 Otterholt E.
 Nordfjaern T.</t>
  </si>
  <si>
    <t>Predictors of Dropout From Inpatient Substance Use Treatment: A Prospective Cohort Study.</t>
  </si>
  <si>
    <t>Introduction: Dropout from inpatient treatment for substance use disorder (SUD) is an ongoing challenge. The aim of this study was to identify demographic, substance use, and psychological factors that predict dropout from postdetoxification inpatient SUD treatment. Material(s) and Method(s): A total of 454 patients from 5 inpatient SUD centers in Central Norway were consecutively included in this naturalistic, prospective cohort study. Result(s): A total of 132 patients (28%) did not complete the planned treatment stay (dropped out). Cox regression analysis showed that higher levels of intrinsic motivation for changing personal substance use reduced the dropout risk (adjusted hazard ratio [adjHR]: 0.62, 95% confidence interval [CI]: 0.48-0.79). Higher levels of mental distress were associated with an increased risk for dropout (adjHR: 1.48, 95% CI: 1.11-1.97). Conclusion(s): The role of mental health and motivation in reducing dropout risk from inpatient SUD treatment should be targeted in future prospective intervention studies.Copyright © The Author(s) 2018.</t>
  </si>
  <si>
    <t>https://dx.doi.org/10.1177/1178221818760551</t>
  </si>
  <si>
    <t>Substance Abuse: Research and Treatment. 12 (no pagination), 2018. Date of Publication: 26 Feb 2018.</t>
  </si>
  <si>
    <t>Nafiu O.
 Chimbira W.
 Stewart M.
 Gibbons K.</t>
  </si>
  <si>
    <t>Predictors of early postsurgical pain in children undergoing outpatient operations.</t>
  </si>
  <si>
    <t>INTRODUCTION: About 20-60% of children experience significant postoperative pain after ambulatory surgery. Several factors contribute to this. First, many procedures are of relatively short duration and less invasive compared to in-patient operations, which creates a tendency to assume that severe postoperative pain may not be a frequent accompaniment of these procedures. Second, because of a desire to improve and expedite patient throughput, practitioners are often reluctant to use powerful long-acting opioid analgesics for concerns about delayed emergence from anesthesia1. Given the growing number and complexity of pediatric outpatient procedures, identifying factors associated with early postoperative pain requiring treatment (PPRT) in the PACU is an important clinical goal. To date these factors are largely unknown. To this end, this prospective, observational study determined the incidence and risk factors for PPRT among children who underwent elective ambulatory surgery. PPRT indicates PACU administration of analgesic medication (overall, opioid, and non-opioid). METHOD(S): Following IRB approval, clinical, demographic and anthropometric data were prospectively collected on 558 children aged 4-17yr who underwent ambulatory surgery. Primary outcome measure was PPRT while secondary measure was numeric pain scores. Univariate factors associated with PPRT were assessed with Chi-squared or t-test as necessary. Probability of PPRT was modeled using multivariable stepwise logistic regression analysis with age, gender, race, habitual snoring, surgical specialty, intraoperative morphine dose, intraoperative use of multi-modal analgesia and duration of surgery included as predictors. RESULT(S): Of 558 children, 54.3% were boys. The mean age of the subjects was 9.7 (4.0) yr. Overall, 37.1% of patients received some form of analgesia in the PACU, while 27.8% received at least one intravenous opioid analgesic. In bi-variable analysis, increasing arousal pain score (p&lt;0.001), ENT or orthopedic surgery (p&lt;0.001), longer surgical duration (p&lt;0.001), higher intraoperative dose of morphine (p=0.005), and intraoperative use of multimodal analgesia (p=0.035) were significantly associated with PACU administration of any analgesia. Considering PACU IV opioid use, habitual snoring (p=0.008), OSA history (p=0.002), ENT or orthopedic surgery (p&lt;0.001) and longer duration of surgery (p&lt;0.001) were significantly associated with this outcome variable. On multivariable analysis, the factors depicted in Fig. 1 achieved statistical significance as predictors of PACU opioid requirement. Conclusion(s): In this prospective study, over one third of children undergoing outpatient surgery required one form of analgesic in the PACU. It is concerning that OSA history is a strong predictor of PACU opioid requirement given the potential for delayed respiratory depression after these children are discharged home. Efforts to personalize perioperative analgesia for children with OSA history are warranted.</t>
  </si>
  <si>
    <t>Anesthesia and Analgesia. Conference: 2016 Annual Meeting of the International Anesthesia Research Society, IARS 2016. San Francisco, CA United States. 122(5 Supplement 3) (pp S31), 2016. Date of Publication: May 2016.</t>
  </si>
  <si>
    <t>Kang, Sung-Yeon;Magura, Stephen;Blankertz, Laura;Madison, Elizabeth;Spinelli, Michael</t>
  </si>
  <si>
    <t>Predictors of Engagement in Vocational Counseling for Methadone Treatment Patients.</t>
  </si>
  <si>
    <t>Employment enhances the outcomes of substance dependency treatment. Unfortunately, although unemployed methadone treatment patients frequently state they are interested in a job, many fail to participate in vocational services when available. Unless patients become engaged, vocational services do not have an opportunity to be effective. This is the first study to explore a broad array of factors that may be associated with differential engagement in vocational services among methadone patients. The study was conducted in two methadone programs in New York City during 2001-2004. Unemployed methadone patients (n = 211) were voluntarily randomly assigned to either of two vocational counseling programs (standard vs. experimental) and followed for 6 months. The sample was 59% male, 75% minority group, aged 45 years on average, and in methadone treatment for 5 years on average. Being engaged in the vocational counseling programs was defined as five or more sessions with the counselor in the first 6 months after study entry. In multivariate analysis, the factors associated with higher engagement in vocational counseling were being non-Hispanic, having more education, a drug injection history, a crack use history, having chronic emotional/mental problems, better work attitudes, and assignment to the experimental vocational program. The results indicate that it is often the most 'needy' unemployed methadone patients who become more engaged in vocational counseling. A vocational counseling model which emphasizes assertive outreach and attends to nonvocational clinical issues as well is more likely to engage patients. (PsycINFO Database Record (c) 2016 APA, all rights reserved)</t>
  </si>
  <si>
    <t>https://doi.org/10.1080/10826080500411551</t>
  </si>
  <si>
    <t>Friedmann PD, Lemon SC, Anderson BJ, Stein MD; Drug Abuse Treatment Outcome Study (DATOS.</t>
  </si>
  <si>
    <t>Predictors of follow-up health status in the Drug Abuse Treatment Outcome Study (DATOS)</t>
  </si>
  <si>
    <t>10.1016/s0376-8716(02)00323-x</t>
  </si>
  <si>
    <t>Leslie, EM; Smirnov, A; Cherney, A; Wells, H; Kemp, R; Legosz, M; Najman, JM</t>
  </si>
  <si>
    <t>Predictors of Hazardous Alcohol Consumption Among Young Adult Amphetamine-Type Stimulant Users: A Population-Based Prospective Study</t>
  </si>
  <si>
    <t>amphetamine-type stimulants; alcohol; ecstasy (MDMA); methamphetamine; polysubstance use; young adults</t>
  </si>
  <si>
    <t>DRUG-USE; ECSTASY USE; PROTECTIVE FACTORS; DEPRESSION SCALE; HOSPITAL ANXIETY; BINGE DRINKING; RISK; PATTERNS; METHAMPHETAMINE; SENSITIZATION</t>
  </si>
  <si>
    <t>Background: Very high levels of alcohol consumption have been observed in young adult amphetamine-type stimulant (i.e., ecstasy and methamphetamine) users. The reasons for this association are poorly understood. Objective: To examine predictors of hazardous alcohol consumption in a sample of young adult amphetamine-type stimulant users after 30 months of follow-up, controlling for potential confounders. Method: Analysis of longitudinal data from a population-derived sample of Australian young adult amphetamine-type stimulant users (n = 292). A prediction model of alcohol use at 30 months was developed using generalized linear latent and mixed modeling (GLLAMM). Results: Concurrently using ecstasy (Adjusted Odds Ratio [AOR] = 2.67, 95% Confidence Interval [CI] = [1.41, 5.07]), frequently attending nightclubs (AOR = 2.53, 95% CI = [1.04, 6.16]), high baseline alcohol use patterns (AOR = 2.06, 95% CI = [1.32, 3.20]), and being male (AOR = 3.60, 95% CI = [1.48, 8.78]) were associated with an increased likelihood of hazardous alcohol use at 30 months. Conclusion: Concurrent, but not baseline, ecstasy use was associated with hazardous alcohol use, suggesting that combined use of these substances may have an instrumental role in terms of the social functions of drug use (e.g., increasing capacity to drink). Integration of educational interventions concerning alcohol and stimulants is warranted.</t>
  </si>
  <si>
    <t>Su, Hang;Li, Zhibin;Du, Jiang;Jiang, Haifeng;Chen, Zhikang;Sun, Haiming;Zhao, Min</t>
  </si>
  <si>
    <t>Predictors of heroin relapse: Personality traits, impulsivity, COMT gene val158met polymorphism in a 5â€_x0090_year prospective study in Shanghai, China.</t>
  </si>
  <si>
    <t>Relapse is a typical feature of heroin addiction and rooted in genetic and psychological determinants. The aim of this study was to evaluate the effect of personality traits, impulsivity, and COMT gene polymorphism (rs4680) on relapse to heroin use during 5â€_x0090_year follow up. 564 heroin dependent patients were enrolled in compulsory drug rehabilitation center. 12 months prior to their release, personality traits were measured by BISâ€_x0090_11 (Barratt Impulsiveness Scaleâ€_x0090_11) and Temperament and Character Inventory (TCI). The COMT gene rs4680 polymorphism was genotyped using a DNA sequence detection system. The heroin use status was evaluated for 5 years after discharged. Among the 564 heroinâ€_x0090_dependent patients, 500 were followed for 5 years after discharge and 53.0% (n = 265) were considered as relapsed to heroin use according to a strict monitor system. Univariate analysis showed that age, having ever been in methadone maintenance treatment (MMT), the total scores and nonâ€_x0090_planning scores of BISâ€_x0090_11, and the COMT rs4680 gene variants were different between relapse and abstinent groups. Logistic regression analysis showed higher BIS total score, having ever been in MMT and younger first heroin use age are the predictors of relapse to heroin use during 5 years followâ€_x0090_up, and the COMT rs4680 gene had an interaction with BIS scores. Our findings indicated that the impulsive personality traits, methadone use history, and onset age could predict relapse in heroinâ€_x0090_dependent patients during 5 year's follow up. The COMT gene showed a moderational effect in part the relationship of impulsivity with heroin relapse. (PsycInfo Database Record (c) 2022 APA, all rights reserved)</t>
  </si>
  <si>
    <t>https://doi.org/10.1002/ajmg.b.32376</t>
  </si>
  <si>
    <t>American Journal of Medical Genetics Part B: Neuropsychiatric Genetics</t>
  </si>
  <si>
    <t>Cottler, Linda B.;Campbell, Wilbur;Krishna, V. A. S.;Cunningham-Williams, Renee M.;Abdullah, Arbi Ben</t>
  </si>
  <si>
    <t>Predictors of High Rates of Suicidal Ideation Among Drug Users.</t>
  </si>
  <si>
    <t>Several studies have attempted to understand the link among substance abuse, depression, and suicidal ideation (SI). Assessment of this link is important to develop specific interventions for persons in substance abuse treatment. This association was tested among 990 drug users in and out of treatment with significant criminal justice histories from two National Institute on Drug Abuse studies. The Diagnostic Interview Schedule and Substance Abuse Module assessed DSM-III-R depression, number of depression criteria met, antisocial personality disorder (ASPD), and substance use disorders. Compared with men, women were twice as likely to report depression (24% vs. 12%), whereas men were nearly twice as likely to report ASPD (42% vs. 24%). High rates of SI were found, with women more likely than men to report thoughts of death (50% vs. 31%), wanting to die (39% vs. 21%), thoughts of committing suicide (47% vs. 33%), or attempting suicide (33% vs. 11%); 63% of women and 47% of men reported at least one of these suicidal thoughts or behaviors. Male and female ideators were more likely than nonideators to report depressed mood and to meet criteria for depression, ASPD, and alcohol use disorders. Male ideators were more likely than male nonideators to meet criteria for cocaine use disorders. Using logistic regression, SI among men was predicted by alcohol use disorder (OR = 1.60), ASPD (OR = 1.59), and number of depression criteria (OR = 9.38 for five criteria). Among women, SI was predicted by older age, marital status, alcohol use disorder (OR = 2.77), and number of depression criteria (OR = 9.12 for five criteria). These original findings point out the need to discuss suicidal thoughts among depressed drug users for early treatment and prevention. (PsycINFO Database Record (c) 2016 APA, all rights reserved)</t>
  </si>
  <si>
    <t>https://doi.org/10.1097/01.nmd.0000168245.56563.90</t>
  </si>
  <si>
    <t>Niderost S.
 Gredig D.
 Roulin C.
 Rickenbach M.</t>
  </si>
  <si>
    <t>Predictors of HIV-protection behaviour in HIV-positive men who have sex with casual male partners: A test of the explanatory power of an extended Information-Motivation-Behavioural Skills model.</t>
  </si>
  <si>
    <t>This prospective study applies an extended Information-Motivation- Behavioural Skills (IMB) model to establish predictors of HIV-protection behaviour among HIV-positive men who have sex with men (MSM) during sex with casual partners. Data have been collected from anonymous, self-administered questionnaires and analysed by using descriptive and backward elimination regression analyses. In a sample of 165 HIV-positive MSM, 82 participants between the ages of 23 and 78 (M=46.4, SD=9.0) had sex with casual partners during the three-month period under investigation. About 62% (n=51) have always used a condom when having sex with casual partners. From the original IMB model, only subjective norm predicted condom use. More important predictors that increased condom use were low consumption of psychotropics, high satisfaction with sexuality, numerous changes in sexual behaviour after diagnosis, low social support from friends, alcohol use before sex and habitualised condom use with casual partner(s). The explanatory power of the calculated regression model was 49% (p0.001). The study reveals the importance of personal and social resources and of routines for condom use, and provides information for the research-based conceptualisation of prevention offers addressing especially people living with HIV (positive prevention). © 2011 Taylor &amp; Francis.</t>
  </si>
  <si>
    <t>https://dx.doi.org/10.1080/09540121.2010.538661</t>
  </si>
  <si>
    <t>AIDS Care - Psychological and Socio-Medical Aspects of AIDS/HIV. 23(7) (pp 908-919), 2011. Date of Publication: July 2011.</t>
  </si>
  <si>
    <t>Voshaar R.C.O.
 Banerjee S.
 Horan M.
 Baldwin R.
 Pendleton N.
 Proctor R.
 Tarrier N.
 Woodward Y.
 Burns A.</t>
  </si>
  <si>
    <t>Predictors of incident depression after hip fracture surgery.</t>
  </si>
  <si>
    <t>OBJECTIVE:: Depression after hip fracture surgery is prevalent and associated with increased mortality rates and impaired functional recovery. The incidence of new-onset depressive symptoms in patients initially not depressed after hip fracture surgery and their relationship with functional recovery is unknown. METHOD(S):: A cohort of 139 nondepressed elderly patients (&gt;60 years) hospitalized for hip fracture surgery were followed up for six months. Clinically significant depressive symptoms were defined as a score of 7 or more on the 15-item Geriatric Depression Scale. RESULT(S):: The authors found a cumulative incidence rate of 20.5% adjusted for dropouts. Multiple Cox-regression analyses yielded the presence of subthreshold symptoms of depression, anxiety, pain, and cognitive impairment at baseline, the premorbid level of mobility, and a history of (treated) depression as risk factors for incident depression (p &lt;0.05). A forward, conditional procedure identified postoperative pain (hazard ratio [HR] &lt;= 1.32, 95% confidence interval [CI]: 1.14g"1.53, Wald ++ &lt;= 13.57, df &lt;= 1, p &lt;0.001) and baseline anxiety (HR &lt;= 1.25, 95% CI: 1.08g"1.44, Wald ++ &lt;= 8.86, df &lt;= 1, p &lt;= 0.003) as the strongest independent risk factors. Incident depression was associated with a less favorable outcome at 3 months follow-up. CONCLUSION(S):: This exploratory study identified two treatable baseline characteristics that predicted incident depression in nondepressed patients after hip-fracture surgery. © 2007 American Association for Geriatric Psychiatry.</t>
  </si>
  <si>
    <t>https://dx.doi.org/10.1097/JGP.0b013e318098610c</t>
  </si>
  <si>
    <t>American Journal of Geriatric Psychiatry. 15(9) (pp 807-814), 2007. Date of Publication: September 2007.</t>
  </si>
  <si>
    <t>Robbins J.L.
 McGinnis K.A.
 Edelman E.J.
 Gordon A.
 Manhapra A.
 Fiellin D.A.
 Moore B.A.
 Korthuis P.T.
 Gaither J.R.
 Gordon K.S.
 Barry D.
 Crystal S.
 Justice A.C.
 Kraemer K.</t>
  </si>
  <si>
    <t>Predictors of initiating opioid agonist therapy in a large U.S. Cohort of HIV-infected and uninfected patients.</t>
  </si>
  <si>
    <t>BACKGROUND: Opioid use disorders (OUD) are prevalent among HIV-infected patients and when untreated, contribute to ongoing HIV transmission and poor health outcomes. Opioid agonist therapy (OAT), in the form of methadone or buprenorphine, is the most effective treatment for OUD and is associated with improved health outcomes, including higher CD4 counts, antiretroviral adherence, and viral suppression. To inform clinical practices and policies, we sought to identify patient and facility-level predictors associated with OAT initiation among HIV-infected and uninfected patients with OUD. METHOD(S): Using the Veterans Aging Cohort Study (VACS), a national prospective, observational cohort of HIV-infected and 1:2 matched uninfected controls, we identified new OUD treatment episodes from 2000 to 2012 among 149,561 individuals (47,172 HIV-infected and 102,389 uninfected) after an inpatient or outpatient encounter with a primary or secondary OUD ICD-9 code diagnosis. To qualify as a new OUD episode, we required 5 months with no OAT or OUD ICD-9 codes, following the method of a RAND capstone report on mental health and addiction services in the VA. After a new OUD episode, initiation of OAT was defined as a methadone clinic visit or a prescription fill for buprenorphine within 14 days, a timeframe used by the National Committee for Quality Assurance as a measure of healthcare quality. Independent variables in the study included patient factors (sociodemographic factors, HIV-status, comorbid alcohol and other substance userelated diagnoses) and rural or urban resident. Bivariate and multivariate models were constructed to identify predictors of OAT initiation. Multiple episodes were accounted for in the multivariate model using mixed effects logistic regression. RESULT(S): In the VACS cohort, 8.7 % (4,118) of HIV-infected and 5.9 % (6,081) of uninfected patients had at least one new OUD episode, while 42.7 % of patients had more than one episode for a total of 19,804 unique OUD episodes. After the first OUD episode, 1349 (13.2 %) of patients initiated OAT within 14 days. From 2000 to 2004 to 2009-2012, methadone initiation decreased from 13.8 to 8.8 % (p &lt; 0.001), while rates of buprenorphine initiation tripled from 2.0 to 6.1 % (p &lt; 0.001). In bivariate analysis after the first new OUD episode, HIV infection was not associated with methadone initiation (11.6 vs 11.2 %, p = 0.47), but uninfected patients were more likely to receive buprenorphine (3.4 vs 2.5 %, p &lt; 0.01). African-Americans were more likely to receive OAT than Caucasians (15.3 vs 9.3 %, p &lt; 0.001). Urban patients were more likely to receive methadone than rural patients (12.7 vs 7.4 %, p &lt; 0.001), but equally likely to receive buprenorphine (2.8 vs 3.5 %, p = 0.09). In the mixed-effects multivariate logistic regression model allowing for multiple OUD episodes, African-American race (OR 1.7; 95%CI 1.43-1.92) and comorbid alcohol-related diagnoses (OR 2.1; 95%CI 1.88-2.39) were associated with greater odds of initiatingOAT, and rural patients were less likely (OR 0.73; 95 % CI 0.62-0.86) to initiate OAT. HIV infection was not associated with OAT in the multivariate model (OR 0.91; 95 % CI 0.81-1.03). CONCLUSION(S): Timely initiation of OAT within a cohort of HIV-infected and uninfected patients receiving care in VA facilities remains uncommon. Although buprenorphine therapy increased during the study period, absolute treatment numbers remained low. Urban patients and African-Americans were more likely than their rural, Caucasian counterparts to initiate OAT, particularly methadone. HIV-status was not significantly associated with the initiation of overall OAT. Comorbid alcohol use diagnosis was associated with OAT, which may reflect increased facility utilization and concurrent pharmacotherapy for alcohol use. The results of this study should prompt VA policy makers to increase provision of OAT, particularly buprenorphine, and to increase capacity for OAT in rural areas, which have recently been the source of HIV outbreaks.</t>
  </si>
  <si>
    <t>Journal of General Internal Medicine. Conference: 39th Annual Meeting of the Society of General Internal Medicine, SGIM 2016. Hollywood, FL United States. Conference Publication: (var.pagings). 31(2 SUPPL. 1) (pp S354), 2016. Date of Publication: May 2016.</t>
  </si>
  <si>
    <t>Horyniak, Danielle;Strathdee, Steffanie A.;West, Brooke S.;Meacham, Meredith;Rangel, Gudelia;Gaines, Tommi L.</t>
  </si>
  <si>
    <t>Predictors of injecting cessation among a cohort of people who inject drugs in Tijuana, Mexico.</t>
  </si>
  <si>
    <t>Introduction: Little is known about the cessation of injecting drug use (IDU) among people who inject drugs (PWID) in low and middle-income settings, where access to effective interventions for reducing drug use (e.g., opioid substitution treatment; OST), may be limited. We measured the incidence and identified predictors of IDU cessation among a cohort of PWID in Tijuana, Mexico. Methods: Data were drawn from 621 participants in Proyecto El Cuete IV, a prospective cohort of PWID recruited in 2011 and interviewed biannually to 2016. A multivariable Extended Cox model was constructed to identify socio-demographic, drug use, risk environment and health-related predictors of IDU cessation (no IDU for â‰¥ six months). Results: 141 participants (23%) reported at least one IDU cessation event during follow-up. The crude IDU cessation rate was 7.3 per 100 person-years (95% Confidence Interval [CI]: 6.2â€“8.7). IDU cessation was negatively associated with injecting at least daily on average and heroin/methamphetamine co-injection in the past six months, and positively associated with testing HIV positive at baseline, being on methadone maintenance therapy in the past six months, and recent arrest. Concern for personal safety was also independently associated with IDU cessation. Conclusions: The rate of IDU cessation among PWID in Tijuana was low. These findings underscore the importance of expansion of services including OST to help reduce drug use and facilitate IDU cessation for those who wish to do so. In this setting, interventions addressing individual-level economic barriers as well as broader social and structural barriers to harm reduction services are integral. (PsycINFO Database Record (c) 2018 APA, all rights reserved)</t>
  </si>
  <si>
    <t>https://doi.org/10.1016/j.drugalcdep.2017.12.034</t>
  </si>
  <si>
    <t>Tierney, Hannah R.;Takimoto, Sarah W.;Azari, Soraya;Steiger, Scott;Martin, Marlene</t>
  </si>
  <si>
    <t>Predictors of linkage to an opioid treatment program and methadone treatment retention following hospital discharge in a safety-net setting.</t>
  </si>
  <si>
    <t>Background: Methadone is increasingly initiated during hospitalization for the treatment of opioid use disorder (oUD). However, little is known about which factors are associated with linkage to opioid treatment programs (otP) and retention in methadone maintenance therapy (MMt) following hospital discharge. Materials &amp; Methods: this is a retrospective study of adults with oUD hospitalized in an urban, safety-net hospital referred by inpatient clinicians to an onsite otP for post-discharge MMt follow-up from october 2017 to July 2019. We used multivariable modified Poisson regression models to generate adjusted risk ratios (aRR) for associations of sociodemographic factors, mental health disorders, alcohol use, stimulant use, and prior care engagement with post-discharge otP enrollment and MMt retention at 30 and 90-days. Results: of the 125 patients referred, 40% enrolled in the otP post-discharge. Among enrollees, 74% were retained at 30-days and 52% were retained at 90-days. Patients with co-occurring stimulant use were less likely to enroll in the otP post-discharge compared to those without stimulant use (aRR 0.65, 95% CI 0.44â€“0.97). We found no associations with 30-day MMt retention, but patients who reported stable housing were more likely to be retained in MMt at 90-days compared to those without stable housing (aRR 1.66, 95% CI 1.03â€“2.66). Conclusion: our findings suggest that hospitalized patients with co-occurring stimulant use may need additional support to optimize post-discharge otP linkage. Stable housing may improve retention in MMt. Additional research is needed to identify trends in MMt engagement among those referred from the acute hospital setting. Abbreviations: ACS: addiction consultation service; oUD: opioid use disorder; MMt: methadone maintenance treatment; otP: opioid treatment program; eCRS: electronic consultation and referral system; eHR: electronic health record. (PsycInfo Database Record (c) 2023 APA, all rights reserved)</t>
  </si>
  <si>
    <t>https://doi.org/10.1080/10826084.2023.2212070</t>
  </si>
  <si>
    <t>Heins S.E.
 Seelam R.
 Schell T.L.
 Wong E.C.</t>
  </si>
  <si>
    <t>Predictors of Long-Term Opioid Use After Hospitalization for Traumatic Injury in a Racially and Ethnically Diverse Population: A 12-Month Prospective Observational Study.</t>
  </si>
  <si>
    <t>BACKGROUND: Long-term prescription opioid use is a significant risk factor for opioid morbidity and mortality, and severe traumatic injury is an important initiation point for prescription opioid use. This study examines predictors of long-term prescription opioid use among a racially and ethnically diverse population of patients hospitalized for traumatic injury. METHOD(S): Study participants (N= 650) from two urban Level I trauma centers were enrolled. Baseline information on demographics, injury characteristics, self-reported pre-injury substance use and mental health, and personality characteristics and attitudes was collected through interviews during the initial hospitalization. Patients were interviewed again at 3 months and 12 months and asked about prescription opioid use in the prior 7days. Multivariable logistic regressions assessed participants' baseline characteristics associated with opioid use at one or more follow-up interviews. RESULT(S): Pre-injury use of prescription painkillers had the strongest association with prescription opioid use at follow-up (adjusted odds ratio: 3.10; 95% confidence interval: 1.86-5.17). Older age, health insurance coverage at baseline, length of hospitalization, higher current pain level, pre-injury post-traumatic stress disorder symptoms, and discharge to a location other than home were also associated with significantly higher odds of prescription opioid use at follow-up. CONCLUSION(S): Providers could consider screening for past use of prescription pain relievers and post-traumatic stress disorder before hospital discharge to identify patients who might benefit from additional resources and support. However, providers should ensure that these patients' pain management needs are still being met and avoid abrupt discontinuation of prescription opioid use among those with a history of long-term use.Copyright © The Author(s) 2022. Published by Oxford University Press on behalf of the American Academy of Pain Medicine. All rights reserved. For permissions, please e-mail: journals.permissions@oup.com.</t>
  </si>
  <si>
    <t>https://dx.doi.org/10.1093/pm/pnac147</t>
  </si>
  <si>
    <t>Pain medicine (Malden, Mass.). 24(2) (pp 122-129), 2023. Date of Publication: 01 Feb 2023.</t>
  </si>
  <si>
    <t>Krebs E.
 Fanciullo G.
 Lurie J.
 Tosteson T.
 Blood E.
 Carey T.
 Weinstein J.</t>
  </si>
  <si>
    <t>Predictors of long-term opioid use for back pain.</t>
  </si>
  <si>
    <t>Predictors of opioid use among patients with painful low back conditions are unknown. Our objective was to assess predictors of long-term opioid use among patients with common lumbar spine conditions enrolled in the Spine Patient Outcomes Research Trial (SPORT), a 13-site observational cohort and randomized trial. We compared opioid users with non-users at baseline using chi-square and t-tests. We then examined baseline characteristics shown or hypothesized to be associated with opioid use as potential predictors. Using generalized estimating equation models, we evaluated associations of each potential predictor with opioid use at 12 and 24 months, 1) adjusted for basic covariates (i.e., potential confounders, variables associated with missing data) and 2) in full models including basic covariates and all potential predictors. 2110 participants had follow-up data and 42% reported opioid use at baseline. Baseline use was strongly associated with younger age, non-employment, less education, disability claims, smoking, disc herniation (vs. spinal stenosis or spondylolisthesis), and worse pain severity, mental health, and pain-related disability. Among those receiving opioids at baseline, 25% continued at 12 months and 21% continued at 24 months. After adjustment for basic covariates, non-surgical treatment (RR = 1.7, p = 0.006) and smoking (RR = 1.5, p = 0.045) predicted continued use. In fully-adjusted models including all potential predictors, both non-surgical treatment (RR =1.8,p = 0.003) and smoking (RR = 1.5, p = 0.043) independently predicted opioid continuation at 24 months. Non-surgical treatment and smoking predicted long-term opioid use, even after controlling for pain, pain-related disability, and mental health. Our finding of greater opioid use among patients treated non-surgically supports SPORT's primary results, which showed symptomatic benefit for surgery. The association of smoking with opioid use could be due to confounding with substance abuse, which wasn't fully assessed. To our knowledge, this is the first longitudinal study to assess predictors of opioid use among patients with disc herniation and spinal stenosis.</t>
  </si>
  <si>
    <t>https://dx.doi.org/10.1016/j.jpain.2009.01.196</t>
  </si>
  <si>
    <t>Journal of Pain. Conference: 28th Annual Scientific Meeting of the American Pain Society, APS. San Diego, CA United States. Conference Publication: (var.pagings). 10(4 SUPPL. 1) (pp S46), 2009. Date of Publication: April 2009.</t>
  </si>
  <si>
    <t>Weiss R.</t>
  </si>
  <si>
    <t>Predictors of long-term outcome of opioid dependence: Implications for treatment planning.</t>
  </si>
  <si>
    <t>Dr. Roger Weiss presented long-term follow-up data from POATS (Prescription Opioid Abuse Treatment Study), a multisite clinical trial of buprenorphine-naloxone (bup-nx) for patients with prescription opioid dependence, examining patterns and predictors of long-term patient outcomes based on treatment duration. POATS is the largest randomized clinical trial to be conducted on prescription opioid dependence. This cohort was predominantly white, employed, and with relatively normal rates of comorbid major depression (MDD) and post-traumatic stress disorder (PTSD). Amajority (83%) of patients first used opiates to relieve pain, however the majority (56%) of these patients reported current motivation for opiate use was to avoid withdrawal. The study was carried out in two phases, in Phase 1 participants were induced with buprenorphine- assisted detox and initially randomized to receive or not receive drug counseling along with standard medical management. Those who failed to maintain sobriety were rerandomized in Phase 2 and given 12 weeks of buprenorphine and naloxone (bup-nx) followed by 4 weeks of bup-nx taper. The POATS study investigated outcomes on the basis of drug counseling participation, length of treatment, current chronic pain or history of heroin use. Dr. Weiss briefly discussed results of the POATS study before moving on to the newer, long-term follow-up data. Notable results of POATS were: Drug counseling produced a modest increase in abstinence, but in total it was still low (~10%). Heroin use reduced abstinence, while chronic pain did not predict outcome. The long-term follow up study enrolled a subset of POATS participants (N=375 of 653). There were few differences between POATS and follow-up cohorts. Telephone interviews, but not urine drug screens, were conducted at 18, 30, and 42 months following the main-trial enrollment. At any given time-point, over 1/3 of participants were on agonist treatment. Outcomes were very good (80% abstinence if receiving agonist treatment), and did not include increased use of other substances. The most common non-opiate drug used was marijuana. There was a significant time-dependent reduction in days of drug use during the past 30 days for both prescription opioids and marijuana. Significantly higher rates of past-month abstinence were achieved, and achieved earlier among patients receiving agonist treatment (80% abstinence at month 18) versus those without agonist treatment (37%). Participants showed a time-dependent decrease in illicit opioid dependence, down to 8% of the sample in month 42. Unfortunately there were deaths during both the POATS (2) and the long-term follow up (5), which reflected low but significant rates (0-5%) of new injection heroin in the followup trial. Success in POATS predicted abstinence at 18-month follow up, but this effect disappeared by month 42. The only predictor of month 42 outcomes was pre-trial heroin use, which predicted continued opioid dependence during the long term 42 months of follow-up. In conclusion, long-term follow up results are encouraging with rates of opioid abstinence surpassing those in the POATS, especially if on agonist treatment. This first longitudinal study on prescription opioid users demonstrated promise for long-term agonist maintenance treatment, with the caution that initiation of heroin use and/or injection use can occur, and should be monitored over the course of treatment as a predictor of long-term poor outcomes.</t>
  </si>
  <si>
    <t>https://dx.doi.org/10.1111/ajad.12545</t>
  </si>
  <si>
    <t>American Journal on Addictions. Conference: 27th Annual Meeting and Symposium of the American Academy of Addiction Psychiatry, AAAP 2017. Bonita Springs, FL United States. 26(3) (pp 238), 2017. Date of Publication: April 2017.</t>
  </si>
  <si>
    <t>McCurry S.
 Pike K.
 Von Korff M.
 Morin C.
 Vitiello M.</t>
  </si>
  <si>
    <t>Predictors of longitudinal sleep outcomes in a statewide randomized trial of telephone cognitive behavioral therapy for insomnia.</t>
  </si>
  <si>
    <t>Introduction: We examined the relationship between treatment process measures and 12-month insomnia outcomes from a large clinical trial of telephone-delivered CBT-I. Method(s): A statewide sample of 327 Kaiser Permanente Washington members aged 60+ with OA, Insomnia Severity Index (ISI) scores of 11+ and Brief Pain Inventory scores of 9+ were randomized to six sessions of individual telephone-delivered cognitive-behavior therapy for insomnia (CBT-I) vs. education-only control. Participants rated their perceptions of treatment credibility and perceived effectiveness on a 7-point Likert scale after session 1 and at 2-month post-test. They also completed the Sleep Hygiene Index (SHI), the 8-item Sleep Problem Acceptance Questionnaire (SPAQ), and the 8-item Chronic Pain Acceptance Questionnaire (CPAQ) at baseline, post-treatment, and 12 months. Insomnia outcome was measured using the ISI. Result(s): Participants (mean age=70.2 years [SD=6.81], 74.6% female, 87.8% with sleep problems for over 1 year) were randomized to the two treatment arms. Regression analyses controlling for baseline age, opioid use, depression, pain, and ISI showed that lower 12-month ISI scores were associated with CBT-I group membership and lower baseline ISI (both p&lt;.001), higher session 1 ratings of treatment credibility (p=.004), higher baseline CPAQ activity engagement (AE) subscale scores (p=.04), and lower baseline SPAQ AE scores (p=.016) when predictors were simultaneously entered. Lower 12-month ISI scores were also associated with post-test ratings of treatment perceived effectiveness (p=.004) and higher SPAQ AE (p=.038) scores. Improvements on the SHI at post-test were significantly associated with lower 12-month ISI scores when variables were entered singly into regression models, but not when all predictors were entered simultaneously. SPAQ and CPAQ sleep and pain willingness subscale scores were not significantly related to ISI outcomes in any model. Conclusion(s): People with less severe baseline insomnia levels who received telephone-delivered CBT-I were more likely to have lower 12-month ISI scores. Participant perceptions of treatment credibility and effectiveness, and engagement in life activities despite pain and sleep symptoms were also associated with long-term improvements in insomnia, but willingness to experience sleep and pain symptoms were not contributing factors.</t>
  </si>
  <si>
    <t>https://dx.doi.org/10.1093/sleep/zsab072.354</t>
  </si>
  <si>
    <t>Sleep. Conference: 35th Annual Meeting of the Associated Professional Sleep Societies. Virtual. 44(SUPPL 2) (pp A141-A142), 2021. Date of Publication: May 2021.</t>
  </si>
  <si>
    <t>Starkweather S, DePierro JM, Akhtar S, de Guillebon E, Kaplan C, Kaplan S, Ripp J, Peccoralo L, Feingold J, Feder A, Murrough JW, Pietrzak RH.</t>
  </si>
  <si>
    <t>Predictors of Mental Health Service Utilization among Frontline Healthcare Workers during the COVID-19 Pandemic</t>
  </si>
  <si>
    <t>Int J Environ Res Public Health. 2023 Mar 30;20(7):5326. doi: 10.3390/ijerph20075326.</t>
  </si>
  <si>
    <t>10.3390/ijerph20075326</t>
  </si>
  <si>
    <t>Clement K.C.
 Canner J.K.
 Lawton J.S.
 Whitman G.J.R.
 Grant M.C.
 Sussman M.S.</t>
  </si>
  <si>
    <t>Predictors of new persistent opioid use after coronary artery bypass grafting.</t>
  </si>
  <si>
    <t>Objective: Deaths from prescription opioid overdose have quadrupled in the past 15 years, and no studies have evaluated appropriate opioid prescribing after cardiac surgery. The aim of this study is to quantify the amount of outpatient opioids prescribed to patients after coronary artery bypass grafting and determine the incidence and risk factors for new persistent opioid use after coronary artery bypass grafting. Method(s): Insurance claim data from privately insured opioid-naive patients who underwent coronary artery bypass grafting from 2014 to 2016 were evaluated. New persistent opioid use was defined as patients who filled an opioid prescription in the perioperative period and filled opioid prescriptions between 90 and 180 days after surgery. Multivariable logistic regression was used to determine the preoperative and operative factors associated with new persistent opioid use. Result(s): Among 7292 opioid-naive patients undergoing coronary artery bypass grafting, 5628 (77.2%) filled opioid prescriptions in the perioperative period, and 590 (8.1%) had new persistent opioid use. Female gender (odds ratio [OR], 1.30; confidence interval [CI], 1.05-1.61; P = .018), anxiety (OR, 1.40; CI, 1.09-1.81; P = .009), tobacco use (OR, 1.34; CI, 1.08-1.65; P = .007), prior substance abuse (OR, 1.99; CI, 1.16-3.41; P = .013), chronic obstructive pulmonary disease (OR, 1.29; CI, 1.02-1.63; P = .037), living in the Southern United States (OR, 1.46; CI, 1.21-1.77; P &lt; .001), and increased amount of opioids prescribed in the perioperative period (OR, 1.016; CI, 1.014-1.018; P &lt; .001) were independently associated with new persistent opioid use. Conclusion(s): New persistent opioid use after coronary artery bypass grafting is surprisingly common. Prospective studies are needed to determine the opioid requirements of patients after coronary artery bypass grafting to prevent opioid dependence.Copyright © 2019 The American Association for Thoracic Surgery</t>
  </si>
  <si>
    <t>https://dx.doi.org/10.1016/j.jtcvs.2019.09.137</t>
  </si>
  <si>
    <t>Journal of Thoracic and Cardiovascular Surgery. 160(4) (pp 954-963.e4), 2020. Date of Publication: October 2020.</t>
  </si>
  <si>
    <t>Ziedonis, Douglas M.;Amass, Leslie;Steinberg, Marc;Woody, George;Krejci, Jonathan;Annon, Jeffrey J.;Cohen, Allan J.;Waite-O'Brien, Nancy;Stine, Susan M.;McCarty, Dennis;Reid, Malcolm S.;Brown Jr., Lawrence S.;Maslansky, Robert;Winhusen, Theresa;Babcock, Dean;Brigham, Greg;Muir, Joan;Orr, Deborah;Buchan, Betty J.;Horton, Terry;Ling, Walter</t>
  </si>
  <si>
    <t>Predictors of outcome for short-term medically supervised opioid withdrawal during a randomized, multicenter trial of buprenorphine-naloxone and clonidine in the NIDA clinical trials network drug and alcohol dependence.</t>
  </si>
  <si>
    <t>Few studies in community settings have evaluated predictors, mediators, and moderators of treatment success for medically supervised opioid withdrawal treatment. This report presents new findings about these factors from a study of 344 opioid-dependent men and women prospectively randomized to either buprenorphineâ€“naloxone or clonidine in an open-label 13-day medically supervised withdrawal study. Subjects were either inpatient or outpatient in community treatment settings; however not randomized by treatment setting. Medication type (buprenorphineâ€“naloxone versus clonidine) was the single best predictor of treatment retention and treatment success, regardless of treatment setting. Compared to the outpatient setting, the inpatient setting was associated with higher abstinence rates but similar retention rates when adjusting for medication type. Early opioid withdrawal severity mediated the relationship between medication type and treatment outcome with buprenorphineâ€“naloxone being superior to clonidine at relieving early withdrawal symptoms. Inpatient subjects on clonidine with lower withdrawal scores at baseline did better than those with higher withdrawal scores; inpatient subjects receiving buprenorphineâ€“naloxone did better with higher withdrawal scores at baseline than those with lower withdrawal scores. No relationship was found between treatment outcome and age, gender, race, education, employment, marital status, legal problems, baseline depression, or length/severity of drug use. Tobacco use was associated with worse opioid treatment outcomes. Severe baseline anxiety symptoms doubled treatment success. Medication type (buprenorphineâ€“naloxone) was the most important predictor of positive outcome; however the paper also considers other clinical and policy implications of other results, including that inpatient setting predicted better outcomes and moderated medication outcomes. (PsycINFO Database Record (c) 2019 APA, all rights reserved)</t>
  </si>
  <si>
    <t>https://doi.org/10.1016/j.drugalcdep.2008.06.016</t>
  </si>
  <si>
    <t>Marsch, Lisa A.;Stephens, Mary Ann Chutuape;Mudric, Timothy;Strain, Eric C.;Bigelow, George E.;Johnson, Rolley E.</t>
  </si>
  <si>
    <t>Predictors of outcome in LAAM, buprenorphine, and methadone treatment for opioid dependence.</t>
  </si>
  <si>
    <t>This study examined (1) predictors of treatment outcome for opioid-dependent participants in a single-site controlled trial comparing methadone, buprenorphine, and LAAM treatments and (2) the extent to which various subpopulations of patients may have more successful outcomes with each medication. The relationships between patient demographics, drug use history, and psychological status and outcome measures of treatment retention, opiate use, and cocaine use were assessed. We believe this study to be the first to demonstrate that predictors of treatment success appear to be largely similar in LAAM, buprenorphine, and methadone treatment for opioid dependence. We did not find any factors that would strongly guide selection of one medication over others. (PsycINFO Database Record (c) 2019 APA, all rights reserved)</t>
  </si>
  <si>
    <t>https://doi.org/10.1037/1064-1297.13.4.293</t>
  </si>
  <si>
    <t>Goeb J.-L.
 Coste J.
 Bigot T.
 Ferrand I.</t>
  </si>
  <si>
    <t>Predictors of outcomes in drug abuse treatment - A prospective study about 257 patients of the Cassini center in Paris. [French]</t>
  </si>
  <si>
    <t>Assessing the effectiveness of treatment is one of the main conceens of any medical process. The different ways proposed for assuming the responsibility of drug addicts and their efficacy are greatly heterogeneous since drug-abusing takes on diverse forms. Thus, in order to closely target the request of drug addicts and adjust their follow-up, we undertook to study prospectively, for 3 months, a population of drug addicts taking medical advice for the first time at the Cassini center in Paris, with the assumption that some predictors may forecast outcomes. Method : Data were obtained at the admission with a structured interview about socio-economic and demographic status, psychiatric disorders (assessed clinically according to DSM III-R and with HAD and MADRS scales), substance use and prior treatment history, environmental data (as well as familial substance use or support lending). Medical and paramedical referents have been interviewed after their first contact with the patient about his expectations and his motivation. Familial attendance at this first contact was noted as well as its implication in the programm. At the end of the study, we noted length of stay, regularity of follow up and clinical changes with a last interview of the staff. Results : Half the time, patients' follow up doesn't last a month, drug abuse doesn't change in 6 out of 10 cases, and we only note 14% of durable abstinence. Polydrug abuse (over 80%) is not linked, here, with pejorative outcomes, in opposition to the usual literature. Heroin is the main substance used by our population (over 80%), other opiates, sedatives and alcohol are associated by more than 30% of these patients ; cocain is associated in a quarter of the cases. More than 10% of the patients are concerned by ecstasy and LSD. Cannabis use is common. Medical complaint (mainly viral diseases) at the begining, of the programm, concerns one of two patients. Only a few are initialy known as being HIV positive, suggesting a great lack of information. Over forty percent of the patients are given a DSM III-R diagnosis at the end of the first medical advice, when a doubt subsists for a third of the other patients. Major depressive disorder for the first axis and borderline personality disorder for the second axis are the main disorders we founded. We also noted a large ratio (n = 13, 5%) of schizophrenic disorders. Univariate analysis: Length and regularity of the programms are key factors of their efficacy. A long follow-up is also required to improve patients' socio-economical status. Initial psychiatric disorders are linked, in our study as well as in literature, with longer stays in therapeutic programms. By revenge, psychiatric disorders at the third month (over 10%) are linked with poorer outcomes. We noted with interest that, in our sample, neither imprisonment in the past (over 40%, but we noted several imprisonments in a case out of two), or intraveinous route at any moment of the patient's life time (40%), or else a programm caused by a court (a quarter of the patients) are of wrong prognosis. Relatives' implication in the programm is linked with favorable outcomes. Multivariate analysis draws 3 independant clusters about the length of stay. One concerns patient's motivation as assessed by medical staff. An other one concerns patient's relatives' implication in the care. A third one is about the begining of the treatment: an initial medical prescrition and a psychological help are linked with favorable outcomes. About the efficacy, multivariate analysis isolates 4 independant clusters. Prior drug abuse programms (one out of three patients) are associated with poorer outcomes, when, by revenge, familial relationship initialy seen by the patient as (very) satisfaying, patient's motivation, and, again, an initial medical prescription are linked with better outcomes. The study of those of the patients whose programm lasted more then 3 months but without any appreciable benefit shows that a long follow-up is successfull when iris regular, when it provides a socio-economical status improvement and when the patient is given access to insight. For these patients, the (old) age is associated with better outcomes. By revenge, such a 3 months follow-up is not able to reduce drug abuse when a psychiatric disorder exists at the third month. Patients whose treatment was refered by a court don't differ from the others: their length of stay and outcomes are the same. Discussion(s): Our study confirms our initial hypothesis according to witch subgroups in our population of drug abusers should be isolated and that some predictors of outcomes should be described. Three points seem important to be discussed. First, a medical presciption appears to be important to initiate the relationship between the patient and his practicioner. We have never see any report about this particular point. Second, our study proves the importance of the patient's relatives' implication in the programm. Finaly, a programm ordered by a court is not pejorative per se. According to the literature, the other results we obtained corroborate some factors detected by other studies, and emphasize the priority of subjective contingents, especially psychopathological ones, over socio-demographical elements. The main limit of this study holds in the fact that our sample only concerns 78% of the population we could include in the study, according to the well known difficulties of such studies. It should be of interest to complete this study, especially to confirm these predictors on a longer term, in other centers and cities. Conclusion(s): According to the literature, this study accounts for the necessary global and sustained work with drug abusers. We have to answer to these patients' multiple requests, that don't just concern drug abuse, but also (and sometimes merely) psychiatric suffering, social isolation, or medical disease.</t>
  </si>
  <si>
    <t>Encephale. 26(6) (pp 11-20), 2000. Date of Publication: 2000.</t>
  </si>
  <si>
    <t>Campos W.K.
 Linhares M.N.
 Sarda J.
 Santos A.R.S.
 Lin K.
 Latini A.
 Walz R.</t>
  </si>
  <si>
    <t>Predictors of Pain Recurrence After Lumbar Facet Joint Injections.</t>
  </si>
  <si>
    <t>Introduction: Facet joint injections (FJIs) of anesthetic and corticosteroids are useful for the diagnosis and treatment of low back pain (LBP). In the current study, we evaluated the efficacy of FJI on LBP treatment and the predictive variables of pain recurrence after FJI. Method(s): We included and followed prospectively forty-three consecutive patients with chronic LBP treated with FJI. Clinical assessments were carried out at a baseline 1 week before FJIs and after a 6-month follow-up visit using the visual analog scale (VAS) for pain, Oswestry Disability Index (ODI) for disability-specific measure and MacNab criteria for global effectiveness, and compared through analysis using paired-samples "t" tests. Multiple cox-regression analysis was used to identify the presurgical variables independently associated with pain recurrence anytime during the follow-up. In addition to the demographic, clinical, and surgical data, we also analyzed psychometric scales: Pain Catastrophizing Scale (PCS), Beck Anxiety Inventory (BAI), and Beck Depression Inventory (BDI). Result(s): After a 6-month follow-up, thirty-two patients (74.4%) showed a clinically significant reduction of pain and twenty-seven (62.8%) reported a clinically significant improvement of disability. Presurgical catastrophizing (PCS score &gt;= 5, adjusted HR 4.4, CI 95% 1.7-11.3, p = 0.002) and smoking (Adjusted HR 12.5, CI 95% 1.1-138.9, p = 0.04) remains associated with pain recurrence. Conclusion(s): FJI reduces LBP and disability of patients with unresponsive LBP. Pain-related cognitive and behavioral factors determined by pain catastrophizing and smoking were independently associated with pain recurrence after lumbar FJI. The results support the need of a multidisciplinary approach for presurgical evaluation of patients with chronic pain.© Copyright © 2019 Campos, Linhares, Sarda, Santos, Lin, Latini and Walz.</t>
  </si>
  <si>
    <t>https://dx.doi.org/10.3389/fnins.2019.00958</t>
  </si>
  <si>
    <t>Frontiers in Neuroscience. 13 (no pagination), 2019. Article Number: 958. Date of Publication: 20 Sep 2019.</t>
  </si>
  <si>
    <t>Serota D.P.
 Capozzi C.
 Lodi S.
 Colasanti J.A.
 Forman L.S.
 Tsui J.I.
 Walley A.Y.
 Lira M.C.
 Samet J.
 del Rio C.
 Merlin J.S.</t>
  </si>
  <si>
    <t>Predictors of pain-related functional impairment among people living with HIV on long-term opioid therapy.</t>
  </si>
  <si>
    <t>People living with HIV (PLWH) have high levels of functional impairment due to pain, also called pain interference. Long-term opioid therapy (LTOT) is commonly prescribed for chronic pain among PLWH. We sought to better understand the predictors of pain interference, measured with the Brief Pain Inventory Interference subscale (BPI-I), among PLWH with chronic pain on LTOT. Using a prospective cohort of PLWH on LTOT we developed a model to identify predictors of increased pain interference over 1 year of follow up. Participants (n = 166) were 34% female, 72% African American with a median age of 55 years, and 40% had severe pain interference (BPI-I &gt;= 7). In multivariable models, substance use disorder, depressive symptoms, PTSD symptoms, financial instability, and higher opioid doses were associated with increased pain interference. Measures of behavioral health and socioeconomic status had the most consistent association with pain interference. In contrast, the biomedical aspects of chronic pain and LTOT-comorbidities, duration of pain-were not predictive of pain interference. PLWH with chronic pain on LTOT with lower socioeconomic status and behavioral health symptoms have higher risk of pain interference. Addressing the social determinants of health and providing access to behavioral health services could improve patients' pain-related functional status.Copyright © 2020 Informa UK Limited, trading as Taylor &amp; Francis Group.</t>
  </si>
  <si>
    <t>https://dx.doi.org/10.1080/09540121.2020.1748866</t>
  </si>
  <si>
    <t>AIDS Care - Psychological and Socio-Medical Aspects of AIDS/HIV. 33(4) (pp 507-515), 2021. Date of Publication: 2021.</t>
  </si>
  <si>
    <t>Cohen A.
 Xie X.
 Zeuner R.
 Galperin S.
 Bruney T.</t>
  </si>
  <si>
    <t>Predictors of patient post-discharge opioid use after cesarean delivery: a prospective study.</t>
  </si>
  <si>
    <t>Background: The opioid crisis is a public health emergency in the United States. It is important to understand factors associated with outpatient opioid use. Our primary aim was to assess post-cesarean outpatient opioid use. The secondary aim was to identify characteristics associated with use. Method(s): We conducted a prospective cohort analysis of women who underwent cesarean delivery at an urban academic center. Phone surveys were done on post-discharge days three, seven, and 14. The primary outcome was post-discharge opioid use. Result(s): Of 205 eligible patients contacted, 190 (91%) agreed to participate and 173 (84%) participated in all three surveys. Median amount of opioid prescribed was 75 mg morphine equivalents (MME) (interquartile range 60-113) and participants used a median of 15 MME (0-53) by discharge day 14. Most patients (139/190) filled their opioid prescription but 42% (80/190) did not consume the opioids prescribed. Outpatient opioid use was associated with increased in-hospital opioid consumption (P=0.0003), gravidity (P=0.003), parity (P=0.004) and number of previous cesarean deliveries (P=0.02). Higher amounts of in-hospital opioid use (P=0.0004), higher gravidity (P=0.02), higher outpatient pain scores (&gt;3/10, P=0.01), and poor pain control (P=0.04) were associated with consuming all prescribed opioids. Patients used opioids for a median of two days post-discharge. Use of non-opioid pain medication was not associated with opioid use. Conclusion(s): Opioids were prescribed in excess of consumption and many patients did not use any opioids. Next steps include developing a prescribing algorithm to incorporate factors we found predictive of opioid use.Copyright © 2021 Elsevier Ltd</t>
  </si>
  <si>
    <t>https://dx.doi.org/10.1016/j.ijoa.2021.103249</t>
  </si>
  <si>
    <t>International Journal of Obstetric Anesthesia. 50 (no pagination), 2022. Article Number: 103249. Date of Publication: May 2022.</t>
  </si>
  <si>
    <t>Andrews R.M.
 Browne A.L.
 Wood F.
 Schug S.A.</t>
  </si>
  <si>
    <t>Predictors of patient satisfaction with pain management and improvement 3 months after burn injury.</t>
  </si>
  <si>
    <t>Very little is known about what influences patient satisfaction with burn pain management. The aim of this prospective study was to examine predictors of patient satisfaction with pain management following burn injury. Method(s): Participants were 97 adult burn patients admitted to Royal Perth Hospital, Western Australia between June 2007 and February 2009. Key patient satisfaction domains were: pain treatment in hospital, pain medication provided, and improvement since hospitalisation. Acute pain medication use, pain severity, psychological symptoms, and patient expectations were assessed as potential predictors of patient satisfaction. Result(s): Patients reported moderate to high levels of satisfaction across all domains. Whether treatment matched patients' expectations was a significant predictor of satisfaction with pain treatment, pain medication and improvement (p &lt; .001, p &lt; .001, p &lt; .05 respectively). Current pain at follow-up was a significant predictor of satisfaction with pain treatment and improvement (p &lt; .01, p &lt; .001 respectively). Acute pain medication use, depressive symptoms and reductions in average pain at three months were not significant independent predictors of patient satisfaction with pain management and improvement in this sample (p &gt; .35). Yet, severity of posttrauma symptoms at three months was a significant predictor of satisfaction with pain medication and was moderately and positively associated with satisfaction with pain treatment (p &lt; .05, p = .07, respectively). Discussion(s): These findings suggest that acute medication use and reductions in perceived pain symptoms are less closely related to patient satisfaction compared with treatment expectations, current pain and posttrauma symptoms. Collectively, these findings indicate a need to proactively address treatment expectations about pain management, and manage current pain and psychological distress following burn injury in order to improve patient satisfaction with care received. Copyright © 2012 by the American Burn Association.</t>
  </si>
  <si>
    <t>https://dx.doi.org/10.1097/BCR.0b013e31823359ee</t>
  </si>
  <si>
    <t>Journal of Burn Care and Research. 33(3) (pp 442-452), 2012. Date of Publication: May-June 2012.</t>
  </si>
  <si>
    <t>Chafetz L.
 White M.C.
 Collins-Bride G.
 Nickens J.
 Cooper B.A.</t>
  </si>
  <si>
    <t>Predictors of physical functioning among adults with severe mental illness.</t>
  </si>
  <si>
    <t>Objectives: Living conditions and treatment-related factors contribute to high rates of comorbid medical illness among adults with severe mental illness and undermine their physical well-being. This study examined physical functioning scores for this population and compared them with national norms. Method(s): A total of 309 residential care clients completed interviews. Diagnostic and sociodemographic variables were examined for significant associations with physical functioning, which was assessed with the Medical Outcomes Health Survey Short Form 36 (SF-36), and selected variables were entered into a hierarchical multiple regression analyses. Cross-sectional comparisons examined differences in scores between ten-year age groups in this sample and in the national data for men and women. Result(s): In the final regression model, male gender, younger age, having earned income in the past six months, having less lifetime smoking, and having an admission diagnosis other than depression or schizophrenia spectrum disorders predicted better physical functioning. Functioning scores for the sample deviated from the national normed scores. Differences in functioning increased with each ten-year increment in age; study participants' functioning resembled that of cohorts ten to 20 years older. Conclusion(s): Determinants of physical functioning in this sample included well-known demographic predictors of health outcomes. The more striking finding was a deviation from normative data that began for study participants at the age of 25 years, indicating an early onset of limitations. The consistent trend of poorer functioning with each successive age group raises questions about the pace of physical decline among adults with mental illness that may be addressed in longitudinal studies.</t>
  </si>
  <si>
    <t>http://dx.doi.org/10.1176/appi.ps.57.2.225</t>
  </si>
  <si>
    <t>Psychiatric Services. 57(2) (pp 225-231), 2006. Date of Publication: February 2006.</t>
  </si>
  <si>
    <t>Forlizzi J.M.
 Puzzitiello R.N.
 Hart P.-A.
 Churchill R.
 Jawa A.
 Kirsch J.M.</t>
  </si>
  <si>
    <t>Predictors of poor and excellent outcomes after reverse total shoulder arthroplasty.</t>
  </si>
  <si>
    <t>Background: Favorable clinical and functional outcomes can be achieved with reverse total shoulder arthroplasty (RSA). Given the expanding utilization of RSA in the United States, understanding the factors that influence both excellent and poor outcomes is increasingly important. Method(s): A single-surgeon prospective registry was used to identify patients who underwent RSA from 2015 to 2018 with a minimum of 2 years' follow-up. An excellent postoperative clinical outcome was defined as a final American Shoulder and Elbow Surgeons (ASES) score in the top quartile of ASES scores. A poor outcome was defined as an ASES score in the bottom quartile. Logistic regression was used to determine preoperative characteristics associated with both excellent and poor outcomes. Result(s): A total of 338 patients with a mean age of 71.5 years (standard deviation [SD], 6.4 years) met the inclusion and exclusion criteria. The average preoperative ASES score for the entire cohort was 35.3 (SD, 16.4), which improved to 82.4 (SD, 16.1) postoperatively (P &lt; .001). Univariate analysis demonstrated that a diagnosis of primary osteoarthritis (OA), private insurance, and higher preoperative ASES scores were significantly associated with achieving excellent outcomes (P &lt; .01 for all). Variables predictive of poor outcomes were workers' compensation status (P = .03), depression (P = .02), a preoperative diagnosis of rotator cuff tear arthropathy (P &lt; .01), preoperative opioid use (P &lt; .01), a higher number of allergies (P &lt; .01), and prior ipsilateral shoulder surgery (P &lt; .01). Multivariate regression analysis demonstrated that OA (odds ratio [OR], 5.6; 95% confidence interval [CI], 1.2-26.5; P = .03) and private insurance (OR, 2.7; 95% CI, 1.12-6.5; P = .02) correlated with excellent outcomes whereas a higher number of reported allergies (OR, 0.83; 95% CI, 0.71-0.97; P = .02), self-reported depression (OR, 0.39; 95% CI, 0.16-0.99; P =.04), a history of ipsilateral shoulder surgery (OR, 0.36; 95% CI, 0.15-0.87; P =.02), and preoperative opioid use (OR, 0.26; 95% CI, 0.09-0.76; P = .01) were predictive of poor outcomes. Conclusion(s): A preoperative diagnosis of primary OA is the strongest predictor of excellent clinical outcomes following RSA. Patients with an increasing number of reported allergies, self-reported depression, a history of ipsilateral shoulder surgery, and preoperative opioid use are significantly more likely to achieve poor outcomes after RSA. Given the increasing utilization of RSA, this information is important to appropriately counsel patients regarding postoperative expectations.Copyright © 2021 Journal of Shoulder and Elbow Surgery Board of Trustees</t>
  </si>
  <si>
    <t>https://dx.doi.org/10.1016/j.jse.2021.07.009</t>
  </si>
  <si>
    <t>Journal of Shoulder and Elbow Surgery. 31(2) (pp 294-301), 2022. Date of Publication: February 2022.</t>
  </si>
  <si>
    <t>Lapointe-Gagner M.
 Jain S.
 Alali N.
 Elhaj H.
 Poirier A.-S.
 Kaneva P.
 Alhashemi M.
 Lee L.
 Feldman L.S.
 Gagner M.
 Andalib A.
 Fiore J.F.</t>
  </si>
  <si>
    <t>Predictors of Post-discharge Pain and Satisfaction with Pain Management After Laparoscopic Bariatric Surgery.</t>
  </si>
  <si>
    <t>Introduction: The aim of this study was to evaluate the extent to which patient and surgical factors predict 7-day pain intensity, interference, and satisfaction with pain management after bariatric surgery. Acute pain management after bariatric surgery remains challenging as patient- and procedure-related factors may increase the risk of analgesia-related adverse events (e.g., marginal ulcers, opioiduse disorder). Therefore, there is a dire need to minimize these risks while ensuring satisfactory pain management. Identifying modifiable factors associated with patient-reported pain outcomes may ultimately improve quality of care after bariatric surgery. Methods and Procedures: We analyzed data from a prospective database of patients undergoing laparoscopic bariatric surgery at two university-affiliated hospitals and one private clinic in Montreal. Preoperative assessments included demographic variables, Pain Catastrophizing Scale (scale range 0-52, higher = worse), Patient Activation Measure (low [1-2] vs. high activation [3-4]), pain expectation (0-10, higher = worse), and Patient-Reported Outcomes Measurement Information System-29 (PROMIS-29) anxiety (40.3- 81.6, higher = worse) and depression scales (41.0-79.4, higher = worse). At 7 days post-discharge, assessments included PROMIS-29 pain intensity (0-10, higher = worse), pain interference (41.6-75.6, higher = worse), and satisfaction with pain management (dichotomized as high [10-9] vs. lower [80-0] satisfaction). Linear and logistic regression was used to assess the association of pain outcomes with potential predictors identified from literature and/or clinical expertise. Result(s): 351 patients were recruited (mean age = 44, mean BMI = 45, 77% female, 71% sleeve gastrectomy) from September 2021 to April 2022. Discharge prescriptions included acetaminophen (100%) +/- celecoxib (3.7%) around-the-clock and opioids as needed (99.7%). At 7 days post-discharge, median pain intensity was 2.5 (IQR 1-5), pain interference was 55.6 (IQR 52.0-61.2), and most patients had high satisfaction with pain management (75.7%). In multivariate analysis, higher preoperative pain expectation and anxiety were independently associated with 7-day pain intensity (expectation + 0.15 [95%CI + 0.05 to + 0.26]; anxiety + 0.04 [95%CI + 0.01 to + 0.07]) and pain interference (expectation + 0.45 [95%CI + 0.06 to + 0.83]; anxiety + 0.22 [95%CI + 0.11 to + 0.33]). Lower satisfaction with pain management was independently associated with younger age (OR 0.97 [95%CI 0.95 to 1.00]), non-White race (OR 1.92 [95%CI 1.03 to 3.55]), increased pain catastrophizing (OR 1.03 [95%CI 1.01 to 1.05]), and low patient activation (OR 0.53 [95%CI 0.29 to 0.95]). Conclusion(s): This study supports that patient-related factors are important predictors of post-discharge pain outcomes after laparoscopic bariatric surgery. Our findings highlight the importance of addressing the needs of racial minorities and implementing interventions focused on preoperative anxiety, pain expectation, catastrophizing, and patient engagement to improve postoperative pain outcomes.</t>
  </si>
  <si>
    <t>https://dx.doi.org/10.1007/s00464-023-10071-4</t>
  </si>
  <si>
    <t>Surgical Endoscopy. Conference: Scientific Session of the Society of American Gastrointestinal and Endoscopic Surgeons, SAGES 2023. Montreal, QC Canada. 37(Supplement 2) (pp S334), 2023. Date of Publication: May 2023.</t>
  </si>
  <si>
    <t>Rosenbloom B.N.
 McCartney C.J.L.
 Canzian S.
 Kreder H.J.
 Katz J.</t>
  </si>
  <si>
    <t>Predictors of Prescription Opioid Use 4 Months After Traumatic Musculoskeletal Injury and Corrective Surgery: A Prospective Study.</t>
  </si>
  <si>
    <t>The aim of the present study was to examine the incidence and predictors of persistent prescription opioid use 4 months after traumatic injury. Adults who sustained a traumatic musculoskeletal injury were recruited to participate in this observational prospective, longitudinal study within 14 days of injury (T1) and followed for 4 months (T2). Measures included questionnaires on pain, opioid consumption, pain disability, anxiety, depression, and posttraumatic stress symptoms as well as a chart review for injury related information. The sample consisted of 122 patients (66.4% male; mean age = 44.8 years, SD = 17.1), of whom 94.3% (n = 115) were using prescription opioids. At T2, 35.3% (n = 43) patients were using prescription opioids. After controlling for age, sex, injury severity, T1 pain severity, and T2 symptoms of depression, 2 factors emerged as significantly related to T2 prescription opioid use; namely, T2 pain severity (odds ratio = 1.248, 95% confidence interval, 1.071-1.742) and T2 pain self-efficacy (odds ratio =.943, 95% confidence interval,.903-.984). These results suggest that opioid use after traumatic musculoskeletal injury is related to pain severity and how well patients cope specifically with their pain, over and above other psychological factors, such as depression and anxiety. Perspective This article identifies predictive factors for prescription opioid use after traumatic musculoskeletal injury, namely severe pain and a poor sense of control over the pain. These results highlight the importance of using prospective longitudinal study designs to understand why patients continue to use prescription opioids after major tissue-damaging events.Copyright © 2017 American Pain Society</t>
  </si>
  <si>
    <t>https://dx.doi.org/10.1016/j.jpain.2017.03.006</t>
  </si>
  <si>
    <t>Journal of Pain. 18(8) (pp 956-963), 2017. Date of Publication: August 2017.</t>
  </si>
  <si>
    <t>Xin, Yitong;Armstrong, Stacey B.;Averill, Lynnette A.;Sepeda, Nathan;Davis, Alan K.</t>
  </si>
  <si>
    <t>Predictors of psychedelic treatment outcomes among special operations forces veterans.</t>
  </si>
  <si>
    <t>A Prior study demonstrated that psychedelic-assisted therapy was related to reductions in mental health symptoms and associated consequences among U.S. Special Operations Forces Veterans seeking treatment in Mexico. The present study extends this analysis to explore the prospective associations of baseline predictors on treatment outcomes and whether changes in psychological flexibility mediate the relationship between acute changes in consciousness and clinical outcomes. Data were prospectively collected in an ibogaine-and-5-methoxy-N,N-dimethyltryptamine treatment program at pretreatment, 1-, 3-, and 6-month follow-up during September 2019â€“March 2021 among Special Operations Forces Veterans with a history of trauma exposure (N = 86; Mage = 42.9; Caucasian = 87.2%; male = 100%). Findings showed younger age and higher levels of depression and anxiety at baseline were correlated with greater improvements in satisfaction with life, cognitive functioning, psychological flexibility, trauma symptoms, and acute effects on personal meaningfulness and spiritual significance from baseline to 1-month follow-up. Additionally, greater intensity of changes in consciousness (e.g., personal meaningfulness, spiritual significance, psychological insightfulness) was correlated with greater improvements in long-term mental health outcomes (e.g., cognitive functioning, trauma symptoms) and psychosocial outcomes (e.g., social relationships, attitudes about life, behavioral changes, spirituality) from baseline to 6-month follow-up. Furthermore, increases in psychological flexibility from baseline to 1-month follow-up mediated the relationship between the greater intensity of changes in consciousness and greater decreases in trauma, depression, and anxiety symptoms at 1-month follow-up. Findings suggest that acute effects of the combined ibogaine-and-5-methoxy-N,N-dimethyltryptamine treatment experience, and improvements in psychological flexibility are critical factors associated with positive outcomes, as are younger age and greater symptom severity before treatment. (PsycInfo Database Record (c) 2023 APA, all rights reserved)</t>
  </si>
  <si>
    <t>https://doi.org/10.1037/cns0000374</t>
  </si>
  <si>
    <t>Psychology of Consciousness: Theory, Research, and Practice</t>
  </si>
  <si>
    <t>Hornillos C.
 Crespo M.</t>
  </si>
  <si>
    <t>Predictors of quality of life in opiate-dependent individuals undergoing methadone maintenance treatment.</t>
  </si>
  <si>
    <t>Introduction Quality of Life (QoL) is an important outcome variable in Methadone Maintenance Treatment (MMT) for opiate dependence. Previous research has focused on demographic variables, treatment features, drug use and physical and mental health as possible predictors of QoL in this condition but interest in genuinely psychological variables (skills and personal repertoires) has been lacking. Experiential Avoidance (EA), the tendency to behave in order to decrease some kind of internal distress, has a strong relationship to psychological disorders and holds promise as a potential predictor of QoL. Objectives To identify predictors of QoL in clients undergoing MMT, taking into account psychological variables. Aims To see if EA is related to QoL in clients undergoing MMT. Methods Using a cross-sectional design, information was gathered from 48 opiate-dependent individuals undergoing MMT. Variables included were QoL (IDUQOL), severity of drug use, social adjustment and physical and mental health (ASI-6), emotional distress (HAD) and EA (AAQ and its version for substance-abusing individuals, AAQ-SA). Mean-comparison tests and correlation tests were carried out, and several variables were entered into a stepwise multiple regression analysis. Results Anxiety and EA were the only variables which made it into the regression model, accounting for 41.9% of variance of QoL. Conclusions Contrary to previous research, the predictors of QoL were psychological. It is the first time that EA is related to QoL in this population. Interventions should explicitly target EA and anxiety. Additional research should make use of longitudinal designs and take into account further psychological variables (emotion regulation, coping).</t>
  </si>
  <si>
    <t>https://dx.doi.org/10.1016/j.eurpsy.2016.01.1026</t>
  </si>
  <si>
    <t>European Psychiatry. Conference: 24th European Congress of Psychiatry, EPA 2016. Madrid Spain. Conference Publication: (var.pagings). 33(SUPPL.) (pp S301), 2016. Date of Publication: March 2016.</t>
  </si>
  <si>
    <t>Kasinathan J.</t>
  </si>
  <si>
    <t>Predictors of rapid reincarceration in mentally ill young offenders.</t>
  </si>
  <si>
    <t>Objective: Describe characteristics of mentally ill young offenders released from custody and predictors of those who rapidly returned to custody. Method(s): Ambidirectional cohort study of 51 young males with mental disorders released from the largest New South Wales Juvenile Justice Centre (2005-2007), a health file audit at time of release and prospective determination of reincarceration. Result(s): Overall 47% were Aboriginal, 43% originated from regional communities, substance disorders were highly prevalent and only 12% accessed prior community mental health care. Over half (57%) satisfied diagnostic criteria for schizophrenia spectrum disorder. In custody, 39% were suicidal and 18% were homicidal. A majority (90%) returned to custody over a median of 28 months; half within five months of release. Schizophrenia/schizophreniform disorder (p&lt;.001), bipolar disorder (p=.001) and schizoaffective disorder (p=.005) predicted rapid reincarceration, with shorter community survival than those without those diagnoses (p=.009). Antipsychotic treatment (p=.006) and treatment duration in custody (p=.006) predicted longer community survival. Aboriginality, younger age, prior incarceration and substance disorders were not predictive of rapid reincarceration. Conclusion(s): Serious mental illness was a significant predictor of rapid reincarceration in young offenders. Treatment improved community survival. The findings highlight the need for optimal psychiatric treatment and post-release care for young offenders with mental illness.Copyright © The Royal Australian and New Zealand College of Psychiatrists 2015.</t>
  </si>
  <si>
    <t>https://dx.doi.org/10.1177/1039856215597532</t>
  </si>
  <si>
    <t>Australasian Psychiatry. 23(5) (pp 550-555), 2015. Date of Publication: 01 Oct 2015.</t>
  </si>
  <si>
    <t>Shao Y.
 Gottipati S.
 Jadhav P.
 Vashist A.
 Rohatagi S.
 Forbes A.
 Profit D.
 Sanchez R.
 Nyilas M.
 Carson W.
 Cheng Y.
 Zeng-Treitler Q.</t>
  </si>
  <si>
    <t>Predictors of re-hospitalization in patients with serious mental illnesses.</t>
  </si>
  <si>
    <t>Study Objectives: The re-hospitalization rate is an important clinical quality measure, because hospitalization is a poor outcome and costly. Prior studies have explored factors associated with risk of hospitalization in patients with mental illnesses but knowledge gaps still exist. Studies that examined clinical factors were often performed on small samples. Cognitive behavior therapies and other supportive therapies have not been analyzed in depth. We intend to address these issues using Electronic Health Records (EHR) data. METHOD(S): Using the national clinical data repository developed from the Veteran Healthcare Administration's EHR, we identified a cohort of 1.2 million adults with serious mental illnesses (schizophrenia (SZ), schizoaffective disorder (SAD), bipolar disorder (BP), or major depressive disorder (MDD)) from 2001 to present. To have sufficient pre-diagnosis/hospitalization data and a long enough follow up period to analyze the predictors, the cohort was further restricted to patients with the 1st diagnosis of SZ, SAD, BP, and MDD to after 2003 and &gt;=5 years of follow-up data. A multivariable logistic regression analysis was performed. Collinearity was checked using a correlation co-efficient with a threshold of 0.75. The primary outcome variable was 3-yr rehospitalization. The independent variables (n =97) were demographics, primary diagnosis of the 1st hospitalization, and diagnoses, procedures, visit types within 1 year prior to the 1st hospitalization. RESULT(S): The final cohort contained 79,734 cases (&gt; =1 hospitalization within 3 years of the 1st hospitalization) and 60, 096 controls. The cases were 90.1% male and 70.2% white and the controls were 87.5% male and 79.5% white. Certain social and behavior factors were found to be predictors including lack of housing (OR= 1.28, p&lt;0.01) and alcohol (OR =1.03, p&lt; 0.01), cocaine (OR = 1.40, p &lt; 0.01), opioid (OR = 1.16, p&lt; 0.01), and other drug abuse (OR =1.15, p&lt;0.01). Interestingly, unemployment was not a predictor and cannabis use was negatively associated with rehospitalization (OR =0.94, p&lt; 0.01). Counseling was also associated with no re-hospitalization (OR =0.94, p&lt; 0.01). CONCLUSION(S): We have identified a large cohort of serious mental illness patients with longitudinal data. The large sample size allowed a nuanced examination of the predictors of re-hospitalization. Our first analysis focused on the social/behavior predictors and counseling. The results were mostly consistent with prior literature with several unexpected findings. A limitation of this study is that it only used structured data; in future work we plan to further refine the analysis by adding information extracted from free notes. In addition, we plan to explore treatment effects on re-hospitalization.</t>
  </si>
  <si>
    <t>https://dx.doi.org/10.1017/S1092852916000900</t>
  </si>
  <si>
    <t>CNS Spectrums. Conference: 2016 Neuroscience Education Institute Psychopharmacology Congress, NEI 2016. Colorado Springs, CO United States. 22(1) (pp 105-106), 2017. Date of Publication: February 2017.</t>
  </si>
  <si>
    <t>Matsuo N.
 Morita T.
 Matsuda Y.
 Okamoto K.
 Matsumoto Y.
 Kaneishi K.
 Odagiri T.
 Sakurai H.
 Katayama H.
 Mori I.
 Yamada H.
 Watanabe H.
 Yokoyama T.
 Yamaguchi T.
 Nishi T.
 Shirado A.
 Hiramoto S.
 Watanabe T.
 Kohara H.
 Shimoyama S.
 Aruga E.
 Baba M.
 Sumita K.
 Iwase S.</t>
  </si>
  <si>
    <t>Predictors of Responses to Corticosteroids for Cancer-Related Fatigue in Advanced Cancer Patients: A Multicenter, Prospective, Observational Study.</t>
  </si>
  <si>
    <t>Context Although corticosteroids are widely used to relieve cancer-related fatigue (CRF), information regarding the factors predicting responses to corticosteroids remains limited. Objectives The aim of this study was to identify potential factors predicting responses to corticosteroids for CRF in advanced cancer patients. Methods Inclusion criteria for this multicenter, prospective, observational study were patients who had metastatic or locally advanced cancer and had a fatigue intensity score of 4 or more on a 0-10 Numerical Rating Scale (NRS). Univariate and multivariate analyses were conducted to identify the factors predicting two-point reduction or more in NRS on day 3. Results Among 179 patients who received corticosteroids, 86 (48%; 95% CI 41%-56%) had a response with two-point reduction or more. Factors that significantly predicted responses were performance status score of 3 or more, Palliative Performance Scale score more than 40, absence of ascites, absence of drowsiness, absence of depression, serum albumin level greater than 3 mg/dL, serum sodium level greater than 135 mEq/L, and baseline NRS score greater than 5. A multivariate analysis showed that the independent factors predicting responses were baseline NRS score greater than 5 (odds ratio [OR] 6.6, 95% CI 2.8-15.4), Palliative Performance Scale score more than 40 (OR 4.4, 95% CI 2.1-9.3), absence of drowsiness (OR 3.4, 95% CI 1.7-6.9), absence of ascites (OR 2.3, 95% CI 1.1-4.7), and absence of pleural effusion (OR 2.2, 95% CI 1.0-5.0). Conclusion Treatment responses to corticosteroids for CRF may be predicted by baseline symptom intensity, performance status, drowsiness, and severity of fluid retention symptoms. Larger prospective studies are needed to confirm these results.Copyright © 2016 American Academy of Hospice and Palliative Medicine</t>
  </si>
  <si>
    <t>https://dx.doi.org/10.1016/j.jpainsymman.2016.01.015</t>
  </si>
  <si>
    <t>Journal of Pain and Symptom Management. 52(1) (pp 64-72), 2016. Date of Publication: 01 Jul 2016.</t>
  </si>
  <si>
    <t>Day M.A.
 Brinums M.
 Craig N.
 Geffen L.
 Geffen S.
 Lovai M.
 Geffen G.</t>
  </si>
  <si>
    <t>Predictors of responsivity to interdisciplinary pain management.</t>
  </si>
  <si>
    <t>Objective. This study investigated for whom interdisciplinary pain management (IPM) is most effective. Identification of predictors of treatment responsivity would facilitate development of patient-treatment matching algorithms to optimize outcomes. Design. Repeated measures prospective study of consecutive admissions to a two-week IPM program. Setting. Brisbane Pain Rehabilitation Service in Brisbane, Australia. Subjects. A total of 163 adults referred for chronic pain management. Methods. Self-report questionnaires and measures of physical performance were obtained at program entry and completion. Group-level analyses were performed using standard parametric statistics. Individual-level change was assessed using recommended criteria. Multivariate analysis of variance and logistic regression were used to examine outcomes and predictors of response. Results. Significant improvements were observed across psychological, social, and physical outcome domains. Up to 50% of participants had clinically meaningful improvements, while less than 10% deteriorated. Higher baseline depression, anxiety, stress, and pain catastrophizing scores predicted better group-level outcomes (Ps &lt; 0.05). Participants with higher baseline depression scores were most likely to show significant individual-level improvement on at least one outcome (Ps &lt; 0.05). Participants with nociceptive pain were more than four times more likely than those with neuropathic pain to show clinically meaningful improvement on multiple outcomes, while those participants who were older were more likely to be multidomain responders. Conclusions. Physical, psychological, and social outcomes all improved in a significant proportion of participants following the IPM. High baseline depression was a clinically reliable predictor of individual-level improvement. Individuals with nociceptive pain and those who were older, respectively, showed the largest response across multiple outcomes and domains.Copyright © 2017 American Academy of Pain Medicine. All rights reserved.</t>
  </si>
  <si>
    <t>https://dx.doi.org/10.1093/pm/pnx169</t>
  </si>
  <si>
    <t>Pain Medicine (United States). 19(9) (pp 1848-1861), 2018. Date of Publication: 01 Sep 2018.</t>
  </si>
  <si>
    <t>Yang, Fang;Lin, Peng;Li, Yan;He, Qun;Long, Qisui;Fu, Xiaobing;Luo, Yulan</t>
  </si>
  <si>
    <t>Predictors of retention in community-based methadone maintenance treatment program in Pearl River Delta, China.</t>
  </si>
  <si>
    <t>Background: The aims were to identify predictors of treatment retention in methadone maintenance treatment (MMT) clinics in Pearl River Delta, China. Methods: Retrospective longitudinal study. Participants: 6 MMT clinics in rural and urban area were selected. Statistical analysis: Stratified random sampling was employed, and the data were analyzed using Kaplan-Meier survival curves and life table method. Protective or risk factors were explored using Coxâ€™s proportional hazards model. Independent variables were enrolled in univariate analysis and among which significant variables were analyzed by multivariate analysis. Results: A total of 2728 patients were enrolled. The median of the retention duration was 13.63 months, and the cumulative retention rates at 1,2,3 years were 53.0%, 35.0%, 20.0%, respectively. Multivariate Cox analysis showed: age, relationship with family, live on support from family or friends, income, considering treatment cost suitable, considering treatment open time suitable, addiction severity (daily expense for drug), communication with former drug taking peer, living in rural area, daily treatment dosage, sharing needles, re-admission and history of being arrested were predictors for MMT retention. Conclusions: MMT retention rate in Guangdong was low and treatment skills and quality should be improved. Meanwhile, participation of family and society should be encouraged. (PsycINFO Database Record (c) 2016 APA, all rights reserved)</t>
  </si>
  <si>
    <t>Hammond R.
 Cambiano V.
 Lampe F.C.
 Asboe D.
 Clarke A.
 Gilson R.
 Hart G.J.
 Miltz A.R.
 Nwokolo N.
 Johnson A.M.
 Phillips A.N.
 Speakman A.
 Whitlock G.
 Rodger A.
 Sewell J.</t>
  </si>
  <si>
    <t>Predictors of starting and stopping chemsex in men who have sex with men in England: Findings from the AURAH2 prospective study.</t>
  </si>
  <si>
    <t>Background Chemsex (the use of psychoactive drugs in sexual contexts) has been associated with HIV acquisition and other STIs, so there is benefit in identifying those most likely to start chemsex to offer risk reduction interventions such as pre-exposure prophylaxis (PrEP). To date, there have been no data from a longitudinal study analysing factors most associated with starting and stopping chemsex. Methods The prospective cohort study, Attitudes to and Understanding Risk of Acquisition of HIV over Time (AURAH2), collected 4 monthly and annual online questionnaire data from men who have sex with men (MSM) from 2015 to 2018. We investigate the association of sociodemographic factors, sexual behaviours and drug use with starting and stopping chemsex among 622 men who completed at least one follow-up questionnaire. Poisson models with generalised estimating equations were used to produce risk ratios (RRs) accounting for multiple starting or stopping episodes from the same individual. Multivariable analysis was adjusted for age group, ethnicity, sexual identity and university education. Findings In the multivariable analysis, the under 40 age group was significantly more likely to start chemsex by the next assessment (RR 1.79, 95% CI 1.12 to 2.86). Other factors which showed significant association with starting chemsex were unemployment (RR 2.10, 95% CI 1.02 to 4.35), smoking (RR 2.49, 95% CI 1.63 to 3.79), recent condomless sex (CLS), recent STI and postexposure prophylaxis (PEP) use in the past year (RR 2.10, 95% CI 1.33 to 3.30). Age over 40 (RR 0.71, 95% CI 0.51 to 0.99), CLS, and use of PEP (RR 0.64, 95% CI 0.47 to 0.86) and PrEP (RR 0.47, 95% CI 0.29 to 0.78) were associated with lower likelihood of stopping chemsex by the next assessment. Interpretation Knowledge of these results allows us to identify men most likely to start chemsex, thus providing an opportunity for sexual health services to intervene with a package of risk mitigation measures, especially PrEP use.Copyright © Author(s) (or their employer(s)) 2023. Re-use permitted under CC BY-NC. No commercial re-use. See rights and permissions. Published by BMJ.</t>
  </si>
  <si>
    <t>https://dx.doi.org/10.1136/sextrans-2023-055774</t>
  </si>
  <si>
    <t>Sexually Transmitted Infections. 99(7) (pp 474-481), 2023. Date of Publication: 01 Nov 2023.</t>
  </si>
  <si>
    <t>Klein, Hugh;Elifson, Kirk W.;Sterk, Claire E.</t>
  </si>
  <si>
    <t>Predictors of Suicidal Ideation Among 'At Risk' Cocaine-Using African American Women.</t>
  </si>
  <si>
    <t>The focus of this study was to identify factors that differentiate women drug abusers who had experienced suicidal ideation from those who did not. Face-to-face interviews were conducted with 221 cocaine-using women in Atlanta, GA, 88 (39.8%) of whom reported thinking about committing suicide at least once during the 90 days prior to interview and 133 (60.2%) of whom did not. Multivariate logistic regression was used to identify predictors of suicidal ideation, and post hoc goodness-of-fit tests were conducted to assess the robustness of final models derived. Model 1 excluded all psychosocial functioning measures and Model 2 included these items. Both models showed that suicidal ideation was more common among women who were unemployed, had been abused sexually, engaged in sexual relations to cope with stresses, or had less helpful relatives. In addition, Model 1 revealed a heightened risk for women experiencing financial problems and those who had a previous mental health diagnosis, whereas Model 2 showed an elevated risk among women who experienced anxiety and those who had lower levels of self-esteem. These findings suggest the need for prevention and intervention programs that target at-risk women, and for such programs to include an emphasis on suicidal ideation in addition to focusing on risk factors that are addressed more commonly. (PsycINFO Database Record (c) 2016 APA, all rights reserved)</t>
  </si>
  <si>
    <t>https://doi.org/10.1521/suli.2006.36.3.336</t>
  </si>
  <si>
    <t>Suicide and Life-Threatening Behavior</t>
  </si>
  <si>
    <t>Bloomfield-Clagett B, Greenstein DK, Kush JM, Musci R, Zarate CA Jr, Ballard ED.</t>
  </si>
  <si>
    <t>Predictors of suicidal ideation trajectories in the Sequenced Treatment Alternatives to Relieve Depression (STAR*D) study</t>
  </si>
  <si>
    <t>J Psychiatr Res. 2022 Apr;148:9-13. doi: 10.1016/j.jpsychires.2022.01.027. Epub 2022 Jan 15.</t>
  </si>
  <si>
    <t>10.1016/j.jpsychires.2022.01.027</t>
  </si>
  <si>
    <t>GonzÃ¡lez-Pinto, Ana;Aldama, Ana;GonzÃ¡lez, Cristina;Mosquera, Fernando;Arrasate, Marta;Vieta, Eduard</t>
  </si>
  <si>
    <t>Predictors of suicide in first-episode affective and nonaffective psychotic inpatients: Five-year follow-up of patients from a catchment area in Vitoria, Spain.</t>
  </si>
  <si>
    <t>To determine the baseline demographic and clinical characteristics associated with suicide attempts over 5 years following a first admission for psychosis and to assess the relationship between suicidal behavior during 5-year follow-up and clinical factors. All inpatients consecutively admitted between February 1997 and January 1999 with a first psychotic episode from a specific catchment area in Spain were included at baseline; they were followed up yearly over a 5-year period with an extensive protocol that included the Structured Clinical Interview for DSM-IV, the Positive and Negative Syndrome Scale, and the 21-item Hamilton Rating Scale for Depression. The primary outcome measure was suicide attempts. Comorbidity with alcohol and drug abuse was recorded, as were all suicidal acts made by patients over the follow-up period. Relationships between suicidal outcome and baseline clinical features were examined. Logistic regression modeling was used to test the significance and independence of associations of relevant factors to suicidal status. Of 83 first-episode psychotic patients, 14.5% displayed suicidal behavior within the 5 years following the first admission, and 2.4% died by suicide. Suicide rate was 0.48%/year and attempt rate was 2.89%/year, with a 1.5-fold (95% CI = 1.07 to 2.22) greater risk for each depressive symptom at index episode and with an 8-fold (95% CI = 1.45 to 44.40) higher risk among patients with baseline stimulant abuse (cocaine and amphetamine). Patients with a first-episode psychotic disorder seemed to be a high-risk population for suicidal behavior. Depressive symptoms during the index psychotic episode and comorbidity with stimulant abuse at baseline were relevant predictive factors for suicidal behavior during the first years of first affective and nonaffective psychotic episodes. (PsycINFO Database Record (c) 2016 APA, all rights reserved)</t>
  </si>
  <si>
    <t>https://doi.org/10.4088/JCP.v68n0209</t>
  </si>
  <si>
    <t>Whiteside L.K.
 Russo J.
 Wang J.
 Ranney M.L.
 Neam V.
 Zatzick D.F.</t>
  </si>
  <si>
    <t>Predictors of Sustained Prescription Opioid Use after Admission for Trauma in Adolescents.</t>
  </si>
  <si>
    <t>Purpose The study objectives are to describe the longitudinal trajectory of prescription opioid use among adolescents requiring a trauma admission and then identify predictors of sustained opioid use. Methods Randomly sampled adolescents (12-18 years) admitted to a Level I trauma center were surveyed. Follow-up assessments were obtained at 2, 5, and 12 months. Self-reported prescription opioid use, defined as "taking an opioid prescribed by a physician," was obtained at baseline and every follow-up time point. At the baseline interview, validated mental health measures and pain scales were obtained as well as preinjury substance use. A fixed-effects mixed Poisson regression analysis was performed to predict prescription opioid use over time. Results A total of 120 adolescents (mean age 15.5 years [1.9 standard deviation], 75% male) completed the baseline interview with 98% follow-up at 12 months. At baseline, 7% of adolescents reported prescription opioid use before their trauma, with rates of prescription opioid use of 52% at 2 months, 13.3% at 5 months, and 12.5% at 12 months after discharge. After adjusting for demographic characteristics and injury severity score, those with sustained prescription opioid use were more likely to report preinjury marijuana use and higher baseline pain scores. Conclusions Approximately one in eight adolescents (12.5%) was using prescription opioids 12 months after injury hospitalization. Readily identifiable risk factors predicted sustained prescription opioid use, including preinjury marijuana use and baseline pain score. Screening for substance use including marijuana at the time of injury could help identify patients at risk for both substance use problems and sustained prescription opioid use.Copyright © 2016 Society for Adolescent Health and Medicine.</t>
  </si>
  <si>
    <t>https://dx.doi.org/10.1016/j.jadohealth.2015.08.011</t>
  </si>
  <si>
    <t>Journal of Adolescent Health. 58(1) (pp 92-97), 2016. Date of Publication: 01 Jan 2016.</t>
  </si>
  <si>
    <t>Preisig M.
 Rothen S.
 Halfon O.
 Vandeleur C.L.
 Vidal S.
 Aubry J.M.</t>
  </si>
  <si>
    <t>Predictors of the longitudinal course of mood disorders in children and adolescents.</t>
  </si>
  <si>
    <t>Introduction: Follow-up studies on the offspring of parents with psychiatric disorders offer the opportunity to study the influence of parental disorders on both the incidence and course of psychopathology in their children. Using this study design, we are examining the impact of parental psychopathology and potential individual risk factors including demographic characteristics, premorbid personality features (Neuroticism) and early traumatic events on the course of mood disorders in childhood and adolescence. Method(s): As part of a family study, we have collected extensive clinical information on 72 probands with bipolar disorder, 56 probands with major depressive disorder, 29 probands with alcohol or heroin dependence and 45 medical controls with 288 children in the age range from 7 to 17 years, who had at least one baseline and one three-year follow-up assessment. Probands and their spouses were interviewed using the DIGS, offspring using the K-SADS. Parents also provided diagnostic information on their children using the FH-RDC. Result(s): The main results regarding the impact of parental psychopathology and potential individual risk factors on the course of depression in children in terms of social impairment and the occurrence of new episodes or switch to bipolar disorder at later follow-up exams will be presented at the conference. Discussion(s): Clinical and research implications of the results will be discussed.</t>
  </si>
  <si>
    <t>https://dx.doi.org/10.1111/j.1399-5618.2012.00977.x</t>
  </si>
  <si>
    <t>Bipolar Disorders. Conference: 5th Biennial Conference of the International Society for Bipolar Disorders. Istanbul Turkey. Conference Publication: (var.pagings). 14(SUPPL. 1) (pp 22-23), 2012. Date of Publication: March 2012.</t>
  </si>
  <si>
    <t>McCarthy M.
 Upadhyay U.
 Biggs M.A.
 Anthony R.
 Holl J.
 Roberts S.C.</t>
  </si>
  <si>
    <t>Predictors of timing of pregnancy discovery.</t>
  </si>
  <si>
    <t>Objective: Earlier pregnancy discovery is important in the context of prenatal and abortion care. We evaluated characteristics associated with later pregnancy discovery among women seeking abortion care. Study design: Data come from a survey of women seeking abortion care at four family planning facilities in Utah. The participants completed a survey during the state-mandated abortion information visit they are required to complete prior to having an abortion. The outcome in this study was pregnancy discovery before versus after 6 weeks since respondents' last menstrual period (LMP). We used logistic regression to estimate the relationship between sociodemographic and health-related independent variables of interest and pregnancy discovery before versus after 6 weeks. Result(s): Among the 458 women in the sample, 28% discovered their pregnancy later than 6 weeks since LMP. Most (n=366, 80%) knew the exact date of their LMP and a significant minority estimated it (n=92, 20%). Those who estimated the date of their LMP had higher odds of later pregnancy discovery than those who knew the exact date (adjusted odds ratio (aOR) = 1.81[1.07-3.07]). Those who used illicit drugs weekly, daily, or almost daily had higher odds of later pregnancy discovery (aOR=6.33[2.44, 16.40]). Conclusion(s): Women who did not track their menstrual periods and those who frequently used drugs had higher odds of discovering their pregnancies later. Implications: Women who estimated the date of their LMP and who frequently used drugs may benefit from strategies to help them recognize their pregnancies earlier and link them to care when they discover their pregnancies later.Copyright © 2017 Elsevier Inc.</t>
  </si>
  <si>
    <t>https://dx.doi.org/10.1016/j.contraception.2017.12.001</t>
  </si>
  <si>
    <t>Contraception. 97(4) (pp 303-308), 2018. Date of Publication: April 2018.</t>
  </si>
  <si>
    <t>Grella, Christine E.;Wugalter, Stuart E.;Anglin, M. Douglas</t>
  </si>
  <si>
    <t>Predictors of treatment retention in enhanced and standard methadone maintenance treatment for HIV risk reduction.</t>
  </si>
  <si>
    <t>Survival analysis was used to determine the predictors of discharge from a methadone maintenance treatment program for 462 heroin addicts (aged 20.4â€“66.9 yrs) at high risk for HIV infection and/or transmission. Four target groups were designated for admission: HIV-positive individuals, gay or bisexual males, sex industry workers, and sex partners of individuals in the above 3 groups. A consistent set of predictors was identified that was associated with treatment discharge at 90 days, 12 mo, 18 mo, and 24 mo. Individuals who, at intake, were HIV seropositive, were younger, used cocaine, drank alcohol daily, and scored high on measures of depression and interpersonal problems were at a higher risk for discharge. Receipt of enhanced methadone treatment, which included case management services, group participation, psychiatric services, contingency-based reinforcers, and transportation assistance, was associated with a higher probability of retention, particularly in the first 90 days. These findings can be used to target individuals who are vulnerable to early discharge from treatment and to provide adjunctive services that may improve retention. (PsycInfo Database Record (c) 2022 APA, all rights reserved)</t>
  </si>
  <si>
    <t>https://doi.org/10.1177/002204269702700202</t>
  </si>
  <si>
    <t>Carducci M.P.
 Zimmer Z.R.
 Jawa A.</t>
  </si>
  <si>
    <t>Predictors of unsatisfactory patient outcomes in primary reverse total shoulder arthroplasty.</t>
  </si>
  <si>
    <t>Background: Despite favorable clinical and functional results for reverse total shoulder arthroplasty (RSA), there remains a group of patients without postoperative complications who demonstrate poor improvement and overall outcome. Method(s): Using a single surgeon shoulder arthroplasty registry, we identified patients who underwent RSA from 2013 to 2016 with minimum of 2-year postoperative follow-up. Patients with intra- and postoperative complications were excluded. Poor postoperative clinical outcome was defined as those patients within the bottom 30th percentile for American Shoulder and Elbow Surgeons (ASES) score. Poor postoperative improvement was defined as the bottom 30th percentile of ASES improvement, measured preoperatively to the 2-year postoperative mark. Multivariate logistic regression modeling was used to determine preoperative characteristics (e.g., demographics, comorbidities, preoperative ASES score) associated with poor outcome. Result(s): A total of 137 patients met the inclusion and exclusion criteria. Multivariable logistic regression modeling found that prior shoulder surgery, the majority (75%) of which were arthroscopic, was the only independent factor associated with both poor improvement (adjusted odds ratio, 2.46 [1.03-5.83]) and outcome (adjusted odds ratio, 4.92 [1.74-14.96]). Preoperative opioid use was associated with poor outcomes only, whereas the high preoperative ASES score was associated with poor postoperative improvement. Conclusion(s): Prior ipsilateral shoulder surgery was strongly associated with poor clinical improvement and outcome after RSA. No other factors correlated with both poor improvement and outcome. This association is important to decision making for any shoulder surgery, given the long-term implications.Copyright © 2019 Journal of Shoulder and Elbow Surgery Board of Trustees</t>
  </si>
  <si>
    <t>https://dx.doi.org/10.1016/j.jse.2019.04.009</t>
  </si>
  <si>
    <t>Journal of Shoulder and Elbow Surgery. 28(11) (pp 2113-2120), 2019. Date of Publication: November 2019.</t>
  </si>
  <si>
    <t>Ormseth C.H.
 Lahue S.C.
 Oldham M.A.
 Josephson S.A.
 Whitaker E.
 Douglas V.C.</t>
  </si>
  <si>
    <t>Predisposing and Precipitating Factors Associated with Delirium: A Systematic Review.</t>
  </si>
  <si>
    <t>Importance: Despite discrete etiologies leading to delirium, it is treated as a common end point in hospital and in clinical trials, and delirium research may be hampered by the attempt to treat all instances of delirium similarly, leaving delirium management as an unmet need. An individualized approach based on unique patterns of delirium pathophysiology, as reflected in predisposing factors and precipitants, may be necessary, but there exists no accepted method of grouping delirium into distinct etiologic subgroups. Objective(s): To conduct a systematic review to identify potential predisposing and precipitating factors associated with delirium in adult patients agnostic to setting. Evidence Review: A literature search was performed of PubMed, Embase, Web of Science, and PsycINFO from database inception to December 2021 using search Medical Subject Headings (MeSH) terms consciousness disorders, confusion, causality, and disease susceptibility, with constraints of cohort or case-control studies. Two reviewers selected studies that met the following criteria for inclusion: published in English, prospective cohort or case-control study, at least 50 participants, delirium assessment in person by a physician or trained research personnel using a reference standard, and results including a multivariable model to identify independent factors associated with delirium. Finding(s): A total of 315 studies were included with a mean (SD) Newcastle-Ottawa Scale score of 8.3 (0.8) out of 9. Across 101144 patients (50006 [50.0%] male and 49766 [49.1%] female patients) represented (24015 with delirium), studies reported 33 predisposing and 112 precipitating factors associated with delirium. There was a diversity of factors associated with delirium, with substantial physiological heterogeneity. Conclusions and Relevance: In this systematic review, a comprehensive list of potential predisposing and precipitating factors associated with delirium was found across all clinical settings. These findings may be used to inform more precise study of delirium's heterogeneous pathophysiology and treatment..Copyright © 2023 American Medical Association. All rights reserved.</t>
  </si>
  <si>
    <t>https://dx.doi.org/10.1001/jamanetworkopen.2022.49950</t>
  </si>
  <si>
    <t>JAMA Network Open. 6(1) (pp E2249950), 2023. Date of Publication: 06 Jan 2023.</t>
  </si>
  <si>
    <t>Espinet, S; Corrin, T; Baliunas, D; Quilty, L; Zawertailo, L; Rizvi, SJ; deRuiter, W; Bonato, S; De Luca, V; Kennedy, S; Selby, P</t>
  </si>
  <si>
    <t>Predisposing and protective factors influencing suicide ideation, attempt, and death in patients accessing substance use treatment: a systematic review and meta-analysis protocol</t>
  </si>
  <si>
    <t>Substance use; Treatment; Suicidality; Risk factor; Protective factor</t>
  </si>
  <si>
    <t>HEROIN USERS; DRUG-USE; ALCOHOL</t>
  </si>
  <si>
    <t>Background: The lifetime risk of suicide in patients with substance use disorder is five to ten times the risk in the general population. Critically, up to 19% of patients continue to think about and attempt suicide even after accessing treatment. Therefore, suicidality represents a significant clinical concern in patients struggling with substance use that warrants careful investigation of the factors involved. While most previous research has relied on limited cross-sectional designs, a growing number of prospective studies are improving our understanding of the factors involved. However, a systematic study of these factors has not yet been conducted. Methods: The primary objective of this review and possible meta-analysis will be to identify key risk and protective factors for suicide ideation, attempt, and death in patients accessing substance use treatment, guided by current models of suicide. Secondary and tertiary objectives will be to obtain pooled effect sizes for the factors identified and to disaggregate factors for suicidality before and after treatment, and for suicidal thought versus action. Following Preferred Reporting Items for Systematic Reviews and Meta-Analyses (PRISMA) guidelines, we will conduct an electronic search of the literature using the databases Embase, Medline, PsycINFO, and Web of Science. Two authors will independently screen studies based on pre-specified inclusion and exclusion criteria, extract relevant data, and assess study quality. Observational and randomized-controlled studies will be included, whereas case-studies and reviews will be excluded. We will extract data on risk and protective factors associated with suicide ideation, attempt (odds or risk ratios), and death (hazard ratio). Given sufficient data (&gt;5 studies), we will calculate pooled effects using comprehensive meta-analysis. Discussion: This systematic review will contribute to our knowledge of risk and protective factors for suicidality in patients before and after treatment. Understanding these factors will help define areas of research for further investigation to ultimately inform risk assessment and prevention strategies.</t>
  </si>
  <si>
    <t>Laxenaire M.C.
 Manel J.
 Borgo J.
 Moneret-Vautrin D.A.</t>
  </si>
  <si>
    <t>Predisposing factors of histamine release: prospective study in an anaesthetic patient population. [French]</t>
  </si>
  <si>
    <t>23,444 anaesthetic files were collected over a 12-month period from all the anaesthetic departments of the Regional Hospital in Nancy and three private clinics in town. The data were set out on a computer data-sheet aimed at defining the risk factors for histamine release. As a result, two groups are defined: a group of patients who released histamine (HL+; n=212) and a group of patients who did not release histamine (HL-; n=23,232). In increasing order of severity, the incidence of reactions were 1 in 143 for chest erythema, 1 in 630 for generalized erythema and Quincke's oedema, 1 in 230 for generalized erythema and hypotension, and 1 in 23,444 for fatal shock. The two groups were compared for each factor, using the chi-squared test or Fisher's test of exact probabilities. The statistically significant risk factors were: female patients, patients aged between 15 and 25 years, patients with an allergic history, a history of multiple anaesthesias, closely following each other, and exaggerated preanaesthetic anxiety. The drugs most often incriminated were: Althesin, propanidid, suxamethonium, alcuronium, gallamine and Haemaccel. A multifactorial analysis is being carried out to determine the part played by each factor in the release of histamine.</t>
  </si>
  <si>
    <t>https://dx.doi.org/10.1016/S0750-7658%2885%2980192-1</t>
  </si>
  <si>
    <t>Annales Francaises d'Anesthesie et de Reanimation. 4(2) (pp 158-166), 1985. Date of Publication: 1985.</t>
  </si>
  <si>
    <t>Farmawy M.S.
 Rashad M.M.</t>
  </si>
  <si>
    <t>Preemptive analgesia by peritonsillar ketamine versus ropivacaine for post-tonsillectomy pain in children.</t>
  </si>
  <si>
    <t>Background Postoperative pain relief is a desired goal after tonsillectomy. Respiratory depression from opioid, bleeding from nonsteroidal antiinflammatory drugs, and airway edema all these factors make pain control is judges. Peritonsillar infiltration of a local anesthetic has been used for reduction of post-tonsillectomy pain. Objective This study aims to compare the postoperative analgesic efficacy and side-effects of preincisional peritonsillar infiltration of either ketamine or ropivacaine in children undergoing tonsillectomy. Methods In this prospective randomized double blind study, 60 children 7-12 years scheduled to tonsillectomy were divided into three groups: the tonsils were infiltrated by 0.2 ml kg-1 ropivacaine, 0.75% in ropivacaine group R (=21), group 0.5 mg kg-1 ketamine in the ketamine group K (n = 20), and 0.2 ml kg-1 normal saline in the control group S (n = 19). All drugs were prepared in normal saline (3 ml per tonsil) infiltrated 3 min after induction of anesthesia and before surgical incision. Surgery was performed by a single otolaryngology fellow using the same dissection and snare technique. Postoperative pain was compared during 8-h period using a visual analog scale (VAS). The fast-tracking score was used to determine the post-anesthesia care unit discharge criteria. Patients were evaluated for: time of first request and the total analgesic requirement, time of first oral intake, nausea, vomiting, bleeding, and hallucination. Results In the post-anesthesia care unit, groups K and R had comparable pain scores that were significantly lower than S group (P &lt; 0.04). Pain scores in the postoperative ward at 2, 6, and 8 h were significantly higher in group S than in K and R groups (P &lt; 0.05). The time of first analgesic demand was significantly longer in R group (5.52 +/- 1.7) h than in K group (3.83 +/- 0.16) h p = 0.003. It was the shortest in S group (2.57 +/- 0.84) h p = 0.001. The time of first oral intake was significantly longer in S than in R and K groups (5 +/- 1.72 versus 3.2 +/- 1.97 and 3.65 +/- 1.72 h) respectively = 0.006. Total analgesic consumption (mg) was significantly higher in S group than in R and K (12. +/- 5.3 versus 8, 2 +/- 2.3 and 8.6 +/- 3.1) p = 0.004. There were no significant differences between groups regarding nausea, vomiting, or bleeding, and there was no other side-effect recorded. Conclusion Perincisional peritonsillar infiltration of both ropivacaine and ketamine was effective in reduction of post-tonsillectomy pain. Ropivacaine was superior to ketamine in reduction of time to first analgesic demand. © 2013 Production and hosting by Elsevier B.V. on behalf of Egyptian Society of Anesthesiologists.</t>
  </si>
  <si>
    <t>https://dx.doi.org/10.1016/j.egja.2013.04.002</t>
  </si>
  <si>
    <t>Egyptian Journal of Anaesthesia. 30(1) (pp 1-5), 2014. Date of Publication: January 2014.</t>
  </si>
  <si>
    <t>Gupta K, Singh I, Singh VP, Gupta PK, Tiwari V.</t>
  </si>
  <si>
    <t>Preemptive analgesia of oral clonidine during subarachnoid block for laparoscopic gynecological procedures: A prospective study</t>
  </si>
  <si>
    <t>Anesth Essays Res. 2014 May-Aug;8(2):187-91. doi: 10.4103/0259-1162.134498.</t>
  </si>
  <si>
    <t>10.4103/0259-1162.134498</t>
  </si>
  <si>
    <t>Perez C.
 Navarro A.
 Saldana M.T.
 Masramon X.
 Rejas J.</t>
  </si>
  <si>
    <t>Pregabalin and gabapentin in matched patients with peripheral neuropathic pain in routine medical practice in a primary care setting: Findings from a cost-consequences analysis in a nested case-control study.</t>
  </si>
  <si>
    <t>Background: Pregabalin and gabapentin are marketed to treat peripheral neuropathic pain, but head-to-head comparison is lacking. Objective(s): The aims of this work were to compare the effects of pregabalin and gabapentin on different patient-reported health outcomes and to analyze health care and nonhealth-care resource consumption and their related costs among patients treated for peripheral neuropathic pain in primary medical care. Method(s): A cost-consequences comparison in subjects with refractory (suboptimal response to 1 previous analgesic treatment for &gt;6 months) chronic peripheral neuropathic pain was carried out using data extracted from two 12-week, observational, prospective studies in primary medical care. Patients were eligible if they were aged 18 years, had a score of 4 on the Douleur Neuropathique 4 questionnaire, and were able to complete health questionnaires written in Spanish. A nested-paired case-control design was chosen to perform the comparison with 2 controls (pregabalin) per case (gabapentin) matched by age, sex, peripheral neuropathic pain condition, time since diagnosis, number of previous treatments, pain intensity, depressive and anxiety symptom scores, and health state. Adult subjects with refractory chronic pain because of diabetic neuropathy, postherpetic or trigeminal neuralgias, or cervical or lumbosacral radiculopathies were included. Epidemiologic statistical methods were applied for comparing health effects (pain intensity, sleep, anxiety and depressive symptoms, disability, and health state), resources utilization, and related cost variations after 12 weeks. Indirect costs were measured by means of lost-workday equivalent calculations multiplied by the mean national daily salary. Result(s): Analysis included 44 patients treated with gabapentin (cases) and 88 patients treated with pregabalin (controls) who were matched for age, sex, and other parameters. The mean (SD) gabapentin and pregabalin doses were 1263 (540) and 202 (119) mg/d, respectively. Although there was a greater reduction in last-week mean pain intensity with pregabalin (visual analog scale: 39.1 [22.5] vs 28.0 [22.2] mm; P = 0.008), as well as more patients with a 50% reduction in pain rate (60.9% vs 40.5%; P = 0.029), there were no significant differences between groups for sensory, affective, total, or present pain intensity. The significantly higher drug cost associated with pregabalin was offset by a greater reduction in productivity costs compared with gabapentin, yielding similar cost reduction (-1254 [1479] vs -1384 [2874], respectively; P = NS). Conclusion(s): Pregabalin appeared to be associated with greater reduction in mean weekly intensity of pain, but there were no significant differences in cost. © 2010 Excerpta Medica Inc.</t>
  </si>
  <si>
    <t>https://dx.doi.org/10.1016/j.clinthera.2010.07.014</t>
  </si>
  <si>
    <t>Clinical Therapeutics. 32(7) (pp 1357-1370), 2010. Date of Publication: July 2010.</t>
  </si>
  <si>
    <t>Bobes, J; Rubio, G; Teran, A; Cervera, G; Lopez-Gomez, V; Vilardaga, I; Perez, M</t>
  </si>
  <si>
    <t>Pregabalin for the discontinuation of long-term benzodiazepines use: An assessment of its effectiveness in daily clinical practice</t>
  </si>
  <si>
    <t>Pregabalin; Benzodiazepine dependence; Benzodiazepine withdrawal; Benzodiazepine discontinuation</t>
  </si>
  <si>
    <t>GENERALIZED ANXIETY DISORDER; WITHDRAWAL SYMPTOM QUESTIONNAIRE; DOUBLE-BLIND; PSYCHOTROPIC MEDICATION; ALCOHOL-WITHDRAWAL; OPIATE WITHDRAWAL; SPANISH VERSIONS; DEPENDENCE; GABAPENTIN; THERAPY</t>
  </si>
  <si>
    <t>Purpose: To evaluate the effectiveness and tolerability of pregabalin in the management of the discontinuation of benzodiazepines in long-term users. Subjects and methods: We performed a 12-week, prospective, uncontrolled, non-interventional, and observational study in patients aged 18 years old or above, who met DSM-IV-TR criteria for benzodiazepine dependence without other major psychiatry disorder. Evaluations included the Benzodiazepine Withdrawal Symptom Questionnaire, the Hamilton Anxiety Rating Scale, the Clinical Global Impression Scale, and the Sheehan Disability Scale. A urine drug screen for benzodiazepines was performed at baseline and every 4 weeks thereafter. The primary effectiveness variable was success rate, defined as achievement of benzodiazepine-free status at week 12 according to the urine drug screen. Results and discussion: The mean dose at week 12 was 315 (+/- 166) mg/day. The success rate of the benzodiazepine taper in the primary efficacy population (n = 282) was 52% (95% confidence interval [CI], 46-58). Success rates for women and men were 58% (95% CI, 49-67) and 46% (95% CI, 38-55), respectively. The success rates did not differ according to either the benzodiazepine of abuse or the presence of other substance use disorders. Significant and clinically relevant improvements were observed in withdrawal and anxiety symptoms, as well as in patients' functioning. At week 12, tolerability was rated as good or excellent by 90% and 83% of the clinicians and patients, respectively. Conclusion: Our results suggest that pregabalin is an efficacious and well-tolerated adjunctive treatment for benzodiazepine withdrawal. (C) 2010 Elsevier Masson SAS. All rights reserved.</t>
  </si>
  <si>
    <t>Rose-Jacobs R.
 Trevino-Talbot M.
 Vibbert M.
 Lloyd-Travaglini C.
 Cabral H.J.</t>
  </si>
  <si>
    <t>Pregnant women in treatment for opioid use disorder: Material hardships and psychosocial factors.</t>
  </si>
  <si>
    <t>Background: While pregnant women in treatment for opioid use disorder (OUD) face considerable challenges, common material hardships- food insecurity and housing instability, known to negatively impact maternal-child health, have been inadequately researched within this population. This study describes food/housing hardships and evaluates associations with key psychosocial factors. Method(s): A single-site prospective study, 100 3rd trimester women receiving prenatal care and medication-assisted treatment for OUD were interviewed, including screening for food/housing hardships, depressive symptoms, intimate partner vulnerability; and self-reported post-traumatic stress disorder (PTSD) history. We developed a three-level categorization combining food/housing screening outcomes: 1) "both insecure"; 2) "either secure"; and 3) "both secure". Bivariate analyses and linear path analyses evaluated associations among psychosocial variables using "both secure" as the referent group. Result(s): Of 100 women, 56% reported food insecurity; 61% housing instability; 42% "both insecure"; 33% "either insecure"; 25% "both secure". In unadjusted food/housing groups "either insecure" and "both insecure" reported significantly greater depressive symptoms; "both insecure" additionally reported significantly greater intimate partner vulnerability. Path analyses adjusted for PTSD and compared with "both secure" (adjusted mean = 6.2): "either insecure" had greater depressive symptom scores (adjusted means = 9.8, p =.01) while "both insecure" had greater depressive scores (adjusted means 10.5, p =.002). In addition, "both insecure" had a clinically important 5.7 point greater intimate partner vulnerability score. There were no significant interactions between food/housing and PTSD. Conclusion(s): Even in women receiving prenatal care and treatment for OUD, food/housing material hardships and associated psychosocial factors are of major concern, requiring screening and remediation.Copyright © 2019 Elsevier Ltd</t>
  </si>
  <si>
    <t>https://dx.doi.org/10.1016/j.addbeh.2019.106030</t>
  </si>
  <si>
    <t>Addictive Behaviors. 98 (no pagination), 2019. Article Number: 106030. Date of Publication: November 2019.</t>
  </si>
  <si>
    <t>Haeny A.M.
 Lopez J.A.
 Davis A.K.
 Williams M.</t>
  </si>
  <si>
    <t>PRELIMINARY EVIDENCE: REDUCED RACIAL TRAUMA SYMPTOMS MEDIATES THE ASSOCIATION BETWEEN ACUTE PSYCHEDELIC EFFECTS AND REDUCED ALCOHOL USE AMONG PEOPLE OF COLOR.</t>
  </si>
  <si>
    <t>Purpose: Prior research suggests that psychedelic experiences contribute to a reduction in racial trauma symptoms among People of Color (POC) following experiences of racism and that increased psychological flexibility mediates the association between psychedelic use and reduced racial trauma symptoms. We investigated whether psychedelic use affects other substance use and whether increased psychological flexibility and reductions in racial trauma mediates this association. Methods/Data: Data were collected through an online survey of POC in the U.S. and Canada (N = 313; 32% Black, 29% Asian, 18% American Indian/Indigenous Canadian, 21% Native Hawaiian/ Pacific Islander; 57% female; mean age = 33.1, SD = 11.2). Substance use (assessed by the Alcohol and Drug Use Disorders Identification Tests), psychological flexibility, and racial trauma symptoms (assessed by the Trauma Symptoms of Discrimination Scale) in the 30 days before and after an experience of psychedelic use were assessed by retrospective report. Correlational analyses examined bivariate associations between all continuous variables. Paired t-tests indicated whether there were changes from before to after the psychedelic experience. ANCOVAs investigated associations between psychedelic experiences, demographic characteristics and changes in substance use. Latent variable modeling in Mplus investigated whether reductions in racial trauma and other mental health symptoms mediated the association between psychedelic experiences and changes in substance use. Result(s): Results showed a significant reduction in alcohol (p &lt; 0.0001, d = 0.54) and drug use (p = 0.0001, d = 0.23) from before to after the psychedelic experience, with Indigenous participants experiencing the greatest reduction in alcohol use. Increased psychological flexibility and a reduction in racial trauma symptoms were significant mediators in independent models; however, only reductions in racial trauma symptoms remained a significant mediator between psychedelic use and reduced alcohol use when both were in the model. Conclusion(s): These findings suggest that psychedelic experiences may contribute to a reduction in racial trauma symptoms and alcohol use among POC, who have been largely excluded from psychedelic treatment research even though psychedelic use is considered a traditional healing practice in many communities of color. Replication in a longitudinal study of POC is needed.</t>
  </si>
  <si>
    <t>https://dx.doi.org/10.1111/acer.14833</t>
  </si>
  <si>
    <t>Alcoholism: Clinical and Experimental Research. Conference: 45th Annual Meeting of the Research Society on Alcoholism, RSA 2022. Orlando, FL United States. 46(Supplement 1) (pp 170A), 2022. Date of Publication: June 2022.</t>
  </si>
  <si>
    <t>Lippard E.T.C.
 Johnston J.A.Y.
 Spencer L.
 Quatrano S.
 Fan S.
 Sankar A.
 Weathers J.
 Pittman B.
 Oquendo M.A.
 Blumberg H.P.</t>
  </si>
  <si>
    <t>Preliminary examination of gray and white matter structure and longitudinal structural changes in frontal systems associated with future suicide attempts in adolescents and young adults with mood disorders.</t>
  </si>
  <si>
    <t>Background: Mood disorders are major risk factors for suicidal behavior. While cross-sectional studies implicate frontal systems, data to aid prediction of suicide-related behavior in mood disorders are limited. Longitudinal research on neuroanatomical mechanisms underlying suicide risk may assist in developing targeted interventions. Therefore, we conducted a preliminary study investigating baseline gray and white matter structure and longitudinal structural changes associated with future suicide attempts. Method(s): High-resolution structural magnetic resonance imaging, diffusion tensor imaging, and suicide-related behavioral assessment data for 46 adolescents and young adults with mood disorders [baseline agemean = 18 years; 61% female] were collected at baseline and at follow-up (intervalmean = 3 years). Differences in baseline and longitudinal changes in gray matter volume and white matter fractional anisotropy in frontal systems that distinguished the participants who made future attempts from those who did not were investigated. Result(s): Seventeen (37%) of participants attempted suicide within the follow-up period. Future attempters (those attempting suicide between their baseline and follow-up assessment), compared to those who did not, showed lower baseline ventral and rostral prefrontal gray matter volume and dorsomedial frontal, anterior limb of the internal capsule, and dorsal cingulum fractional anisotropy, as well as greater decreases over time in ventral and dorsal frontal fractional anisotropy (p &lt; 0.005, uncorrected). Limitation(s): Sample size was modest. Conclusion(s): Results suggest abnormalities of gray and white matter in frontal systems and differences in developmental changes of frontal white matter may increase risk of suicide-related behavior in youths with mood disorders. Findings provide potential new leads for early intervention and prevention strategies.Copyright © 2018 Elsevier B.V.</t>
  </si>
  <si>
    <t>Journal of Affective Disorders. 245 (pp 1139-1148), 2019. Date of Publication: 15 February 2019.</t>
  </si>
  <si>
    <t>Ferlisi, M.;Hocker, S.;Grade, M.;Trinka, E.;Shorvon, S.</t>
  </si>
  <si>
    <t>Preliminary results of the global audit of treatment of refractory status epilepticus.</t>
  </si>
  <si>
    <t>[Correction Notice: An Erratum for this article was reported in Vol 52(Part A) of Epilepsy &amp; Behavior (see record 2015-55998-024). In the original article, the name Yasiri Zeid listed as one of the members of the International Steering Committee of the StEp Audit was incorrect. The corrected name is Zeid Yasiry.] The treatment of refractory and super refractory status epilepticus is a â€œterra incognitaâ€_x009d_ from the point of view of evidence-based medicine. As randomized or controlled studies that are sufficiently powered are not feasible in relation to the many therapies and treatment approaches available, we carried out an online multinational audit (registry) in which neurologists or intensivists caring for patients with status epilepticus may prospectively enter patients who required general anesthesia to control the status epilepticus (SE). To date, 488 cases from 44 different countries have been collected. Most of the patients had no history of epilepsy and had a cryptogenic etiology. First-line treatment was delayed and not in line with current guidelines. The most widely used anesthetic of first choice was midazolam (59%), followed by propofol and barbiturates. Ketamine was used in most severe cases. Other therapies were administered in 35% of the cases, mainly steroids and immunotherapy. Seizure control was achieved in 74% of the patients. Twenty-two percent of patients died during treatment, and four percent had treatment actively withdrawn because of an anticipated poor outcome. The neurological outcome was good in 36% and poor in 39.3% of cases, while 25% died during hospitalization. Factors that positively influenced outcome were younger age, history of epilepsy, and low number of different anesthetics tried. This article is part of a Special Issue entitled â€œStatus Epilepticusâ€_x009d_. (PsycINFO Database Record (c) 2017 APA, all rights reserved)</t>
  </si>
  <si>
    <t>https://doi.org/10.1016/j.yebeh.2015.04.010</t>
  </si>
  <si>
    <t>Juhlin-Dannfelt M.
 Adamsen S.
 Olvon E.
 Beskow A.
 Brodin B.</t>
  </si>
  <si>
    <t>Premedication with Sublingual buprenorphine for out-patient arthroscopy: Reduced need for postoperative pethidine but higher incidence of nausea.</t>
  </si>
  <si>
    <t>The effect of preoperative sublingual buprenorphine CB) on postoperative pain (VAS), the need for postoperative opioid injections and on time to discharge, was evaluated in a prospective randomised double-blind study. Forty ASA I-II patients scheduled for arthroscopy of the knee received premedication with 0.4 mg buprenorphine (soup B) and 42 patients were given placebo (group P). Postoperatively, pethidine was given to patients with pain. Three of the 40 patients in group B vs 11 of the 42 in group P received pethidine (P &lt; 0.05). In group B, however, 13 of the 40 patients complained of nausea, prolonging median time to discharge from 155 to 255 minutes (P &lt; 0.05). In group P, 3 of the 42 patients were nauseated, P &lt; 0.01, compared with group B. Time to discharge did not differ between the groups in patients without nausea. The median respiratory rate was significantly lower in group B, but no patient required ventilatory support. In conclusion, premedication with sublingual buprenorphine cannot be recommended for this procedure. It reduces the need for postoperative injections of pethidine but increases the incidence of postoperative nausea which prolongs the recovery time. Careful monitoring is also mandatory because of the possibility of respiratory depression.</t>
  </si>
  <si>
    <t>Acta Anaesthesiologica Scandinavica. 39(5) (pp 633-636), 1995. Date of Publication: 1995.</t>
  </si>
  <si>
    <t>Quintela E.
 Castillo J.
 Munoz P.
 Pascual J.</t>
  </si>
  <si>
    <t>Premonitory and resolution symptoms in migraine: A prospective study in 100 unselected patients.</t>
  </si>
  <si>
    <t>The nosology of migraine premonitory (PS) and resolution (RS) symptoms was studied in 100 migraineurs consulting their general physician. They were asked to fill in, for three attacks, a PS and RS questionnaire. 'True' PS/RS were those experienced the day before (or the day after) the headache had started only if they were not present in a questionnaire completed in a pain-free period. True PS and RS were experienced by 84% and 80%, respectively, of subjects for the first attack. The mean and range (per patient) of PS were 6.8 and 0-21 and of RS 4.7 and 0-15. Anxiety, phonophobia, irritability, unhappiness and yawning were the commonest PS, whereas asthenia, tiredness, somnolence and concentration difficulties were the most common RS. Gender, age and Migraine Disability Assessment scores did not influence PS and RS. Both PS and RS were more frequent in migraine with aura subjects. Patients on preventatives showed a decreased frequency of PS and, to a lesser degree, of RS. Severity of headache was associated with a higher frequency of RS. Individual RS and especially PS were quite consistent after three attacks. Almost two-thirds of the symptoms were noticed in at least two out of three attacks, while more than a half of PS and more than a quarter of RS repeated in three out of three attacks. In conclusion, around 80% of unselected migraineurs experience RS and PS. Migraine with aura and severe pain are risk factors for experiencing PS and RS, while preventatives were protective, especially for PS. © Blackwell Publishing Ltd.</t>
  </si>
  <si>
    <t>https://dx.doi.org/10.1111/j.1468-2982.2006.01157.x</t>
  </si>
  <si>
    <t>Cephalalgia. 26(9) (pp 1051-1060), 2006. Date of Publication: September 2006.</t>
  </si>
  <si>
    <t>Dodge N.C.
 Jacobson J.L.
 Lundahl L.H.
 Jacobson S.W.</t>
  </si>
  <si>
    <t>Prenatal alcohol exposure and attention-deficit/hyperactivity disorder independently predict greater substance use in young adulthood.</t>
  </si>
  <si>
    <t>Background: The degree to which prenatal alcohol exposure (PAE) may influence alcohol and drug use in adulthood is difficult to determine. That is because PAE is highly correlated with environmental factors, including low socioeconomic status and exposure to parental drinking, and with behavioral problems, such as, attention-deficit/hyperactivity disorder (ADHD), which are correlated with alcohol use and abuse. Method(s): Participants were 121 young adults from our Detroit Longitudinal Cohort study. Mothers were recruited during pregnancy and interviewed about their alcohol consumption using a timeline follow-back procedure. At 19 years, their offspring were interviewed regarding current and past use of alcohol, cigarettes, and other illicit drugs. Result(s): PAE was associated with greater alcohol, cannabis, and cigarette use. PAE, assessed using overall alcohol intake during pregnancy and alcohol dose per occasion, was associated with larger quantities of alcohol per occasion and greater alcohol tolerance in early adulthood. These effects persisted after control for demographic background, sex, age and education of participant, home environment, other prenatal drug exposure, and postnatal alcohol and drug use by the primary caregiver. Whereas ADHD predicted average alcohol consumed/month during young adulthood, PAE predicted alcohol dose/drinking occasion, and the effect on dose/occasion was not mediated by ADHD. Conclusion(s): The effects of PAE on alcohol and cannabis use in young adulthood are not attributable to being reared in an environment that is socioeconomically disadvantaged or in one in which there is extensive maternal drinking. Furthermore, PAE was related to enhanced alcohol tolerance in young adults, a risk factor for alcohol use disorder later in life. Although ADHD was associated with greater alcohol consumption in early adulthood, it did not mediate the effect of PAE on offspring's alcohol use.Copyright © 2023 Research Society on Alcohol.</t>
  </si>
  <si>
    <t>https://dx.doi.org/10.1111/acer.15076</t>
  </si>
  <si>
    <t>Alcohol: Clinical and Experimental Research. 47(6) (pp 1143-1155), 2023. Date of Publication: June 2023.</t>
  </si>
  <si>
    <t>Sayal, K; Heron, J; Golding, J; Emond, A</t>
  </si>
  <si>
    <t>Prenatal alcohol exposure and gender differences in childhood mental health problems: A longitudinal population-based study</t>
  </si>
  <si>
    <t>pregnancy; prenatal alcohol exposure; alcohol drinking; mental health problems; fetal alcohol spectrum disorder; ALSPAC</t>
  </si>
  <si>
    <t>DEFICIT HYPERACTIVITY DISORDER; MATERNAL SMOKING; ACADEMIC-ACHIEVEMENT; POSTNATAL DEPRESSION; BINGE DRINKING; AGE; PREGNANCY; ATTENTION; STRENGTHS; COCAINE</t>
  </si>
  <si>
    <t>OBJECTIVES. High levels of alcohol use during pregnancy can lead to adverse physical and neurodevelopmental outcomes in children. It remains uncertain whether there is a safe level of drinking during pregnancy. In this study we investigate whether very low levels of alcohol consumption (&lt; 1 drink per week) are independently associated with childhood mental health problems (assessed at 3 time points between ages 4 and 8 years) and whether these effects are moderated by gender. We expected that only higher levels of alcohol consumption would be associated with later mental health problems and that any associations might be more readily detectable in boys. METHODS. This prospective, population-based study used data from the Avon Longitudinal Study of Parents and Children. We investigated the relationship between self-reports of the amount and frequency of alcohol use in the first trimester and the presence of clinically significant mental health (behavioral and emotional) problems at 47 and 81 months (parental report: n = 9086 and 8046, respectively) and at 93 to 108 months (teacher report: n = 5648). RESULTS. After controlling for a range of prenatal and postnatal factors, the consumption of &lt; 1 drink per week during the first trimester was independently associated with clinically significant mental health problems in girls at 47 months. This gender-specific association persisted at 81 months and was confirmed by later teacher ratings. CONCLUSIONS. Very low levels of alcohol consumption during early pregnancy may have a negative and persistent effect on mental health outcomes. Given the lack of a clear dose-response relationship and unexpected gender effects, these findings should be considered preliminary and need additional investigation.</t>
  </si>
  <si>
    <t>Delaney-Black, V; Chiodo, LM; Hannigan, JH; Greenwald, MK; Janisse, J; Patterson, G; Huestis, MA; Partridge, RT; Ager, J; Sokol, RJ</t>
  </si>
  <si>
    <t>Prenatal and postnatal cocaine exposure predict teen cocaine use</t>
  </si>
  <si>
    <t>Cocaine; Opiates; Marijuana; Self-report; Biologic sample</t>
  </si>
  <si>
    <t>SUBSTANCE-USE DISORDER; DRUG-USE; BEHAVIOR PROBLEMS; RECEPTOR-BINDING; CHILD-BEHAVIOR; USE INITIATION; MENTAL-HEALTH; RISK; ATTENTION; CANNABIS</t>
  </si>
  <si>
    <t>Preclinical studies have identified alterations in cocaine and alcohol self-administration and behavioral responses to pharmacological challenges in adolescent offspring following prenatal exposure. To date, no published human studies have evaluated the relation between prenatal cocaine exposure and postnatal adolescent cocaine use. Human studies of prenatal cocaine-exposed children have also noted an increase in behaviors previously associated with substance use/abuse in teens and young adults, specifically childhood and teen externalizing behaviors, impulsivity, and attention problems. Despite these findings, human research has not addressed prior prenatal exposure as a potential predictor of teen drug use behavior. The purpose of this study was to evaluate the relations between prenatal cocaine exposure and teen cocaine use in a prospective longitudinal cohort (n = 316) that permitted extensive control for child, parent and community risk factors. Logistic regression analyses and Structural Equation Modeling revealed that both prenatal exposure and postnatal parent/caregiver cocaine use were uniquely related to teen use of cocaine at age 14 years. Teen cocaine use was also directly predicted by teen community violence exposure and caregiver negativity, and was indirectly related to teen community drug exposure. These data provide further evidence of the importance of prenatal exposure, family and community factors in the intergenerational transmission of teen/young adult substance abuse/use. (C) 2010 Elsevier Inc. All rights reserved.</t>
  </si>
  <si>
    <t>Velez M.L.
 McConnell K.
 Spencer N.
 Montoya L.
 Tuten M.
 Jansson L.M.</t>
  </si>
  <si>
    <t>Prenatal buprenorphine exposure and neonatal neurobehavioral functioning.</t>
  </si>
  <si>
    <t>https://dx.doi.org/10.1016/j.earlhumdev.2017.11.009</t>
  </si>
  <si>
    <t>Early Human Development. 117 (pp 7-14), 2018. Date of Publication: February 2018.</t>
  </si>
  <si>
    <t>De Genna, Natacha;Goldschmidt, Lidush;Richardson, Gale A.</t>
  </si>
  <si>
    <t>Prenatal cocaine exposure and age of sexual initiation: Direct and indirect effects.</t>
  </si>
  <si>
    <t>Background: Prenatal cocaine exposure (PCE) has been linked to child behavior problems and risky behavior during adolescence such as early substance use. Behavior problems and early substance use are associated with earlier initiation of sexual behavior. The goal of this study was to examine the direct and indirect effects of PCE on sexual initiation in a longitudinal birth cohort, about half of whom were exposed to cocaine in utero. Methods: Women were interviewed twice prenatally, at delivery, and 1, 3, 7, 10, 15, and 21 years postpartum. Offspring (52% female, 54% African American) were assessed at delivery and at each follow-up phase with age-appropriate assessments. At age 21, 225 offspring reported on their substance use and sexual behavior. Results: First trimester cocaine exposure was a significant predictor of earlier age of first intercourse in a survival analysis, after controlling for race, sociodemographic characteristics, caregiver pre- and postnatal substance use, parental supervision, and child's pubertal timing. However, the association between PCE and age of first sexual intercourse was mediated by adolescent marijuana and alcohol use prior to age 15. Conclusions: Most of the effect of PCE on age of sexual initiation occurred between the ages of 13â€“18, when rates of initiation were approximately 10% higher among exposed offspring. This effect was mediated by early adolescent substance use. These results have implications for identification of the exposed offspring at greatest risk of HIV risk behaviors and early, unplanned pregnancy. (PsycInfo Database Record (c) 2021 APA, all rights reserved)</t>
  </si>
  <si>
    <t>https://doi.org/10.1016/j.drugalcdep.2014.10.011</t>
  </si>
  <si>
    <t>Lester, Barry M.</t>
  </si>
  <si>
    <t>Prenatal cocaine exposure and child outcome: A model for the study of the infant at risk.</t>
  </si>
  <si>
    <t>Examined outcomes concerning prenatal cocaine exposure and reviews relevant literature. In a 4-yr longitudinal study, risk and protective factors were measured concerning 134 term and preterm children beginning at birth. Additionally, 118 studies of prenatal cocaine exposure and child development outcomes were analyzed. Study results show that Ss in the low risk/high protection group demonstrated best overall performance, while those in the high risk/low protection group demonstrated the worst overall performance on tests. Literature indicated that cocaine was seldom used alone. The most common companion drugs were alcohol and nicotine, followed by marijuana, heroin, and methadone. Most of the current research findings were based on families with predominantly low socioeconomic status. Most knowledge about the effects of prenatal cocaine exposure is confined to early infancy, and there is an absence of long-term follow-up studies. (PsycINFO Database Record (c) 2016 APA, all rights reserved)</t>
  </si>
  <si>
    <t>LaGasse, Linda L.;Gaskins, Ronnesia B.;Bada, Henrietta S.;Shankaran, Seetha;Liu, Jing;Lester, Barry M.;Bauer, Charles R.;Higgins, Rosemary D.;Das, Abhik;Roberts, Mary</t>
  </si>
  <si>
    <t>Prenatal cocaine exposure and childhood obesity at nine years.</t>
  </si>
  <si>
    <t>Little is known about the association between prenatal cocaine exposure and obesity. We tested whether prenatal cocaine exposure increases the likelihood of obesity in 561 9-year-old term children from the Maternal Lifestyle Study (MLS). Overall, 21.6% of children met criterion for obesity (body mass index [BMI] â‰¥ 95th percentile, age and sex-specific). While there was no overall cocaine effect on obesity, multivariate logistic analysis revealed that children exposed to cocaine but not alcohol were 4 times more likely to be obese (OR 4.11, CI 2.04â€“9.76) than children not exposed to either drug. No increase in obesity prevalence was found in children exposed to alcohol but not cocaine (OR 1.08, CI .59â€“1.93) or both (OR 1.21, CI 0.66â€“2.22). Alcohol exposure may attenuate the effect of cocaine exposure on obesity. Increased obesity associated with cocaine but not alcohol exposure was first observed at 7 years. BMI was also elevated from 3 to 9 years in children exposed to cocaine but not alcohol, due to increasing weight but normal height. Prenatal exposure to cocaine may alter the neuroendocrine system and metabolic processes resulting in increased weight gain and childhood obesity. (PsycINFO Database Record (c) 2016 APA, all rights reserved)</t>
  </si>
  <si>
    <t>https://doi.org/10.1016/j.ntt.2010.11.002</t>
  </si>
  <si>
    <t>Rando, Kenneth;Chaplin, Tara M.;Potenza, Marc N.;Mayes, Linda;Sinha, Rajita</t>
  </si>
  <si>
    <t>Prenatal cocaine exposure and gray matter volume in adolescent boys and girls: Relationship to substance use initiation.</t>
  </si>
  <si>
    <t>Background: Studies of prenatal cocaine exposure have primarily examined childhood populations. Studying adolescents is especially important because adolescence is a time of changing motivations and initiation of substance use. Methods: Using magnetic resonance imaging and whole-brain voxel-based morphometry, we assessed gray matter volume (GMV) differences in 42 prenatally cocaine exposed (PCE) and 21 noncocaine-exposed (NCE) adolescents, aged 14 to 17 years. Associations between GMV differences in significant clusters and the probability of substance use initiation were examined. Results: PCE relative to NCE adolescents demonstrated three clusters of lower GMV involving a limbic and paralimbic (p p = .001, FWE corrected), and precuneus (p = .019, FWE corrected) cluster. GMVs in the superior frontal and precuneus clusters were associated with initiation of substance use. Each 1-mL decrease in GMV increased the probability of initiating substance use by 69.6% (p = .01) in the superior frontal cluster and 83.6% (p = .02) in the precuneus cluster. Conclusions: PCE is associated with structural differences in cortical and limbic regions. Lower GMVs in frontal cortical and posterior regions are associated with substance use initiation and may represent biological risk markers for substance use. (PsycINFO Database Record (c) 2018 APA, all rights reserved)</t>
  </si>
  <si>
    <t>https://doi.org/10.1016/j.biopsych.2013.04.030</t>
  </si>
  <si>
    <t>Chiriboga, Claudia A.;Starr, Denise;Kuhn, Louise;Wasserman, Gail A.</t>
  </si>
  <si>
    <t>Prenatal cocaine exposure and prolonged focus attention.</t>
  </si>
  <si>
    <t>In experimental models, prenatal cocaine exposure has been found to perturb monoaminergic development of systems implicated in modulating attention. To determine whether prenatal cocaine exposure affects infant attention, we assessed visual recognition memory and focused attention during free play. We enrolled at birth 380 infants, 113 cocaine exposed, using multiple biomarkers to assess drug exposure. Behavior was videotaped and coded off-line for sustained looking time (i.e. focused attention), banging and intrusion. Prenatal cocaine exposure was not associated with visual recognition memory, but was significantly associated with longer sustained looking times (average focused attention) at ages 6 months (p = 0.02) and 12 months (p = 0.04) in analyses that adjusted for variables, including maternal intelligence, education, depressive scores and other exposures (alcohol, tobacco and marijuana). Cocaine-exposed infants at age 12 months also spent significantly less time in banging activity (p = 0.02) after adjusting for confounding variables. This finding was not explained through cocaine effects on motor development, neurological findings or time spent in focused attention. Prenatal cocaine exposure was significantly associated with longer periods of sustained looking or focused attention in infancy, a finding that could interpreted as a measure of poor processing efficiency, or alternatively as precocious maturation of attentional systems. Either interpretation has implications for later cognitive development. Lower banging activity among cocaine exposed was not explained through cocaine effects on motor development or neurological findings, suggesting that activity level itself is diminished in these infants. Whether focused attention findings impact long term development awaits further study. (PsycINFO Database Record (c) 2016 APA, all rights reserved)</t>
  </si>
  <si>
    <t>https://doi.org/10.1159/000207502</t>
  </si>
  <si>
    <t>Developmental Neuroscience</t>
  </si>
  <si>
    <t>Richardson, Gale A.;De Genna, Natacha M.;Goldschmidt, Lidush;Larkby, Cynthia;Donovan, John E.</t>
  </si>
  <si>
    <t>Prenatal cocaine exposure: Direct and indirect associations with 21-year-old offspring substance use and behavior problems.</t>
  </si>
  <si>
    <t>Background: Prenatal cocaine exposure (PCE) has been linked to child/adolescent behavior problems and substance use in several longitudinal cohort studies. It is unclear whether these effects extend into adulthood and influence young adult behavior problems and substance use and, if so, whether they are mediated by childhood and adolescent experiences. Methods: These data are from an ongoing longitudinal study of individuals born to women who were recruited early in pregnancy. Trimester-specific data on prenatal drug exposure were obtained. Caregivers and offspring were assessed at delivery and at 1, 3, 7, 10, 15, and 21 years postpartum. This report is from age 21, when 225 offspring (52% females; 54% African American, 46% Caucasian) reported on behavior problems, emotion regulation, and substance use. Results: There were significant direct associations between PCE and early initiation of marijuana, 21-year emotion regulation problems, arrest history, and Conduct Disorder. The relation between PCE and young adult internalizing behavior was mediated by adolescent mood symptoms. The association between PCE and 21-year marijuana use was mediated by early initiation of marijuana use. Conclusions: PCE has both direct and indirect long-term associations with young adult development. Using statistical models that considered the complex interrelationships among PCE and adult outcomes, we demonstrated that the direct effects of PCE on young adult emotion regulation problems, arrest history, and Conduct Disorder are not completely explained by earlier adolescent behavior. Moreover, the analyses suggesting mediated pathways from PCE to young adult problems identify crucial variables to target interventions for exposed children and adolescents. (PsycINFO Database Record (c) 2019 APA, all rights reserved)</t>
  </si>
  <si>
    <t>https://doi.org/10.1016/j.drugalcdep.2018.10.033</t>
  </si>
  <si>
    <t>Richardson, Gale A.;Goldschmidt, Lidush;Leech, Sharon;Willford, Jennifer</t>
  </si>
  <si>
    <t>Prenatal cocaine exposure: Effects on mother- and teacher-rated behavior problems and growth in school-age children.</t>
  </si>
  <si>
    <t>In this longitudinal study of prenatal cocaine exposure (PCE), school-age physical and cognitive development and behavioral characteristics were examined, while controlling for other factors that affect child development. At this follow-up phase, children were on average 7.2years old, and their caregivers were 33.7years old, had 12.5years of education, and 48% were African American. During the first trimester, 20% of the women were frequent cocaine users (â‰¥ 1line/day). First trimester cocaine exposure predicted decreased weight and height at 7years. There was no significant relationship between PCE and the cognitive and neuropsychological measures. Third trimester cocaine use predicted more total and externalizing behavior problems on the Child Behavior Checklist (Achenbach, 1991 [3]) and the Teacher Report Form (Achenbach, 1991 [4]), and increased activity, inattention, and impulsivity on the Routh Activity (Routh et al., 1974 [67]) and SNAP scales (Pelham and Bender, 1982 [55]). Children who were exposed to cocaine throughout pregnancy had more mother- and teacher-rated behavior problems compared to children of women who stopped using early in pregnancy or who never used cocaine prenatally. These detrimental effects of PCE on behavior are consistent with other reports in the literature and with the hypothesis that PCE affects development through changes in neurotransmitter systems. These school-age behaviors may be precursors of later adolescent behavior problems. (PsycINFO Database Record (c) 2018 APA, all rights reserved)</t>
  </si>
  <si>
    <t>https://doi.org/10.1016/j.ntt.2010.06.003</t>
  </si>
  <si>
    <t>Chiriboga, Claudia A.;Kuhn, Louise;Wasserman, Gail A.</t>
  </si>
  <si>
    <t>Prenatal cocaine exposures and dose-related cocaine effects on infant tone and behavior.</t>
  </si>
  <si>
    <t>Background: In experimental models, prenatal cocaine exposure has been found to perturb monoaminergic development. In humans, numerous studies have sought clinical correlates, but few have focused on dose-related effects, especially as regards neurologic function beyond the neonatal period. Objective: To assess whether prenatal cocaine exposure has adverse effects on infant neurologic, developmental and behavioral outcomes and whether any effects are dose-dependent. Design/Methods: Infants (398) were enrolled at birth from an urban hospital. Drug exposure was ascertained with biomarkers in hair (n = 395), urine (n = 170) and meconium (n = 109). Children were followed prospectively and 286 (72%) were evaluated blind to drug exposure at 6 months of age with the Bayley scales, Fagan Scale of Infant Intelligence and a standardized neurological examination. Results: Certain neurological findings increased significantly by the amount of cocaine detected in maternal hair, e.g. abnormality of tone, as indicated by extensor posture was detected among 28% of cocaine-unexposed infants, 43% of infants exposed to lower and 48% exposed to higher cocaine levels in maternal hair (p &lt; 0.009). Persistent fisting increased in a similar dose-dependent manner. These associations persisted in adjusted analyses. Prenatal cocaine exposure was not associated with developmental scores (mental, motor or novelty preference) but was associated with lower orientation scores in adjusted analyses. Conclusions: At 6 months of age, prenatal cocaine exposure was associated with abnormalities of tone and posture and with lower orientation scores. Perturbations in monoaminergic systems by cocaine exposure during fetal development may explain the observed neurological and behavioral symptoms. Whether such findings in infancy increase the risk of later neurobehavioral problems requires further study. (PsycINFO Database Record (c) 2016 APA, all rights reserved)</t>
  </si>
  <si>
    <t>https://doi.org/10.1016/j.ntt.2006.12.002</t>
  </si>
  <si>
    <t>Karpova N.
 Zhang D.
 Beckwith A.M.
 Bennett D.S.
 Lewis M.</t>
  </si>
  <si>
    <t>Prenatal drug exposure and executive function in early adolescence.</t>
  </si>
  <si>
    <t>Purpose: Study of the relationship between prenatal cocaine exposure (PCE) and executive function (EF) has yielded inconsistent results. The purpose of the current study is to examine whether PCE, biological sex, environmental risk, and their interaction predicted EF in early adolescence. Method(s): 135 12-year-old adolescents (40.7% with PCE), who were followed prospectively from birth, attempted up to 8 Tower of Hanoi (ToH) puzzle trials of increasing complexity. The number of correctly completed puzzles served as the main outcome measure. Survival analysis was used to examine predictors of the number of successfully completed trials. Result(s): As trial difficulty increased, fewer adolescents were able to solve the TOH puzzle. Adolescents from high risk environments and with either prenatal alcohol or prenatal cannabis exposure completed fewer puzzles (p &lt;.05). In addition, a hypothesized 3-way interaction of PCE x sex x environmental risk was found such that cocaine-exposed males with high environmental risk had the worst performance (p &lt;.01). Conclusion(s): The current findings are consistent with prior research indicating that males with PCE may be at particular risk of poorer functioning and highlight the potential importance of examining adolescent's sex and environmental risk as moderators of PCE effects.Copyright © 2021 Elsevier Inc.</t>
  </si>
  <si>
    <t>https://dx.doi.org/10.1016/j.ntt.2021.107036</t>
  </si>
  <si>
    <t>Neurotoxicology and Teratology. 88 (no pagination), 2021. Article Number: 107036. Date of Publication: 01 Nov 2021.</t>
  </si>
  <si>
    <t>Wang, Yan;Buckingham-Howes, Stacy;Nair, Prasanna;Zhu, Shijun;Magder, Laurence S.;Black, Maureen M.</t>
  </si>
  <si>
    <t>Prenatal drug exposure, behavioral problems, and drug experimentation mong African-American urban adolescents.</t>
  </si>
  <si>
    <t>Purpose: To examine how prenatal drug exposure (PDE) to heroin/cocaine and behavioral problems relate to adolescent drug experimentation. Methods: The sample included African-American adolescents (mean age = 14.2 years, SD = 1.2) with PDE (n = 73) and a nonexposed community comparison (n = 61). PDE status was determined at delivery through toxicology analysis and maternal report. Internalizing/externalizing problems were assessed during adolescence with the Behavior Assessment System for Children, Second Edition. Drug experimentation was assessed by adolescent report and urine analysis. Logistic regression evaluated the likelihood of drug experimentation related to PDE and behavioral problems, adjusting for age, gender, PDE, perceived peer drug use, and caregiver drug use. Interaction terms examined gender modification. Results: Sixty-seven subjects (50%) used drugs: 25 (19%) used tobacco/alcohol only and 42 (31%) used marijuana/illegal drugs. Ninety-four subjects (70%) perceived peer drug use. PDE significantly increased the risk of tobacco/alcohol experimentation (odds ratio = 3.07, 95% confidence interval [CI] 1.09â€“8.66, p = .034) but not after covariate adjustment (adjusted odds ratio [aOR] = 1.16, 95% CI .31â€“4.33, p &gt; .05). PDE was not related to the overall or marijuana/illegal drug experimentation. The likelihood of overall drug experimentation was doubled per SD increase in externalizing problems (aOR = 2.28, 95% CI 1.33â€“3.91, p = .003) and, among girls, 2.82 times greater (aOR = 2.82, 95% CI 1.34â€“5.94, p = .006) per SD increase in internalizing problems. Age and perceived peer drug use were significant covariates. Conclusions: Drug experimentation was relatively common (50%), especially in the context of externalizing problems, internalizing problems (girls only), older age, and perceived peer drug use. Findings support the Problem Behavior Theory and suggest that adolescent drug prevention addresses behavioral problems and promotes prosocial peer groups. (PsycINFO Database Record (c) 2017 APA, all rights reserved)</t>
  </si>
  <si>
    <t>https://doi.org/10.1016/j.jadohealth.2014.02.021</t>
  </si>
  <si>
    <t>Quesada, O; Gotman, N; Howell, HB; Funai, EF; Rounsaville, BJ; Yonkers, KA</t>
  </si>
  <si>
    <t>Prenatal hazardous substance use and adverse birth outcomes</t>
  </si>
  <si>
    <t>Preterm birth; PTB; small for gestational age; SGA; cocaine; opiate; cigarette; poly-substance use</t>
  </si>
  <si>
    <t>PRETERM BIRTH; INTRAUTERINE GROWTH; COCAINE EXPOSURE; RISK-FACTOR; PREGNANCY; WEIGHT; SMOKING; IMPACT; AGE</t>
  </si>
  <si>
    <t>Objective: Assess the relative effects of a variety of illicit and licit drugs on risk for adverse birth outcomes. Methods: We used data from two large prospective investigations, and a novel analytic method, recursive partitioning class analysis to identify risk factors associated with preterm birth and delivering a small for gestational age infant. Results: Compared to cocaine and opiate non-users, cocaine users were 3.53 times as likely (95% CI: 1.65-7.56; p = 0.001) and opiate users 2.86 times as likely (95% CI: 1.11-7.36; p = 0.03) to deliver preterm. The odds of delivering a small for gestational age infant for women who smoked more than two cigarettes daily was 3.74, (95% CI: 2.47-5.65; p &lt; 0.0001) compared to women who smoked two or less cigarettes daily and had one previous child. Similarly, less educated, nulliparous women who smoked two or fewer cigarettes daily were 4.12 times as likely (95% CI: 2.04-8.34; p &lt; 0.0001) to have a small for gestational age infant. Conclusions: Among our covariates, prenatal cocaine and opiate use are the predominant risk factors for preterm birth; while tobacco use was the primary risk factor predicting small for gestational age at delivery. Multi-substance use did not substantially increase risk of adverse birth outcomes over these risk factors.</t>
  </si>
  <si>
    <t>Koponen, AM; Nissinen, NM; Gissler, M; Autti-Ramo, I; Sarkola, T; Kahila, H</t>
  </si>
  <si>
    <t>Prenatal substance exposure, adverse childhood experiences and diagnosed mental and behavioral disorders - A longitudinal register-based matched cohort study in Finland</t>
  </si>
  <si>
    <t>Prenatal substance exposure; FASD; Youth; Adverse childhood experiences; Mental and behavioral disorders</t>
  </si>
  <si>
    <t>ALCOHOL SPECTRUM DISORDERS; COCAINE EXPOSURE; RISK-FACTORS; FOLLOW-UP; IN-UTERO; CHILDREN; HEALTH; ABUSE; PREGNANCY; OUTCOMES</t>
  </si>
  <si>
    <t>Both prenatal substance exposure (PSE, alcohol/drugs) and experiences during the first years of life have powerful effects on brain development. However, only a few studies have investigated the combined effect of PSE and adverse childhood experiences (ACEs) on mental and behavioral disorders among exposed adolescents and adults. This longitudinal register-based cohort study 1) compared the nature and extent of diagnosed mental and behavioral disorders among youth with PSE and matched unexposed controls, and 2) investigated the influence of PSE, health in infancy and ACEs (maternal risk factors and out-of-home care, OHC) on diagnoses of mental and behavioral disorders. The data consisted of 615 exposed youth aged 15-24 years and 1787 matched unexposed controls. Data from hospital medical records and nine registers were merged for the analysis. Descriptive analysis methods and Cox regression were used. The results showed that the prevalence of mental and behavioral disorders was twice as high among exposed compared with controls. The highest levels of mental and behavioral disorders and ACEs were found among exposed with at least one OHC episode. The difference in the risk of mental and behavioral disorders between exposed and controls diminished after controlling for the effect of ACEs. Low birth weight, maternal risk factors, and OHC were the strongest predictors of mental and behavioral disorders. The results suggest that PSE alone does not explain poorer mental health among exposed youth. Risk factors accumulate, and low birth weight and ACEs are strongly associated with increased risk of mental and behavioral disorders.</t>
  </si>
  <si>
    <t>OYEMADE, UJ; COLE, OJ; JOHNSON, AA; KNIGHT, EM; WESTNEY, OE; LARYEA, H; HILL, G; CANNON, E; FOMUFOD, A; WESTNEY, LS; JONES, S; EDWARDS, CH</t>
  </si>
  <si>
    <t>PRENATAL SUBSTANCE-ABUSE AND PREGNANCY OUTCOMES AMONG AFRICAN-AMERICAN WOMEN</t>
  </si>
  <si>
    <t>PRENATAL SUBSTANCE ABUSE; INFANT BEHAVIOR; ILLICIT DRUGS</t>
  </si>
  <si>
    <t>INFANT DEVELOPMENT</t>
  </si>
  <si>
    <t>Subjects in this prospective observational study were 467 nulliparous women, ages 16-35, recruited at the prenatal clinics of a university hospital and a public hospital. Using a purposive sampling approach, an entry questionnaire and a series of psychosocial instruments were administered throughout the pregnancy course to assess stress, anxiety, body image, self-esteem, pregnancy symptoms, locus of control, and partner's interaction. Several pregnancy outcome measures were determined after delivery. Brazelton neonatal behavioral assessments were performed two days after birth of infants delivered to the maternal subjects. Self-reported substance abuse data were obtained from the entry questionnaire and the medical intake records, with usage characterized in terms of occurrence prior to and/or during pregnancy. Illicit drug users during pregnancy had lower self-esteem, greater stress, more pregnancy symptoms, a more negative pre-pregnancy body image and less favorable interactions with their partners. T test results show that infants of smokers had smaller head circumferences, shorter body length, and less optimal Brazelton orientation performance. Infants of illicit drug users had smaller head circumferences and shorter body lengths.</t>
  </si>
  <si>
    <t>Knezevic N.N.
 Magdelinic A.
 Ladjevic I.L.
 Durutovic O.
 Stamenkovic D.
 Jovanovic V.
 Ladjevic N.</t>
  </si>
  <si>
    <t>Preoperative alcohol consumption, intraoperative bleeding and postsurgical pain may increase the risk of postoperative delirium in patients undergoing radical retropubic prostatectomy.</t>
  </si>
  <si>
    <t>Background/Aim. The incidence of postoperative delirium (POD) after non-cardiac surgery is a problem not often recognized by many anesthesiologists. The objective of our study was to detect POD and its possible cause, in patients undergoing radical retropubic prostatectomy (RRP) under general anesthesia. Methods. After Ethical Committee approval, we enrolled 80 patients, ASA (the American Society of Anestesiology) status II, scheduled to undergo RRP under general anesthesia, in a prospective study. All patients completed MMSE tests (the Folstein Mini Mental State Exam) the evening before, and 48 hours after the surgery. Assessment for the presence and severity of delirium was performed using CAM (the Confusion Assessment Method), and an assessment of the degree of agitation and sedation using RASS (the Richmond Agitation and Sedation Scale). Results. The average preoperative MMSE score (28.59 +/- 1.04) significantly decreased following the surgery (27.74 +/- 1.52) (p &lt; 0.0001). The average postoperative MMSE score trend descended in correlation to intraoperative bleeding (p = 0.036). The patients with higher pain scores had significant decline in MMSE after the surgery (28.75 vs. 26.25; p &lt; 0.001). Five patients were considered positive for delirium, and four of them reported regular alcoholic drinks intake (&gt; 1 drink per day) preoperatively (p &lt; 0.0001). Based on RASS score, 13 patients (16.3%) were agitated or sedated, and they had statistically significantly higher intraoperative bleeding (p &lt; 0.001). Conclusion. Results of this study emphasize the importance of proper preoperative evaluation; especially regarding the alcohol consumption since all the patients that developed POD reported moderate alcohol consumption. Furthermore, greater intraoperative bleeding and postoperative pain scores did not influence the occurrence of delirium, but resulted in lower postoperative MMSE scores, which highlights the importance of adequate intraoperative treatment of patients during surgery and anesthesia in order to reduce the risk of developing POD.Copyright © 2021 Inst. Sci. inf., Univ. Defence in Belgrade. All rights reserved.</t>
  </si>
  <si>
    <t>https://dx.doi.org/10.2298/VSP190303088L</t>
  </si>
  <si>
    <t>Vojnosanitetski Pregled. 78(5) (pp 519-525), 2021. Date of Publication: 2021.</t>
  </si>
  <si>
    <t>Sen S, Thakurta RG, Gupta SD, Bhattacharya S, Mukherji S.</t>
  </si>
  <si>
    <t>Preoperative anxiolysis in pediatric population: A comparative study between oral midazolam and oral ketamine</t>
  </si>
  <si>
    <t>Anesth Essays Res. 2013 May-Aug;7(2):200-5. doi: 10.4103/0259-1162.118960.</t>
  </si>
  <si>
    <t>10.4103/0259-1162.118960</t>
  </si>
  <si>
    <t>Geoffrion R.
 Koenig N.A.
 Zheng M.
 Sinclair N.
 Brotto L.A.
 Lee T.
 Larouche M.</t>
  </si>
  <si>
    <t>Preoperative Depression and Anxiety Impact on Inpatient Surgery Outcomes: A Prospective Cohort Study.</t>
  </si>
  <si>
    <t>Objectives: To determine the association of preoperative mood symptoms and postoperative adverse outcomes; to explore sex-specific differences. Background(s): Depression and anxiety can increase postoperative mortality. Psychological stress is associated with a chronic inflammatory response unfavorable to postsurgical healing. Method(s): Prospective cohort study. Patients were recruited from surgical preadmission clinics at a university hospital. Preoperative depression and anxiety were measured via the Beck Depression and Beck Anxiety Inventories (BDI-II and BAI). Our primary outcome was a composite of postoperative complications, extended length of stay (ELOS) and early readmission. Associated variables included demographics, preoperative pain, pain tolerance/catastrophizing, coping mechanisms, postoperative pain, and opioid use. We adjusted for age, comorbidities, and surgical specialty. Result(s): Of 1061 recruited patients (ten surgical specialties, 2015-2020), 455 males and 486 females had preoperative and postoperative data available. Mean age was 62.9 (range 20.2-96.2). At baseline, 9.3% of patients had moderate or severe depression; 7.4% had moderate or severe anxiety. Females were more likely to be moderately or severely depressed (11% vs 7%, P = 0.036) and moderately or severely anxious (9% vs 6%, P = 0.034). Females had significantly fewer reported comorbidities and lower American Society of Anesthesiologists category (P &lt; 0.001). Increasing BDI-II and BAI scores significantly increased likelihood of postoperative complications, ELOS, and/or hospital readmission in females (adjusted odds ratio [aOR] = 2.57 for BDI-II 1-19 vs 0, P = 0.041; aOR = 4.48 for BDI-II &gt; 19 vs 0, P = 0.008; aOR = 1.54 for BAI &lt;= 6 vs &gt;6, P = 0.038) but not in males. Mood symptoms did not influence postoperative pain or opioid use. Conclusion(s): Preoperative depression and anxiety negatively impact surgical outcomes in female patients undergoing major surgery.Copyright © 2021 Lippincott Williams and Wilkins. All rights reserved.</t>
  </si>
  <si>
    <t>https://dx.doi.org/10.1097/AS9.0000000000000049</t>
  </si>
  <si>
    <t>Annals of Surgery. (no pagination), 2021. Article Number: e049. Date of Publication: 2021.</t>
  </si>
  <si>
    <t>Kinney M.A.O.
 Mantilla C.B.
 Carns P.E.
 Passe M.A.
 Brown M.J.
 Michael Hooten W.
 Curry T.B.
 Long T.R.
 Thomas Wass C.
 Wilson P.R.
 Weingarten T.N.
 Huntoon M.A.
 Rho R.H.
 Mauck W.D.
 Pulido J.N.
 Allen M.S.
 Cassivi S.D.
 Deschamps C.
 Nichols F.C.
 Robert Shen K.
 Wigle D.A.
 Hoehn S.L.
 Alexander S.L.
 Hanson A.C.
 Schroeder D.R.</t>
  </si>
  <si>
    <t>Preoperative Gabapentin for Acute Post-thoracotomy Analgesia: A Randomized, Double-Blinded, Active Placebo-Controlled Study.</t>
  </si>
  <si>
    <t>Background: The role of preoperative gabapentin in postoperative pain management is not clear, particularly in patients receiving regional blockade. Patients undergoing thoracotomy benefit from epidural analgesia but still may experience significant postoperative pain. We examined the effect of preoperative gabapentin in thoracotomy patients. Method(s): Adults undergoing elective thoracotomy were enrolled in this prospective, randomized, double-blinded, placebo-controlled study, and randomly assigned to receive 600mg gabapentin or active placebo (12.5mg diphenhydramine) orally within 2hours preoperatively. Standardized management included thoracic epidural infusion, intravenous patient-controlled opioid analgesia, acetaminophen and ketorolac. Pain scores, opioid use and side effects were recorded for 48hours. Pain was also assessed at 3months. Result(s): One hundred twenty patients (63 placebo and 57 gabapentin) were studied. Pain scores did not significantly differ at any time point (P=0.53). Parenteral and oral opioid consumption was not significantly different between groups on postoperative day 1 or 2 (P&gt;0.05 in both cases). The frequency of side effects such as nausea and vomiting or respiratory depression was not significantly different between groups, but gabapentin was associated with decreased frequency of pruritus requiring nalbuphine (14% gabapentin vs. 43% control group, P&lt;0.001). The frequency of patients experiencing pain at 3months post-thoracotomy was also comparable between groups (70% gabapentin vs. 66% placebo group, P=0.72). Conclusion(s): A single preoperative oral dose of gabapentin (600mg) did not reduce pain scores or opioid consumption following elective thoracotomy, and did not confer any analgesic benefit in the setting of effective multimodal analgesia that included thoracic epidural infusion. © 2011 The Authors. Pain Practice © 2011 World Institute of Pain.</t>
  </si>
  <si>
    <t>https://dx.doi.org/10.1111/j.1533-2500.2011.00480.x</t>
  </si>
  <si>
    <t>Pain Practice. (no pagination)</t>
  </si>
  <si>
    <t>Yang M.M.
 Riva-Cambrin J.
 Cunningham J.
 Casha S.</t>
  </si>
  <si>
    <t>Preoperative Insomnia on Poor Postoperative Pain Control After Elective Spine Surgery and the Modified CAPPS Score.</t>
  </si>
  <si>
    <t>Introduction: Poor pain control after spine surgery is common. The Calgary Postoperative Pain after Spine Surgery (CAPPS) score was developed to identify this subset of patients to allow for optimization of care. Insomnia is prevalent, but its impact on postoperative pain is unknown. The objectives of this study were to examine the relationship between preoperative insomnia and poor postoperative pain control and to update the CAPPS score to improve the prediction of pain. Method(s): In this prospective cohort study, poor postoperative pain control was defined as the mean numeric rating scale (NRS) for pain&gt;4 at rest in the first 24-hours after surgery. Patients were scored using the CAPPS score which included seven prognostic factors: age&lt;70 years, female sex, daily use of opioid medication, preoperative axial neck or low back pain&gt;7 on NRS, patient-health questionnaire-9 depression score&gt;=10, &gt;=3 motion segment surgery, and fusion surgery. A multivariable model was created to investigate the association between Insomnia Severity Index (ISI) and poor pain control after adjusting for the CAPPS score. The model was then transformed to create the Modified CAPPS score. Result(s): Of 219 patients, 49.7% experienced poorly controlled pain. The prevalence of clinical insomnia (ISI&gt;=15) was 26.9%. Preoperative ISI was independently associated with poor pain control (OR 1.09, p=0.004) after adjusting for the CAPPS score (OR 1.61, p&lt;0.001). The model was discriminative (AUC 0.80) and calibrated (Hosmer-Lemeshow p=0.35). The Modified CAPPS score retained discrimination (AUC 0.78) and calibration (Hosmer-Lemeshow p=0.57). Low-, high-, and extreme-risk groups stratified by the Modified CAPPS score had 17.3%, 49.1%, and 80.7% predicted probability of experiencing poorly controlled pain compared to 32.0%, 64.0% and 85.1% in the original CAPPS score. Conclusion(s): Preoperative insomnia is common and is a novel modifiable risk factor for poor pain control after spine surgery. Preoperative detection and optimization of insomnia may lead to improved pain outcomes.</t>
  </si>
  <si>
    <t>https://dx.doi.org/10.3171/2022.5.JNS.AANS2022abstracts</t>
  </si>
  <si>
    <t>Journal of Neurosurgery. Conference: Annual Scientific Meeting of the American Association of Neurological Surgeons, AANS 2022. Philadelphia, PA United States. 136(5) (no pagination), 2022. Date of Publication: May 2022.</t>
  </si>
  <si>
    <t>Bauer K.P.
 Dom P.M.
 Ramirez A.M.
 O'Flaherty J.E.</t>
  </si>
  <si>
    <t>Preoperative intravenous midazolam: Benefits beyond anxiolysis.</t>
  </si>
  <si>
    <t>Study objective To evaluate the effect of midazolam on the global perioperative experience, including patient satisfaction, postoperative nausea and vomiting, postoperative pain, and perioperative anxiety and amnesia. Design Prospective, randomized, placebo-controlled study. Setting Ambulatory surgical center affiliated with a tertiary-care hospital. Patients 88 ASA physical status I, II, and III patients scheduled for outpatient surgery. Interventions Patients were randomized into two groups to receive either 0.04 mg/kg of midazolam or placebo intravenously (IV) 20 minutes preoperatively. Measurements Perioperative measurements included blood pressure, heart rate, and oxygen saturation and the patient's level of anxiety; type of anesthetic administered; the anesthesiologist's guess at the treatment arm; perioperative dosages of fentanyl, morphine, and ondansetron; recovery room length of stay; frequency of nausea and vomiting, and level of postoperative pain in the 24 hours after surgery; the patient's overall satisfaction with the anesthetic, and whether the patient would recommend the premedication to a friend. Main results Patient demographics, type of surgery/anesthesia, vital signs, case duration, recovery duration, and postoperative pain were all similar between the midazolam and placebo groups. As expected, IV midazolam was an effective anxiolytic. There was no evidence of retrograde amnesia. Fewer patients in the midazolam group suffered from postoperative nausea than did those in the placebo group (25%vs. 50%;p = 0.03), despite receiving similar perioperative antiemetic and opioid administration. Similarly, fewer patients in the midazolam group experienced postoperative vomiting than placebo group patients (8%vs. 21%), although this difference did not reach statistical significance. Only 42% of patients in the placebo group would recommend their premedication to a friend, compared with 85% of patients in the midazolam group (p &lt; 0.001). Conclusions In addition to the known anxiolytic effects of midazolam, midazolam premedication is an effective way to reduce the frequency of postoperative nausea, and perhaps vomiting, and increase patient satisfaction. © 2004 by Elsevier Inc.</t>
  </si>
  <si>
    <t>https://dx.doi.org/10.1016/j.jclinane.2003.07.003</t>
  </si>
  <si>
    <t>Journal of Clinical Anesthesia. 16(3) (pp 177-183), 2004. Date of Publication: May 2004.</t>
  </si>
  <si>
    <t>Lambrechts M.J.
 Toci G.R.
 Fried T.B.
 Issa T.Z.
 Karamian B.A.
 Carter M.V.
 Breyer G.M.
 Curran J.G.
 Hassan W.
 Jeyamohan H.
 Minetos P.D.
 Stolzenberg D.
 Mehnert M.
 Canseco J.A.
 Woods B.I.
 Kaye I.D.
 Hilibrand A.S.
 Kepler C.K.
 Vaccaro A.R.
 Schroeder G.D.</t>
  </si>
  <si>
    <t>Preoperative Opioid Prescribers and Lumbar Fusion: Their Effect on Clinical Outcomes and Postoperative Opioid Usage.</t>
  </si>
  <si>
    <t>Study Design: Retrospective cohort study. Objective(s): To determine the impact of multiple preoperative opioid prescribers on postoperative patient opioid usage and patient-reported outcome measures after single-level lumbar fusion. Summary of Background Data: Prior literature has identified opioid prescriptions from multiple postoperative providers increase opioid usage rates. However, there is limited evidence on how multiple preoperative opioid prescribers affect postoperative opioid usage or clinical outcomes after a single-level lumbar fusion. Patients and Methods: A retrospective review of single-level transforaminal lumbar interbody fusion or posterolateral lumbar fusions between September 2017 and February 2020 at a single academic institution was performed. Patients were excluded if they were not identifiable in our state's prescription drug-monitoring program. Univariate comparisons and regression analyses identified factors associated with postoperative clinical outcomes and opioid usage. Result(s): Of 239 patients, 160 (66.9%) had one or fewer preoperative prescribers and 79 (33.1%) had &gt;1 prescribers. On regression analysis, the presence of multiple preoperative prescribers was an independent predictor of increased improvement in Visual Analog Scale (DELTAVAS) Back (beta=-1.61, P=0.012) and the involvement of a nonoperative spine provider was an independent predictor of increased improvement in DELTAVAS Leg (beta = -1.53, P = 0.034). Multiple preoperative opioid prescribers correlated with an increase in opioid prescriptions postoperatively (beta = 0.26, P = 0.014), but it did not significantly affect the amount of morphine milligram equivalents prescribed (beta = -48.79, P = 0.146). A greater number of preoperative opioid prescriptions predicted worse improvements in VAS Back, VAS Leg, and Oswestry Disability Index and predicted increased postoperative opioid prescriptions, prescribers, and morphine milligram equivalents. Conclusion(s): Multiple preoperative opioid prescribers predicted increased improvement in postoperative back pain, whereas preoperative involvement of a nonoperative spine provider predicted improvements in leg pain after surgery. The number of preoperative opioid prescriptions was a better metric for predicting poor postoperative outcomes and increased opioid consumption compared with the number of preoperative opioid prescribers.Copyright © 2023 Wolters Kluwer Health, Inc. All rights reserved.</t>
  </si>
  <si>
    <t>https://dx.doi.org/10.1097/BSD.0000000000001465</t>
  </si>
  <si>
    <t>Clinical Spine Surgery. 36(8) (pp E375-E382), 2023. Date of Publication: 01 Oct 2023.</t>
  </si>
  <si>
    <t>Armaghani S.J.
 Lee D.S.
 Bible J.E.
 Archer K.R.
 Shau D.N.
 Kay H.
 Zhang C.
 McGirt M.J.
 Devin C.J.</t>
  </si>
  <si>
    <t>Preoperative opioid use and its association with perioperative opioid demand and postoperative opioid independence in patients undergoing spine surgery.</t>
  </si>
  <si>
    <t>STUDY DESIGN. Prospective cohort. OBJECTIVE. To assess whether preoperative opioid use is associated with increased perioperative opioid demand and postoperative opioid independence in patients undergoing spine surgery. SUMMARY OF BACKGROUND DATA. Previous work has demonstrated increased opioid requirements during the intraoperative and immediate postoperative period in patients with high levels of preoperative opioid use. Despite this, they remain a common agent class used for the management of pain in patients prior to spine surgery. METHODS. A total of 583 patients were included. Self-reported daily opioid consumption was obtained preoperatively and converted into morphine equivalent amounts and opioid use was recorded at the 12-month postoperative time. Intraoperative and immediate postoperative opioid demand was calculated. Linear regression analyses for intraoperative and immediate postoperative opioid demand while logistic regression analyses for opioid independence at 12 months including relevant covariates such as depression and anxiety were performed. RESULTS. The median preoperative morphine equivalent amount for the cohort was 8.75 mg, with 55% of patients reporting some degree of opioid use. Younger age, more invasive surgery, anxiety, and primary surgery were significantly associated with increased intraoperative opioid demand (P &lt; 0.05). Younger age, anxiety, and greater preoperative opioid use were significantly associated with increased immediate postoperative opioid demand (P &lt; 0.05). More invasive surgery, anxiety, revision surgery, and greater preoperative opioid use were significantly associated with a decreased incidence of opioid independence at 12 months postoperatively (P &lt; 0.01). CONCLUSION. Greater preoperative opioid use prior to undergoing spine surgery predicts increased immediate postoperative opioid demand and decreased incidence of postoperative opioid independence. Psychiatric diagnoses in those using preoperative opioids were predictors of continued opioid use at 12 months. Patients may benefit from preoperative counseling that emphasizes minimizing opioid use prior to undergoing spine surgery. Level of Evidence: 2.Copyright © 2014 by Lippincott Williams &amp; Wilkins.</t>
  </si>
  <si>
    <t>https://dx.doi.org/10.1097/BRS.0000000000000622</t>
  </si>
  <si>
    <t>Spine. 39(25) (pp E1524-E1530), 2014. Date of Publication: 01 Dec 2014.</t>
  </si>
  <si>
    <t>Preoperative opioid use and outcomes after reverse shoulder arthroplasty.</t>
  </si>
  <si>
    <t>Background: The potential adverse effect of preoperative opioid use on outcomes after reverse shoulder arthroplasty (RSA) has not been investigated. The purpose of this study was to evaluate outcomes after RSA in patients with a history of preoperative opioid use and compare them with a control group without a history of preoperative opioid use. Method(s): Sixty-eight RSAs performed for rotator cuff tear arthropathy (CTA) with a minimum of 2years of follow-up were identified in a prospective shoulder arthroplasty registry. Thirty-two patients with a history of preoperative opioid use for shoulder pain were compared with a control group of 36 patients who did not use opioids preoperatively. Shoulder function scores and range of motion measurements were assessed preoperatively and at the final follow-up. Result(s): No differences were noted between the 2 groups in age, gender, duration of follow-up, depression, smoking, chronic back pain, diabetes, heart disease, or body mass index. Preoperative opioid use was associated with significantly lower preoperative shoulder function scores. Both groups significantly improved on all shoulder function scores and for range of motion measurements from the preoperative to the final follow-up assessment; however, the nonopioid group had significantly better outcomes. The magnitude of change between the groups from preoperatively to the final follow-up was nearly identical. Conclusion(s): Improvements can be expected in patients with a history of preoperative opioid use; however, patients with preoperative opioid use have a lower preoperative baseline and should not expect to reach the same peak outcome scores after RSA as patients without a history of preoperative opioid use.Copyright © 2015 Journal of Shoulder and Elbow Surgery Board of Trustees.</t>
  </si>
  <si>
    <t>https://dx.doi.org/10.1016/j.jse.2014.05.002</t>
  </si>
  <si>
    <t>Journal of Shoulder and Elbow Surgery. 24(1) (pp 11-16), 2015. Date of Publication: 2015.</t>
  </si>
  <si>
    <t>Murphy C.
 Freir N.
 Linnane A.
 Mugawar M.
 Cunningham A.J.</t>
  </si>
  <si>
    <t>Preoperative opioid use as a predictor of adverse postoperative self-reported outcomes in patients undergoing spine surgery.</t>
  </si>
  <si>
    <t>Background: Opioids are commonly used for preoperative pain management in patients undergoing spine surgery. The objective of this investigation was to assess whether preoperative opioid use predicts worse self-reported outcomes in patients undergoing spine surgery. Method(s): Five hundred and eighty-three patients undergoing lumbar, thoracolumbar, or cervical spine surgery to treat a structural lesion were included in this prospective cohort study. Self-reported preoperative opioid consumption data were obtained at the preoperative visit and were converted to the corresponding daily morphine equivalent amount. Patient-reported outcome measures were assessed at three and twelve months postoperatively via the 12-Item Short-Form Health Survey and the EuroQol-5D questionnaire, as well as, when appropriate, the Oswestry Disability Index and the Neck Disability Index. Separate multivariable linear regression analyses were then performed. Result(s): At the preoperative evaluation, of the 583 patients, 56% (326 patients) reported some degree of opioid use. Multivariable analyses controlling for age, sex, diabetes, smoking, surgery invasiveness, revision surgery, preoperative Modified Somatic Perception Questionnaire score, preoperative Zung Depression Scale score, and baseline outcome score found that increased preoperative opioid use was a significant predictor (p &lt; 0.05) of decreased 12-Item Short-Form Health Survey and EuroQol-5D scores, as well as of increased Oswestry Disability Index and Neck Disability Index scores at three and twelve months postoperatively. Every 10-mg increase in daily morphine equivalent amount taken preoperatively was associated with a 0.03 decrease in the 12-Item Short-Form Health Survey physical component summary and mental component summary scores, a 0.01 decrease in the EuroQol-5D score, and a 0.5 increase in the Oswestry Disability Index and Neck Disability Index score at twelve months postoperatively. Higher preoperative Modified Somatic Perception Questionnaire and Zung Depression Scale scores were also significant negative predictors (p &lt; 0.05). Conclusion(s): Increased preoperative opioid consumption, Modified Somatic Perception Questionnaire score, and Zung Depression Scale score prior to undergoing spine surgery predicted worse patient-reported outcomes. This suggests the potential benefit of psychological and opioid screening with a multidisciplinary approach that includes weaning of opioid use in the preoperative period and close opioid monitoring postoperatively. Level of Evidence: Prognostic Level II. See Instructions for Authors for a complete description of levels of evidence. Copyright © 2014 by The Journal of Bone and Joint Surgery, Incorporated.</t>
  </si>
  <si>
    <t>https://dx.doi.org/10.2106/JBJS.M.00865</t>
  </si>
  <si>
    <t>Journal of Bone and Joint Surgery. 96(11) (pp e89), 2014. Date of Publication: 04 Jun 2014.</t>
  </si>
  <si>
    <t>McCurdy M.A.
 Burt C.I.
 Schneider M.B.
 Zhang T.
 Foster M.J.
 Aneizi A.
 Gilotra M.N.
 Hasan S.A.
 Henn III R.F.</t>
  </si>
  <si>
    <t>Preoperative opioid use correlates with worse patient-reported outcomes two years after elective shoulder surgery.</t>
  </si>
  <si>
    <t>Introduction: Prescription opioid consumption in the United States is a well-known public health problem, however, the deleterious effect of opioids may not be fully understood. The purpose of this study was to investigate the relationship between preoperative opioid use and patient-reported outcomes two years after shoulder surgery. We hypothesized preoperative opioid use would be predictive of worse two-year patient reported outcome scores. Method(s): Patients undergoing shoulder surgery at an urban institution from June 2015 to July 2017 were prospectively enrolled into our orthopaedic registry. Preoperative opioid use and its association to patient outcome scores was retrospectively analyzed through bivariate analysis. Multivariate analysis was used to control for confounding variables and to determine independent predictors of two-year outcome scores. Result(s): Preoperative opioid use was associated with significantly worse scores on all two-year patient reported outcomes, and less improvement in PROMIS Physical Function and Numeric Pain Score (NPS) Body Pain two years postoperatively. Multivariate analysis showed preoperative opioid use to be an independent predictor of worse two-year scores in PROMIS Physical Function, PROMIS Pain Interference, PROMIS Social Satisfaction, American Shoulder and Elbow Surgeons Standardized Shoulder Form and NPS Operative Site. Preoperative opioid use was not an independent predictor of change in any outcome measure. Conclusion(s): Preoperative opioid use was associated with worse scores on all two-year patient reported outcomes, and after controlling for confounders, preoperative opioid use was predictive of worse scores in several two-year outcome measures. To our knowledge, this is one of the few studies investigating the impact of preoperative opioid use on postoperative outcomes after shoulder surgery.Copyright © 2021</t>
  </si>
  <si>
    <t>https://dx.doi.org/10.1016/j.jor.2021.05.001</t>
  </si>
  <si>
    <t>Journal of Orthopaedics. 25 (pp 167-172), 2021. Date of Publication: 01 May 2021.</t>
  </si>
  <si>
    <t>Meredith S.J.
 Nadarajah V.
 Jauregui J.J.
 Smuda M.P.
 Medina S.H.
 Bennett C.H.
 Packer J.D.
 Henn R.F.</t>
  </si>
  <si>
    <t>Preoperative Opioid Use in Knee Surgery Patients.</t>
  </si>
  <si>
    <t>A cross-sectional analysis of data derived from patients undergoing knee surgery at a single institution was conducted. The objectives of the study were to determine the demographic, diagnostic, and psychologic factors associated with opioid use; and to determine the clinical correlates of opioid use. We hypothesized that preoperative opioid use would be associated with worse patient-reported outcome (PRO) measures. The sample consisted of 383 patients undergoing knee surgery. The patients were classified as either opioid or nonopioid users on the basis of medical record review. All participants completed a battery of clinical assessments, including the Patient-Reported Outcomes Measurement Information System computer adaptive testing in six domains: Physical Function, Pain Interference, Fatigue, Social Satisfaction, Anxiety, and Depression. Analyses were conducted to examine clinical variables as a function of opioid use. The results indicated that opioid use was associated with female gender, unemployment, smoking, higher American Society of Anesthesiologists scores, greater number of previous surgeries, depression or anxiety, and worse expectation of surgery (p &lt; 0.05). Multivariable analysis found opioid use to be a significant independent predictor of multiple PRO measures in patients undergoing knee surgery. Potential explanations for these findings are presented, and clinical implications are discussed.Copyright © 2019 2019 by Thieme Medical Publishers, Inc. All rights reserved.</t>
  </si>
  <si>
    <t>https://dx.doi.org/10.1055/s-0038-1666868</t>
  </si>
  <si>
    <t>Journal of Knee Surgery. 32(7) (pp 630-636), 2019. Date of Publication: 2019.</t>
  </si>
  <si>
    <t>Aneizi A.
 Gelmann D.
 Ventimiglia D.J.
 Sajak P.M.J.
 Nadarajah V.
 Foster M.J.
 Weir T.B.
 Akabudike N.M.
 Pensy R.A.
 Henn R.F.</t>
  </si>
  <si>
    <t>Preoperative Opioid Use in Patients Undergoing Common Hand Surgeries.</t>
  </si>
  <si>
    <t>BACKGROUND: The objectives of this study were to determine the baseline patient characteristics associated with preoperative opioid use and to establish whether preoperative opioid use is associated with baseline patient-reported outcome measures in patients undergoing common hand surgeries. METHOD(S): Patients undergoing common hand surgeries from 2015 to 2018 were retrospectively reviewed from a prospective orthopedic registry at a single academic institution. Medical records were reviewed to determine whether patients were opioid users versus nonusers. On enrollment in the registry, patients completed 6 Patient-Reported Outcomes Measurement Information System (PROMIS) domains (Physical Function, Pain Interference, Fatigue, Social Satisfaction, Anxiety, and Depression), the Brief Michigan Hand Questionnaire (BMHQ), a surgical expectations questionnaire, and Numeric Pain Scale (NPS). Statistical analysis included multivariable regression to determine whether preoperative opioid use was associated with patient characteristics and preoperative scores on patient-reported outcome measures. RESULT(S): After controlling for covariates, an analysis of 353 patients (opioid users, n = 122; nonusers, n = 231) showed that preoperative opioid use was associated with higher American Society of Anesthesiologists class (odds ratio [OR], 2.88), current smoking (OR, 1.91), and lower body mass index (OR, 0.95). Preoperative opioid use was also associated with significantly worse baseline PROMIS scores across 6 domains, lower BMHQ scores, and NPS hand scores. CONCLUSION(S): Preoperative opioid use is common in hand surgery patients with a rate of 35%. Preoperative opioid use is associated with multiple baseline patient characteristics and is predictive of worse baseline scores on patient-reported outcome measures. Future studies should determine whether such associations persist in the postoperative setting between opioid users and nonusers.</t>
  </si>
  <si>
    <t>https://dx.doi.org/10.1177/1558944720974122</t>
  </si>
  <si>
    <t>Hand (New York, N.Y.). 17(5) (pp 905-912), 2022. Date of Publication: 01 Sep 2022.</t>
  </si>
  <si>
    <t>Bible J.E.
 Shau D.N.
 Kay H.F.
 Zhang C.
 Armaghani S.J.
 McGirt M.J.
 Devin C.J.</t>
  </si>
  <si>
    <t>Preoperative opioid uusage and anxiety are associated with increased non-surgeon visits for spine-related pain within postoperative global period.</t>
  </si>
  <si>
    <t>BACKGROUND CONTEXT: Many spine surgeons would assume they are the only physicians immediately directing a patient's spine care during the postoperative period. However, it remains unknown if this is indeed true, especially given the multispecialty approach of spine care and potential for "doctor-shopping." PURPOSE: To assess the frequency and factors associated with spine related visits to physicians other than their surgeon (or PA/NP/other staff) within the 90-day global period following elective spine surgery STUDY DESIGN/SETTING: Prospective cohort study. PATIENT SAMPLE: 1116 consecutive surgical spine patients evaluated and treated over a 24-month period. OUTCOME MEASURES: Spine-related visits to nonsurgical physicians, patient demographics, preoperative daily morphine equivalent amount (MEA), Zung Depression Scale (ZDS), Modified Somatic Perception Questionnaire (MSPQ). METHOD(S): 1116 patients undergoing lumbar, thoracolumbar or cervical spine surgery for a structural lesion were included. Patient demographics and surgery characteristics were recorded. Self-reported preoperative narcotic consumption was obtained at the initial preoperative visit and converted to daily morphine equivalent amounts (MEA). Preoperative Zung Depression Scale (ZDS) and Modified Somatic Perception Questionnaire (MSPQ) scores were also obtained at the initial preoperative visit and recorded as measures of depression and anxiety, respectively. Linear regression analysis for nonsurgeon visits during global period included age, gender, American Society of Anesthesiologists (ASA) scale, preoperative MEA demand, type of surgery, primary vs revision surgery, preoperative ZDS and MSPQ scores and presence of surgical complication as covariates. RESULT(S): 13.7% of patients visited a physician other than their surgeon for spine-related pain or discomfort during the first 90 days postoperatively. For these patients, the average number of visits was 1.961.8 (range: 1-14). In multivariate regression analysis, increased preoperative narcotic use was most significantly associated with nonsurgeon visits (p=0.0002). Increased preoperative anxiety scores (MSPQ) were also significantly associated with nonsurgeon visits (p=0.008). CONCLUSION(S): This study found a substantial number of patients visiting physicians other than their surgeon for spine-related problems during the postoperative global period, with the amount of preoperative narcotic use and level of anxiety directly associated with such visits. Surgeons should remain aware of this practice, not only for duplicate narcotic prescriptions, but also more importantly, for the potential for advised deviation from a surgeon's postoperative care protocol.</t>
  </si>
  <si>
    <t>https://dx.doi.org/10.1016/j.spinee.2014.08.226</t>
  </si>
  <si>
    <t>Spine Journal. Conference: 29th Annual Meeting of the North American Spine Society, NASS 2014. San Francisco, CA United States. Conference Publication: (var.pagings). 14(11 SUPPL. 1) (pp S89), 2014. Date of Publication: 01 Nov 2014.</t>
  </si>
  <si>
    <t>Lindberg M.F.
 Miaskowski C.
 Rustoen T.
 Rosseland L.A.
 Paul S.M.
 Lerdal A.</t>
  </si>
  <si>
    <t>Preoperative pain, symptoms, and psychological factors related to higher acute pain trajectories during hospitalization for total knee arthroplasty.</t>
  </si>
  <si>
    <t>Objectives Unrelieved postoperative pain after total knee arthroplasty (TKA) is a significant problem. This longitudinal study investigated how preoperative pain intensity, as well as a comprehensive list of preoperative and perioperative factors, influenced the severity of acute average and worst pain after TKA. Methods Prior to surgery, 203 patients completed a demographic questionnaire, Lee Fatigue Scale, Fatigue Severity Scale, Hospital Anxiety and Depression Scale, and Brief Illness Perception Questionnaire. Brief Pain Inventory was completed prior to surgery as well as through postoperative days (POD) 0 to 4. Clinical data were extracted from medical records. Results Several factors were associated with higher levels of preoperative and postoperative pain. Lower preoperative average and worst pain intensity scores were associated with increases in average and worst postoperative pain from POD1 to POD4. A higher number of comorbidities, higher C-reactive protein values, and higher pain interference with function were associated with higher preoperative levels of average pain. Older age, higher fatigue levels, and higher scores on identity and emotional responses to osteoarthritis (OA) were associated with higher preoperative levels of worst pain. Lower perceived consequences of OA were associated with higher pain from POD1 to POD4. Males and patients with lower preoperative scores for average pain had higher worst pain following surgery. Discussion Patients at higher risk for more severe postoperative pain can be identified through an assessment of pain and other risk factors identified in this study. Future research needs to test the efficacy of interventions that modify patients' perceptions of living with OA and pain intensity before surgery on short and long term postoperative outcomes.Copyright © 2016 Lindberg et al. This is an open access article distributed under the terms of the Creative Commons Attribution License, which permits unrestricted use, distribution, and reproduction in any medium, provided the original author and source are credited.</t>
  </si>
  <si>
    <t>https://dx.doi.org/10.1371/journal.pone.0161681</t>
  </si>
  <si>
    <t>PLoS ONE. 11(9) (no pagination), 2016. Article Number: e0161681. Date of Publication: September 2016.</t>
  </si>
  <si>
    <t>Larach D.B.
 Kertai M.D.
 Billings F.T.
 Anderson S.B.
 Polkowski G.G.
 Shinar A.A.
 Milne G.L.
 Mishra P.
 Bruehl S.</t>
  </si>
  <si>
    <t>Preoperative Predictors of Prolonged Opioid Use in the 6 Months after Total Knee Arthroplasty.</t>
  </si>
  <si>
    <t>Objectives: Prolonged postoperative opioid use increases the risk for new postsurgical opioid use disorder. We evaluated preoperative phenotypic factors predicting prolonged postoperative opioid use. Method(s): We performed a secondary analysis of a prospective observational cohort (n=108) undergoing total knee arthroplasty (TKA) for osteoarthritis with 6-week and 6-month follow-up. Current opioid use and psychosocial, pain, and opioid-related characteristics were assessed at preoperative baseline. Primary outcomes were days/week of opioid use at follow-up. Result(s): At 6 weeks, preoperative opioid use and greater cumulative opioid exposure, depression, catastrophizing, anxiety, pain interference, sleep disturbance, and central sensitization were significantly associated with more days/week of opioid use after controlling for contemporaneous pain intensity. Prior euphoric response to opioids were also significant predictors at 6 months. All 6-week predictors except anxiety remained significant after controlling for preoperative opioid use; at 6 months, cumulative opioid exposure, catastrophizing, pain interference, and sleep disturbance remained significant after this adjustment (P&lt;0.05). In multivariable models, a psychosocial factor reflecting negative affect, sleep, and pain accurately predicted 6-week opioid use (area under the curve=0.84). A combined model incorporating psychosocial factor scores, opioid-related factor scores, and preoperative opioid use showed near-perfect predictive accuracy at 6 months (area under the curve=0.97). Discussion(s): Overall, preoperative psychosocial, pain-related, and opioid-related phenotypic characteristics predicted prolonged opioid use after total knee arthroplasty.Copyright © 2023 Lippincott Williams and Wilkins. All rights reserved.</t>
  </si>
  <si>
    <t>https://dx.doi.org/10.1097/AJP.0000000000001143</t>
  </si>
  <si>
    <t>Clinical Journal of Pain. 39(10) (pp 516-523), 2023. Date of Publication: 06 Oct 2023.</t>
  </si>
  <si>
    <t>Schreiber K.L.
 Zinboonyahgoon N.
 Xu X.
 Spivey T.
 King T.
 Dominici L.
 Partridge A.
 Golshan M.
 Strichartz G.
 Edwards R.R.</t>
  </si>
  <si>
    <t>Preoperative Psychosocial and Psychophysical Phenotypes as Predictors of Acute Pain Outcomes After Breast Surgery.</t>
  </si>
  <si>
    <t>The severity and impact of acute pain after breast surgery varies markedly among individuals, underlining the importance of comprehensively identifying specific risk factors, including psychosocial and psychophysical traits. In this prospective observational study, women (n = 234) undergoing breast-conserving surgery, mastectomy, or mastectomy with reconstruction completed a brief bedside quantitative sensory testing battery, along with measures of psychosocial characteristics. Postoperative pain severity, impact, and opioid use at 2 weeks were assessed using Brief Pain Inventory and procedure-specific breast cancer pain questionnaires. Moderate-severe average pain (&gt;3/10) was reported by 29% of patients at 2 weeks. Regression analysis of pain outcomes revealed that pain severity was independently predicted by axillary dissection, pre-surgical pain, temporal summation of pain (TSP), (-)positive affect, and behavioral coping style. Pain impact was predicted by age, education, axillary dissection, reconstruction, but also by negative affect and depression scores. Lastly, opioid use was predicted by age, education, axillary dissection, reconstruction, TSP, and reinterpreting coping style. Our findings suggest that, individuals with certain phenotypic characteristics, including high TSP and negative affect, may be at greater risk of significant pain and continued opioid use at 2 weeks after surgery, independent of known surgical risk factors. Perspective(s): We measured differences in the psychosocial and psychophysical processing of pain amongst patients before breast surgery using simple validated questionnaires and brief quantitative sensory testing. Independent of younger age and procedural extent (axillary surgery and reconstruction), affect and greater temporal summation of pain predicted acute postoperative pain and opioid use.Copyright © 2018 the American Pain Society</t>
  </si>
  <si>
    <t>Journal of Pain. 20(5) (pp 540-556), 2019. Date of Publication: May 2019.</t>
  </si>
  <si>
    <t>Hah J.M.
 Vialard J.D.V.
 Efron B.
 Mackey S.C.
 Carroll I.R.
 Amanatullah D.F.
 Narasimhan B.
 Hernandez-Boussard T.</t>
  </si>
  <si>
    <t>Preoperative Versus Perioperative Risk Factors for Delayed Pain and Opioid Cessation After Total Joint Arthroplasty: A Prospective Cohort Study.</t>
  </si>
  <si>
    <t>Introduction: The evolution of pre- versus postoperative risk factors remains unknown in the development of persistent postoperative pain and opioid use. We identified preoperative versus comprehensive perioperative models of delayed pain and opioid cessation after total joint arthroplasty including time-varying postoperative changes in emotional distress. We hypothesized that time-varying longitudinal measures of postoperative psychological distress, as well as pre- and postoperative use of opioids would be the most significant risk factors for both outcomes. Method(s): A prospective cohort of 188 patients undergoing total hip or knee arthroplasty at Stanford Hospital completed baseline pain, opioid use, and emotional distress assessments. After surgery, a modified Brief Pain Inventory was assessed daily for 3 months, weekly thereafter up to 6 months, and monthly thereafter up to 1 year. Emotional distress and pain catastrophizing were assessed weekly to 6 months, then monthly thereafter. Stepwise multivariate time-varying Cox regression modeled preoperative variables alone, followed by all perioperative variables (before and after surgery) with time to postoperative opioid and pain cessation. Result(s): The median time to opioid and pain cessation was 54 and 152 days, respectively. Preoperative total daily oral morphine equivalent use (hazard ratio-HR 0.97; 95% confidence interval-CI 0.96-0.98) was significantly associated with delayed postoperative opioid cessation in the perioperative model. In contrast, time-varying postoperative factors: elevated PROMIS (Patient-Reported Outcomes Measurement Information System) depression scores (HR 0.92; 95% CI 0.87-0.98), and higher Pain Catastrophizing Scale scores (HR 0.85; 95% CI 0.75-0.97) were independently associated with delayed postoperative pain resolution in the perioperative model. Conclusion(s): These findings highlight preoperative opioid use as a key determinant of delayed postoperative opioid cessation, while postoperative elevations in depressive symptoms and pain catastrophizing are associated with persistent pain after total joint arthroplasty providing the rationale for continued risk stratification before and after surgery to identify patients at highest risk for these distinct outcomes. Interventions targeting these perioperative risk factors may prevent prolonged postoperative pain and opioid use.Copyright © 2023, The Author(s).</t>
  </si>
  <si>
    <t>https://dx.doi.org/10.1007/s40122-023-00543-9</t>
  </si>
  <si>
    <t>Pain and Therapy. 12(5) (pp 1253-1269), 2023. Date of Publication: October 2023.</t>
  </si>
  <si>
    <t>Navarro, CM; Oikonomopoulou, N; Romero, JL; Lopez, PV; Lorente, AIF; de Calvo, PSG; Marquez, GG; Ruiz, EB; Gracia, ES; Ayestaran, OS; Castro, CC; Munoz, CP; Garcia, SM; Lopez, CM; Arrita, NC; Garcia, JA; Cubero, I; Arribas, JLF; Millan, AB; Olmo, JAC; Cervera, JLC; Garcia, C; Bel, CGV; Celis, MJC; Linde, MJC; Salas, MTA; Barea, V</t>
  </si>
  <si>
    <t>Preparation of sedation-analgesia procedures in spanish paediatric emergency departments: A descriptive study</t>
  </si>
  <si>
    <t>Sedation-analgesia procedures; Paediatric emergencies; Multicentre study; Monitoring; Informed consent</t>
  </si>
  <si>
    <t>PARENTAL PRESENCE; PAIN; MANAGEMENT; ROOM; CHILDREN; ANXIETY</t>
  </si>
  <si>
    <t>Introduction: The objective of this study was to describe the current practice regarding the preparation of the sedation-analgesia (SA) procedures performed in the paediatric emergency centres in Spain. Material and methods: A multicentre, observational and prospective analytical study was carried out on the SA procedures that were performed on children under 18 years-old in 18 paediatric emergency departments between February 2015 and January 2016. Results: A total of 658 SA procedures were registered in 18 hospitals of Spain, most of them to children older than 24 months. The type of the procedure was: simple analgesia in 57 (8.6%), sedation in 44 (6.7%), SA for a not very painful procedure in 275 (41.8%), and SA for a very painful procedure in 282 (42.9%). Informed consent was requested in 98.6% of the cases. The written form was more frequently preferred in the group of patients that received SA for a very painful procedure (76.6%) in comparison to a painful procedure or to simple analgesia (62.9% and 54.4%, respectively, P&lt;.001). The staff that most frequently performed the SA procedures were the paediatricians of the emergency departments (64.3%), followed by Paediatrics Residents (30.7%). The most frequent reasons for the SA were traumatological (35.9%) and surgical (28.4%). Fasting was observed in 81% of the cases. More than two-thirds (67.3%, n = 480) children were monitored, the majority (95.8%) of them using pulse oximetry. The pharmacological strategy used was the administration of one drug in 443 (67.3%) of the cases, mostly nitrous oxide, and a combination of drugs in 215 (32.7%), especially midazolam/ketamine (46.9%). Conclusion: The majority of the SA procedures analysed in this study have been carried out correctly and prepared in accordance with the current guidelines. (C) 2017 Asociacion Espanola de Pediatria. Published by Elsevier Espana, S.L.U.</t>
  </si>
  <si>
    <t>Min, MO; Lewis, BA; Minnes, S; Gonzalez-Pons, KM; Kim, JY; Singer, LT</t>
  </si>
  <si>
    <t>Preschool blood lead levels, language competency, and substance use in adolescence</t>
  </si>
  <si>
    <t>Lead; Children; Adolescent substance use; Language; Path analysis</t>
  </si>
  <si>
    <t>PRENATAL COCAINE EXPOSURE; USE DISORDERS; VIOLENCE EXPOSURE; MENTAL-HEALTH; CANNABIS USE; CHILDREN; OUTCOMES; ASSOCIATION; CHILDHOOD; ONSET</t>
  </si>
  <si>
    <t>Background: Elevated lead levels in children are a persistent public health problem, particularly in urban areas in the United States, yet few prospective studies have examined the association of childhood lead levels with substance use in adolescence. Objectives: To determine the association of early lead levels with adolescent substance use and whether childhood IQ, language skills, and externalizing (aggressive and disruptive) behavior mediate the association, controlling for confounding biological and environmental factors. Methods: The participants (N = 265) were a subsample of a prospective birth cohort study on the developmental effects of prenatal cocaine exposure in the Midwest United States. Blood lead levels (BLL) were assessed at age 4, IQ at age 11, language skills and externalizing behavior at age 12, and substance (alcohol, tobacco, marijuana) use and substance use-related problems at age 15. Biologic assays (hair, urine, bloodspots), along with self-report, were utilized to determine adolescent substance use. Path analyses were conducted to examine the direct and indirect associations of BLL with adolescent substance use. Results: The children's mean BLL at 4 years of age was 7.07 (SD = 4.12) mu g/dL. Approximately 31% of adolescents used tobacco or marijuana, 40% used alcohol, and 23% reported experiencing substance use-related problems at age 15.7 (SD = 0.28). Elevated BLL was related to a higher likelihood of substance use. Childhood language skills fully mediated the relationship of BLL with substance use-related problems. IQ was related to neither substance use nor substance use-related problems. Discussion: Elevated BLL in preschool years is a risk factor for adolescent substance use and related problems. Early screening and intervention for language impairment may reduce substance use-related problems.</t>
  </si>
  <si>
    <t>Kim H.M.
 Bone R.M.
 McNeill B.
 Lee S.J.
 Gillon G.
 Woodward L.J.</t>
  </si>
  <si>
    <t>Preschool language development of children born to women with an opioid use disorder.</t>
  </si>
  <si>
    <t>Increasing evidence suggests that prenatal exposure to opioids may affect brain develop-ment, but limited data exist on the effects of opioid-exposure on preschool language development. Our study aimed to characterize the nature and prevalence of language problems in children pre-natally exposed to opioids, and the factors that support or hinder language acquisition. A sample of 100 children born to pregnant women in methadone maintenance treatment and 110 randomly identified non-exposed children were studied from birth to age 4.5 years. At 4.5 years, 89 opioid-exposed and 103 non-exposed children completed the preschool version of the Clinical Evaluation of Language Fundamentals (CELF-P) as part of a comprehensive neurodevelopmental assessment. Children prenatally exposed to opioids had poorer receptive and expressive language outcomes at age 4.5 years compared to non-opioid exposed children. After adjustment for child sex, maternal education, other pregnancy substance use, maternal pregnancy nutrition and prenatal depression, opioid exposure remained a significant independent predictor of children's total CELF-P language score. Examination of a range of potential intervening factors showed that a composite measure of the quality of parenting and home environment at age 18 months and early childhood education participation at 4.5 years were important positive mediators.Copyright © 2021 by the authors. Licensee MDPI, Basel, Switzerland.</t>
  </si>
  <si>
    <t>https://dx.doi.org/10.3390/children8040268</t>
  </si>
  <si>
    <t>Children. 8(4) (no pagination), 2021. Article Number: 268. Date of Publication: April 2021.</t>
  </si>
  <si>
    <t>Jain S.
 Lapointe-Gagner M.
 Alali N.
 Elhaj H.
 Poirier A.-S.
 Kaneva P.
 Alhashemi M.
 Lee L.
 Agnihotram R.V.
 Feldman L.S.
 Gagner M.
 Andalib A.
 Fiore J.F.</t>
  </si>
  <si>
    <t>Prescription and consumption of opioids after bariatric surgery: a multicenter prospective cohort study.</t>
  </si>
  <si>
    <t>Introduction: In the current opioid crisis, bariatric surgical patients are at increased risk of harms related to postoperative opioid overprescribing. This study aimed to assess the extent to which opioids prescribed at discharge after bariatric surgery are consumed by patients. Method(s): This multicenter prospective cohort study included adult patients (&gt;= 18yo) undergoing laparoscopic bariatric surgery. Preoperative assessments included demographics and patient-reported measures. Information regarding surgical and perioperative care interventions (including discharge prescriptions) was obtained from medical records. Self-reported opioid consumption was assessed weekly up to 30 days post-discharge. Number of opioid pills prescribed and consumed was compared using Wilcoxon signed-rank test. Zero-inflated negative binomial regression was used to identify predictors of post-discharge opioid consumption. Result(s): We analyzed 351 patients (mean age 44 +/- 11 years, BMI 45 +/- 8.0 kg/m2, 77% female, 71% sleeve gastrectomy, length of stay 1.6 +/- 0.6 days). The quantity of opioids prescribed at discharge (median 15 pills [IQR 15-16], 112.5 morphine milligram equivalents (MMEs) [IQR 80-112.5]) was significantly higher than patient-reported consumption (median 1 pill [IQR 0-5], 7.5 MMEs [IQR 0-37.5]) (p &lt; 0.001). Overall, 37% of patients did not take any opioids post-discharge and 78.5% of the opioid pills prescribed were unused. Increased post-discharge opioid consumption was associated with male sex (IRR 1.54 [95%CI 1.14 to 2.07]), higher BMI (1.03 [95%CI 1.01 to 1.05]), preoperative opioid use (1.48 [95%CI 1.04 to 2.10]), current smoking (2.32 [95%CI 1.44 to 3.72]), higher PROMIS-29 depression score (1.03 [95% CI 1.01 to 1.04]), anastomotic procedures (1.33 [95%CI 1.01 to 1.75]), and number of pills prescribed (1.04 [95%CI 1.01 to 1.06]). Conclusion(s): This study supports that most opioid pills prescribed to bariatric surgery patients at discharge are not consumed. Patient and procedure-related factors may predict opioid consumption. Individualized post-discharge analgesia strategies with minimal or no opioids may be feasible and should be further investigated in future research. Graphical abstract: [Figure not available: see fulltext.]Copyright © 2023, The Author(s), under exclusive licence to Springer Science+Business Media, LLC, part of Springer Nature.</t>
  </si>
  <si>
    <t>https://dx.doi.org/10.1007/s00464-023-10265-w</t>
  </si>
  <si>
    <t>Surgical Endoscopy. 37(10) (pp 8006-8018), 2023. Date of Publication: October 2023.</t>
  </si>
  <si>
    <t>Schepis T.S.
 Klare D.L.
 Ford J.A.
 McCabe S.E.</t>
  </si>
  <si>
    <t>Prescription Drug Misuse: Taking a Lifespan Perspective.</t>
  </si>
  <si>
    <t>Prescription drug misuse (PDM), or medication use without a prescription or in ways not intended by the prescriber, is a notable public health concern, especially in the United States. Accumulating research has characterized PDM prevalence and processes, but age-based or lifespan changes in PDM are understudied. Given age-based differences in the medical or developmental concerns that often underlie PDM, it is likely that PDM varies by age. This review summarizes the literature on PDM across the lifespan, examining lifespan changes in prevalence, sources, motives and correlates for opioid, stimulant, and tranquilizer/sedative (or benzodiazepine) PDM. In all, prevalence rates, sources and motives vary considerably by age group, with fewer age-based differences in correlates or risk factors. PDM prevalence rates tend to decline with aging, with greater use of physician sources and greater endorsement of self-treatment motives in older groups. Recreational motives (such as to get high) tend to peak in young adulthood, with greater use of peer sources or purchases to obtain medication for PDM in younger groups. PDM co-occurs with other substance use and psychopathology, including suicidality, across age groups. The evidence for lifespan variation in PDM is strongest for opioid PDM, with a need for more research on tranquilizer/sedative and stimulant PDM. The current literature is limited by the few studies of lifespan changes in PDM within a single sample, a lack of longitudinal research, little research addressing PDM in the context of polysubstance use, and little research on minority groups, such as sexual and gender minorities.Copyright © The Author(s) 2020.</t>
  </si>
  <si>
    <t>https://dx.doi.org/10.1177/1178221820909352</t>
  </si>
  <si>
    <t>Anagnostopoulos A.
 Abraham A.G.
 Genberg B.L.
 Kirk G.D.
 Mehta S.H.</t>
  </si>
  <si>
    <t>Prescription drug use and misuse in a cohort of people who inject drugs (PWID) in Baltimore.</t>
  </si>
  <si>
    <t>Background: Prescription drug misuse and its consequences (e.g., overdose) are a major public health concern. While national focus has been on opioids, misuse of sedatives/tranquilizers also occurs. Here we describe the use, correlates, and sources of prescription drugs in a community-based cohort of people who inject drugs (PWID). Method(s): We included participants of the AIDS Linked to the IntraVenous Experience (ALIVE) study in follow-up in 2014. We defined prescription drug use as use of opioids or sedatives/tranquilizers considering both medical "prescribed by a doctor" and non-medical sources "obtained from the street/friend/relative." Correlates were evaluated separately for opioids and sedatives/tranquilizers using logistic regression and included socioeconomic factors, health conditions, substance use, and health care access. Result(s): 823 predominantly African-American (90.6%) and male (66.3%) ALIVE participants with a median age of 55 were included. Prevalence of prescription opioid and sedative/tranquilizer use was 25.3% and 16.3% respectively. While the majority (70%) obtained prescription drugs exclusively through medical sources, the 30% who reported any non-medical source were also more likely to use other substances by injection and non-injection routes. PWID reporting prescription drug use (from medical and non-medical sources) were significantly more likely to report other substance use, mental health disorder, and recent contact with health care providers or detoxification facilities. Conclusion(s): Prescription drug use was highly prevalent among PWID. While it is difficult to distinguish medically indicated from non-medical use, high levels of prescription drug use in conjunction with other drugs and alcohol heightens the risk for drug overdose and other adverse consequences.Copyright © 2018 Elsevier Ltd</t>
  </si>
  <si>
    <t>https://dx.doi.org/10.1016/j.addbeh.2018.01.024</t>
  </si>
  <si>
    <t>Addictive Behaviors. 81 (pp 39-45), 2018. Date of Publication: June 2018.</t>
  </si>
  <si>
    <t>Brands, Bruna;Blake, Joan;Sproule, Beth;Gourlay, Douglas;Busto, Usoa</t>
  </si>
  <si>
    <t>Prescription opioid abuse in patients presenting for methadone maintenance treatment.</t>
  </si>
  <si>
    <t>Characterizes prescription opioid dependent patients in a methadone maintenance treatment (MMT) program, a detailed retrospective chart review of new admissions was conducted. At admission most patients had been using prescription opioids (Â±heroin). Four groups were identified: 24% had used prescription opioids only; 24% used prescription opioids initially and heroin later; 35% used heroin first and prescription opioids subsequently; and 17% had used heroin only. Subjects reported regular use of prescription opioids at higher than therapeutic dosages. There were no significant differences found amongst the groups in measures of social stability. Those dependent on prescription opioids alone were less likely to use illicit non-opioid drugs or to be associated with injection drug use. Those that used prescription opioids only or initially were more likely to have ongoing pain problems and to be involved in psychiatric treatment. Further research is required to better elucidate the complex relationships between pain, mental health and addiction in order to develop optimal prevention and treatment strategies for prescription opioid dependence. (PsycINFO Database Record (c) 2018 APA, all rights reserved)</t>
  </si>
  <si>
    <t>https://doi.org/10.1016/j.drugalcdep.2003.10.012</t>
  </si>
  <si>
    <t>Lake, Stephanie;Kerr, Thomas;Buxton, Jane;Guillemi, Silvia;Parashar, Surita;Montaner, Julio;Wood, Evan;Milloy, M.-J.</t>
  </si>
  <si>
    <t>Prescription opioid injection among HIV-positive people who inject drugs in a Canadian setting.</t>
  </si>
  <si>
    <t>Prescription opioids (POs) are commonly prescribed to patients living with HIV/AIDS, while the illicit use of POs remains a major public health concern throughout Canada and the United States. We sought to identify the prevalence and correlates of PO injection among HIV-positive people who inject drugs (PWID) in Vancouver, Canada, where HIV/AIDS treatment and care is offered at no cost. We examined data from 634 individuals from an ongoing prospective cohort of HIV-positive PWID. Between December 2005 and November 2013, the median prevalence of recent PO injection was 24.2 % [interquartile range (IQR): 21.5â€“25.8 %]. In a multivariable generalized estimating equation model, Caucasian ethnicity, heroin injection, and drug dealing were positively associated with PO injection, while older age and methadone maintenance treatment were negatively associated with PO injection (all p &lt; 0.05). Engagement on antiretroviral therapy was inversely associated with PO injection in a bivariable analysis, but did not remain significant after adjusting for heroin injection. These findings describe a particularly vulnerable sub-group of PWID who may benefit from targeted efforts to both minimize drug-related risk behaviors and support HIV/AIDS treatment. (PsycInfo Database Record (c) 2021 APA, all rights reserved)</t>
  </si>
  <si>
    <t>https://doi.org/10.1007/s10461-016-1369-y</t>
  </si>
  <si>
    <t>Vollstedt A.
 Ngon A.
 Meeks W.
 Pais V.</t>
  </si>
  <si>
    <t>Prescription opioid use among new stone formers: A medical expenditures panel study analysis.</t>
  </si>
  <si>
    <t>INTRODUCTION AND OBJECTIVES: With the spotlight on the nation's opioid crisis, urologists should be cognizant of our patients' use of opioid analgesics. Prescription opioid exposure has been associated with subsequent opioid abuse and dependence. Stone formers may be particularly susceptible to prescription opioid exposure as the marked severity and acuity of renal colic associated with stones often prompts opioid analgesia. However, the percent of stone patients newly exposed to opioids remains poorly defined. We sought to provide an account of new opioid use among new stone formers. METHOD(S): The Medical Expenditure Panel Survey (MEPS), a nationally-representative survey, collects longitudinal information regarding prescription drug use, medical diagnoses and medical encounters over the course of 2 years. Data for each 6-month panel are collected in 5 rounds of interviews. Adult participants who were opioid-naive and stone-naive at survey inception and then subsequently reported a new kidney stone occurrence were included in the analysis. The sample weights and strata derived by MEPS were used to allow the surveyed cohort to represent civilian, noninstitutionalized US population. Patients characteristics were then assessed with multivariate logistic regression for association with new opioid use. RESULT(S): The weighted data revealed over 10 million Americans were both kidney stone and opioid ive at survey inception and then subsequently developed a kidney stone over the 2-year surveyed period. Of these, 42% received an opioid prescription. Smoking and increased number of emergency department (ED) visits for kidney stone were associated with opioid prescriptions (p=0.003 and 0.002, respectively). By U.S. region, the south was most strongly associated with the use of opioid prescriptions. Age, sex, race, BMI, education, diabetes, income, insurance status, depression/anxiety were not associated with opioid prescription in stone formers. Adjusting for region, smoking, and number of ED visits, new stone formers were significantly more likely to receive prescription opioids than non-stone formers (OR 6.5, 95% CI 4.48-9.08). CONCLUSION(S): Over 40% of stone formers will receive a new opioid prescription. Those new stone formers who are smokers are more likely to have an opioid prescription, which is consistent with previous studies. The association of opioid prescriptions and the increased number of ED visits for kidney stones suggests timely intervention to reduce repeat ER visits may reduce opioid exposure. Further assessment of specialty-related prescribing habits may also be warranted..</t>
  </si>
  <si>
    <t>https://dx.doi.org/10.1097/01.JU.0000556770.54241.3e</t>
  </si>
  <si>
    <t>Journal of Urology. Conference: American Urological Association Annual Meeting, AUA 2019. Chicago, IL United States. 201(4 Supplement 1) (pp e843), 2019. Date of Publication: April 2019.</t>
  </si>
  <si>
    <t>Hartwell M.
 Greiner B.
 Dunn K.
 Croff J.
 Beaman J.</t>
  </si>
  <si>
    <t>Prescription opioid use and laboratory value derangements: A cross-sectional analysis of NHANES data.</t>
  </si>
  <si>
    <t>Background: The use of opioids for the treatment of pain is a risk versus benefit analysis and metabolic disease is an often overlooked variable in the equation and may lead to increased risk of comorbidities of cardiovascular and cerebrovascular disease and diabetes. Objective(s): Our objective was to identify and describe abnormalities among the comprehensive metabolic and lipid panels of individuals taking prescription opioids. Study Design: We performed a cross-sectional study of the laboratory values with 3 cycles (2011-2016) of the National Health and Nutrition Examination Survey (NHANES) in March 2020. Setting(s): NHANES sampling is conducted using a multistaged, stratified, cluster sampling technique to create a representative sample of the United States. Method(s): We excluded patients with histories of cancer and under the age of 25 years. Our final sample size was 11,061 (n = 162,547,635), with 797 reportedly using a prescription opioid in the past 30 days-a weighted percent representing 22.95% of the US population. Our analyses identified mean differences in biomarkers between individuals taking prescription opioids and the US population. Result(s): Laboratory values from the comprehensive metabolic panel were all within reference ranges for both groups, with only bilirubin levels being statistically lower in the group currently taking prescription opioids. Values from the lipid panel of both the opioid using and comparison groups were above reference range for total cholesterol and fasting glucose. The opioid using group was also higher than the reference range for triglycerides (mean [M] = 165.4, standard deviation [SD] = 14.2) and insulin (M = 15.5, SD = 2.2), whereas the comparison group was not. The oral glucose measure was within normal ranges for both groups; however, the opioid using group was 13.7 points higher than the comparison group (M = 122.3, SD = 1.8; M = 108.6, SD = 4.0; P &lt; 0.01). Limitation(s): While our study uses a large sample for a robust generalizable analysis it is a correlation study and a longitudinal cohort would provide better evidence linking potential disease states to prescription opioid use. Conclusion(s): Although all Americans should be alarmed at the lipid levels reported in this study, specific combinations of heightened lipid laboratory values among prescription opioid users accelerate the trajectories toward comorbidities-heart disease, cerebrovascular disease, and diabetes-leading to diminished quality of life. Therefore pain management and comprehensive drug recovery programs should include nutritional counseling and physical activity as part of their overall treatment plan.Copyright © 2021, American Society of Interventional Pain Physicians. All rights reserved.</t>
  </si>
  <si>
    <t>Pain Physician. 24(1) (pp E95-E100), 2021. Date of Publication: January / February 2021.</t>
  </si>
  <si>
    <t>Hudgins J.D.
 Porter J.J.
 Monuteaux M.C.
 Bourgeois F.T.</t>
  </si>
  <si>
    <t>Prescription opioid use and misuse among adolescents and young adults in the United States: A national survey study.</t>
  </si>
  <si>
    <t>Background Prescription opioid misuse has become a leading cause of unintentional injury and death among adolescents and young adults in the United States. However, there is limited information on how adolescents and young adults obtain prescription opioids. There are also inadequate recent data on the prevalence of additional drug abuse among those misusing prescription opioids. In this study, we evaluated past-year prevalence of prescription opioid use and misuse, sources of prescription opioids, and additional substance use among adolescents and young adults. Methods and findings This was a retrospective analysis of the National Survey on Drug Use and Health (NSDUH) for the years 2015 and 2016. Prevalence of opioid use, misuse, use disorder, and additional substance use were calculated with 95% confidence intervals (CIs), stratified by age group and other demographic variables. Sources of prescription opioids were determined for respondents reporting opioid misuse. We calculated past-year prevalence of opioid use and misuse with or without use disorder, sources of prescription opioids, and prevalence of additional substance use. We included 27,857 adolescents (12-17 years of age) and 28,213 young adults (18-25 years of age) in our analyses, corresponding to 119.3 million individuals in the extrapolated national population. There were 15,143 respondents (27.5% [95% CI 27.0-28.0], corresponding to 32.8 million individuals) who used prescription opioids in the previous year, including 21.0% (95% CI 20.4-21.6) of adolescents and 32.2% (95% CI 31.4-33.0) of young adults. Significantly more females than males reported using any prescription opioid (30.3% versus 24.8%, P &lt; 0.001), and non-Hispanic whites and blacks were more likely to have had any opioid use compared to Hispanics (28.9%, 28.1%, and 25.8%, respectively; P &lt; 0.001). Opioid misuse was reported by 1,050 adolescents (3.8%; 95% CI 3.5-4.0) and 2,207 young adults (7.8%; 95% CI 7.3-8.2; P &lt; 0.001). Male respondents using opioids were more likely to have opioid misuse without use disorder compared with females (23.2% versus 15.8%, respectively; P &lt; 0.001), with similar prevalence by race/ethnicity. Among those misusing opioids, 55.7% obtained them from friends or relatives, 25.4% from the healthcare system, and 18.9% through other means. Obtaining opioids free from friends or relatives was the most common source for both adolescents (33.5%) and young adults (41.4%). Those with opioid misuse reported high prevalence of prior cocaine (35.5%), hallucinogen (49.4%), heroin (8.7%), and inhalant (30.4%) use. In addition, at least half had used tobacco (55.5%), alcohol (66.9%), or cannabis (49.9%) in the past month. Potential limitations of the study are that we cannot exclude selection bias in the study design or socially desirable reporting among participants, and that longitudinal data are not available for long-term follow-up of individuals. Conclusions Results from this study suggest that the prevalence of prescription opioid use among adolescents and young adults in the US is high despite known risks for future opioid and other drug use disorders. Reported prescription opioid misuse is common among adolescents and young adults and often associated with additional substance abuse, underscoring the importance of drug and alcohol screening programs in this population. Prevention and treatment efforts should take into account that greater than half of youths misusing prescription opioids obtain these medications through friends and relatives.Copyright © 2019 Hudgins et al. This is an open access article distributed under the terms of the Creative Commons Attribution License, which permits unrestricted use, distribution, and reproduction in any medium, provided the original author and source are credited.</t>
  </si>
  <si>
    <t>https://dx.doi.org/10.1371/journal.pmed.1002922</t>
  </si>
  <si>
    <t>PLoS Medicine. 16(11) (no pagination), 2019. Article Number: e1002922. Date of Publication: 2019.</t>
  </si>
  <si>
    <t>Konerman M.A.
 Kenney B.
 Singal A.G.
 Tapper E.B.
 Sharma P.
 Rogal S.S.
 Mellinger J.L.
 Saini S.D.
 Nallamothu B.
 Waljee A.K.</t>
  </si>
  <si>
    <t>PRESCRIPTION OPIOID USE AND RISK OF ADVERSE CLINICAL OUTCOMES AMONG INDIVIDUALS WITH CHRONIC LIVER DISEASE.</t>
  </si>
  <si>
    <t>Background: Prescription opioid use is highly prevalent and associated with morbidity and mortality in the general population. However, its clinical implications among chronic liver disease (CLD) patients- a high risk group due to hepatic metabolism of opioids- has been poorly characterized to date. The aim of this study was to assess prevalence, correlates and clinical outcomes associated with prescription opioid use among patients with and without CLD. Method(s): We conducted a population-based analysis of adults with prescription coverage in the Marketscan longitudinal database (2009-2015). Patients were classified into the following opioid use categories: non-use, naive use (no prescriptions 12 months before but at least one prescription after index), and prior use (at least one prescription in the 12 months prior to index). CLD was defined as at least one ICD-9 code for cirrhosis or at least one inpatient claim or two outpatient claims within one year for hepatitis C virus. Non-CLD patients were matched to CLD patients 20:1 on index year, gender, and age. Clinical outcomes included index hospitalization, total hospital admissions, days in the hospital, cost of hospitalization and in-hospital mortality. Multivariable logistic regression and Coxproportional hazard were used to assess correlates of opioid use and association with clinical outcomes, respectively. Result(s): We identified 71,402 adults with CLD and 516,043 non-CLD adults. Over a median follow-up of 38 (IQR 25 - 54) months, opioid prescription use was significantly higher among those with CLD than non-CLD patients (60% vs. 41.8%, p&lt;0.001). Female sex, geographic region, Charlson comorbidity index score and mental health conditions were associated with opioid use. Presence of CLD increased the risk of any clinical outcome [admissions incidence rate ratio (IRR) 4.03, 95%CI 3.93-4.13; hospital days IRR 7.53, 95% CI 7.23-7.85; total cost IRR 6.66, 95% CI 6.12-7.24; and in-hospital mortality IRR 2.64, 95% CI 2.39-2.92]. Opioid exposure among CLD and non-CLD patients also increased the risk of clinical outcomes (admissions IRR 2.71, 95% CI 2.67-2.76; hospital days IRR 3.00,95% CI 2.93-3.08; total cost IRR 3.13,95% CI, 2.97-3.31; and in-hospital mortality IRR 5.80, 95% CI 5.17-6.50). The interaction between CLD status and opioid use was significant, with CLD opioid users at the highest risk of each adverse clinical outcome (Figure 1 and 2). Conclusion(s): Prescription opioid use is significantly higher among patients with CLD compared to non-CLD counterparts. Opioid use in CLD patients also leads to worse clinical outcomes and higher overall healthcare utilization in comparison with their use in non-CLD patients. Interventions to curb opioid use should target this high-risk group in order to improve clinical outcomes and reduce healthcare costs and overall utilization. [Figure Presented] [Figure Presented]Copyright © 2019 European Association for the Study of the Liver. All rights reserved.</t>
  </si>
  <si>
    <t>https://dx.doi.org/10.1016/S0016-5085%2819%2940211-4</t>
  </si>
  <si>
    <t>Gastroenterology. Conference: Digestive Disease Week, DDW 2019. San Diego United States. 156(6 Supplement 1) (pp S-1283-S-1284), 2019. Date of Publication: 2019.</t>
  </si>
  <si>
    <t>Chen T.-C.
 Chen L.-C.
 Kerry M.
 Knaggs R.D.</t>
  </si>
  <si>
    <t>Prescription opioids: Regional variation and socioeconomic status - evidence from primary care in England.</t>
  </si>
  <si>
    <t>Background: This study aimed to quantify opioid prescriptions dispensed from primary care practices throughout England and investigate its association with socioeconomic status (SES). Method(s): This cross-sectional study used publicly available data in 2015, including practice-level dispensing data and characteristics of registrants from the United Kingdom (UK) National Health Service Digital, and Index of Multiple Deprivation (IMD) data from Department of Communities and Local Government. Practices in England which issued opioid prescriptions that could be assigned a defined daily dose (DDD) in the claim-based dispensing database were included. The total amount of opioid prescriptions dispensed (DDD/1000 registrants/day) was calculated for each practice. The association between dispensed opioid prescriptions and IMD was analyzed by multi-level regression and adjusted for registrants' characteristics and the clustered effect of Clinical Commissioning Groups. Subgroup analysis was conducted for practices in London, Birmingham, Manchester and Newcastle. Result(s): Of the 7856 included practices in England, the median and interquartile range (IQR) of prescription opioids dispensed was 36.9 (IQR: 23.1, 52.5) DDD/1000 registrants/day. The median opioid utilization (DDD/1000 registrants/day) amongst practices varied between Manchester (53.1; IQR: 36.8, 71.4), Newcastle (48.9; IQR: 38.8, 60.1), Birmingham (35.3; IQR: 23.1, 49.4) and London (13.9; IQR: 8.1, 18.8). Lower SES, increased prevalence of patients aged more than 65 years, female gender, smoking, obesity and depression were significantly associated with increased opioid prescriptions. For every decrease in IMD decile (lower SES), there was a significant increase of opioid utilization by 1.0 (95% confidence interval: 0.89, 1.2, P &lt; 0.001) DDD/1000 registrants/day. Conclusion(s): There was substantial variation in opioid prescriptions among practices from Northern and Eastern England to Southern England. A significant association between increased opioid prescriptions and greater deprivation at a population level was observed. Further longitudinal studies using individual patient data are needed to validate this association and identify the potential mechanisms.Copyright © 2018 Elsevier B.V.</t>
  </si>
  <si>
    <t>https://dx.doi.org/10.1016/j.drugpo.2018.10.013</t>
  </si>
  <si>
    <t>International Journal of Drug Policy. 64 (pp 87-94), 2019. Date of Publication: February 2019.</t>
  </si>
  <si>
    <t>Wu LT, Ringwalt CL, Mannelli P, Patkar AA.</t>
  </si>
  <si>
    <t>Prescription pain reliever abuse and dependence among adolescents: a nationally representative study</t>
  </si>
  <si>
    <t>J Am Acad Child Adolesc Psychiatry</t>
  </si>
  <si>
    <t>10.1097/CHI.0b013e31817eed4d</t>
  </si>
  <si>
    <t>Demyttenaere K.
 Reed C.
 Quail D.
 Bauer M.
 Dantchev N.
 Montejo A.L.
 Monz B.
 Perahia D.
 Tylee A.
 Grassi L.</t>
  </si>
  <si>
    <t>Presence and predictors of pain in depression: Results from the FINDER study.</t>
  </si>
  <si>
    <t>Background: Patients with depression often experience pain. There is limited understanding of the relation between pain and other symptoms (depressive, anxious and non-painful somatic symptoms). This exploratory study assesses pain severity and interference of pain with functioning in a clinically depressed population and investigates the relation between the different groups of symptoms. Method(s): FINDER was a 6-month prospective, observational study investigating health-related quality of life of outpatients with depression initiating antidepressant treatment. Patients completed ratings on the Hospital Anxiety and Depression Scale (HADS), Somatic Symptom Inventory (SSI-28), and overall pain severity and interference of pain with functioning using Visual Analogue Scales (VAS) at baseline and at 3 and 6 months. Regression analyses identified factors associated with overall pain severity and interference of pain with functioning, at baseline and over the observation period. Result(s): Of 3468 eligible patients at baseline, 56.3% experienced moderate to severe pain and 53.6% had moderate to severe pain-related interference with functioning. At 6 months of follow-up, these proportions decreased to 32.5% and 28.1%, respectively. Higher baseline SSI-somatic scores (non-painful) were strongly associated with greater pain severity and greater pain-related interference with functioning at baseline and over 6 months. Certain socio-demographic (increasing age, being unemployed) and depression-related factors (more previous episodes, longer duration of current episode) were also significantly associated with greater pain severity and interference over 6 months, while higher baseline severity of depression (HADS-D) and further education were associated with less severe pain or pain-related interference with functioning over 6 months. Conclusion(s): Over half of depressed patients in this study experienced moderate to severe pain. Painful somatic symptoms appear to be closely related to non-painful somatic symptoms, more than to depressive or anxious symptoms suggesting that painful and non-painful somatic symptoms can be considered as one group of 'somatic symptoms,' all of them associated with depressive and anxious symptoms. © 2010 Elsevier B.V. All rights reserved.</t>
  </si>
  <si>
    <t>https://dx.doi.org/10.1016/j.jad.2010.02.106</t>
  </si>
  <si>
    <t>Journal of Affective Disorders. 125(1-3) (pp 53-60), 2010. Date of Publication: September 2010.</t>
  </si>
  <si>
    <t>Moore J.C.
 Cole J.B.
 Fryza B.
 Ho J.D.
 Nystrom P.
 Miner J.R.
 Biros M.H.</t>
  </si>
  <si>
    <t>Presence of a legally authorized representative in a pre-hospital observational study of patients undergoing chemical sedation for agitation.</t>
  </si>
  <si>
    <t>Background: Agitation in the prehospital environment is a common problem that represents a safety issue for both the patient and caregiver. The ability to study the management of these patients is challenging, in part due to the inability to obtain adequate informed consent directly from the agitated patient. Objective(s): We sought to determine the presence of legally authorized representatives (LAR) who might provide surrogate consent in a pre-hospital study of subjects undergoing sedation for severe agitation (SA). This is part of a larger study examining two pre-hospital medications for chemical sedation. Method(s): This was a prospective observational waiver of consent study (45 CFR 46.116) of subjects with SA requiring chemical restraint. In 6 month blocks, subjects received either haloperidol or ketamine per protocol for SA. Paramedics (PMs) were trained in the Altered Mental Status (AMS) Scale, a validated scale of agitation. Adults were included if they were classified as SA as determined by scoring 2 or 3 on the scale and required sedation as determined by the PM. PMs measured time to adequate sedation and also recorded presence of an identifiable LAR at the scene. An LAR was defined as an appointed health care surrogate, judicially appointed guardian, or closest adult relative in the absence of the former. Result(s): 155 subjects were enrolled. Eight subjects were excluded for analysis. The presence of an LAR was not recorded in 17 cases, leaving 130. Most subjects, 122/130 (94%) did not have an LAR identifiable by PMs at the scene. The median age of all those enrolled was 33 (18-69), and 82/ 147 were male (56%). Of 147 subjects, 36 had a history of psychiatric illness alone (24%), and 21 (14%) had a history of chemical dependency alone, with 68 (46%) having both. Breath or serum alcohol data was available for 113 subjects, 74 (65%) of which had a level of 0.08 or higher. Conclusion(s): The majority of subjects did not have a LAR present at the scene. Most subjects had psychiatric and chemical dependency problems, making a meaningful consent process unlikely. Our findings suggest that the presence of an LAR for SA patients cannot be counted on to allow prospective surrogate consent in the prehospital setting. In such circumstances, waiver of informed consent or exception from informed consent should be considered.</t>
  </si>
  <si>
    <t>Academic Emergency Medicine. Conference: 2016 Annual Meeting of the Society for Academic Emergency Medicine, SAEM 2016. New Orleans, LA United States. Conference Publication: (var.pagings). 23(SUPPL. 1) (pp S141), 2016. Date of Publication: May 2016.</t>
  </si>
  <si>
    <t>Pedersen L.K.
 Martinkevich P.
 Rahbek O.
 Nikolajsen L.
 Moller-Madsen B.</t>
  </si>
  <si>
    <t>Pressure pain thresholds in children before and after surgery: A prospective study.</t>
  </si>
  <si>
    <t>This prospective study aimed to assess pressure pain thresholds (PPTs) by pressure algometry and the correlation to postoperative pain in children undergoing orthopaedic surgery. We hypothesized, that the PPTs would decline immediately after elective orthopaedic surgery and return to baseline values at follow-up. Thirty children aged 6-16 years were included. PPTs and intensity of pain (Numerical Rating Scale, NRS) were assessed 3-6 weeks before surgery (baseline), 1-2 h before surgery (Day 0), the first postoperative day (Day 1) and 6-12 weeks after surgery (Follow-up). A significant difference of PPTs between the four assessments was seen using the Friedman test for detecting differences across multiple tests and Wilcoxon signed-rank test with a Bonferroni adjustment. The changes in PPTs between baseline (PPTcrus = 248 kPa, PPTthenar = 195 kPa) and day 1 (PPTcrus = 146 kPa, PPTthenar = 161 kPa) showed a decline of PPTs as hypothesized (Zcrus = 2.373, p = 0.018; Zthenar = 0.55, p = 0.581). More surprisingly, a significant decrease in PPTs between baseline and day 0, just before surgery (PPTcrus = 171 kPa, PPTthenar = 179 kPa), was also measured (Zcrus = 2.475, p = 0.013; Zthenar = 2.414, p = 0.016). PPTs were positively correlated to higher age, weight and height; but not to NRS or opioid equivalent use. Children undergoing orthopaedic surgery demonstrate significant changes in PPTs over time. The PPTs decrease significantly between baseline and day 0, further decreases the first day postoperatively and returns to baseline values at follow-up. This suggests that other factors than surgery modulate the threshold for pain. Awareness of pressure pain thresholds may help identify children with affected pain perception and hence improve future pain management in children undergoing orthopaedic surgery. Factors as for example anticipatory anxiety, psychological habitus, expected pain, catastrophizing, distraction, physical activity, patient education and preoperative pain medication might play a role in the perception of pain and need further investigation.Copyright © 2020 2020 Scandinavian Association for the Study of Pain. Published by Walter de Gruyter GmbH, Berlin/Boston. All rights reserved.</t>
  </si>
  <si>
    <t>https://dx.doi.org/10.1515/sjpain-2019-0130</t>
  </si>
  <si>
    <t>Scandinavian Journal of Pain. 20(2) (pp 339-344), 2020. Date of Publication: 01 Apr 2020.</t>
  </si>
  <si>
    <t>Montes A.
 Roca G.
 Cantillo J.
 Sabate S.</t>
  </si>
  <si>
    <t>Presurgical risk model for chronic postsurgical pain based on 6 clinical predictors: A prospective external validation.</t>
  </si>
  <si>
    <t>No externally validated presurgical risk score for chronic postsurgical pain (CPSP) is currently available. We tested the generalizability of a six-factor risk model for CPSP developed from a prospective cohort of 2929 patients in 4 surgical settings. Seventeen centers enrolled 1225 patients scheduled for inguinal hernia repair, hysterectomy (vaginal or abdominal), or thoracotomy. The 6 clinical predictors were surgical procedure, younger age, physical health (Short Form Health Survey-12), mental health (Short Form Health Survey-12), preoperative pain in the surgical field, and preoperative pain in another area. Chronic postsurgical pain was confirmed by physical examination at 4 months. The model's discrimination (c-statistic), calibration, and diagnostic accuracy (sensitivity, specificity, and positive and negative likelihood ratios) were calculated to assess geographic and temporal transportability in the full cohort and 2 subsamples (historical and new centers). The full data set after exclusions and losses included 1088 patients; 20.6% had developed CPSP at 4 months. The c-statistics (95% confidence interval) were similar in the full validation sample and the 2 subsamples: 0.69 (0.65-0.73), 0.69 (0.63-0.74), and 0.68 (0.63-0.74), respectively. Calibration was good (slope b and intercept close to 1 and 0, respectively, and nonsignificance in the Hosmer-Lemeshow goodness-of-fit test). The validated model based on 6 clinical factors reliably identifies risk for CPSP risk in about 70% of patients undergoing the surgeries studied, allowing surgeons and anesthesiologists to plan and initiate risk-reduction strategies in routine practice and researchers to screen for risk when randomizing patients in trials.Copyright © 2020 International Association for the Study of Pain</t>
  </si>
  <si>
    <t>https://dx.doi.org/10.1097/j.pain.0000000000001945</t>
  </si>
  <si>
    <t>Pain. 161(11) (pp 2611-2618), 2020. Date of Publication: November 2020.</t>
  </si>
  <si>
    <t>Ang, YS; Kaiser, R; Deckersbach, T; Almeida, J; Phillips, ML; Chase, HW; Webb, CA; Parsey, R; Fava, M; McGrath, P; Weissman, M; Adams, P; Deldin, P; Oquendo, MA; McInnis, MG; Carmody, T; Bruder, G; Cooper, CM; Fatt, CRC; Trivedi, MH; Pizzagalli, DA</t>
  </si>
  <si>
    <t>Pretreatment Reward Sensitivity and Frontostriatal Resting-State Functional Connectivity Are Associated With Response to Bupropion After Sertraline Nonresponse</t>
  </si>
  <si>
    <t>Antidepressant response; Biomarkers; Bupropion; Frontostriatal connectivity; Reward sensitivity; Sertraline</t>
  </si>
  <si>
    <t>MAJOR DEPRESSIVE DISORDER; TREATMENT-RESISTANT DEPRESSION; SEROTONIN REUPTAKE INHIBITORS; ANTIDEPRESSANT TREATMENT; PREDICTION ERROR; NEUROPSYCHOLOGICAL PERFORMANCE; SYMPTOM IMPROVEMENT; CLINICAL-VARIABLES; DOPAMINE AGONIST; DECISION-MAKING</t>
  </si>
  <si>
    <t>BACKGROUND: Standard guidelines recommend selective serotonin reuptake inhibitors as first-line antidepressants for adults with major depressive disorder, but success is limited and patients who fail to benefit are often switched to non-selective serotonin reuptake inhibitor agents. This study investigated whether brain- and behavior-based markers of reward processing might be associated with response to bupropion after sertraline nonresponse. METHODS: In a two-stage, double-blinded clinical trial, 296 participants were randomized to receive 8 weeks of sertraline or placebo in stage 1. Individuals who responded continued on another 8-week course of the same intervention in stage 2, while sertraline and placebo nonresponders crossed over to bupropion and sertraline, respectively. Data from 241 participants were analyzed. The stage 2 sample comprised 87 patients with major depressive disorder who switched medication and 38 healthy control subjects. A total of 116 participants with major depressive disorder treated with sertraline in stage 1 served as an independent replication sample. The probabilistic reward task and resting-state functional magnetic resonance imaging were administered at baseline. RESULTS: Greater pretreatment reward sensitivity and higher resting-state functional connectivity between bilateral nucleus accumbens and rostral anterior cingulate cortex were associated with positive response to bupropion but not sertraline. Null findings for sertraline were replicated in the stage 1 sample. CONCLUSIONS: Pretreatment reward sensitivity and frontostriatal connectivity may identify patients likely to benefit from bupropion following selective serotonin reuptake inhibitor failures. Results call for a prospective replication based on these biomarkers to advance clinical care.</t>
  </si>
  <si>
    <t>Cannizzo F.
 Dezzutti B.P.
 Darnall B.
 Elmore D.
 Harden S.</t>
  </si>
  <si>
    <t>PREVAIL: Development of a Whole Health Interdisciplinary Evaluation of Chronic Pain in a Rural VA Medical Center.</t>
  </si>
  <si>
    <t>Learning Objectives (1) Describe the components of the VHA Whole Health framework in relation to the biopsychosocial model of pain. (2) Identify the contributions of various disciplines/roles to interdisciplinary care for chronic pain (interventional pain, psychology, dietitian, pharmacy, physical therapy). (3) Explain the importance of involving various stakeholders (i.e. patients, administration) when developing and implementing a novel clinical program. Purpose The Joint Commission and Veterans Health Administration (VHA) require VA Medical Centers to offer interdisciplinary (IDT) evaluations of chronic pain, which are associated with improvements in provider and staff satisfaction, decreased ER visits, increased quality of life, lower overutilization of healthcare services, decreased disability related to pain and impact of pain, decrease symptoms mental health difficulties (i.e. anxiety, depression, stress), and increased selfefficacy for patients. However, there is significant variability in models of programming and no evidence-based implementation strategies have been studied. Many VAs, including Salem VAMC, adopted a consultative model of IDT which typically involve one appointment with multiple providers (typically interventional pain, psychology, physical therapy, and pharmacy) who make chart recommendations before the patients return to their PCP. This model does not include follow-up appointments and follow-through with recommendations from the IDT team are not guaranteed once they return to their referring provider. At the other end of the spectrum, each region in VHA is expected to offer a Commission on Accreditation of Rehabilitation Facilities (CARF) accredited Interdisciplinary Pain Rehabilitation Program (IPRP), which typically involves patient participation in programming for approximately forty hours per week for six weeks (i.e. over 100 hours of provider-led service). Given the staffing shortages related to the COVID pandemic and the amount of effort required by patients, implementing the IPRP model can be challenging. To overcome these patient and provider barriers to effective pain management, the PREVAIL Program for Chronic Pain was developed and implemented at the Salem VAMC, which serves primarily rural Veterans. PREVAIL utilizes the VHA's Whole Health framework to develop patient-centered, biopsychosocial treatment plans tailored to Veteran preferences. These plans emphasize active self-management of chronic pain, nonpharmacological strategies, involve low burden for patients and the healthcare system, and allow the Veteran to choose three of the following Whole Health self-care areas to focus on during their 6-month participation in PREVAIL: Power of the Mind, Recharge, Surroundings, Moving the Body, Family, Friends, and Coworkers, Food and Drink, Spirit and Soul, and Personal Development. This work describes the phases of development and implementation of PREVAIL. Methods A multiphase approach was used to iteratively assess and refine the PREVAIL program. Participants were thirty-six Veterans with chronic pain who had completed at least half of six pain education classes offered by the pain department at the Salem VA Medical Center. The a priori aims of the IDT process adaptations were to increase the efficiency of care/ decrease patient burden (number of appointments needed by Veterans to establish a biopsychosocial treatment plan for chronic pain), lower healthcare system burden (number of minutes spent by PCP's placing pain consults, number of scheduling calls needed), and increase access to care (wait time for first pain intervention). Implementation was conducted through 3 phases that included varying lengths of the IDT appointment and inclusion of Complementary and Integrative Health (CIH) modalities. During the preparation phase, a psychologist who was not part of the original IDT program (i.e. third party interview) who was trained in sound qualitative methodologies interviewed 5 providers who had placed referrals to the previous consultative model of IDT at the Salem VAMC. During phase 1 of the new IDT rollout, 9 Veterans completed a 4-hour appointment which included participation in a 1 hour shared IDT appointment (interventional pain, psychology, dietary, pharmacy, physical therapy) and 3 hours of CIH modalities. Using feedback from stakeholders, Phase 2 of the IDT rollout included 27 Veterans who completed a 90-minute shared appointment with the IDT team (aforementioned five disciplines). Stakeholder feedback led to the third phase of IDT rollout, which included a 60- minute shared appointment with the IDT (5 disciplines aforementioned). Each phase also included Veterans receiving monthly phone calls with a whole health coach who used motivational interviewing (MI) techniques to discuss successes, resolve barriers, and establish new goals. A 6-month follow up appointment with the IDT team assessed progress toward their initial goals and changes over time in selfreported measures. Measures were the number of Veterans appointments, time PCPs spent placing consults, number of scheduling calls, wait time for interventions, the three areas of self-care Veterans elected to focus on their participation in the program, and a program-specific patient satisfaction survey. Results Referring providers were satisfied with the following elements of the previous consultative model that was used prior to PREVAIL: Medication recommendations from Pharmacy and Pain MD, inclusion of a face-to-face physical examination, provision of an individualized treatment plan, good follow through from interventional pain, provision of suboxone prescriptions, and involvement of mental health on IDT team. Referring providers were dissatisfied with the lack of communication and follow through of recommendations resulting from the consultative model of IDT. They also noted confusion about the goals of the consultative model, concern about lack of patient buy-in for nonpharmacological strategies to manage pain, and a strong preference for the pain department to prescribe opioid medication. Stakeholder feedback (i.e. patient, administration, PREVAIL providers) were incorporated between phases of PREVAIL implementation. While patients often stated their favorite aspect of the appointment was time with the IDT team, converting to a 60-minute model based on administration preference for reduced use of resources did not decrease patient satisfaction. PREVAIL led to a number of improvements in outcomes of interest. The implementation of PREVAIL IDT decreased the number of appointments needed by Veterans to establish a biopsychosocial treatment plan for chronic pain decreased from 5 to 1, decreased the number of minutes spent by PCP's placing pain-related consults reduced from 10 to 2, decreased the number of scheduling calls needed reduced from 5 to 1, and wait time for first pain intervention decreased from 55 days to 14 days. Results of satisfaction surveys from both Veterans and caregivers were as follows: 100% reported 'providers treated me with respect and courtesy,' 100% agreed or strongly agreed they understood their role in actively self-managing pain, 100% stated the IDT evaluation was a valuable use of their time, and 100% would recommend the IDT evaluation to a friend. The average overall satisfaction for the IDT evaluation was 9/10. The majority of patients chose to focus on Power of the Mind (thoughts and emotional health; 72%) and Moving the Body (exercise and movement; 67%) as one of their top 3 areas of Whole Health framework to focus on, while 25% preferred to focus on Food and Drink (dietary changes). Conclusion This study provides preliminary evidence that the implementation of PREVAIL IDT decreased the burden to patients and the healthcare system, as well as access to care. These preliminary results suggest IDT models that offer follow-up appointments to patients may not require the healthcare and patient burden of weeks of programming (i.e. IPRP), as PREVAIL was acceptable to both providers and Veterans. Regarding lessons learned, eliciting feedback from patients, referring providers, treating providers, and administrators was crucial in creating a rich clinical experience that wisely utilized limited resources in the midst of a pandemic. Furthermore, while traditional IDT models do not include a dietitian, this study provides evidence that Veterans with chronic pain at the Salem VAMC have an interest in follow-up nutrition services and report a high level of satisfaction with the service when dietitians are included on the IDT. Future studies should examine the efficacy of PREVAIL on physical functioning and mental health symptoms compared to established models (IPRP's, consultative models), the cost effectiveness of PREVAIL, and longitudinal outcomes associated with participation in PREVAIL.</t>
  </si>
  <si>
    <t>https://dx.doi.org/10.1080/00325481.2022.2116839</t>
  </si>
  <si>
    <t>Postgraduate Medicine. Conference: 2022 Pain Week Conference. Las Vegas, NV United States. 134(Supplement 2) (pp 87-89), 2022. Date of Publication: 2022.</t>
  </si>
  <si>
    <t>Watkins KE, Hunter SB, Wenzel SL, Tu W, Paddock SM, Griffin A, Ebener P.</t>
  </si>
  <si>
    <t>Prevalence and characteristics of clients with co-occurring disorders in outpatient substance abuse treatment</t>
  </si>
  <si>
    <t>10.1081/ada-200037538</t>
  </si>
  <si>
    <t>Michel-Cherqui M.
 Ley L.
 Szekely B.
 Dreyfus J.-F.
 Fischler M.</t>
  </si>
  <si>
    <t>Prevalence and characteristics of pain in patients awaiting lung transplantation.</t>
  </si>
  <si>
    <t>Context Pain in patients awaiting lung transplantation is not well known. Objectives This study prospectively investigated prevalence and characteristics of pain in these patients. Methods Assessment, undertaken at the time of registration, comprised an interview, a physical examination by a pain-qualified anesthesiologist, and a questionnaire completed by the patient and investigator. This questionnaire included evaluation of pain (intensity, location, sensory and affective qualifications, and treatment), detection of neuropathic pain, and assessment of anxiety and depression. A patient was considered "with pain" when at least one of the following criteria was met: 1) positive answer to the question "Do you suffer regularly from pain?" and 2) score greater than 3 on at least one of three numeric pain scales (current, maximal, and average during the last eight days) ranging from 0 (no pain) to 10 (most severe pain imaginable). Results One hundred forty-three patients were enrolled. Prevalence of pain was 59%. Three independent variables were correlated to the magnitude of the average pain score for the preceding eight days: female gender (P = 0.003), cystic fibrosis (P = 0.02), and depression score (P = 0.02). Among the pain patients, 39% took analgesic drugs daily and 36% regularly but less than daily; 2% used opioids. Nineteen percent used nonpharmacological strategies (e.g., hypnosis, relaxation). Conclusion This study highlights the prevalence of pain in this population and specific problems associated with pain such as anxiety and depression. Appropriate assessment and treatment of pain should be considered a component of pretransplantation management.Copyright © 2015 American Academy of Hospice and Palliative Medicine. Published by Elsevier Inc. All rights reserved.</t>
  </si>
  <si>
    <t>https://dx.doi.org/10.1016/j.jpainsymman.2014.07.011</t>
  </si>
  <si>
    <t>Journal of Pain and Symptom Management. 49(3) (pp 548-554), 2015. Date of Publication: 01 Mar 2015.</t>
  </si>
  <si>
    <t>Meacham, Meredith C.;Strathdee, Steffanie A.;Rangel, Gudelia;Armenta, Richard F.;Gaines, Tommi L.;Garfein, Richard S.</t>
  </si>
  <si>
    <t>Prevalence and correlates of heroinâ€“methamphetamine co-injection among persons who inject drugs in San Diego, California, and Tijuana, Baja California, Mexico.</t>
  </si>
  <si>
    <t>Objective: Although persons who inject drugs (PWID) in the western United Statesâ€“Mexico border region are known to inject both heroin and methamphetamine, little is known about the prevalence and risks associated with co-injection of this depressantâ€“stimulant combination (also known as â€œgoofballâ€_x009d_ and â€œMexican speedballâ€_x009d_). Method: Baseline data from parallel cohort studies of PWID conducted concurrently in San Diego, CA, and Tijuana, Mexico, were used to estimate the prevalence and identify correlates of heroinâ€“methamphetamine co-injection. PWID older than 18 years of age who reported injecting illicit drugs in the past month (N = 1,311; 32.7% female) were recruited in San Diego (n = 576) and Tijuana (n = 735) and completed interviewer- administered questionnaires. Bivariate and multivariable logistic regression analyses were used to identify correlates of heroinâ€“methamphetamine co-injection. Results: The prevalence of co-injection in the past 6 months was 39.9% overall and was higher in Tijuana (55.8%) than in San Diego (19.8%). In multivariable analyses adjusting for study cohort, distributive syringe sharing, purchasing syringes prefilled with drugs, finding it hard to get new syringes, reporting great or urgent need for treatment, and younger age were independently associated with co-injection. Past-6-month overdose was significantly associated with higher odds of co-injection in San Diego than in Tijuana. Conclusions: These findings indicate that heroinâ€“methamphetamine co-injection is more common in Tijuana than in San Diego, yet this practice was only associated with overdose in San Diego. Heroinâ€“methamphetamine coinjection was also independently associated with HIV-associated injection risk behaviors. Overdose-prevention interventions should address co-injection of depressants and stimulants. (PsycINFO Database Record (c) 2016 APA, all rights reserved)</t>
  </si>
  <si>
    <t>https://doi.org/10.15288/jsad.2016.77.774</t>
  </si>
  <si>
    <t>Journal of Studies on Alcohol and Drugs</t>
  </si>
  <si>
    <t>Adams M.H.
 Dobscha S.K.
 Smith N.X.
 Yarborough B.J.
 Deyo R.A.
 Morasco B.J.</t>
  </si>
  <si>
    <t>Prevalence and Correlates of Low Pain Interference Among Patients With High Pain Intensity Who Are Prescribed Long-Term Opioid Therapy.</t>
  </si>
  <si>
    <t>The pain experience may vary greatly among individuals reporting equally high levels of pain. We sought to examine the demographic and clinical characteristics associated with pain interference in patients with high pain intensity. Among patients with chronic musculoskeletal pain who were prescribed long-term opioid therapy and who were recruited from 2 health care systems, we identified a subset who reported high pain intensity (n = 189). All individuals completed self-report assessments of clinical and demographic factors. Analyses examined characteristics associated with pain interference. Within this group of patients with high reported pain intensity, 16.4% (n = 31) had low pain interference, 39.2% (n = 74) had moderate pain interference, and 44.4% (n = 84) had high pain interference. In bivariate analyses, patients with lower pain interference had fewer symptoms of depression and anxiety, less pain catastrophizing, a better quality of life, and greater self-efficacy for managing pain. In multivariate analyses, variables most strongly associated with low pain interference, relative to high interference, were depression severity (odds ratio 0.90; 95% confidence interval 0.82-0.99) and pain self-efficacy (odds ratio 1.07; 95% confidence interval 1.02-1.12). Study results suggest that chronic pain treatments that address symptoms of depression and enhance pain self-efficacy may be prioritized, particularly among patients who are prescribed long-term opioid therapy. Perspective(s): This article describes the prevalence and correlates of pain interference categories (low, medium, and high) among patients with high pain intensity who are prescribed long-term opioid therapy. Findings reveal that 16.4% of participants with high pain intensity had low impairment. Multivariate analyses indicate that variables significantly associated with low pain interference were lower depression scores and greater pain self-efficacy.Copyright © 2018</t>
  </si>
  <si>
    <t>https://dx.doi.org/10.1016/j.jpain.2018.04.005</t>
  </si>
  <si>
    <t>Journal of Pain. 19(9) (pp 1074-1081), 2018. Date of Publication: September 2018.</t>
  </si>
  <si>
    <t>Argento, E; Chettiar, J; Nguyen, P; Montaner, J; Shannon, K</t>
  </si>
  <si>
    <t>Prevalence and correlates of nonmedical prescription opioid use among a cohort of sex workers in Vancouver, Canada</t>
  </si>
  <si>
    <t>Prescription opioids; Sex workers; Drug use; Substance use; Canada</t>
  </si>
  <si>
    <t>INTIMATE PARTNER VIOLENCE; INJECTION-DRUG USERS; HIV RISK; HEALTH-CARE; MENTAL-HEALTH; ILLICIT DRUGS; 1ST NATIONS; HEPATITIS-C; WOMEN; STREET</t>
  </si>
  <si>
    <t>Background: The nonmedical use of prescription opioids (POs) is a major public health concern, causing extensive morbidity and mortality in North America. Canada has the second highest consumption rate of POs globally and data indicate nonmedical PO use (NPOU) is growing among key populations and increasingly available in street-level drug markets. Despite accumulating evidence documenting the rise of NPOU, few studies have systematically examined NPOU in Canada among Key vulnerable populations, such as sex workers. This study prospectively evaluated the prevalence and correlates of NPOU within a Vancouver cohort of sex workers over three-years follow-up. Methods: Data were drawn from an open prospective cohort, AESHA (An Evaluation of Sex Workers Health Access) in Metro Vancouver, Canada (2010-2013). Women were recruited through outreach from outdoor street locations and indoor venues. Bivariate and multivariable logistic regression using Generalized Estimating Equations (GEE) were used to examine social and structural correlates of NPOU over 36 months. Results: Of the 692 sex workers at baseline, close to one-fifth (n= 130, 18.8%) reported NPOU (injection or non-injection) in the last six months. In multivariable GEE analyses, factors independently correlated with recent NPOU were: exchanging sex while high (AOR 3.26, 95%CI 2.29-4.64), police harassment/arrest (AOR 1.83, 95%CI 1.43-2.35), intimate partner injects drugs (AOR 1.66, 95%CI 1.11-2.49), and recent physical/sexual intimate partner violence (AOR 1.65, 95%Cl 1.21-2.24). Conclusion: Our results demonstrate that nearly one-fifth of sex workers in Metro Vancouver report NPOU. Factors independently statistically associated with NPOU included exchanging sex while high, police harassment/arrest, a drug injecting intimate partner and recent physical/sexual intimate partner violence. The high prevalence of NPOU use among sex workers underscores the need for further prevention and management strategies tailored to this key population. The correlates of NPOU uncovered here suggest that structural interventions may be further implemented to ameliorate this growing concern. (C) 2014 Elsevier B.V. All rights reserved.</t>
  </si>
  <si>
    <t>Sherman, Susan G.;Cheng, Yingkai;Kral, Alexander H.</t>
  </si>
  <si>
    <t>Prevalence and correlates of opiate overdose among young injection drug users in a large U.S. city.</t>
  </si>
  <si>
    <t>Objectives: The current study examines the prevalence and correlates of witnessing and experiencing opiate overdoses among a sample of young, injection drug users (IDUs) and non-injection drug users (NIDUs) in Baltimore, MD. Methods: Data were derived from a longitudinal study of 15-30 year old IDUs and NIDUs (N= 309) who had initiated heroin, cocaine, and/or crack use within 5 years prior to study enrollment. Chi-square and Wilcoxon rank-sum tests were used in bivariate analyses of demographic and drug use variables with each of the two dependent variables. Multivariate logistic regression models were used to identify correlates of experiencing and witnessing overdose. Results: Twenty-nine percent of participants reported having ever experienced an opiate overdose and 57% reported having ever witnessed an overdose. Having ever experienced an opiate overdose was independently associated with being White (Adjusted Odds Ratio [AOR] = 3.2; 95% Confidence Interval [CI]: 1.6, 6.4) recent homelessness (AOR= 2.9; 95%CI: 1.5, 5.7); and length of injection, 5.6-6.9 years versus8 versus 8 years versus &lt;5.6 years (AOR= 2.2; 95%CI: 1.2, 4.0). Conclusions: This study documents the high prevalence of witnessing and experiencing opiate overdoses among young, newly initiated IDUs and NIDUs. The results could inform the growing number of overdose prevention efforts throughout the U.S. (PsycINFO Database Record (c) 2018 APA, all rights reserved)</t>
  </si>
  <si>
    <t>https://doi.org/10.1016/j.drugalcdep.2006.10.006</t>
  </si>
  <si>
    <t>Roy É, Arruda N, Bertrand K, Dufour M, Laverdière É, Jutras-Aswad D, Perreault M, Berbiche D, Bruneau J.</t>
  </si>
  <si>
    <t>Prevalence and correlates of prescription opioid residue injection</t>
  </si>
  <si>
    <t>Drug Alcohol Depend. 2016 Sep 1;166:69-74. doi: 10.1016/j.drugalcdep.2016.06.025. Epub 2016 Jun 29.</t>
  </si>
  <si>
    <t>10.1016/j.drugalcdep.2016.06.025</t>
  </si>
  <si>
    <t>Reddon, H; Fast, D; DeBeck, K; Werb, D; Hayashi, K; Wood, E; Milloy, MJ</t>
  </si>
  <si>
    <t>Prevalence and correlates of selling illicit cannabis among people who use drugs in Vancouver, Canada: A ten-year prospective cohort study</t>
  </si>
  <si>
    <t>Cannabis; Dealing; Illicit drug use; Substance use; Prospective cohort study</t>
  </si>
  <si>
    <t>STREET-INVOLVED YOUTH; GANG MEMBERSHIP; HIV INCIDENCE; SEX WORK; VIOLENCE; WOMEN; ECONOMY; IMPACT; EXPERIENCES; INITIATION</t>
  </si>
  <si>
    <t>Background: The illicit selling and use of cannabis is prevalent among marginalized people who use illicit drugs (PWUD). Given that participation in illicit drug markets has been previously associated with a range of health and social harms, we sought to examine the predictors of selling cannabis among PWUD in Vancouver, Canada, a setting with a de facto legalized cannabis market, on the eve of the planned implementation of legalized nonmedical cannabis including measures to regulate the existing illicit market. Methods: Multivariable generalized estimating equations (GEE) logistic regression was used to analyze longitudinal factors associated with selling illicit cannabis among three prospective cohorts of PWUD between September 2005 and May 2015. Results: Among the 3258 participants included in this study, 328 (10.1%) reported selling illicit cannabis at baseline, and 46 (5.1%) initiated cannabis selling over the study period. In the multivariable analysis of the whole sample, factors significantly associated with selling cannabis included cannabis use (Adjusted Odds Ratio [AOR] = 4.05), dealing other drugs (AOR = 3.87), being male (AOR = 1.83), experiencing violence (AOR = 1.40), non-medical prescription opioid use (AOR = 1.32), non-custodial involvement in the criminal justice system (AOR = 1.31), being stopped by police (AOR = 1.30), crack use (AOR = 1.25), homelessness (AOR = 1.23), age (AOR = 0.96 per year) and participation in sex work (AOR = 0.67) (all p &lt; 0.05). The subanalyses indicated that dealing drugs other than cannabis, cannabis use, and non-custodial involvement in the criminal justice system were the only factors significantly associated with selling cannabis in all four subgroups. Conclusion: These findings support existing evidence indicating that selling illicit cannabis is often a survival driven strategy to support the basic needs and substance use of some PWUD. Our findings suggest jurisdictions with planned or impending cannabis legalization and regulation should consider the vulnerability of PWUD when seeking to eradicate illicit cannabis markets, for example, in setting criminal penalties for selling cannabis outside of regulatory frameworks.</t>
  </si>
  <si>
    <t>King L.
 Hayashi K.
 Genberg B.
 Choi J.
 DeBeck K.
 Kirk G.
 Mehta S.H.
 Kipke M.
 Moore R.D.
 Baum M.K.
 Shoptaw S.
 Gorbach P.M.
 Mustanski B.
 Javanbakht M.
 Siminski S.
 Milloy M.-J.</t>
  </si>
  <si>
    <t>Prevalence and correlates of stocking up on drugs during the COVID-19 pandemic: Data from the C3PNO Consortium.</t>
  </si>
  <si>
    <t>Background: Data from the COVID-19 pandemic describes increases in drug use and related harms, especially fatal overdose. However, evidence is needed to better understand the pathways from pandemic-related factors to substance use behaviours. Thus, we investigated stockpiling drugs among people who use drugs (PWUD) in five cities in the United States and Canada. Method(s): We used data from two waves of interviews among participants in nine prospective cohorts to estimate the prevalence and correlates of stockpiling drugs in the previous month. Longitudinal correlates were identified using bivariate and multivariate generalized linear mixed-effects modeling analyses. Result(s): From May 2020 to February 2021, we recruited 1873 individuals who completed 2242 interviews, of whom 217 (11.6%) reported stockpiling drugs in the last month at baseline. In the multivariate model, stockpiling drugs was significantly and positively associated with reporting being greatly impacted by COVID-19 (Adjusted Odds Ratio [AOR]= 1.21, 95% CI: 1.09-1.45), and at least daily use of methamphetamine (AOR = 4.67, 95% CI: 2.75-7.94) in the past month. Conclusion(s): We observed that approximately one-in-ten participants reported stocking up on drugs during the COVID-19 pandemic. This behaviour was associated with important drug-related risk factors including high-intensity methamphetamine use. While these correlations need further inquiry, it is possible that addressing the impact of COVID-19 on vulnerable PWUD could help limit drug stockpiling, which may lower rates of high-intensity stimulant use.Copyright © 2022 Elsevier B.V.</t>
  </si>
  <si>
    <t>https://dx.doi.org/10.1016/j.drugalcdep.2022.109654</t>
  </si>
  <si>
    <t>Drug and Alcohol Dependence. 241 (no pagination), 2022. Article Number: 109654. Date of Publication: 01 Dec 2022.</t>
  </si>
  <si>
    <t>Zuckermann A.M.E.
 Williams G.C.
 Battista K.
 Jiang Y.
 de Groh M.
 Leatherdale S.T.</t>
  </si>
  <si>
    <t>Prevalence and correlates of youth poly-substance use in the COMPASS study.</t>
  </si>
  <si>
    <t>Background and Aims: Youth poly-substance use, associated with long-term negative health and social outcomes, is of increasing concern following the rise of e-cigarette vaping and cannabis legalization in Canada. This work aimed to investigate current evidence on correlates of this behaviour to inform effective prevention and harm reduction programming. Design(s): Cross-sectional sample taking part in a cohort study. Setting(s): Canadian high schools (AB, BC, ON, QC) Participants: 74,501 Canadian high school students who completed the COMPASS student questionnaire in 2018/2019. Measurements: Self-report data on use of five substances (alcohol, cigarettes, e-cigarettes, cannabis, and opioids) alongside demographic factors, social and school support, and mental health-related measures. Result(s): Of the 39% of youth who reported current substance use, 53% reported using two or more. E-cigarette vaping was most prevalent (28%) and most often combined with other substances. Feeling supported by friends and having no problem with seeking help at school were associated with higher levels of poly-substance use. Family support, school connectedness, and school support to resist drugs decreased the risk of substance co-use. Conclusion(s): The evidence presented here suggests that interventions for youth poly-substance use should rely on joint efforts between parents, schools, and communities to focus on structural factors rather than problematizing the individual.Copyright © 2020 Elsevier Ltd</t>
  </si>
  <si>
    <t>https://dx.doi.org/10.1016/j.addbeh.2020.106400</t>
  </si>
  <si>
    <t>Addictive Behaviors. 107 (no pagination), 2020. Article Number: 106400. Date of Publication: August 2020.</t>
  </si>
  <si>
    <t>Carmona J.
 Maxwell J.C.
 Park J.-Y.
 Wu L.-T.</t>
  </si>
  <si>
    <t>Prevalence and Health Characteristics of Prescription Opioid Use, Misuse, and Use Disorders Among U.S. Adolescents.</t>
  </si>
  <si>
    <t>Purpose: The prevalence of past-year prescription opioid use (POU), nonmedical POU (NMPOU), and POU disorder (POUD) and their correlates were examined in a national sample of American adolescents (N = 41,579). Method(s): This study used data from the public-use files of the 2015, 2016, and 2017 National Surveys on Drug Use and Health, which captured substance use and mental health problems among noninstitutionalized individuals. Prevalence and specific types of prescription opioids and other substances used and misused in the past year were examined among adolescents. Logistic regression analyses were conducted to determine correlates (demographics, other substances used, past-year major depressive episode, school enrollment, two-parent household, number of lifetime medical conditions, and survey year) of POU, NMPOU, and POUD. Result(s): Multiple substance use was common within the past year. The most frequently used prescription opioids were hydrocodone, codeine, oxycodone, and other opioids among adolescents. Cannabis use disorder and alcohol use disorder were comparatively prevalent among opioid misusers. Several correlates (demographics, other substances used, lifetime medical conditions, major depressive episode, and survey year) of POU, NMPOU, and POUD were found. Conclusion(s): In this national sample, multiple substance use was common among adolescents with past-year POU and NMPOU. Clinical screening for opioid use problems, assessment, and treatment expansion for POUD can focus on persons with substance use, mental health, and/or behavioral problems. Longitudinal studies are needed to better elucidate temporal associations between POU and NMPOU/POUD among adolescents, and more prevention and treatment research on rural residents and minority groups is needed.Copyright © 2019 Society for Adolescent Health and Medicine</t>
  </si>
  <si>
    <t>https://dx.doi.org/10.1016/j.jadohealth.2019.11.306</t>
  </si>
  <si>
    <t>Journal of Adolescent Health. 66(5) (pp 536-544), 2020. Date of Publication: May 2020.</t>
  </si>
  <si>
    <t>Moallef, S; Nosova, E; Nolan, S; Fairbairn, N; Loh, J; Hayashi, K; Milloy, MJ</t>
  </si>
  <si>
    <t>Prevalence and longitudinal correlates of recent exposure to fentanyl among HIV-positive people who use unregulated drugs during a community-wide overdose crisis</t>
  </si>
  <si>
    <t>Fentanyl exposure; overdose; urine drug screen; HIV-positive</t>
  </si>
  <si>
    <t>The United States and Canada are experiencing an opioid overdose crisis driven largely by exposure to fentanyl (a potent synthetic opioid), with little known about fentanyl exposure among HIV-positive people who use unregulated drugs (PWUD). We sought to estimate the prevalence and correlates of fentanyl exposure among a community-recruited sample derived from a prospective cohort study of HIV-positive PWUD in Vancouver, Canada. Generalized linear mixed-effects analyses were used to identify longitudinal factors associated with a fentanyl-positive urine drug screen test. Between June 2016-November 2017, 456 participants were recruited and contributed 1007 observations. At baseline, 96% of participants were ART-exposed, 72% had an HIV viral load (VL) &lt;50 copies/mL and 21% had a fentanyl-positive test. Longitudinally, fentanyl-positive tests were characterized by: younger participant age (Adjusted Odds Ratio [AOR] = 0.45), recent non-fatal overdose (AOR = 2.30), engagement in opioid agonist therapy (AOR = 1.91), and at least daily heroin injection (AOR = 11.27). CD4+ cell count was negatively associated with fentanyl urine positivity (AOR = 0.92) (all p &lt; 0.05). We identified several risk factors for overdose linked to fentanyl exposure among this sample, although no link with HIV treatment engagement or detectable HIV VL. Innovative strategies are needed to reduce the harmful effects of the contaminated unregulated drug supply experienced by PWUD.</t>
  </si>
  <si>
    <t>Carette H.
 Morelot-Panzini C.
 Perrin J.
 Gomez E.
 Guillaumot A.
 Chaouat A.
 Chabot F.
 Zysman M.
 Burgel P.R.
 Deslee G.
 Surpas P.
 Le Rouzic O.
 Perez T.
 Roche N.
 Brinchault-Rabin G.
 Caillaud D.
 Chanez P.
 Court-Fortune I.
 Escamilla R.
 Jebrak G.
 Nesme-Meyer P.
 Pinet C.
 Risse B.</t>
  </si>
  <si>
    <t>Prevalence and management of chronic breathlessness in COPD in a tertiary care center.</t>
  </si>
  <si>
    <t>Background: Breathlessness is the prominent symptom of chronic obstructive pulmonary disease (COPD). Despite optimal therapeutic management including pharmacological and non-pharmacological interventions, many COPD patients exhibit significant breathlessness. Chronic breathlessness is defined as breathlessness that persists despite optimal treatment of the underlying disease. Because of the major disability related to chronic breathlessness, symptomatic treatments including opioids have been recommended by several authors. The prevalence of chronic breathlessness in COPD and its management in routine clinical practice have been poorly investigated. Our aim was to examine prevalence, associated characteristics and management of chronic breathlessness in patients with COPD recruited in a real-life tertiary hospital-based cohort. Method(s): A prospective study was conducted among 120 consecutive COPD patients recruited, in stable condition, at Nancy University Hospital, France. In parallel, 88 pulmonologists of the same geographical region were asked to respond to an on-line questionnaire on breathlessness management. Result(s): Sixty four (53%) patients had severe breathlessness (modified Medical Research Council scale&gt;=3), despite optimal inhaled medications for 94% of them; 40% had undergone pulmonary rehabilitation within the past 2 years. The severity of breathlessness increased with increasing airflow limitation. Breathlessness was associated with increased symptoms of anxiety, depression and with osteoporosis. No relation was found with other symptoms, exacerbation rate, or cardiovascular comorbidities. Among the patients with chronic breathlessness and Hospitalized Anxiety and/or Depression score &gt; 10, only 25% were treated with antidepressant or anxiolytic. Among the pulmonologists 46 (52%) answered to the questionnaire and expressed a high willingness to prescribe opioids forchronic breathlessness, which contrasted with the finding that none of these patients received such treatments against breathlessness. Conclusion(s): Treatment approaches to breathlessness and associated psychological distress are insufficient in COPD. This study highlights underuse of pulmonary rehabilitation and symptomatic treatment for breathlessness.Copyright © 2019 The Author(s).</t>
  </si>
  <si>
    <t>https://dx.doi.org/10.1186/s12890-019-0851-5</t>
  </si>
  <si>
    <t>BMC Pulmonary Medicine. 19(1) (no pagination), 2019. Article Number: 95. Date of Publication: 16 May 2019.</t>
  </si>
  <si>
    <t>Conway K.P.
 Vullo G.C.
 Nichter B.
 Wang J.
 Compton W.M.
 Iannotti R.J.
 Simons-Morton B.</t>
  </si>
  <si>
    <t>Prevalence and patterns of polysubstance use in a nationally representative sample of 10th Graders in the United States.</t>
  </si>
  <si>
    <t>Purpose: The current study examines the prevalence and demographic correlates of self-reported substance use and identifies subgroups of polysubstance users among a cohort of United States 10th-grade students. Method(s): A nationally representative school-based cohort of United States 10th-grade students completed the NEXT Generation Health Study baseline survey in spring 2010 (N = 2,524). Result(s): Past-year use of marijuana was most common among illicit drugs (26%), followed by misuse of medication (9%) and use of other illicit drugs (8%). During the past month, alcohol use was reported by more than one third (35%), binge drinking by 27%, and cigarette smoking by 19%. Results further show that substance use varied somewhat by demographic characteristics. Results from the latent class analysis of polysubstance use indicated a four-class solution as the best-fitting model; class 1 (59%) included the nonuser group; class 2 (23%) comprised the predominant alcohol user group; class 3 (11%) formed the predominant marijuana user group; and class 4 (8%) was characterized as the predominant polysubstance user group. Somatic and depressive symptoms varied significantly by class membership, with predominant polysubstance users reporting elevated levels of somatic and depressive symptoms. Conclusion(s): The findings from this national study of 10th-grade students indicate high rates of substance and polysubstance use. The high level of depressive and somatic symptoms among polysubstance users indicates the need for mental health screening and referral. © Published by Elsevier Inc. on behalf of Society for Adolescent Health and Medicine.</t>
  </si>
  <si>
    <t>https://dx.doi.org/10.1016/j.jadohealth.2012.12.006</t>
  </si>
  <si>
    <t>Journal of Adolescent Health. 52(6) (pp 716-723), 2013. Date of Publication: June 2013.</t>
  </si>
  <si>
    <t>Newcomb, ME; Ryan, DT; Greene, GJ; Garofalo, R; Mustanski, B</t>
  </si>
  <si>
    <t>Prevalence and patterns of smoking, alcohol use, and illicit drug use in young men who have sex with men</t>
  </si>
  <si>
    <t>Young men who have sex with men; Substance use; Alcohol; Cigarette smoking</t>
  </si>
  <si>
    <t>LATENT CLASS ANALYSIS; SUBSTANCE USE; LONGITUDINAL COHORT; ETHNIC-DIFFERENCES; RACIAL-DIFFERENCES; RISK; ORIENTATION; ASSOCIATION; ADULTS; TRAJECTORIES</t>
  </si>
  <si>
    <t>Background: Young men who have sex with men (YMSM) are substantially more likely to use illicit drugs and other substances compared to their heterosexual peers. Substance use during adolescence has critical implications for long-term physical and mental health, and among YMSM may lead to HIV infection. The goal of the current study was to describe lifetime and past six month prevalence and patterns of substance use across multiple substances in a community sample of racially-diverse YMSM. Methods: Participants were 450 YMSM aged 16-20 living in Chicago and surrounding areas who were recruited beginning December, 2009 using a modified form of respondent driven sampling. Analyses were conducted with multivariate logistic regression and latent class analysis (LCA). Results: Prevalence of substance use was high in this sample of majority racial minority YMSM, and only 17.6% reported no substance use during the past six months. Black YMSM had lower prevalence of use of all substances except marijuana compared to White YMSM, while Latino YMSM had lower prevalence of alcohol, marijuana, and club drug use. Bisexual YMSM reported higher prevalence of cigarette smoking, stimulant use, and club drug use compared to gay/mostly gay YMSM but lower numbers of bisexual participants limited the ability to detect statistically significant differences. LCA found that YMSM fell into three general categories of substance users: alcohol and marijuana users, polysubstance users, and low marijuana users. Conclusions: Analyses reveal important group differences in prevalence and patterns of substance use in YMSM that have important implications for intervention. (C) 2014 Elsevier Ireland Ltd. All rights reserved.</t>
  </si>
  <si>
    <t>Landi F.
 Lattanzio F.
 Dell'Aquila G.
 Eusebi P.
 Gasperini B.
 Liperoti R.
 Belluigi A.
 Bernabei R.
 Cherubini A.</t>
  </si>
  <si>
    <t>Prevalence and potentially reversible factors associated with anorexia among older nursing home residents: Results from the ulisse project.</t>
  </si>
  <si>
    <t>Objective: The principal aims of the present study were to explore the prevalence of anorexia and the factors correlated to anorexia in a large population of older people living in nursing home. Secondary, we evaluated the impact of anorexia on 1-year survival. Method(s): Data are from baseline evaluation of 1904 participants enrolled in the Un Link Informatico sui Servizi Sanitari Esistenti per l'. Anziano study, a project evaluating the quality of care for older persons living in an Italian nursing home. All participants underwent a standardized comprehensive evaluation using the Italian version of the inter Resident Assessment Instrument Minimum Data Set (version 2.0) for Nursing Home. We defined anorexia as the presence of lower food intake. The relationship between covariates and anorexia was estimated by deriving ORs and relative 95% CIs from multiple logistic regression models including anorexia as the dependent variable of interest. Hazard ratios and 95% CIs for mortality by anorexia were calculated. Result(s): More than 12% (240 participants) of the study sample suffered from anorexia, as defined by the presence of decreased food intake or the presence of poor appetite. Participants with functional impairment, dementia, behavior problems, chewing problems, renal failure, constipation, and depression, those treated with proton pump inhibitors and opioids had a nearly 2-fold increased risk of anorexia compared with participants not affected by these syndromes. Furthermore, participants with anorexia had a higher risk of death for all causes compared with nonanorexic participants (hazard ratio 2.26, 95% CI: 2.14-2.38). Conclusion(s): The major finding is that potentially reversible causes, such as depression, pharmacologic therapies, and chewing problems, were strongly and independently associated with anorexia among frail older people living in nursing home. Furthermore, anorexia was associated with higher rate of mortality, independently of age and other clinical and functional variables. © 2013 American Medical Directors Association, Inc.</t>
  </si>
  <si>
    <t>https://dx.doi.org/10.1016/j.jamda.2012.10.022</t>
  </si>
  <si>
    <t>Journal of the American Medical Directors Association. 14(2) (pp 119-124), 2013. Date of Publication: February 2013.</t>
  </si>
  <si>
    <t>Puzzitiello R.N.
 Menendez M.E.
 Moverman M.A.
 Mahendraraj K.A.
 Jawa A.</t>
  </si>
  <si>
    <t>Prevalence and predictors of persistent pain 2 years after total shoulder arthroplasty.</t>
  </si>
  <si>
    <t>Background: Elective total shoulder arthroplasty is highly successful, but there is a subset of patients who continue to experience pain after this procedure. The purposes of this study were to elucidate the prevalence and patient characteristics predictive of persistent pain after shoulder arthroplasty. Method(s): We identified patients who had received an elective primary shoulder arthroplasty (anatomic or reverse) between 2016 and 2017 from our prospectively maintained, single-surgeon registry. Patients were stratified by the presence or absence of persistent pain at 2 years postoperatively, as defined by a Visual Analog Pain score of &gt;=2. This value was chosen in accordance with previously reported values for minimal clinically important differences. Multivariable logistic regression was used to identify factors associated with persistent pain. Result(s): Of the 244 patients included for analysis, 46(18.9%) had persistent pain at 2 years postoperatively. The average pain score in this group was found to be significantly greater than the patients without pain (3.6 +/- 1.6 vs 0.14 +/- 0.35, P&lt; .001). Patients with persistent pain had a higher incidence of preoperative opioid use (26.1% vs 13.6%, P= .038), diabetes (28.3% vs 11.6%, P= .004), number of self-reported allergies (3 +/- 4.8 vs 1.9 +/- 2.3,P= .03), peak postoperative inpatient pain (8.1 +/- 1.9 vs 6.9 +/- 2.1,P&lt; .001), incidence of prior ipsilateral shoulder surgery (50% vs 30%, P= .011), and a higher percentage received a reverse shoulder arthroplasty (87% vs 70.7%, P= .024). The patient characteristics that were independently predictive of persistent pain were history of prior ipsilateral shoulder surgery (odds ratio 2.44; 95% confidence interval 1.21-4.91; P = .013) and greater postoperative inpatient pain intensity (odds ratio, 1.26 per 1 unit increase; 95% confidence interval 1.03-1.55; P = .024). Conclusion(s): About 1 in 5 patients report persistent pain after elective primary shoulder arthroplasty. Prompt identification of at-risk patients (eg, those with severe postoperative inpatient pain and a history of prior shoulder surgery) may prove effective in optimizing the pain experience after shoulder arthroplasty. Level of Evidence: Level III; Cohort Study with Prospective Data and Retrospective Study Design.Copyright © 2020 American Shoulder and Elbow Surgeons</t>
  </si>
  <si>
    <t>https://dx.doi.org/10.1053/j.sart.2020.10.002</t>
  </si>
  <si>
    <t>Seminars in Arthroplasty JSES. 31(1) (pp 23-29), 2021. Date of Publication: May 2021.</t>
  </si>
  <si>
    <t>Stark N.
 Kerr S.
 Stevens J.</t>
  </si>
  <si>
    <t>Prevalence and Predictors of Persistent Post-Surgical Opioid Use: A Prospective Observational Cohort Study.</t>
  </si>
  <si>
    <t>Post-surgical opioid prescribing intended for the short-term management of acute pain may lead to long-term opioid use. This study was undertaken to determine the prevalence of persistent post-surgical opioid use and patient-related factors associated with post-surgical opioid use. One thousand and thirteen opioid-naive patients awaiting elective surgery in a tertiary private hospital in Sydney were enrolled. Preoperatively, patients completed a questionnaire comprising potential predictors of persistent post-surgical opioid use. Patients underwent surgery with routine perioperative care, and were followed up at 90 to 120 days after surgery to determine opioid use. Factors associated with opioid use were assessed with logistic regression. We had an overall response rate of 95.8% (n=970) of patients, of whom 10.5% (n=102) continued to use opioids at &gt;90 days after surgery. On surgical subtype analysis, the prevalence of persistent opioid use was 23.6% after spinal surgery, and 13.7% after orthopaedic surgery. Four factors were independently associated with persistent post-surgical opioid use in a multivariate model: having orthopaedic (odds ratio [OR] 4.6, 95% confidence interval [CI] 2.0 to 10.8, P &lt;0.001) or spinal surgery (OR 4.0, 95% CI 1.7 to 9.2, P &lt;0.001), anxiety (OR 2.1, 95% CI 1.1 to 4.1, P=0.03), attending pre-admission clinic (OR 3.7, 95% CI 1.6 to 8.6, P=0.002), and higher self-reported pain score at &gt;90 days after surgery (P &lt;0.001). More than 10% of opioid-naive patients undergoing elective surgery experience persistent post-surgical opioid use. Identification of factors associated with persistent post-surgical opioid use may allow development of a risk stratification tool to predict those at highest risk.Copyright © 2017 Australian Society of Anaesthetists.</t>
  </si>
  <si>
    <t>https://dx.doi.org/10.1177/0310057X1704500609</t>
  </si>
  <si>
    <t>Anaesthesia and Intensive Care. 45(6) (pp 700-706), 2017. Date of Publication: November 2017.</t>
  </si>
  <si>
    <t>Yang, Xue;Mo, Phoenix K.H.;Ip, Mary T. K.;Wang, Zixin</t>
  </si>
  <si>
    <t>Prevalence and predictors of psychoactive drug use among chinese men who have sex with men: A longitudinal and mediation study.</t>
  </si>
  <si>
    <t>Few longitudinal studies have examined the prevalence of psychoactive drug use and its related predictors among Chinese men who have sex with men (MSM) in Hong Kong. This longitudinal study aimed to investigate the prevalence of psychoactive drug use in this population and the relationships of background characteristics, health status, MSM-related self-stigma, and perceived stress with psychoactive drug use. Furthermore, the study tested the mediation effect of perceived stress in the relationship between MSM-related self-stigma and psychoactive drug use based on the minority stress model and the general strain model. A total of 600 MSM were recruited through multiple sources and completed a telephone interview at baseline, and 407 completed the 6-month follow-up survey. Prevalence of using any type of psychoactive drugs in the past 12 months at baseline and in the past six months at follow-up was 16.8% and 9.1% respectively. History of sexually transmitted infection (STI), self-stigma and perceived stress significantly predicted psychoactive drug use at 6-month follow-up. Bootstrapping analysis showed that self-stigma could, directly and indirectly, predict psychoactive drug use at 6-month follow-up through perceived stress. The results highlighted the need for interventions to reduce psychoactive drug use among local MSM and its potential modifiable factors. (PsycInfo Database Record (c) 2022 APA, all rights reserved)</t>
  </si>
  <si>
    <t>https://doi.org/10.1080/02791072.2022.2144556</t>
  </si>
  <si>
    <t>Xiao M.Z.X.
 Khan J.S.
 Dana E.
 Rao V.
 Djaiani G.
 Richebe P.
 Katz J.
 Wong D.
 Clarke H.</t>
  </si>
  <si>
    <t>Prevalence and Risk Factors for Chronic Postsurgical Pain after Cardiac Surgery: A Single-center Prospective Cohort Study.</t>
  </si>
  <si>
    <t>Background: Chronic postsurgical pain is a common complication of surgery. The role of psychologic risk factors like depression and anxiety is substantially understudied in cardiac surgery. This study sought to identify perioperative factors associated with chronic pain at 3, 6, and 12 months after cardiac surgery. The authors hypothesize that baseline psychologic vulnerabilities have a negative influence on chronic postsurgical pain. Method(s): The authors prospectively collected demographic, psychologic, and perioperative factors in a cohort of 1,059 patients undergoing cardiac surgery at the Toronto General Hospital between 2012 and 2020. Patients were followed and completed chronic pain questionnaires at 3, 6, and 12 months after surgery. Result(s): The study included 767 patients who completed at least one follow-up questionnaire. The incidence of postsurgical pain (more than 0 out of 10) at 3, 6, and 12 months after surgery was 191 of 663 (29%), 118 of 625 (19%), and 89 of 605 (15%), respectively. Notably, among patients reporting any pain, the incidence of pain compatible with a neuropathic phenotype increased from 56 of 166 (34%) at 3 months to 38 of 97 (39%) at 6 months and 43 of 67 (64%) at 12 months. Factors associated with postsurgical pain scores at 3 months include female sex, pre-existing chronic pain, previous cardiac surgery, preoperative depression, baseline pain catastrophizing scores, and moderate-to-severe acute pain (4 or more out of 10) within 5 postoperative days. Conclusion(s): Nearly one in three patients undergoing cardiac surgery reported pain at 3 months of follow-up, with approximately 15% reporting persistent pain at 1 yr. Female sex, pre-existing chronic pain, and baseline depression were associated with postsurgical pain scores across all three time periods.Copyright © 2023 Wolters Kluwer Health, Inc. All rights reserved.</t>
  </si>
  <si>
    <t>https://dx.doi.org/10.1097/ALN.0000000000004621</t>
  </si>
  <si>
    <t>Anesthesiology. 139(3) (pp 309-320), 2023. Date of Publication: 01 Sep 2023.</t>
  </si>
  <si>
    <t>Zysman M.
 Hortense C.
 Morelot-Panzini C.
 Julie P.
 Emmaniel G.
 Anne G.
 Burgel P.
 Gaetan D.
 Pascal S.
 Le Rouzic O.
 Perez T.
 Ari C.
 Chabot J.
 Roche N.</t>
  </si>
  <si>
    <t>Prevalence and therapeutic management of chronic breathlessness in COPD in a tertiary center.</t>
  </si>
  <si>
    <t>Background. Breathlessness is the prominent symptom of chronic obstructive pulmonary disease (COPD). Despite optimal therapeutic management including pharmacological and nonpharmacological interventions, many COPD patients exhibit significant dyspnea. This situation is referenced as chronic breathlessness, defined as breathlessness that persists despite optimal treatment of the underlying pathophysiology. Because of the major disability associated with chronic breathlessness, symptomatic treatments including opioids have been advocated by several authors. However, the prevalence of chronic breathlessness in COPD and its management in clinical practice have been poorly investigated. Our aims were (1) to examine the characteristics and prevalence of chronic breathlessness in patients with COPD recruited in a real-life tertiary hospital-based cohort and (2) to confront the actual management of chronic breathlessness in these patients to the opinions of respiratory physicians of the same geographical area. Methods. A prospective study was conducted among 120 consecutive COPD patients recruited at Nancy University Hospital France). In parallel, 88 pulmonologists of the same geographical region responded to a questionnaire on breathlessness management. Results. Sixty four (53%) patients had severe (modified Medical Research Council scale&gt;=3) breathlessness, despite optimal inhaled medications for 94% of them; 40% had undergone pulmonary rehabilitation within the past 2 years. Forty one (34%) patients had chronic breathlessness. Severe or chronic breathlessness was associated with increased symptoms of anxiety, depression and osteoporosis. No relation was found with other symptoms, pulmonary function tests, exacerbation rate, or cardiovascular comorbidities. Among patients with chronic breathlessness and hospitalized anxiety and depression scale&gt;10, only 25% were treated with antidepressant or anxiolytic. Questionnaire results were available for 46/88 physicians (52%) and found a high willingness to prescribe opioids for chronic breathlessness, which contrasted with the finding that none of the COPD patients with chronic breathlessness received opioids. Conclusion. Treatment approaches to breathlessness and associated psychological distress are not optimal in COPD. This study highlights the underuse of pulmonary rehabilitation and symptomatic treatment for breathlessness.</t>
  </si>
  <si>
    <t>American Journal of Respiratory and Critical Care Medicine. Conference: 2019 International Conference of the American Thoracic Society , ATS 2019. Dallas, TX United States. 199(9) (no pagination), 2019. Date of Publication: May 2019.</t>
  </si>
  <si>
    <t>Wells K.M.
 Madsen T.
 Steenblik J.
 Carlson M.
 Craven P.W.</t>
  </si>
  <si>
    <t>Prevalence and treatment of anxiety among emergency department patients with pain.</t>
  </si>
  <si>
    <t>Background: Emergency departments (ED) seek opportunities to further understand and improve the treatment of pain and reduce opioid administration. Recent studies have shown that ED patients with untreated anxiety report higher pain scores and lower satisfaction during the ED visit despite similar doses of opioid pain medications. We sought to evaluate the prevalence of anxiety among ED patients experiencing pain and the ED treatment of anxiety. Method(s): We performed a prospective evaluation of a convenience sample of patients presenting to an urban academic ED with a pain-related complaint. Patients provided baseline information at the time of ED presentation and provided follow-up information near the time of discharge or admission from the ED. We utilized a 0 (none) to 10 (maximum) scale for patients to report pain scores, anxiety scores, and satisfaction with the ED visit. Result(s): Over the three-year period, 1132 patients with a pain-related complaint agreed to participate in the study. The average initial pain score was 6.4. Of all study patients, 33% reported also experiencing anxiety with an average initial anxiety score of 5.8. Patients who reported anxiety reported higher initial pain scores (6.9 vs. 6.2, p &lt; 0.001). 71% of patients with anxiety said they would be willing to take a medication for anxiety in the ED. However, only16.9% of patients who were willing to take medication for anxiety received this during the ED visit. Patients with anxiety had higher follow-up pain scores than those without anxiety (5.6 vs. 5.0, p &lt; 0.001). Patients with anxiety also reported slightly lower overall satisfaction with the ED visit (8.3 vs. 8.5, p=0.012). Conclusion(s): Of patients reporting pain and anxiety in the ED, only a small number were treated for anxiety. Patients with anxiety reported higher pain scores and slightly lower satisfaction with the ED visit. Efforts to address patient anxiety may improve the treatment of pain and reduce the need for opioid administration in the ED.</t>
  </si>
  <si>
    <t>Academic Emergency Medicine. Conference: 2017 Annual Meeting of the Society for Academic Emergency Medicine, SAEM 2017. Orlando, FL United States. 24(Supplement 1) (pp S86), 2017. Date of Publication: May 2017.</t>
  </si>
  <si>
    <t>Nichter B, Hill ML, Na PJ, Kline AC, Norman SB, Krystal JH, Southwick SM, Pietrzak RH.</t>
  </si>
  <si>
    <t>Prevalence and Trends in Suicidal Behavior Among US Military Veterans During the COVID-19 Pandemic</t>
  </si>
  <si>
    <t>JAMA Psychiatry. 2021 Nov 1;78(11):1218-1227. doi: 10.1001/jamapsychiatry.2021.2332.</t>
  </si>
  <si>
    <t>10.1001/jamapsychiatry.2021.2332</t>
  </si>
  <si>
    <t>Maltoni B.
 Forti P.
 Zoli M.
 Maltoni M.
 Ricci M.</t>
  </si>
  <si>
    <t>Prevalence of Chronic Cancer and No-Cancer Pain in Elderly Hospitalized Patients: Elements for the Early Assessment of Palliative Care Needs.</t>
  </si>
  <si>
    <t>Background: We studied prevalence of chronic pain, related or not to cancer, in elderly patients, its correlation with socio-clinical factors, and its effects on daily living, to estimate feasibility of an early assessment of palliative care needs in a non-specialist hospital setting. Method(s): In this prospective study, a questionnaire concerning pain and multidimensional assessment tools were administered to patients consecutively admitted to a Department of Internal Medicine comprising a Stroke Unit. Result(s): One hundred patients were recruited, 38 of whom experiencing pain, chronic in 26 patients (68%). A total of 34.3% of patients with pain and 12.5% of patients without pain suffered from depression (P = 0.013). Depressed patients showed significantly higher median values in all Brief Pain Inventory (BPI) scores and items. Depressed patients also obtained less pain relief from therapies. Patients with mild dementia showed, significantly or as a trend, a higher median least, average and "pain right now" pain values. Worst pain values in the previous 24 h increased with age. Only 42% of patients reported to be on pain therapy upon admission to hospital, whereas 62% were undergoing treatment at the time of discharge. A correlation was found between the pain value and the level of interference with daily activities. Pain was mentioned in the discharge letter in 36% of cases. Conclusion(s): Pain is a critical underestimated problem in elderly patients. A timely systematic evaluation of the pain would call attention to palliative care needs and reduce the negative effects of uncontrolled pain on the quality of life.Copyright © 2018</t>
  </si>
  <si>
    <t>https://dx.doi.org/10.1016/j.ijge.2017.11.005</t>
  </si>
  <si>
    <t>International Journal of Gerontology. 12(3) (pp 180-185), 2018. Date of Publication: September 2018.</t>
  </si>
  <si>
    <t>Lambarth A.
 Katsoulis M.
 Ju C.
 Warwick A.
 Takhar R.
 Dale C.
 Prieto-Merino D.
 Morris A.
 Sen D.
 Wei L.
 Sofat R.</t>
  </si>
  <si>
    <t>Prevalence of chronic pain or analgesic use in children and young people and its long-term impact on substance misuse, mental illness, and prescription opioid use: a retrospective longitudinal cohort study.</t>
  </si>
  <si>
    <t>Background: Epidemiological studies suggest chronic and recurrent pain affects around a quarter of children, while 8% report intense and frequent pain. The long-term implications of chronic pain in childhood are uncertain. Using electronic health records (EHRs) we used both disease codes and medicines prescription records to investigate the scale of chronic pain and long-term analgesic use in children and young people (CYP), and if chronic pain and/or use of analgesic medicines at an early age is associated with substance misuse, use of prescription opioids, and poor mental health in adulthood. Method(s): We conducted a cohort study using data from IQVIA Medical Research Data UK. We identified individuals aged 2-24 with exposure to either a diagnostic code indicating chronic pain (diagnosis-exposed), repeat prescription for medicines commonly used to treat pain (prescription-exposed), or both. Follow-up began at 25, and the unexposed population acted as comparators. We calculated hazard ratios (HR) for mental health and substance misuse outcomes, and rate ratios (RR) for opioid prescriptions in adulthood. Additionally, we investigated which diagnoses, if any, were over-represented in the prescription-exposed subgroup. Finding(s): The cohort constituted 853,625 individuals; 146,431 had one or more of the exposures of interest (diagnosis-exposed = 115,101, prescription-exposed = 20,298, both-exposed = 11,032), leaving 707,194 as comparators. Median age at index exposure was 18.7 years (IQR 14.7-22.3). On average during follow-up, the pooled exposed group had, respectively, a 31% and 17% higher risk of adverse mental health and substance misuse outcomes (adjusted HR [95% CI] of 1.31 [1.29-1.32] and 1.17 [1.11-1.24]). Exposed individuals also received prescription opioids at double the rate of unexposed individuals on average during follow-up (adjusted RR 2.01 [95% CI 1.95-2.10]). Outcomes varied between exposure subgroups, with prescription- and both-exposure tending to have worse outcomes. Unlike these two subgroups, in the diagnosis-exposed subgroup we did not detect a greater risk of substance misuse. Interpretation(s): Chronic pain in CYP is associated with increased prescription opioid use and adverse mental health outcomes in adulthood, as is repeat prescription for analgesic medicines, but only the latter is also associated with substance misuse in adulthood. It is essential to avoid the harms of under-treating pain in CYP while giving due consideration to the risks posed by analgesic medicines. Early recognition of chronic pain in CYP and utilising non-pharmacological management options may help minimise overprescribing, and long-term reliance on dependence-forming-drugs. Funding(s): AL is an NIHR funded academic clinical fellow, and was supported by funding from UCLH Charities while carrying out this work. RS and DS are part of the Advanced Pain Discovery Platform and were supported by a UKRI and Versus Arthritis grant (MR/W002566/1) as part of the Consortium Against Pain Inequality. AW was supported by the Wellcome Trust (220558/Z/20/Z).Copyright © 2023 The Authors</t>
  </si>
  <si>
    <t>https://dx.doi.org/10.1016/j.lanepe.2023.100763</t>
  </si>
  <si>
    <t>The Lancet Regional Health - Europe. 35 (no pagination), 2023. Article Number: 100763. Date of Publication: December 2023.</t>
  </si>
  <si>
    <t>Diaz Garcia V.
 Lopez Perez M.
 Zuriarrain Reyna Y.</t>
  </si>
  <si>
    <t>Prevalence of delirium using the Memorial Delirium Assessment Scale (MDAS) in advanced oncology patients admitted to a Palliative Care Unit. Risk factors, reversibility and treatment received.</t>
  </si>
  <si>
    <t>Introduction: Delirium is a common symptom in patients with advanced cancer, despite being under diagnosed and therefore not appropriately treated. Its correct identification using scales and the detection of the possible risk factors is critical to improve symptoms control. Objective(s): To determine the prevalence of delirium using the Memorial Delirium Assessment Scale (MDAS) as a screening and diagnostic tool, to assess the reversibility of episodes and to identify its risk factors. Method(s): Prospective and observational study of patients diagnosed with advanced oncologic disease, consecutively admitted to a Palliative Care Unit (PCU), during a period of 4 months with follow-up of same until discharge or death. Patients with moderate-severe cognitive impairment and agony status were excluded. Delirium screening was performed on admission and weekly with the MDAS scale. The possible risk factors, treatment and reversibility of the episode during the week after its detection were assessed. Result(s): We included 90 of the 124 oncology patients who were hospitalized during the study period. The prevalence of delirium was 75%, 29% of the cases were diagnosed on admission, and 71% were diagnosed during admission, with the majority subtype being hypoactive (56%). Seventy-three percent of the episodes constituted a terminal event and 27% were reversed or improved. The main precipitating factors were drugs (98.8%): opioids, steroids and benzodiazepines; followed by infections (46%) and dehydration (28%). The main predisposing factor was a history of depression/anxiety/insomnia (72%). Hypercalcaemia was more frequent in patients with reversible delirium (P =.04). The primary treatment was hydration (69%), followed by a reduction of drugs, antibiotics and rotation of opioids, which is more common in patients admitted in delirium (P =.003). The main drugs administered were haloperidol (81%), midazolam (81%) and levomepromazine (54%); the latter two drugs more frequently in patients who died in delirium. Exitus occurred in 95.5% of patients with delirium compared to 65% of patients without delirium (p &lt;0.001), with no difference in either group in the length of stay. Conclusion(s): Delirium is a prevalent symptom in oncology patients hospitalized in a PCU and its main risk factors are drugs. The episode is more frequently resolved in patients with hypercalcaemia. The reversibility in our sample was lower than in other series, possibly due to the high percentage of patients diagnosed with delirium on admission and who died during the same episode.Copyright © 2017 Sociedad Espanola de Cuidados Paliativos</t>
  </si>
  <si>
    <t>https://dx.doi.org/10.1016/j.medipa.2017.05.002</t>
  </si>
  <si>
    <t>Medicina Paliativa. 25(4) (pp 245-254), 2018. Date of Publication: October - December 2018.</t>
  </si>
  <si>
    <t>Ghoshal A.
 Damani A.
 Muckaden M.
 Singh P.
 Deodhar J.
 Mohanty S.
 Viswanath V.
 Grover A.
 Sanghavi P.
 Bhatnagar S.</t>
  </si>
  <si>
    <t>Prevalence of dyspnoea and usage of opioids in managing dyspnoea in advanced cancer patients: a longitudinal observational multi-centre study from India.</t>
  </si>
  <si>
    <t>Context: Breathlessness is one of the devastating symptoms experienced by patients with advanced cancer and can be very challenging to manage. Objective(s): To find the point prevalence of dyspnoea in advanced cancer patients presenting to palliative care out-patient clinics, and the usage of opioids in palliation of dyspnoea. Method(s): We conducted a prospective observational study among all consecutive patients presenting to the outpatient clinics of six cancer centres in India from different parts of the country. In addition to routinely documented demographic and clinical data from patient charts, study investigators collected information on the Edmonton Symptom Assessment System, Cancer Dyspnoea Scale (CDS) and European Organization for Research and Treatment of Cancer Quality-of-Life Questionnaire Core 15 Palliative Care. We calculated the prevalence of dyspnoea and documented the usage of opioids in palliation of dyspnoea using tests of differences across patient characteristics. Result(s): Between May 1, 2019, and April 30, 2020, 5,541 patients were screened for eligibility, and 288 were enrolled (48 patients from each of the six centres). We analysed the data of 288 patients, of which 36.4% had dyspnoea, with 28.5% with moderate to a severe degree (&gt;4/10). Tiredness and loss of appetite were found to have associations with dyspnoea which were statistically significant on multivariate analysis. Standard palliative care management and routine usage of opioids preceded improvement in dyspnoea scores, CDS scores and quality of life scores throughout 7 days. Conclusion(s): Dyspnoea is a common symptom in advanced cancer patients, presenting to outpatient clinics, and routine documentation of dyspnoea with appropriate usage of opioids helps in mitigation. Key message The article suggests that breathlessness is a common problem in advanced cancer patients and opioid prescription preceded symptom improvements in such patients.Copyright © the authors; licensee ecancermedicalscience. This is an Open Access article distributed under the terms of the Creative Commons Attribution License (http://creativecommons.org/licenses/by/4.0), which permits unrestricted use, distribution, and reproduction in any medium, provided the original work is properly cited.</t>
  </si>
  <si>
    <t>https://dx.doi.org/10.3332/ecancer.2022.1482</t>
  </si>
  <si>
    <t>ecancermedicalscience. 16 (no pagination), 2022. Article Number: 1482. Date of Publication: 2022.</t>
  </si>
  <si>
    <t>Campleman S.L.
 Li S.
 Aldy K.
 Culbreth R.
 Krotulski A.
 Schwarz E.
 Brent J.
 Wax P.
 Manini A.F.</t>
  </si>
  <si>
    <t>Prevalence of Laboratory Confirmed Hallucinogens within an Emergency Department-Derived Opioid Overdose Cohort.</t>
  </si>
  <si>
    <t>Background: Hallucinogen and illicit dissociative drug use remains a public health concern due to the potential for altered behavior; psychological dependence; and, toxic or delayed mental health effects, often related to the adulteration or complete chemical misrepresentation of the drug to the user. Recent social media discussions around 'microdosing' and other forms of unregulated, self-medication for wellness or therapeutic use, highlights the continuing need to identify changing use patterns within the population. Research Question: What is the prevalence of exposure to hallucinogens among a group of adult emergency department (ED) patients presenting with a suspected opioid overdose? Methods: This study utilizes data from a prospective, ongoing multicenter consecutive cohort of ED patients aged 18+ with suspected opioid overdose presenting at eight US sites within the Toxicology Investigators Consortium Fentalog Study. Cases with complete clinical and analyte data (waste blood analysis via liquid chromatography quadrupole time-of-flight mass spectrometry) through September 2022 were included. Result(s): Of the 537 eligible patients, 8.9% (n = 48) tested positive for one or more hallucinogens/illicit dissociative drugs. PCP analogues represented most cases (75.0%, n = 36). Ten cases (20.8%) lacked any opioid analytes; all were PCP+. Identified dissociative and hallucinogenic stimulants included MDMA (n = 3), mCPP (n = 6), and ketamine (n = 2). Common analytes in the opioid negative cases included synthetic cannabinoid (MDMB-4en-PINACA), adulterants (phenacetin, levamisole), natural cannabinoids, and methamphetamine. Among opioid positive samples, 89.5% case samples (n = 34) indicated fentanyl/fentanyl analogues. Common prescription opioids were methadone (42.1%, n = 16) and tramadol (15.8%, n = 6). At least one dose of naloxone was administered to both the opioid negative (80%) and positive (88%) patients (p = NS). Conclusion(s): Under one-tenth of patients presenting to the ED with a suspected opioid overdose tested positive for hallucinogenic/ dissociative drugs, with the prevalence of actual opioid positive cases reported in one-half of this patient subset.</t>
  </si>
  <si>
    <t>https://dx.doi.org/10.1007/s13181-023-00930-w</t>
  </si>
  <si>
    <t>Journal of Medical Toxicology. Conference: American College of Medical Toxicology Annual Scientifc Meeting, ACMT 2023. San Diego, CA United States. 19(2) (pp 117), 2023. Date of Publication: April 2023.</t>
  </si>
  <si>
    <t>Suerken CK, Reboussin BA, Sutfin EL, Wagoner KG, Spangler J, Wolfson M.</t>
  </si>
  <si>
    <t>Prevalence of marijuana use at college entry and risk factors for initiation during freshman year</t>
  </si>
  <si>
    <t>10.1016/j.addbeh.2013.10.018</t>
  </si>
  <si>
    <t>Zehtabchi S.
 Grant A.C.
 Abdel Baki S.G.
 Ahmet O.
 Sinert R.
 Chari G.
 Malhotra S.
 Weedon J.
 Fenton A.A.</t>
  </si>
  <si>
    <t>Prevalence of non-convulsive seizure and other electroencephalographic abnormalities in emergency department patients with altered mental status.</t>
  </si>
  <si>
    <t>Background: Two to ten percent of patients evaluated in the emergency departments (ED) present with altered mental status (AMS). The prevalence of non-convulsive seizure (NCS) and other electroencephalographic (EEG) abnormalities in this population is not known. This information is needed to make recommendations regarding the routine use of emergent EEG in AMS patients. Objective(s): To identify the prevalence of NCS and other EEG abnormalities in ED patients with AMS. Method(s): An ongoing prospective study at two academic urban ED. Inclusion: Patients &gt;= 13 years old with AMS. Exclusion: An easily correctable cause of AMS (e.g. hypoglycemia, opioid overdose). A 30-minute EEG with the standard 19 electrodes was performed on each subject as soon as possible after presentation (usually within 1 hour). Outcome(s): The rate of EEG abnormalities based on blinded review of all EEGs by two boardcertified epileptologists. Descriptive statistics are used to report EEG findings. Frequencies are reported as percentages with 95% confidence intervals (CI), and inter-rater variability is reported with kappa. Result(s): The interim analysis was performed on 130 consecutive patients (target sample size: 260) enrolled from May to October 2011 (median age: 61, range 13-100, 40% male). EEGs for 20 patients were reported uninterpretable by at least one rater (6 by both raters). of the remaining 110, only 30 (27%, 95%CI 20-36%) were normal according to either rater (n = 15 by both). The most common abnormality was background slowing (n = 75, 68%, 95%CI 59-76%) by either rater (n = 47 by both), indicating underlying encephalopathy. NCS was diagnosed in 8 patients (7%, 95%CI, 4-14%) by at least one rater (n = 4 by both), including 6 (5%, 95%CI 2-12%) patients in non-convulsive status epilepticus (NCSE). 29 patients (26%,95%CI 19-35%) had interictal epileptiform discharges read by at least one rater (n = 12 by both) indicating cortical irritability and an increased risk of spontaneous seizure. Inter-rater reliability for EEG interpretations was modest (kappa: 0.53, 95%CI 0.39-0.67). Conclusion(s): ED patients with AMS have a high prevalence of EEG abnormalities, including encephalopathy and NCS. ED physicians should have a high index of suspicion for such pathologies in AMS patients. EEG is necessary to make the diagnosis of NCS/NCSE, for which early treatment could significantly reduce morbidity.</t>
  </si>
  <si>
    <t>Academic Emergency Medicine. Conference: 2012 Annual Meeting of the Society for Academic Emergency Medicine, SAEM 2012. Chicago, IL United States. Conference Publication: (var.pagings). 19(SUPPL. 1) (pp S5), 2012. Date of Publication: April 2012.</t>
  </si>
  <si>
    <t>Slana A.
 Magatova A.
 Vaculova G.
 Reissigova J.
 Brkic J.
 Fialova D.</t>
  </si>
  <si>
    <t>Prevalence of pain and rationality of use of analgesics in community-residing and acutely hospitalized seniors in the Czech Republic: Results from the EUROAGEISM H2020 ESR7 and the INOMED projects.</t>
  </si>
  <si>
    <t>Background and Objective: The proper diagnosis of pain and its appropriate management are crucial, particularly in older patients (in order toprevent somatic and neuropsychoatric complications, chronification of pain and worsening of some commorbidities, eg. geriatric dementia and depression). The aim of our study was to identify and compare the prevalence of pain, its main characteristics andthe rationality of analgesic drug use in community-residing and acutely hospitalized older patients in the Czech Republic. Method(s): Data of 1159 Czech seniors 65+ (N=589 acute care, N= 563 ambulatory care, selected from 4 cities of 4 different regions) were prospectively collected in the EuroAgeism H2020 ESR7 international project in 2018-2019 using protocols of comprehensive geriatric assessment (including over 300 socio-demographic, clinical, functional and medication-related geriatric characteristics). Descriptive statistics was applied using R-software (version 4.0.3). Main Outcome Measure(s): The prevalence of pain (including asessment of all comprehensive pain characteristics, as well as pain intensity before and after medication treatment using VAS- visual analogue scale), appropriateness of selection of analgesics (with a special focus on opioids and weak opiods) and comparisons of rationality of prescribing between acute and ambulatory care in the Czech Republic. Result(s): In the total sample, more than half of seniors (58.1%) suffered from pain (41.7% seniors reported chronic pain, 18.9 % acute pain and 4.7% breakthrough pain). The highest prevalence was documented for pain experienced 2-3 times a week (22.3%) and several times a day (21.2%). 10.2% patients in acute care and 5.0% in ambulatory care took opiods (p&lt;0.001). Of those, half (50%) were treated by weak opioids, 5% by combination of weak opioids with other analgesics, 3.2% by strong opioids and 1.3% by combinations of more opioids. During assessment of pain intensity reduction (according to VAS) strong opioids were the most efficient in ambulatory care (in average reduction of VAS from 8 to 2) whereas weak opioids combined with NSAIDs were the most used and efficient in acute care (reduction VAS from 6 to 1). Conclusion(s): Our pilot findings confirmed significantly higher prevalence of opioids prescription in acute than ambulotory care and overal high prescription of weak opioids (in over 50% of patients treated by analgesics). In terms of efficacy of the analgesics, strong opioids had the higher efficacy in reduction of pain intensity in ambulatory practices, while weak opioids combined with NSAIDs were more prescribed and enough effective in acute care.</t>
  </si>
  <si>
    <t>https://dx.doi.org/10.1007/s11096-021-01352-w</t>
  </si>
  <si>
    <t>International Journal of Clinical Pharmacy. Conference: 49th ESCP Symposium on Clinical Pharmacy. Virtual. 43(6) (pp 1791), 2021. Date of Publication: December 2021.</t>
  </si>
  <si>
    <t>Mullachery P.H.
 Lima-Costa M.F.
 de Loyola Filho A.I.</t>
  </si>
  <si>
    <t>Prevalence of pain and use of prescription opioids among older adults: results from the Brazilian Longitudinal Study of Aging (ELSI-Brazil).</t>
  </si>
  <si>
    <t>Background: Pain has a significant impact on people's quality of life. The use of prescription opioids to treat pain is associated with an increased risk of opioid use disorders and overdose death. We measured the prevalence of recurrent pain, prescription opioid use, and associations between chronic conditions and prescription opioid use among Brazilian older adults. Method(s): We used data from the first population-based longitudinal study of aging in Brazil (ELSI-Brazil), 2019-2020 (mean age = 63.3; 54.4% female). Outcomes were: (1) experience of recurrent pain and (2) use of opioid analgesics in the past three months among those who experience pain. Exposures included selected health conditions, history of falls, and hospitalizations. Finding(s): Prevalence of pain (n = 9234) was 36.9% (95% CI: 32.6-41.1). Pain was reported more frequently by female participants, low-income individuals, and those with a previous diagnosis of arthritis, chronic back pain, depressive symptoms, history of falls, and hospitalizations. Prevalence of opioid use among those reporting pain (n = 3350) was 30% (95% CI: 23.1-38.0). Prevalence of opioid use was higher among female and single individuals. In adjusted models, arthritis, chronic back pain, and presence of depressive symptoms were associated with prescription opioid use. Interpretation(s): Prescription opioid use was reported by a sizable portion of the older adults who suffer from pain in Brazil. In a context of growing consumption of prescription opioids, opioid misuse has the potential to increase in the future. Surveillance of prescription opioid use is critical to prevent their harmful consequences. Funding(s): ELSI-Brazil was funded by the Brazilian Ministry of Health.Copyright © 2023 The Author(s)</t>
  </si>
  <si>
    <t>https://dx.doi.org/10.1016/j.lana.2023.100459</t>
  </si>
  <si>
    <t>Lancet Regional Health - Americas. 20 (no pagination), 2023. Article Number: 100459. Date of Publication: April 2023.</t>
  </si>
  <si>
    <t>Rottenberg Y.
 Jacobs J.M.
 Stessman J.</t>
  </si>
  <si>
    <t>Prevalence of pain with advancing age brief report.</t>
  </si>
  <si>
    <t>Background: The epidemiology of chronic pain with advancing age remains poorly established. Although most studies have examined somatic (musculoskeletal and joint) pain, visceral pain (such as headache and abdominal pain) has warranted less attention. We present longitudinal data from age 70 to 90years concerning chronic musculoskeletal/joint pain, abdominal pain, and headache. Method(s): Data was collected by the Jerusalem Longitudinal Study, which is a prospective study of a representative sample from the 1920-1921 birth-cohort living in West Jerusalem. Participants underwent comprehensive assessment at home in 1990, 1998, 2005, and 2010, at ages 70 (n=460), 78 (n=763), 85 (n=1149), and 90years (n=394), respectively, and were directly questioned concerning the presence and location of pain. Result(s): The overall prevalence of pain of any kind at ages 70, 78, 85, and 90years was 73% (n=336/460), 81.1% (n=619/763), 56.3% (n=647/1149), and 31.2% (n=123/394), respectively. Pain at younger ages only was associated with female gender, lower educational status, functional dependence, physical inactivity, increased body mass index, loneliness, depression, and poor self-rated health. At ages 70, 78, 85, and 90years, chronic neck/back pain was present among 41.5%, 58.9%, 30.1%, and 14.6% of participants, respectively; chronic joint pain was present among 43.0%, 60.6%, 45.2%, and 25.2%, respectively. In contrast abdominal pain was less common and disappeared among the oldest old: 14.7%, 13.9%, 1.7%, and 1.5%, respectively, with a similar pattern for headache: 43.3%, 33.5%, 2.1%, and 1.3%. While pain was reported at &gt;=2 sites by 42.3% and 54.6% at ages 70 and 78years, respectively, by ages 85 and 90years, pain was most frequently reported at only 1 site. Conclusion(s): Visceral pain (headache and abdominal pain) completely disappeared among the oldest old, in contrast to a far smaller decline in somatic (musculoskeletal and joint) pain.Copyright © 2015 AMDA - The Society for Post-Acute and Long-Term Care Medicine.</t>
  </si>
  <si>
    <t>https://dx.doi.org/10.1016/j.jamda.2014.12.006</t>
  </si>
  <si>
    <t>Journal of the American Medical Directors Association. 16(3) (pp e1-264), 2015. Date of Publication: 01 Mar 2015.</t>
  </si>
  <si>
    <t>Ahmed A.
 Bhatnagar S.
 Rana S.P.S.
 Ahmad S.M.
 Joshi S.
 Mishra S.</t>
  </si>
  <si>
    <t>Prevalence of phantom breast pain and sensation among postmastectomy patients suffering from breast cancer: A prospective study.</t>
  </si>
  <si>
    <t>Background: With the advent of newer treatment modalities, survival rate among breast cancer patients has improved substantially over the last few years. Hence, the concern has also shifted to the impact of treatment, side effects, and the morbidities arising from disease management. Among them is the development of phantom breast pain (PBP) and sensation (PBS) after mastectomy. Method(s): After obtaining ethical committee approval, 80 patients suffering from carcinoma breast undergoing modified radical mastectomy were enrolled into the study. They were assessed preoperatively for presence of breast pain, disease, and surgical concerns and followed up postoperatively at 6 weeks, 6 and 12 months, respectively, for development of PBP and PBS, and other associated effects. Result(s): The prevalence of PBP and PBS was 5.4%, 9.5% at 6 weeks, 8.2%, 6.8% at 6 months, and 13.6% and 17% at 12 months, respectively. There was high prevalence of depression, sleep disturbance, and anxiolytic intake among the patients with PBP and PBS (P value &lt; 0.05). Conclusion(s): The prevalence of PBP and PBS was very low and of minor clinical significance. There was higher prevalence of depression, sleep disturbances, and anxiolytic intake among the patients with PBP and PBS, but it did not result in any significant impact on the patients daily activities. © 2013 World Institute of Pain.</t>
  </si>
  <si>
    <t>https://dx.doi.org/10.1111/papr.12089</t>
  </si>
  <si>
    <t>Pain Practice. 14(2) (pp E17-E28), 2014. Date of Publication: February 2014.</t>
  </si>
  <si>
    <t>Hilliard P.E.
 Waljee J.
 Moser S.
 Metz L.
 Mathis M.
 Goesling J.
 Cron D.
 Clauw D.J.
 Englesbe M.
 Abecasis G.
 Brummett C.M.</t>
  </si>
  <si>
    <t>Prevalence of Preoperative Opioid Use and Characteristics Associated with Opioid Use among Patients Presenting for Surgery.</t>
  </si>
  <si>
    <t>Importance: Patterns of preoperative opioid use are not well characterized across different surgical services, and studies in this patient population have lacked important self-reported data of pain and affect. Objective(s): To assess the prevalence of preoperative opioid use and the characteristics of these patients in a broadly representative surgical cohort. Design, Setting, and Participant(s): Cross-sectional, observational study of patients undergoing surgery at a tertiary care academic medical center. Data were collected as a part of large prospective institutional research registries from March 1, 2010, through April 30, 2016. Exposures: Preoperative patient and procedural characteristics, including prospectively assessed self-reported pain and functional measures. Main Outcomes and Measures: Patient-reported opioid use before surgery. Result(s): Of the total 34186 patients recruited (54.2% women; mean [SD] age, 53.1 [16.1] years), preoperative opioid use was reported in 7894 (23.1%). The most common opioids used were hydrocodone bitartrate (4685 [59.4%]), tramadol hydrochloride (1677 [21.2%]), and oxycodone hydrochloride (1442 [18.3%]). Age of 31 to 40 years (adjusted odds ratio [aOR], 1.26; 95% CI, 1.10-1.45), tobacco use (former use aOR, 1.32 [95% CI, 1.22-1.42]; current use aOR, 1.62 [95% CI, 1.48-1.78]), illicit drug use (aOR, 1.74; 95% CI, 1.16-2.60), higher pain severity (aOR, 1.33; 95% CI, 1.31-1.35), depression (aOR, 1.22; 95% CI, 1.12-1.33), higher Fibromyalgia Survey scores (aOR, 1.06, 95% CI, 1.05-1.07), lower life satisfaction (aOR, 0.95, 95% CI, 0.93-0.96), and more medical comorbidities (American Society of Anesthesiology score aOR, 1.47 [95% CI, 1.37-1.58]; Charlson Comorbidity Index aOR, 1.29 [95% CI, 1.18-1.41]) were all independently associated with preoperative opioid use. Preoperative opioid use was most commonly reported by patients undergoing orthopedic (226 [65.1%]) and neurosurgical spinal (596 [55.1%]) procedures and least common among patients undergoing thoracic procedures (244 [15.7%]). After adjusting for patient characteristics, the patients undergoing lower extremity procedures were most likely to report preoperative opioid use (aOR, 3.61; 95% CI, 2.81-4.64), as well as those undergoing pelvic (excluding hip) (aOR, 3.09; 95% CI, 1.88-5.08), upper extremity (aOR, 3.07; 95% CI, 2.12-4.45), and spinal or spinal cord (aOR, 2.68; 95% CI, 2.15-3.32) procedures, with the group undergoing intrathoracic surgery as the reference group. Conclusions and Relevance: In this large study of preoperative opioid use that includes patient-reported outcome measures, more than 1 in 4 patients presenting for surgery reported opioid use. These data provide important insights into this complicated patient population that would appear to help guide future preoperative optimization and perioperative opioid-weaning interventions..Copyright © 2018 American Medical Association. All rights reserved.</t>
  </si>
  <si>
    <t>https://dx.doi.org/10.1001/jamasurg.2018.2102</t>
  </si>
  <si>
    <t>JAMA Surgery. 153(10) (pp 929-937), 2018. Date of Publication: October 2018.</t>
  </si>
  <si>
    <t>Reis, Alessandra Diehl;Figlie, Neliana Buzi;Laranjeira, Ronaldo</t>
  </si>
  <si>
    <t>Prevalence of substance use among trauma patients treated in a Brazilian emergency room.</t>
  </si>
  <si>
    <t>Objective: Although there is a considerable amount of data in the literature regarding the association between alcohol consumption and injuries treated in emergency rooms, little is known about the relationship between such injury and the use of other substances. The objective of this study was to estimate the prevalence of substance use in patients admitted to the emergency room for non-fatal injuries. Method: A prospective cross-sectional study assessing all patients admitted to the emergency room within 6 hours after a non-fatal injury was conducted over a three-month period. The following were used as measures of alcohol and drug use: a standardized World Health Organization questionnaire; a self-administered questionnaire related to drug consumption within the 24 hours preceding contact; the Drug Abuse Screening Test; urine screens for cannabis, cocaine and benzodiazepines; and determination of blood alcohol concentration. Descriptive analyses were performed and the confidence interval used was 95%. Results: A total of 353 patients were included. Cannabis and cocaine screens were conducted for 242 patients and benzodiazepine screens were conducted for 166. Blood alcohol concentrations reached the level of positivity in 11% (n = 39), and 10% (n = 33) presented some degree of intoxication. Among the 242 patients screened, 13.6% (n = 33) tested positive for cannabis, and 3.3% (n = 8) tested positive for cocaine, whereas 4.2% (n = 7) of the 166 patients screened tested positive for benzodiazepines. Conclusions: Substance use was highly prevalent among these individuals. In this sample, the frequency for the use of cannabis (an illicit drug) was comparable to that of alcohol. More studies are needed in order to characterize such use among Brazilians and to develop proper approaches to such cases, with the aim of reducing substance use and its consequences. (PsycINFO Database Record (c) 2016 APA, all rights reserved)</t>
  </si>
  <si>
    <t>https://doi.org/10.1590/S1516-44462006000300009</t>
  </si>
  <si>
    <t>Toftdahl, Nanna Gilliam;Nordentoft, Merete;HjorthÃ¸j, Carsten</t>
  </si>
  <si>
    <t>Prevalence of substance use disorders in psychiatric patients: A nationwide Danish population-based study.</t>
  </si>
  <si>
    <t>Purpose: The present study established the national prevalence of substance use disorders (SUDs) among Danish psychiatric patients. Furthermore, patients with SUDs and those without SUDs were compared on a range of socio-demographic, clinical, and treatment characteristics. Methods: Data were obtained from several Danish population-based registers. The study population was defined as all individuals with incidents of schizophrenia, schizotypal disorder, other psychoses, bipolar disorder, depression, anxiety, obsessiveâ€“compulsive disorder (OCD), post-traumatic stress disorder (PTSD), and personality disorders since 1969. The prevalence of SUDs was examined for the following psychoactive substances: alcohol, opioids, cannabis, sedatives, cocaine, psycho-stimulants and hallucinogens. Results: A total of 463,003 patients were included in the analysis. The prevalence of any lifetime SUD was: 37 % for schizophrenia, 35 % for schizotypal disorder, 28 % for other psychoses, 32 % for bipolar disorder, 25 % for depression, 25 % for anxiety, 11 % for OCD, 17% for PTSD, and 46 % for personality disorders. Alcohol use disorder was the most dominating SUD in every psychiatric category (25 % of all included patients). Patients with SUDs were more often men, had fewer years of formal education, more often received disability pension and died due to unnatural causes. Conclusions: The study was the most comprehensive of its kind so far to estimate the prevalence of SUDs in an unselected population-based cohort, and it revealed remarkably high prevalence among the psychiatric patients. The results should encourage continuous focus on possible comorbidity of psychiatric patients, as well as specialised and integrated treatment along with increased support of patients with comorbid disorders. (PsycINFO Database Record (c) 2019 APA, all rights reserved)</t>
  </si>
  <si>
    <t>https://doi.org/10.1007/s00127-015-1104-4</t>
  </si>
  <si>
    <t>Fernandez A.C.
 Waljee J.F.
 Gunaseelan V.
 Brummett C.M.
 Englesbe M.J.
 Bicket M.C.</t>
  </si>
  <si>
    <t>Prevalence of Unhealthy Substance Use and Associated Characteristics Among Patients Presenting for Surgery.</t>
  </si>
  <si>
    <t>Objective: To assess the prevalence of and identify characteristics associated with unhealthy use before surgery. Background(s): Although the escalation in US drug overdose deaths is apparent, the unhealthy use of substances among patients presenting for surgery is unclear. Method(s): We conducted a retrospective study of patients presenting for elective surgical procedures between December 2018 and July 2021 and prospectively recruited to 1 of 2 clinical research studies (Michigan Genomics Initiative, Prevention of Iatrogenic Opioid Dependence after Surgery Study). The primary outcome was unhealthy substance use in the past 12 months as determined using the Tobacco, Alcohol, Prescription medication, and other Substance use tool. Result(s): Among 1912 patients, unhealthy substance use was reported in 768 (40.2%). The most common substances with unhealthy use were illicit drugs [385 (20.1%)], followed by alcohol 358 (18.7%)], tobacco [262 (13.7%)], and prescription medications [86 (4.5%)]. Patients reporting unhealthy substance use were significantly more likely to be younger, male [aOR: 1.95 (95% CI, 1.58-2.42)], and have higher scores for pain [aOR: 1.07 (95% CI, 1.02-1.13)], and anxiety [aOR: 1.03 (95% CI, 1.01-1.04)]. Unhealthy substance use was more common among surgical procedures of the forearm, wrist, and hand [aOR: 2.58 (95% CI, 1.01-6.55)]. Conclusion(s): As many as 2 in 5 patients in the preoperative period may present with unhealthy substance use before elective surgery. Given the potential impact of substance use on surgical outcomes, increased recognition of the problem by screening patients is a critical next step for surgeons and perioperative care teams.Copyright © 2022 Wolters Kluwer Health, Inc. All rights reserved.</t>
  </si>
  <si>
    <t>https://dx.doi.org/10.1097/SLA.0000000000005767</t>
  </si>
  <si>
    <t>Annals of Surgery. 278(4) (pp E740-E744), 2023. Date of Publication: 01 Oct 2023.</t>
  </si>
  <si>
    <t>Kissinger, P; Althoff, M; Burton, N; Schmidt, N; Hembling, J; Salinas, O; Shedlin, M</t>
  </si>
  <si>
    <t>Prevalence, patterns and predictors of substance use among Latino migrant men in a new receiving community</t>
  </si>
  <si>
    <t>Latino migrant men; Substance use; Binge drinking; Respondent driven sampling; Cohort; STI</t>
  </si>
  <si>
    <t>ALCOHOL-USE; MEXICAN MIGRANTS; DRUG-USE; SEASONAL FARMWORKERS; PROBLEM DRINKING; COCAINE USE; MIGRATION; WORKERS; HIV; SCALE</t>
  </si>
  <si>
    <t>Background: The purpose of this study was to evaluate the prevalence, patterns and predictors (individual, social, cultural, and environmental) of illicit drug use and binge drinking in a cohort of Latino migrant men (LMM) in a new receiving community. Methods: A cohort of LMM in New Orleans (n = 125) was assembled in 2007 using respondent driven sampling and interviewed quarterly for 18 months regarding past month substance use and other potential covariates. Baseline frequencies were weighted using RDSAT and longitudinal analyses included generalized estimating equations (GEE) and the Cochran-Armitage test for trends. Results: At baseline, substance use behaviors were: drug use 15.0% (range 7.3-25.0%) and binge drinking 58.3% (range 43.6-74.6%). All three of these behaviors decreased over follow-up (P&lt;0.01). Baseline alcohol dependence and drug problem were 11.8% (range 5.6-24.3%) and 0.08% (range 0.00-2.7%) and both remained the same over time. Baseline rate of chlamydia was 9% (range 0.00-22.4%); all men tested negative for gonorrhea, HIV, and syphilis. For both binge drinking and drug use, having sex with a female sex worker was associated with increased risk, whereas belonging to a club or organization was associated with less risk. Additional factors associated with increased drug use were: having a friend in New Orleans upon arrival, symptoms of depression, and working in construction. An additional factor associated with less binge drinking was having family in New Orleans upon arrival. Conclusion: Among LMM, substance use is influenced by social and environmental factors. Interventions increase community connectedness may help decrease usage. (C) 2013 Elsevier Ireland Ltd. All rights reserved.</t>
  </si>
  <si>
    <t>Hawkins EJ, Malte CA, Baer JS, Kivlahan DR.</t>
  </si>
  <si>
    <t>Prevalence, predictors, and service utilization of patients with recurrent use of Veterans Affairs substance use disorder specialty care</t>
  </si>
  <si>
    <t>10.1016/j.jsat.2011.11.002</t>
  </si>
  <si>
    <t>Christensen H.
 Low L.-F.
 Anstey K.J.</t>
  </si>
  <si>
    <t>Prevalence, risk factors and treatment for substance abuse in older adults.</t>
  </si>
  <si>
    <t>PURPOSE OF REVIEW: This paper briefly outlines new research on the epidemiology of alcohol and drug use in the older population, describes mental and cognitive consequences of substance use and summarizes recent treatment trials for alcohol dependence. RECENT FINDINGS: Cross-sectional and longitudinal studies indicate that alcohol use is less prevalent in older groups, and it decreases over time. Comorbidity (alcohol and other drugs, alcohol with mental health disorders) is high. An inverse-U-shaped curve describes the association between alcohol consumption and cognitive impairment with increased impairment for abstainers and high users as compared with moderate users. Trials of alcohol use in the older population are rare, but they suggest that brief patient education may reduce drinking levels in primary care populations, and that, for some users, integrated primary care may be more useful than referral to specialist care. SUMMARY: The basis for higher risk in abstainers is not resolved. More randomized controlled trials are needed, which target alcohol use and dependence and also focus on comorbid disorders. © 2006 Lippincott Williams &amp; Wilkins, Inc.</t>
  </si>
  <si>
    <t>https://dx.doi.org/10.1097/01.yco.0000245743.60631.4a</t>
  </si>
  <si>
    <t>Current Opinion in Psychiatry. 19(6) (pp 587-592), 2006. Date of Publication: November 2006.</t>
  </si>
  <si>
    <t>Woo S.A.
 Cragg A.
 Wickham M.E.
 Villanyi D.
 Scheuermeyer F.
 Hau J.P.
 Hohl C.M.</t>
  </si>
  <si>
    <t>Preventable adverse drug events: Descriptive epidemiology.</t>
  </si>
  <si>
    <t>Aim: Our objective was to identify preventable adverse drug events and factors contributing to their development. Method(s): We performed a retrospective chart review combining data from three prospective multicentre observational studies that assessed emergency department patients for adverse drug events. A clinical pharmacist and physician independently reviewed the charts, extracted data and rated the preventability of each adverse drug event. A third reviewer adjudicated all discordant or uncertain cases. We calculated the proportion of adverse drug events that were deemed preventable, performed multivariable logistic regression to explore the characteristics of patients with preventable events, and identified contributing factors. Result(s): We reviewed the records of 1 356 adverse drug events in 1 234 patients. Raters considered 869 (64.1%) of adverse drug events probably or definitely preventable. Patients with mental health diagnoses (OR 1.8; 95% CI 1.3-2.5) and diabetes (OR 1.7; 95% CI 1.2-2.4) were more likely to present with preventable events. The medications most commonly implicated in preventable events were warfarin (9.4%), hydrochlorothiazide (4.5%), furosemide (4.0%), insulin (3.9%) and acetylsalicylic acid (2.7%). Common contributing factors included inadequate patient instructions, monitoring and follow-up, and reassessments after medication changes had been made. Conclusion(s): Our study suggests that patients with mental health conditions and diabetes require close monitoring. Efforts to address the identified contributing factors are needed.Copyright © 2019 The Authors. British Journal of Clinical Pharmacology published by John Wiley &amp; Sons Ltd on behalf of British Pharmacological Society</t>
  </si>
  <si>
    <t>https://dx.doi.org/10.1111/bcp.14139</t>
  </si>
  <si>
    <t>British Journal of Clinical Pharmacology. 86(2) (pp 291-302), 2020. Date of Publication: 01 Feb 2020.</t>
  </si>
  <si>
    <t>Atkins K.J.
 Scott D.A.
 Silbert B.
 Pike K.E.
 Evered L.</t>
  </si>
  <si>
    <t>Preventing Delirium and Promoting Long-Term Brain Health: A Clinical Trial Design for the Perioperative Cognitive Enhancement (PROTECT) Trial.</t>
  </si>
  <si>
    <t>Background: Perioperative neurocognitive disorders (PND), including postoperative delirium (POD), are common in older adults and, for many, precipitate functional decline and/or dementia. Objective(s): In this protocol, we describe a novel multidisciplinary, multicomponent perioperative intervention that seeks to prevent or reduce POD and associated cognitive decline. Method(s): We will conduct a prospective, single-blind, pragmatic, randomized-controlled trial to compare our tailored multi-disciplinary perioperative pathway against current standard of care practices. We will recruit a total of 692 elective surgical patients aged 65 years or more and randomize them in a 1:1 design. Our perioperative intervention targets delirium risk reduction strategies by emphasizing the importance of early mobilization, nutrition, hydration, cognitive orientation, sensory aids, and avoiding polypharmacy. To promote healthy behavior change, we will provide a tailored psychoeducation program both pre- and postoperatively, focusing on cardiovascular and psychosocial risks for cognitive and functional decline. Result(s): Our primary outcome is the incidence of any PND (encapsulating POD and mild or major postoperative neurocognitive disorder) at three months postoperative. Secondary outcomes include any incidence of POD or neurocognitive disorder at 12 months. A specialized delirium screening instrument, the Confusion Assessment Method (3D-CAM), and a neuropsychological test battery, will inform our primary and secondary outcomes. Conclusion(s): Delirium is a common and debilitating postoperative complication that contributes to the cognitive and functional decline of older adults. By adopting a multicomponent, multidisciplinary approach to perioperative delirium prevention, we seek to reduce the burden of delirium and subsequent dementia in older adults.Copyright © 2021 - IOS Press. All rights reserved.</t>
  </si>
  <si>
    <t>https://dx.doi.org/10.3233/JAD-210438</t>
  </si>
  <si>
    <t>Journal of Alzheimer's Disease. 83(4) (pp 1637-1649), 2021. Date of Publication: 2021.</t>
  </si>
  <si>
    <t>Kulikov A.
 Tere V.
 Sergi P.G.
 Bilotta F.</t>
  </si>
  <si>
    <t>Prevention and treatment of postoperative pain in pediatric patients undergone craniotomy: Systematic review of clinical evidence.</t>
  </si>
  <si>
    <t>Background: Prevention and treatment of postoperative pain after craniotomy in pediatric patients is an open and challenging clinical problem due to limited epidemiological data and significant concerns on safety of the most common analgesics in neurosurgical patients. We reviewed the literature to evaluate the possible available strategies in pain management in pediatric patients. Method(s): The systematic review was performed in accordance with PRISMA statement recommendations. PUBMED, EMBASE and Scopus databases were queried. Inclusion criteria were: randomized controlled trials, prospective and retrospective observational studies published before 2020 and reported postoperative pain management after craniotomy (i.e. including studies accomplished after craniotomy, craniectomy and reconstructive surgery) in children population (neonates to 18 years old). Result(s): A total of 11 studies - 4 randomized controlled, 5 prospective observational and 2 retrospective met criteria for inclusion. The selected studies reported data from a total of 1077 patients, with age ranging between neonates to 18 years, 52% male and 48% female. Opioids are still the most commonly used drugs. Paracetamol and NSAIDs are frequently used as adjuvants to reduce postoperative opioid requirements. Data on potential hypocoagulation due to the antiplatelet effect of NSAIDs are lacking. Selective scalp block provides lower pain scores in early postoperative period. Conclusion(s): Clinical evidence on prevention and treatment of postoperative pain in pediatric patients undergone craniotomy is still sparse. Available data prove that a multimodal approach, realized as the use a combination of opioids, paracetamol/NSAIDs and regional anesthesia, is effective and rarely associate with complications.Copyright © 2021 Elsevier B.V.</t>
  </si>
  <si>
    <t>https://dx.doi.org/10.1016/j.clineuro.2021.106627</t>
  </si>
  <si>
    <t>Clinical Neurology and Neurosurgery. 205 (no pagination), 2021. Article Number: 106627. Date of Publication: June 2021.</t>
  </si>
  <si>
    <t>Remerand F.
 Couvret C.
 Pourrat X.
 Tendre C.L.
 Baud A.
 Fusciardi J.</t>
  </si>
  <si>
    <t>Prevention of psychedelic side effects associated with low dose continuous intravenous ketamine. [French]</t>
  </si>
  <si>
    <t>Objective. Continuous low dose infusion of intravenous ketamine for postoperative analgesia was often associated with frightening acute psychodysleptic experiences in our patients. We hypothesized they were due to boluses of ketamine accumulated in the infusion line. We evaluated on two successive groups the impact of perfusion line modifications on psychodysleptic side effects occurrence. Methods. We compared a reference historic group (in which ketamine line was connected to perfusion line) to a second prospective group (in which ketamine line was connected to the venous catheter via an unidirectional valve). Results. Psychodysleptic experiences occurrence decreased from 4 patients of 26 (15%) to 2 of 116 (2%, p = 0.01). Moreover, these experiences were no longer associated with severe anxious symptoms like near death experiences. Conclusion. An unidirectional valve must be considered to limit the occurrence of low dose intravenous ketamine infusion associated psychedelic side effects, during postoperative analgesia. © 2008 Societe Francaise de Pharmacologie et de Therapeutique.</t>
  </si>
  <si>
    <t>https://dx.doi.org/10.2515/therapie:200802</t>
  </si>
  <si>
    <t>Therapie. 62(6) (pp 499-505), 2007. Date of Publication: November-December 2007.</t>
  </si>
  <si>
    <t>Bobitt J.
 Clary K.
 Krawitz M.
 Silva L.Q.
 Kang H.</t>
  </si>
  <si>
    <t>Prevention, Practice, and Policy: Older US Veterans' Perspectives on Cannabis Use.</t>
  </si>
  <si>
    <t>Background and Objective: Veterans often struggle with disabling physical and mental health conditions that tend to worsen as they age. Current medications used to treat these conditions include opioids and benzodiazepines though they can have negative side effects. Looking for alternatives to these medications, many older Veterans use cannabis for medical purposes. We aimed to develop a deeper understanding of older Veterans' cannabis use. Method(s): We used maximum variation sampling to select 32 Veterans who had completed baseline and follow-up surveys to participate in semi-structured interviews. Result(s): After applying a thematic analysis, results show older Veterans are using medical cannabis as a means of harm reduction as an adjunct or substitute for other medications and substances with limited guidance from their healthcare providers. Veterans also reported that there exists an inconsistency across the Veterans Health Administration system regarding the interpretation and application of cannabis policies. Conclusion(s): Drawing from these findings, we explore medical cannabis as a harm reduction technique and discuss how a lack of physician engagement and current Veterans Health Administration policies discourage older Veterans from discussing and potentially benefiting from the use of medical cannabis.Copyright © 2023, The Author(s), under exclusive licence to Springer Nature Switzerland AG.</t>
  </si>
  <si>
    <t>https://dx.doi.org/10.1007/s40266-022-00995-2</t>
  </si>
  <si>
    <t>Drugs and Aging. 40(1) (pp 59-70), 2023. Date of Publication: January 2023.</t>
  </si>
  <si>
    <t>Parikh B.
 Maliwad J.
 Shah V.R.</t>
  </si>
  <si>
    <t>Preventive analgesia: Effect of small dose of ketamine on morphine requirement after renal surgery.</t>
  </si>
  <si>
    <t>Background: N-methyl D-Aspartate (NMDA) receptors seem to be responsible for pain memory and their blockade can contribute significantly in prevention of pain. This study was conducted to evaluate the preventive effect of small dose of ketamine, a NMDA receptor blocker, given before skin incision in renal surgery, with the aim to compare analgesic efficacy, intra operative and post-operative side effects. Material(s) and Method(s): In a prospective double-blind study, 60 American Society of Anesthesiologists (ASA) risk I and II adult patients scheduled for elective open renal surgeries by flank incision were randomly divided in two groups. Ketamine group (group K) received ketamine 0.15 mg/kg intravenously, 30 minute before start of surgery followed by infusion of ketamine 2 mcg/kg/min till start of skin closure. Control group (group C) received normal saline in place of ketamine. Both groups received morphine 0.15 mg/ kg i.v. at the time of skin closure. The analgesic efficacy was judged by visual analogue scale (VAS) at rest and on movement, time to first analgesic and morphine consumption in 24 hours. Opioid or ketamine related side effects were also recorded. Result(s): Patients in ketamine group had significantly lower VAS score, longer time to first analgesic (21.6 +/- 0.12 Vs 3.8 +/- 0.7 hrs), and lower morphine consumption (5.8 +/- 1.48 Vs 18.1 +/- 1.6 mg) in 24 hours. There were no demonstrable side effects related to ketamine in group K whereas incidence of nausea and vomiting was higher in group C. Conclusion(s): Our results demonstrate that small dose of ketamine decreases post-operative pain, reduces morphine consumption, and delays patients request for analgesia beyond the clinical duration of action of ketamine after open renal surgery.</t>
  </si>
  <si>
    <t>https://dx.doi.org/10.4103/0970-9185.86592</t>
  </si>
  <si>
    <t>Journal of Anaesthesiology Clinical Pharmacology. 27(4) (pp 485-488), 2011. Date of Publication: October-December 2011.</t>
  </si>
  <si>
    <t>Christensen B.L.
 Tavangar F.
 Kroch A.E.
 Burchell A.N.
 Rourke S.B.
 Rousseau R.K.
 Raboud J.M.
 Light L.
 Bekele T.
 Tan D.H.S.
 Cohen J.
 Cooper C.
 Arbess G.
 Lavoie E.
 Loutfy M.
 Andany N.
 Walmsley S.
 Silverman M.
 Borque T.
 El-Helou P.
 Gauvin H.
 Tharao W.
 Li A.
 Craig J.
 Martinez-Cajas J.</t>
  </si>
  <si>
    <t>Previous Syphilis Not Associated with Neurocognitive Outcomes in People Living with Human Immunodeficiency Virus in Ontario, Canada.</t>
  </si>
  <si>
    <t>Background About 40% to 60% of people living with human immunodeficiency virus (HIV) experience neurocognitive impairments, irrespective of antiretroviral status. We hypothesized that a history of syphilis or neurosyphilis would be associated with worse neurocognitive outcomes in this population. Methods Among health care-engaged people living with HIV in Ontario older than 16 years enrolled in the OHTN Cohort Study, neurocognitive outcomes were as follows: (1) self-reported Medical Outcome Study-HIV Health Survey 4-item cognitive scale; (2) average T score summary scores based on objective neuropsychological testing of complex attention, speed of processing, and learning/memory; and (3) global deficit score dichotomized into impaired/unimpaired neurocognitive status. Syphilis history was determined by laboratory data or chart review. Univariable and multivariable generalized linear mixed models assessed the association between each of: syphilis, number of episodes of syphilis, and years since syphilis diagnosis with these neurocognitive outcomes controlling for age, sex, race, education, income, years of HIV, nadir and most recent CD4 count, most recent HIV viral load, substance use, depression, and number of prior neurocognitive tests. Results Of 1288 eligible participants, 218 (16.9%) had a history of syphilis at baseline and an additional 53 were diagnosed during follow up for a total of 271 (21.0%) at the most recent visit. Of those with past infection at baseline, 179 (82.1%) had 1 and 39 (17.9%) had 2 or more episodes of syphilis. In longitudinal multivariable models, we observed no relationship between syphilis diagnosis or years since syphilis diagnosis and any of the neurocognitive outcomes. Conclusions In this sample, prior syphilis was not associated with worse neurocognitive outcomes over time according to self-reported scales or objective neuropsychological testing.Copyright © Lippincott Williams &amp; Wilkins.</t>
  </si>
  <si>
    <t>https://dx.doi.org/10.1097/OLQ.0000000000001716</t>
  </si>
  <si>
    <t>Sexually Transmitted Diseases. 50(1) (pp 34-41), 2023. Date of Publication: 01 Jan 2023.</t>
  </si>
  <si>
    <t>Stephens, Dustin B.</t>
  </si>
  <si>
    <t>Primary and secondary prevention of hepatitis C virus among rural Appalachian people who use drugs.</t>
  </si>
  <si>
    <t>Hepatitis C virus (HCV) remains a major cause of morbidity and mortality worldwide, with 3% of the global population chronically infected. Clinical impacts in the United States are projected to increase for two decades, and mortality attributed to HCV now exceeds HIV. Injection drug use (IDU) is the most common route of transmission in the developed world. Advances in treatment offer hope of mitigating HCV impacts, but substantial barriers obstruct people who inject drugs (PWID) from receiving care, particularly in medically underserved regions including Central Appalachia. This study assessed IDU paraphernalia sharing longitudinally over 24 months in a sample of 283 rural PWID recruited by respondent&amp;#129;-driven sampling. Medical follow&amp;#129;-up among 254 seropositive participants was also assessed using discrete&amp;#129;-time survival analysis. HCV&amp;#129;-positive screening was associated with reduced IDU sharing frequency 18 months after testing compared to seronegative participants (adjusted OR [aOR]=1.4, 95% confidence interval [CI]: 1.0-1.9), but this effect was not sustained. HCV&amp;#129;-positive participants were less likely to cease IDU 6 months after testing (aOR=0.4, 95% CI: 0.2-0.7). Predictors negatively associated with decreased IDU sharing included recent unprotected sex, sedative use, and frequency of prescription opioid IDU; protective associations included female gender and religious affiliation. IDU cessation was negatively associated with ever being incarcerated, recent unprotected sex with PWID, heavy alcohol use, lifetime use of RTM, and baseline frequency of prescription opioid IDU; protective associations included number of dependents, receiving disability payments, and substance abuse treatment. Drug&amp;#129;-specific associations decreasing IDU cessation included recent illicit use of OxyContinRTM , other oxycodone, and cocaine. 150 of 254 (59%) seropositive participants saw a clinician after HCV&amp;#129;-positive screening and counseling, 35 (14%) sought treatment, and 21 (8%) received treatment. Positive predictors of following up with a clinician following testing and counseling included health insurance, internet access, past substance abuse treatment, generalized anxiety disorder, and recent marijuana use. Factors decreasing odds of follow&amp;#129;-up included major depression, lifetime illicit methadone use, and recent legal methadone. These analyses shed valuable light on determinants of behavior impacting primary and secondary HCV prevention. Integrated, multidisciplinary approaches are recommended to meaningfully impact epidemic levels of HCV among rural PWID in Eastern Kentucky. (PsycINFO Database Record (c) 2017 APA, all rights reserved)</t>
  </si>
  <si>
    <t>Kim, Theresa W.;Samet, Jeffrey H.;Cheng, Debbie M.;Winter, Michael R.;Safran, Dana Gelb;Saitz, Richard</t>
  </si>
  <si>
    <t>Primary Care Quality and Addiction Severity: A Prospective Cohort Study.</t>
  </si>
  <si>
    <t>Background: Alcohol and drug use disorders are chronic diseases that require ongoing management of physical, psychiatric, and social consequences. While specific addiction-focused interventions in primary care are efficacious, the influence of overall primary care quality (PCQ) on addiction outcomes has not been studied. The aim of this study was to prospectively examine if higher PCQ is associated with lower addiction severity among patients with substance use disorders. Study Population: Subjects with alcohol, cocaine, and/or heroin use disorders who initiated primary care after being discharged from an urban residential detoxification program. Measurements: We used the Primary Care Assessment Survey (PCAS), a well-validated, patient-completed survey that measures defining attributes of primary care named by the Institute of Medicine. Nine summary scales cover two broad areas of PCQ: the patient-physician relationship (communication, interpersonal treatment, thoroughness of the physical exam, whole-person knowledge, preventive counseling, and trust) and structural/organizational features of care (organizational access, financial access, and visit-based continuity). Each of the three addiction outcomes (alcohol addiction severity (ASI-alc), drug addiction severity (ASI-drug), and any drug or heavy alcohol use) were derived from the Addiction Severity Index and assessed 6-18 months after PCAS administration. Separate longitudinal regression models included a single PCAS scale as the main predictor variable as well as variables known to be associated with addiction outcomes. Main Results: Eight of the nine PCAS scales were associated with lower alcohol addiction severity at follow-up (p â‰¤ .05). Two measures of relationship quality (communication and whole-person knowledge of the patient) were associated with the largest decreases in ASI-alc (-0.06). More whole-person knowledge, organizational access, and visit-based continuity predicted lower drug addiction severity (ASI-drug: -0.02). Two PCAS scales (trust and whole-person knowledge of the patient) were associated with lower likelihood of subsequent substance use (adjusted odds ratio, [AOR] 50.76, 95 percent confidence interval [95% CI] 50.60, 0.96 and AOR 50.66, 95 percent CI 50.52, 0.85, respectively). Conclusion: Core features of PCQ, particularly those reflecting the quality of the physician-patient relationship, were associated with positive addiction outcomes. Our findings suggest that the provision of patient-centered, comprehensive care from a primary care clinician may be an important treatment component for substance use disorders. (PsycINFO Database Record (c) 2016 APA, all rights reserved)</t>
  </si>
  <si>
    <t>https://doi.org/10.1111/j.1475-6773.2006.00630.x</t>
  </si>
  <si>
    <t>Health Services Research</t>
  </si>
  <si>
    <t>Saitz, Richard;Horton, Nicholas J.;Larson, Mary Jo;Winter, Michael;Samet, Jeffrey H.</t>
  </si>
  <si>
    <t>Primary medical care and reductions in addiction severity: A prospective cohort study.</t>
  </si>
  <si>
    <t>Aims: To assess whether receipt of primary medical care can lead to improved outcomes for adults with addictions. Design: We studied a prospective cohort of adults enrolled in a randomized trial to improve linkage with primary medical care. Methods Subjects at a residential detoxification unit with alcohol, heroin or cocaine as a substance of choice, and no primary medical care were enrolled. Receipt of primary medical care was assessed over 2 years. Outcomes included (1) alcohol severity, (2) drug severity and (3) any substance use. Findings: For the 391 subjects, receipt of primary care (â‰¥2 visits) was associated with a lower odds of drug use or alcohol intoxication (adjusted odds ratio (AOR) 0.45, 95% confidence interval (CI) 0.29-0.69, 2 d.f. Ï‡Â² P=0.002). For 248 subjects with alcohol as a substance of choice, alcohol severity was lower in those who received primary care [predicted mean Addiction Severity Index (ASI) alcohol scores for those reporting â‰¥2, 1 and 0 visits, respectively, 0.30, 0.26 and 0.34, P=0.04]. For 300 subjects with heroin or cocaine as a substance of choice, drug severity was lower in those who received primary care (predicted mean ASI drug scores for those reporting â‰¥2, 1 and 0 visits, respectively, 0.13, 0.15 and 0.16, P=0.01). Conclusions: Receipt of primary medical care is associated with improved addiction severity. These results support efforts to link patients with addictions to primary medical care services. (PsycINFO Database Record (c) 2016 APA, all rights reserved)</t>
  </si>
  <si>
    <t>https://doi.org/10.1111/j.1360-0443.2005.00916.x</t>
  </si>
  <si>
    <t>Mayer T.G.
 Asih S.R.
 Neblett R.
 Gatchel R.J.</t>
  </si>
  <si>
    <t>Prior authorization in the treatment of patients with pDPN and FM.</t>
  </si>
  <si>
    <t>Purpose: To determine prior authorization (PA) impact on healthcare utilization, costs, and pharmacologic treatment patterns for painful diabetic peripheral neuropathy (pDPN) and fibromyalgia (FM). Method(s): This retrospective, observational, longitudinal cohort study used medical and pharmacy claims data. Newly diagnosed patients treated for FM or pDPN between 7/1/2007 and 12/31/2011 were included. PA and no PA groups were matched by propensity score 4:1. Medical resource utilization, direct medical and pharmacy costs, and treatment pattern differences were compared. Pre and postindex differences between PA and no PA cohorts were determined by difference in difference analysis. Result(s): Analysis of 2,315 FM patients (1,852 PA; 463 no PA) demonstrated greater increases in postindex all-cause costs ($197; P = 0.6673) and disease-related costs ($72; P = 0.4186) in the PA cohort. Analysis of 1,300 pDPN patients (1,040 PA; 260 no PA) demonstrated postindex all-cause cost increases of $1,155 more in the no PA cohort (P = 0.6248); disease-related costs decreased $2,809 more in the no PA cohort (P = 0.4312). Treatment patterns were similar between cohorts; opioid usage was higher in the FM PA cohort (P = 0.0082). Conclusion(s): There was no evidence of statistically significant differences between PA and no PA cohorts in either FM or pDPN populations for total all-cause or disease-related costs.Copyright © 2014 World Institute of Pain.</t>
  </si>
  <si>
    <t>https://dx.doi.org/10.1111/papr.12258</t>
  </si>
  <si>
    <t>Pain Practice. 15(1) (pp E9-E19), 2015. Date of Publication: 01 Jan 2015.</t>
  </si>
  <si>
    <t>Wynn R.</t>
  </si>
  <si>
    <t>Prior psychotic episodes among patients in a substance abuse clinic.</t>
  </si>
  <si>
    <t>Aims: To examine the occurrence of comorbid non-substance abuse axis-1 disorders among patients being treated for substance abuse. Design, setting and participants: Prospective study of patients admitted to a Norwegian clinic for substance abuse treatment. All patients in treatment during a 3-month period were invited to participate. Measurements: Patients were clinically interviewed and MINI and GAF were scored. Data were analysed with Chi-square tests and multiple regression analyses. Finding(s): Twenty-four patients (77.4%) participated, of whom 91.7% had at least one comorbid non-substance abuse axis-1 disorder. Of the patients, 70.8% had suffered a psychotic episode and prior episodes of psychosis occurred significantly more often among those who had a main abuse of amphetamines. Many patients also abused benzodiazepines and/or cannabis as secondary substances. Conclusion(s): A high level of prior psychotic episodes could be related to a high use of amphetamine and cannabis, and possibly to a shortage of low-threshold treatment for substance abuse in the catchment area.</t>
  </si>
  <si>
    <t>https://dx.doi.org/10.1080/14659890601178675</t>
  </si>
  <si>
    <t>Journal of Substance Use. 12(2) (pp 127-132), 2007. Date of Publication: April 2007.</t>
  </si>
  <si>
    <t>Dams-O'Connor K.</t>
  </si>
  <si>
    <t>Prior TBI history affects 6-month outcomes in individuals presenting to level i trauma centers with mild TBI: A track-tbi study.</t>
  </si>
  <si>
    <t>Introduction The notion that multiple TBIs can have a cumulative detrimental impact is widely accepted, but most research support comes from athlete studies and relevance to community samples is not known. Given the prevalence of mild TBI (mTBI), it is important to understand the factors that contribute to poorer outcomes. Methods We investigated the prevalence of prior TBI (pTBI) in a community sample of individuals who received emergency department (ED) care for mTBI, and compared patients with and without pTBI on indices of pre-index injury psychosocial functioning, health, substance use, and 6-month outcomes. Subjects were recruited from three Level I trauma centers as part of the multicenter prospective Transforming Research and Clinical Knowledge in TBI (TRACK-TBI) study. Patients were eligible if they: 1) presented to the ED within 24 hours after sustaining mTBI of sufficient severity to require CT scan per evidence-based guidelines; 2) were &gt;= 18 years old. Extensive data were collected at baseline to characterize the index injury (including medical record abstraction and CT scan) and pre-index injury functioning. Participants were screened for lifetime history of TBI. Index injury outcomes were assessed 6 months post-injury and included measures of postconcussion symptoms, psychosocial functioning, and cognitive functioning. Results Of 586 TRACK-TBI participants, 136 (23%) reported at least one pTBI with loss of consciousness (LOC). There were no demographic differences between individuals with and without pTBI. Individuals with pTBI had lower rates of employment and were less likely to be married than those with no pTBI (p&lt; .01). Those with pTBI had worse medical and psychiatric health, as indicated by number of chronic medical conditions (p = .001) and higher rates of anxiety disorder, depression, sleep disorder, and bipolar disorder (p &lt; .05). Individuals with pTBI were twice as likely to use tobacco, alcohol, and illicit drugs (p = .000). Surprisingly, individuals with a pTBI had less severe index injuries, as indicated by duration of LOC (p = .001), duration of post-traumatic amnesia (PTA; p = .000), length of hospital stay (p = .000), and rates of positive CT scans (p = .000). The groups did not differ in blood alcohol content at ED admission. Six months after index injury, individuals with a pTBI were less likely to have returned to work (p = .023) and reported greater family strain (p = .000). Individuals with pTBI reported more post-concussion symptoms and psychiatric problems, and had slower processing speed than those with no pTBI controlling for age, education and injury severity (p &lt; .01). Effect sizes for most comparisons were moderate. Conclusions The current study found associations between pTBI and pre-index injury health and psychosocial problems, and overall worse outcomes among those with pTBI at 6 months post-index injury. While these findings are consistent with the athlete literature, it is notable that pTBI sustained years before the index injury had a marked impact on recovery from mTBI. Contrary to expectations, those with pTBI had less severe index injuries. Higher levels of pre-index emotional and health problems lead to these patients being viewed as complicated and contributed to the perceived need for CT scans despite the index TBI itself being less severe. Most individuals recover completely within days or weeks after mTBI, and the enduring symptoms experienced by 15-20% of individuals are not well explained or understood. The findings of this study suggest that prior history of TBI may be an often overlooked predictor of poor outcomes after mTBI or concussion.</t>
  </si>
  <si>
    <t>https://dx.doi.org/10.1089/neu.2013.9938</t>
  </si>
  <si>
    <t>Journal of Neurotrauma. Conference: Abstracts from the 31st Annual National Neurotrauma Symposium, Neurotrauma 2013. Nashville, TN United States. Conference Publication: (var.pagings). 30(15) (pp A27), 2013. Date of Publication: 01 Aug 2013.</t>
  </si>
  <si>
    <t>Dewandre P.Y.</t>
  </si>
  <si>
    <t>Pro con debate 12: Epidural lipophilic opioids are not needed when an epidural top-up is given to achieve anaesthesia for C-section.</t>
  </si>
  <si>
    <t>Introduction: Converting an epidural labour analgesia to an epidural surgical anaesthesia for cesarean section is a very common procedure. Many different local anaesthetic solutions and various adjuvants have been proposed to achieve this goal and a wide variation in practice is reported (1,2). No general agreement does exist about the optimal solution, ideally providing a rapid onset and good quality of block for the entire duration of the surgical procedure. One part of the controversy is related to the benefit of adding a lipophilic opioid to the LA solution in order to optimize the quality of the epidural anaesthesia. The present lecture will be dedicated to demonstrate the absence of benefit of adding a lipohilic opioid in the particular setting of providing a surgical anaesthesia for c-section in a patient with an epidural catheter in-situ for labour analgesia. Variation in practice in several surveys: Different surveys have investigated the current practice in converting an epidural analgesia to an epidural anaesthesia for an unplanned cesarean section. In a 2008 survey in UK investigating 209 obsteric units, 13 different combinations of LA with or without epinephrine and/or bicarbonate were reported but none with lipophilic opioids (1) Conversely, in a 2016 Scandinavian survey investigating the same procedure, a lipophilic opioid was added in 50% of the cases (2) Efficacy of lipohilic opioids combined to local anesthetics for epidural anaesthesia in elective cesarean section.: In elective caesarean sections, adding fentanyl 75-100 mg to bupivacaine 0.5% has been demonstrated to increase the quality of intraoperative analgesia without altering the speed of onset nor the duration of the sensory and motor blockade but with an increase in maternal pruritus (3). Adding 100 mg fentanyl to the epidural solution has also been demonstrated to improve the quality of postoperative analgesia and to decrease the need for intraoperative supplementation with alfentanyl or entonox (4,5) without depression of the term neonate (6). Similarly, adding sufentanil 20 to 30 mcg to 0.5% bupivacaine has been demonstrated to improve the quality of anesthesia without jeopardizing the safety of the neonate (7). Lack of efficacy of lipohilic opioids combined to local anaesthetics administered in an epidural top-up for unplanned cesarean section during labour: Converting an epidural labour analgesia to an anaesthesia for cesarean section is very common. Lipophilic opioids (fentanyl or sufentanil) are commonly used as adjuvants for labour epidural analgesia. Their use allows a reduction of the LA concentrations required to achieve an effective labour analgesia and a reduction in the incidence of motor blockade associated with instrumental extractions (8,9). Their efficacy is dose related (10,11). They increase the success rate of epidural analgesia (12). It is questionable whether additional administration of a lipophilic opioid in a top up to achieve surgical anesthesia for a cesarean section in a patient already receiving this opioid during labour analgesia would confer additional benefit or if the repeated epidural administration of this lipophilic opioid during labour produces a near-maximal effect and that additional dosing would not provide additional benefit. Many anesthethists add a lipohilic opioid to the LA solutionwhen topping up an epidural, expecting a better quality of block and a reduction in the need for any analgesic supplementation as well as a reduction in onset time. However, in non elective cesarean-section in women receiving fentanyl containing epidural analgesia, the addition of fentanyl 75 mcg to 0.5% levobupivacaine for epidural anesthesia did not alter the onset time nor the need for intra-operative supplementation but increased the incidence of nausea and vomiting (13) In a meta-analysis addressing the question of the best epidural solution for emergency cesarean section, the authors concluded that adding fentanyl 50-75 mcg to a lidocaine + epinephrine reduces the onset time without altering the need for intra-operative supplementation (14). This meta-analysis can be criticized due to the diversity of protocols and end-points, particularly concerning onset time and all the trial investigating lidocaine + epinephrine with or without fentanyl showed a median onset time shorter than 15 min making surgical readiness comparable with general anesthesia. (15) The authors of this meta-analysis conclude that if the speed of onset is important, then lidocaine + epinephrine solution, with or without fentanyl, appears optimal (14). In a prospective audit of regional anaesthesia failure for 5080 cesarean sections, a 24% failure rate was reported with epidural top-up. The use of many different solutions precluded the analysis of the impact of adding or not a lipohilic opioid (16). Similarily, in a reviewand meta-analysis on risk factors for failed conversion of labour epidural analgesia to cesarean delivery anesthesia, the use of lipohilic opioid in the top-up solution was not evaluated and therefore not identified as a factor reducing the failure rate (17). In addition, it must be kept in mind that any hypothetic potential benefit in speed of onset could be negated by the increase in time taken to prepare the mixture. Moreover, the use of a combination of various drugs increase the risk of errors, especially when prepared under the presure of time. Conclusion(s): The benefit of adding a lipophilic opioid to the local anesthetic solution when converting an epidural analgesia to an epidural anaesthesia for a cesarean section is marginal if not nul when the patient is already receiving an epidural analgesia with a local anesthetic combined with an lipohilic opioid. This hypothetic benefit must be balanced against the time taken to prepare the mixture and the risk of error when mixing drugs under the pressure of time. For these reasons, epidural lipophilic opioids are not needed when an epidural top-up is given to achieve anaesthesia for c-section.</t>
  </si>
  <si>
    <t>Regional Anesthesia and Pain Medicine. Conference: 36th Annual European Society of Regional Anaesthesia and Pain Therapy Congress, ESRA 2017. Lugano Switzerland. 42(5 Supplement 1) (pp e16-e17), 2017. Date of Publication: September-October 2017.</t>
  </si>
  <si>
    <t>Falco F.J.E.
 Manchikanti L.
 Datta S.
 Wargo B.W.
 Geffert S.
 Bryce D.A.
 Atluri S.
 Singh V.
 Benyamin R.M.
 Sehgal N.
 Ward S.P.
 Helm II S.
 Gua S.
 Boswell M.V.</t>
  </si>
  <si>
    <t>Pro-con debate: Long-term opioid use in low back pain patient should be discouraged pro.</t>
  </si>
  <si>
    <t>Introduction: In 2002 a congress entitled "Opioids the Janus Drugs, and the Relief of Pain." intended to give a historical review of the use of opioids. The lectures were bundled in a book where the editor asked the question: '"What other drug . . . is so interwoven with the . . . best and worst in humanity?" Morphine and its derivatives initially reserved for the treatment of pain in cancer patients were gradually more liberally used for the treatment of chronic pain. Patients rapidly learned how to motive their physician for a prescription of higher doses. Many physicians with little training in pain management and no training in addiction were prescribing large doses of opioids. The majority of these may have a worsening condition that is no longer responding to the initial treatment, but often the underlying reason for the non-response is not the pain but the increasing disability towork, sometimes because of the side effects of opioid consumption, and the social and economic problems induced by this disability. In the last two decennia the sales of prescription opioids in the US increased with 300% but the number of deaths from overdose on pain pills increased in parallel.[1] The size and origin of the problem: J. Gregg in her article: "A startling injustice: Pain, Opioids and addiction" [1] states "Through good intentions and bad medicine, the medical community helped create a deadly epidemic. Now, in an act of startling injustice, we are abandoning its victims." Addiction is still highly stigmatized. Physicians, during the short consultation time will focus on the physiologic disease and its symptoms with pain being themost prominent and readily reported by the patient. The drug seeking behavior may be missed. Additionally to the risk of addiction and overdose, opioid-induced hyperalgesia is only recently recognized. Opioid-induced hyperalgesia is a phenomenon whereby exposure to opioids sensitizes a patient to a pain stimulus, causing a paradoxical increase in pain. [2] A retrospective cohort study found that patients on long-term opioid treatment (&gt;30 days) had large increases in health-care utilization during the first 6-months after start of treatment, afterwards those utilization rates decreased but never returned to baseline levels. Costs followed the same movement.[3] An Australian prospective cohort study showed the demographic characteristics op patients who received prescription opioids for chronic pain had complex demographic and clinical profiles. Age-related differences in the experience of pain, coping, mental health, and substance use justify the need for an individual treatment approach.[4] The clinical decision to install chronic opioid therapy should be a balance of opioid selection, dose initiation and titration strategies; integration of risk assessment and mitigation strategies; and consideration of alternative, nonopioid therapies. [5] A systematic review on the efficacy of long-term opioid therapy for chronic pain found insufficient evidence to determine the effectiveness but evidence supports a dose-dependent risk for serious harms[6]. The origin of the problem may be searched in the aggressive promotion of the right for treatment for each pain patient. But themarketing from the pharmaceutical companies has also contributed to the increased opioid use for noncancer patients. A careful approach: We fully agree that each patient has the right for treatment and pain relief. It is the right of the producers to advertise and promote their products, but physicians should be coached into a more appropriate use of opioids. We suggest exploring all other treatment options that for the pharmaceutical treatment include the search for a more mechanism-based approach. For specific conditions a well-selected minimum invasive interventional pain treatment should be considered prior to installing an opioid therapy. When opioids are needed, the general practitioner should not proceed beyond the dose of 60 mg morphine equivalent before asking specialist advice. When correctly used for the correct patient, opioids are definitely a very valuable tool in our therapeutic armamentarium. The appropriate use consists of the balance between potential benefits and potential risks. Patients and health care providers require appropriate information to make the right therapeutic choices.</t>
  </si>
  <si>
    <t>https://dx.doi.org/10.1097/AAP.0000000000000308</t>
  </si>
  <si>
    <t>Regional Anesthesia and Pain Medicine. Conference: 34th Annual European Society of Regional Anaesthesia and Pain Therapy Congress, ESRA 2015. Ljubljana Slovenia. Conference Publication: (var.pagings). 40(5 SUPPL. 1) (pp e61), 2015. Date of Publication: September-October 2015.</t>
  </si>
  <si>
    <t>Yennurajalingam S.
 Atkinson B.
 Masterson J.
 Hui D.
 Urbauer D.
 Tu S.-M.
 Bruera E.</t>
  </si>
  <si>
    <t>Pro-con debate: Remifentanil is the opioid of choice for general anesthesia during c-section and should be administered at induction pro.</t>
  </si>
  <si>
    <t>Anesthesia for Cesarean section (CS) is usually provided by regional anesthesia. Although general anesthesia (GA) is used infrequently to provide anesthesia for CS, it remains an essential tool for the anesthesiologist in certain situations, more specifically in emergency situations, when regional anesthesia is contraindicated. Textbooks and conventional teaching, induce GA for CS without the administration of opioids prior to delivery of the baby beause of fear for neonatal respiratory depression (1). In the present manuscript, the case will be made to use remifentanil at induction in all parturients undergoing GA for CS. Problems associated with conventional GA for CS: General anesthesia is associated with significant potential risks and problems. Mortality risk is higher for GA as compared to regional anesthesia (2,3). This ismainly due to problems of failed intubation, aspiration, anaphylaxis and hypertension (4). Difficult intubation is related to changes in the airway related to pregnancy and labour (5), as well as the rapid sequence intubation scenario in a patient with lower oxygen resereve due to reduced functional residual capacity. Hypertension, especially in preeclamptic women, does occur at intubation, incision and delivery of the neonate. In part, this is due to "light" anesthesia which results from the avoidance of predelivery opioids and the administration of only minimal doses of thiopentone or propofol. The conventional practice to avoid predelivery opioids originates from fears to depress the neonate at birth. Hypertension is an important reason of maternal morbidity and mortality due to intracerebral hemorrhage (3). As was demonstrated with the most recent National Audit Project (NAP5) in the UK, cesarean section is the procedure most frequently associated with awareness. The absence of opioids during induction of anesthesia is contributory to the high incidence of this significant complication (6). Placental pharmacokinetics of remifentanil: Several studies have demonstrated that remifentanil is the opioid with the highest transplacental passage. In a landmark study, Kan et al. evaluated the placental transfer of remifentanil and its neonatal and maternal effects when administered as an intravenous infusion (7). The observed remifentanil umbilical vein/maternal artery (UV/MA) ratio of 0.88 +/- 0.78 suggests a significant degree of placental transfer. Rapid esterase metabolism and fetal redistribution is suggested by a remifentanil umbilical artery/umbilical vein (UA/UV) ratio of 0.29 +/- 0.07. Ngan Kee and coworkers confirmed the UV/MA ratio to be 0.77 following a bolus of remifentanil at induction of CS (8). Effects of remifentanil at induction of GA for Cesarean section: The addition of remifentanil as a bolus or an infusion has been demonstrated to improve maternal hemodynamics and reduce the maternal stress response in various case reports as well as clinical studies. Van de Velde et al. performed a prospective unblinded evaluation of remifentanil in parturients requiring non-emergent Cesarean delivery under general anesthesia due to contraindications for regional anesthesia (9). Ten patients were included in this prospective case series involving 13 neonates. A bolus of remifentanil 0.5 mug/kg was given intravenously, followed by a continuous infusion at 0.2 mug/kg/min. Anesthesia was induced with propofol using target controlled infusion (TCI) set at 5 mug/ml. TCI was reduced to 2.5 mug/ml following tracheal intubation. Succhinylcholine was given in a dose of 1.5 mg/kg to produce muscle relaxation and facilitate tracheal intubation. Maternal heart rate and blood pressure remained stable throughout laryngoscopy, intubation, surgical incision and surgery. Ngan Kee et al. reported excellent maternal hemodynamic stability after a bolus of 1 mcg/kg of remifentanil at indution (8). Heesen et al. performed a meta-analysis on the effects of remifentail at induction of GA (10). The authors selected five articles including 186 patients. Highest and lowest systolic blood pressure were significantly lower in the remifentanil group (WMD: -29.98, -50.90 to -9.07 mmHg, 95% CI; p = 0.005; and WMD: -12.46, -18.21 to -6.71mmHg, 95%CI; p&lt; 0.0001), the lowest heart rate was significantly lower after remifentanil treatment (WMD: -8.22, -11.67 to -4.78, 95% CI; p &lt; 0.00001). This is also reflected in the release of stress hormones. Draisci et al. and Yoo et al. demonstrated lower stress hormone plasma levels when remifentanil was given at induction of anesthesia (11,12). The most important reason for many anesthesiologists not to use remifentanil prior to delivery of the fetus, is the concern that significant respiratory and neurologic depression of the neonate may occur. Twenty-three cases of remifentanil use at induction of anesthesia in high risk medically challenging cases were published (13-32). Brief respiratory depression was reported in 10 infants requiring short mask ventilation (1-6 minutes). Two infants were intubated (one of which was extremely premature with a birth weight of 635g) and in three babies naloxone was given. Low 1-minute Apgar scores (&lt;7) occurred in 12/23 cases, but only 1 neonate had a low Apgar score at 5 minutes after delivery. Van de Velde et al. reported similar neonatal effects in their case series of 13 babies (in 10 CS). Six babies had low 1-minutes Apgar scores and 6 required brief (1-5 minutes) mask ventilation (9). Heesen et al. performed a meta-analysis and reported a relative risk of 1.83 that babies born after remifentanil at CS would require mask ventilation for a brief period neonatally (10). However since respiratory depression is extremely short-lived, the presence of a skilled person performing support to the neonate (midwife, anesthesiologist or pediatrician) would be more then enough to avoid significant problems. Conclusion(s): Remifentanil is an attractive short acting opioid which can be used at induction for anesthesia for Cesarean section. It can be useful to provide maternal haemodynamic stability without prolonged neonatal depression and at the same time induce deeper levels of anesthesia and a reduced maternal stress response. However, pediatric support is mandatory to manage brief episodes of respiratory depression.</t>
  </si>
  <si>
    <t>Regional Anesthesia and Pain Medicine. Conference: 34th Annual European Society of Regional Anaesthesia and Pain Therapy Congress, ESRA 2015. Ljubljana Slovenia. Conference Publication: (var.pagings). 40(5 SUPPL. 1) (pp e38-e40), 2015. Date of Publication: September-October 2015.</t>
  </si>
  <si>
    <t>Cougle J.R.
 Hakes J.K.
 Macatee R.J.
 Zvolensky M.J.
 Chavarria J.</t>
  </si>
  <si>
    <t>Probability and correlates of dependence among regular users of alcohol, nicotine, cannabis, and cocaine: Concurrent and prospective analyses of the National Epidemiologic Survey on Alcohol and Related Conditions.</t>
  </si>
  <si>
    <t>Objective: Research on the progression from substance use to dependence typically relies on lifetime retrospective reports of dependence among ever users. We sought to evaluate probability and correlates of dependence among recent (past-year) weekly users of alcohol, nicotine, cannabis, and cocaine through cross-sectional and prospective analyses. Method(s): Data on substance use (assessed by the Alcohol Use Disorder and Associated Disabilities Interview Schedule-IV) and DSM-IV psychiatric disorders were assessed in 2 waves (Wave 1, N = 43,093; Wave 2, N = 34,653) through the National Epidemiologic Survey on Alcohol and Related Conditions. Result(s): Conditional risk of dependence varied by frequency of substance use, although it was relatively stable for nicotine use. Among weekly past-year substance users at Wave 1, rates of dependence when rates of past-year dependence at Wave 1 were combined with new cases of dependence reported at Wave 2 were 15.6% for alcohol, 25.0% for cannabis, and 67.3% for nicotine. For past-year weekly users of cocaine at Wave 1, 49.9% met criteria for past-year dependence. Multiple demographic characteristics and pastyear psychiatric disorders were correlated with past-year dependence, even among daily users. Men were generally more likely than women to be dependent on alcohol, cannabis, and cocaine, although women were more likely to be dependent on nicotine. Prospective analyses indicated that depressive disorders at Wave 1 predicted subsequent development of alcohol dependence (odds ratio [OR] = 1.40; 95% CI, 1.19-1.65; P &lt; .05). Further, 33.5% of weekly tobacco smokers who were nondependent at Wave 1 developed dependence later on. Conclusion(s): The present findings highlight the importance of frequency of use when determining the addictiveness of substances and suggest that certain demographic variables and psychiatric disorders are associated with substance dependence even among regular substance users.© Copyright 2016 Physicians Postgraduate Press, Inc.</t>
  </si>
  <si>
    <t>https://dx.doi.org/10.4088/JCP.14m09469</t>
  </si>
  <si>
    <t>Journal of Clinical Psychiatry. 77(4) (pp e444-e450), 2016. Date of Publication: April 2016.</t>
  </si>
  <si>
    <t>Probabilityofadditional opioid prescriptions after urogynecologic surgery: Does the initial prescription dose matter?.</t>
  </si>
  <si>
    <t>Objective: Many surgeons prescribe large quantities of post-operative opioid tABLEts to minimize the chance a patient will run out of narcotics and require a refill after surgery. The objective of this study was to determine if prescription of a greater oral morphine equivalent (OME) dose reduced the likelihood of receiving an additional post-operative opioid prescription after prolapse (POP) or incontinence (SUI) surgery. Method(s): This was a case-control study within a large managed care population who underwent POP or SUI surgery between July 1 and December 31, 2016. Current Procedural Terminology codes were used to identify subjects and electronic medical records were queried for individual clinical information. Cases were defined as subjects with an additional post-operative opioid prescription within 90 days of surgery, while controls were defined as subjects without an additional post-operative opioid prescription. Our primary outcome was the prescription of an additional post-operative opioid for any indication, including persistent post-operative pain, chronic pain condition, or additional surgery during the study period. Chi-square, Kruskal-Wallis, and Fisher's exact tests were used in the bivariate analyses. Adjusted odds ratios were obtained using logistic regression. Result(s): Of 969 subjects who underwent surgery, 158 (16.3%) subjects had at least one additional post-operative opioid prescription. Subjects who had an additional post-operative opioid prescription had a higher body mass index, were more likely to have a history of chronic pain condition, depression, anxiety, substance abuse, presence of an opioid prescription within 30 days prior to the surgery, higher rate of reoperation, and were less likely to have a postoperative nonsteroidal anti-inflammatory drug prescribed at time of the initial opioid prescription (all p&lt;0.05). There was no significant difference in age, ethnicity, or the type of surgery performed between cases and controls (all p&gt;0.05). Case subjects who had an additional post-operative opioid prescription had a greater mean OME within the initial postoperative opioid prescription compared to control subjects (213.3mg versus 168.9mg, p&lt;0.001). The mean difference in OME between cases and controls was 44.4mg, which is the equivalent of 9 tABLEts of oral Norco 5mg. In multivariABLE logistic regression, after adjusting for the clinical factors that significantly varied between cases and controls, the risk of an additional post-operative opioid prescription was higher in subjects with a greater initial post-operative OME (OR 1.003, 95% CI 1.001-1.004). Conclusion(s): The probability of receiving an additional post-operative opioid prescription after urogynecologic surgery was marginally associated with the initial opioid prescription strength. Clinically, the odds ratio of an additional post-operative opioid prescription increased from 0.45 in a patient who received 150mg OME (the equivalent of 30 tABLEts of oral Norco 5mg) to 0.9 in a patient who received 300mg OME (the equivalent of 60 tABLEts of oral Norco 5mg). Further prospective studies are needed to identify risk factors for de novo post-operative opioid misuse and evaluate interventions that can reduce additional post-operative opioid prescriptions.</t>
  </si>
  <si>
    <t>Female Pelvic Medicine and Reconstructive Surgery. Conference: 39th Annual Scientific Meeting of the American Urogynecologic Society, AUGS 2018. Chicago, IL United States. 24(5 Supplement 1) (pp S14-S15), 2018. Date of Publication: September - October 2018.</t>
  </si>
  <si>
    <t>Haw, Camilla M.;Hawton, Keith</t>
  </si>
  <si>
    <t>Problem drug use, drug misuse and deliberate self-harm: Trends and patient characteristics, with a focus on young people, Oxford, 1993â€“2006.</t>
  </si>
  <si>
    <t>Background: Drug misuse is related to self-harm and suicide. However, relatively little is known about deliberate self-harm (DSH) in patients with drug problems and whether drug misuse by DSH patients is increasing. Methods: We used data collected by the Oxford Monitoring System for Attempted Suicide to study the characteristics of DSH patients with drug problems who presented to the general hospital in Oxford between 1993 and 2006, and who underwent psychosocial assessment at their first presentation in the study period. We also studied trends in problem drug use and drugs misused over this period. Results: During the 14-year study period, 11,426 patients presented of whom 9,248 underwent psychosocial assessment and it was known whether or not they had a drug problem. Problem drug use was present in 805/9,248 (8.7%) patients. Problem drug use was more common in males (13.6%) than in females (5.3%). Problem drug users were younger, more likely to be socially disadvantaged, to have a personality disorder and comorbid alcohol problems and to have a further episode of DSH within a year. Problem drug use in young females was associated with higher suicidal intent scale (SIS) scores. During the study period, problem drug use and drug misuse increased in females, but not in males. Cannabis and cocaine misuse increased with time. Conclusions: Provision of help for DSH patients with problem drug use is particularly challenging due to their complex social and clinical characteristics and increased risk of further self-harm, suicide and accidental death. It may require extensive liaison between different services. The increasing misuse of drugs by female DSH patients and the higher SIS scores of young females are of concern. (PsycINFO Database Record (c) 2019 APA, all rights reserved)</t>
  </si>
  <si>
    <t>https://doi.org/10.1007/s00127-009-0170-x</t>
  </si>
  <si>
    <t>Corbeil O.
 Corbeil S.
 Giroux I.
 Jacques C.
 Dorval M.
 Demers M.-F.
 Roy M.-A.</t>
  </si>
  <si>
    <t>Problem Gambling Associated with Aripiprazole in First-Episode Psychosis Patients: A Series of 6 Case Reports.</t>
  </si>
  <si>
    <t>Background Aripiprazole (ARI), an antipsychotic drug used to treat various mental health disorders, has recently been associated with the emergence of problem gambling (PBG). However, few cases have been reported in the schizophrenia-related psychotic disorders population, and even fewer provided sufficient details to systematically assess the causality of the association. Methods This article describes 6 cases with first-episode psychosis in whom PBG emerged while on ARI. Detailed information was gathered from clinical staff and patients' families to systematically assess the causal link between ARI and the emergence of PBG using the Naranjo and Liverpool Adverse Drug Reaction scales. Findings Five of these cases were previously diagnosed with a substance use disorder and/or cluster B personality traits. Five had received a more potent dopaminergic antagonist treatment before being switched to ARI. Two of them had presented PBG before being diagnosed with a psychotic disorder. The level of certainty about the causal role of ARI varied from possible to certain, and in 4 cases, the 2 scales yielded different ratings. Implications Although these cases suggest that ARI may be associated with the emergence of PBG in the early course of schizophrenia-related psychotic disorders, they cannot prove the causality or the strength of this association. They provide the impetus to perform adequately powered and well-controlled prospective studies to draw more definite conclusion about the causality of this association and, in the meantime, further emphasize the need to carefully assess PBG in this population.Copyright © Wolters Kluwer Health, Inc. All rights reserved.</t>
  </si>
  <si>
    <t>https://dx.doi.org/10.1097/JCP.0000000000001177</t>
  </si>
  <si>
    <t>Journal of Clinical Psychopharmacology. 40(2) (pp 191-194), 2020. Date of Publication: 01 Mar 2020.</t>
  </si>
  <si>
    <t>Molitor, Adriana;Mayes, Linda C.</t>
  </si>
  <si>
    <t>Problematic dyadic interaction among toddlers and their polydrug-cocaine-using mothers.</t>
  </si>
  <si>
    <t>Dyadic interactions between 84 at-risk toddlers and their nondrug-, polydrug-non-cocaine-, or polydrug-cocaine-using mothers were examined during unstructured play. Coded videotaped behaviors revealed two maternal constructs (interactive competence, maladaptive engagement) and three toddler constructs (responsiveness, active positive initiation, play). Cocaine-using mothers displayed more maladaptive engagement than did prenatal nondrug users; however, poorer interactive competence further distinguished them from polydrug-but-noncocaine users. Toddlers of cocaine-using mothers displayed less responsiveness and positive initiation than non-drug-group peers; however, these behaviors did not reliably differ from polydrug-non-cocaine counterparts. Play interest remained relatively similar across groups. Results suggest that difficulties in social interaction appear to continue among cocaine-using mothers during dyadic exchanges with their offspring in the second year; however, toddler deficits do not appear to be greater than those experienced by polydrug-non-cocaine counterparts. (PsycINFO Database Record (c) 2016 APA, all rights reserved)</t>
  </si>
  <si>
    <t>https://doi.org/10.1002/imhj.20248</t>
  </si>
  <si>
    <t>Infant Mental Health Journal</t>
  </si>
  <si>
    <t>Robinson-Papp J.
 Elliott K.
 Simpson D.M.
 Morgello S.</t>
  </si>
  <si>
    <t>Problematic prescription opioid use in an HIV-infected cohort: The importance of universal toxicology testing.</t>
  </si>
  <si>
    <t>BACKGROUND: Providers treating chronic pain must attempt to relieve suffering, while minimizing problematic prescription opioid use, including addiction and diversion. Previously described risk factors for problematic use include history of substance use, younger age, male sex, psychiatric comorbidity, and lower education level. METHOD(S): We examined these risk factors in HIV-infected individuals, using cross-sectional and longitudinal data from the Manhattan HIV Brain Bank. Problematic use was defined as illicit substance use (documented by urine toxicology or structured psychiatric interview), while receiving prescription opioids. RESULT(S): Among 173 participants prescribed opioids, 62% had problematic use, the majority of which was discovered by urine toxicology. Problematic use was associated with past substance use, current psychiatric disorder, and poorer adherence to antiretrovirals. However, when participants without problematic use at baseline were followed longitudinally, these factors were not predictive. Furthermore, the cumulative incidence of problematic use behaviors was no greater than in a similar group of participants who were not prescribed opioids. CONCLUSION(S): Problematic prescription opioid use is common among HIV-infected individuals and is associated with history of substance use, current psychiatric disorder, and poor adherence to antiretrovirals. However, these factors do not predict future problematic use in those who are not currently using illicit substances, and the prescription of an opioid does not seem to predispose patients toward a future substance use disorder. Rather than attempting to assess risk for problematic prescription opioid use in HIV-infected individuals, we recommend baseline and follow-up urine toxicology. Copyright © 2012 by Lippincott Williams &amp;Wilkins.</t>
  </si>
  <si>
    <t>https://dx.doi.org/10.1097/QAI.0b013e3182683c98</t>
  </si>
  <si>
    <t>Journal of Acquired Immune Deficiency Syndromes. 61(2) (pp 187-193), 2012. Date of Publication: 01 Oct 2012.</t>
  </si>
  <si>
    <t>Liden Y.
 Landgren O.
 Arner S.
 Sjolund K.-F.
 Johansson E.</t>
  </si>
  <si>
    <t>Procedure-related pain among adult patients with hematologic malignancies.</t>
  </si>
  <si>
    <t>Background: Cancer patients undergo numerous invasive diagnostic procedures. However, there are only sparse data on the characteristics and determinants for procedure-related pain among adult cancer patients. Method(s): In this prospective study, we evaluated the characteristics and determinants of procedure-related pain in 235 consecutive hematologic patients (M/F:126/109; median age 62 years, range 20-89 years) undergoing a bone marrow aspiration/biopsy (BMA) under local anesthesia. Questionnaires were used to assess patients before-, 10 min and 1-7 days post BMA. Using logistic regression models, we calculated odds ratios (ORs) and 95% confidence intervals (CIs). Result(s): 165/235 (70%) patients reported pain during BMA; 92 (56%), 53 (32%) and 5 (3%) of these indicated moderate [visual analogue scale (VAS)&gt;=30 mm], severe (VAS&gt;54 mm) and worst possible pain (VAS=100 mm), respectively. On multivariate analyses, pre-existing pain (OR=2.60 95% CI 1.26-5.36), anxiety about the diagnostic outcome of BMA (OR=3.17 95% CI 1.54-6.52), anxiety about needle-insertion (OR=2.49 95% CI 1.22-5.10) and low employment status (sick-leave/unemployed) (OR=3.14 95% CI 1.31-7.55) were independently associated with an increased risk of pain during BMA. At follow-up 10 min after BMA, 40/235 (17%) patients reported pain. At 1, 3, 6 and 7 days post BMA, pain was present in 137 (64%), 90 (42%), 43 (20%) and 25 (12%) patients, respectively. Conclusion(s): We found that 3/4 of hematologic patients who underwent BMA reported procedural pain; one third of these patients indicated severe pain. Pre-existing pain, anxiety about the diagnostic outcome of BMA or needle-insertion, and low employment status were independent risk factors. © 2009 The Authors.</t>
  </si>
  <si>
    <t>https://dx.doi.org/10.1111/j.1399-6576.2008.01874.x</t>
  </si>
  <si>
    <t>Acta Anaesthesiologica Scandinavica. 53(3) (pp 354-363), 2009. Date of Publication: March 2009.</t>
  </si>
  <si>
    <t>Romsing J.
 Dremstrup Skovgaard C.
 Friis S.M.
 Henneberg S.W.</t>
  </si>
  <si>
    <t>Procedure-related pain in children in a danish university hospital. A qualitative study.</t>
  </si>
  <si>
    <t>Background Children being cared for in hospital often undergo multiple diagnostic and therapeutic procedures. Procedure-related pain, anxiety, and distress may consequently place a significant burden on the children. Although standards for pain management exist, procedure-related pain remains inadequately treated. Objective To determine the frequency and pain intensity of procedures in children, as well as the associated pharmacologic interventions to manage the pain in a Danish University Hospital. Methods During a 3-month period in 2013, a structured questionnaire was used to prospectively record all procedures performed on children from 1 month to 18 years of age. Directly after the procedure, the pharmacologic pain management interventions and the pain intensity were recorded. Pain intensity was measured by using age-appropriate pain scales. Positioning and prior experience with the procedure were recorded. Results Of the 316 children included in the study, 72% experienced none to mild pain, 8.5% experienced moderate to severe pain during the procedures, and 65% had a pharmacologic pain management intervention. Significant higher median VAS score was found during venipuncture in the children sitting on the lap of their parents compared with other positions (P &lt; 0.05), and significant lower median VAS score was found in children who had experienced the procedure before (P &lt; 0.05). Conclusion Most children experienced mild pain during procedures. The children's positioning during the procedure and prior experience with the procedure seem to influence their experience of procedural pain and it is therefore essential that therapy is tailored for each child and includes a multimodal approach. © 2014 John Wiley &amp; Sons Ltd.</t>
  </si>
  <si>
    <t>https://dx.doi.org/10.1111/pan.12402</t>
  </si>
  <si>
    <t>Paediatric Anaesthesia. 24(6) (pp 602-607), 2014. Date of Publication: June 2014.</t>
  </si>
  <si>
    <t>Marken P.A.
 Stanislav S.W.
 Lacombe S.
 Pierce C.
 Hornstra R.
 Sommi R.W.</t>
  </si>
  <si>
    <t>Profile of a sample of subjects admitted to an acute care psychiatric facility with manic symptoms.</t>
  </si>
  <si>
    <t>A prospective survey was conducted on 155 consecutive subjects with manic symptoms admitted to an inpatient psychiatric facility to identify possible reasons for rehospitalization. Approximately one third were previously hospitalized at the same facility within the past month. Over half (57%) of the sample were admitted because of aggressive episodes. On admission, 80 percent were receiving carbamazepine or lithium for a mood disorder, and 52.3 percent were receiving multiple medications, of which antipsychotics accounted for over half. Forty-four percent of the sample had comorbid substance use on admission, with marijuana and stimulants accounting for the majority of illicit drug use. Medication noncompliance in 64 percent, and identifiable psychosocial stressors in 55 percent, were also likely contributors to rehospitalization. The data highlights specific treatment issues in the care of patients with a manic component to their illness, and suggests the need for individualized discharge planning with careful followup and continual patient education to assist in the transition from inpatient to society.</t>
  </si>
  <si>
    <t>Psychopharmacology Bulletin. 28(2) (pp 201-205), 1992. Date of Publication: 1992.</t>
  </si>
  <si>
    <t>Lee H.Y.
 Li J.H.
 Wu L.T.
 Wu J.S.
 Yen C.F.
 Tang H.P.</t>
  </si>
  <si>
    <t>Profile of medication in the outpatient burn clinic: What drugs are being prescribed and to whom?.</t>
  </si>
  <si>
    <t>Introduction: Effective pain, depression, and anxiety management of patients following an acute burn care hospitalization is fundamental to helping individuals achieve positive outcomes. The purpose of this study was to determine what percentage of discharged patients, with a significant burn injury, continued to require pain, and or anti-depressant and anti-anxiety medications in the outpatient setting. Although opioid abuse and accidental death from narcotics and other prescription drugs has increased dramatically in the US, there is a surprising paucity of research regarding burn patient's posthospital drug usage. Method(s): A prospective design was used to identify the percentage of discharged burn patients with a TBSA &gt;=15% being prescribed medication to treat on-going pain, anxiety, depression, and sleeplessness in the outpatient burn clinic setting. Data collected included; gender, ethnicity, number of hospital days, location and severity of burns, number of skin grafts, incidence of documented inpatient anxiety and PTSD and % of patients reporting pain at discharge. Result(s): A total of 224 adult patients with a 15% or greater TBSA were discharged from the burn center over a 2 year period. The patient population consisted of males (67%), female (33%), Caucasian (46%), Hispanic (36%), Native American (8%) and Other (10%). The upper extremities were the most common injury site (75%), followed by lower extremities (61%) and thorax (47%). A full 67% sustained third degree and 20% deep 2nd degree burns while 79% required skin grafts. Average number of ICU days was 13, OR visits 3.3, and length of stay 33 days. PTSD or Anxiety was diagnosed in 27% of the inpatients and 25% reported on-going pain at discharge. Opioids were prescribed to 88% of patients and non-opioid medications to 15%. Anti-anxiety or antidepressants were prescribed for 31%, neuropathic pain medication 32%, sleep medication to 21%, antipsychotics to 15% and antibiotics to 2%. Conclusion(s): Nearly all burn patients in this study continued to need narcotics for pain control discharge from the burn center. Nearly a third was also taking an anti-anxiety medication. Drug overdose is a public health concern and opioid drugs are the most frequent cause of drug-related death. Further investigation into length of time burn patients use such medications, as well as the percentage that become addicted, is recommended. Applicability of Research to Practice: Serious burns result in severe acute and often chronic pain issues. It is important to effectively address pain for positive patient outcomes. However, further investigation into length of time narcotics and antianxiety medications are being prescribed plus more information on the number of patients having narcotic withdrawal issues is warranted.</t>
  </si>
  <si>
    <t>https://dx.doi.org/10.1097/BCR.0000000000000251</t>
  </si>
  <si>
    <t>Journal of Burn Care and Research. Conference: 47th Annual Meeting of the American Burn Association. Chicago, IL United States. Conference Publication: (var.pagings). 36(SUPPL. 1) (pp S175), 2015. Date of Publication: July-August 2015.</t>
  </si>
  <si>
    <t>Guran C.T.
 Stelea G.
 Moise A.
 Mincu N.</t>
  </si>
  <si>
    <t>Profile of poisoning cases in JNMCH, District Aligarh: A prospective study.</t>
  </si>
  <si>
    <t>The availability of poisons and the deficiency of health services in the developing world is leading to a great economic and social set back. It has been found that easy access to large number of pesticides, rodenticides and other daily use chemicals and their ignorant use is leading to hazardous outcome in form of increased number of cases of poisoning related deaths. Recent industrialization and over use of insecticides has lead to a extensive proliferation of toxic chemicals. There is urgent need to devise mechanisms soon for strict regulation of availability and use of these chemicals. Other forms of poisoning includes over dose of prescription drugs such as hypnotics and anti-anxiety agents. Therefore there is need to put emphasis on regulation of dispensing these drugs over the counter and also developing newer antidotes for drug overdoses. With the above considerations there is need for further deepening our thought on prevention and regulation of drugs and chemicals. The study conducted in our setup, which is placed in north central India shows poisoning cases in the young age group (20-30 years). The incidence of poisoning was found more in cases from the rural area than urban. Married person showed more incidence than unmarried. Manner of death being most commonly suicidal followed by accidental and homicidal poisoning. Aluminum phosphide showed the highest incidence as compared to other agents of poisoning.Copyright © 2014, World Informations Syndicate, All Rights Reserved.</t>
  </si>
  <si>
    <t>https://dx.doi.org/10.5958/0974-1283.2014.00749.X</t>
  </si>
  <si>
    <t>Medico-Legal Update. 14(2) (pp 52-57), 2014. Date of Publication: 01 Dec 2014.</t>
  </si>
  <si>
    <t>Pueyo C.L.
 Labiano J.P.
 Ferrer A.S.
 Guillen S.M.
 Dufol A.F.</t>
  </si>
  <si>
    <t>Profile variations of drugs of abuse cases attending Emergency Department (ED) in a ten year period: The rise of cannabis.</t>
  </si>
  <si>
    <t>Objective: The main agents involved in drug abuse cases seen in the emergency department (ED) have been steadily changing in the last decades. As a result there are radical changes in the clinical and prognosis profile. We aim to describe these variations in our ED stressing the rise of cannabis cases which have reached second place in frequency following ethanol, as a consequence of its generalized abuse among young population in Spain. Method(s): A descriptive retrospective study of cannabis-associated cases seen in the ED from 2003 to 2012. Cases were extracted from a prospective database held by the Unit of Clinical Toxicology containing all ED acute poisonings treated in this period. It allowed us to verify the change of etiological profile and the characteristics of cannabis-related cases. Result(s): Cases involving drugs of abuse attending the ED make up approximately 50% of the total acute poisonings, which represent an average of 600 cases a year. The outstanding main agent is ethanol as a constant pattern accounting for 80% of cases. Up to 2008 the main illegal drug was cocaine but since 2009 this place has been occupied by cannabis. The total number of cannabisassociated cases over the study period was 612. The rising trend of cannabis associated cases is as follows: it was present in 4% and 15% of the study group in 2003 and 2012, respectively. There is a significant higher prevalence of cases in males (79%). The age range remains constant with a mean of 24 years (SD 2). Additional drugs were involved in most cases (71%). The clinical symptoms of the 177 cases in which cannabis was consumed alone were as follows: anxiety (20.5%), agitation (18.2%), tachycardia (18.6%) and delirium (17.1%). A few patients developed severe complications with convulsions (n=10), unconsciousness (n=3), cerebral hemorrhage (n=1) and stroke (n=1). Conclusion(s): We have found a steady rise in the number of patients presenting to the ED with exposure to cannabis. The cases are more frequent in males and patients under 26 years of age. The symptoms were mainly psychiatric and of low severity although some severe cases were reported.</t>
  </si>
  <si>
    <t>Clinical Toxicology. Conference: 36th International Congress of the European Association of Poisons Centres and Clinical Toxicologists, EAPCCT 2016. Madrid Spain. Conference Publication: (var.pagings). 54(4) (pp 380), 2016. Date of Publication: 2016.</t>
  </si>
  <si>
    <t>Fuss I.
 Angst F.
 Lehmann S.
 Michel B.A.
 Aeschlimann A.</t>
  </si>
  <si>
    <t>Prognostic factors for pain relief and functional improvement in chronic pain after inpatient rehabilitation.</t>
  </si>
  <si>
    <t>Objective: To determine the factors associated with pain relief and improved physical functioning in chronic pain patients during outpatient management in the first 5 months immediately after a standardized inpatient pain management program. Method(s): Prospective cohort study using standardized questionnaires on sociodemographic data, disease outcome, psychosocial factors, change in behavior, and outpatient therapies on discharge from inpatient rehabilitation and during the 5-month follow-up at home (observation period). Stepwise forward multivariate linear regression analysis examined the correlation of these factors with change in pain severity and change in physical functioning. Result(s): The study included 80.1% female patients, 90.0% had at least 1 comorbidity and 62.9% had chronic pain for&gt;=5 years. On average, pain intensity and depression worsened slightly during the observation period, but the other outcomes remained almost stable. Relief from anxiety (20.7% explained variance) and low baseline depression (5.5%) were the most important predictors for pain relief. Relief from anxiety (13.3%) and low baseline depression (7.1%) were most strongly associated with functional improvement. Conclusion(s): This study found a strong association of change in pain severity and physical functioning with change in baseline level of affective health and coping during the first outpatient management period after inpatient rehabilitation. As a consequence, it may be possible to improve the treatment of chronic pain by therapy of mood and coping. Copyright © 2013 by Lippincott Williams &amp; Wilkins.</t>
  </si>
  <si>
    <t>https://dx.doi.org/10.1097/AJP.0b013e31829a4d11</t>
  </si>
  <si>
    <t>Clinical Journal of Pain. 30(4) (pp 279-285), 2014. Date of Publication: April 2014.</t>
  </si>
  <si>
    <t>Helgadottir S.
 Hjaltadottir I.
 Gudmannsdottir G.D.
 Jonsson P.V.
 Gunnarsdottir S.
 Sigurdardottir V.</t>
  </si>
  <si>
    <t>Prognostic factors for survival in cancer patients in Iceland.</t>
  </si>
  <si>
    <t>The aim of this study is to examine prognostic factors for survival in patients with advanced cancer. Data from two prospective cohort studies was analysed. First, measurements from patients enrolled in palliative care services and assessed by the interRAI PC instrument were studied. Secondly, data from Icelandic participants of the European Pharmacogenetic Opioid Study (EPOS) will be analysed. Those patients, all on opioids, had widespread cancer, receiving either palliative care or cancer treatment. Multiple scales and measures are used to predict survival. Statistical analysis used was Kaplan-Meier. In the interRAI study (N=116) mean age was 72 ys and median survival 41 days (95% CI 28-54). Patients presenting with a new pain, worsening of pain or insufficient pain control showed significant relationship with shorter survival when compared to those with stable pain or no pain, respectively. Cognitive impairment, bed immobility, depression estimated by the patient and fluctuating consciousness also showed statistically significant relationship with shorter survival. In the age group, &lt; 60 ys, cognitive impairment, immobility and fluctuating consciousness were significantly related to shorter survival. Icelandic participants of the EPOS study (N=150), mean age 65 ys, will be analysed in a similar way. Furthermore, opioid consumption in relation to survival in both studies will be examined. Conclusion(s): The prognostic factors found in the first part of this study, such as impaired performance and cognitive status, are in accordance with earlier studies. Furthermore, our results indicate that new, worsening pain or insufficient pain control at first contact with PC service is related to shorter survival. Confirmation and further exploration will be sought in another sample of data.</t>
  </si>
  <si>
    <t>https://dx.doi.org/10.1177/0269216310366390</t>
  </si>
  <si>
    <t>Palliative Medicine. Conference: EAPC 2010. Glasgow United Kingdom. Conference Publication: (var.pagings). 24(4 SUPPL. 1) (pp S54-S55), 2010. Date of Publication: June 2010.</t>
  </si>
  <si>
    <t>Rounsaville, Bruce J.;Kosten, Thomas R.;Weissman, Myrna M.;Kleber, Herbert D.</t>
  </si>
  <si>
    <t>Prognostic significance of psychopathology in treated opiate addicts: A 2.5-year follow-up study.</t>
  </si>
  <si>
    <t>Studied psychopathology as a factor in treatment of opiate addicts by reevaluating 268 addicts (mean age at time of treatment 27.6 yrs) 2.5 yrs after they had sought treatment. Schedule for Affective Disorders and Schizophreniaâ€”Lifetime Version information data were used to classify Ss according to Research Diagnostic Criteria. Psychological symptoms were measured by the Beck Depression Inventory, a social adjustment scale, and the Global Assessment Scale. A structured clinical interview was used to rate severity of drug-related problems. Longitudinal course of functioning was assessed in 6-mo periods following admission to treatment. Most measures were administered at entrance to treatment and at follow-up. Results show that most lifetime psychiatric disorders with an incidence of greater than 10% in the sample were significantly related to the outcome dimensions of current function and/or psychosocial adjustment and were unrelated to substance use impairment, legal problems, and medical disability. The structured clinical interview appears to be a powerful and broad predictor of 2.5-yr outcome in substance abusers. (52 ref) (PsycINFO Database Record (c) 2019 APA, all rights reserved)</t>
  </si>
  <si>
    <t>https://doi.org/10.1001/archpsyc.1986.01800080025004</t>
  </si>
  <si>
    <t>Progress of consumption patterns of drug abuse in patients admitted to a Hospital Mental Health Unit.</t>
  </si>
  <si>
    <t>There is high comorbidity between psychiatric disorders and substance use, which are considered both a trigger and a factor of exacerbation. The aim of this study was to describe the progress of the drug abuse patterns among consumer patients admitted to a Hospital Mental Health Unit over a 5-year period. A prospective study was performed collecting data on patients and drug use obtained from urine samples analysed at the Clinical Pharmacology Unit (approximate quantification of amphetamines, cannabis, cocaine, opiates, methadone and poly-consumption), in two 6 months periods separated by 5 years. Descriptive statistics were used to summarize the variables and Mann-Whitney U tests were used to evaluate mean differences of consumption between the two periods. Patients with positive tests for any of the substances were studied (N = 104, n1 = 51, n2 = 53). No age differences were detected between both periods (U = 2646.50, P = 0.909). Use of cannabis (U = 2168.50, P = 0.028) and amphetamines (U = 2626.50, P = 0.048) were significantly reduced while other drugs and poly-consumption remained stable. The reduction in use of both substances occurred in those patients under 30 years of age (U = 266.50 cannabis, P = 0.02; amphetamines U = 440.00, P = 0.044) while the consumption in older patients remained the same. Amphetamine use was absent in the second period. The reduction in cannabis use detected in psychotic patients is consistent with results of epidemiological studies that highlight the same trend in the general population. While cannabis use in patients older than 30 years of age was very high, however, in the general population it is almost nonexistent, which supports the hypothesis of the substance use for anxiolytic/sedative purposes or the reflection of a consolidated consumption pattern.</t>
  </si>
  <si>
    <t>https://dx.doi.org/10.1111/bcpt.12014</t>
  </si>
  <si>
    <t>Basic and Clinical Pharmacology and Toxicology. Conference: 25th Congress of the Spanish Society for Clinical Pharmacology. Alicante Spain. Conference Publication: (var.pagings). 111(SUPPL. 1) (pp 37), 2012. Date of Publication: November 2012.</t>
  </si>
  <si>
    <t>Woodcock, Eric A.;Lundahl, Leslie H.;Stoltman, Jonathan J. K.;Greenwald, Mark K.</t>
  </si>
  <si>
    <t>Progression to regular heroin use: Examination of patterns, predictors, and consequences.</t>
  </si>
  <si>
    <t>Background: The present study retrospectively evaluated the chronology and predictors of substance use progression in current heroin-using individuals. Methods: Out-of-treatment heroin users (urinalysis-verified; N = 562) were screened for laboratory-based research studies using questionnaires and urinalysis. Comprehensive substance use histories were collected. Between- and within-substance use progression was analyzed using stepwise linear regression models. Results: The strongest predictor of onset of regular heroin use was age at initial heroin use, accounting for 71.8% of variance. The strongest between-substance predictors of regular heroin use were ages at regular alcohol and tobacco use, accounting for 8.1% of variance. Earlier onset of regular heroin use (â‰¤ 20years) vs. older onset (â‰¥ 30years) was associated with a more rapid progression from initial to regular use, longer duration of heroin use, more lifetime use-related negative consequences, and greater likelihood of injecting heroin. The majority of participants (79.7%) reported substance use progression consistent with the gateway hypothesis. Gateway-inconsistent individuals were more likely to be African-American and to report younger age at initial use, longer duration of heroin use, and more frequent past-month heroin use. Conclusions: Our findings demonstrate the predictive validity and clinical relevance of evaluating substance use chronology and the gateway hypothesis pattern of progression. (PsycInfo Database Record (c) 2022 APA, all rights reserved)</t>
  </si>
  <si>
    <t>https://doi.org/10.1016/j.addbeh.2015.02.014</t>
  </si>
  <si>
    <t>Runge W.
 Gabig A.M.
 Karzon A.
 Suh N.
 Wagner E.R.
 Gottschalk M.B.</t>
  </si>
  <si>
    <t>Prolonged Opioid Use Following Distal Radius Fracture Fixation: Who Is at Risk and What are the Consequences?.</t>
  </si>
  <si>
    <t>Purpose: Opioid pain medication is most commonly prescribed after distal radius fracture fixation, and there is high variability in the quantity and duration prescribed. Comorbidities, including substance use and depression, have been associated with higher consumption habits, and increased sizes of postoperative opioid prescriptions have been previously linked to an increasing risk of chronic opioid use and opioid use disorder. The purpose of this study was to investigate opioid prescription patterns after distal radius fracture fixation and identify patient-specific risk factors associated with increased opioid prescription refills. Method(s): A retrospective review of 34,629 opioid-naive patients was conducted using the IBM MarketScan database. The database was queried to identify patient records from January 2009 to December 2017. Demographic, comorbidity, complication data, and prescription pharmacy claims were analyzed. Patients were sorted according to the duration of postoperative prescription refills of opioid pain medication. Result(s): Seventy-three percent of the patients required no additional refills outside the perioperative window. Twenty percent required additional refill prescriptions, and 6.4% of patients continued to fill the opioid medication beyond 6 months after surgery. Multiple factors increased the risk of increased opioid use, including medical and surgical complications, substance use, diabetes, cardiovascular disease, and obesity. Patients with a longer duration of opioid use after surgery had higher rates of medical and surgical complications. Perioperative prescription quantities were 62.9, 78.6, and 83.3 tablets for no refill, refill (&lt;6M), and prolonged-use groups (&gt;6M), respectively. Conclusion(s): Patients who underwent distal radius fracture fixation were at greater odds for prolonged opioid use after surgery in the presence of comorbid cardiovascular, renal, metabolic, and mental health illnesses and postoperative medical and surgical complications. A greater understanding of patient-specific factors for prolonged opioid consumption after distal radius fracture fixation can help providers identify at-risk patients who would benefit from a tailored approach to counseling and multimodal pain management. Patients should be educated on these risks associated with their surgery and be provided with alternative medical options and health care resources to optimize pain control and reduce their need for opioid medication as their primary tool for pain relief. Type of study/level of evidence: Therapeutic III.Copyright © 2023 The Authors</t>
  </si>
  <si>
    <t>https://dx.doi.org/10.1016/j.jhsg.2023.03.003</t>
  </si>
  <si>
    <t>Journal of Hand Surgery Global Online. 5(3) (pp 338-343), 2023. Date of Publication: May 2023.</t>
  </si>
  <si>
    <t>Anwar S.
 Cooper J.
 Rahman J.
 Sharma C.
 Langford R.</t>
  </si>
  <si>
    <t>Prolonged Perioperative Use of Pregabalin and Ketamine to Prevent Persistent Pain after Cardiac Surgery.</t>
  </si>
  <si>
    <t>Editor's Perspective What We Already Know about This Topic Cardiac surgery is associated with a significant rate of chronic postoperative pain Few proven strategies exist to reduce chronic postoperative pain What This Article Tells Us That Is New The administration of pregabalin (14 days) with or without ketamine (2 days) postoperatively reduced the prevalence of pain at 3 and 6 months Side effects from pregabalin and ketamine administration were generally mild Background: Persistent postsurgical pain is common and affects quality of life. The hypothesis was that use of pregabalin and ketamine would prevent persistent pain after cardiac surgery. Method(s): This randomized, double-blind, placebo-controlled trial was undertaken at two cardiac surgery centers in the United Kingdom. Adults without chronic pain and undergoing any elective cardiac surgery patients via sternotomy were randomly assigned to receive either usual care, pregabalin (150 mg preoperatively and twice daily for 14 postoperative days) alone, or pregabalin in combination with a 48-h postoperative infusion of intravenous ketamine at 0.1 mg . kg-1 . h-1. The primary endpoints were prevalence of clinically significant pain at 3 and 6 months after surgery, defined as a pain score on the numeric rating scale of 4 or higher (out of 10) after a functional assessment of three maximal coughs. The secondary outcomes included acute pain, opioid use, and safety measures, as well as long-term neuropathic pain, analgesic requirement, and quality of life. Result(s): In total, 150 patients were randomized, with 17 withdrawals from treatment and 2 losses to follow-up but with data analyzed for all participants on an intention-to-treat basis. The prevalence of pain was lower at 3 postoperative months for pregabalin alone (6% [3 of 50]) and in combination with ketamine (2% [1 of 50]) compared to the control group (34% [17 of 50]; odds ratio = 0.126 [0.022 to 0.5], P = 0.0008; and 0.041 [0.0009 to 0.28], P &lt; 0.0001, respectively) and at 6 months for pregabalin alone (6% [3 of 50]) and in combination with ketamine 0% (0 of 5) compared to the control group (28% [14 of 50]; odds ratio = 0.167 [0.029 to 0.7], P = 0.006; and 0.000 [0 to 0.24], P &lt; 0.0001). Diplopia was more common in both active arms. Conclusion(s): Preoperative administration of 150 mg of pregabalin and postoperative continuation twice daily for 14 days significantly lowered the prevalence of persistent pain after cardiac surgery.Copyright © 2019, the American Society of Anesthesiologists, Inc. Wolters Kluwer Health, Inc.</t>
  </si>
  <si>
    <t>Anesthesiology. 131(1) (pp 119-131), 2019. Date of Publication: 01 Jul 2019.</t>
  </si>
  <si>
    <t>Leng X.
 Zhang F.
 Yao S.
 Weng X.
 Lu K.
 Chen G.
 Huang M.
 Huang Y.
 Zeng X.
 Hopp M.
 Lu G.</t>
  </si>
  <si>
    <t>Prolonged-Release (PR) Oxycodone/Naloxone Improves Bowel Function Compared with Oxycodone PR and Provides Effective Analgesia in Chinese Patients with Non-malignant Pain: A Randomized, Double-Blind Trial.</t>
  </si>
  <si>
    <t>Introduction: Prolonged-release oxycodone/naloxone (OXN PR), combining an opioid analgesic with selective blockade of enteric micro-opioid receptors, provided effective analgesia and improved bowel function in patients with moderate-to-severe pain and opioid-induced constipation in clinical trials predominantly conducted in Western countries. This double-blind randomized controlled trial investigated OXN PR (N = 116) versus prolonged-release oxycodone (OXY PR, N = 115) for 8 weeks at doses up to 50 mg/day in patients with moderate-to-severe, chronic, non-malignant musculoskeletal pain and opioid-induced constipation recruited in China. Method(s): A total of 234 patients at least 18 years of age with non-malignant musculoskeletal pain for more than 4 weeks that was moderate-to-severe in intensity and required round-the-clock opioid therapy were randomized (1:1) to OXN PR or OXY PR. The primary endpoint was bowel function using the Bowel Function Index (BFI). Secondary endpoints included safety, Brief Pain Inventory-Short Form (BPI-SF), use of analgesic and laxative rescue medication, and health-related quality of life (EQ-5D). Result(s): While BFI scores were comparable at baseline, at week 8 improvements were greater with OXN PR vs OXY PR (least squares mean [LSM] difference (95% CI) - 9.1 (- 14.0, - 4.2); P &lt; 0.001. From weeks 2 to 8, mean BFI scores were in the range of normal bowel function (&lt;= 28.8) with OXN PR but were in the range of constipation (&gt; 28.8) at all timepoints with OXY PR. Analgesia with OXN PR was similar and non-inferior to OXY PR on the basis of modified BPI-SF average 24-h pain scores at week 8: LSM difference (95% CI) - 0.3 (- 0.5, - 0.1); P &lt; 0.001. The most frequent treatment-related AEs were nausea (OXN PR 5% vs OXY PR 6%) and dizziness (4% vs 4%). Conclusion(s): OXN PR provided clinically meaningful improvements in bowel function and effective analgesia in Chinese patients with moderate-to-severe musculoskeletal pain and pre-existing opioid-induced constipation. Trial Registration: ClinicalTrials.gov, identifier NCT01918098.Copyright © 2020, The Author(s).</t>
  </si>
  <si>
    <t>https://dx.doi.org/10.1007/s12325-020-01244-x</t>
  </si>
  <si>
    <t>Advances in Therapy. 37(3) (pp 1188-1202), 2020. Date of Publication: 01 Mar 2020.</t>
  </si>
  <si>
    <t>L Driscoll D.
 Cuellar A.E.
 Agarwal V.
 Jones D.
 Dunkenberger M.B.
 Hosig K.</t>
  </si>
  <si>
    <t>Promoting sustainable responses to the US opioid epidemic with community-academic partnerships: qualitative outcomes from a statewide program.</t>
  </si>
  <si>
    <t>BACKGROUND: Drug overdose deaths in the United States have continued to increase at an alarming rate. The Substance Abuse and Mental Health Services Administration (SAMHSA) distributed more than $7 billion between January 2016 and June 2020 to address the drug overdose crisis. The funds support evidence-based responses, including medications for opioid use disorder, and other prevention, treatment and recovery activities. Although the State Opioid Response (SOR) grants finance much-needed community level interventions, many of the services they support may not be sustainable, without ongoing assessment, evaluation and planning for continuation. METHOD(S): This paper describes a statewide effort to support local entities through SAMHSA's SOR grants in Virginia. Community agencies across the state participated in detailed needs assessment exercises with VHEOC investigators, and developed requests for proposals (RFPs) to sustain their SOR programs. The RFPs were then distributed to prospective academic partners at the five VHEOC universities, based on the required subject matter expertise identified in the RFP. All responsive proposals were then provided to the local agencies who selected the proposal most likely to meet their needs. VHEOC investigators also conducted an inductive, three-phase content analysis approach to examine the RFPs submitted to the VHEOC to identify nominal categories of support requested of the VHEOC investigators. RESULT(S): VHEOC Investigators received and coded 27 RFPs from ten community agencies representing four of five regions of the state. We identified six nominal categories of academic assistance with high inter-coder agreement. The six categories of support requested of the academic partners were program development and support, literature review and best practices, outreach and education, data analysis and interpretation, program evaluation, and grant writing assistance. Several RFPs requested up to three categories of support in a single project. CONCLUSION(S): Our analysis of the requests received by the consortium identified several categories of academic support for SOR-grantees addressing the drug overdose crisis. The most common requests related to development and maintenance of supportive collaborations, which existing research has demonstrated is necessary for the long-term sustainability of SOR-funded services. In this way, the academic partners reinforced sustainable SOR-funded programs. As the state opioid response program is implemented nationally, we hope that other states will consider similar models in response to the opioid crisis.Copyright © 2022. The Author(s).</t>
  </si>
  <si>
    <t>https://dx.doi.org/10.1186/s13011-022-00454-6</t>
  </si>
  <si>
    <t>Substance abuse treatment, prevention, and policy. 17(1) (pp 26), 2022. Date of Publication: 07 Apr 2022.</t>
  </si>
  <si>
    <t>Gecaj-Gashi A.
 Hashimi M.
 Sada F.
 Salihu S.
 Terziqi H.</t>
  </si>
  <si>
    <t>Prophylactic ketamine reduces incidence of postanaesthetic shivering.</t>
  </si>
  <si>
    <t>BACKGROUND: General anesthesia influences the thermoregulatory process. The aim of this study was to compare the efficacy of low-dose prophylactic ketamine with that of placebo in preventing postoperative shivering. METHOD(S): A prospective randomized double-blind study involved 76 ASA I and II patients undergoing general anesthesia that was expected to last no more than 2 hours. Patients were randomly allocated to receive normal saline (Group P, n = 33) or ketamine 0.5 mg kg1 (Group K, n = 33) intravenously 20 min before completion of surgery. The anesthesia was induced with propofol 2.5-3.0 mg kg(-1) and fentanyl (2-3 microg kg(-1)), atracurium 0.5 mg kg(-1) was given to facilitate orotracheal intubation. It was maintained with propofol (510 mg kg(-1) hr(-1)), fentanyl up to (5 microg x kg1 x h1) and a mixture of nitrous oxide/oxygen (2:1). Ambient temperature was maintained at 20 degrees-22 degrees C with constant humidity. Postoperative shivering in the recovery room was evaluated according to 5 point scale of Wrench. RESULT(S): The two groups did not differ significantly regarding patient characteristics. The number of patients shivering on arrival in the recovery room, and at 10 and 20 min after operation was significantly less in Groups K than in Group P. In group P 36% have had shivering in TO whereas in group K 6%, in T10 45% in group P whereas 18% in group K. In T20 24% in group P have had shivering compared with 6% in group K, whereas in T30 9% in group P compared with 0% in group K. The incidence of free Postanaesthetic shivering (no shivering) on arrival in the recovery room T0 was: 63.6% in group P compared with 90.9 % in group K. The postoperative hemodynamic parameters were similar in the two groups. Active warming was not required in group K but was needed in 8 cases in group P. None of patients had episodes of O2 desaturation or respiratory depression during the study period. No hallucinations, delirium, nausea, vomiting, hypertension, tachycardia, and feeling like walking in the space or nystagmus were seen in any of the patients. CONCLUSION(S): Prophylactic low-dose ketamine was found to be effective in preventing postoperative shivering.</t>
  </si>
  <si>
    <t>http://dx.doi.org/10.4314/njm.v19i3.60181</t>
  </si>
  <si>
    <t>Nigerian journal of medicine : journal of the National Association of Resident Doctors of Nigeria. 19(3) (pp 267-270), 2010. Date of Publication: 2010 Jul-Sep.</t>
  </si>
  <si>
    <t>Frey K.
 Sukhani R.
 Pawlowski J.
 Pappas A.L.
 Mikat-Stevens M.
 Slogoff S.</t>
  </si>
  <si>
    <t>Propofol versus propofol-ketamine sedation for retrobulbar nerve block: Comparison of sedation quality, intraocular pressure changes, and recovery profiles.</t>
  </si>
  <si>
    <t>We compared sedation quality, intraocular pressure (IOP) changes, and recovery profiles in patients who received propofol or propofol-ketamine sedation during placement of the retrobulbar nerve block (RBB). Seventy elderly patients undergoing cataract extraction according to a prospective, randomized, double-blinded protocol were preoperatively evaluated with a Mini-Mental State examination and baseline IOP. A hypnotic dose was provided with either propofol (Group P) or a propofol-ketamine (Group PK) combination. The IOP measurement was repeated, and the surgeon initiated the RBB. Supplemental study drug was given if needed. The level of sedation was considered acceptable if the patient exhibited minimal or no movement and grimacing with needle insertion. Patients were evaluated in terms of quality of sedation, cardiopulmonary stability, and recovery profile. Compared with patients in Group P, patients in Group PK had a significantly faster onset of acceptable sedation (Group P 235 +/- 137 s versus Group PK 164 +/- 67 s) and required significantly less supplemental sedation (Group P1.1 +/- 1.9 mL versus Group PK 0.15 +/- 0.3 mL). Additionally, none of the Group PK patients required ventilatory assistance, but two patients in Group P required assisted mask ventilation. In conclusion, the addition of ketamine (13.2 +/- 3.3 mg) to propofol (44 +/- 11 mg) decreased the hypnotic requirement and improved the quality of sedation without prolonging recovery. Implications: Anesthesiologists frequently perform retrobulbar blocks while simultaneously providing sedation. Using ketamine to supplement propofol sedation provided a faster onset and improved the quality of sedation during the retrobulbar block procedure.</t>
  </si>
  <si>
    <t>https://dx.doi.org/10.1097/00000539-199908000-00013</t>
  </si>
  <si>
    <t>Anesthesia and Analgesia. 89(2) (pp 317-321), 1999. Date of Publication: 1999.</t>
  </si>
  <si>
    <t>Phillips W.
 Anderson A.
 Rosengreen M.
 Johnson J.
 Halpin J.</t>
  </si>
  <si>
    <t>Propofol versus propofol/ketamine for brief painful procedures in the emergency department: Clinical and bispectral index scale comparison.</t>
  </si>
  <si>
    <t>The ideal procedural sedation drug for emergency department (ED) use would be easily titrated, rapid in onset, brief in duration, and provide sedation and analgesia without respiratory or hemodynamic compromise. Although many agents have been tried, no single drug fits this profile. The authors evaluated the comparative effectiveness and safety of propofol versus propofol/ketamine combination for procedural sedation using bispectral index monitoring for measuring depth of sedation. A prospective, randomized case series of patients undergoing procedural sedation for fracture manipulation was studied in a Level 1 trauma center emergency department. Patients were randomized to a propofol (P) group with a target dose of 0.5 to 1.5 mg/kg or a propofol/ketamine (P/K) group with a target dose of both ketamine and propofol of 0.75 mg/kg. Procedural success, bispectral index (BIS) score, adverse effects, recovery time, and vital signs were measured. Twenty-eight patients were enrolled. The P/K group experienced a smaller decline in systolic blood pressure (1.6 versus 12.5) and BIS score at goal sedation (77 versus 61), a smaller difference between baseline and goal sedation BIS score (18.78 +/- 10 versus 34.64 +/- 11) and a lower mean propofol dose (92.5 +/- 58 versus 177.27 +/- 11 mg). No patient in either group experienced respiratory depression or required any intervention. The combination of propofol and ketamine provides an attractive combination for procedural sedation in the emergency department. Compared to propofol alone, "ketofol" results in less hypotension, better sedation, and enhanced patient comfort and safety. © 2010 Informa Healthcare USA, Inc.</t>
  </si>
  <si>
    <t>https://dx.doi.org/10.3109/15360288.2010.506503</t>
  </si>
  <si>
    <t>Journal of Pain and Palliative Care Pharmacotherapy. 24(4) (pp 349-355), 2010. Date of Publication: December 2010.</t>
  </si>
  <si>
    <t>Tutal, ZB; Gulec, H; Dereli, N; Babayigit, M; Kurtay, A; Inceoz, H; Horasanli, E</t>
  </si>
  <si>
    <t>Propofol-ketamine combination: a choice with less complications and better hemodynamic stability compared to propofol? On a prospective study in a group of colonoscopy patients</t>
  </si>
  <si>
    <t>Propofol; Ketamine; Sedation; Colonoscopy</t>
  </si>
  <si>
    <t>PROCEDURAL SEDATION; MIXTURE KETOFOL; ANESTHESIA; ANALGESIA; INFUSION</t>
  </si>
  <si>
    <t>In this study, we compared duration for reaching desired Ramsay Sedation Score (RSS) and postoperative recovery according to Modified Aldrete Score (MAS) of propofol and propofol-ketamine combination in a group of colonoscopy patients. Rates of cardiovascular, respiratory, laryngospasm, visual and nausea/vomiting complications were also compared as secondary outcomes. This is a double-blinded prospective randomized controlled trial. 95 patients were included and blocked randomized to either propofol (GroupP, n: 47) or propofol-ketamine (GroupPK, n: 48). GroupP patients received 0.5 mg/kg propofol and GroupPK received 0.5 mg/kg ketamine-propofol. Subjects were monitorized noninvasively preoperatively and every 5 min during procedure. RSS was recorded for every minute before starting procedure and for every 5 min during procedure. Recovery after colonoscopy was evaluated according to MAS. Same observer checked for MAS just after procedure in postoperative 1 min and for every 3 min during follow-up. Postoperative respiratory depression was defined as rate &lt; 10/min, hypercapnia/hypercarbia-arterial CO2 tension &gt; 50 mmHg or SO2 &lt; 90 while hypotension was defined as a decrease of 20 % in mean blood pressure compared to initial values. GroupPK patients needed shorter duration for achieving RSS a parts per thousand yen 4 (p: 0.038) but longer duration for achieving MAS a parts per thousand yen 9 (p: 0.005). GroupP's intraoperative blood pressures and heart rates were significantly lower compared to initial values. We observed that respiratory depression (19.1 vs 0 %, p: 0.001), hypotension (29.8 vs 10.4 %, p: 0.018), and nausea/vomiting (17 vs 4.2 %, p: 0.041) were significantly more common in GroupP. Propofol-ketamine combination is an advantageous choice in means of achieving sedation in a shorter period of time, a better hemodynamic stability, less nausea and vomiting and respiratory complication rates. Yet it seems that this choice might be related with longer recovery duration.</t>
  </si>
  <si>
    <t>Baykal Tutal Z.
 Gulec H.
 Dereli N.
 Babayigit M.
 Kurtay A.
 Inceoz H.
 Horasanli E.</t>
  </si>
  <si>
    <t>Propofol-ketamine combination: a choice with less complications and better hemodynamic stability compared to propofol? On a prospective study in a group of colonoscopy patients.</t>
  </si>
  <si>
    <t>Background and aims: In this study, we compared duration for reaching desired Ramsay Sedation Score (RSS) and postoperative recovery according to Modified Aldrete Score (MAS) of propofol and propofol-ketamine combination in a group of colonoscopy patients. Rates of cardiovascular, respiratory, laryngospasm, visual and nausea/vomiting complications were also compared as secondary outcomes. Method(s): This is a double-blinded prospective randomized controlled trial. 95 patients were included and blocked randomized to either propofol (GroupP, n: 47) or propofol-ketamine (GroupPK, n: 48). GroupP patients received 0.5 mg/kg propofol and GroupPK received 0.5 mg/kg ketamine-propofol. Subjects were monitorized noninvasively preoperatively and every 5 min during procedure. RSS was recorded for every minute before starting procedure and for every 5 min during procedure. Recovery after colonoscopy was evaluated according to MAS. Same observer checked for MAS just after procedure in postoperative 1 min and for every 3 min during follow-up. Postoperative respiratory depression was defined as rate &lt;10/min, hypercapnia/hypercarbia-arterial CO2 tension &gt;50 mmHg or SO2 &lt;90 while hypotension was defined as a decrease of 20 % in mean blood pressure compared to initial values. Result(s): GroupPK patients needed shorter duration for achieving RSS &gt;= 4 (p: 0.038) but longer duration for achieving MAS &gt;= 9 (p: 0.005). GroupP's intraoperative blood pressures and heart rates were significantly lower compared to initial values. We observed that respiratory depression (19.1 vs 0 %, p: 0.001), hypotension (29.8 vs 10.4 %, p: 0.018), and nausea/vomiting (17 vs 4.2 %, p: 0.041) were significantly more common in GroupP. Conclusion(s): Propofol-ketamine combination is an advantageous choice in means of achieving sedation in a shorter period of time, a better hemodynamic stability, less nausea and vomiting and respiratory complication rates. Yet it seems that this choice might be related with longer recovery duration.Copyright © 2015, Royal Academy of Medicine in Ireland.</t>
  </si>
  <si>
    <t>https://dx.doi.org/10.1007/s11845-015-1348-8</t>
  </si>
  <si>
    <t>Irish Journal of Medical Science. 185(3) (pp 699-704), 2016. Date of Publication: 01 Aug 2016.</t>
  </si>
  <si>
    <t>Park M.J.
 Kim Y.-S.
 Rhim H.
 Lim H.K.
 Shin B.S.
 Choi D.
 Lee M.W.
 Kim D.H.</t>
  </si>
  <si>
    <t>Prospective analysis of the pattern and risk for severe vital sign changes during percutaneous radiofrequency ablation of the liver under opioid analgesia.</t>
  </si>
  <si>
    <t>OBJECTIVE. The aims of this study were to evaluate the pattern of vital sign changes and to elucidate significant risk factors for severe cardiovascular inhibition caused by percutaneous hepatic radiofrequency ablation (RFA). SUBJECTS AND METHODS. A total of 102 patients (male-to-female ratio, 73:29; age range, 35-85 years; mean age, 58.1 years) with 119 malignant hepatic tumors were enrolled and analyzed prospectively. The patients underwent percutaneous RFA with IV infusion of opioid analgesics. Changes in blood pressure (BP) and heart rate (HR) and the occurrence of significant cardiovascular inhibition (BP or HR &lt; 70% of baseline) were monitored during the procedure. Respiratory rate and skin body temperature were recorded before and after the procedure. RESULTS. Whereas the mean BP was elevated (36%, 43/119) or depressed (36%, 43/119) with a similar frequency, the HR was predominantly depressed (56%, 66/119) during the procedure. The BP and HR were stable in only 18% cases (21/119), respectively. The respiratory rate showed no significant change (p = 0.521) after RFA; however, body temperature decreased (p &lt; 0.001) after RFA. Although significant cardiovascular inhibition occurred in 41 cases (35%), all of the cases could be managed successfully and the technical success rate was 100% (119/119). Among the risk factors analyzed, old age (B = -0.003, p = 0.019) was significant for systolic BP depression, and contact of the RFA zone with the central portal vein (B = -0.096, p = 0.014) and female sex (B = -0.078, p = 0.033) were significant risk factors for HR depression as determined by multivariate analysis. CONCLUSION. Changes in BP and HR, especially bradycardia, are common during percutaneous RFA of hepatic lesions. Significant risk factors for severe cardiovascular inhibition include contact of the RFA zone with the branches of the central portal vein, old age, and female sex. © American Roentgen Ray Society.</t>
  </si>
  <si>
    <t>https://dx.doi.org/10.2214/AJR.09.3044</t>
  </si>
  <si>
    <t>American Journal of Roentgenology. 194(3) (pp 799-808), 2010. Date of Publication: March 2010.</t>
  </si>
  <si>
    <t>Chow E.
 Wong R.
 Connolly R.
 Hruby G.
 Franssen E.
 Fung K.W.
 Vachon M.
 Andersson L.
 Pope J.
 Holden L.
 Szumacher E.
 Schueller T.
 Stefaniuk K.
 Finkelstein J.
 Hayter C.
 Danjoux C.</t>
  </si>
  <si>
    <t>Prospective assessment of symptom palliation for patients attending a rapid response radiotherapy program: Feasibility of telephone follow-up.</t>
  </si>
  <si>
    <t>Clinical trials generally include motivated patients with relatively good performance status. This can result in an overestimation of the effectiveness of an intervention. Clinic follow-up protocols for outcome assessment after palliative treatments suffer from high attrition rates. In this study, the feasibility of telephone follow-up for the assessment of symptom palliation in patients receiving outpatient palliative radiotherapy as a tool to evaluate outcome was examined. Patients referred for palliative radiotherapy were asked to rate their symptom distress using the modified Edmonton Symptom Assessment System (ESAS) at initial consultation. Patient demographics and analgesic consumption were collected. For those who received radiotherapy, follow-up was conducted through telephone interviews at week 1, 2, 4, 8, and 12 post-treatment using the same modified ESAS and analgesic diary. One hundred ninety patients received radiotherapy to 256 sites from January to August 1999. Seventy-eight patients (41%) died during the 12-week follow-up period. The percentage of surviving patients responding to the telephone interview ranged from 63% to 68% during the 12-week study. Telephone follow-up is a feasible tool for the prospective outcome assessment of symptom palliation in this population. It compares well to clinic visits or mailed questionnaires. However, to improve the follow-up rates, other modalities may also need to be implemented. Copyright © 2001 .</t>
  </si>
  <si>
    <t>https://dx.doi.org/10.1016/S0885-3924%2801%2900313-X</t>
  </si>
  <si>
    <t>Journal of Pain and Symptom Management. 22(2) (pp 649-656), 2001. Date of Publication: 2001.</t>
  </si>
  <si>
    <t>Vorspan, Florence;Bloch, Vanessa;Brousse, Georges;Bellais, Laetitia;Gascon, Julien;LÃ©pine, Jeanâ€_x0090_Pierre</t>
  </si>
  <si>
    <t>Prospective assessment of transient cocaineâ€_x0090_induced psychotic symptoms in a clinical setting.</t>
  </si>
  <si>
    <t>Cocaine use is associated with the occurrence of transient psychotic symptoms. Sixteen poly-substance abusers already in treatment, who were diagnosed with crack dependence, were assessed twice: at baseline and after 3 weeks of medical management specifically aimed at cocaine abstinence. The psychotic symptoms were assessed with the French version of the Scale for Assessment of Positive Symptomsâ€“Cocaine-Induced Psychosis (SAPS-CIP). There was a decrease of both cocaine intake and psychotic symptoms at week 3 (Wilcoxonâ€™s Z, p &lt; .001 and .028, respectively). Furthermore, there was a significant correlation between psychotic symptoms and dose reduction (r2 = .49, Spearmanâ€™s Ï_x0081_ = .613, p &lt; .012). (PsycINFO Database Record (c) 2016 APA, all rights reserved)</t>
  </si>
  <si>
    <t>https://doi.org/10.1111/j.1521-0391.2011.00181.x</t>
  </si>
  <si>
    <t>Fabricant L.
 Ham B.
 Mullins R.
 Mayberry J.</t>
  </si>
  <si>
    <t>Prospective clinical trial of surgical intervention for painful rib fracture nonunion.</t>
  </si>
  <si>
    <t>We performed a prospective clinical trial of resection with or without plate fixation for symptomatic rib fracture nonunion three or more months postinjury with 6-month postoperative followup. The McGill Pain Questionnaire (MPQ) and RAND 36 Health Survey were administered and activity level (sedentary, ambulatory, moderately active, vigorous), functional status (disabled, nonphysical labor, physical labor), and work status (employed, unemployed, retired, student) were queried pre- and postoperatively. Twenty-four patients 4 to 197 months (median, 16 months) postinjury underwent surgical intervention for one to four rib fracture nonunions (median, two nonunions). Evidence of intercostal nerve entrapment was present in nine patients (38%). MPQ Present Pain Intensity and Pain Rating Index and RAND 36 Physical Functioning, Role Physical, Social Functioning, Role Social, Bodily Pain, Vitality, Mental Health, and General Health were significantly improved at six months compared with study entry (P &lt; 0.05). Activity levels significantly improved (P &lt; 0.0001) but functional and work status did not change. Twenty-four-hour morphine equivalent dosage of opioids at study entry was 20.3 +/- 30.8 (mean +/- standard deviation) and at study completion was 9.4 +/- 17.5 (P = 0.054). Complications included one wound infection, two partial screw backouts, and one chest wall hernia at one year after resection of adjacent nonunions with significant gaps repaired with absorbable plates. Surgical intervention for rib fracture nonunion may improve chronic pain and disability but without change in functional or work status. Resection of adjacent nonunions with significant gaps may lead to chest wall hernia.Copyright © 2014, Southeastern Surgical Congress. All rights reserved.</t>
  </si>
  <si>
    <t>American Surgeon. 80(6) (pp 580-586), 2014. Date of Publication: 01 Jun 2014.</t>
  </si>
  <si>
    <t>Percy E.
 Hirji S.
 Leung N.
 Harloff M.
 Cherkasky O.
 Yazdchi F.
 Cook R.
 Pelletier M.
 Kaneko T.</t>
  </si>
  <si>
    <t>PROSPECTIVE COHORT EVALUATION OF OPIOID USE AND PAIN FOLLOWING CARDIAC SURGERY.</t>
  </si>
  <si>
    <t>Background: Chronic opioid use following cardiac surgery occurs in up to 13% of opioid-naive patients. Despite this high rate of ongoing use, there is little data available to guide analgesic prescription at the time of discharge. The purpose of this study was to prospectively evaluate risk factors for opioid consumption and pain following cardiac surgery to guide optimal prescribing practices. Methods and Results: All consecutive patients undergoing sternotomy-based operations were considered and informed consent was obtained. Patients with opioid use within 3 months prior to surgery and those discharged to a non-home facility were excluded. A patient-reported log was used to prospectively track pain and opioid use for the first 10-days following discharge. Prescription of opioids at discharge was at the discretion of the provider, however, all patients received a call by post-discharge day 3 in which adequacy of analgesia was discussed. Total opioid consumption was confirmed with a follow-up researcher-directed pill count. Use of non-opioid analgesics and patient satisfaction were also tracked. Regression analysis was performed to determine predictors of opioid use in the early discharge period. A total of 104 patients were included in the final analysis, with a mean age of 66 years. The average length of stay was 7 days [Interquartile range (IQR) 6-9]. Of the 63 patients discharged with an opioid, 22 (34.9%) used none and 12 (19.0%) used fewer than half of the pills prescribed. Overall, pain and opioid consumption decreased significantly throughout the discharge period (Figure). In those who used any opioids after discharge, median total consumption was 64 morphine milligram equivalents [IQR 38-128], or the equivalent of 9 Oxycodone 5mg tables. Patients who used opioids were younger (60.9 vs. 70.0 years, p&lt;0.001), however, there were no differences in opioid use based on sex, history of substance use, depression, smoking, or procedure type. Following risk-adjustment, mean pain score greater than 3 on the day of discharge was predictive of opioid use (OR 2.9, 95% CI 1.8-4.8; p&lt;0.001). The majority of patients (88.5%) were satisfied or very satisfied with pain management. Conclusion(s): Fewer than half of all cardiac surgery patients required opioids after discharge. Younger age and moderate pain on the day of discharge were associated with opioid use in the early discharge period. These factors may be useful in predicting those patients who require opioid prescriptions following cardiac surgery. [Formula presented] University of British Columbia - Clinician Investigator ProgramCopyright © 2020</t>
  </si>
  <si>
    <t>https://dx.doi.org/10.1016/j.cjca.2020.07.197</t>
  </si>
  <si>
    <t>Canadian Journal of Cardiology. Conference: Canadian Cardiovascular Congress 2020. Virtual, Online. 36(10 Supplement) (pp S101-S102), 2020. Date of Publication: October 2020.</t>
  </si>
  <si>
    <t>Goodwin P.K.
 Pavlovich A.R.
 Flanagan K.E.
 Faku C.T.
 Ammons L.L.
 Fidler P.
 Jordan M.H.
 Jeng J.C.
 Shupp J.W.</t>
  </si>
  <si>
    <t>Prospective evaluation of biofield energy therapy as a complementary adjunct in burn care.</t>
  </si>
  <si>
    <t>Introduction: Burn injuries are often associated with severe pain, pruritis, stress and fatigue. Traditional pharmacological management of these symptoms does not always provide complete relief for patients and can result in adverse side effects. There has been an increased acceptance that the addition of complementary therapies to routine clinical care is beneficial to patient outcomes and management. Biofield Energy Therapy (BFET) is a newly-described complementary therapy designed to alleviate a variety of symptoms and bring a sense of well-being to the patient. The goal of this study was to offer BFET to burn patients during the course of their treatment and assess patients' responses to the therapy via pre- and posttherapy surveys. Method(s): Patients over the age of 18 who had sustained a burn injury and were hospitalized were eligible for enrollment in this study. Patients were screened and recruited for enrollment by a member of the research staff. Once consented, patients were scheduled to receive two sessions of BFET over the course of one week. Patients completed a survey before and after each session, which included questions regarding pain, pruritis, stress, anxiety and fatigue. Patients were also asked to rate satisfaction with their current health status, feelings of peacefulness and feelings of optimism. Responses were quantified using a 5-part Likert scale. In addition basal skin perfusion assessments were attempted using Field Laser Perfusion Imaging (FLPI). Result(s): Responses from surveys before and after therapy were evaluated and the percentage of positive change was calculated (Table 1). In addition, all patients expressed an interest in continuing BFET if it were routinely offered (as queried from the comments section). Preliminary FLPI measurements on a select population of patients showed differential perfusion before and after therapy. Conclusion(s): In this pilot study, Biofield Energy Therapy was unanimously well received by patients with burn injury. Most patients responded positively in regards to improvements in tension, stress, pain, anxiety, fatigue and pruritis. Future research will be aimed at controlling for physiological factors and correlating patient responses to traditional therapeutic modalities such as opiate requirements.</t>
  </si>
  <si>
    <t>Journal of Burn Care and Research. Conference: 43rd Annual Meeting of the American Burn Association. Chicago, IL United States. Conference Publication: (var.pagings). 32(SUPPL. 2) (pp S146), 2011. Date of Publication: March 2011.</t>
  </si>
  <si>
    <t>Puente-fernandez D.
 Roldan-lopez C.B.
 Campos-calderon C.P.
 Hueso-montoro C.
 Garcia-caro M.P.
 Montoya-juarez R.</t>
  </si>
  <si>
    <t>Prospective evaluation of intensity of symptoms, therapeutic procedures and treatment in palliative care patients in nursing homes.</t>
  </si>
  <si>
    <t>The aim of the study is to evaluate the intensity of symptoms, and any treatment and therapeutic procedures received by advanced chronic patients in nursing homes. A multi-centre prospective study was conducted in six nursing homes for five months. A nurse trainer selected palliative care patients from whom the sample was randomly selected for inclusion. The Edmonton Symptoms Assessment Scale, therapeutic procedures, and treatment were evaluated. Parametric and non-parametric tests were used to evaluate month-to-month differences and differences between those who died and those who did not. A total of 107 residents were evaluated. At the end of the follow-up, 39 had (34.6%) died. All symptoms (p &lt; 0.050) increased in intensity in the last week of life. Symptoms were more intense in those who had died at follow-up (p &lt; 0.05). The use of aerosol sprays (p = 0.008), oxygen therapy (p &lt; 0.001), opioids (p &lt; 0.001), antibiotics (p = 0.004), and bronchodilators (p = 0.003) increased in the last week of life. Peripheral venous catheters (p = 0.022), corticoids (p = 0.007), antiemetics (p &lt; 0.001), and antidepressants (p &lt; 0.05) were used more in the patients who died. In conclusion, the use of therapeutic procedures (such as urinary catheters, peripheral venous catheter placement, and enteral feeding) and drugs (such as antibiotics, anxiolytics, and new antidepressant prescriptions) should be carefully considered in this clinical setting.Copyright © 2020 by the authors. Licensee MDPI, Basel, Switzerland.</t>
  </si>
  <si>
    <t>https://dx.doi.org/10.3390/jcm9030750</t>
  </si>
  <si>
    <t>Journal of Clinical Medicine. 9(3) (no pagination), 2020. Article Number: 750. Date of Publication: March 2020.</t>
  </si>
  <si>
    <t>Hertzog, JH; Dalton, HJ; Anderson, BD; Shad, AT; Gootenberg, JE; Hauser, GJ</t>
  </si>
  <si>
    <t>Prospective evaluation of propofol anesthesia in the pediatric intensive care unit for elective oncology procedures in ambulatory and hospitalized children</t>
  </si>
  <si>
    <t>propofol; anesthesia; pediatrics; pediatric oncology; procedures; pediatric intensive care</t>
  </si>
  <si>
    <t>COGNITIVE-BEHAVIOR THERAPY; PAINFUL MEDICAL PROCEDURES; MIDAZOLAM; KETAMINE; SEDATION; PREMEDICATION; FENTANYL</t>
  </si>
  <si>
    <t>Objectives. To evaluate our experience with propofol anesthesia delivered by pediatric intensivists in the pediatric intensive care unit (PICU) to facilitate elective oncology procedures in children performed by pediatric oncologists. Methods. Elective oncology procedures performed with propofol anesthesia in our multidisciplinary, university- affiliated PICU were prospectively evaluated over a 7-month period. Ambulatory and hospitalized children were prescheduled for their procedure, underwent a medical evaluation, and met fasting requirements before the start of anesthesia. Continuous cardiorespiratory and neurologic monitoring was performed by a pediatric intensivist and a PICU nurse, while the procedure was performed by a pediatric oncologist. Propofol was delivered in intermittent boluses to achieve the desired level of anesthesia. Information studied included patient demographics, procedures performed, induction and total doses of propofol used, the duration of the different phases of the patient's PICU stay, the occurrence of side effects, the need for therapeutic interventions, and the incidence of recall of the procedure. Results. Fifty procedures in 28 children (mean age: 7.5 +/- 4.3 years) were evaluated. Sixty-one percent of patients had established diagnoses. Fifty-four percent of procedures were lumbar puncture with intrathecal chemotherapy administration and 26% of procedures were bone marrow aspirations with biopsy. Induction propofol doses were 2.0 +/- .8 mg/kg for ambulatory and hospitalized patients, while total propofol doses were 6.6 +/- 2.3 mg/kg and 7.9 +/- 2.4 mg/kg for ambulatory and hospitalized patients, respectively. Induction time was 1.5 +/- .7 minutes, recovery time was 23.4 +/- 11.5 minutes, and total PICU time was 88.8 +/- 27.7 minutes. Transient decreases in systolic blood pressure less than the fifth percentile for age occurred in 64% of procedures, with a mean decrease of 25% +/- 10%. Intravenous fluids were administered in 31% of these cases. Hypotension was more common in ambulatory patients but was not predicted by propofol dose, anesthesia time, or age. Partial airway obstruction was noted in 12% of procedures while apnea requiring bag-valve-mask ventilation occurred in 2% of procedures. Neither was associated with age, propofol dose, or the duration of anesthesia. All procedures were successfully completed and there were no incidences of recall of the procedure. Conclusions. Propofol anesthesia is effective in achieving patient comfort and amnesia, while optimizing conditions for elective oncology procedures in children. Although transient hypotension and respiratory depression may occur, propofol anesthesia seems to be safe to use for these procedures in the PICU setting. Recovery from anesthesia was rapid and total stay was brief. Under the proper conditions, propofol anesthesia delivered by pediatric intensivists in the PICU is a reasonable option available to facilitate invasive oncology procedures in children.</t>
  </si>
  <si>
    <t>O'Sullivan T.L.
 Ruffing M.J.
 Lamp K.C.
 Warbasse L.H.
 Rybak M.J.</t>
  </si>
  <si>
    <t>Prospective evaluation of red man syndrome in patients receiving vancomycin.</t>
  </si>
  <si>
    <t>The incidence of red man syndrome (RMS) and its relationship to histamine were investigated in patients receiving vancomycin or an aminoglycoside (control). During the 60-min infusions, patients were observed for signs or symptoms consistent with RMS, including pruritus, erythema, angioedema, and cardiovascular depression. Four blood samples were obtained at 30-min intervals for determination of histamine concentrations. One (3.4%) of 29 vancomycin- and none of 8 aminoglycoside-treated patients had documented RMS. The mean maximum changes in blood pressure and heart rate were not significant and were similar between groups. Increases in histamine concentrations to &gt;1 ng/mL occurred only in 25% (2/8) of the aminoglycoside patients. Vancomycin induced minimal changes in histamine concentrations despite the occurrence of RMS. From these observations, it appears that RMS is not closely associated with histamine release, and elevated histamine concentrations do not predict RMS. Further investigation is needed to elucidate other mediators of RMS.</t>
  </si>
  <si>
    <t>Journal of Infectious Diseases. 168(3) (pp 773-776), 1993. Date of Publication: 1993.</t>
  </si>
  <si>
    <t>Zakzanis, Konstantine K.;Young, Donald A.;Campbell, Zachariah</t>
  </si>
  <si>
    <t>Prospective memory impairment in abstinent MDMA ('Ecstasy') users.</t>
  </si>
  <si>
    <t>Quantitative evidence has begun to emerge where human studies suggest that repeated recreational use of +/-3,4-methylenedioxy-methamphetamine (MDMA or 'Ecstasy') produces lasting impairments in explicit memory. The purpose of this investigation was to further explore the nature and pattern of component memory processes in abstinent MDMA users. 15 MDMA users (aged 17-31 yrs) and 17 matched normal controls (aged 20-28 yrs) completed a brief neuropsychological test battery composed mainly of the Rivermead Behavioural Memory Test (RBMT), a Stem-Completion task, and the Vocabulary subtest of the Wechsler Adult Intelligence Scale-III. MDMA users were found impaired in terms of episodic prospective memory, as medium to large effects were observed between groups on time-based Appointment and event-based Message subtests of the RBMT. The results of this study also indicate that the ability to recall a future appointment may be related to the frequency of MDMA use and the absolute number of times MDMA was used. Further research is warranted into the underlying neurological manifestations of such deficits, such as investigating the relation between the neurotransmitter serotonin and the component processes of memory. (PsycINFO Database Record (c) 2016 APA, all rights reserved)</t>
  </si>
  <si>
    <t>https://doi.org/10.1080/13546800244000283</t>
  </si>
  <si>
    <t>Brophy A.
 Cardinale M.
 Andrews L.B.
 Kaplan J.B.
 Adams C.
 Opsha Y.
 Brandt K.A.
 Dixit D.
 Nerenberg S.F.
 Saleh J.A.</t>
  </si>
  <si>
    <t>Prospective Observational Evaluation of Sedation and Pain Management Guideline Adherence Across New Jersey Intensive Care Units.</t>
  </si>
  <si>
    <t>Background: The practice guidelines for the management of pain, agitation, and delirium (PAD) from the Society of Critical Care Medicine shifted from primarily focusing on the treatment of anxiety in 2002 to the treatment of pain in 2013. Objective(s): This prospective, observational, multicenter study aimed to assess the degree of practice adherence to the PAD guidelines for ventilated patients in New Jersey intensive care units (ICUs). Method(s): Pharmacist investigators at 8 centers designated 4 days at least 10 days apart to evaluate all patients on mechanical ventilation. The primary outcomes included adherence to 4 guideline recommendations: treatment of pain before sedation, use of nonnarcotic analgesic medications, use of nonbenzodiazepine sedative medications, and use of goal-directed sedation. Result(s): Of 138 patients evaluated, 50% had a primary medical diagnosis (as opposed to surgical, cardiac, or neurological diagnosis), and the median Sequential Organ Failure Assessment (SOFA) score was 7. Pain was treated prior to administration of sedatives in 55.4% of subjects, with fentanyl being the primary analgesic used. In addition, 19% received no analgesia, and 11.5% received nonopioid analgesia. Sedative agents were administered to 87 subjects (48 nonbenzodiazepine and 39 benzodiazepine). Of those receiving benzodiazepines, 22 received intermittent bolus regimens and 16 received continuous infusions, of which 5 were for another indication besides sedation. Validated scales measuring the degree of sedation were completed at least once in 56 (81.6%) patients receiving sedatives. Conclusion(s): Current sedation practices suggest that integration of evidence-based PAD guidelines across New Jersey adult ICUs is inconsistent despite pharmacist involvement.Copyright © The Author(s) 2018.</t>
  </si>
  <si>
    <t>https://dx.doi.org/10.1177/0897190018770549</t>
  </si>
  <si>
    <t>Journal of Pharmacy Practice. 32(5) (pp 529-533), 2019. Date of Publication: 01 Oct 2019.</t>
  </si>
  <si>
    <t>Kleiman E.M.
 Liu R.T.</t>
  </si>
  <si>
    <t>Prospective prediction of suicide in a nationally representative sample: Religious service attendance as a protective factor.</t>
  </si>
  <si>
    <t>Background: Previous research into religious service attendance as a protective factor against suicide has been conducted only retrospectively, with psychological autopsy studies using proxy informants of completed suicide, rather than prospectively, with completed suicide as a dependent variable. Aim(s): To determine whether individuals who frequently attended religious services were less likely to die by suicide than those who did not attend so frequently. Method(s): We analysed data from a nationally representative sample (n = 20 014), collected in the USA between 1988 and 1994, and follow-up mortality data from baseline to the end of 2006. Result(s): Cox proportional hazard regression analysis indicated that those who frequently attended religious services were less likely to die by suicide than those who did not attend, after accounting for the effects of other relevant risk factors. Conclusion(s): Frequent religious service attendance is a long-term protective factor against suicide.</t>
  </si>
  <si>
    <t>https://dx.doi.org/10.1192/bjp.bp.113.128900</t>
  </si>
  <si>
    <t>British Journal of Psychiatry. 204(4) (pp 262-266), 2014. Date of Publication: April 2014.</t>
  </si>
  <si>
    <t>Feigelman, William;Gorman, Bernard S.</t>
  </si>
  <si>
    <t>Prospective predictors of premature death: Evidence from the National Longitudinal Study of Adolescent Health.</t>
  </si>
  <si>
    <t>This study was based on data from the National Longitudinal Study of Adolescent Health (Add Health), which revealed that 96 of its original Wave I respondents died prior to the collection of the Wave III survey. We compared psychosocial and behavioral characteristics reported at Wave I among those who died and those who lived (n = 16,719) using chi-square tests, t-tests, and logistic regression analyses to determine the most important risk factors for premature death among adolescents and young adults. Results suggested that driving while drunk was the most important risk factor for premature death (adjusted odds ratio = 2.48; 95% confidence interval: 1.12-5.50). The prevalence of driving while drunk was 17.7% among decedents compared with 6.4% among the survivors. Decedents were also significantly more likely to report multiple risk behaviors than survivors. As the current study demonstrates the importance of alcohol use as a contributing factor to the three leading causes of youth deaths, renewed efforts are needed to prevent and reduce alcohol consumption and abuse among this vulnerable population. (PsycINFO Database Record (c) 2019 APA, all rights reserved)</t>
  </si>
  <si>
    <t>https://doi.org/10.1080/02791072.2010.10400698</t>
  </si>
  <si>
    <t>Fisher C.G.
 Belanger L.
 Gofton E.G.
 Umedaly H.S.
 Noonan V.K.
 Abramson C.
 Wing P.C.
 Brown J.
 Dvorak M.F.</t>
  </si>
  <si>
    <t>Prospective randomized clinical trial comparing patient-controlled intravenous analgesia with patient-controlled epidural analgesia after lumbar spinal fusion.</t>
  </si>
  <si>
    <t>Study Design. A prospective, randomized, double-blind clinical trial was conducted. Objective. To compare the efficacy of patient-controlled analgesia (PCA) with that of patient-controlled epidural analgesia (PCEA) in terms of overall patient satisfaction with postoperative pain management after lumbar spine fusion. Summary of Background Data. In numerous surgical disciplines, PCEA and PCA have proved to be effective methods of postoperative pain control. The literature states that with PCEA, less opioid use is required during the immediate postoperative period to maintain equivalent pain control compared to PCA. Continuous epidural infusion has been assessed in spine fusion patients, but PCEA has not been evaluated. Furthermore, this is the first prospective randomized clinical trial to assess overall patient satisfaction while stratifying patients for both anxiety level and preoperative opioid use. Methods. For this study, 74 patients were assigned randomly to one of two treatment groups, with PCA and PCEA administered in a double-blind manner for a 3-day postoperative course. All the patients received both PCA and PCEA delivery systems. Assessment was by a blinded, independent observer. Overall patient satisfaction with pain management was assessed by a visual analog scale at the end of postoperative day 3. Secondary measures included: three scales from the Functional Independence Measure instrument; opioid quantity; side effects; and length of hospital stay. Results. Thirty-eight patients were randomized to PCA, and 36 were randomized to PCEA. No baseline variable differences between the groups were observed. The results showed no difference between the groups on the following measures: overall patient satisfaction with pain management, ambulation, and length of stay. The PCA patients used significantly more opioid than the PCEA patients. Conclusions. Both postoperative analgesic regimens provided good overall patient satisfaction. The only clinical advantage of PCEA over PCA for spine fusion patients was the lower amount of opioid consumed, although the PCEA group experienced significantly more side effects than the PCA group. There were no other significant differences. Therefore, patient or physician preference could select either postoperative pain management delivery system.</t>
  </si>
  <si>
    <t>https://dx.doi.org/10.1097/00007632-200304150-00002</t>
  </si>
  <si>
    <t>Spine. 28(8) (pp 739-743), 2003. Date of Publication: 15 Apr 2003.</t>
  </si>
  <si>
    <t>Chakravarthy B.
 Somasundaram S.
 Mogi J.
 Burns R.
 Hoonpongsimanont W.
 Lotfipour S.</t>
  </si>
  <si>
    <t>Prospective randomized pilot trial measuring the feasibility and knowledge retention of opioid education in emergency department patients using a multimedia platform.</t>
  </si>
  <si>
    <t>Study Objectives: We seek to determine if a novel multimedia presentation educating patients on the dangers and safe usage of opioid analgesics is feasible in the emergency department. Furthermore, we compared knowledge retention between patients given standard-of-care discharge instructions versus a short educational video discharge instruction. Method(s): The study was conducted in a large, urban, academic emergency department. Patients were identified by emergency physicians with the assistance of undergraduate research associates. Fifty-two English-speaking patients aged 18 years or older anticipated to receive a narcotics prescription in the ED were approached. Patients likely to be admitted, pregnant, or with active cancer were excluded. Patients were randomized into two cohorts. Cohort 1 (the standard-of-care group) received standard verbal education and an informational pharmaceutical sheet from a nurse. Cohort 2 (the intensive education group) received a 6-minute video presentation on the risks and safe usage of opioid medication in addition to the standard of care. The content of the video was sourced from the Substance Abuse and Mental Health Services Administration (samsha.gov) and administered within the ED prior to discharge. Both groups received a 26-question test regarding the dangers and safeusageof opioids immediately after education togauge knowledge retention. Anunpaired t-test was utilized to compare knowledge retention between the two cohorts. Result(s): From the 154 patients approached for the study, 52 patients enrolled; 27 in the Standard group and 25 in the Education group. The average age of the population was 37 years, and were made up of 44% white, 40% hispanic, 6% asian, 6% black, and 4% other. Feasibility was determined by the number of patients that completed both the video and survey in the education group. Of the 26 subjects initially randomized into the intensive education group, 25 completed both the video and survey (96.1% feasibility). Correct survey answers were summed and averaged by group. The standard-of-care group averaged 65% retention (16.8/26 correct), while the intensive education group averaged 82% retention (21.2/26 correct). An unpaired t-test analysis revealed that the multimedia education group significantly increased patient knowledge about opioid medication's risks, proper usage and disposal (p-value=0.001). Conclusion(s): As evidenced by the high percentage of participants completing the video and survey, we conclude that it is feasible to implement a multimedia platform to educate patients receiving opioid analgesics in the ED. We also conclude that medical knowledge retention is improved in the intensive education group compared to the current standard of care treatment. This may indicate that busy EDs can improve their discharge instructions to patients with regards to prescribed opioid analgesics. In this study, we looked at immediate knowledge retention alone. Future research should focus on 4-6 week knowledge retention as well as behavioral changes with regards to this intervention. By identifying optimal points to reinforce education and targeting populations at-risk for narcotic abuse, it is hopeful that patient education can decrease the non-medical usage of opioid analgesics and ameliorate the opioid epidemic in the United States.</t>
  </si>
  <si>
    <t>Annals of Emergency Medicine. Conference: American College of Emergency Physicians, ACEP 2016 Research Forum. Las Vegas, NV United States. 68(4 Supplement 1) (pp S81), 2016. Date of Publication: October 2016.</t>
  </si>
  <si>
    <t>Leventhal A.M.
 Lewinsohn P.M.
 Pettit J.W.</t>
  </si>
  <si>
    <t>Prospective relations between melancholia and substance use disorders.</t>
  </si>
  <si>
    <t>Examining associations between subtypes of major depressive disorder (MDD) and substance use disorders (SUDs) might elucidate mechanisms of comorbidity between MDD and SUDs. This study evaluated prospective relations between SUDs and melancholic MDD. A cohort of community-dwelling participants with lifetime history of MDD (N = 460) were assessed for DSM-IV mental disorders using structured clinical interviews at ages 24 and 30. Stimulant use disorders and melancholic MDD were prospective risk factors for each other over the 6-year-period following the age-24 assessment. Associations were robust when controlling for clinical severity/chronicity. Alcohol and cannabis use disorders were not robustly associated with melancholia. Copyright © Informa Healthcare USA, Inc.</t>
  </si>
  <si>
    <t>https://dx.doi.org/10.1080/00952990802013367</t>
  </si>
  <si>
    <t>American Journal of Drug and Alcohol Abuse. 34(3) (pp 259-267), 2008. Date of Publication: May 2008.</t>
  </si>
  <si>
    <t>Auther AM, McLaughlin D, Carrión RE, Nagachandran P, Correll CU, Cornblatt BA.</t>
  </si>
  <si>
    <t>Prospective study of cannabis use in adolescents at clinical high risk for psychosis: impact on conversion to psychosis and functional outcome</t>
  </si>
  <si>
    <t>10.1017/S0033291712000803</t>
  </si>
  <si>
    <t>Grilo-Bensusan I.
 Herrera-Martin P.
 Jimenez-Mesa R.
 Aguado-Alvarez V.</t>
  </si>
  <si>
    <t>Prospective study of the factors associated with poor tolerance to ambulatory colonoscopy under conscious sedation.</t>
  </si>
  <si>
    <t>Background: conscious sedation with benzodiazepines and opiates for colonoscopy is a widespread clinical practice. Objective(s): to determine the patient's tolerance to colonoscopy and identify the factors associated with lower tolerance. Method(s): a prospective, single-center, descriptive study of patients undergoing ambulatory colonoscopy under conscious sedation. The pain was assessed using a visual analogue scale with a score of 0 to 100 and also qualitatively. Result(s): three hundred patients with a median age of 54 years completed the study (p25-75: 45-64); 138 were men (46%). Tolerance was good in 273 cases (91%). The median value of tolerance was 13 (p25-p75: 4-33). Pain was considered as mild in 215 (71.7%), moderate in 57 (19%) and intense in 28 (9.3%). In the univariate study, greater pain was associated with females, anxiety, the indication for the procedure, the length of time and difficulty of the examination, and the doses of sedatives. In the multivariate study, both the indication (OR 2.92, 95% CI = 1.03-8.2, p &lt; 0.05) and the difficulty of the examination (OR 4.68, 95% CI = 1.6-13.6, p &lt; 0.01) were significant. Complications were found in 16 patients (5.3%), although all of them were insignificant. Conclusion(s): tolerance of patients undergoing ambulatory colonoscopy under conscious sedation is good in most cases and complications are infrequent and minor. A worse tolerance to the test is associated with women patients, individuals with anxiety prior to colonoscopy, indication, difficult and longer exploration and lower doses of sedatives.Copyright © ARAN EDICIONES, S.L.</t>
  </si>
  <si>
    <t>https://dx.doi.org/10.17235/reed.2018.5287/2017</t>
  </si>
  <si>
    <t>Revista Espanola de Enfermedades Digestivas. 110(4) (pp 223-230), 2018. Date of Publication: April 2018.</t>
  </si>
  <si>
    <t>Liu S.S.
 Bieltz M.
 Wukovits B.
 John R.S.</t>
  </si>
  <si>
    <t>Prospective survey of patient-controlled epidural analgesia with bupivacaine and hydromorphone in 3736 postoperative orthopedic patients.</t>
  </si>
  <si>
    <t>Background and Objectives: Patient-controlled epidural analgesia (PCEA) has been shown to be superior to intravenous patient-controlled analgesics (PCA) for postoperative analgesia after thoracic, abdominal, pelvic, and lower extremity surgery. However, it is unclear which opioid is optimal for PCEA. Hydromorphone has potential advantages, yet there are no data to establish its efficacy and safety. Thus, we prospectively monitored our patients receiving PCEA with bupivacaine combined with hydromorphone after orthopedic surgery. Method(s): All postoperative patients who received PCEA from March 1 to September 21, 2009, were included. Lumbar PCEA was initiated after central neuraxial anesthesia with 0.06% bupivacaine combined with hydromorphone 10 mug/mL. Initial settings were a bolus dose of 4 mL, lockout interval of 10 mins, and background infusion of 4 mL/hr. Patients were allowed oral analgesics, and meloxicam was routinely administered as an adjunct analgesic. Patients were evaluated twice a day at our Acute Pain Service department. Pain scores, adverse effects, and medications were entered prospectively into the electronic patient record. Result(s): Verbal pain scores (0-10) at rest were 3, 3, 3, and 2 on postoperative days 0 to 3. Verbal pain scores with activity were 4, 3, 3, and 3. Most adverse effects were modest to rare (15% pruritus, 10% hypotension, 0.08% sedation, and 0% respiratory depression) with the exception of nausea (30%). There were no epidural hematomas or abscesses. Median duration of PCEA was 27 hrs. Conclusion(s): Patient-controlled epidural analgesia with bupivacaine and hydromorphone provides effective and safe postoperative analgesia for orthopedic surgery. © 2010 by American Society of Regional Anesthesia and Pain Medicine.</t>
  </si>
  <si>
    <t>https://dx.doi.org/10.1097/AAP.0b013e3181e6ac3a</t>
  </si>
  <si>
    <t>Regional Anesthesia and Pain Medicine. 35(4) (pp 351-354), 2010. Date of Publication: July-August 2010.</t>
  </si>
  <si>
    <t>Desai M.J.</t>
  </si>
  <si>
    <t>Prospective, multicenter trial of percutaneous medial branch peripheral nerve stimulation for the treatment of chronic axial low back pain.</t>
  </si>
  <si>
    <t>Objective: The goal was to characterize responses to medial branch PNS in a prospective multicenter case series study in patients with chronic axial low back pain recalcitrant to multiple non-surgical treatments. Design(s): Prospective, multicenter trial Setting: Pain Management Clinic Participants: 74 Interventions: Percutaneous peripheral nerve stimulation (PNS) of the lumbar medial branch nerves for up to 60 days. Main Outcome Measure(s): Prospectively defined endpoints included assessments of pain intensity, disability, pain interference, health-related quality of life, depression, and patient global impression of change. Result(s): Clinically and statistically significant reductions in pain, disability, and pain interference were reported by a majority of participants with percutaneous PNS. Seventy-three percent of participants were successes for the Primary Endpoint, reporting clinically significant (&gt;=30%) reductions in back pain intensity at the end of the 2-month percutaneous PNS treatment (n=74, avg. 58% reduction among responders). While prospective follow up remains ongoing, among those who had already completed the long-term follow up visits, reductions in pain, disability, and pain interference were sustained in a majority of participants following PNS through at least 14 months. Among participants taking opioid analgesic medications at baseline, a majority reported reductions in opioid usage at the end of the 2-month percutaneous PNS treatment and at each long-term follow up visit. Participants also reported significant improvements in health-related quality of life, patient global impression of change, and depression with PNS, demonstrating the potential impact of a 60-day PNS treatment on pain and functional outcomes. There were no serious or unanticipated adverse events. Conclusion(s): Given the minimally invasive, nondestructive nature of percutaneous PNS and the significant benefits experienced by participants, percutaneous PNS may provide a promising first-line neurostimulation treatment for patients with chronic axial LBP.</t>
  </si>
  <si>
    <t>PM and R. Conference: Annual Assembly of the American Academy of Physical Medicine and Rehabilitation, AAPM and R 2021. Virtual. 13 (pp S176-S177), 2021. Date of Publication: 2021.</t>
  </si>
  <si>
    <t>Bada, Henrietta S.;Bann, Carla M.;Whitaker, Toni M.;Bauer, Charles R.;Shankaran, Seetha;LaGasse, Linda;Lester, Barry M.;Hammond, Jane;Higgins, Rosemary</t>
  </si>
  <si>
    <t>Protective factors can mitigate behavior problems after prenatal cocaine and other drug exposures.</t>
  </si>
  <si>
    <t>[Correction Notice: An Erratum for this article was reported in Vol 132(1) of Pediatrics (see record 2013-24015-021). In the original article, on page e1485, in the first row heading of Table 4, the headings read: 'Variable, Externalizing, Internalizing, Total, Attention, Variable, Externalizing, Internalizing, Total.' These should have read: 'Variable, Externalizing, Internalizing, Total, Attention'.] Background: We determined the role of risk and protective factors on the trajectories of behavior problems associated with high prenatal cocaine exposure (PCE)/polydrug exposure. Methods: The Maternal Lifestyle Study enrolled 1388 children with or without PCE, assessed through age 15 years. Because most women using cocaine during pregnancy also used other substances, we analyzed for the effects of 4 categories of prenatal drug exposure: high PCE/other drugs (OD), some PCE/OD, OD/no PCE, and no PCE/no OD. Risks and protective factors at individual, family, and community levels that may be associated with behavior outcomes were entered stepwise into latent growth curve models, then replaced by cumulative risk and protective indexes, and finally by a combination of levels of risk and protective indexes. Main outcome measures were the trajectories of externalizing, internalizing, total behavior, and attention problems scores from the Child Behavior Checklist (parent). Results: A total of 1022 (73.6%) children had known outcomes. High PCE/OD significantly predicted externalizing, total, and attention problems when considering the balance between risk and protective indexes. Some PCE/OD predicted externalizing and attention problems. OD/no PCE also predicted behavior outcomes except for internalizing behavior. High level of protective factors was associated with declining trajectories of problem behavior scores over time, independent of drug exposure and risk index scores. Conclusions: High PCE/OD is a significant risk for behavior problems in adolescence; protective factors may attenuate its detrimental effects. Clinical practice and public health policies should consider enhancing protective factors while minimizing risks to improve outcomes of drug-exposed children. (PsycINFO Database Record (c) 2017 APA, all rights reserved)</t>
  </si>
  <si>
    <t>https://doi.org/10.1542/peds.2011-3306</t>
  </si>
  <si>
    <t>Palzes V.A.
 Weisner C.
 Chi F.W.
 Kline-Simon A.H.
 Satre D.D.
 Hirschtritt M.
 Ghadiali M.Z.
 Sterling S.A.</t>
  </si>
  <si>
    <t>Protocol and implementation of an electronic health records-based registry of patients with alcohol problems.</t>
  </si>
  <si>
    <t>Background: Patient data recorded in electronic health records (EHRs), such as screening and treatment for unhealthy alcohol use, provide an opportunity to study individuals with alcohol problems within a broad population. This project leverages EHR-based data from Kaiser Permanente Northern California (KPNC), an integrated health system with over 4 million members who reflect the U.S. population with access to care, to build a registry with the flexibility to address multiple research questions concerning the spectrum of unhealthy drinking to alcohol use disorder (AUD). Method(s): We developed and implemented a protocol for assembling the KPNC Adult Alcohol Registry with support from clinical experts and benchmarked our approach against methodology used in other disease registries (e.g., HIV, diabetes, opioid use). The initial population of the registry included adult patients (?18 years) with either unhealthy alcohol use (i.e., reported drinking that exceeded NIAAA guidelines at a screening) or a diagnosis of an AUD or alcohol-related health problem from any department in the health system over a six-year period (June 1, 2013 to May 31, 2019). We extracted patients' longitudinal, multi-dimensional EHR data (including utilization, diagnoses, medications, and laboratory tests) from a year prior to date of eligibility through May 31, 2019 and conducted descriptive analyses. Result(s): We identified 723,604 adult patients who met the registry inclusion criteria: 631,780 with unhealthy drinking, 143,690 with an AUD diagnosis, and 18,985 with an alcohol-related health problem. The registry cohort was 60% male and 41% non-white, and had a median age of 41 years (IQR = 27). Nearly half of the cohort had a chronic medical condition, 18% had a mental health condition, and 4% had a drug use disorder diagnosis. Among the 723,604 patients, there was a total of 1,910,303 alcohol screenings and the median follow-up time was 2 years (IQR = 3). Conclusion(s): We demonstrate the feasibility of developing an EHR-based alcohol registry that is flexible and can be routinely updated with new data. The registry's comprehensive patient-level data over multi-year periods can complement other research designs used in alcohol research (e.g., national population-based surveys and multi-site clinical trials) to address critical public health questions related to alcohol problems, including recovery, and to inform clinical practice and policy.</t>
  </si>
  <si>
    <t>https://dx.doi.org/10.1111/acer.14617</t>
  </si>
  <si>
    <t>Alcoholism: Clinical and Experimental Research. Conference: 44th Annual Meeting of the Research Society on Alcoholism, RSA 2021. Virtual. 45(SUPPL 1) (pp 44A), 2021. Date of Publication: June 2021.</t>
  </si>
  <si>
    <t>Richardson, L; Laing, A; Milloy, MJ; Maynard, R; Nosyk, B; Marshall, B; Grafstein, E; Daly, P; Wood, E; Montaner, J; Kerr, T</t>
  </si>
  <si>
    <t>Protocol of the impact of alternative social assistance disbursement on drug-related harm (TASA) study: a randomized controlled trial to evaluate changes to payment timing and frequency among people who use illicit drugs</t>
  </si>
  <si>
    <t>Social assistance; Drug use; Drug-related harm; Structural intervention</t>
  </si>
  <si>
    <t>INTENTION-TO-TREAT; COST-EFFECTIVENESS; SUBSTANCE-ABUSE; PSYCHIATRIC EMERGENCIES; BEHAVIORAL TREATMENT; OPIOID DEPENDENCE; MEDICAL ADVICE; MENTAL-HEALTH; MISSING DATA; INCOME</t>
  </si>
  <si>
    <t>Background: Government social assistance payments seek to alleviate poverty and address survival needs, but their monthly disbursement may cue increases in illicit drug use. This cue may be magnified when assistance is disbursed simultaneously across the population. Synchronized payments have been linked to escalations in drug use and unintended but severe drug-related harms, including overdose, as well as spikes in demand for health, social, financial and police services. Methods/design: The TASA study examines whether changing payment timing and frequency can mitigate drug-related harm associated with synchronized social assistance disbursement. The study is a parallel arm multi-group randomized controlled trial in which 273 participants are randomly allocated for six assistance cycles to a control or one of two intervention arms on a 1:1:1 basis. Intervention arm participants receive their payments: (1) monthly; or (2) semi-monthly, in each case on days that are not during the week when cheques are normally issued. The study partners with a community-based credit union that has developed a system to vary social assistance payment timing. The primary outcome is a 40 % increase in drug use during the 3 days beginning with cheque issue day compared to other days of the month. Bi-weekly follow-up interviews collect participant information on this and secondary outcomes of interest, including drug-related harm (e.g. non-fatal overdose), exposure to violence and health service utilization. Self-reported data will be supplemented with participant information from health, financial, police and government administrative databases. A longitudinal, nested, qualitative parallel process evaluation explores participant experiences, and a cost-effectiveness evaluation of different disbursement scenarios will be undertaken. Outcomes will be compared between control and intervention arms to identify the impacts of alternative disbursement schedules on drug-related harm resulting from synchronized income assistance. Discussion: This structural RCT benefits from strong community partnerships, highly detailed outcome measurement, robust methods of randomization and data triangulation with third party administrative databases. The study will provide evidence regarding the potential importance of social assistance program design as a lever to support population health outcomes and service provision for populations with a high prevalence of substance use.</t>
  </si>
  <si>
    <t>Cochran G.
 Cole E.S.
 Sharbaugh M.
 Nagy D.
 Gordon A.J.
 Gellad W.F.
 Pringle J.
 Bear T.
 Warwick J.
 Drake C.
 Chang C.-C.H.
 Didomenico E.
 Kelley D.
 Donohue J.</t>
  </si>
  <si>
    <t>Provider and Patient-panel Characteristics Associated With Initial Adoption and Sustained Prescribing of Medication for Opioid Use Disorder.</t>
  </si>
  <si>
    <t>Objectives:Limited information is available regarding provider- and patient panel-level factors associated with primary care provider (PCP) adoption/prescribing of medication for opioid use disorder (MOUD). Method(s):We assessed a retrospective cohort from 2015 to 2018 within the Pennsylvania Medicaid Program. Participants included PCPs who were Medicaid providers, with no history of MOUD provision, and who treated &gt;=10 Medicaid enrollees annually. We assessed initial MOUD adoption, defined as an index buprenorphine/buprenorphine-naloxone or oral/extended release naltrexone fill and sustained prescribing, defined as &gt;=1 MOUD prescription(s) for 3 consecutive quarters from the PCP. Independent variables included provider- and patient panel-level characteristics. Result(s):We identified 113 rural and 782 urban PCPs who engaged in initial adoption and 36 rural and 288 urban PCPs who engaged in sustained prescribing. Rural/urban PCPs who issued increasingly larger numbers of antidepressant and antipsychotic medication prescriptions had greater odds of initial adoption and sustained prescribing (P-&lt;-0.05) compared to those that did not prescribe these medications. Further, each additional patient out of 100 with opioid use disorder diagnosed before MOUD adoption increased the adjusted odds for initial adoption 2% to 4% (95% confidence interval [CI]-=-1.01-1.08) and sustained prescribing by 4% to 7% (95% CI-=-1.01-1.08). New Medicaid providers in rural areas were 2.52 (95% CI-=-1.04-6.11) and in urban areas were 2.66 (95% CI-=-1.94, 3.64) more likely to engage in initial MOUD adoption compared to established PCPs. Conclusion(s):MOUD prescribing adoption was concentrated among PCPs prescribing mental health medications, caring for those with OUD, and new Medicaid providers. These results should be leveraged to test/implement interventions targeting MOUD adoption among PCPs.Copyright © 2022 Lippincott Williams and Wilkins. All rights reserved.</t>
  </si>
  <si>
    <t>https://dx.doi.org/10.1097/ADM.0000000000000859</t>
  </si>
  <si>
    <t>Journal of Addiction Medicine. 16(2) (pp E87-E96), 2022. Date of Publication: 01 Mar 2022.</t>
  </si>
  <si>
    <t>Ehrmann K.
 Allen J.J.B.
 Moreno F.A.</t>
  </si>
  <si>
    <t>Psilocybin for the Treatment of Obsessive-Compulsive Disorders.</t>
  </si>
  <si>
    <t>Obsessive-compulsive disorder (OCD) is a highly prevalent and disabling condition for which currently available treatments are insufficiently effective and alternatives merit priority attention. Psilocybin may represent a safe and effective avenue for treatment of individuals affected by this condition. In this chapter we briefly introduce OCD symptoms, epidemiology, as well as relevant hypotheses on the mechanism of disease that may inform treatment interventions. We briefly describe currently available treatments, mechanisms of action, and efficacy limitations, as preamble to the potential use of psilocybin and perhaps similar compounds in the treatment of OCD and related conditions. Although much is reviewed throughout this book about the mechanisms of action of psychedelic agents, a focused discussion of psilocybin effects as they pertain to OCD is also included. Our experience with incidental observation, prospective research, and current explorations of psilocybin in OCD are also described.Copyright © 2021, The Author(s), under exclusive license to Springer Nature Switzerland AG.</t>
  </si>
  <si>
    <t>https://dx.doi.org/10.1007/7854_2021_279</t>
  </si>
  <si>
    <t>Current Topics in Behavioral Neurosciences. 56 (pp 247-259), 2022. Date of Publication: 2022.</t>
  </si>
  <si>
    <t>Griffiths, Roland R.;Johnson, Matthew W.;Richards, William A.;Richards, Brian D.;McCann, Una;Jesse, Robert</t>
  </si>
  <si>
    <t>Psilocybin occasioned mystical-type experiences: Immediate and persisting dose-related effects.</t>
  </si>
  <si>
    <t>Rationale: This dose-effect study extends previous observations showing that psilocybin can occasion mystical-type experiences having persisting positive effects on attitudes, mood, and behavior. Objectives: This double-blind study evaluated psilocybin (0, 5, 10, 20, 30 mg/70 kg, p.o.) administered under supportive conditions. Methods: Participants were 18 adults (17 hallucinogen-naÃ¯ve). Five 8-h sessions were conducted individually for each participant at 1-month intervals. Participants were randomized to receive the four active doses in either ascending or descending order (nine participants each). Placebo was scheduled quasi-randomly. During sessions, volunteers used eyeshades and were instructed to direct their attention inward. Volunteers completed questionnaires assessing effects immediately after and 1 month after each session, and at 14 months follow-up. Results: Psilocybin produced acute perceptual and subjective effects including, at 20 and/or 30 mg/70 kg, extreme anxiety/fear (39% of volunteers) and/or mystical-type experience (72% of volunteers). One month after sessions at the two highest doses, volunteers rated the psilocybin experience as having substantial personal and spiritual significance, and attributed to the experience sustained positive changes in attitudes, mood, and behavior, with the ascending dose sequence showing greater positive effects. At 14 months, ratings were undiminished and were consistent with changes rated by community observers. Both the acute and persisting effects of psilocybin were generally a monotonically increasing function of dose, with the lowest dose showing significant effects. Conclusions: Under supportive conditions, 20 and 30 mg/70 kg psilocybin occasioned mystical-type experiences having persisting positive effects on attitudes, mood, and behavior. Implications for therapeutic trials are discussed. (PsycINFO Database Record (c) 2016 APA, all rights reserved)</t>
  </si>
  <si>
    <t>https://doi.org/10.1007/s00213-011-2358-5</t>
  </si>
  <si>
    <t>Kettner H.
 Rosas F.E.
 Timmermann C.
 Kartner L.
 Carhart-Harris R.L.
 Roseman L.</t>
  </si>
  <si>
    <t>Psychedelic Communitas: Intersubjective Experience During Psychedelic Group Sessions Predicts Enduring Changes in Psychological Wellbeing and Social Connectedness.</t>
  </si>
  <si>
    <t>Background: Recent years have seen a resurgence of research on the potential of psychedelic substances to treat addictive and mood disorders. Historically and contemporarily, psychedelic studies have emphasized the importance of contextual elements ('set and setting') in modulating acute drug effects, and ultimately, influencing long-term outcomes. Nevertheless, current small-scale clinical and laboratory studies have tended to bypass a ubiquitous contextual feature of naturalistic psychedelic use: its social dimension. This study introduces and psychometrically validates an adapted Communitas Scale, assessing acute relational experiences of perceived togetherness and shared humanity, in order to investigate psychosocial mechanisms pertinent to psychedelic ceremonies and retreats. Method(s): In this observational, web-based survey study, participants (N = 886) were measured across five successive time-points: 2 weeks before, hours before, and the day after a psychedelic ceremony; as well as the day after, and 4 weeks after leaving the ceremony location. Demographics, psychological traits and state variables were assessed pre-ceremony, in addition to changes in psychological wellbeing and social connectedness from before to after the retreat, as primary outcomes. Using correlational and multiple regression (path) analyses, predictive relationships between psychosocial 'set and setting' variables, communitas, and long-term outcomes were explored. Result(s): The adapted Communitas Scale demonstrated substantial internal consistency (Cronbach's alpha = 0.92) and construct validity in comparison with validated measures of intra-subjective (visual, mystical, challenging experiences questionnaires) and inter-subjective (perceived emotional synchrony, identity fusion) experiences. Furthermore, communitas during ceremony was significantly correlated with increases in psychological wellbeing (r = 0.22), social connectedness (r = 0.25), and other salient mental health outcomes. Path analyses revealed that the effect of ceremony-communitas on long-term outcomes was fully mediated by communitas experienced in reference to the retreat overall, and that the extent of personal sharing or 'self-disclosure' contributed to this process. A positive relationship between participants and facilitators, and the perceived impact of emotional support, facilitated the emergence of communitas. Conclusion(s): Highlighting the importance of intersubjective experience, rapport, and emotional support for long-term outcomes of psychedelic use, this first quantitative examination of psychosocial factors in guided psychedelic settings is a significant step toward evidence-based benefit-maximization guidelines for collective psychedelic use.© Copyright © 2021 Kettner, Rosas, Timmermann, Kartner, Carhart-Harris and Roseman.</t>
  </si>
  <si>
    <t>https://dx.doi.org/10.3389/fphar.2021.623985</t>
  </si>
  <si>
    <t>Frontiers in Pharmacology. 12 (no pagination), 2021. Article Number: 623985. Date of Publication: 25 Mar 2021.</t>
  </si>
  <si>
    <t>Kuc, J; Kettner, H; Rosas, F; Erritzoe, D; Haijen, E; Kaelen, M; Nutt, D; Carhart-Harris, RL</t>
  </si>
  <si>
    <t>Psychedelic experience dose-dependently modulated by cannabis: results of a prospective online survey</t>
  </si>
  <si>
    <t>Psychedelics; Cannabis; Subjective experience; Set and setting; Mystical experience; Challenging experience; Peak experience; Recreational use; Harm reduction</t>
  </si>
  <si>
    <t>MYSTICAL-TYPE EXPERIENCES; LIFE-THREATENING CANCER; PSILOCYBIN; LSD; QUESTIONNAIRE; ANXIETY; CONSCIOUSNESS; ROBUSTNESS; DEPRESSION; REDUCTION</t>
  </si>
  <si>
    <t>Rationale. Classic psychedelics are currently being studied as novel treatments for a range of psychiatric disorders. However, research on how psychedelics interact with other psychoactive substances remains scarce. Objectives The current study aimed to explore the subjective effects of psychedelics when used alongside cannabis. Methods Participants ( n = 321) completed a set of online surveys at 2 time points: 7 days before, and 1 day after a planned experience with a serotonergic psychedelic. The collected data included demographics, environmental factors (so-called setting) and five validated questionnaires: Mystical Experience Questionnaire (MEQ), visual subscales of Altered States of Consciousness Questionnaire (ASC-Vis), Challenging Experience Questionnaire (CEQ), Ego Dissolution Inventory (EDI) and Emotional Breakthrough Inventory (EBI). Participants were grouped according to whether they had reported using no cannabis (n = 195) or low (n = 53), medium (n = 45) or high (n = 28) dose, directly concomitant with the psychedelic. Multivariate analysis of covariance (MANCOVA) and contrasts was used to analyse differences in subjective effects between groups while controlling for potential confounding contextual 'setting' variables. Results The simultaneous use of cannabis together with classic serotonergic psychedelics was associated with more intense psychedelic experience across a range of measures: a linear relationship was found between dose and MEQ, ASC-Vis and EDI scores, while a quadratic relationship was found for CEQ scores. No relationship was found between the dose of cannabis and the EBI. Conclusions Results imply a possible interaction between the cannabis and psychedelic on acute subjective experiences; however, design limitations hamper our ability to draw firm inferences on directions of causality and the clinical implications of any such interactions.</t>
  </si>
  <si>
    <t>Anderson, Thomas;Petranker, Rotem;Christopher, Adam;Rosenbaum, Daniel;Weissman, Cory;Dinh-Williams, Le-Anh;Hui, Katrina;Hapke, Emma</t>
  </si>
  <si>
    <t>Psychedelic microdosing benefits and challenges: An empirical codebook.</t>
  </si>
  <si>
    <t>Background: Microdosing psychedelics is the practice of consuming very low, sub-hallucinogenic doses of a psychedelic substance, such as lysergic acid diethylamide (LSD) or psilocybin-containing mushrooms. According to media reports, microdosing has grown in popularity, yet the scientific literature contains minimal research on this practice. There has been limited reporting on adverse events associated with microdosing, and the experiences of microdosers in community samples have not been categorized. Methods: In the present study, we develop a codebook of microdosing benefits and challenges (MDBC) based on the qualitative reports of a real-world sample of 278 microdosers. Results: We describe novel findings, both in terms of beneficial outcomes, such as improved mood (26.6%) and focus (14.8%), and in terms of challenging outcomes, such as physiological discomfort (18.0%) and increased anxiety (6.7%). We also show parallels between benefits and drawbacks and discuss the implications of these results. We probe for substance-dependent differences, finding that psilocybin-only users report the benefits of microdosing were more important than other users report. Conclusions: These mixed-methods results help summarize and frame the experiences reported by an active microdosing community as high-potential avenues for future scientific research. The MDBC taxonomy reported here informs future research, leveraging participant reports to distil the highest-potential intervention targets so research funding can be efficiently allocated. Microdosing research complements the full-dose literature as clinical treatments are developed and neuropharmacological mechanisms are sought. This framework aims to inform researchers and clinicians as experimental microdosing research begins in earnest in the years to come. (PsycInfo Database Record (c) 2022 APA, all rights reserved)</t>
  </si>
  <si>
    <t>https://doi.org/10.1186/s12954-019-0308-4</t>
  </si>
  <si>
    <t>Noorani, Tehseen;Garcia-Romeu, Albert;Swift, Thomas C.;Griffiths, Roland R.;Johnson, Matthew W.</t>
  </si>
  <si>
    <t>Psychedelic therapy for smoking cessation: Qualitative analysis of participant accounts.</t>
  </si>
  <si>
    <t>Background: Recent pilot trials suggest feasibility and potential efficacy of psychedelic-facilitated addiction treatment interventions. Fifteen participants completed a psilocybin-facilitated smoking cessation pilot study between 2009 and 2015. Aims: The aims of this study were as follows: (1) to identify perceived mechanisms of change leading to smoking cessation in the pilot study; (2) to identify key themes in participant experiences and long-term outcomes to better understand the therapeutic process. Methods: Participants were invited to a retrospective follow-up interview an average of 30 months after initial psilocybin sessions. Semi-structured interviews were conducted with 12 of the 15 participants. Data were analysed using thematic analysis. Results: Participants reported gaining vivid insights into self-identity and reasons for smoking from their psilocybin sessions. Experiences of interconnectedness, awe, and curiosity persisted beyond the duration of acute drug effects. Participants emphasised that the content of psilocybin experiences overshadowed any short-term withdrawal symptoms. Preparatory counselling, strong rapport with the study team, and a sense of momentum once engaged in the study treatment were perceived as vital additional factors in achieving abstinence. In addition, participants reported a range of persisting positive changes beyond smoking cessation, including increased aesthetic appreciation, altruism, and pro-social behaviour. Conclusions: The findings highlight the value of qualitative research in the psychopharmacological investigation of psychedelics. They describe perceived connections between drug- and non-drug factors, and provide suggestions for future research trial design and clinical applications. (PsycInfo Database Record (c) 2022 APA, all rights reserved)</t>
  </si>
  <si>
    <t>https://doi.org/10.1177/0269881118780612</t>
  </si>
  <si>
    <t>Davis, Alan K.;Averill, Lynnette A.;Sepeda, Nathan D.;Barsuglia, Joseph P.;Amoroso, Timothy</t>
  </si>
  <si>
    <t>Psychedelic treatment for trauma-related psychological and cognitive impairment among US Special Operations Forces Veterans.</t>
  </si>
  <si>
    <t>Background: U.S. Special Operations Forces Veterans are at increased risk for a variety of mental health problems and cognitive impairment associated with military service. Current treatments are lacking in effectiveness and adherence. Therefore, this study examined psychedelic treatment with ibogaine and 5-methoxy-N,N-dimethyltryptamine for trauma-related psychological and cognitive impairment among U.S. Special Operations Forces Veterans. Method: We conducted a survey of Veterans who completed a specific psychedelic clinical program in Mexico between 2017 and 2019. Questions probed retrospective reports of mental health and cognitive functioning during the 30 days before and 30 days after treatment. A total of 65 people completed treatment during this time frame and were eligible for contact. Of these, 51 (78%) completed the survey and were included in data analyses (mean age = 40; male = 96%; married = 55%; Caucasian/White = 92%; Operation Enduring Freedom/Operation Iraqi Freedom Service = 96%). Results: Results indicated significant and very large reductions in retrospective report of suicidal ideation (p &lt; .001; d = âˆ’1.9), cognitive impairment (p &lt; .001; d = âˆ’2.8), and symptoms of posttraumatic stress disorder (p &lt; .001; d = âˆ’3.6), depression (p &lt; .001; d = âˆ’3.7), and anxiety (p &lt; .001; d = âˆ’3.1). Results also showed a significant and large increase in retrospective report of psychological flexibility (p &lt; .001; d = 2.9) from before-to-after the psychedelic treatment. Increases in the retrospective report of psychological flexibility were strongly associated with retrospective report of reductions in cognitive impairment, and symptoms of posttraumatic stress disorder, depression, and anxiety (rs range âˆ’0.61 to âˆ’0.75; p &lt; .001). Additionally, most participants rated the psychedelic experiences as one of the top five personally meaningful (84%), spiritually significant (88%), and psychologically insightful (86%) experiences of their lives. Limitations: Several limitations should be considered including the retrospective, self-report, survey design of the study, and the lack of randomization and blinding, thus making these finding preliminary. Conclusion: U.S. Special Operations Forces Veterans may have unique treatment needs because of the sequela of problems associated with repeated trauma exposure and the nature of the exposure. Psychedelic-assisted therapy with these under-researched psychedelics may hold unique promise for this population. However, controlled studies are needed to determine whether this treatment is efficacious in relieving mental health and cognitive impairment among U.S. Special Operations Forces Veterans. (PsycInfo Database Record (c) 2022 APA, all rights reserved)</t>
  </si>
  <si>
    <t>https://doi.org/10.1177/2470547020939564</t>
  </si>
  <si>
    <t>Chronic Stress</t>
  </si>
  <si>
    <t>Krebs, Teri S.;Johansen, PÃ¥l-Ã˜rjan</t>
  </si>
  <si>
    <t>Psychedelics and mental health: A population study.</t>
  </si>
  <si>
    <t>Background: The classical serotonergic psychedelics LSD, psilocybin, mescaline are not known to cause brain damage and are regarded as non-addictive. Clinical studies do not suggest that psychedelics cause long-term mental health problems. Psychedelics have been used in the Americas for thousands of years. Over 30 million people currently living in the US have used LSD, psilocybin, or mescaline. Objective: To evaluate the association between the lifetime use of psychedelics and current mental health in the adult population. Method: Data drawn from years 2001 to 2004 of the National Survey on Drug Use and Health consisted of 130,152 respondents, randomly selected to be representative of the adult population in the United States. Standardized screening measures for past year mental health included serious psychological distress (K6 scale), mental health treatment (inpatient, outpatient, medication, needed but did not receive), symptoms of eight psychiatric disorders (panic disorder, major depressive episode, mania, social phobia, general anxiety disorder, agoraphobia, posttraumatic stress disorder, and nonaffective psychosis), and seven specific symptoms of non-affective psychosis. We calculated weighted odds ratios by multivariate logistic regression controlling for a range of sociodemographic variables, use of illicit drugs, risk taking behavior, and exposure to traumatic events. Results: 21,967 respondents (13.4% weighted) reported lifetime psychedelic use. There were no significant associations between lifetime use of any psychedelics, lifetime use of specific psychedelics (LSD, psilocybin, mescaline, peyote), or past year use of LSD and increased rate of any of the mental health outcomes. Rather, in several cases psychedelic use was associated with lower rate of mental health problems. Conclusion: We did not find use of psychedelics to be an independent risk factor for mental health problems. (PsycInfo Database Record (c) 2022 APA, all rights reserved)</t>
  </si>
  <si>
    <t>https://doi.org/10.1371/journal.pone.0063972</t>
  </si>
  <si>
    <t>Close, JB; Hajien, EC; Watts, R; Roseman, L; Carhart-Harris, RL</t>
  </si>
  <si>
    <t>Psychedelics and psychological flexibility - Results of a prospective web-survey using the Acceptance and Action Questionnaire II</t>
  </si>
  <si>
    <t>LIFE-THREATENING CANCER; REPORT QIDS-SR; PSYCHOMETRIC-PROPERTIES; DEPRESSIVE SYMPTOMATOLOGY; EXPERIENTIAL AVOIDANCE; COMMITMENT THERAPY; PSILOCYBIN TREATMENT; QUICK INVENTORY; ANXIETY; BRAIN</t>
  </si>
  <si>
    <t>Hoiseth G.
 Lovasdal O.
 Titze T.K.
 Bramness J.G.
 Bachs L.</t>
  </si>
  <si>
    <t>Psychiatric and cognitive long-term effects of ecstasy. [Norwegian]</t>
  </si>
  <si>
    <t>Background. MDMA (ecstasy) has been a popular recreational drug among young people. MDMA modulates serotonergic activity in the brain and has been shown to be toxic to serotonergic neurons in animals. Disturbances in this neurotransmitter system lead to neuropsychiatric symptoms, hence it has been a concern that use of ecstasy in humans would lead to a higher frequency of psychiatric disease and cognitive impairment. We wanted to review human studies to find evidence for these side effects of ecstasy. Materials and methods. We investigated 10 studies regarding the connection between use of ecstasy and mental health, as well as 20 studies regarding the connection between use of ecstasy and cognitive impairment. Three of these studies were longitudinal, the others were cross-sectional. Results and interpretation. There is a higher frequency of both psychiatric illness and cognitive impairment among ecstasy users. On the other hand, many methodological factors must be considered before causality is assumed.</t>
  </si>
  <si>
    <t>Tidsskrift for den Norske Laegeforening. 126(5) (pp 596-598), 2006. Date of Publication: 23 Jan 2006.</t>
  </si>
  <si>
    <t>Tang, Wai Kwong;Liang, Huajun;Lin, Yong;Zhang, Chenxi;Tang, Alan;Chan, Fu;Freeman, Tom P.;Ungvari, Gabor S.</t>
  </si>
  <si>
    <t>Psychiatric co-morbidity in ketamine and methamphetamine dependence: A retrospective chart review.</t>
  </si>
  <si>
    <t>Both ketamine and methamphetamine (MA) have become very popular and have been abused worldwide over the past two decades. However, the relationship between dependence on ketamine or MA and psychiatric comorbidities is still unclear. This study aimed to examine the frequency of co-morbid psychiatric disorders in patients dependent on ketamine or methamphetamine who were receiving treatment at three substance abuse treatment clinics (SACs) in Hong Kong. This was a retrospective chart review. The medical records of 183 patients (103 with ketamine and 80 with MA dependence) treated between January 2008 and August 2012 were retrieved. Patientsâ€™ demographic data, patterns of substance abuse and comorbid psychiatric diagnoses were recorded. The mean age of onset and duration of substance abuse were 18.1 Â± 4.7 and 9.2 Â± 6.2 years for ketamine and 19.9 Â± 8.8 and 10.5 Â± 9.8 years for MA users, respectively. Psychotic disorders were more common in MA dependent users (76.2 % vs. 28.2 %, p p = 0.008). Ketamine and MA dependence have a notably different profile of psychiatric co-morbidity. Compared with MA dependence, ketamine dependence is more likely to be associated with mood disorders and less likely with psychotic disorders. (PsycINFO Database Record (c) 2019 APA, all rights reserved)</t>
  </si>
  <si>
    <t>https://doi.org/10.1007/s11469-016-9681-3</t>
  </si>
  <si>
    <t>Bergman B.G.
 Greene M.C.
 Hoeppner B.B.
 Slaymaker V.
 Kelly J.F.</t>
  </si>
  <si>
    <t>Psychiatric Comorbidity and 12-Step Participation: A Longitudinal Investigation of Treated Young Adults.</t>
  </si>
  <si>
    <t>Background: Evidence indicates that 12-step mutual-help organizations (MHOs), such as Alcoholics Anonymous (AA) and Narcotics Anonymous (NA), can play an important role in extending and potentiating the recovery benefits of professionally delivered addiction treatment among young adults with substance use disorders (SUD). However, concerns have lingered regarding the suitability of 12-step organizations for certain clinical subgroups, such as those with dual diagnosis (DD). This study examined the influence of diagnostic status (DD vs. SUD-only) on both attendance and active involvement (e.g., having a sponsor, verbal participation during meetings) in, and derived benefits from, 12-step MHOs following residential treatment. Method(s): Young adults (N = 296; 18 to 24 years old; 26% female; 95% Caucasian; 47% DD [based on structured diagnostic interview]), enrolled in a prospective naturalistic study of SUD treatment effectiveness, were assessed at intake and 3, 6, and 12 months posttreatment on 12-step attendance/active involvement and percent days abstinent (PDA). t-Tests and lagged, hierarchical linear models (HLM) examined the extent to which diagnostic status influenced 12-step participation and any derived benefits, respectively. Result(s): For DD and SUD-only patients, posttreatment attendance and active involvement in 12-step organizations were similarly high. Overall, DD patients had significantly lower PDA relative to SUD-only patients. All patients appeared to benefit significantly from attendance and active involvement on a combined 8-item index. Regarding the primary effects of interest, significant differences did not emerge in derived benefit between DD and SUD-only patients for either attendance (p = 0.436) or active involvement (p = 0.062). Subsidiary analyses showed, however, that DD patients experienced significantly greater abstinence-related benefit from having a 12-step sponsor. Conclusion(s): Despite concerns regarding the clinical utility of 12-step MHOs for DD patients, findings indicate that DD young adults participate and benefit as much as SUD-only patients, and may benefit more from high levels of active involvement, particularly having a 12-step sponsor. Future work is needed to clarify how active 12-step involvement might offset the additional recovery burden of a comorbid mental illness on substance use outcomes. © 2013 by the Research Society on Alcoholism.</t>
  </si>
  <si>
    <t>https://dx.doi.org/10.1111/acer.12249</t>
  </si>
  <si>
    <t>Alcoholism: Clinical and Experimental Research. 38(2) (pp 501-510), 2014. Date of Publication: February 2014.</t>
  </si>
  <si>
    <t>Tofighi, Babak;Grossman, Ellie;Goldfeld, Keith S.;Williams, Arthur Robinson;Rotrosen, John;Lee, Joshua D.</t>
  </si>
  <si>
    <t>Psychiatric comorbidity and substance use outcomes in an office-based buprenorphine program six months following Hurricane Sandy.</t>
  </si>
  <si>
    <t>Background: On October 2012, Hurricane Sandy struck New York City, resulting in unprecedented damages, including the temporary closure of Bellevue Hospital Center and its primary care office-based buprenorphine program. Objectives: At 6 months, we assessed factors associated with higher rates of substance use in buprenorphine program participants that completed a baseline survey one month post-Sandy (i.e. shorter length of time in treatment, exposure to storm losses, a pre-storm history of positive opiate urine drug screens, and post-disaster psychiatric symptoms). Methodology: Risk factors of interest extracted from the electronic medical records included pre-disaster diagnosis of Axis I and/or II disorders and length of treatment up to the disaster. Factors collected from the baseline survey conducted approximately one month post-Sandy included self-reported buprenorphine supply disruption, health insurance status, disaster exposure, and post-Sandy screenings for PTSD and depression. Outcome variables reviewed 6 months post-Sandy included missed appointments, urine drug results for opioids, cocaine, and benzodiazepines. Results: 129 (98%) patients remained in treatment at 6 months, and had no sustained increases in opioid-, cocaine-, and benzodiazepine-positive urine drug tests in any sub-groups with elevated substance use in the baseline survey. Contrary to our initial hypothesis, diagnosis of Axis I and/or II disorders pre-Sandy were associated with significantly less opioid-positive urine drug findings in the 6 months following Sandy compared to the rest of the clinic population. Conclusion: These findings demonstrate the adaptability of a safety net buprenorphine program to ensure positive treatment outcomes despite disaster-related factors. (PsycINFO Database Record (c) 2016 APA, all rights reserved)</t>
  </si>
  <si>
    <t>https://doi.org/10.3109/10826084.2015.1023455</t>
  </si>
  <si>
    <t>Buoli M.
 Bortolussi S.
 Oldani L.
 Palazzo M.C.
 Camuri G.
 Benatti B.
 Dell'Osso B.
 Altamura A.C.</t>
  </si>
  <si>
    <t>Psychiatric comorbidity in Bipolar Disorder: Which association prevail in different age groups.</t>
  </si>
  <si>
    <t>Background: Different studies show that the clinical course of Bipolar Disorder (BD) is often complicated by high rates (50-70%) of comorbid psychiatric disorders [1]. The aim of this study was to detect eventual differences in terms of psychiatric comorbidity between young, adult and senior bipolar patients (BPs). Method(s): 508 BPs (SCID-I) were divided into three groups of age: &lt;30 years (n = 52), &gt;30 and &lt;45 years (n=186) and &gt;45 years (n = 270). Demographic and clinical variables were compared between groups using chi-square tests. Result(s): 44.9% of the sample had at least one psychiatric comorbidity with Panic Disorder being the most frequent diagnosis. Obsessive Compulsive Disorder was more prevalent in adult BPs, whereas Anorexia in the two youngest groups (chisquare = 39.93, df= 18, p = 0.004). Young BPs showed more frequently a second (chi-square = 8.10, df=2, p = 0.017) or third (chi-square= 15.16, df=2, p = 0.001) comorbid psychiatric condition in comparison with the other groups. Young BPs were more frequently abusers (chi-square= 13.91, df=2, p=0.002) compared to the other groups. Young BPs were more frequently cannabis and cocaine abusers, whereas senior BPs benzodiazepine abusers (chi-square = 85.87, df= 16, p &lt;0.0001). Conclusion(s): Results from the present study suggest different profiles of psychiatric and substance abuse comorbidity in BPs of different classes of age which should be taken into account for a better clinical management of these patients [2]. Further prospective research is warranted to confirm the present data.</t>
  </si>
  <si>
    <t>https://dx.doi.org/10.3109/13651500903375487</t>
  </si>
  <si>
    <t>International Journal of Psychiatry in Clinical Practice. Conference: 9th International Forum on Mood and Anxiety Disorders. Monte Carlo Monaco. Conference Publication: (var.pagings). 13(SUPPL. 1) (pp 25), 2009. Date of Publication: November 2009.</t>
  </si>
  <si>
    <t>Hovens JG, Cantwell DP, Kiriakos R.</t>
  </si>
  <si>
    <t>Psychiatric comorbidity in hospitalized adolescent substance abusers</t>
  </si>
  <si>
    <t>10.1097/00004583-199405000-00005</t>
  </si>
  <si>
    <t>Mehta S.
 Cook D.
 Meade M.
 Mallick R.
 Fergusson D.
 Herridge M.
 Steinberg M.
 Granton J.
 Ferguson N.
 Devlin J.
 Tanios M.
 Dodek P.
 Fowler R.
 Burns K.
 Jacka M.
 Olafson K.
 Keenan S.
 Reynolds S.
 Skrobik Y.
 Burry L.</t>
  </si>
  <si>
    <t>Psychiatric comorbidity is associated prospectively with diminished opioid analgesia and increased opioid misuse in patients with chronic low back pain.</t>
  </si>
  <si>
    <t>Background: Opioids are frequently prescribed for chronic low back pain (CLBP), but there are little prospective data on which patient subgroups may benefit. Psychiatric comorbidity, such as high levels of depression and anxiety symptoms (termed comorbid negative affect [NA]), is a common presentation and may predict diminished opioid analgesia and/or increased opioid misuse. Method(s): The authors conducted a 6.-month prospective cohort study of oral opioid therapy, with an active drug/placebo run-in period, in 81 CLBP patients with low, moderate, and high levels of NA. Treatment included an opioid titration phase with a prescribing physician blinded to NA group assignment and a 4-month continuation phase, during which subjects recorded daily pain levels using an electronic diary. The primary outcome was the percent improvement in average daily pain, summarized weekly. Result(s): There was an overall 25% dropout rate. Despite the high NA group being prescribed a higher average daily dose of morphine equivalents, linear mixed model analysis revealed that the 24 study completers in each of the high NA and low NA groups had an average 21 versus 39% improvement in pain, respectively (P 0.01). The high NA group also had a significantly greater rate of opioid misuse (39 vs. 8%, P 0.05) and significantly more and intense opioid side effects (P 0.01). Conclusion(s): These results indicate that the benefit and risk considerations in CLBP patients with high NA versus low NA are distinctly different. Thus, NA is an important phenotypic variable to characterize at baseline, before deciding whether to prescribe opioids for CLBP.Copyright © 2015, the American Society of Anesthesiologists, Inc. Wolters Kluwer Health, Inc. All Rights Reserved.</t>
  </si>
  <si>
    <t>http://dx.doi.org/10.1097/ALN.0000000000000768</t>
  </si>
  <si>
    <t>Anesthesiology. 123(4) (pp 861-872), 2015. Date of Publication: 01 Oct 2015.</t>
  </si>
  <si>
    <t>Perez Jimenez J.P.
 Gomez Bajo G.J.
 Lopez Castillo J.J.
 Salvador-Robert M.
 Garcia Torres V.</t>
  </si>
  <si>
    <t>Psychiatric consultation and post-traumatic stress disorder in burned patients.</t>
  </si>
  <si>
    <t>We report a prospective study of 65 burned inpatients referred for psychiatric consultation. All of the subjects in the sample were evaluated by a structured questionnaire and clinical interview. Reasons for referral were: suicide attempt by burning (n = 7), substance dependence (n = 8) and behaviour disturbed by coping difficulties (n= 50). The diagnoses were adjustment disorder (n = 40), alcohol dependence (n = 7), opiate dependence (n = 2), dementia (n = 3), depressive disorder (n = 5), schizophrenia (n = 1), delirium (n = 1) and post-traumatic stress disorder (n = 5). Patients with post-traumatic stress disorder (PTSD) were specifically and carefully evaluated. There were no significant differences between patients with PTSD and adjustment disorder for severity and hope of burn injuries. We conclude that PTSD is apt to be missed by the medical staff of burn units.</t>
  </si>
  <si>
    <t>https://dx.doi.org/10.1016/0305-4179%2894%2990015-9</t>
  </si>
  <si>
    <t>Burns. 20(6) (pp 532-536), 1994. Date of Publication: 1994.</t>
  </si>
  <si>
    <t>Swartz, James A.;Lurigio, Arthur A.</t>
  </si>
  <si>
    <t>Psychiatric Diagnosis, Substance Use and Dependence, and Arrests Among Former Recipients of Supplemental Security Income for Drug Abuse and Alcoholism.</t>
  </si>
  <si>
    <t>This study examines the associations among substance use and psychiatric disorders on arrests in a sample of 187 former recipients of Supplemental Security Income for drug addiction and alcoholism. Participants were interviewed at baseline and at 12, 18, and 24 months. Primary measures included urine tests for recent drug use, psychiatric and substance use disorders per DSM-III-R criteria, and official arrests gathered from criminal histories. Arrest data were considered in aggregate and by charge category using Cox regression survival models of time to arrest. The relationships among diagnosis, substance use, and arrests varied by arrest charge category with those actively using cocaine or diagnosed as schizophrenic most likely to be arrested for any charge while those with major depression the least likely to be arrested. Dependence on alcohol and antisocial personality disorder were strongly related to the likelihood of an arrest for a violent offense but schizophrenia was not. Based on the findings, it is recommended that future studies of the relationship between drugs and crime and psychiatric disorders and crime take into account the high rates of comorbidity. (PsycINFO Database Record (c) 2016 APA, all rights reserved)</t>
  </si>
  <si>
    <t>https://doi.org/10.1300/J076v39n02_02</t>
  </si>
  <si>
    <t>Journal of Offender Rehabilitation</t>
  </si>
  <si>
    <t>Rouch I.
 Strippoli M.-P.F.
 Dorey J.-M.
 Ranjbar S.
 Laurent B.
 Von Gunten A.
 Preisig M.</t>
  </si>
  <si>
    <t>Psychiatric disorders, personality traits, and childhood traumatic events predicting incidence and persistence of chronic pain: Results from the CoLaus, PsyCoLaus study.</t>
  </si>
  <si>
    <t>Chronic pain (CP) is often accompanied by mental disorders (MDs). However, little is known concerning the long-term effect of MDs, personality traits, and early-life traumatic events (ETEs) on CP course. Accordingly, we aimed to prospectively assess the associations of major depressive disorders (MDDs), anxiety disorders, personality traits, and ETEs with the incidence and the persistence of CP in middle-aged and older community dwellers. Data stemmed from the 3 first follow-up evaluations of CoLausPsyCoLaus, a prospective cohort conducted in the general population of Lausanne (Switzerland). Diagnostic criteria for MDs and ETEs were elicited using semistructured interviews. CP and personality traits were assessed by self-rating questionnaires. Follow-up intervals were subdivided into 2 groups: those without (n = 2280) and those with (n = 1841) CP initially. The associations between the psychological variables and the occurrence or persistence of CP 5 years later were assessed using serially adjusted logistic regression models. Higher neuroticism (odds ratio [95% confidence interval] 1.21 [1.08; 1.36]) and extraversion (1.18 [1.06; 1.32]) were associated with higher 5-year CP incidence, whereas current (2.14 [1.34; 3.44]) and remitted MDD (1.29 [1.00; 1.66]) as well as lower extraversion (0.83 [0.74; 0.94]) were associated with persistence of CP. By contrast, ETEs and anxiety disorders were not associated with the incidence or persistence of CP. Our results suggest that personality traits are associated with both CP occurrence and persistence, whereas the MDDs may be more associated with CP persistence. Both personality and MDD are accessible to psychotherapy, and MDD is also accessible to pharmacotherapy. Hence, these therapeutic measures might decrease the risk of CP and its persistence.Copyright © 2023 Lippincott Williams and Wilkins. All rights reserved.</t>
  </si>
  <si>
    <t>https://dx.doi.org/10.1097/j.pain.0000000000002912</t>
  </si>
  <si>
    <t>Pain. 164(9) (pp 2084-2092), 2023. Date of Publication: 01 Sep 2023.</t>
  </si>
  <si>
    <t>Daigre C.
 Perea-Ortueta M.
 Berenguer M.
 Esculies O.
 Sorribes-Puertas M.
 Palma-Alvarez R.
 Martinez-Luna N.
 Ramos-Quiroga J.A.
 Grau-Lopez L.</t>
  </si>
  <si>
    <t>Psychiatric factors affecting recovery after a long term treatment program for substance use disorder.</t>
  </si>
  <si>
    <t>Psychiatric comorbidity can negatively impact the course of addictions. Psychiatric features of patients who continued treatment after the first stage of an addiction program have not been sufficiently analysed. Therefore, only these patients were included in order to compare psychiatric comorbidity and clinical factors between patients who were able or not to complete a long term substance-free program. Treatment-completion status of 245 patients was systematically recorded. Addiction severity, psychiatry comorbidity, and psychological symptoms were evaluated. No significant differences were found regarding comorbid psychiatric diagnoses and the completion of the treatment. Longer treatment duration (OR: 1.22; p &lt; 0.01), higher educational level (OR: 2.37; p = 0.02), and cocaine dependence as main substance (OR: 3.68; p &lt; 0.01) were found to be related to increased likelihood in completing the treatment. Patients with higher severity of alcohol consumption (OR: 0.06; p = 0.02) and more depressive symptoms (OR: 0.95; p = 0.01) completed the treatment less frequently. Moreover, differences regarding employment problems, treatment facilities, anxiety symptoms, dysfunctional impulsivity, and mental HRQoL were found. It is concluded that comorbid psychiatric diagnoses do not determine treatment outcomes. However, therapeutic and psychological factors have a major influence on the likelihood to complete a long-term treatment program.Copyright © 2019</t>
  </si>
  <si>
    <t>https://dx.doi.org/10.1016/j.psychres.2019.05.026</t>
  </si>
  <si>
    <t>Psychiatry Research. 276 (pp 283-289), 2019. Date of Publication: June 2019.</t>
  </si>
  <si>
    <t>Quelhas R.
 Lopes A.</t>
  </si>
  <si>
    <t>Psychiatric problems in patients infected with hepatitis c before and during antiviral treatment with interferon-alpha: A review.</t>
  </si>
  <si>
    <t>OBJECTIVE.: Neuropsychiatric symptoms are common in patients with chronic hepatitis C (CHC) and can potentially be exacerbated by interferon-alpha treatment. Such symptoms can contribute to problems with treatment adherence, which can significantly compromise epidemiological virus control. This review summarizes current knowledge about the etiology, course, and management of neuropsychiatric symptoms in patients with CHC. METHOD.: Studies were identified using computerized searches, with further references obtained from the bibliographies of the reviewed articles. RESULTS.: Psychopathological syndromes that occur during interferon-alpha treatment frequently have atypical features that may complicate their recognition using standard diagnostic criteria. In addition, prospective studies in this area often exclude patients with psychiatric disorders and have methodological disparities that make it difficult to develop guidelines for management of psychiatric side effects induced by interferon-alpha. Despite the high prevalence of chronic hepatitis C virus (HCV) infection in patients with psychiatric and substance use disorders, neu-ropsychiatric concerns often lead to the exclusion of such patients from interferon-alpha treatment, inappropriately depriving them of the potential benefits of this therapy. CONCLUSION.: Consultation-liaison psychiatrists should become familiar with the clinical spectrum of presentations associated with HCV infection as well as with related neuropsychiatric symptoms in order to promote the creation of multidiscipli-nary teams who specialize in the care of patients with HCV infections. More studies are needed to define neuropsychiatric syndromes that can be induced by interferon-alpha and to clarify best assessment and treatment procedures for these syndromes. It is also important to create and evaluate psychoeducational programs for all patients with chronic HCV infections, even those with low risk of complications, in order to promote adherence to therapy and optimize patients' quality of life. Copyright © Lippincott Williams &amp; Wilkins.</t>
  </si>
  <si>
    <t>https://dx.doi.org/10.1097/01.pra.0000358313.06858.ea</t>
  </si>
  <si>
    <t>Journal of Psychiatric Practice. 15(4) (pp 262-281), 2009. Date of Publication: July 2009.</t>
  </si>
  <si>
    <t>Clarke, Ciaran;Fitzpatrick, Carol</t>
  </si>
  <si>
    <t>Psychiatric problems of children exposed to opiates in utero -- a descriptive study.</t>
  </si>
  <si>
    <t>Objectives: To describe the psychosocial and clinical characteristics of children referred to a community-based child and adolescent mental health service, whose mothers reported that they took opiates during the pregnancy. Methods: In a retrospective study, the case notes of all children whose mothers reported that they had been exposed to opiates in utero, and who were referred to the Department of Child and Family Psychiatry, Mater Hospital, between 2001-2003, were identified by maternal reports. Information was obtained on age, gender, referral source, socio-economic group, family type, number of siblings, involvement of community care services, nature of presenting problems, diagnosis, interventions offered, and treatment difficulties. Information was recorded anonymously. Results: 15 children were identified, of whom nine were male. Most were found to be living with their mother alone or with their mother and a partner, and to be socially and financially disadvantaged. Their presenting complaints usually involved combinations of aggressive, hyperactive, and oppositional behaviour. Diagnoses included ADHD, a speech and language disorder, and an Axis II disorder. Interventions were frequently unsuccessful because of parents' difficulties with attending appointments, and because of instability in the families' living arrangements. Conclusions: These children, due to a complex interplay of biological and psychosocial adversity, are at serious risk of ongoing psychiatric disorders in childhood and adolescence, and for adverse outcomes in adult life. A prospective cohort study of all children born to opiate-dependent mothers is necessary to quantify the level of risk and identify resilience factors. (PsycINFO Database Record (c) 2016 APA, all rights reserved)</t>
  </si>
  <si>
    <t>https://doi.org/10.1017/S0790966700009216</t>
  </si>
  <si>
    <t>Vergara-Moragues, Esperanza;GonzÃ¡lez-Saiz, Francisco;Lozano, Oscar M.;GarcÃ­a, Antonio Verdejo</t>
  </si>
  <si>
    <t>Psychiatric profile of three-month retention in cocaine-dependent patients treated in a therapeutic community.</t>
  </si>
  <si>
    <t>Objective: The purpose of this study was to examine the psychopathological profile that may be associated with the retention of patients for 90 days in a therapeutic community. Method: In this study, we used a prospective longitudinal descriptive design. Participants were 218 cocaine-dependent individuals. Psychopathological assessment was performed using the Psychiatric Research Interview for Substance and Mental Disorders (PRISM) and Connersâ€™ Adult ADHD Diagnostic Interview for DSM-IV (CAADID). The outcome measure was retention and was defined as the time in therapeutic community treatment (number of days), the type of discharge, and the clinical impression of the therapeutic outcome. Results: Of all patients, 68.3% (149) were stayers, and 31.7% (69) were dropouts after 3 months of treatment. In comparison with stayers, the dropout patients were in therapeutic community treatment fewer days, and they had a larger percentage of nonrelevant or minimal clinical changes at the end of the treatment (p &lt; .001). Regarding the presence of other mental disorders, among the dropout patient group, the percentage of diagnostics is larger than in the stayer group. This difference is statistically significant for borderline personality disorder and attention-deficit/hyperactivity disorder. Conclusions: The results of this study demonstrate the importance of the impact of psychopathological comorbidity, particularly for the disorders associated with impulsivity and the control of impulses, in the therapeutic success of treatment in a therapeutic community. (PsycINFO Database Record (c) 2016 APA, all rights reserved)</t>
  </si>
  <si>
    <t>https://doi.org/10.15288/jsad.2013.74.452</t>
  </si>
  <si>
    <t>Fendrich, Michael;Becker, Jessica;Hernandez-Meier, Jennifer</t>
  </si>
  <si>
    <t>Psychiatric symptoms and recent overdose among people who use heroin or other opioids: Results from a secondary analysis of an intervention study.</t>
  </si>
  <si>
    <t>Background: Drug overdose (OD) is the leading cause of accidental death in the United States and most of these deaths involve opioids. Despite research linking opioid abuse to mental illness, and evidence suggesting a large portion of opioid OD deaths are suicides, OD prevention strategies scarcely take into account mental health risk factors. Methods: We examined a sample of heroin or other opioid users enrolled in an intervention study to determine the prevalence of overdose, the prevalence of suicide attempts in overdose, and whether those with higher levels of psychiatric symptomatology would be more likely to experience a recent OD compared to other opioid users. By performing bivariate analyses and multivariate logistic regression models that controlled for poly drug use, criminal justice status, age, race, gender, and education, we evaluated the association of severe depression, severe anxiety, posttraumatic stress disorder (PTSD) and, psychosis and past three-month OD. Results: Just over 12% (45/368) of recent opioid users reported a recent overdose. Four of these recent overdose victims reported that the overdose was a suicide attempt. Multiple logistic regression analysis revealed that severe depression (odds ratio 2.46; 95% CI: 1.24, 4.89), PTSD (odds ratio: 2.77; 95% CI: 1.37â€“5.60) and psychosis (odds ratio 2.39; 95% CI: 1.10â€“5.15) were significantly associated with elevated odds for OD. Conclusions: Findings suggest systematic mental health symptom screening and connection to mental health treatment for opioid usersâ€”especially those identified with ODâ€”may be critical for OD prevention. (PsycInfo Database Record (c) 2020 APA, all rights reserved)</t>
  </si>
  <si>
    <t>https://doi.org/10.1016/j.abrep.2019.100212</t>
  </si>
  <si>
    <t>Addictive Behaviors Reports</t>
  </si>
  <si>
    <t>Huang M.
 Parker A.M.
 Bienvenu O.J.
 Dinglas V.D.
 Colantuoni E.
 Hopkins R.O.
 Needham D.M.</t>
  </si>
  <si>
    <t>Psychiatric symptoms in acute respiratory distress syndrome survivors: A 1-year national multicenter study.</t>
  </si>
  <si>
    <t>Objective: To evaluate prevalence, severity, and co-occurrence of and risk factors for depression, anxiety, and posttraumatic stress disorder symptoms over the first year after acute respiratory distress syndrome. Design(s): Prospective longitudinal cohort study. Setting(s): Forty-one Acute Respiratory Distress Syndrome Network hospitals across the United States. Patient(s): Six hundred ninety-eight acute respiratory distress syndrome survivors. Intervention(s): None. Measurements and Main Results: Psychiatric symptoms were evaluated by using the Hospital Anxiety and Depression Scale and Impact of Event Scale-Revised at 6 and 12 months. Adjusted prevalence ratios for substantial symptoms (binary outcome) and severity scores were calculated by using Poisson and linear regression, respectively. During 12 months, a total of 416 of 629 patients (66%) with at least one psychiatric outcome measure had substantial symptoms in at least one domain. There was a high and almost identical prevalence of substantial symptoms (36%, 42%, and 24% for depression, anxiety, and posttraumatic stress disorder) at 6 and 12 months. The most common pattern of co-occurrence was having symptoms of all three psychiatric domains simultaneously. Younger age, female sex, unemployment, alcohol misuse, and greater opioid use in the ICU were significantly associated with psychiatric symptoms, whereas greater severity of illness and ICU length of stay were not associated. Conclusion(s): Psychiatric symptoms occurred in two thirds of acute respiratory distress syndrome survivors with frequent co-occurrence. Sociodemographic characteristics and in-ICU opioid administration, rather than traditional measures of critical illness severity, should be considered in identifying the patients at highest risk for psychiatric symptoms during recovery. Given high co-occurrence, acute respiratory distress syndrome survivors should be simultaneously evaluated for a full spectrum of psychiatric sequelae to maximize recovery.</t>
  </si>
  <si>
    <t>https://dx.doi.org/10.1097/CCM.0000000000001621</t>
  </si>
  <si>
    <t>Critical Care Medicine. 44(5) (pp 954-965), 2016. Date of Publication: 01 May 2016.</t>
  </si>
  <si>
    <t>Testoni I.
 Cecchini C.
 Zulian M.
 Guglielmin M.S.
 Ronconi L.
 Kirk K.
 Berto F.
 Guardigli C.
 Cruz A.S.</t>
  </si>
  <si>
    <t>Psychodrama in therapeutic communities for drug addiction: A study of four cases investigated using idiographic change process analysis.</t>
  </si>
  <si>
    <t>Many psychotherapeutic models, including psychodrama, have tried to address the problem of drug-addiction and alcoholism within, and outside, therapeutic communities (TCs). The dearth of literature related to the application of psychodrama in TCs means that significant efforts are needed to show its effectiveness. This article derives from a TC in northern Italy and presents a study of four cases, which analyzed the results of a 6 month psychodrama research intervention that adopted the Person Centered Approach (PCA). The effects were measured through an idiographic change process with a mixed method design. The qualitative part of the assessment consisted of the Client Change Interview (CCI), the Helpful Aspects of Therapy (HAT); the longitudinal quantitative part used the Spontaneity Assessment Inventory - Revised (SAI-R), the Clinical Outcomes in Routine Evaluation - Outcome Measure (CORE-OM), the General Self-Efficacy Scale (GS-ES), and the Pro.Spera. The changes in main personality factors were evaluated through Minnesota Multiphasic Personality Inventory (MMPI). Results suggested on the one hand that psychodrama therapy may increase patients' self-awareness and motivation to change their way of life and improve the PCA. On the other hand the qualitative methodology of HAT and CCI demonstrated, and monitored, the process of change and empowerment in the patients. Finally, the subject of gender specificity is explored.Copyright © 2017 Elsevier Ltd</t>
  </si>
  <si>
    <t>https://dx.doi.org/10.1016/j.aip.2017.12.007</t>
  </si>
  <si>
    <t>Arts in Psychotherapy. 61 (pp 10-20), 2018. Date of Publication: November 2018.</t>
  </si>
  <si>
    <t>Blatt, Sidney J.;McDonald, Cathy;Sugarman, Alan;Wilber, Charles</t>
  </si>
  <si>
    <t>Psychodynamic theories of opiate addiction: New directions for research.</t>
  </si>
  <si>
    <t>Clinical and empirical investigations indicate that while there may be a small group of addicts who function at a psychotic or borderline level, most opiate addicts are severely neurotic or character disordered, dealing with intense depression. Findings also indicate that addicts have serious difficulty managing painful, dysphoric affects, especially depression, anxiety, and anger. Depression is often considered a central issue for many heroin addicts. Depression in addiction is often focused around feelings of deprivation, neglect, and a lack of affection and love. But recent evidence suggests that guilt, shame, and profound feelings of self-criticism and worthlessness are paramount. Rather than being able to contain depression and/or anxiety, or finding appropriate ways for expressing their anger, addicts prefer to withdraw from the pain and stress of interpersonal relationships into self-induced grandiose, omnipotent experiences of bliss. Research is needed to confirm these formulations, particularly longitudinal research that will permit the differentiation of whether these personality factors are the cause or the consequence of opiate addiction. While these formulations seem appropriate for opiate addicts as an overall group, evidence suggests that there may be several different subtypes of individuals who are vulnerable to intense involvement with opiates, and subsequent research should attempt to identify meaningful subtypes among individuals with opiate addiction. (93 ref) (PsycInfo Database Record (c) 2020 APA, all rights reserved)</t>
  </si>
  <si>
    <t>https://doi.org/10.1016/0272-7358(84)90027-8</t>
  </si>
  <si>
    <t>Clinical Psychology Review</t>
  </si>
  <si>
    <t>Jacobson AM, Hauser ST, Willett JB, Wolfsdorf JI, Dvorak R, Herman L, de Groot M.</t>
  </si>
  <si>
    <t>Psychological adjustment to IDDM: 10-year follow-up of an onset cohort of child and adolescent patients</t>
  </si>
  <si>
    <t>Diabetes Care</t>
  </si>
  <si>
    <t>10.2337/diacare.20.5.811</t>
  </si>
  <si>
    <t>Romano I.
 Williams G.
 Butler A.
 Aleyan S.
 Patte K.A.
 Leatherdale S.T.</t>
  </si>
  <si>
    <t>Psychological and Behavioural Correlates of Cannabis use among Canadian Secondary School Students: Findings from the COMPASS Study.</t>
  </si>
  <si>
    <t>Objectives:The aim of this study was to investigate the sociodemographic, behavioural, and psychological characteristics of students who reported using cannabis in the school-year preceding cannabis legalization in Canada. Method(s):Data were derived from 36,884 students attending 122 schools that participated in year 6 (2017-2018) of the COMPASS Study, a large, prospective cohort study that administers questionnaires annually in high schools across Canada. Multilevel logistic regression models were used to estimate the odds of past-year cannabis use among students. Predictor variables used in the models included indicators of mental health and disorder, other substance use, movement, and students' sociodemographic characteristics. We tested the moderating effects of polysubstance use with interactions between binge-drinking, cigarette use, and e-cigarette use. Result(s):One in 4 students reported past-year cannabis use. Factors associated with higher odds of cannabis use included higher grade, more spending money, identifying as indigenous, use of other substances (binge-drinking, cigarettes, e-cigarettes, and opioid use), presence of depressive symptoms, and greater emotional dysregulation. Factors associated with lower odds of cannabis use included increased flourishing, recreational screen time of &lt;2 hours per day, and adequate sleep time of 8 or more hours per night. Significant interactions between concurrent use of other substances on cannabis use were detected. Conclusion(s):Cross-sectional results suggest that students reporting greater psychological wellbeing and engagement in healthy behaviours are less likely to use cannabis. Future longitudinal research should investigate these associations as protective factors, and how the identified correlates may influence changes in student cannabis use patterns postlegalization.Copyright © 2019 by the Canadian Society of Addiction Medicine.</t>
  </si>
  <si>
    <t>https://dx.doi.org/10.1097/CXA.0000000000000058</t>
  </si>
  <si>
    <t>Canadian Journal of Addiction. 10(3) (pp 10-21), 2019. Date of Publication: 01 Sep 2019.</t>
  </si>
  <si>
    <t>Keane, Lisa;Ducray, Kevin;Smyth, Bobby P.</t>
  </si>
  <si>
    <t>Psychological characteristics of heroin-dependent and non-opioid-substance-dependent adolescents in community drug treatment services.</t>
  </si>
  <si>
    <t>By examining measures of psychological distress in heroin-dependent (HD) and non-opioid-substance-dependent (NOSD) adolescents, this study attempts to ascertain whether mental health symptoms differ according to drug use predilection or gender. The Beck Youth Inventory scores of 52 HD young people and 68 NOSD youths were retrospectively reviewed. HD adolescents demonstrated poorer self-concept as well as greater anxiety, depression, and disruptive behavior than the NOSD group. Female HD adolescents reported more mental health problems related to self-concept and disruptive behaviors than male HD adolescents. While causation cannot be stipulated, this study points to the complexity of mental health needs in adolescent drug users. (PsycINFO Database Record (c) 2019 APA, all rights reserved)</t>
  </si>
  <si>
    <t>https://doi.org/10.1080/1067828X.2013.786924</t>
  </si>
  <si>
    <t>Journal of Child &amp; Adolescent Substance Abuse</t>
  </si>
  <si>
    <t>Smirnov, Andrew;Hayatbakhsh, Reza;Alati, Rosa;Legosz, Margot;Burns, Lucy;Kemp, Robert;Wells, Helene;Najman, Jake M.</t>
  </si>
  <si>
    <t>Psychological distress and drug use patterns of young adult ecstasy users: A complementary analysis of Australian datasets.</t>
  </si>
  <si>
    <t>We examine psychological distress (PD) in young adult Ecstasy users in relation to age of initiation and frequency of use of Ecstasy, cannabis, alcohol, and tobacco. Using two Australian community samples, we assess whether different sampling methods produce comparable estimates of these associations. The Natural History Study of Drug Use (NHSDU; N = 339) in 2009 used population sampling and the 2009 Ecstasy and Related Drug Reporting System (EDRS; N = 359) used purposive sampling. Participants, aged 19â€“23 years, were recurrent Ecstasy users. PD was assessed using Kessler 10 in the EDRS and Hospital Anxiety Depression Scale in the NHSDU. In both samples, PD was associated with daily tobacco use and early drug initiation, but not frequent Ecstasy use. One-third smoke tobacco daily. Study limitations and implications are noted. (PsycINFO Database Record (c) 2016 APA, all rights reserved)</t>
  </si>
  <si>
    <t>https://doi.org/10.3109/10826084.2013.819366</t>
  </si>
  <si>
    <t>Azizoddin D.R.
 Beck M.
 Flowers K.M.
 Wilson J.M.
 Chai P.
 Johnsky L.
 Cremone G.
 Edwards R.
 Hasdianda A.
 Boyer E.
 Schreiber K.L.</t>
  </si>
  <si>
    <t>Psychological Evaluation of Patients with Cancer Presenting to the Emergency Department with Pain: Independent Predictors of Worse Pain Severity, Interference, and Higher Hourly Opioid Administration.</t>
  </si>
  <si>
    <t>PURPOSE:Pain is a common complaint in patients with cancer presenting to the emergency department (ED). This prospective study evaluated whether biopsychosocial factors could help predict cancer patients with risk of higher pain severity, pain interference, and opioid consumption. METHOD(S):Patients with cancer presenting to the ED with a complaint of moderate-severe pain (&gt;= 4/10-numeric rating scale) completed validated self-report measures assessing sociodemographics, cancer-related treatments, pain severity and interference, medication use, and psychological symptoms (depression, anxiety, pain catastrophizing, and sleep disturbance). Opioids administered and subsequent hospitalization were abstracted. Univariable and multivariable regression analyses assessed factors associated with pain-related outcomes. RESULT(S):Participants (n = 175) presented with a variety of cancer types, with 76% having metastatic disease and 42% reporting current outpatient opioid use. Higher pain catastrophizing, lower depressive symptoms, lower income, outpatient opioid use, and historical chronic pain were independently associated with worse pain (P &lt;=.05). Higher pain catastrophizing, anxiety, sleep disturbance, outpatient opioid use, and education were independently associated with worse pain interference (P &lt;=.05). The sole independent predictor of ED opioid administration was outpatient opioid use. Patients taking outpatient opioids were younger, had lower health literacy, worse pain catastrophizing, sleep disturbance, depression/anxiety, and greater rates of metastatic cancer and cancer-related surgery (P &lt;=.05). CONCLUSION(S):Biopsychosocial factors, particularly pain catastrophizing, remained significantly associated with worse pain outcomes for patients with cancer in the ED even after controlling for demographic and clinical variables. Patient outpatient opioid use was independently associated with worse pain, interference, and greater opioid administration, identifying this as a marker for who may benefit most from adjuvant pharmacologic and behavioral interventions.Copyright © American Society of Clinical Oncology.</t>
  </si>
  <si>
    <t>https://dx.doi.org/10.1200/OP.22.00142</t>
  </si>
  <si>
    <t>JCO Oncology Practice. 18(10) (pp E1648-E1660), 2022. Date of Publication: 01 Oct 2022.</t>
  </si>
  <si>
    <t>Mimic A.
 Bantel C.
 Jovicic J.
 Mimic B.
 Kisic-Tepavcevic D.
 Durutovic O.
 Ladjevic N.</t>
  </si>
  <si>
    <t>Psychological factors as predictors of early postoperative pain after open nephrectomy.</t>
  </si>
  <si>
    <t>Purpose: There is an increasing interest in the identification of predictors for individual responses to analgesics and surgical pain. In this study, we aimed to determine psychological factors that might contribute to this response. We hence investigated patients undergoing a standardized surgical intervention (open nephrectomy). Patients and Methods: Between May 2014 and April 2015, we conducted a prospective observational cohort study. The following psychological tests were administered preoperatively: Mini-Mental State Examination, Amsterdam Preoperative Anxiety and Information Scale (APAIS), Hamilton Anxiety Rating Scale, Hamilton Depression Rating Scale, and Pain Catastrophizing Scale. The primary outcome, postoperative pain intensity (11-point numerical rating scale, [NRS]), was assessed in the "immediate early" (first 8 hours), "early" (12 and 24 hours), and "late early" periods (48 and 72 hours). Result(s): A total of 196 patients were assessed, and 150 were finally included in the study. NRS scores improved from 4.9 (95% confidence interval [CI]: 4.7-5.1) in the "immediate early" to 3.1 (95% CI: 2.9-3.3) in the "early" and 2.3 (95% CI: 2.1-2.5) in the "late early" postoperative period. Most (87%) patients received intravenous opioids, while 13% received analgesics epidurally. Repeated measures analysis of variance indicated better pain management with epidural analgesia in the first two postoperative periods (F=15.01, p &lt; 0.00). Postoperative pain correlated strongly with analgesic strategy and preoperative psychological assessment. Multiple linear regression analysis showed "expected pain" was the only predictor in the "immediate early" phase, and "anxiety" was most important in the "early" postoperative period. In the "late early" phase, catastrophizing was the predominant predictor, alongside "preoperative analgesic usage" and "APAIS anxiety". Conclusion(s): After open nephrectomy, epidural analgesia conveys a clear advantage for pain management only within the first 24 hours. Moreover, as the psychological phenotype of patients changes distinctively in the first 72 postoperative hours, psychological variables increasingly determine pain intensity, even surpassing employed analgesic strategy as its main predictor.Copyright © 2018 Mimic et al.</t>
  </si>
  <si>
    <t>https://dx.doi.org/10.2147/JPR.S152282</t>
  </si>
  <si>
    <t>Journal of Pain Research. 11 (pp 955-966), 2018. Date of Publication: 09 May 2018.</t>
  </si>
  <si>
    <t>Bottiroli S.
 Viana M.
 Sances G.
 Ghiotto N.
 Guaschino E.
 Galli F.
 Vegni E.
 Pazzi S.
 Nappi G.
 Tassorelli C.</t>
  </si>
  <si>
    <t>Psychological factors associated with failure of detoxification treatment in chronic headache associated with medication overuse.</t>
  </si>
  <si>
    <t>Aim The aim of this study was to evaluate the psychological factors associated with a negative outcome following detoxification in a 2-month follow-up in medication-overuse headache. Methods All consecutive patients entering the detoxification program were analysed in a prospective, non-randomised fashion. Psychiatric conditions and personality characteristics were assessed using the Structured Clinical Interview for DSM-IV Disorders (SCID-I) and the Minnesota Multiphasic Personality Inventory (MMPI)-2. X2 tests, one-way analyses of variance, and odds ratios (ORs) were used. Results A total of 248 patients completed the follow-up: 156 stopped overuse and their headaches reverted to an episodic pattern (Group A); 23 kept overusing without any benefit on headache frequency (Group B); and 51 stopped overuse without any benefit on headache frequency (Group C). The prognostic factors for the outcome of Group B were higher scores on the correction (OR 1.128; p = 0.036), depression (OR 1.071; p = 0.05), hysteria (OR 1.106; p = 0.023), and overcontrolled hostility (OR 1.182; p = 0.04) MMPI-2 scales, whereas those for Group C were psychiatric comorbidities (OR 1.502; p = 0.021) and higher scores on the hysteria scale (OR 1.125; p = 0.004). Conclusions The outcome of detoxification is influenced by psychological factors that should be considered when considering treatment strategies.Copyright © International Headache Society 2016.</t>
  </si>
  <si>
    <t>https://dx.doi.org/10.1177/0333102416631960</t>
  </si>
  <si>
    <t>Cephalalgia. 36(14) (pp 1356-1365), 2016. Date of Publication: 01 Dec 2016.</t>
  </si>
  <si>
    <t>Osuna J.P.
 de Sola Perea H.
 Munoz J.A.M.
 Rodriguez M.D.
 Couso A.S.
 Martinez I.F.</t>
  </si>
  <si>
    <t>Psychological factors associated with the adherence to analgesic treatment in patients with chronic pain: Systematic review of the literature. [Spanish]</t>
  </si>
  <si>
    <t>Introduction: The lack of adherence is frequent in chronic pain (CP) patients and the influence of psychological factors may play a relevant role. The aim of this study was to analyze the psychological factors related to the adherence to analgesic treatment in patients with CP. Methodology: A systematic review was carried out, including original articles published in English and Spanish between June-2009 and June-2019 included in Pudmed, Scopus, Web of Science and PsycINFO. Articles with cross-sectional and longitudinal design were included, carried out in a population &lt;18 years with chronic non-oncological pain (CNOP) and that analyzed any psychological variable in relation to adherence to analgesic treatment. The search terms were "adherence", "compliance", "misuse", "analgesic", "chronic pain" and "psychology". The quality of the articles included was analysed through the Critical Appraisal Checklist for Analytical Cross-sectional studies of Joanna Briggs Institute for cross-sectional studies and the Newcastle-Ottawa Quality Assessment Form for Cohort Studies for the longitudinal studies. Result(s): A total of 1184 articles were initially identified, and 14 were finally selected. Depression was the most studied variable, being included in 11 articles, followed by anxiety, that appeared in 6. Both depression and anxiety were repeatedly associated with lower adherence to analgesic treatment, and the same was true in two of the articles that measured jointly the relationship of anxiety and depression on analgesic adherence (high negative affect 39.1 % vs. low negative affect 8,3 %, p = 0.013). Active coping strategies were found to be associated with underuse (OR = 1.132, 95 % CI: 1.027- 1.249, p = 0.013) and poor coping strategies were associated with opioid misuse (p = 0.01). The association between catastrophizing and analgesic adherence was addressed in 5 articles, and although it was found that catastrophizing was related to low adherence (r = 0.45, p = 0.01), this result was no longer significant when evaluated alongside anxiety and depression. Conclusion(s): The identification and control of psychological factors in patients suffering from CP is necessary, as it could serve to improve adherence to analgesic treatment in these patients.Copyright © 2021 Ediciones Doyma, S.L.. All rights reserved.</t>
  </si>
  <si>
    <t>https://dx.doi.org/10.20986/resed.2021.3922/2021</t>
  </si>
  <si>
    <t>Revista de la Sociedad Espanola del Dolor. 28 (no pagination), 2021. Date of Publication: 2021.</t>
  </si>
  <si>
    <t>Mollov J.
 Wei J.
 Rasquinha V.
 Dimaculangan D.</t>
  </si>
  <si>
    <t>Psychological factors predict disability and pain intensity after skeletal trauma.</t>
  </si>
  <si>
    <t>Background: The aims of this study were to (1) estimate the prevalence of clinical depression and posttraumatic stress disorder (PTSD) one to two months (Time 1) and five to eight months (Time 2) after musculoskeletal trauma and (2) determine the cross-sectional and longitudinal relationship of psychological variables (depression, PTSD, catastrophic thinking, and pain anxiety) at Time 1 to musculoskeletal disability and pain intensity at Time 1 and Time 2, after accounting for injury characteristics and demographic variables. Method(s): Patients with one or more fractures that had been treated operatively completed measures of depression, PTSD, pain anxiety, catastrophic thinking, musculoskeletal disability (the Short Musculoskeletal Function Assessment [SMFA]), and pain (the Numerical Rating Scale) at rest and during activity at Time 1 (152 patients) and at Time 2 (136 patients). Additional explanatory variables included injury severity, use of opioid pain medication at Time 1, and multiple or single injuries. Result(s): The screening criteria for an estimated diagnosis of clinical depression were met by thirty-five of the 152 patients at Time 1, and twenty-nine of the 136 patients at Time 2. Screening criteria for an estimated diagnosis of PTSD were met by forty-three of the 152 patients at Time 1 and twenty-five of the 136 patients at Time 2. Cross-sectional hierarchical linear regression models that included multiple injuries, scores of the Abbreviated Injury Scale, and selfreported opioid use explained between 24% and 29% of the variance in pain and disability, respectively, at Time 1. After the addition of psychological variables, the model explained between 49% and 55% of the variance. Catastrophic thinking (as measured with use of the Pain Catastrophizing Scale) at Time 1 was the sole significant predictor of pain at rest, pain during activity, and disability (as measured with use of the SMFA) at Time 2. Conclusion(s): We found that psychological factors that are responsive to cognitive behavioral therapy-catastrophic thinking, in particular-are strongly associated with pain intensity and disability in patients recovering from musculoskeletal trauma. Level of Evidence: Prognostic Level I. See Instructions for Authors for a complete description of levels of evidence. Copyright © 2014 by the journal of bone and joint surgery, incorporated.</t>
  </si>
  <si>
    <t>https://dx.doi.org/10.2106/JBJS.L.00479</t>
  </si>
  <si>
    <t>Journal of Bone and Joint Surgery. 96(3) (pp e201-e206), 2014. Date of Publication: 05 Feb 2014.</t>
  </si>
  <si>
    <t>Serino D.
 Peterson B.S.
 Rosen T.S.</t>
  </si>
  <si>
    <t>Psychological Functioning of Women Taking Illicit Drugs during Pregnancy and the Growth and Development of Their Offspring in Early Childhood.</t>
  </si>
  <si>
    <t>Objective: The aim of this research was to assess psychosocial history and psychological functioning in women who use drugs during pregnancy and determine how drug exposure affects child development. Method(s): Pregnant women using marijuana (n = 38) and cocaine (n = 35) and receiving methadone maintenance (n = 24), along with a control (n = 49) group of pregnant women, were enrolled and followed every six months through 18-24 months postnatally. Result(s): There was a significantly higher incidence of mental illness among mothers in the drug-using groups. Prenatal stress and late-term drug severity scores were significantly higher in the mothers who used cocaine and methadone, who were also more likely to have abuse and incarceration histories. At 12 months, there were significantly higher rates of drug use in the marijuana group. Anxiety scores were highest in the methadone group. At 18 to 24 months, the methadone group reported significantly more stress, and methadone and marijuana groups had significantly higher anxiety and depression scores. At birth, neonates from the methadone and marijuana groups had significantly smaller head circumferences, with the smallest values in the methadone group. At one year, children in the cocaine group had significantly lower Bayley Scales of Infant Development-Third Edition (Bayley-III) cognitive and motor scores. At 18 to 24 months, children in the methadone group had significantly smaller head circumferences and Bayley-III cognitive scores. Children in the methadone and cocaine groups had a significantly higher incidence of atypical neurological examinations at 6 to 9 and 18 to 24 months. Conclusion(s): Mothers in the methadone and cocaine groups presented with more severe prenatal drug use and psychosocial risk factors relative to women who used primarily marijuana. Children in the cocaine and methadone groups were neurologically atypical relative to others at study end. Mothers in the marijuana group reported chronic drug use as well as anxiety and depression at follow-up. At birth, children in the marijuana group were smaller, but this resolved with time. Similarly, children in the cocaine group had motor and cognitive delays that resolved by age two. Children in the methadone group had persistent growth and cognitive deficits. Their mothers demonstrated more anxiety, depression, and stress, the combination of which left these women and children liable to face ongoing psychosocial struggle and psychological distress. Dual interventions for mother and child should be considered in attempting to optimize outcome.Copyright © 2018, © 2018 Taylor &amp; Francis Group, LLC.</t>
  </si>
  <si>
    <t>https://dx.doi.org/10.1080/15504263.2018.1468946</t>
  </si>
  <si>
    <t>Journal of Dual Diagnosis. 14(3) (pp 158-170), 2018. Date of Publication: 03 Jul 2018.</t>
  </si>
  <si>
    <t>Gibbon S, Duggan C, Stoffers J, Huband N, Völlm BA, Ferriter M, Lieb K.</t>
  </si>
  <si>
    <t>Psychological interventions for antisocial personality disorder</t>
  </si>
  <si>
    <t>Cochrane Database Syst Rev</t>
  </si>
  <si>
    <t>10.1002/14651858.CD007668.pub2</t>
  </si>
  <si>
    <t>Dorado K.
 Lazaridou A.
 Papianou L.
 Paschali M.
 Watson A.
 Burzinski C.
 Edwards R.
 Garland E.
 Zgierska A.</t>
  </si>
  <si>
    <t>Psychological variability in chronic pain patients with high and lowopioid misuse risk.</t>
  </si>
  <si>
    <t>Objective: In light of the current opioid epidemic, there is increasing concern among healthcare providers and pain clinics about the use of opioids for chronic pain. Understanding factors that correlate and possibly contribute to opioid misuse is becoming increasingly important. The aim of this study was to investigate the psychological profile of patients at risk of misusing their opioid medication. Method(s): One hundred sixty (N = 160) patients with chronic low back pain taking opioid medication for pain were recruited into the study. All patients completed baseline psychological measures including the Hospital Anxiety and Depression Scale (HADS-anxiety and HADS-depression), Pain Catastrophizing Scale (PCS), Mindful Attention Awareness Scale (MAAS), Brief Pain Inventory (BPI), and Current Opioid Misuse Measure (COMM). Patients were divided based on their risk for current opioid misuse, with high opioid misuse evidenced by a COMM score of greater than 9. We ran independent t-tests to explore differences between patients with low and high risk for opioid misuse in relation to their scores on HADS-anxiety, HADSdepression, PCS, MAAS, and BPI. Result(s): Patients who were at risk of misusing their opioid medication demonstrated increased depression and anxiety scores on the HADS (p &lt; 0.001). Patients at risk for misuse also presented with increased pain catastrophizing and pain interference scores when compared to patients with low risk for misuse scores (p &lt; 0.001). Additionally, patients with high risk formisuse scores demonstrated decreased trait-mindfulness scores compared to patients that scored as low risk for opioid misuse (p &lt; 0.001). Conclusion(s): This study demonstrates the important role of monitoring psychological factors among patients with chronic pain who are prescribed opioid medication for pain. Future longitudinal studies should explore the day-to-day fluctuations of psychological factors as a function of opioid use.</t>
  </si>
  <si>
    <t>Pain Practice. Conference: 10th World Congress of the World Institute of Pain, WIP 2020. Rome Italy. 20(SUPPL 1) (pp 16), 2020. Date of Publication: August 2020.</t>
  </si>
  <si>
    <t>Wasserman, David A.;Sorensen, James L.;Delucchi, Kevin L.;Masson, Carmen L.;Hall, Sharon M.</t>
  </si>
  <si>
    <t>Psychometric evaluation of the quality of life interview, brief version, in injection drug users.</t>
  </si>
  <si>
    <t>The authors investigated the psychometric characteristics of the Quality of Life Interview, Brief Version (QOLI-BV; A. F. Lehman, 1995) in 126 injection drug users recruited for a clinical trial. The QOLI-BV assesses global and domain-specific quality of life. Participants completed the instrument at baseline and 3 and 6 months later. Most scales showed acceptable internal consistency. Convergent and discriminant validity were demonstrated through correlations with the SF-36, the Beck Depression Inventory, and demographic variables. Scale means rose over time, suggesting that the QOLI-BV is sensitive to change. Unexpectedly, lower baseline QOLI-BV scores predicted opiate abstinence at follow-up. The QOLI-BV appears to be an acceptable quality-of-life measure for use in clinical trials of opioid dependence treatments. (PsycINFO Database Record (c) 2019 APA, all rights reserved)</t>
  </si>
  <si>
    <t>https://doi.org/10.1037/0893-164X.20.3.316</t>
  </si>
  <si>
    <t>Scott, TJL; Short, EJ; Singer, LT; Russ, SW; Minnes, S</t>
  </si>
  <si>
    <t>Psychometric properties of the dominic interactive assessment - A computerized self-report for children</t>
  </si>
  <si>
    <t>Dominic Interactive; child self-report; cocaine exposure; CBCL</t>
  </si>
  <si>
    <t>DIAGNOSTIC INTERVIEW SCHEDULE; 11 YEARS UNDERSTAND; FANTASY PLAY; TEST-RETEST; AGED 9; RELIABILITY; ANXIETY; DEPRESSION; VALIDITY; QUESTIONNAIRE</t>
  </si>
  <si>
    <t>The reliability and validity of the Dominic Interactive (DI) assessment were evaluated. The DI is a computerized self-report measure for children, which assesses symptom presence for seven DSM-IV diagnoses. The participants were 322 children (169 cocaine exposed, 153 noncocaine exposed) who were recruited at birth for a prospective longitudinal study. At 6 years of age, measures of self-report, parent report, and observational data were collected. Moderate to excellent internal consistencies on the DI were found for the total sample as well as for subsamples based on cocaine status and gender Concurrent validity correlations between DI scales and the Child Behavior Checklist, Affect in Play Scale, a modified Conners's Teachers Rating Scale, and the Parenting Stress Index were examined. Significant relationships among scales were more apt to be among comparisons that assessed externalizing behaviors. Overall, low correlations were obtained, which are comparable to other studies that evaluate agreement between child and parent report of behaviors.</t>
  </si>
  <si>
    <t>Sancho-Domingo, Clara;Carballo, JosÃ© Luis;Coloma-Carmona, Ainhoa;van-der Hofstadt RomÃ¡n, Carlos;Asensio SÃ¡nchez, Santos</t>
  </si>
  <si>
    <t>Psychometric validity of the minnesota tobacco withdrawal scale in smokers attempting to quit: Longitudinal invariance across smokers and abstainers.</t>
  </si>
  <si>
    <t>Tobacco withdrawal symptoms vary during smoking cessation increasing relapse risk; therefore, a longitudinal invariant measure seems necessary to validly assess withdrawal changes. This study aimed to examine the psychometric properties of the 7-item Minnesota Tobacco Withdrawal Scale (MTWS) during cessation, and to analyze longitudinal invariance across smokers and abstainers. We conducted a longitudinal study with 309 Spanish smokers (56.2 Â± 9.9 years; 52.4% women). We assessed withdrawal at three occasions: pre-treatment (T1), week-12 (T2), and week-24 (T3). Reliability, validity, and invariance analyses were performed. MTWS reliability remained adequate over time (Ï‰T1 = 0.78; Ï‰T2 = 0.68; Ï‰T3 = 0.80) in both smokers and abstainers, with satisfactory temporal stability (ICC = 0.73). MTWS correlations with anxiety, depression, and nicotine dependence (rs &gt; 0.3) supported convergent and concurrent validity. MTWS showed no correlation with craving at T2 (rs &lt; 0.24), suggesting discriminant validity. Unifactorial structure proved partial scalar invariance across time (Ï‡2 = 246.009; CFI = 0.91; IFI = 0.91; SRMR = 0.09), yet longitudinal invariance between abstainers and smokers was not supported. Across groups, partial scalar invariance was only achieved at T2. Noninvariance at T3 was mainly due to item irritability (d MACS = 0.93). The MTWS is reliable and valid measure to assess withdrawal changes during cessation. Long-term MTWS comparisons between smokers and abstainers should be taken with caution since different withdrawal patterns may exist. (PsycInfo Database Record (c) 2022 APA, all rights reserved)</t>
  </si>
  <si>
    <t>https://doi.org/10.1080/02791072.2022.2113483</t>
  </si>
  <si>
    <t>Schafer A.
 Wittchen H.-U.
 Backmund M.
 Soyka M.
 Golz J.
 Siegert J.
 Schafer M.
 Tretter F.
 Kraus M.R.</t>
  </si>
  <si>
    <t>Psychopathological changes and quality of life in hepatitis C virus-infected, opioid-dependent patients during maintenance therapy.</t>
  </si>
  <si>
    <t>Aims To examine among maintenance patients (methadone or buprenorphine) with and without hepatitis C virus (HCV) infection (i) the frequency of psychopathological symptoms at baseline and 1-year follow-up; (ii) the association between antiviral interferon (IFN) treatment and psychopathological symptoms; and (iii) to explore whether IFN therapy has an effect on 1-year outcome of maintenance treatment. Design Naturalistic prospective longitudinal cohort design. Setting A total of 223 substitution centres in Germany. Participants A nationally representative sample of 2414 maintenance patients, namely 800 without and 1614 with HCV infection, of whom 122 received IFN therapy. Measures HCV infection (HCV+/HCV-), IFN (IFN +/IFN-) treatment status and clinical measures. Diagnostic status and severity (rated by clinician), psychopathology (BSI - Brief Symptom Inventory) and quality of life (EQ-5D - EuroQol Group questionnaire). Findings HCV+ patients revealed indications for a moderately increased psychopathological burden and poorer quality of life at baseline and follow-up compared to HCV- patients. HCV+ patients showed a marked deterioration over time only in the BSI subscale somatization (P = 0.002), and the frequency of sleep disorders almost doubled over time (12.8% at baseline; 24.1% at follow-up; P &lt; 0.01). IFN treatment, received by 10% of HCV + patients, did not impair efficacy or tolerability of maintenance therapy and was associated overall with neither increased psychopathological burden nor reduced quality of life. Conclusions Findings suggest no increased risk among HCV+ patients on maintenance therapy for depressive or other psychopathological syndromes. In our patient sample, IFN treatment was not associated with increased psychopathological burden, reduced quality of life or poorer tolerability and efficacy of maintenance treatment. © 2009 Society for the Study of Addiction.</t>
  </si>
  <si>
    <t>https://dx.doi.org/10.1111/j.1360-0443.2009.02509.x</t>
  </si>
  <si>
    <t>Addiction. 104(4) (pp 630-640), 2009. Date of Publication: April 2009.</t>
  </si>
  <si>
    <t>Psychopathological stability of personality disorders in substance abuse patients treated in a therapeutic community.</t>
  </si>
  <si>
    <t>The objective of this study is to explore the stability of personality dimensions in a selection of psychoactive substance abuse patients during treatment in therapeutic communities. The baseline assessment was conducted 15 to 20 days from the start of therapeutic community treatment, and the second assessment was conducted 3 months after admission. The Millon Clinical Multiaxial Inventory III was used to assess personality dimensions. At 3 months, a reduction was observed in the mean severity scores of most personality dimensions in both patterns and clinical syndromes. Caution should be exercised when assessing and diagnosing personality disorders in a drug addict population because one must consider the presence of abuse concomitant factors that may erroneously increase the comorbidity of personality disorders and related substance abuse disorders. (PsycINFO Database Record (c) 2016 APA, all rights reserved)</t>
  </si>
  <si>
    <t>https://doi.org/10.1080/10550887.2013.854154</t>
  </si>
  <si>
    <t>Kosten T.R.
 Rounsaville B.J.</t>
  </si>
  <si>
    <t>Psychopathology in opioid addicts.</t>
  </si>
  <si>
    <t>Psychopathology has been assessed in opiate addicts using both symptom rating scales and diagnostic impressions. The authors present a study of diagnoses among 533 addicts seeking treatment and show high rates of depression, alcoholism, and antisocial personality disorder. Depressive disorders are associated with poor social functioning in a wide variety of areas. The longitudinal course of depression in addicts is to generally resolve within 6 months without specific treatments, with only 2 per cent of addicts being currently depressed at both intake and 6-month follow-up. The high prevalence (74 per cent lifetime rate of affective disorders in addicts) and transient nature of affective disorders among addicts suggests that short-term crisis treatments to deal with their large number of recent life events would be helpful.</t>
  </si>
  <si>
    <t>https://dx.doi.org/10.1016/s0193-953x%2818%2930610-5</t>
  </si>
  <si>
    <t>Psychiatric Clinics of North America. 9(3) (pp 515-532+viii), 1986. Date of Publication: 1986.</t>
  </si>
  <si>
    <t>Kolesnikova T.O.
 Shevyrin V.A.
 Eltsov O.S.
 Khatsko S.L.
 Demin K.A.
 Galstyan D.S.
 de Abreu M.S.
 Kalueff A.V.</t>
  </si>
  <si>
    <t>Psychopharmacological characterization of an emerging drug of abuse, a synthetic opioid U-47700, in adult zebrafish.</t>
  </si>
  <si>
    <t>3,4-Dichloro-N-[2-(dimethylamino)cyclohexyl]-N-methylbenzamide (U-47700) is a selective mu-opioid receptor agonist originally synthesized as a prospective analgesic drug. Several times more potent than morphine, U-47700 has high abuse potential and may cause clinical neurotoxicity, euphoria, respiratory depression and occasional mortality. U-47700 also evokes analgesia, sedation and euphoria-like states in both humans and rodents. Despite the growing use and abuse of U-47700, its psychopharmacological and toxicological profiles in vivo remain poorly understood. The zebrafish (Danio rerio) is rapidly becoming a popular aquatic model organism for central nervous system (CNS) disease modeling and drug discovery. Here, we examine acute (1, 5, 10, 25 and 50 mg/L for 20-min) and chronic (0.1, 0.5 and 1 mg/L for 14 days) effects of U-47700 in adult zebrafish. Overall, we found overt sedation evoked in fish by acute, and hyperlocomotion with an anxiolytic-like action by chronic, drug treatments. Acute treatment with 1 and 10 mg/L U-47700 also resulted in detectable amounts of this drug in the brain samples, supporting its permeability through the blood-brain barrier. Collectively, these findings emphasize complex dose- and treatment-dependent CNS effects of U-47700 following its acute and chronic administration. Our study also supports high sensitivity of zebrafish to U-47700, and suggests these aquatic models as promising in-vivo screens for probing potential CNS effects evoked by novel synthetic opioid drugs.Copyright © 2020 Elsevier Inc.</t>
  </si>
  <si>
    <t>https://dx.doi.org/10.1016/j.brainresbull.2020.11.017</t>
  </si>
  <si>
    <t>Brain Research Bulletin. 167 (pp 48-55), 2021. Date of Publication: February 2021.</t>
  </si>
  <si>
    <t>Yates WR, Perry PJ, MacIndoe J, Holman T, Ellingrod V.</t>
  </si>
  <si>
    <t>Psychosexual effects of three doses of testosterone cycling in normal men</t>
  </si>
  <si>
    <t>Biol Psychiatry</t>
  </si>
  <si>
    <t>10.1016/s0006-3223(98)00028-6</t>
  </si>
  <si>
    <t>Minnes, Sonia;Singer, Lynn T.;Humphrey-Wall, Rashida;Satayathum, Sudtida</t>
  </si>
  <si>
    <t>Psychosocial and behavioral factors related to the post-partum placements of infants born to cocaine-using women.</t>
  </si>
  <si>
    <t>Objective: One objective was to determine if cocaine-using women who did not maintain infant custody (NMC) would report more psychological distress, domestic violence, negative coping skills, lower social support and more childhood trauma than cocaine-using women who maintained custody (MC) of their infant. A second objective was to evaluate the relative contribution of psychosocial factors to infant placement. Methods: Psychosocial profiles of MC women (n = 144) were compared with NMC (n = 66) cocaine-using women. Subjects were low income, urban, African-American women who delivered an infant at a county teaching hospital. The Brief Symptom Inventory (BSI), an assessment of coping strategies (COPE), Multidimensional Scale of Perceived Social Support (MSPSS), Conflict Tactics Scale (CTS) and Childhood Trauma Questionnaire (CTQ) were administered. The associations of infant placement status to demographic factors, drug use and psychosocial measures were evaluated. Results: The NMC group reported greater overall psychological distress, psychoticism, somatization, anxiety and hostility than the MC group. The NMC group had more childhood neglect and physical abuse and used more negative coping strategies than the MC group. Lack of prenatal care [OR = .83, CI (.75-.91), p &lt; .0001], heavier prenatal cocaine use [OR = 2.55, CI (1.13-4.34), p &lt; .007], greater psychological distress [OR = 2.21, CI (1.13-4.34), p &lt; .02] and a childhood history of emotional neglect [OR = 1.10, CI (1.02-1.19), p &lt; .02] were associated with increased likelihood of loss of infant custody after control for other substance use and demographic variables. Conclusions: NMC women have more negative psychological and behavioral functioning post-partum than MC women. Less prenatal care and greater cocaine use, psychological distress and maternal childhood emotional neglect are associated with the post-partum placement of infants born to cocaine-using women. Practice Implications: Results of this study indicate that poor, urban women who use cocaine prenatally display several measurable differences on psychosocial and behavioral risk factors based on child placement status. Among these risk factors heavier cocaine use, lack of prenatal care, more severe psychological symptoms and early childhood experiences of emotional neglect increase the likelihood of loss of infant custody. Routine, objective assessments of psychosocial and behavioral characteristics of women who use cocaine during pregnancy can aid Child Protective Service workers and clinicians by providing baseline data from which to tailor interventions and set improvement criteria for mother-child reunification. (PsycInfo Database Record (c) 2020 APA, all rights reserved)</t>
  </si>
  <si>
    <t>https://doi.org/10.1016/j.chiabu.2007.12.002</t>
  </si>
  <si>
    <t>Child Abuse &amp; Neglect</t>
  </si>
  <si>
    <t>Samples H.
 Williams A.R.
 Crystal S.
 Olfson M.</t>
  </si>
  <si>
    <t>Psychosocial and behavioral therapy in conjunction with medication for opioid use disorder: Patterns, predictors, and association with buprenorphine treatment outcomes.</t>
  </si>
  <si>
    <t>Introduction: Current evidence indicates that buprenorphine is a highly effective treatment for opioid use disorder (OUD), though premature medication discontinuation is common. Research on concurrent psychosocial and behavioral therapy services and related outcomes is limited. The goal of this study was to define patterns of OUD-related psychosocial and behavioral therapy services received in the first 6 months after buprenorphine initiation, identify patients' characteristics associated with service patterns, and examine the course of buprenorphine treatment, including the association of therapy with medication treatment duration. Method(s): We analyzed 2013-2018 MarketScan Multi-State Medicaid claims data. The sample included adults aged 18-64 years at buprenorphine initiation with treatment episodes of at least 7 days (n = 61,976). We used group-based trajectory models to define therapy service patterns and multinomial logistic regression to identify pre-treatment patient characteristics associated with therapy trajectories. Multinomial propensity-score weighted Cox proportional hazards regression estimated time to buprenorphine discontinuation and unweighted Cox proportional hazards models estimated risk of adverse health care events during buprenorphine treatment (all-cause and opioid-related inpatient and emergency department services, overdose treatment). Result(s): We identified three trajectories of psychosocial and behavioral therapy services: none (73.8%), low-intensity (17.2%), and high-intensity (9.0%). Compared to those without therapy, low-intensity and high-intensity service patterns were associated with behavioral health diagnoses and medical treatment for opioid overdose in the baseline period prior to buprenorphine initiation. The hazard of buprenorphine discontinuation was significantly lower for low-intensity (HR = 0.55; 95% CI, 0.54-0.57) and high-intensity (HR = 0.71; 95% CI, 0.67-0.74) therapy groups compared to those without therapy services. Yet patients in the high-intensity therapy group had increased risk of opioid-related health care events during buprenorphine treatment, including medical treatment for opioid overdose (HR = 1.29; 95% CI, 1.01-1.64). Conclusion(s): Most patients received little or no OUD-related psychosocial and behavioral therapy after initiating buprenorphine treatment. Patients who received therapy had characteristics indicating greater treatment needs as well as more complex treatment courses. Concurrent therapy services may help to address premature buprenorphine discontinuation, particularly for patients with high-risk clinical profiles; however, future prospective research should determine whether therapy is effective for extending buprenorphine retention.Copyright © 2022 Elsevier Inc.</t>
  </si>
  <si>
    <t>https://dx.doi.org/10.1016/j.jsat.2022.108774</t>
  </si>
  <si>
    <t>Journal of Substance Abuse Treatment. 139 (no pagination), 2022. Article Number: 108774. Date of Publication: August 2022.</t>
  </si>
  <si>
    <t>Reece, A. S.</t>
  </si>
  <si>
    <t>Psychosocial and treatment correlates of opiate free success in a clinical review of a naltrexone implant program.</t>
  </si>
  <si>
    <t>Background: There is on-going controversy in relation to the efficacy of naltrexone used for the treatment of heroin addiction, and the important covariates of that success. We were also interested to review our experience with two depot forms of implantable naltrexone. Methods: A retrospective review of patients' charts was undertaken, patients were recalled by telephone and by letter, and urine drug screen samples were collected. Opiate free success (OFS) was the parameter of interest. Three groups were defined. The first two were treated in the previous 12 months and comprised 'implant' and 'tablet' patients. A third group was 'historical' comprising those treated orally in the preceding 12 months. Results: There were 102, 113 and 161 patients in each group respectively. Groups were matched for age, sex, and dose of heroin used, but not financial status or social support. The overall followup rate was 82%. The Kaplan Meier 12 month OFS were 82%, 58% and 52% respectively. 12 posttreatment variables were independently associated with treatment retention. In a Cox proportional hazard multivariate model social support, the number of detoxification episodes, post-treatment employment, the use of multiple implant episodes and spiritual belief were significantly related to OFS. Conclusion: Consistent with the voluminous international literature clinically useful retention rates can be achieved with naltrexone, which may be improved by implants and particularly serial implants, repeat detoxification, meticulous clinical follow-up, and social support. As depot formulations of naltrexone become increasingly available such results can guide their clinical deployment, improve treatment outcomes, and enlarge the policy options for an exciting nonaddictive pharmacotherapy for opiate addiction. (PsycInfo Database Record (c) 2022 APA, all rights reserved)</t>
  </si>
  <si>
    <t>https://doi.org/10.1186/1747-597X-2-35</t>
  </si>
  <si>
    <t>Longshore, Douglas;Stein, Judith A.;Conner, Bradley T.</t>
  </si>
  <si>
    <t>Psychosocial antecedents of injection risk reduction: A multivariate analysis.</t>
  </si>
  <si>
    <t>The AIDS risk reduction model (ARRM) predicts decreased occurrence of AIDS risk behavior through a three-stage process: (a) perceiving one's behavior as risky and recognizing one's skills to reduce the behavior, (b) forming an intention to change behavior, and (c) acting on that intention. We used the ARRM to test a stage-based longitudinal structural equation model of the impact of intention to reduce injection risk behavior on subsequent behavior change in a sample of 294 HIV-negative opiate-addicted individuals in treatment. Intended risk reduction and continuous participation in treatment significantly predicted less injection risk behavior. Greater self-efficacy, less baseline risk behavior, less perceived susceptibility to AIDS, and greater fear of AIDS predicted intention to reduce risk. Leverage points for change are discussed. (PsycINFO Database Record (c) 2019 APA, all rights reserved)</t>
  </si>
  <si>
    <t>https://doi.org/10.1521/aeap.16.4.353.40395</t>
  </si>
  <si>
    <t>Fuss, C; Romm, KF; Crawford, ND; Harrington, KRV; Wang, Y; Ma, Y; Taggart, T; Ruiz, MS; Berg, CJ</t>
  </si>
  <si>
    <t>Psychosocial Correlates of Opioid Use Profiles among Young Adults in a Longitudinal Study across 6 US Metropolitan Areas</t>
  </si>
  <si>
    <t>Opioid use; risk factors; substance use; young adults</t>
  </si>
  <si>
    <t>UNITED-STATES; MISUSE; DRUG; ADOLESCENTS; DEPRESSION; OVERDOSE; STUDENTS; SAMPLE; TRENDS</t>
  </si>
  <si>
    <t>Background: Examining opioid use profiles over time and related factors among young adults is crucial to informing prevention efforts. Objectives: This study analyzed baseline data (Fall 2018) and one-year follow-up data from a cohort of 2,975 US young adults (M-age=24.55, 42.1% male; 71.7% White; 11.4% Hispanic). Multinomial logistic regression was used to examine: 1) psychosocial correlates (i.e. adverse childhood experiences [ACEs], depressive symptoms, parental substance use) of lifetime opioid use (i.e. prescription use vs. nonuse, nonmedical prescription [NMPO] use, and heroin use, respectively); and 2) psychosocial correlates and baseline lifetime use in relation to past 6-month use at one-year follow-up (i.e. prescription use vs. nonuse and NMPO/heroin use, respectively). Results: At baseline, lifetime use prevalence was: 30.2% prescription, 9.7% NMPO, and 3.1% heroin; past 6-month use prevalence was: 7.6% prescription, 2.5% NMPO, and 0.9% heroin. Compared to prescription users, nonusers reported fewer ACEs and having parents more likely to use tobacco, but less likely alcohol; NMPO users did not differ; and heroin users reported more ACEs and having parents more likely to use cannabis but less likely alcohol. At one-year follow-up, past 6-month use prevalence was: 4.3% prescription, 1.3% NMPO, and 1.4% heroin; relative to prescription users, nonusers were less likely to report baseline lifetime opioid use and reported fewer ACEs, and NMPO/heroin users were less likely to report baseline prescription opioid use but more likely heroin use. Conclusions: Psychosocial factors differentially correlate with young adult opioid use profiles, and thus may inform targeted interventions addressing different use patterns and psychosocial risk factors.</t>
  </si>
  <si>
    <t>Abrams T.E.
 Mcgarity S.V.</t>
  </si>
  <si>
    <t>Psychosocial Determinants of Burn-Related Suicide: Evidence From the National Violent Death Reporting System.</t>
  </si>
  <si>
    <t>Suicide is a unique phenomenon in humans. In 2017, over 47,000 Americans died by suicide, prompting a public health crisis. Suicide by burning, while one of the rarest forms of suicide, could be mitigated in part by early recognition and treatment of the underlying psychosocial factors. To date, investigators have attempted to tease out the risk factors associated with this phenomenon through the examination of burn center chart reviews and repository data, but these studies were limited by small sample sizes. In order to fill this gap in the literature, the authors analyzed 14 years of data (2003-2016) from the National Violent Death Reporting System. Suicides by burning (n = 722) were compared with a reference group containing all other suicide types (n = 166,949). Socio-demographic variables and psychosocial factors (eg, mental health, substance use, and alcohol use) were included in the model. Due to the imbalance between the target and reference groups, rare event data analysis was used to reduce potential small sample estimation bias. Results indicated that females (OR = 1.6, 95% CI:. 50-2.83, P &lt;. 001), Caucasians (OR = 1.7, 95% CI: 1.1-2.7, P &lt;. 001), victims with schizophrenia (OR = 5.4, 95% CI: 3.7-7.8, P &lt;. 001), and victims with eating disorders (OR = 5.6, 95% CI: 1.9-8.6, P &lt;. 001) are significantly more likely to commit suicide by burning. These results contribute new knowledge to what is currently known about suicidal burn-related behaviors and supports interventions that focus on mitigating this insidious public health problem.Copyright © 2020 The Author(s). Published by Oxford University Press on behalf of the American Burn Association. All rights reserved.</t>
  </si>
  <si>
    <t>https://dx.doi.org/10.1093/jbcr/iraa152</t>
  </si>
  <si>
    <t>Journal of Burn Care and Research. 42(2) (pp 305-310), 2021. Date of Publication: 01 Mar 2021.</t>
  </si>
  <si>
    <t>Sidhu, Harvinder;Crome, Peter;Crome, Ilana B.</t>
  </si>
  <si>
    <t>Psychosocial factors in older heroin-dependent patients in treatment.</t>
  </si>
  <si>
    <t>The psychosocial characteristics of older heroindependent patients (defined as 45 years and over) attending a specialist addiction clinic in Stoke on Trent, UK were studied using retrospective record analysis of the case notes of the 20 oldest heroin-dependent patients. This study draws attention to the multiple psychosocial problems facing ageing heroin addicts. On average, patients were 48 years old, had first been exposed to heroin at age 29, 85% were injectors and the majority were polydrug users. In 20% a major life event had preceded first use of heroin. Nineteen were male, 17 were single, only 10% were employed, while just 10% did not have a criminal history. Depression, self-harm and memory disturbance were frequently reported. Retention in treatment was a feature, with consequent improvements including reduction in criminality and injecting behaviour. However, there is little specific guidance on treatment, training or policy for this group in the UK. (PsycINFO Database Record (c) 2016 APA, all rights reserved)</t>
  </si>
  <si>
    <t>https://doi.org/10.1017/S0959259811000177</t>
  </si>
  <si>
    <t>Reviews in Clinical Gerontology</t>
  </si>
  <si>
    <t>Warmington, David;O'Callaghan, Frances V.</t>
  </si>
  <si>
    <t>Psychosocial functioning and drug use after treatment in a TC: A longitudinal study.</t>
  </si>
  <si>
    <t>De Leon's (2000) theory of addiction views it as a disorder of the whole person, having detrimental effects on both psychological and social functioning. Little research, however, has examined the relationship between psychosocial functioning and drug use outcomes after treatment. This study analysed measures of psychological and social functioning at three time points, and drug use at Time 3, for sixty-one ex-residents of a therapeutic community. The results indicated a contemporaneous link between drug use and poorer psychological functioning (supporting the whole person theory of addiction), but no effect was found for social functioning. More research is needed to establish the direction of causality between drug use and psychological functioning; bidirectional models of causality appear promising. Integrated models of treatment, addressing substance abuse disorders and mental disorders concurrently, are recommended for this population. (PsycInfo Database Record (c) 2020 APA, all rights reserved)</t>
  </si>
  <si>
    <t>Therapeutic Communities</t>
  </si>
  <si>
    <t>Assn of Therapeutic Communities</t>
  </si>
  <si>
    <t>Turner, CM; Santos, GM; Arayasirikul, S; Wilson, EC</t>
  </si>
  <si>
    <t>Psychosocial Predictors of Engagement in Sexual Risk Behavior Among Trans*female Youth Aged 16-24 Years in San Francisco</t>
  </si>
  <si>
    <t>trans* female youth; HIV; sexual risk behavior; psychosocial factors</t>
  </si>
  <si>
    <t>MENTAL-HEALTH; TRANSGENDER WOMEN; HIV RISK; DISCRIMINATION; PREVALENCE; STRESS; LIFE; GAY</t>
  </si>
  <si>
    <t>Background: Trans* female youth (TFY) carry a disproportionate burden of HIV. Few longitudinal studies have analyzed both proximal and upstream predictors of changes in HIV-related risk behaviors for TFY. The aim of the present analysis was to identify psychosocial predictors of changes in sexual risk behavior over time for TFY in the San Francisco Bay Area. Methods: Data come from the SHINE cohort study conducted at the San Francisco Department of Public Health from 2012 to 2014 (n = 263). The relationship between hypothesized psychosocial factors and changes in engagement in condomless receptive anal intercourse over 12-month follow-up was modeled using generalized estimating equations, after adjusting for participant age, race/ ethnicity, and education level. Results: TFY who were ever in a serious relationship since identifying as trans* [adjusted odds ratio (aOR) = 1.89, 95% confidence interval (CI): 1.16 to 3.08], those who reported recent crack/cocaine use (aOR = 2.01, 95% CI: 1.05 to 3.85), and those with a monthly income of more than $500 (aOR = 0.55, 95% CI: 0.35 to 0.85) had significantly higher odds of condomless receptive anal intercourse over the 12-month study period compared to TFY without these exposures. Those who reported high exposure to gender-based discrimination had increased adjusted odds of engagement in condomless receptive anal intercourse compared to those who had low exposure over the study period (aOR = 1.70, 95% CI: 1.10 to 2.63). Conclusions: Both proximal and structural factors predicted increased engagement in sexual risk behavior among TFY. Results demonstrate the need for a multilevel approach to HIV prevention strategies for this population.</t>
  </si>
  <si>
    <t>Gutierrez, R; Vega, L</t>
  </si>
  <si>
    <t>Psychosocial research on street living children developed by the INP during the last 25 years</t>
  </si>
  <si>
    <t>inhalants; street children; risks; protective factors; mental health</t>
  </si>
  <si>
    <t>JUVENILE GANG; KIDS</t>
  </si>
  <si>
    <t>In the mid 1970's, a series of psychosocial studies about children and adolescents living on the street was started at the Mexican Center of Addictions (Centro Mexicano de Estudios en Farmacodependencia). These studies have been followed by different research teams for the past 25 years at the National Institute of Psychiatry Ramon de la Fuente. Ever since its beginnings, this research has rendered relevant knowledge about the diversity of situations that endanger the children's mental health on the streets, as,well as of their strategies to face adversities. The information obtained has been very useful to develop intervention programs and to consult, train, and express recommendations to both governmental and non-governmental organizations in charge of caring for childhood 'on street situation'. The development of this series of studies can be divided into two broad periods. In the first stage, both qualitative and quantitative research were focused on understanding the problems of child sustenance on the streets. The qualitative studies intended to describe the use of inhalants among children living on the streets. Also, the study observed the children's social organization, values, and the personal characteristics needed to prevail. To that effect, a group of 23 boys and one girl that slept on the streets was observed. The group was in average 9 years old. It was found that the whole groups sniffed toluene at least 4 days a week. Almost always, their first worry as they woke up was to buy a toluene sample. The subjects in the study also noticed in themselves a higher degree of intoxication when they had to handle sad situations. Finally, It was reported that children organized among themselves to face street difficulties. Furthermore, some children became leaders with the ability to organize the actions needed for the solutions to 9 personal and collective problems. On the other hand, the qualitative research evaluated the use of inhalants within small samples of street children as well as the factors that encourage it. The study tried to determine the neurological and psychological consequences of inhaling solvents deliberately. In one of these studies, it was found that of 329 subjects (94% male), with an average age of 13.7 years, 27% admitted to sniff daily. The average period of inhalant use was found to be 4.5 years. The general traits associated with the use of inhalants were: male sex, low schooling and school desertion, early start of work, alcohol and/or drug consumption of mother, siblings, and friends, low or null contact with family, and migration from rural areas. In the second research stage, the development of studies on inhalant abuse of 'street children' was continued. The quantitative studies examined larger samples of street children in 100 cities across the country and in the Federal District. In this respect, in the Federal District report it is noted that alcohol and tobacco are the most commonly abused substances by working minors: 26% of men and 14% of women reported smoking. The most frequently used illegal drugs were inhalants, followed by marijuana and cocaine and to a lesser extent psychotropic pills. The most important factor linked to drug use,vas the minor's occupation. It was observed that minors working as packers had low indexes of consumption of illegal drugs (2.4% of those aged between 12 and 17 years has used drugs). Those minors working in public areas had higher consumption rates (8.1%), and a considerably higher rate was found among minors living on the streets (76%). In this period, the qualitative studies were dramatically increased. These studies started to pay much more attention to the street childrens views and opinions. This research also tried to focus on other problems of life in the streets like police violence and child prostitution. Moreover, we started identifying the protective factors that help children face the difficulties of sustenance on the streets. In this second stage, a new study was developed in order to understand the situation of the female adolescent inhalers on the street. It is,worth noticing that this group of subjects had not had a central role in our previous research. The research tried to get to know, from their own point of view, situations such as: the way they experience solvent sniffing; their sexual practices, pregnancy and delivery; self-attention and institutional support. The results obtained show that the so called 'street girls' experience the use of inhalants as a habit. They manifested that they frequently have unprotected sexual practices, unplanned pregnancies, violence prior to abortions, risky deliveries, etc. All this phenomena become extremely complex, hence forcing these young,women to experience them as something contradictory, confusing, mysterious, ambivalent, fatal, and paradoxical. The research show,vs that the female adolescents 'of the street' do not relate these experiences to the problems pertaining to the Mexican social structure, such as the low emphasis on family planning among adolescents, the lack of orientation and sensitivity towards young pregnant women on matters such as prenatal medical attention, the absence of programs geared toward adolescence abusing substances, etc. We conclude that it would be highly beneficial that any new research be focused on the children's perspective. Therefore, more attention should be paid to the children's experiences and strategies to face adversity. This would enable us to identify matters that are important for the children themselves. For instance, this approach would not only be helpful to identify particular aspects that endanger the children's mental health, but also those characteristics that enable the child to face risk situations. Furthermore, the concepts of risk and resilience could provide a thorough understanding of the children 'on street situation'. Hence, it is quite necessary to look beyond the risk variables and turn to the search of comparative and longitudinal information about the,street career' followed by these children.</t>
  </si>
  <si>
    <t>Liu Y, Ramos SD, Hanna DB, Jones DL, Lazar JM, Kizer JR, Cohen MH, Haberlen SA, Adimora AA, Lahiri CD, Wise JM, Friedman MR, Plankey M, Chichetto NE.</t>
  </si>
  <si>
    <t>Psychosocial Syndemic Classes and Longitudinal Transition Patterns Among Sexual Minority men Living with or Without HIV in the Multicenter AIDS Cohort Study (MACS)</t>
  </si>
  <si>
    <t>10.1007/s10461-023-04123-y</t>
  </si>
  <si>
    <t>Hechanova, MMM; Reyes, JC; Acosta, AC; Tuliao, AP</t>
  </si>
  <si>
    <t>Psychosocial treatment for incarcerated methamphetamine users: the Philippines experience</t>
  </si>
  <si>
    <t>Prisoners; Illicit drugs; Psychological health; Philippines; Drug abuse; Problematic drug use</t>
  </si>
  <si>
    <t>BRIEF ALCOHOL INTERVENTION; MENTAL-HEALTH; PRISON RELEASE; USE DISORDERS; PREDICTORS; OUTCOMES; RELAPSE; TRIAL</t>
  </si>
  <si>
    <t>Purpose The purpose of this study is to evaluate a psychosocial treatment program for prisoners incarcerated because of methamphetamine use. It compared the outcomes of prisoners who received the program while incarcerated, those who were released and received the treatment as part of community-based drug recovery program and a waitlist-control group (WC) with no treatment. Design/methodology/approach The study used quasi-experimental design was used with pre- and post-test surveys administered to three groups: a WC group, a pre-release treatment-while-incarcerated (TWI) group, and a post-release outpatient treatment group (OP). Surveys measured recovery skills, life skills and substance use disorder (SUD) symptoms were administered before and after the intervention. Findings Results revealed that at baseline OP and TWI had significant higher recovery skills compared to WC group. However, in terms of life skills, there was no significant difference was observed among the WC, OP and TWI group at baseline. TWI had a significantly lower number of SUD symptoms compared to the WC group at baseline. As hypothesized, findings revealed significant changes in recovery and life skills among the OP and TWI group compared to the WC group. No significant change in SUD scores were observed for all groups. Research limitations/implications A major limitation of the study was the use of a quasi-experimental because legal issues did not allow randomized control trial. Future research using randomized controlled trial designs would provide more robust conclusions on the impact of the intervention. The study design was also limited to pre- and post-evaluation. Further studies are encouraged to look at longitudinal outcomes of on SUD symptoms and possibility of relapse. Practical implications Given that there were no significant differences in outcomes between OP and TWI groups, results suggest that the program may serve either as a pre- or post-release program for incarcerated drug users. However, results also suggest that completion is higher when the program is used as a pre-release program. Delivering the program prior to release also reduces challenges related to attrition including conflict in schedules and the lack of resources for transportation. Social implications The study suggests the value of psychosocial treatment as opposed to punitive approaches in dealing with drug use. In particular, delivering interventions prior to release can prepare participants for problems they may encounter during reintegration and prevent recidivism. In a country where drug-related killings are on the rise, the study presents an alternate and restorative justice approach. Originality/value The study addresses a dearth in the literature on psychosocial intervention for methamphetamine users. It also fills a vacuum in studies from developing countries such as the Philippines.</t>
  </si>
  <si>
    <t>Mancuso C.A.
 Duculan R.
 Craig C.M.
 Girardi F.P.</t>
  </si>
  <si>
    <t>Psychosocial Variables Contribute to Length of Stay and Discharge Destination after Lumbar Surgery Independent of Demographic and Clinical Variables.</t>
  </si>
  <si>
    <t>Study Design. Prospective analysis of resource utilization (RU) after lumbar surgery. Objective. To determine contributions of patient psychosocial variables to RU, specifically length of stay (LOS) and discharge destination. Summary of Background Data. Associations between demographic/clinical variables and RU are well-established; less is known about associations between psychosocial variables, such as social support and depressive/anxiety symptoms, and RU. Methods. Preoperatively 532 patients provided standard ratings of depressive and anxiety symptoms and amount of social support. Clinical variables included calculation of a composite score reflecting invasiveness of surgery. Two outcomes were considered: LOS &lt;= 3 or &gt; 3 days; and discharged home without external services or discharged with external services. Independent variables in multivariable logistic models were demographic/clinical and psychosocial variables. Results. Mean age was 56 years, 55% were men, 87% had degenerative conditions, 40% had a positive depression screen, 62% had anxiety greater than population norms, and 77% reported as much social support as wanted. Variables that remained associated with a LOS &gt; 3 days (53%) in multivariable analysis were: older age (OR 1.8, confidence interval, CI, 1.2-2.8); female sex (OR 1.9, CI 1.2-2.9), less social support (OR 1.4, CI 1.1-1.7); obesity (OR 1.8, CI 1.1-2.8), worse functional status (OR 1.0, CI 1.0-1.0), and more invasive surgery (OR 3.0, CI 2.4-3.7). Variables that remained associated with discharged with external services (17%) in multivariable analysis were: older age (OR 3.3, CI 1.9-5.9); less social support (OR 1.3, CI 1.0-1.7); positive depression screen (OR 1.9, CI 1.1-3.4); more anxiety (OR 2.4, CI 1.3-4.2); major comorbidity (OR 1.7, CI 1.0-2.8); and more invasive surgery (OR 1.9, CI 1.5-2.5). Conclusion. This study confirms the importance of demographic/clinical variables as predictors of greater RU after lumbar surgery and provides preliminary evidence for the importance of concurrent psychosocial variables, particularly less social support, and worse psychological well-being. Level of Evidence: 2© Copyright 2018 Wolters Kluwer Health, Inc. All rights reserved.</t>
  </si>
  <si>
    <t>https://dx.doi.org/10.1097/BRS.0000000000002312</t>
  </si>
  <si>
    <t>Spine. 43(4) (pp 281-286), 2018. Date of Publication: 15 Feb 2018.</t>
  </si>
  <si>
    <t>Katz C.
 Randall J.R.
 Leong C.
 Sareen J.
 Bolton J.M.</t>
  </si>
  <si>
    <t>Psychotropic medication use before and after suicidal presentations to the emergency department: A longitudinal analysis.</t>
  </si>
  <si>
    <t>Objective: The rates of annual emergency department (ED) visits in the United States for suicidal behaviour has nearly doubled over the last 10-15 years, with a decreased rate of hospitalizations, indicating the importance of intervention in the ED presentation. This paper describes the patterns of psychotropic use immediately before and after emergency department presentation to enhance understanding of interventions for increasing safety in these individuals. Method(s): 5070 adults seen in psychiatric consultation in two tertiary EDs with linkage to population-based administrative data to describe psychotropic prescriptions immediately before and after ED presentation. Result(s): 55.9% of suicide attempts were by overdose, with 13.4% of suicide attempts occurring in the 18-21 age group. While no causal relationship can be inferred, half of those who presented to the ED with suicidal ideation or behaviour or non-suicidal self-injury were prescribed an antidepressant prior to ED presentation, with a spike in new prescriptions in the month immediately prior. 20% of those who presented to the ED with thoughts or behaviour received a new or different prescription for an antidepressant in the 1-month post-presentation. Prescribing of tricyclic antidepressants and opioids were decreased following ED presentation, however 21% of people still received opioids after a suicide attempt. Rates of antipsychotic prescriptions were increased. Conclusion(s): Patients are seeking help in the one-month prior to emergency presentation. Clinicians must consider the risk in this period of heightened clinical distress, especially among those under age 21. It is important to consider the changes that can be made in the ED to impact safety.Copyright © 2018 Elsevier Inc.</t>
  </si>
  <si>
    <t>https://dx.doi.org/10.1016/j.genhosppsych.2018.10.003</t>
  </si>
  <si>
    <t>General Hospital Psychiatry. 63 (pp 68-75), 2020. Date of Publication: March - April 2020.</t>
  </si>
  <si>
    <t>PTSD and depression diagnoses do not correlate with pain or interference scores on initial survey.</t>
  </si>
  <si>
    <t>Introduction: Accurate assessment is of vital importance to determine the effectiveness of pain therapies. An ongoing assessment of pain clinic effectiveness is vital. A previous evaluation of pain assessments in 2011 revealed inadequate pain assessment data to determine pertinent outcomes. New assessment forms introduced in September 2011 include the Brief Pain Inventory (BPI) and Patient Health Questionnaire (PHQ)-9. We hypothesized that a diagnosis of PTSD or depression would result in higher scores for pain and interference assessments. Method(s): Assessment forms completed since September 2011 were reviewed. Incomplete forms were excluded. BPI pain and interference scores, diagnosis of PTSD and/or depression, number of pain medicines prescribed, and morphine equivalent daily opioid dose were collected. BPI pain and interference scores were compared between patients with a diagnosis of PTSD or depression and those without either diagnosis using a student's T-test. (Figure presented) Results: 163 charts were reviewed of which 138 were included in the analysis (see Flowchart). There was not a statistically significant difference in pain or interference scores for patients with a diagnosis of PTSD or depression compared to those without either diagnosis. The average PHQ-9 score for patients without a diagnosis of PTSD or depression was 11.3, consistent with moderate depression (Table 2).3 Discussion: A diagnosis of PTSD and depression did not result in an increase in baseline pain or interference scores for new patients. This is in contrast to previously published data. This may be due to under diagnosis of depression in referred patients. We suggest that formal assessment for PTSD and depression in chronic pain patients may improve pain and interference scores. Further prospective research will be needed to test this hypothesis.</t>
  </si>
  <si>
    <t>Kaltiala-Heino R, Koivisto AM, Marttunen M, Fröjd S.</t>
  </si>
  <si>
    <t>Pubertal timing and substance use in middle adolescence: a 2-year follow-up study</t>
  </si>
  <si>
    <t>J Youth Adolesc</t>
  </si>
  <si>
    <t>10.1007/s10964-011-9667-1</t>
  </si>
  <si>
    <t>Schweiz Arch Neurol Neurochir Psychiatr</t>
  </si>
  <si>
    <t>Brenna C.T.A.
 Khan S.
 Djaiani G.
 Au D.
 Schiavo S.
 Wahaj M.
 Janisse R.
 Katznelson R.</t>
  </si>
  <si>
    <t>Pulmonary function following hyperbaric oxygen therapy: A longitudinal observational study.</t>
  </si>
  <si>
    <t>Hyperbaric oxygen therapy (HBOT) is known to be associated with pulmonary oxygen toxicity. However, the effect of modern HBOT protocols on pulmonary function is not completely understood. The present study evaluates pulmonary function test changes in patients undergoing serial HBOT. We prospectively collected data on patients undergoing HBOT from 2016-2021 at a tertiary referral center (protocol registration NCT05088772). Patients underwent pulmonary function testing with a bedside spirometer/pneumotachometer prior to HBOT and after every 20 treatments. HBOT was performed using 100% oxygen at a pressure of 2.0-2.4 atmospheres absolute (203-243 kPa) for 90 minutes, five times per week. Patients' charts were retrospectively reviewed for demographics, comorbidities, medications, HBOT specifications, treatment complications, and spirometry performance. Primary outcomes were defined as change in percent predicted forced expiratory volume in one second (FEV1), forced vital capacity (FVC), and forced mid-expiratory flow (FEF25-75), after 20, 40, and 60 HBOT sessions. Data was analyzed with descriptive statistics and mixed-model linear regression. A total of 86 patients were enrolled with baseline testing, and the analysis included data for 81 patients after 20 treatments, 52 after 40 treatments, and 12 after 60 treatments. There were no significant differences in pulmonary function tests after 20, 40, or 60 HBOT sessions. Similarly, a subgroup analysis stratifying the cohort based on pre-existing respiratory disease, smoking history, and the applied treatment pressure did not identify any significant changes in pulmonary function tests during HBOT. There were no significant longitudinal changes in FEV1, FVC, or FEF25-75 after serial HBOT sessions in patients regardless of pre-existing respiratory disease. Our results suggest that the theoretical risk of pulmonary oxygen toxicity following HBOT is unsubstantiated with modern treatment protocols, and that pulmonary function is preserved even in patients with pre-existing asthma, chronic obstructive lung disease, and interstitial lung disease.Copyright: © 2023 Brenna et al. This is an open access article distributed under the terms of the Creative Commons Attribution License, which permits unrestricted use, distribution, and reproduction in any medium, provided the original author and source are credited.</t>
  </si>
  <si>
    <t>https://dx.doi.org/10.1371/journal.pone.0285830</t>
  </si>
  <si>
    <t>PLoS ONE. 18(5 MAY) (no pagination), 2023. Article Number: e0285830. Date of Publication: May 2023.</t>
  </si>
  <si>
    <t>Ho, Roger C. M.;Ho, Emily C. L.;Tan, Chay Hoon;Mak, Anselm</t>
  </si>
  <si>
    <t>Pulmonary hypertension in first episode infective endocarditis among intravenous buprenorphine users: Case report.</t>
  </si>
  <si>
    <t>Background: Since the Food and Drug Administration (FDA) approved the use of buprenorphine hydrochloride (Subutex) for the treatment of opiate dependence in 2002, there has been a global trend of its IV abuse which led to life-threatening medical complications such as infective endocarditis (IE), cardiac failure, and death. Methods: First episode IE were identified in 14 patients (prevalence of 10.8%) among 130 IV buprenorphine abusers who presented to the National University Hospital, Singapore between 2004 to 2006. The variables that were examined in the present study included age, gender, ethnicities, duration of symptoms, types of valves, laboratory, microbiology, echocardiographic features, types of antibiotics given, duration of hospitalization, and the mortality rate. Results: While the majority of these patients presented predominantly with pleuropneumonic symptoms and had tricuspid-valve vegetations with Staphylococcus aureus being the commonest causative organism as reported in other IV drug abusers, pulmonary arterial hypertension (PHT) seemed peculiarly common (79%), and the mortality (21%) was higher in our patients compared to previously reported series (5-10%). Univariate linear regression revealed no relationship between PHT and the presence of septic pulmonary emboli (p = .284) and pulmonary embolism (p = .777). Conclusion and Scientific Significance: PHT may contribute to morbidity and mortality amongst IV buprenorphine abusers. A high index of suspicion of PHT is required in treating IV buprenorphine abusers who presented with pleuropneumonic symptoms. The absence of a relationship between PHT and pulmonary embolism underscores the possibility of the contribution of buprenorphine to PHT, which have been demonstrated in a number of animal studies. (PsycINFO Database Record (c) 2016 APA, all rights reserved)</t>
  </si>
  <si>
    <t>https://doi.org/10.1080/00952990902939719</t>
  </si>
  <si>
    <t>Pupillometry: A non-invasive technique for pain assessment in paediatric patients.</t>
  </si>
  <si>
    <t>Objective Pupillometry has been used to assess pain intensity and response to analgesic medications in adults. The aim of this observational study was to explore proof of concept for the use of this technique in paediatric patients. Changes in pupil parameters before and after opioid exposure also were evaluated.
 Design and setting This was a single-centre, prospective study conducted at an academic paediatric medical centre.
 Patients Children 9-17 years of age undergoing elective surgical correction of pectus excavatum were enrolled into a protocol approved by the human ethical committee (institutional review board).
 Interventions Pupil size and reactivity were measured using a handheld pupillometer. Pain was assessed using age-appropriate, validated pain self-report scales.
 Results Thirty patients were enrolled. Each point change on a 10 cm visual analogue pain intensity scale was associated with a statistically significant mean change of 0.11 mm/s in maximum pupil constriction velocity, and of approximately 0.4% in pupil diameter. As expected, there was an association between total opioid dose (expressed as morphine equivalents) and pupil diameter. Age, sex and baseline anxiety scores did not correlate significantly with pupillary response.
 Conclusions The association of maximum pupillary constriction velocity and diameter with pain scores illustrates the potential for using pupillometry as a noninvasive method to objectively quantitate pain response/ intensity in children. The technique holds promise as a pharmacodynamic -tool' to assess opioid response in paediatric patients.</t>
  </si>
  <si>
    <t>Archives of Disease in Childhood: Education and Practice Edition. 99(12) (pp 1125-1131), 2014. Date of Publication: 01 Dec 2014.</t>
  </si>
  <si>
    <t>Isbister GK, Brown AL, Gill A, Scott AJ, Calver L, Dunlop AJ.</t>
  </si>
  <si>
    <t>QT interval prolongation in opioid agonist treatment: analysis of continuous 12-lead electrocardiogram recordings</t>
  </si>
  <si>
    <t>Br J Clin Pharmacol. 2017 Oct;83(10):2274-2282. doi: 10.1111/bcp.13326. Epub 2017 Jun 14.</t>
  </si>
  <si>
    <t>PMC5595951</t>
  </si>
  <si>
    <t>10.1111/bcp.13326</t>
  </si>
  <si>
    <t>Dewinter G.
 Coppens S.
 Van de Velde M.
 D'Hoore A.
 Wolthuis A.
 Cuypers E.
 Rex S.</t>
  </si>
  <si>
    <t>Quadratus lumborum block versus perioperative intravenous lidocaine for postoperative pain control in patients undergoing laparoscopic colorectal surgery: A Prospective, Randomized, Double-blind Controlled Clinical Trial.</t>
  </si>
  <si>
    <t>Objective: To investigate the comparative analgesic efficacy of systemic lidocaine and quadratus lumborum (QL) block in laparoscopic colorectal surgery. Background(s): Although epidural analgesia is the standard to control pain in patients undergoing open colorectal surgery, optimal analgesic management in laparoscopic surgery is less well-defined. There is need for effective and efficient alternatives to epidural analgesia for pain management in patients undergoing laparoscopic colorectal surgery. Method(s): A total of 125 patients undergoing laparoscopic colorectal surgery were included in this randomized, double-blind controlled clinical trial. Patients randomly received an intravenous infusion with placebo plus a QL-block with placebo, a QL-block with ropivacaine 0.25% plus intravenous placebo, or intravenous lidocaine plus a QL-block with placebo. Postopera-tively, all patients received patient-controlled intravenous anesthesia (PCIA) with morphine. Primary outcome parameter was the opioid consumption during the first 24 hours postoperatively. Secondary endpoints included severity of postoperative pain, time to return of intestinal function, incidence of postoperative nausea and vomiting, and length of hospital stay. Result(s): The QL-block was not superior to systemic lidocaine for the reduction of morphine requirements in the first 24 hours postoperatively {QL-group: 37.5 (28.4) mg [mean (standard deviation)] vs lidocaine group: 40.2 (25) mg, P 1/4 0.15}. For the majority of secondary outcome parameters, no significant differences were found between the groups. Morphine consumption in the postanesthesia care unit, the number of PCIA-boli demanded by the patient, and the number of PCIA-boli delivered by the PCIA-pump during the first 24 hours postoperatively were lower in the placebo group. Conclusion(s): In our trial, the QL-block did not provide superior postoperative analgesia when compared to systemic lidocaine in laparoscopic colorectal surgery.Copyright s 2018 Wolters Kluwer Health, Inc. All rights reserved.</t>
  </si>
  <si>
    <t>https://dx.doi.org/10.1097/SLA.0000000000002888</t>
  </si>
  <si>
    <t>Annals of Surgery. 268(5) (pp 769-775), 2018. Date of Publication: 2018.</t>
  </si>
  <si>
    <t>Fischer P.
 Vogt A.
 Wilhelm I.
 Hartwich V.
 Nett P.
 Meissner W.
 Stamer U.</t>
  </si>
  <si>
    <t>Quality and outcome after bariatric surgery: European benchmarking with PAIN-OUT.</t>
  </si>
  <si>
    <t>Background: Subjects presenting for bariatric surgery are a patient cohort at risk for perioperative complications due to morbid obesity as well as metabolic, cardio-vascular and pulmonary co-morbidity. As several patients had suffered from severe adverse events, e.g. respiratory depression, in the past a prospective analysis of outcome data was performed using the international Acute Pain Registry PAIN OUT (FP7/EC). The aim of this registry is to develop an effective, evidence-based approach to improve the care of patients. Tools for data collection, feedback, benchmarking and decision support are provided via an internet-based register (www.pain-out.eu). Method(s): After approval of the ethics committee and written informed consent patients provided outcome data by filling in the validated International Pain Outcome questionnaire on the first day after surgery. Anesthesia and surgery related perioperative variables were documented. Descriptive statistics: mean +/- SD or median (1st/3rd quartile). Result(s): Complete data of 123 patients (laparoscopic gastric bypass 87, laparoscopic gastric sleeve 20, others 16) could be analyzed. Although the patients received high doses of opioids (recovery room morphine 33.4 +/- 28.2 mg, fentanyl 198.3 +/- 225.5 mug) and 75% of the patients had a PCA-device for subsequent pain management, pain was not sufficiently treated in the recovery room (mean duration of stay 12.9 +/- 6.9 hours) and on the ward. The worst pain experienced after surgery was described with a pain score (NRS = numeric rating scale 0-10) of 7(5/9). Pain related interference with sleep, deep breathing and coughing, activities in and out of bed (mobilization) were mentioned by most of the patients (28-93%). Although 85.3% had received a prophylactic antiemetic treatment before emergence from anesthesia, 63.5% of the patients suffered from nausea, 19.8% vomited. The PAIN OUT benchmarking tool enabled a comparison to three other hospitals enrolling bariatric patients. Worst pain, time interval suffering from severe pain of NRS &gt;7 and nausea were the variables showing an unfavorable outcome. Further symptoms reported were dizziness (78%) and pruritus (34.6%) Conclusion(s): Despite high opioid doses patients experienced significant pain, interfering with coughing, sleep and activities out of bed as well as PONV. Current practice has to be improved and a standardized analgesic regimen using less WHO III opioids and scheduled non-opioid analgesics has to be implemented.</t>
  </si>
  <si>
    <t>Swiss Medical Weekly. Conference: Annual Meeting of the Swiss Society of Anesthesiology and Resuscitation, SGAR/SSAR 2013. Lausanne Switzerland. Conference Publication: (var.pagings). 143(SUPPL. 201) (pp 6S), 2013. Date of Publication: 24 Oct 2013.</t>
  </si>
  <si>
    <t>Dragic L.
 Fudin J.</t>
  </si>
  <si>
    <t>Quality assurance alcohol monitoring by urine ethyl glucuronide screen in patients receiving long-term opioid therapy (ltot).</t>
  </si>
  <si>
    <t>Purpose Urine Drug Monitoring (UDM) is an important risk mitigation tool when treating patients LTOT. Several opioid prescribing guidelines recommend UDM as a standard of care for patients with chronic non-cancer pain.1-5 Most guidelines do not specify which tests should be included in such screens, but standard of care dictates initial and ongoing monitoring to ensure medication safety and mitigate risks for opioid induced respiratory depression. In 2010, Dasgupta et al. published the largest reported prospective observational cohort study available within the US, within the state of North Carolina.6 They found that 2,182,374 patients were prescribed opioid analgesics and 80% were also prescribed a benzodiazepine.6 There were 629 deaths involving opioid analgesics and ethanol was involved in 12.2% of overdoses involving opioid analgesics.6 These statistics support initial and ongoing monitoring of alcohol use together with the routine UDM, which for most Veterans Affairs Hospitals includes at least "opiates", methadone, amphetamine, barbiturates, PCP, cocaine, and cannabinoids. Of note, the Washington State Agency Medical Directors' Group released guidelines on prescribing opioids for pain, which consists of initial and ongoing UDM including alcohol monitoring by ethyl glucuronide (EtG) at least annually for all patients.7 In an effort to enhance patient safety, raise awareness of polysubstance abuse, minimize opioid morbidity and mortality, as part of quality assurance with opioids, alcohol monitoring by EtG was included as part of routine monitoring for all patients monitored and/or seen by the Pharmacy Pain Clinic that receive LTOT. Methods This was a quality assurance project at the Samuel S. Stratton VA Medical Center. All non-cancer patients requiring LTOT should have an in-date consent to UDM, including alcohol, according to VA policy in accordance with the nationally approved "Consent for Long-term Opioid Use". All non-cancer patients followed by pharmacy pain management clinic from June 2016-September 2016 who received LTOT (&gt;=3 months) plus or minus a benzodiazepine were screened and included in the study. Patients were identified by ICD-10 codes. All opioids were included except for buprenorphine, tramadol, butorphanol, or pentazocine. The Institutional Review Board at the Samuel S. Stratton VA reviewed this project and granted it exemption in July of 2016. The primary objective was to assess how often EtG is ordered, enhance patient safety, and attempt to minimize opioid morbidity and mortality by employing alcohol monitoring with EtG. Secondary objectives were to provide recommendations to healthcare providers and education to patients on increased risk of opioid induced respiratory depression (OIRD). Prior to employing alcohol monitoring by EtG, a retrospective chart review was conducted to assess how often EtG was ordered within the last year for patients that met inclusion criteria. Patients were notified by the pharmacy pain clinic to report to the lab for routine monitoring. Laboratory findings and recommendations were entered in the Computerized Patient Record System (CPRS). Recommendations included alcohol counseling, LTOT and other sedative-hypnotic dose reduction or elimination, risk mitigation strategies, and to support routine alcohol testing routinely. Results Fifty-six patients were identified by a quality assurance screen and included in this project. Patient characteristics were consistent with a VA population as it was mainly elderly men. The average morphine equivalent daily dose was 94mg using Practical Pain Management opioid calculator.8 Prior to employing alcohol monitoring by EtG, 96% of patients had no previous EtG screen and 4% of patients screened were positive for EG. Once alcohol monitoring was 38 ABSTRACTS employed by EtG, 8.9% were positive for EtG, 44.6% were negative, and 46.4% did not show up to the lab. Pharmacy led interventions were highly accepted among providers. All of the patients positive for EtG had alcohol cessation counseling. Forty-one percent of patients had opioids reduced and/or discontinued. Risk mitigation interventions included updating consent forms for long-term opioid use in 7 patients and naloxone prescriptions in 6 patients. Conclusions Approximately 9% of patients were ethyl glucuronide positive while taking prescribed opioids. This project identified patients ingesting alcohol in combination with long-term opioid therapy +/-benzodiazepines who previously reported no alcohol use. These preliminary outcomes support initial and ongoing alcohol use monitoring.</t>
  </si>
  <si>
    <t>Postgraduate Medicine. Conference: 2017 Pain Week Conference. Las Vegas, NV United States. 129(SUPPL 1) (pp 38-39), 2017. Date of Publication: 2017.</t>
  </si>
  <si>
    <t>Goldenberg M.
 IsHak W.W.
 Danovitch I.</t>
  </si>
  <si>
    <t>Quality of life and recreational cannabis use.</t>
  </si>
  <si>
    <t>Introduction: Cannabis is now the most commonly used illicit drug in the United States and use is increasing. Frequent cannabis use has been associated with adverse social and health effects. We sought to evaluate the relationship between recreational cannabis use and Quality of Life (QoL), a person-centered measure that characterizes the overall sense of health and wellbeing. We hypothesized that QoL would be unchanged or increased among recreational cannabis users, who did not meet criteria for a Cannabis Use Disorder (CUD) and that QoL would be lower among those who met criteria for a CUD. Method(s): We conducted a systematic review, employing guidelines from Preferred Reporting Items for Systematic Reviews and Meta-Analyses (PRISMA). The results were categorized into tables and identified trends. Result(s): Fourteen studies met our pre-defined selection criteria. The studies were heterogeneous and their quality was low. With one exception, we did not identify any population for whom cannabis use was associated with improved QoL. QoL was lower in persons who used cannabis heavily, or who met criteria for CUD. However, this association was inconsistent and the magnitude was weaker than the relationship between QoL and use of other addictive substances (including tobacco and illicit drugs). Conclusion(s): In this systematic review, heavy cannabis use or CUD was associated with reduced QoL. It is unknown whether reduced QoL drives cannabis use, or whether cannabis use can lead to reduced QoL. Prospective studies are needed to evaluate the causal relationship between cannabis and QoL. Scientific Significance: Furthering the understanding of the relationship between cannabis and QoL can inform public policy, prevention efforts, outcomes, and an objective understanding of the effects of cannabis users. (Am J Addict 2017;26:8-25).Copyright © 2016 American Academy of Addiction Psychiatry</t>
  </si>
  <si>
    <t>https://dx.doi.org/10.1111/ajad.12486</t>
  </si>
  <si>
    <t>American Journal on Addictions. 26(1) (pp 8-25), 2017. Date of Publication: 01 Jan 2017.</t>
  </si>
  <si>
    <t>Doyle, Joseph S.;Grebely, Jason;Spelman, Tim;Alavi, Maryam;Matthews, Gail V.;Thompson, Alexander J.;Dore, Gregory J.;Hellard, Margaret E.</t>
  </si>
  <si>
    <t>Quality of life and social functioning during treatment of recent hepatitis C infection: A multi-centre prospective cohort.</t>
  </si>
  <si>
    <t>Aim: Despite effective treatment for recent hepatitis C (HCV) infection, side-effects and adherence concerns limit its use among people who inject drugs (PWID). This study evaluated health-related quality of life (HRQoL) and social functioning following infection and during recent HCV treatment. Methods: The Australian Trial of Acute Hepatitis C studied the natural history and treatment of recent HCV infection. HRQoL (SF-12v2) and social functioning (Opiate Treatment Index score) were measured over 48 weeks and their impact on treatment uptake, adherence and virological response were assessed. Results: Of 163 participants, 111 received treatment (HCV n = 74, SVR 55%; HCV/HIV n = 37, SVR 74%). 116 (71%) were male, 124 (76%) ever injected drugs, with 55 (36%) injecting recently and 28/55 (51%) reported needle/syringe sharing. At baseline, median physical and mental HRQoL was 54 units (IQR 46â€“58) and 46 (35â€“54) (reference median: 50), respectively, and median social functioning score was 11 units (7â€“17). Higher social function (&lt;10 vs â‰¥15) predicted increased treatment uptake (AOR 3.43, 95%CI 1.01â€“11.6, p = 0.048) and higher SVR (AOR 5.11, 95%CI 1.30â€“20.15, p = 0.020). After adjustment, treated participants had lower physical (-4.90 units, 95%CI -6.33 to -3.48, p &lt; 0.001) and mental HRQoL (-3.7 units, 95%CI -5.55 to -1.86, p &lt; 0.001) at on-treatment visits, but HRQoL returned to baseline levels during follow-up. Conclusions: Social functioning can predict recent HCV treatment uptake and SVR. Efforts to maximise social stability may improve treatment response. Pegylated-interferon treatment is associated with reduced HRQoL on-treatment in an already vulnerable population of PWID that would be better served by interferon-free regimens particularly in treated target at PWID to prevent transmission. (PsycInfo Database Record (c) 2020 APA, all rights reserved)</t>
  </si>
  <si>
    <t>https://doi.org/10.1371/journal.pone.0150655</t>
  </si>
  <si>
    <t>Alberto Armas D.
 Santana Ayala J.R.
 Roman Castillo Y.
 Hardisson de la Torre A.
 Rubio Armendariz C.</t>
  </si>
  <si>
    <t>Quality of Life Assessment in Patients Using Benzodiazepines during the COVID-19 Pandemic in a Community Pharmacy Using EuroQol 5D-3L.</t>
  </si>
  <si>
    <t>Users of benzodiazepines (BZDs) should have their quality of life monitored to minimize the risks associated with long-term treatments. The aim of this study is to use the EuroQol 5D-3L to analyze the quality of life of 127 patients under treatment with BZDs during the COVID-19 pandemic. The results show that lorazepam comprises 25.49% of all dispensing requests, and that the mean duration of BZDs treatments is four years (range: 0.3-25). When rating their general health status, BZDs users reported 59.29 points out of 100. Thirty-two percent of patients reported mobility problems; 16.5% reported having a lot of pain or discomfort despite being treated with BZDs, and 16.54% used a BZD together with an opioid analgesic. The EuroQol 5D-3L dimension "anxiety/depression" showed that, despite the use of BZDs, 48.2% of the patients reported being moderately anxious or depressed and 13.4% described themselves as very anxious or depressed. Nevertheless, 37.8% of BZDs users were identified as potential candidates to follow a BZD deprescription plan. In conclusion, BZDs users showed a low quality of life during the COVID-19 pandemic. Older patients and females have been identified as groups of patients that could benefit from integrating the use of the EuroQol 5D-3L instrument into the protocols of the pharmaceutical care follow up.Copyright © 2023 by the authors.</t>
  </si>
  <si>
    <t>https://dx.doi.org/10.3390/pharmacy11010019</t>
  </si>
  <si>
    <t>Pharmacy. 11(1) (no pagination), 2023. Article Number: 19. Date of Publication: February 2023.</t>
  </si>
  <si>
    <t>Han S.
 Patel B.
 Min M.
 Bocelli L.
 Kheder J.
 Wachholtz A.
 Wassef W.</t>
  </si>
  <si>
    <t>Quality of life comparison between smokers and non-smokers with chronic pancreatitis.</t>
  </si>
  <si>
    <t>Objectives: The aim of this study was to evaluate the impact of smoking on quality of life in patients with chronic pancreatitis. Method(s): This is a cross-sectional study of chronic pancreatitis patients followed at a single institution comparing smokers with non-smokers. The primary outcome was quality of life and secondary outcomes included demographics, drug and alcohol use, anxiety and depression, pain level, nutritional status, and metabolic factors. Result(s): 48 smokers and 45 non-smokers participated in this study. Smokers had a worse overall quality of life and higher rates of opioid addiction and depression than non-smokers. Smokers also had less racial diversity, lower education levels, and higher amounts of narcotic use than non-smokers. Furthermore, smokers had a lower BMI and a higher proportional use of pancreatic enzyme replacement therapy. Smoking was found to be independently associated with worse quality of life on multivariable regression. Conclusion(s): The worse overall quality of life and higher rates of depression and anxiety create cause for concern in chronic pancreatitis patients who smoke. Smoking cessation should be an important target in chronic pancreatitis patients. Multicenter, multiethnic studies are needed to further elucidate this relationship.Copyright © 2018 IAP and EPC</t>
  </si>
  <si>
    <t>https://dx.doi.org/10.1016/j.pan.2018.02.012</t>
  </si>
  <si>
    <t>Pancreatology. 18(3) (pp 269-274), 2018. Date of Publication: April 2018.</t>
  </si>
  <si>
    <t>Winklbaur, B; Jagsch, R; Ebner, N; Thau, K; Fischer, G</t>
  </si>
  <si>
    <t>Quality of life in patients receiving opioid maintenance therapy</t>
  </si>
  <si>
    <t>morphine; methadone; quality of life; opioid addiction</t>
  </si>
  <si>
    <t>NOTTINGHAM HEALTH PROFILE; SLOW-RELEASE MORPHINE; METHADONE-MAINTENANCE; PSYCHIATRIC-SYMPTOMS; HEROIN-ADDICTS; ORAL MORPHINE; SCHIZOPHRENIA; BUPRENORPHINE; DEPENDENCE; DISORDERS</t>
  </si>
  <si>
    <t>Background/Aims: In recent years, quality of life (QoL) assessments have proved useful for evaluating and comparing drug treatment programs. To compare QoL of patients maintained on methadone versus slow-release morphine, a prospective, randomized, double-blind, double- dummy, crossover study was conducted. Methods: Over two 7-week study phases, participants received either oral slow-release morphine capsules followed by methadone oral solution or vice versa. QoL status was assessed at baseline, week 7, and week 14 using the German version of the Lancashire Quality of Life Profile. Results: No statistically significant difference was found between methadone and slow-release morphine in any QoL domain. A significant time effect for nearly all QoL domains was observed after 14 weeks of opioid medication, independent of the chosen drug ( general well-being, p &lt; 0.001; mental health, p = 0.001; general state of health, p = 0.018; leisure time at home, p = 0.034; leisure time out of the home, p = 0.008). Furthermore, this study revealed that even short-term maintenance yields significantly higher QoL scores in the important domain of general well-being. Conclusion: These results indicate that slow-release morphine has effects comparable to methadone on patient-reported QoL data and is thus a promising option for treatment of opioid-dependent subjects. Copyright (c) 2008 S. Karger AG, Basel.</t>
  </si>
  <si>
    <t>Kalaitzakis E, Carlsson E, Josefsson A, Bosaeus I.</t>
  </si>
  <si>
    <t>Quality of life in short-bowel syndrome: impact of fatigue and gastrointestinal symptoms</t>
  </si>
  <si>
    <t>Scand J Gastroenterol. 2008;43(9):1057-65. doi: 10.1080/00365520802078325.</t>
  </si>
  <si>
    <t>10.1080/00365520802078325</t>
  </si>
  <si>
    <t>Flores-Garcia L.
 Lensing M.B.
 Ytterstad E.
 Eisemann M.</t>
  </si>
  <si>
    <t>Quality of life in substance use disorder patients with and without attention deficit hyperactivity disorder 12 months after treatment: a naturalistic follow-up study.</t>
  </si>
  <si>
    <t>There is sparse research on quality of life (QoL) as an outcome measure in patients with substance use disorders (SUD), with or without attention deficit hyperactivity disorder (ADHD). We aimed to investigate whether SUD patients with and without ADHD (SUD + ADHD vs. SUD - ADHD) differed in QoL at baseline and at a 12-month follow-up after SUD treatment. The groups were additionally compared with data from a national population sample (NPS). From a sample of 16 SUD + ADHD and 87 SUD - ADHD patients originally recruited between 2010 and 2012, eight SUD + ADHD (50.0%) and 28 SUD - ADHD (32.2%) patients were reached at follow-up. QoL was measured with the short version of the World Health Organization QoL instrument (WHOQOL-BREF). Cross-sectional data on QoL from NPS was utilized. Compared to NPS, SUD patients reported significantly lower QoL at baseline and follow-up. Furthermore, QoL was similar at baseline in SUD + ADHD and SUD - ADHD patients. At a 12-month follow-up after SUD treatment, SUD + ADHD patients 'QoL had improved, however, not significantly differing from SUD - ADHD patients or the NPS. SUD - ADHD patients' QoL remained significantly lower. At follow-up, SUD + ADHD patients' QoL improved nominally compared to SUD - ADHD patients, but not the NPS. The clinical and functional relevance of these findings should be investigated further.Copyright © 2019, Springer-Verlag GmbH Austria, part of Springer Nature.</t>
  </si>
  <si>
    <t>https://dx.doi.org/10.1007/s12402-019-00297-5</t>
  </si>
  <si>
    <t>ADHD Attention Deficit and Hyperactivity Disorders. 11(3) (pp 299-310), 2019. Date of Publication: 01 Sep 2019.</t>
  </si>
  <si>
    <t>Ralevski E.
 Gianoli M.O.
 McCarthy E.
 Petrakis I.</t>
  </si>
  <si>
    <t>Quality of life in veterans with alcohol dependence and co-occurring mental illness.</t>
  </si>
  <si>
    <t>Quality of life is negatively impacted by diagnosis of mental illness. Those with mental illness report problems in physical, psychological, cognitive, social, and occupational functioning. This study was designed to examine changes in quality of life in veterans with dual diagnoses. All veterans participated in a treatment study designed to treat alcohol dependence with naltrexone, disulfiram, and the combination of naltrexone/disulfiram or placebo for 12. weeks. Quality of life was assessed before treatment and at the end of treatment. Quality of life improved for all veterans and the improvement was more significant for those who abstained from alcohol throughout treatment. Severity of psychiatric symptom was associated with worse quality of life. This study demonstrates the importance of addressing social functioning in veterans with dual diagnosis.© 2013 .</t>
  </si>
  <si>
    <t>https://dx.doi.org/10.1016/j.addbeh.2013.06.002</t>
  </si>
  <si>
    <t>Addictive Behaviors. 39(2) (pp 386-391), 2014. Date of Publication: February 2014.</t>
  </si>
  <si>
    <t>Karow, A.;Verthein, U.;Pukrop, R.;Reimer, J.;Haasen, C.;Krausz, M.;SchÃ¤Ã¤fer, I.</t>
  </si>
  <si>
    <t>Quality of life profiles and changes in the course of maintenance treatment among 1,015 patients with severe opioid dependence.</t>
  </si>
  <si>
    <t>Introduction: Studies indicate that different areas of mental, physical, social and daily life functioning need to be considered in order to improve intervention outcomes in substance user patients. The aim of the study was to assess health-related quality of life (HRQOL) in patients diagnosed with opioid dependence as compared to healthy controls and patients diagnosed with depression and schizophrenia. Methods: A total of 1,015 outpatients diagnosed with opioid dependence were investigated during 12 months of maintenance treatment. HRQOL (MSQoL), addiction (EUROP-ASI), and sociodemographic characteristics were assessed. Results: HRQOL in opioid dependence improved significantly (p &lt; .001), but was lower as compared to that of healthy controls and patients diagnosed with schizophrenia. HRQOL in opioid dependence comprises addiction-specific aspects, most importantly low material satisfaction, physical health, and social stability. Conclusions: HRQOL measurement provides valuable information for course and outcome in opioid dependence treatment. (PsycINFO Database Record (c) 2019 APA, all rights reserved)</t>
  </si>
  <si>
    <t>https://doi.org/10.3109/10826084.2010.509854</t>
  </si>
  <si>
    <t>Kainzwaldner V.
 Rachinger-Adam B.
 Mioc-Curic T.
 Wohrle T.
 Hinske L.C.
 Luchting B.
 Ewert T.
 Azad S.C.</t>
  </si>
  <si>
    <t>Quality of postoperative pain therapy: Evaluation of an established anesthesiology acute pain service. [German]</t>
  </si>
  <si>
    <t>Background: Despite well-designed concepts of perioperative pain management, recent studies have revealed that a large number of patients still suffer from unacceptable pain after surgery. The purpose of this prospective evaluation was to critically analyze postoperative pain treatment provided by a routinely established, DIN certified acute pain service (APS) at the University Hospital Groshadern in Munich. Material(s) and Method(s): A total of 1,000 consecutive patients received one of the following analgesic procedures: continuous epidural analgesia (EA, n = 401), continuous and patient-controlled epidural analgesia (PCEA, n = 305), intravenous patient-controlled analgesia with opioids (PCA, n = 169) or continuous peripheral nerve block (CPNB, n = 125). For EA and PCEA, ropivacaine 0.2 % and sufentanil 0.24 mug/ml were administered while peripheral regional analgesia was performed with infusion of ropivacaine 0.2 % only. Patients with PCEA were allowed a 3 mg bolus once per hour on demand. Standardized intravenous PCA was performed with piritramide 2.5 mg/ml, a bolus of 2.5 mg, a lock-out time of 15 min, a maximum of 25 mg/4 h and no background infusion. During the daily visits the APS assessed pain intensity at rest and during movement on a numerical rating scale from 0 (no pain) to 10 (maximum pain), acceptance of pain, satisfaction with the analgesic procedure, demand of additional non-opioid analgesics, the need for optimization including bolus applications and changes of the infusion rate or retraction of the epidural catheter. The duration of the procedures, side effects and complications were documented. The catheter insertion sites were inspected daily for redness and tenderness on palpation. Result(s): In general, epidural and peripheral regional analgesic techniques were superior in terms of postoperative analgesia to intravenous opioid PCA and were associated with fewer side effects, such as sedation, nausea, vomiting, obstipation and sensorimotor deficits. A subgroup analysis revealed that in major upper abdominal surgery, EA provided significantly better analgesia at rest and during movement than PCA. In lower abdominal surgery PCEA induced significantly better analgesia than both PCA and EA, especially during movement. Patient satisfaction was generally high and was best with PCEA (95 %) followed by CPNB (94 %), EA (91 %) and PCA (88 %). On the first postoperative day analgesic procedures had to be optimized (e.g. by bolus administration, retraction of catheters or changes to standardized PCA) in 23 % of EA patients, 10 % of PCEA patients, 6 % of PCA patients and 12 % of CPNB patients. Major complications, such as neuraxial hematoma, infections or respiratory depression were not observed. Conclusion(s): As described in many prospective studies, this evaluation revealed that for postoperative pain control, regional anesthesia is superior to intravenous patient-controlled analgesia with strong opioids in terms of analgesia and side effects. In the setting of a well-organized acute pain service with frequent education and training of all members involved, postoperative pain management is safe and effective. However, regular re-evaluation of the defined and certified procedures is necessary. © 2013 Springer-Verlag Berlin Heidelberg.</t>
  </si>
  <si>
    <t>https://dx.doi.org/10.1007/s00101-013-2177-7</t>
  </si>
  <si>
    <t>Anaesthesist. 62(6) (pp 453-459), 2013. Date of Publication: June 2013.</t>
  </si>
  <si>
    <t>Ursulet E.
 Bonnet C.
 Lopez S.
 Lavand'homme P.</t>
  </si>
  <si>
    <t>Quality of recovery after non opioid versus opioid anesthesia for spinal surgery: A prospective observational study.</t>
  </si>
  <si>
    <t>https://dx.doi.org/10.1016/j.jclinane.2019.109689</t>
  </si>
  <si>
    <t>Journal of Clinical Anesthesia. 61 (no pagination), 2020. Article Number: 109689. Date of Publication: May 2020.</t>
  </si>
  <si>
    <t>Solsky I.
 Patel A.
 Valenzuela C.D.
 Russell G.
 Perry K.
 Duckworth K.
 Votanopoulos K.I.
 Shen P.
 Levine E.A.</t>
  </si>
  <si>
    <t>Quality-of-Life Outcomes for Patients Taking Opioids and Psychotropic Medications Before Cytoreductive Surgery and Hyperthermic Intraperitoneal Chemotherapy.</t>
  </si>
  <si>
    <t>Background: The impact of cytoreductive surgery and hyperthermic intraperitoneal chemotherapy (CRS-HIPEC) on quality of life (QoL) for patients taking opioids and psychotropic medications preoperatively is unclear. Method(s): This study retrospectively reviewed a CRS-HIPEC single-center prospectively maintained database for 2012-2016. Demographics and clinical data on opioids/psychotropic medication use were collected via chart review. The study collected QoL outcomes at baseline, then 3, 6, and 12 months postoperatively via the Center for Epidemiologic Studies Depression Scale (CES-D), Brief Pain Inventory, Functional Assessment of Cancer Therapy, and 36-Item Short-Form Health Survey. Differences in QoL between the groups were calculated using repeated measures analysis of variance regression. Descriptive statistics and Kaplan-Meier analyses were performed. Result(s): Of 388 patients, 44.8% were taking opioids/psychotropic medications preoperatively. At baseline, those taking opioids/psychotropic medications preoperatively versus those not taking these medications had significantly worse QoL. By 1 year postoperatively, the QoL measures did not differ significantly except for emotional functioning (e.g., no medications vs. opioids/psychotropic medications: CES-D, 5.6 vs. 10.1). Median survival did not differ significantly (opioids/psychotropic medications vs. no medications: 52.3 vs. 60.6 months; p = 0.66). At 1 year after surgery, a greater percentage of patients were taking opioids, psychotropic medications, or both than at baseline (63.2% vs. 44.8%; p &lt; 0.001). Conclusion(s): Despite worse baseline QoL, patients who took opioids/psychotropic medications had QoL scores 1 year postoperatively similar to the scores of those who did not except in the emotional domains. These data point to the potential utility of a timed psychosocial intervention to enhance emotional adaptation and further support the role of CRS-HIPEC in improving QoL.Copyright © 2023, Society of Surgical Oncology.</t>
  </si>
  <si>
    <t>https://dx.doi.org/10.1245/s10434-023-14215-7</t>
  </si>
  <si>
    <t>Annals of Surgical Oncology. (no pagination), 2023. Date of Publication: 2023.</t>
  </si>
  <si>
    <t>Gatopoulou X.
 Iraqi W.
 Morgan K.
 Spain V.
 Redfearn J.
 Gardiner B.</t>
  </si>
  <si>
    <t>Quantifying the burden of illness in patients with newly diagnosed multiple myeloma, and their caregivers, in the first year after diagnosis.</t>
  </si>
  <si>
    <t>Background: Newly Diagnosed Multiple Myeloma (NDMM) is recognised as a source of significant morbidity and mortality. Though current therapies have been associated with substantial improvements in patient outcomes for both transplant eligible (TE) and non-transplant eligible (NTE) individuals, the magnitude of the burden of illness (BoI) among NDMM patients, and their caregivers, in the first year after diagnosis has yet to be defined. Aim(s): To quantify the BoI in TE and NTE NDMM patients, and their caregivers at 3 timepoints: pre-treatment (TP0), at 3 months (TP3) and at 12 months post-treatment (TP12). Method(s): A prospective, longitudinal, observational NDMM study was conducted amongst TE and NTE patients, and their caregivers, from France, Germany, Italy, and Spain between January 2019 and January 2021. Participants were recruited through their haematologist/haemato- oncologist. A structured, online questionnaire incorporating standardised assessment tools for measuring disease burden, including direct costs, indirect costs, and health-related quality of life (HRQoL) was used. Where possible, respondents completed all timepoints; however, some additional recruits were included at TP3 and TP12 to account for drop-outs. Descriptive statistics were performed and informed consent was obtained. Result(s): Across the 3 timepoints, 160-190 NDMM patients [majority older than 65 years of age; multimorbid; self-described as relatively healthy; not working; living with the caregiver] answered the questionnaire. Throughout the 12 months, patients progressively lost independence to perform daily activities [IADL scores]. Median 3-month direct medical costs peaked at 3 months, being significantly higher amongst TE patients than NTE patients, due to increased testing and overnight hospital stays. Specialist consultations and hospital admissions were the greatest cost component amongst TE and NTE patients, respectively. In addition, home adaptations raised out-ofpocket expenditures amongst some NTE patients. Although always a minority, the share of working patients declined across the 12 months; those still describing themselves as working spent a median zero hours in the office at all timepoints, with associated costs for the employer. After a partial recovery at TP3, the numeric rating of pain intensity (mean) raised, more significantly among NTE patients. Accordingly, opioid utilisation increased from TP0 to TP12, particularly for NTE patients. Despite this, overall health status and HRQoL [EORTC QLQ-C30] remained stable with average scores over time. Across timepoints, 122-131 caregivers [patient's partner or adult child; selfrated good health; not employed; caring for the patient more than 4 days a week] answered the questionnaire. Mean self-rated burden score rose over the 12 months. By TP12, half of caregivers developed stress, anxiety or depression related to the patient's NDMM. Though most employed caregivers continue to be able to work, productivity was low at TP0 with a trend to recovering at TP12. Caregivers of NDMM NTE patients reported greater time burden compared to TE individuals. As seen with the patients, caregivers' HRQoL remained stable over time [CarerQoL 7D score]. Summary/Conclusion: NDMM is highly burdensome for patients and caregivers in the first year after treatment initiation. NTE patients experience greater pain and are more dependent on caregivers than TE patients. Despite the economic, physical, and emotional burden, HRQoL remains stable possibly indicating resilience and illness adjustment amongst patients and caregivers.</t>
  </si>
  <si>
    <t>https://dx.doi.org/10.1097/HS9.0000000000000566</t>
  </si>
  <si>
    <t>HemaSphere. Conference: 26th Congress of the European Hematology Association, EHA 2021. Virtual. 5(SUPPL 2) (pp 501), 2021. Date of Publication: June 2021.</t>
  </si>
  <si>
    <t>Packiasabapathy S.
 Zhang X.
 Ding L.
 Aruldhas B.W.
 Pawale D.
 Sadhasivam S.</t>
  </si>
  <si>
    <t>Quantitative Pupillometry as a Predictor of Pediatric Postoperative Opioid-Induced Respiratory Depression.</t>
  </si>
  <si>
    <t>BACKGROUND: Safe postoperative pain relief with opioids is an unmet critical medical need in children. There is a lack of objective, noninvasive bedside tool to assess central nervous system (CNS) effects of intraoperative opioids. Proactive identification of children at risk for postoperative respiratory depression (RD) will help tailor analgesic therapy and significantly improve the safety of opioids in children. Quantitative pupillometry (QP) is a noninvasive, objective, and real-time tool for monitoring CNS effect-time relationship of opioids. This exploratory study aimed to determine the association of QP measures with postoperative RD, as well as to identify the best intraoperative QP measures predictive of postoperative RD in children. METHOD(S): After approval from the institutional review board and informed parental consent, in this prospective, observational study of 220 children undergoing tonsillectomy, QP measures were collected at 5 time points: awake preoperative baseline before anesthesia induction (at the time of enrollment [T1]), immediately after anesthesia induction before morphine administration (T2), 3 minutes after intraoperative morphine administration (T3), at the end of surgery (T4), and postoperatively when awake in postanesthesia recovery unit (PACU) (T5). Intraoperative use of opioid and incidence of postoperative RD were collected. Analyses were aimed at exploring correlations of QP measures with the incidence of RD and, if found significant, to develop a predictive model for postoperative RD. RESULT(S): Perioperative QP measures of percentage pupil constriction (CONQ, P =.027), minimum pupillary diameter (MIN, P =.027), and maximum pupillary diameter (MAX, P =.034) differed significantly among children with and without postoperative RD. A predictive model including the minimum pupillary diameter 3 minutes after morphine administration (MIN3), minimum pupillary diameter normalized to baseline (MIN31), and percentage pupillary constriction after surgery (T4) standardized to baseline (T1) (CONQ41), along with the weight-based morphine dose performed the best to predict postoperative RD in children (area under the curve [AUC], 0.76). CONCLUSION(S): A model based on pre- and intraoperative pupillometry measures including CONQ, MIN, along with weight-based morphine dose-predicted postoperative RD in our cohort of children undergoing tonsillectomy. More studies with a larger sample size are required to validate this finding.Copyright © 2021 Lippincott Williams and Wilkins. All rights reserved.</t>
  </si>
  <si>
    <t>https://dx.doi.org/10.1213/ANE.0000000000005579</t>
  </si>
  <si>
    <t>Anesthesia and Analgesia. 133(4) (pp 991-999), 2021. Date of Publication: 01 Oct 2021.</t>
  </si>
  <si>
    <t>Coutin-Churchman, P; Anez, Y; Uzcategui, M; Alvarez, L; Vergara, F; Mendez, L; Fleitas, R</t>
  </si>
  <si>
    <t>Quantitative spectral analysis of EEG in psychiatry revisited: drawing signs out of numbers in a clinical setting</t>
  </si>
  <si>
    <t>quantitative EEG; mental disorder; cortical atrophy</t>
  </si>
  <si>
    <t>NEUROLOGICAL DISORDERS; FREQUENCY-ANALYSIS; NEUROMETRICS; COCAINE; DIAGNOSIS; SCHIZOPHRENIA; DEPRESSION; ALCOHOL; RELAPSE; POWER</t>
  </si>
  <si>
    <t>Objective: To evaluate the incidence, sensitivity and specificity of abnormal quantitative EEG (QEEG) measures in normal subjects and patients with mental disorders. Methods: Normalized QEEG measures were blindly assessed in 67 normal human beings and 340 psychiatric patients. QEEG results were correlated to subject condition or diagnosis and magnetic resonance imaging (MRI) findings. Results: QEEG was abnormal in 83% of patients, and 12% of normal subjects. The most frequent abnormality was a decrease in slow (delta and/or theta) bands, either alone, with beta increase, or with alpha decrease, followed by increase in beta band. No normal subject showed delta and/or theta decrease. Slow band decrease was more frequent in depression and mental disorders due to general medical condition, alcohol and drug dependence. However, no pattern was specific of any entity, and patients within the same diagnostic may present different patterns. Delta-theta decrease was correlated with cortical atrophy as seen in MRI. Beta increase was correlated with psychoactive medication. No association was found between any other QEEG pattern and MRI abnormalities, or medication. Conclusions: Decrease in the delta and theta bands of the QEEG can be regarded as a specific sign of brain dysfunction, and is correlated with cortical atrophy. However, this sign, as other QEEG abnormal patterns, can be found in many different disorders and none of them can be considered as pathognomonic of any specific disorder. Significance: This work attempted to circumvent the alleged lack of Class I evidence of QEEG utility in the study of psychiatric patients by means of a prospective, blinded study, searching for specific signs of physiopathology in individual patients. (C) 2003 International Federation of Clinical Neurophysiology. Published by Elsevier Ireland Ltd. All rights reserved.</t>
  </si>
  <si>
    <t>Hanlon J.T.
 Wang X.
 Good C.B.
 Rossi M.I.
 Stone R.A.
 Semla T.P.
 Cunningham F.E.
 Handler S.M.</t>
  </si>
  <si>
    <t>Racial differences in medication use among older, long-stay Veterans Affairs Nursing Home Care Unit patients.</t>
  </si>
  <si>
    <t>Objective: To examine racial differences in medication use by older long-stay Veterans Affairs Nursing Home Care Unit (NHCU) patients. Design(s): Longitudinal study. Setting(s): 133 Veterans Affairs NHCUs. Participant(s): Three thousand four hundred eighty veterans 65 years of age or older admitted between January 1, 2004, and June 30, 2005, for 90 days or more. Main Outcomes Measures: Prevalence of those taking nine or more medications (i.e., polypharmacy) and medications from specific therapeutic medication classes. Racial differences were determined using 0.05 level chi-squared tests. Result(s): The sample consisted of 14.3% who were black. Blacks compared with whites (all comparisons P &lt; 0.05 except where noted) were younger (13.6% vs. 17.4%, older than 85 years of age), had less depression (22.24 vs. 29.79%), less allergies (9.82% vs. 20.30%), and a similar rate of moderate-to-severe pain (22.65% vs. 24.05; P = 0.49). The percent of polypharmacy was similar by race (blacks 74.35% vs. whites 71.18%; P = 0.62), as was the prevalence of medication class use with the exceptions that blacks were less likely than whites to take central nervous system (CNS) medications [75.75% vs. 80.14%; P = 0.02) and antihistamines (13.03% vs. 16.8%; P = 0.04). Specifically, blacks were less likely than whites to receive a selective serotonin-reuptake inhibitor (SSRI) antidepressant (20.84% vs. 27.17%; P &lt; 0.01) or a second-generation antihistamine (3.41% vs. 6.51%; P &lt; 0.01), but more likely than whites to receive opioids (14.63% vs. 11.27%; P = 0.03). Conclusion(s): There appears to be racial differences in the overall use of antihistamines and CNS medications and some of their subclasses. © 2009 American Society of Consultant Pharmacists, Inc. All rights reserved.</t>
  </si>
  <si>
    <t>https://dx.doi.org/10.4140/TCP.n.2009.050</t>
  </si>
  <si>
    <t>Consultant Pharmacist. 24(6) (pp 439-446), 2009. Date of Publication: June 2009.</t>
  </si>
  <si>
    <t>White, Darcy;Rosenberg, Eli S.;Cooper, Hannah L. F.;del Rio, Carlos;Sanchez, Travis H.;Salazar, Laura F.;Sullivan, Patrick S.</t>
  </si>
  <si>
    <t>Racial differences in the validity of self-reported drug use among men who have sex with men in Atlanta, GA.</t>
  </si>
  <si>
    <t>Background: Men who have sex with men (MSM), particularly young black MSM, are disproportionately affected in the United Statesâ€™ HIV epidemic. Drug use may contribute to these disparities, yet previous studies have failed to provide evidence of elevated use among black MSM, relying exclusively on self-reported usage. This study uses biological assays to validate self-reports of drug use and explore the potential for misclassification to distort findings on racial patterns of use in this population. Methods: From an Atlanta-based cohort study of 454 black and 349 white MSM from 2010 to 2012, participantsâ€™ self-reported drug use was compared to urine drug screening findings. The sensitivity of self-report was calculated as the proportion reporting recent usage among those who screened positive. Multivariable regression models were constructed to examine racial patterns in self-report, urine-detection, and self-report sensitivity of marijuana and cocaine usage, adjusted for socio-demographic factors. Results: In analyses that adjusted for age, education, income, sexual orientation, and history of arrest, black MSM were less likely to report recent use of marijuana (P P = 0.02), but equally likely to screen positive for either drug. This discrepancy between self-reported and urine-detected drug use was explained by significantly lower sensitivity of self-report for black participants (P P &lt; 0.05 for cocaine). Conclusions: The contribution of individual drug-related risk behaviors to the HIV disparities between black and white MSM should be revisited with methods that validate self-reports of illegal drug use. (PsycINFO Database Record (c) 2018 APA, all rights reserved)</t>
  </si>
  <si>
    <t>https://doi.org/10.1016/j.drugalcdep.2014.02.025</t>
  </si>
  <si>
    <t>Miles J.
 Treitler P.
 Hermida R.
 Nyaku A.N.
 Simon K.
 Gupta S.
 Crystal S.
 Samples H.</t>
  </si>
  <si>
    <t>Racial/ethnic disparities in timely receipt of buprenorphine among Medicare disability beneficiaries.</t>
  </si>
  <si>
    <t>Background: Medicare disability beneficiaries (MDBs) have disproportionately high risk of opioid use disorder (OUD) and related harms given high rates of comorbidities and high-dose opioid prescribing. Despite this increased risk, little is known about timely receipt of medication for opioid use disorder (MOUD), including potential disparities by patient race/ethnicity or moderation by county-level characteristics. Method(s): National Medicare claims for a sample of MDBs with incident OUD diagnosis between March 2016 and June 2019 were linked with county-level data. Multivariable mixed effects Cox proportional hazards models estimated time (in days) to buprenorphine receipt within 180 days of incident OUD diagnosis. Primary exposures included individual-level race/ethnicity and county-level buprenorphine prescriber availability, percent non-Hispanic white (NHW) residents, and Social Deprivation Index (SDI) score. Result(s): The sample (n=233,079) was predominantly White (72.3%), &gt;=45 years old (76.3%), and male (54.8%). Black (adjusted hazard ratio [aHR]=0.50; 95% CI, 0.47-0.54), Asian/Pacific Islander (aHR=0.54; 95% CI, 0.41-0.72), Hispanic/Latinx (aHR=0.81; 95% CI, 0.76-0.87), and Other racial/ethnic groups (aHR=0.75; 95% CI, 0.58-0.97) had a lower likelihood of timely buprenorphine than non-Hispanic white beneficiaries after adjusting for individual and county-level confounders. Timely buprenorphine receipt was positively associated with county-level buprenorphine prescriber availability (aHR=1.05; 95% CI, 1.04-1.07), percent non-Hispanic white residents (aHR=1.01; 95% CI, 1.00-1.01), and SDI (aHR=1.06; 95% CI, 1.01-1.10). Conclusion(s): Racial/ethnic disparities highlight the need to improve access to care for underserved groups. Implementing equity-focused quality and performance measures and developing interventions to increase office-based buprenorphine prescribing in predominantly minority race/ethnicity counties may reduce disparities in timely access to medication for OUD.Copyright © 2023</t>
  </si>
  <si>
    <t>https://dx.doi.org/10.1016/j.drugalcdep.2023.110963</t>
  </si>
  <si>
    <t>Drug and Alcohol Dependence. 252 (no pagination), 2023. Article Number: 110963. Date of Publication: 01 Nov 2023.</t>
  </si>
  <si>
    <t>Williams D.R.
 Etkins O.S.</t>
  </si>
  <si>
    <t>Racism and mental health.</t>
  </si>
  <si>
    <t>https://dx.doi.org/10.1002/wps.20845</t>
  </si>
  <si>
    <t>World Psychiatry. 20(2) (pp 194-195), 2021. Date of Publication: June 2021.</t>
  </si>
  <si>
    <t>Mcallister J.
 Read P.
 Mcnulty A.
 Tong W.
 Ingersoll A.
 Carr A.</t>
  </si>
  <si>
    <t>Raltegravir-emtricitabine-tenofovir as HIV nonoccupational post-exposure prophylaxis in men who have sex with men: Safety, tolerability and adherence.</t>
  </si>
  <si>
    <t>Objectives: Three-drug nonoccupational post-exposure prophylaxis (NPEP) typically includes co-formulated emtricitabine-tenofovir (FTC-TDF) and a protease inhibitor. However, protease inhibitors can cause significant toxicities, can interact with prescribed and illicit drugs, and work late in the viral cycle. Agents that act before viral integration into host DNA may have efficacy advantages. Raltegravir (RAL) is a good candidate for NPEP as it has few side effects or drug interactions and acts prior to HIV integration. The objective of this study was to investigate the use of RAL in 3-drug NPEP in terms of safety, adherence and tolerability. Method(s): We evaluated 28 days of RAL-FTC-TDF treatment in 86 men and FTC-TDF treatment in 34 men eligible for three- and two-drug NPEP, respectively. We assessed adherence (compared between groups and with nonstudy controls) and clinical and adverse events at weeks 1, 2 and 4, and efficacy at week 12. Analyses were by intention to treat, excluding from the adherence analysis subjects who ceased NPEP because their source was HIV-uninfected. Result(s): No participant became infected with HIV. For RAL-FTC-TDF and FTC-TDF, regimen completion rates were 92% and 91% and medication adherence rates were 89% and 90%, respectively. Eight (9%) RAL recipients developed mild myalgias, with four developing transient grade 4 elevations in creatine kinase (two developed both), all of which improved to grade 2 or less by week 4 without RAL discontinuation. Eight prescribed and 37 potential illicit drug interactions with a protease inhibitor were avoided by use of RAL. Conclusion(s): RAL-FTC-TDF is well tolerated as NPEP, results in high levels of adherence and avoids potential drug-drug interactions. Patients and clinicians should be aware of the potential for acute muscle toxicity when RAL is used as NPEP. © 2013 British HIV Association.</t>
  </si>
  <si>
    <t>https://dx.doi.org/10.1111/hiv.12075</t>
  </si>
  <si>
    <t>HIV Medicine. 15(1) (pp 13-22), 2014. Date of Publication: January 2014.</t>
  </si>
  <si>
    <t>Anupriya, J; Kurhekar, P</t>
  </si>
  <si>
    <t>Randomised Comparison between the Efficacy of Two Doses of Nebulised Dexmedetomidine for Premedication in Paediatric Patients</t>
  </si>
  <si>
    <t>Dexmedetomidine; epidural analgesia; haemodynamic variables; paediatric patients; separation anxiety</t>
  </si>
  <si>
    <t>INTRAVENOUS DEXMEDETOMIDINE; INTRANASAL DEXMEDETOMIDINE; POSTOPERATIVE ANALGESIA; CHILDREN; MIDAZOLAM; SEDATION; KETAMINE</t>
  </si>
  <si>
    <t>Objective: Nebulised dexmedetomidine can be an easy alternative for preoperative sedation in paediatric patients, but data regarding its efficacy are very limited. Methods: This prospective, randomised, double-blind study included 66 patients aged between 1 and 8 years. Patients were divided into two groups as D2 and D3. The D2 group received 2 mu g kg(-1) of nebulised dexmedetomidine, and the D3 group received 3 mu g kg(-1) of nebulised dexmedetomidine preoperatively. All the patients received general anaesthesia and caudal epidural analgesia with 0.75 mL kg(-1) of 0.2% ropivacaine. Parental Separation Anxiety Scale at 30 min after the end of nebulisation, Mask Acceptance Score (MAS) during induction, haemodynamic variables, emergence agitation and duration of caudal analgesia were compared between the groups. Statistical analysis was done using Mann-Whitney U test and chi-square test. A p-value &lt;0.05 was accepted as significant. Results: All the parameters were comparable between the D2 and D3 groups; however, significantly more number of younger children was observed in the D3 group. Hence, further analysis was done after division into the lower age (1-3 years) and higher age (4-8 years) groups. In lower age group children, satisfactory parental separation was achieved in 100% of the patients in the D3 group compared to 20% of those in the D2 group (p=0.00). MAS was significantly better in the D3 group in both the lower (p=0.019) and higher (p=0.036) age groups. Conclusion: We conclude that nebulised dexmedetomidine in a dose of 3 mu g kg(-1) provides better parental separation and mask acceptance in younger children.</t>
  </si>
  <si>
    <t>Neumann A.M.
 Blondell R.D.
 Hoopsick R.A.
 Homish G.G.</t>
  </si>
  <si>
    <t>Randomized clinical trial comparing buprenorphine/naloxone and methadone for the treatment of patients with failed back surgery syndrome and opioid addiction.</t>
  </si>
  <si>
    <t>Opioid analgesic consumption has led to an unprecedented epidemic of overdose death and opioid addiction in the US history. The treatment of chronic pain in patients with opioid addiction who receive prescriptions for opioid medications presents a clinical dilemma. Continuing opioid medication could result in hyperalgesia rendering opioids ineffective and results in iatrogenic therapeutic damage as evidenced by the worsening of addiction. Discontinuing opioid medications could result in severe pain and cravings that often leads the patient to the illicit market. This study compared methadone and buprenorphine/naloxone in patients with failed back surgery syndrome and opioid addiction. Nineteen participants were randomly assigned to methadone or buprenorphine/naloxone and were followed for 6 months. In an intent-to-treat analysis analgesia, craving, functioning, drug use, depression, and treatment retention were assessed monthly. It was planned to enroll 66 patients with failed back surgery syndrome and opioid addiction; however, enrollment was closed early due to suspected abuse of medications. Patients in both treatment conditions exhibited significantly improved 24-hour pain severity with up to 20% reduction of pain severity at the last follow-up (p &lt;.05). However, patients receiving methadone reported significantly reduced current pain severity, whereas patients receiving buprenorphine/naloxone did not. Patients reported significantly improved functioning, fewer cravings, less opioid use, and depression (p &lt;.05) across the treatment conditions. When given a choice between methadone and buprenorphine/naloxone, buprenorphine/naloxone is recommended due to its superior safety profile. Treatment with either needs to be monitored closely.Copyright © 2020, © 2020 Taylor &amp; Francis Group, LLC.</t>
  </si>
  <si>
    <t>https://dx.doi.org/10.1080/10550887.2019.1690929</t>
  </si>
  <si>
    <t>Journal of Addictive Diseases. 38(1) (pp 33-41), 2020. Date of Publication: 02 Jan 2020.</t>
  </si>
  <si>
    <t>Schick, A; Driver, B; Moore, JC; Fagerstrom, E; Miner, JR</t>
  </si>
  <si>
    <t>Randomized Clinical Trial Comparing Procedural Amnesia and Respiratory Depression Between Moderate and Deep Sedation With Propofol in the Emergency Department</t>
  </si>
  <si>
    <t>ANALGESIA; KETAMINE; LEVEL</t>
  </si>
  <si>
    <t>Objectives The objective was to determine if there is a difference in procedural amnesia and adverse respiratory events (AREs) between the target sedation levels of moderate (MS) and deep (DS) procedural sedation. Methods This was a prospective, randomized clinical trial of consenting adult patients planning to undergo DS with propofol between March 5, 2015, and May 24, 2017. Patients were randomized to a target sedation level of MS or DS using the American Society of Anesthesiologist's definitions. Drug doses, vital signs, observer's assessment of alertness/sedation (OAAS) score, end-tidal CO2 (ETCO2), and the need for supportive airway maneuvers (SAMs; bag-valve mask use, repositioning, and stimulation to induce respirations) were monitored continuously. A standardized image was shown every 30 seconds starting 3 minutes before the procedure continuing until the patient had returned to baseline after the procedure. Recall and recognition of images were assessed 10 minutes after the sedation. Subclinical respiratory depression (RD) was defined as SaO(2) &lt;= 91%, change in ETCO2 &gt;= 10 mm Hg, or absent ETCO2 at any time. The occurrence of RD with a SAM was defined as an ARE. Patient satisfaction, pain, and perceived recollection and physician assessment of procedure difficulty were collected using visual analog scales (VASs). Data were analyzed with descriptive statistics and Wilcoxon rank-sum test. Results A total of 107 patients were enrolled: 54 randomized to target MS and 53 to DS. Of the patients randomized to target MS, 50% achieved MS and 50% achieved DS. In the target DS group, 77% achieved DS and 23% achieved MS. The median total propofol dose (mg/kg) was lower in the MS group: MS 1.4 (95% confidence interval [CI] = 1.3-1.6, IQR = 1) versus DS 1.8 (95% CI = 1.6-2.0, IQR = 0.9). There were no differences in median OAAS during the procedure (MS 2.4 and DS 2.8), lowest OAAS (MS 2 and DS 2), percentage of images recalled (MS 4.7% vs. DS 3.8%, p = 0.73), or percentage of images recognized (MS 61.1% vs. DS 55%, p = 0.52). In the MS group, 41% patients had any AREs compared to 42% in the DS group (p = 0.77, 95% CI difference = -0.12 to 0.24). The total number of AREs was 23% lower in the MS group (p = 0.01, 95% CI = -0.41 to -0.04). There was no difference in patient-reported pain, satisfaction, or recollection VAS scores. Provider's rating of procedural difficulty and procedural success were similar in both groups. Conclusions Targeting MS or DS did not reliably result in the intended sedation level. Targeting MS, however, resulted in a lower rate of total AREs and fewer patients had multiple AREs with no difference in procedural recall. As seen in previous reports, patients who achieved MS had less AREs than those who achieved DS. Our study suggests that a target of MS provides adequate amnesia with less need for supportive airway interventions than a target level of DS, despite the fact that it often does not result in intended sedation level.</t>
  </si>
  <si>
    <t>Naghibi K.
 Kashefi P.
 Shafiei M.</t>
  </si>
  <si>
    <t>Randomized clinical trial of midazolam/fentanyl versus ketamine/fentanyl for conscious sedation in the end stage renal disease undergoing AVF procedure.</t>
  </si>
  <si>
    <t>Introduction: The objective was to compare the occurrence of respiratory depression, adverse events, and recovery duration and agitation of Midazolam/Fentanyl versus ketamine/Fentanyl for use in procedural sedation in end stage renal disease (ESRD) in AVF procedure. Method(s): With the approval of the institutional ethical committee and written informed consent of the patients,This was a randomized double blinded prospective clinical trial of adult patients undergoing procedural sedation for AVF procedures in the ESRD. Patients were randomized to receive either Midazolam 0.05 mg/kg IV followed by Fentanyl 1micg/kg (Group 1) or ketamine 0.75 mg/kg IV followed by Fentanyl 1micg/kg (Group 2).Doses, vital signs, nasal end-tidal CO2 and pulse oximetry were recorded. Subclinical respiratory depression was defined as a change in ETCO2 of &gt;10 mm Hg, an oxygen saturation of &lt;90% at any time, or an absent ETCO2 waveform at any time. After the procedure, patients were asked if they experienced pain during the procedure and had recall of the procedure. Physicians were asked to describe any adverse events or the occurrence of recovery agitation. Result(s): Eighty six patients underwent sedation and were included in the analysis. 43 patients received Midazolam/Fentanyl and 43 received ketamine/Fentanyl. Subclinical respiratory depression was seen in 4 of 43 patients in the Midazolam/Fentanyl group and 6 of 43 patients in the ketamine/Fentanyl group (p = 0.05). The median time to return to baseline mental status after the procedure was completed was 32 minutes (range = 21 to 65 minutes) for the Midazolam/Fentanyl group and 46 minutes (range = 26 to 68 minutes) for the Ketamine/Fentanyl group (p &lt; 0.001). Pain during the procedure was reported by 4 of 43 patients in the Midazolam/Fentanyl group and 2 of 43 patients in the ketamine/Fentanyl group.Recall of some part of the procedure was reported by 2of 43patients in theMidazolam/Fentanyl group and 4 of 43patients in the Ketamine/Fentanyl group. Forty-one of 43procedures were successful in theMidazolam/Fentanyl group and 38 of 43 in the ketamine/Fentanyl group (p = 0.357). Recovery agitation was reported in 4 of 43 in the Midazolam/Fentanyl group and 9 of 43 in the ketamine/Fentanyl group. Discussion(s): There was no significant difference in the rate of clinical interventions related to respiratory depression, pain, or recall of the procedure between the groups. Recovery agitation was seen more frequently in patients receiving ketamine than in those receiving Midazolam. The time to return baseline mental status was longer in the ketamine group than the Midazolam group. This study suggests that the use of Midazolam/Fentanyl is safer and more effective for procedural sedation in the ESRD than ketamine/Fentanyl.</t>
  </si>
  <si>
    <t>https://dx.doi.org/10.1007/s12630-012-9785-6</t>
  </si>
  <si>
    <t>Canadian Journal of Anesthesia. Conference: 2012 Annual Meeting of the Canadian Anesthesiologists' Society, CAS. Quebec City, QC Canada. Conference Publication: (var.pagings). 59(SUPPL. 1) (no pagination), 2012. Date of Publication: June 2012.</t>
  </si>
  <si>
    <t>Neri, S.;Bruno, C. M.;Pulvirenti, D.;Malaguarnera, M.;Italiano, C.;Mauceri, B.;Abate, G.;Cilio, D.;Calvagno, S.;Tsami, A.;Ignaccolo, L.;Interlandi, D.;Prestianni, L.;Ricchena, M.;Noto, R.</t>
  </si>
  <si>
    <t>Randomized clinical trial to compare the effects of methadone and buprenorphine on the immune system in drug abusers.</t>
  </si>
  <si>
    <t>Rationale: Buprenorphine may be a useful alternative option to methadone in addicts. Opioids can produce severe changes in the immune system. Objectives: The objectives of this study are to compare the effect of sublingual buprenorphine and methadone on the immune system and to compare the two substances on the drying-out program compliance. Methods: We studied 62 randomized outpatients for a period of 12 months. Subjects (55 males and 7 females; mean age 25Â±4 years; average history of heroin abuse being 2 years) on maintenance treatment were assigned in two groups (A and B). Methadone chloride (medium dose 100 mg/day) was administered to group A, whereas group B received sublingual buprenorphine (32.40Â±2.8 mg/day). Urine toxicological screening, plasma levels of TNF-alpha interleukin-1, interleukin-beta, lymphocyte CD14 and a self-rating depression questionnaire were measured. Results: Urine screening was negative for opiates in 17.6% of group A and in 10.7% of group B (p0.05) between the two groups. Conclusions: The effects of buprenorphine and methadone tested on the immune system were overlapping in our patients. The elevated cytokine levels observed may suggest that the two drugs stimulate immunologic hyperactivation of an immune system that was formerly inhibited by heroin. Furthermore, our data suggest that buprenorphine can be a valid alternative to methadone in maintenance treatment of chronic heroin abuse and referred a marked decline in depression. (PsycInfo Database Record (c) 2022 APA, all rights reserved)</t>
  </si>
  <si>
    <t>https://doi.org/10.1007/s00213-005-2239-x</t>
  </si>
  <si>
    <t>Weinstein, Stephen P.;Gottheil, Edward;Sterling, Robert C.</t>
  </si>
  <si>
    <t>Randomized comparison of intensive outpatient vs. individual therapy for cocaine abusers.</t>
  </si>
  <si>
    <t>Presents an early report of a comparison of 3 types of treatments for cocaine abusers (aged 18+ yrs): intensive outpatient treatment (INT), outpatient individual therapy (IND), and individual therapy plus a weekly group (IND-GRP). Ss were 450 cocaine dependent volunteers assigned on a random basis for a period of 3 mo to 1 of the 3 treatments. The overall completion rate was 18.2%. For the 58 Ss who had completed both intake and end-of-treatment assessments, significant improvement was found on the A. T. McLellan (1980) Addiction Severity Index Drug, Alcohol, Legal, Family, and Psychological composite measures, and the number of days of cocaine used in the last 30 days. There were significant differences on the Beck Depression Inventory and on all scales of the SCL-90-R. There were no differences found by treatment modality on any of the outcome measures recorded at treatment completion. (PsycINFO Database Record (c) 2019 APA, all rights reserved)</t>
  </si>
  <si>
    <t>https://doi.org/10.1300/J069v16n02_04</t>
  </si>
  <si>
    <t>Baker, Amanda L.;Kavanagh, David J.;Kay-Lambkin, Frances J.;Hunt, Sally A.;Lewin, Terry J.;Carr, Vaughan J.;Connolly, Jennifer</t>
  </si>
  <si>
    <t>Randomized controlled trial of cognitive behavioural therapy for coexisting depression and alcohol problems: Short-term outcome.</t>
  </si>
  <si>
    <t>Aims: Alcohol use disorders and depression co-occur frequently and are associated with poorer outcomes than when either condition occurs alone. The present study (Depression and Alcohol Integrated and Single-focused Interventions; DAISI) aimed to compare the effectiveness of brief intervention, single-focused and integrated psychological interventions for treatment of coexisting depression and alcohol use problems. Methods: Participants (n = 284) with current depressive symptoms and hazardous alcohol use were assessed and randomly allocated to one of four individually delivered interventions: (i) a brief intervention only (single 90-minute session) with an integrated focus on depression and alcohol, or followed by a further nine 1-hour sessions with (ii) an alcohol focus; (iii) a depression focus; or (iv) an integrated focus. Follow-up assessments occurred 18 weeks after baseline. Results: Compared with the brief intervention, 10 sessions were associated with greater reductions in average drinks per week, average drinking days per week and maximum consumption on 1 day. No difference in duration of treatment was found for depression outcomes. Compared with single-focused interventions, integrated treatment was associated with a greater reduction in drinking days and level of depression. For men, the alcohol-focused rather than depression-focused intervention was associated with a greater reduction in average drinks per day and drinks per week and an increased level of general functioning. Women showed greater improvements on each of these variables when they received depression-focused rather than alcohol-focused treatment. Conclusions: Integrated treatment may be superior to single-focused treatment for coexisting depression and alcohol problems, at least in the short term. Gender differences between single-focused depression and alcohol treatments warrant further study. (PsycINFO Database Record (c) 2016 APA, all rights reserved)</t>
  </si>
  <si>
    <t>https://doi.org/10.1111/j.1360-0443.2009.02757.x</t>
  </si>
  <si>
    <t>Stanton, B; Cole, M; Galbraith, J; Li, XM; Pendleton, S; Cottrel, L; Marshall, S; Wu, Y; Kaljee, L</t>
  </si>
  <si>
    <t>Randomized trial of a parent intervention: Parents can make a difference in long-term adolescent risk behaviors, perceptions, and knowledge</t>
  </si>
  <si>
    <t>SELF-EFFICACY; PEER INFLUENCES; CONDOM-USE; AMERICAN; AIDS; IMPACT; EXPECTANCIES; INTENTIONS; PREDICTORS</t>
  </si>
  <si>
    <t>Background: Although numerous interventions have been demonstrated to reduce targeted adolescent risk behaviors for brief periods, sustained behavior changes covering multiple risk behaviors have been elusive. Objective: To determine whether a parental monitoring intervention (informed Parents and Children Together [ImPACT]) with and without boosters can further reduce adolescent truancy, substance abuse, and sexual risk behaviors and can alter related perceptions 24 months after intervention among youth who have all received an adolescent risk-reduction intervention, Focus on Kids (FOK). Design: Randomized, controlled, 3-celled longitudinal trial. Setting: Thirty-five low-income, urban community sites. Participants: Eight hundred seventeen African American youth aged 13 to 1.6 at baseline. Intervention: All youth participated in FOK, an 8-session, theory-based, small group, face-to-face risk-reduction intervention, 496 youth and parents received the I-session ImPACT intervention (a videotape and discussion), 238 of the ImPACT youth also received four 90-minute FOK boosters delivered in small groups. Main Outcome Measures: Responses at baseline and 24 months after intervention to a questionnaire assessing risk and protective behaviors and perceptions. Analyses used General Linear Modeling, intraclass correlation coefficient, analysis of covariance, and multiple comparisons with least significant difference test adjustment. Results: After adjusting for the intraclass correlation coefficient, 6 of 16 risk behaviors were significantly reduced (Pless than or equal to.05) among youth receiving ImPACT compared with youth who only received FOK (respectively, mean number of days suspended, 0.65 vs 1.17; carry a bat as a weapon, 4.1% vs 9.6%; smoked cigarettes, 12.5% vs 22.7%; used marijuana, 18.3% vs 26.8%; used other illicit drugs, 1.4% vs 5.6%; and, asked sexual partner if condom always used, 77.9% vs 64.9%). Four of the 7 theory-based subscales reflected significant protective changes among youth who received ImPACT. ImPACT did not produce any significant adverse effects on behaviors or perceptions. Conclusion: A parent monitoring intervention can significantly broaden and sustain protection beyond that conferred through an adolescent risk-reduction intervention.</t>
  </si>
  <si>
    <t>Popova V.
 Daly E.
 Trivedi M.
 Cooper K.
 Lane R.
 Lim P.
 Mazzucco C.
 Hough D.
 Thase M.
 Shelton R.
 Molero P.
 Vieta E.
 Bajbouj M.
 Manji H.
 Drevets W.
 Singh J.</t>
  </si>
  <si>
    <t>Randomized, double-blind study of flexibly-dosed intranasal esketamine plus oral antidepressant vs. active control in treatment-resistant depression.</t>
  </si>
  <si>
    <t>Background: About 30% of patients with depression fail to achieve remission despite adequate treatment with multiple antidepressants, and are considered to have treatment-resistant depression (TRD). Method(s): This Phase 3, double-blind, active-controlled, multicenter study (NCT02418585), using blinded raters, was conducted at 39 sites in Spain, Germany, the Czech Republic, Poland, and United States from August 2015 to June 2017. The study enrolled adults with moderate-to-severe, non-psychotic, recurrent or persistent depression, and history of nonresponse to-2 antidepressants in the current episode of depression, with 1 of them assessed prospectively. Non-responders were randomized (1:1) to flexibly-dosed intranasal esketamine (56 or 84 mg twice weekly) and a new oral antidepressant or intranasal placebo and a new oral antidepressant. The primary efficacy endpoint e change from baseline to endpoint (day 28) in Montgomery-Asberg Depression Rating Scale (MADRS) total score e was assessed by mixed-effects model using repeated measures. Result(s): 435 patients were screened, 227 randomized, and 197 completed the 4-week double-blind period. Change (LS mean [SE] difference vs. placebo) in MADRS total score with intranasal esketamine/oral antidepressant was superior to oral antidepressant/intranasal placebo at day 28 (-4.0 [1.69], 95% CI: -7.31, -0.64; one-sided p=0.010), as well as at earlier timepoints (one-sided p-0.009 at 24 hours postdose and days 8 and 22). The most common adverse events reported for esketamine/oral antidepressant were dysgeusia, nausea, vertigo, and dizziness; the incidence of each (20.9-26.1%) was &gt;2-fold higher than for oral antidepressant/intranasal placebo. Conclusion(s): Study findings indicate a positive risk-benefit profile of intranasal esketamine, an investigational drug, for treating TRD.</t>
  </si>
  <si>
    <t>Biological Psychiatry. Conference: 73rd Annual Scientific Convention and Meeting of the Society of Biological Psychiatry, SOBP 2018. New York, NY United States. 83(9 Supplement 1) (pp S390), 2018. Date of Publication: May 2018.</t>
  </si>
  <si>
    <t>Thakurta RG, Ray P, Kanji D, Das R, Bisui B, Singh OP.</t>
  </si>
  <si>
    <t>Rapid Antidepressant Response with Ketamine: Is it the Solution to Resistant Depression?</t>
  </si>
  <si>
    <t>Indian J Psychol Med. 2012 Jan;34(1):56-60. doi: 10.4103/0253-7176.96161.</t>
  </si>
  <si>
    <t>10.4103/0253-7176.96161</t>
  </si>
  <si>
    <t>Jones, Andrea A.;Jang, Kerry;Panenka, William J.;Barr, Alasdair M.;MacEwan, G. William;Thornton, Allen E.;Honer, William G.</t>
  </si>
  <si>
    <t>Rapid change in fentanyl prevalence in a community-based, high-risk sample.</t>
  </si>
  <si>
    <t>The authors report a prospective longitudinal study of change in urine fentanyl prevalence in a high-risk, community-based sample. Directly assessed participants were from a health outcomes study of people living in an impoverished neighborhood of Vancouver, Canada. Participants reported prescribed and nonprescribed drug use during the previous week. Participants (N = 237) contributed urine samples that were tested for fentanyl/norfentanyl, opiates (morphine, heroin, and codeine), and methadone using detection strips. Fentanyl-positive urine samples increased rapidly during a 5-month period while opiate-positive samples declined. (PsycINFO Database Record (c) 2019 APA, all rights reserved)</t>
  </si>
  <si>
    <t>https://doi.org/10.1001/jamapsychiatry.2017.4432</t>
  </si>
  <si>
    <t>Stohler R, Dürsteler KM, Störmer R, Seifritz E, Hug I, Sattler-Mayr J, Muller-Spahn F, Ladewig D, Hock C.</t>
  </si>
  <si>
    <t>Rapid cortical hemoglobin deoxygenation after heroin and methadone injection in humans: a preliminary report</t>
  </si>
  <si>
    <t>Drug Alcohol Depend. 1999 Nov 1;57(1):23-8. doi: 10.1016/s0376-8716(99)00036-8.</t>
  </si>
  <si>
    <t>10.1016/s0376-8716(99)00036-8</t>
  </si>
  <si>
    <t>Correia-Melo, Fernanda S.;Argolo, Felipe C.;AraÃºjo-de-Freitas, Lucas;Leal, Gustavo Carneiro;Kapczinski, FlÃ¡vio;Lacerda, Acioly Luiz;Quarantini, Lucas C.</t>
  </si>
  <si>
    <t>Rapid infusion of esketamine for unipolar and bipolar depression: A retrospective chart review.</t>
  </si>
  <si>
    <t>Background: This study evaluated efficacy and safety of intravenous subanesthetic doses of esketamine using an administration time of 10 minutes in patients with treatment-resistant depression and bipolar depression. Methods: A retrospective chart review was conducted to identify patients who met the inclusion criteria for treatment-resistant depression and bipolar depression according to Diagnostic and Statistical Manual of Mental Disorders, Fourth Edition, Text Revision criteria, and these patients received rapid infusion of esketamine between June 2012 and December 2015. The Montgomeryâ€“Ã…sberg Depression Rating Scale (MADRS) was administered to measure and score depressive symptom severity before infusion and at 24 hours, 72 hours, and 7 days after infusion. In addition, Clinical Global Impression scale was administered before and 7 days after esketamine infusion. Results: Esketamine was administered to 30 patients. A total of 27 patients met the inclusion criteria and had MADRS evaluation data, which showed that 23 had unipolar and 4 had bipolar depression. Thirteen patients (48.1%) showed therapeutic response (MADRS reduction â‰¥50%) within 1 week (7 days) of intervention. Remission (MADRS &lt;7) was observed in 10 patients (37.0%) in the same period. Therapeutic response and remission frequencies were seen in 16 (59.3%) and 11 (40.7%) patients, respectively, within 24 hours following drug infusion. The most relevant side effect observed during the esketamine infusion was dissociative symptoms ranging from mild to severe, which was reported by 11.1% of patients as a very disturbing experience. Limitations: This study was done retrospectively, had a small sample size, and there was no comparative group. Conclusion: The present study demonstrates that rapid infusion of esketamine is possibly not the optimal choice to administer this drug for treatment-resistant depression due to tolerability reasons. Further controlled studies are required to investigate efficacy, safety, and tolerability profiles among the different types of ketamines and methods of using this drug in depressed patients. (PsycInfo Database Record (c) 2021 APA, all rights reserved)</t>
  </si>
  <si>
    <t>Machado-Vieira R.
 Salvadore G.
 Luckenbaugh D.A.
 Manji H.K.
 Zarate Jr. C.A.</t>
  </si>
  <si>
    <t>Rapid onset of antidepressant action: A new paradigm in the research and treatment of major depressive disorder.</t>
  </si>
  <si>
    <t>Objective: Current therapeutics of depression are similar in their time to antidepressant action and often take weeks to months to achieve response and remission, which commonly results in considerable morbidity and disruption in personal, professional, family, and social life, as well as risk for suicidal behavior. Thus, treatment strategies presenting a rapid improvement of depressive symptoms - within hours or even a few days - and whose effects are sustained would have an enormous impact on public health. This article reviews the published data related to different aspects of rapid improvement of depressive symptoms. Data Sources: Literature for this review was obtained through a search of the MEDLINE database (1966-2007) using the following keywords and phrases: rapid response, antidepressant, time to, glutamate, sleep, therapeutics, latency, and depression. The data obtained were organized according to the following topics: clinical relevance and time course of antidepressant action, interventions showing evidence of rapid response and its potential neurobiological basis, and new technologies for better understanding rapid antidepressant actions. Data Synthesis: A limited number of prospective studies evaluating rapid antidepressant actions have been conducted. Currently, only a few interventions have been shown to produce antidepressant response in hours or a few days. The neurobiological basis of these rapid antidepressant actions is only now being deciphered. Conclusion(s): Certain experimental treatments can produce antidepressant response in a much shorter period of time than existing medications. Understanding the molecular basis of these experimental interventions is likely to lead to the development of improved therapeutics rather than simply furthering our knowledge of current standard antidepressants. © copyright 2008 physicians postgraduate press, Inc.</t>
  </si>
  <si>
    <t>https://dx.doi.org/10.4088/JCP.v69n0610</t>
  </si>
  <si>
    <t>Journal of Clinical Psychiatry. 69(6) (pp 946-958), 2008. Date of Publication: June 2008.</t>
  </si>
  <si>
    <t>Gerra, G.;Zaimovic, A.;Rustichelli, P.;Fontanesi, B.;Zambelli, U.;Timpano, M.;Bocchi, C.;Delsignore, R.</t>
  </si>
  <si>
    <t>Rapid opiate detoxication in outpatient treatment: Relationship with naltrexone compliance.</t>
  </si>
  <si>
    <t>Compared the efficacy of different opiate detoxification methods and the resulting effects on naltrexone compliance. 98 heroin-addicted Ss (aged 18â€“36 yrs) seeking treatment at the Drug Addiction Service of Parma were randomly assigned to one of 3 detoxification programs: treatment with clonidine alone for 5 days; treatment with clonidine, oxazepam, baclofen, and ketoprofene together with naloxone and naltrexone for 2 days; and treatment with methadone. Withdrawal symptoms, craving, mood, urine toxicologic screens, and drop-out rate were evaluated. Results show no psychiatric and psychometric differences between the 3 groups. Those treated with methadone only displayed more anxiety, tachycardia, insomnia, rhinorrhea, mydriasis, aching muscles, and irritability than other Ss. Those treated with multiple drugs exhibited significantly lower percentages of heroin catabolites in urine, lower negative and positive craving, less mood problems, and higher compliance in extended naltrexone treatment. It is concluded that early treatment with opiate antagonists is the best approach to a drug-free recovery program. (PsycInfo Database Record (c) 2022 APA, all rights reserved)</t>
  </si>
  <si>
    <t>https://doi.org/10.1016/S0740-5472(99)00050-1</t>
  </si>
  <si>
    <t>Thakurta RG, Das R, Bhattacharya AK, Saha D, Sen S, Singh OP, Bisui B.</t>
  </si>
  <si>
    <t>Rapid response with ketamine on suicidal cognition in resistant depression</t>
  </si>
  <si>
    <t>Indian J Psychol Med. 2012 Apr;34(2):170-5. doi: 10.4103/0253-7176.101793.</t>
  </si>
  <si>
    <t>10.4103/0253-7176.101793</t>
  </si>
  <si>
    <t>Marin-Navarrete R.
 Villalobos-Gallegos L.
 Medina-Mora M.E.
 Magis-Rodriguez C.</t>
  </si>
  <si>
    <t>Rapid testing and counseling for HIV/STIs in Mexican community-based residential care facilities for substance use disorders: A prospective study protocol.</t>
  </si>
  <si>
    <t>Background: Rapid testing and counseling (RTC) procedures have become a relevant strategy to decrease the health impact of HIV/STIs. It's known that individuals who use substances have an increased risk for HIV/STIs. In Mexico about a third of the individuals with substance use disorders (SUDs) receive treatment at the Community-Based Residential Care Facilities (C-BRCF), but procedures in this setting to link individuals to HIV/STIs care haven't been developed. The primary aim, is to test the acceptability of RTC procedure in individuals who receive treatment in the C-BRCF for SUDs. Method(s): A multi-site, observational, prospective study will recruit participants in C-BRCF for SUDs. After discharge from the facilities, participants will receive six monthly follow-up calls. Six hundred participants will be inquired about their substance-use, condom-use, number of sexual-partners and assistance to sexual-health-services (including confirmatory testing). Primary outcome will be assessed by measuring the proportion of participants who accept the STIs testing, expecting that at least 70% of the accept to undergo in the RTC procedure. Conclusion(s): Mexico is struggling to reach the first goal of the 90-90-90 UNAIDS global goal, the detection of the 90% of HIV positive cases. The results of this study will provide significant data about a strategy to reach a key population. Abbreviations: SUDs: substance use disorders; STIs: sexually transmitted infections; CODs: co-occurring disorders; UEC-INPRFM: clinical trials unit in addiction and mental health-national institute of psychiatry ramon de la fuente muniz.Copyright © 2019, © 2019 Taylor &amp; Francis Group, LLC.</t>
  </si>
  <si>
    <t>https://dx.doi.org/10.1080/14659891.2019.1572801</t>
  </si>
  <si>
    <t>Journal of Substance Use. 24(3) (pp 329-335), 2019. Date of Publication: 04 May 2019.</t>
  </si>
  <si>
    <t>Song W.-Q.
 Wang W.
 Yang Y.-C.
 Sun Q.
 Chen H.
 Zhang L.
 Bu X.-S.
 Zhan L.-Y.
 Xia Z.-Y.</t>
  </si>
  <si>
    <t>Rasternal intercostal block complementation contributes to postoperative pain relief in modified radical mastectomy employing pectoral nerve block i and serratus-intercostal block: A randomized trial.</t>
  </si>
  <si>
    <t>Purpose: Pectoral nerve block I (PECS I) and serratus-intercostal plane block (SIPB) can anesthetize the majority mammary region, while parasternal intercostal block (PSI) targets the internal area during breast resection surgery. The aim of this study was to determine whether including PSI with PECS I and SIPB is more effective compared to PECS I and SIPB alone. Patients and Methods: Sixty-two adult females undergoing unilateral modified radical mastectomy (MRM) were randomly assigned to receive either PECS I and SIPB (PS group, n=31) or a combination of PECS I, SIPB, and PSI (PSP group, n=31). The outcomes were measured with a numerical rating scale (NRS) score, and in terms of opioid consumption and anesthesia-related complications within 48 h after surgery. Result(s): Although there were no differences in the NRS scores between the two groups during the inactive periods, the combination of three nerve blocks significantly reduced the NRS scores during movement. In addition, morphine equivalent consumption was lower in the PSP group compared to the PS group. Postoperative adverse events were similar in both groups in terms of regional anesthesia-related complications. Conclusion(s): The combination of PECS I block, SIPB, and PSI block provides superior pain relief and postoperative recovery for patients undergoing MRM.Copyright © 2020 Song et al.</t>
  </si>
  <si>
    <t>https://dx.doi.org/10.2147/JPR.S237435</t>
  </si>
  <si>
    <t>Journal of Pain Research. 13 (pp 865-871), 2020. Date of Publication: 2020.</t>
  </si>
  <si>
    <t>Woodman L.
 Staples L.
 Karin E.
 Solterbeck K.
 Burns N.
 Mitchell R.
 Nielssen O.</t>
  </si>
  <si>
    <t>Rates and causes of mortality among the homeless in Sydney.</t>
  </si>
  <si>
    <t>Objective: To report on the rate and causes of mortality, and associations with premature mortality among the homeless in inner city Sydney. Method(s): Retrospective cohort study of 2,498 people who attended a psychiatric clinic conducted at the three main homeless hostels between 17 February 2008 and 19 May 2020. Cox's proportional hazards regression was used to identify factors associated with mortality. Result(s): A total of 324 of the 2498 (13.0%) clinic attenders were found to have died in the follow-up period, with a mean age at death of 50.7 years. Unnatural causes of death (119/324, 36.7%) included drug overdose (24.1%), suicide (6.8%) and other injuries (5.9%), at a younger age (44.4 years) than those who died from natural causes (54.4 years). There were 142 (43.8%) deaths from natural causes and 63 (19.4%) in which the cause of death was not determined. Conclusion(s): The study confirms the high mortality of homeless clinic attenders in Sydney found in a study from 30 years earlier. The lower mortality among regular attenders supports the provision of accessible services to address the physical health needs of homeless people, as well as ready access to mental health and substance use services.Copyright © The Royal Australian and New Zealand College of Psychiatrists 2023.</t>
  </si>
  <si>
    <t>https://dx.doi.org/10.1177/10398562231176734</t>
  </si>
  <si>
    <t>Australasian Psychiatry. 31(4) (pp 469-474), 2023. Date of Publication: August 2023.</t>
  </si>
  <si>
    <t>Purssell R.
 Godwin J.
 Moe J.
 Buxton J.
 Kestler A.
 Crabtree A.
 Scheuermeyer F.
 DeWitt C.
 Erdelyi S.
 Balshaw R.
 Rowe A.
 Jiang A.
 Ng B.
 Cochrane C.
 Risi A.
 Ho V.
 Brubacher J.</t>
  </si>
  <si>
    <t>Rates of adequate reversal and symptoms of opioid withdrawal syndrome (OWS) in patients treated initially with low dose naloxone or high dose naloxone.</t>
  </si>
  <si>
    <t>Background: When managing opioid overdose patients, the optimal naloxone regime should rapidly reverse respiratory depression while avoiding opioid withdrawal syndrome (OWS). Patients with OWS may leave hospital against medical advice and self-medicate. Published naloxone administration guidelines have not been empirically validated and most were developed before fentanyl overdose was common. Method(s): In this retrospective matched cohort study, we reviewed prehospital and emergency health records of opioid overdose patients treated in two urban emergency departments in British Columbia, Canada during an ongoing fentanyl overdose epidemic (January 1, 2013 to Dec 31, 2017). We compared the proportion of patients with adequate reversal and symptoms associated with OWS when treated initially with low dose naloxone (LDN; &lt;= 0.15 mg) or with high dose naloxone (HDN; &gt; 0.15 mg) administered either prior to hospital arrival or in hospital. Adequate reversal was defined as Glasgow Coma Scale (GCS) &gt; 10 and either respiratory rate &gt;11, or O2 Saturation &gt;91% within 30 minutes of naloxone administration. Symptoms associated with OWS included the following: new or worsening nausea requiring treatment, new or worsening agitation, aggressive behavior, restlessness, pulse &gt;100, diarrhea, tremor, flushing, sweating, gooseflesh skin, piloerection, bone or joint aches, rhinorrhea, lacrimation, and yawning. Four binary outcomes were examined: adequate reversal within 30 minutes of initial dose before another dose of naloxone was administered, adequate reversal at any time, symptoms associated with OWS after the initial dose but before another dose of naloxone was administered, and symptoms associated with OWS at any time. For the analysis, LDN patients were matched to HDN cases based on initial respiratory rate as a proxy for overdose severity. Odds ratios (OR) for adequate reversal and for symptoms associated with OWS were obtained via logistic regression stratified by matched sets and adjusted for initial naloxone dose (LDN or HDN), age, sex, pre-naloxone GCS, and presence of other drugs or alcohol. Result(s): Eighty LDN patients were matched up to 4:1 with 299 HDN patients. Compared to LDN patients, HDN patients were more likely to have adequate reversal after initial dose (OR = 2.73; 95%CI:1.19-6.26, p = 0.0181) and adequate reversal at any time (OR = 6.07; 95%CI:1.81-20.32, p = 0.0034). Twelve (15.0%) LDN and 114 (38.1%) HDN patients had adequate reversal after a single dose of naloxone. LDN patients were treated with a mean total dose of 0.22(SD 0.41) mg of naloxone before adequate reversal. HDN patients were treated with a mean total dose of 0.66(SD 0.43) mg of naloxone before adequate reversal. Compared to LDN patients, HDN patients were also more likely to have symptoms associated with OWS after the initial dose (OR =8.43; 95%CI:1.96-36.27, p = 0.0042) and at any time (OR =2.56; 95%CI:1.17-5.6, p = 0.0187). Symptoms associated with OWS occurred after initial naloxone dose in 5.0% of LDN patients and 19.7% of HDN patients and at any time in 15.0% of LDN patients and 29.8% of HDN patients. Conclusion(s): HDN patients had a higher incidence of adequate reversal after initial naloxone dose but were also more likely to have symptoms associated with OWS. Further prospective research should compare different naloxone dosing regimens to determine the rates of adequate reversal and OWS.</t>
  </si>
  <si>
    <t>https://dx.doi.org/10.1080/15563650.2019.1636569</t>
  </si>
  <si>
    <t>Clinical Toxicology. Conference: North American Congress of Clinical Toxicology, NACCT 2019. Nashville, TN United States. 57(10) (pp 875-876), 2019. Date of Publication: 2019.</t>
  </si>
  <si>
    <t>Ã‡atak, Zekiye;Ãœzmez, Emel;Ã–ztÃ¼rk, Nefise;UÄŸur, Kader;Aydin, SÃ¼leyman</t>
  </si>
  <si>
    <t>Rates of distribution of psychiatric disorders, hepatitis seroprevalence and illicit substance usage among adults aged 50 years and over in Turkey: A regional representative study.</t>
  </si>
  <si>
    <t>Objective: This study examined the major admission etiologies (according to ICD-10 codes), illicit drug use rates and hepatitis seroprevalence of patients 50 age and over admitted to a mental hospital in Elazig, Turkey. Methods: The medical records of 2608 outpatients/inpatient aged â‰¥ 50 years admitted to a mental hospital in ElazÄ±ÄŸ between January 01st 2016 and September 30th 2018 were retrospectively examined. Results: Rates of admission etiologies were as follows; for the patient group without any psychiatric diagnosis, followed by recommendation without any medical treatment because of non-specific psychiatric complaints (general examinations, 22.7%), alcohol/substance analyzes (17.6%), bipolar disorders (14.3%), schizophrenia (13.7%) and depression (13.2%).In the 50-59 years age group, the most common reason for admission was alcohol/drug screening for probation and forensic evaluation (20.4%). In the 60âˆ’69 and &gt; 70 years age groups, depression was the most common admission reason (16.7% and 22%, respectively). Cannabinoids were the most frequently detected substance (11.4% of patients), followed by opiates (3.8%), benzodiazepines (3.5%), amphetamines (2.2%) and cocaine (1.8%). Anti-HBs, HBsAg and anti-HCV were detected as positive by 51.2%, 5.4% and 1.3%, respectively. Anti-HCV rate of substancedepended patients was significantly higher than in the entire study population. Discussion: This study showed that alcohol/substance analysis was more common among people aged 50 years and older than bipolar disorder, schizophrenia and depression. It was found that cannabinoids were detected in 11.4% of the drug analyzes in individuals aged 50 years or older and the anti-HCV ratios of patients receiving treatment at the substance addiction center were higher than the other patients. (PsycInfo Database Record (c) 2023 APA, all rights reserved)</t>
  </si>
  <si>
    <t>Anadolu Psikiyatri Dergisi</t>
  </si>
  <si>
    <t>Cumhuriyet University Faculty of Medicine</t>
  </si>
  <si>
    <t>Durham M.D.
 Armon C.
 Mahnken J.D.
 Novak R.M.
 Palella F.J.
 Tedaldi E.
 Buchacz K.</t>
  </si>
  <si>
    <t>Rates of suicidal ideation among HIV-infected patients in care in the HIV Outpatient Study 2000-2017, USA.</t>
  </si>
  <si>
    <t>Background: Suicidal ideation (SI) refers to an individual thinking about, considering or planning suicide. Identifying and characterizing persons with HIV (PWH) at greater risk for SI may lead to better suicide prevention strategies and quality of life improvement. Method(s): Using clinical data gathered from medical chart abstraction for HIV Outpatient Study (HOPS) participants from 2000 to 2017, we assessed SI frequency among PWH in care and explored factors associated with the presence of SI diagnoses using linear mixed models analyses. Result(s): Among 6706 participants, 224 (3.3%) had a charted diagnosis of SI. Among those with SI, median age (interquartile range [IQR]) was 43.4 years [IQR: 38.7-50.3], median (IQR) CD4+ cell count was 439 cells/mm3 (IQR: 237-686), 71.4% were male, 54% were men who have sex with men (MSM), 25.4% heterosexual, and 13.4% persons who inject drugs. In multivariable analysis, persons at increased risk for SI were more likely to be: &lt;50 years old (adjusted rate ratio [aRR] 1.86, 95% confidence interval [95%CI] 1.36-2.53), non-Hispanic/Latino black (aRR 1.75; 95%CI 1.29-2.38), have CD4+ cell count &lt;350 cells/mm3 (aRR 1.32; 95%CI 1.05-1.65), have a viral load &gt;=50 copies/mL (aRR 1.49; 95%CI 1.12-1.98), have stopped antiretroviral therapy (aRR 1.46; 95%CI 1.10-1.95), have a history of: alcohol dependence (aRR 2.75; 95%CI 1.67-4.52), and drug overdose (aRR 4.09; 95%CI 2.16-7.71). Conclusion(s): Routine mental health assessment and monitoring are needed in HIV clinical practice to better understand factors associated with SI and to inform the development of preventive interventions.Copyright © 2020</t>
  </si>
  <si>
    <t>https://dx.doi.org/10.1016/j.ypmed.2020.106011</t>
  </si>
  <si>
    <t>Preventive Medicine. 134 (no pagination), 2020. Article Number: 106011. Date of Publication: May 2020.</t>
  </si>
  <si>
    <t>Pickering G.
 Pereira B.
 Morel V.
 Tiberghien F.
 Martin E.
 Marcaillou F.
 Picard P.
 Delage N.
 de Montgazon G.
 Sorel M.
 Roux D.
 Dubray C.</t>
  </si>
  <si>
    <t>Rationale and design of a multicenter randomized clinical trial with memantine and dextromethorphan in ketamine-responder patients.</t>
  </si>
  <si>
    <t>The N-methyl- d-aspartate receptor plays an important role in central sensitization of neuropathic pain and N-methyl- d-aspartate receptor antagonists, such as ketamine, memantine and dextromethorphan may be used for persistent pain. However, ketamine cannot be repeated too often because of its adverse events. A drug relay would be helpful in the outpatient to postpone or even cancel the next ketamine infusion. This clinical trial evaluates if memantine and/or dextromethorphan given as a relay to ketamine responders may maintain or induce a decrease of pain intensity and have a beneficial impact on cognition and quality of life. This trial is a multi-center, randomized, controlled and single-blind clinical study (NCT01602185). It includes 60 ketamine responder patients suffering from neuropathic pain. They are randomly allocated to memantine, dextromethorphan or placebo. After ketamine infusion, 60 patients received either memantine (maximal dose 20. mg/day), or dextromethorphan (maximal dose 90. mg/day), or placebo for 12. weeks. The primary endpoint is pain measured on a (0-10) Numeric Rating Scale 1. month after inclusion. Secondary outcomes include assessment of neuropathic pain, sleep, quality of life, anxiety/depression and cognitive function at 2 and 3. months. Data analysis is performed using mixed models and the tests are two-sided, with a type I error set at alpha = 0.05. This study will explore if oral memantine and/or dextromethorphan may be a beneficial relay in ketamine responders and may diminish ketamine infusion frequency. Preservation of cognitive function and quality of life is also a central issue that will be analyzed in these vulnerable patients. © 2014.</t>
  </si>
  <si>
    <t>https://dx.doi.org/10.1016/j.cct.2014.06.004</t>
  </si>
  <si>
    <t>Contemporary Clinical Trials. 38(2) (pp 314-320), 2014. Date of Publication: July 2014.</t>
  </si>
  <si>
    <t>Saber-Tehrani A.S.
 Springer S.A.
 Qiu J.
 Herme M.
 Wickersham J.
 Altice F.L.</t>
  </si>
  <si>
    <t>Rationale, study design and sample characteristics of a randomized controlled trial of directly administered antiretroviral therapy for HIV-infected prisoners transitioning to the community - A potential conduit to improved HIV treatment outcomes.</t>
  </si>
  <si>
    <t>Background: HIV-infected prisoners experience poor HIV treatment outcomes post-release. Directly administered antiretroviral therapy (DAART) is a CDC-designated, evidence-based adherence intervention for drug users, yet untested among released prisoners. Method(s): Sentenced HIV-infected prisoners on antiretroviral therapy (ART) and returning to New Haven or Hartford, Connecticut were recruited and randomized 2:1 to a prospective controlled trial (RCT) of 6. months of DAART versus self-administered therapy (SAT); all subjects received case management services. Subjects meeting DSM-IV criteria for opioid dependence were offered immediate medication-assisted treatment. Trained outreach workers provided DAART once-daily, seven days per week, including behavioral skills training during the last intervention month. Both study groups were assessed for 6. months after the intervention period. Assessments occurred within 90. days pre-release (baseline), day of release, and then monthly for 12. months. Viral load (VL) and CD4 testing was conducted baseline and quarterly; genotypic resistance testing was conducted at baseline, 6 and 12. months. The primary outcome was pre-defined as viral suppression (VL. &lt; 400. copies/mL) at 6. months. Result(s): Between 2004 and 2009, 279 participants were screened, of which 202 met eligibility criteria and 154 were ultimately enrolled in the study; 103 subjects were randomized to DAART and 51 to SAT. Subjects were mostly male (81.2%), people of color (87.0%), had an alcohol use disorder (39.7%), had underlying depression (54.2%), were virally suppressed (78.8%) and had a mean CD4 = 390.7. cells/mL. Conclusion(s): Outcomes from this RCT will contribute greatly to HIV treatment outcomes after release from prison, a period associated with adverse HIV and other medical consequences. © 2011 Elsevier Inc.</t>
  </si>
  <si>
    <t>https://dx.doi.org/10.1016/j.cct.2011.11.002</t>
  </si>
  <si>
    <t>Contemporary Clinical Trials. 33(2) (pp 436-444), 2012. Date of Publication: March 2012.</t>
  </si>
  <si>
    <t>Brooks O, Hayashi K, Cui Z, Milloy MJ, Kerr T, Fairbairn N.</t>
  </si>
  <si>
    <t>Re-incarceration and associated social, structural and behavioural factors among people who use drugs in an urban Canadian setting</t>
  </si>
  <si>
    <t>10.1016/j.drugpo.2023.104018</t>
  </si>
  <si>
    <t>Bhat N.
 Gill R.S.
 Adler R.A.</t>
  </si>
  <si>
    <t>Real world experience with clomiphene citrate for men with functional secondary hypogonadism.</t>
  </si>
  <si>
    <t>Aim: Hypogonadism is associated with poor sexual health and quality of life. Clomiphene citrate (CC) has been used off-label for men with functional secondary hypogonadism (SH), defined as low serum testosterone (T) without elevation of gonadotropins while lacking an anatomic cause such as a pituitary tumor. We studied the response to CC in men with functional SH in a real world setting. Method(s): We reviewed the charts of men who were prescribed CC for SH in Veterans Affairs Medical Center Endocrine Clinics. SH was diagnosed in 39 men with one or more of the following: obesity, chronic opiate use, post-traumatic stress disorder, traumatic brain injury, depression, alcohol abuse. IRB approved the review. Result(s): Of the 39 patients, 7 were lost to follow up, 1 died from trauma, and 29 obtained refills of CC. Only 2 switched to T replacement. Follow up on 25 of 29 men continuing CC revealed that 19 were &lt; 50 years old and 1/3 had BMI &gt; 35 Kg/m2. Mean duration of CC use was about 5 months, with most on 50 mg 3 times/week. Symptomatic improvement was noted in all but 3; however, 2 noted a leveling off of clinical improvement. Despite this all but 1 patient had increase in T level; the mean increase was 357 ng/dl. LH and FSH increased in about 60% of patients tested. Two previously hypo-fertile men sired children. Drug holiday was attempted in 5 men, but T levels returned to pre-treatment levels with accompanying clinical deterioration. Conclusion(s): Men with functional SH are likely to respond to off-label CC. Serum T levels improved markedly, and in most men symptoms improved as well. Continued therapy appears to be necessary, and multi-year prospective studies are needed to determine long term efficacy, safety, and post-discontinuation recovery of gonadotropin suppression.</t>
  </si>
  <si>
    <t>https://dx.doi.org/10.1210/endo-meetings.2016.RE.11.SUN-201</t>
  </si>
  <si>
    <t>Endocrine Reviews. Conference: 98th Annual Meeting and Expo of the Endocrine Society, ENDO 2016. Boston, MA United States. 37(2 Supplement 1) (no pagination), 2016. Date of Publication: 2016.</t>
  </si>
  <si>
    <t>Prely H.
 Herledan C.
 Caffin A.G.
 Baudouin A.
 Larbre V.
 Maire M.
 Schwiertz V.
 Vantard N.
 Ranchon F.
 Rioufol C.</t>
  </si>
  <si>
    <t>Real-life drug-drug and herb-drug interactions in outpatients taking oral anticancer drugs: comparison with databases.</t>
  </si>
  <si>
    <t>Purpose: Due to polypharmacy and the rising popularity of complementary and alternative medicines (CAM), oncology patients are particularly at risk of drug-drug interactions (DDI) or herb-drug interactions (HDI). The aims of this study were to assess DDI and HDI in outpatients taking oral anticancer drug. Method(s): All prescribed and non-prescribed medications, including CAM, were prospectively collected by hospital pharmacists during a structured interview with the patient. DDI and HDI were analyzed using four interaction software programs: Theriaque, Drugs.com, Hedrine, and Memorial Sloan Kettering Cancer Center (MSKCC) database. All detected interactions were characterized by severity, risk and action mechanism. The need for pharmaceutical intervention to modify drug use was determined on a case-by-case basis. Result(s): 294 patients were included, with a mean age of 67 years [55-79]. The median number of chronic drugs per patient was 8 [1-29] and 55% of patients used at least one CAM. At least 1 interaction was found for 267 patients (90.8%): 263 (89.4%) with DDI, 68 (23.1%) with HDI, and 64 (21.7%) with both DDI and HDI. Only 13% of the DDI were found in Theriaque and Drugs.com databases, and 125 (2.5%) were reported with similar level of risk on both databases. 104 HDI were identified with only 9.5% of the interactions found in both databases. 103 pharmaceutical interventions were performed, involving 61 patients (20.7%). Conclusion(s): Potentially clinically relevant drug interaction were frequently identified in this study, showing that several databases and structured screening are required to detect more interactions and optimize medication safety.Copyright © 2021, The Author(s), under exclusive licence to Springer-Verlag GmbH Germany, part of Springer Nature.</t>
  </si>
  <si>
    <t>https://dx.doi.org/10.1007/s00432-021-03645-z</t>
  </si>
  <si>
    <t>Journal of Cancer Research and Clinical Oncology. 148(3) (pp 707-718), 2022. Date of Publication: March 2022.</t>
  </si>
  <si>
    <t>Epstein, David H.;Tyburski, Matthew;Craig, Ian M.;Phillips, Karran A.;Jobes, Michelle L.;Vahabzadeh, Massoud;Mezghanni, Mustapha;Lin, Jia-Ling;Furr-Holden, C. Debra M.;Preston, Kenzie L.</t>
  </si>
  <si>
    <t>Real-time tracking of neighborhood surroundings and mood in urban drug misusers: Application of a new method to study behavior in its geographical context.</t>
  </si>
  <si>
    <t>Background: Maladaptive behaviors may be more fully understood and efficiently prevented by ambulatory tools that assess people's ongoing experience in the context of their environment. Methods: To demonstrate new field-deployable methods for assessing mood and behavior as a function of neighborhood surroundings (geographical momentary assessment; GMA), we collected time-stamped GPS data and ecological momentary assessment (EMA) ratings of mood, stress, and drug craving over 16 weeks at randomly prompted times during the waking hours of opioid-dependent polydrug users receiving methadone maintenance. Locations of EMA entries and participantsâ€™ travel tracks calculated for the 12 before each EMA entry were mapped. Associations between subjective ratings and objective environmental ratings were evaluated at the whole neighborhood and 12-h track levels. Results: Participants (N =27) were compliant with GMA data collection; 3711 randomly prompted EMA entries were matched to specific locations. At the neighborhood level, physical disorder was negatively correlated with negative mood, stress, and heroin and cocaine craving (ps&lt;.0001â€“.0335); drug activity was negatively correlated with stress, heroin and cocaine craving (ps .0009â€“.0134). Similar relationships were found for the environments around respondentsâ€™ tracks in the 12h preceding EMA entries. Conclusions: The results support the feasibility of GMA. The relationships between neighborhood characteristics and participantsâ€™ reports were counterintuitive and counter-hypothesized, and challenge some assumptions about how ostensibly stressful environments are associated with lived experience and how such environments ultimately impair health. GMA methodology may have applications for development of individual- or neighborhood-level interventions. (PsycInfo Database Record (c) 2020 APA, all rights reserved)</t>
  </si>
  <si>
    <t>https://doi.org/10.1016/j.drugalcdep.2013.09.007</t>
  </si>
  <si>
    <t>Cornberg M.
 Stoehr A.
 Hidde D.
 Klausen G.
 Schiffelholz W.
 Thomas L.
 Nowak M.
 Collins M.
 Simon K.-G.</t>
  </si>
  <si>
    <t>Real-world data on long-term quality of life after Glecaprevir/Pibrentasvir therapy: data from the German hepatitis C registry (DHC-R).</t>
  </si>
  <si>
    <t>Background and aims: Globally, 58 million people are infected with hepatitis C virus (HCV) many of whom have comorbidities such as injection drug use. Some HCV-infected patients may bemotivated by benefits beyond virologic cure; insights into patient-reported outcomes associated with treatment may help efforts to improve linkage to care. This study used data from the German Hepatitis C registry (DHC-R) to evaluate the real-world effect of glecaprevir/pibrentasvir (G/P) on quality of life (QoL) 1-year posttreatment. Method(s): The DHC-R is an ongoing, prospective, observational cohort study of patients being treated for chronic HCV infection. Patients were recruited from 159 sites between August 2, 2017, and February 10, 2021, the data cut off for this analysis was November 17, 2021. Patients had HCV genotype (GT) 1-6 and were treated with on-label G/P. Mean short-form 36 health survey questionnaire (SF-36) scores at baseline (BL), posttreatment Week 12 (PTW12) and 1-year posttreatment were reported. Patients achieving sustained virologic response at PTW12 (SVR12), safety and tolerability were also assessed. Result(s): The analysis included 2727 patients. Most were treatment naive (91.2%) and non+cirrhotic (85.4%). Reported BL comorbidities included opioid substitution therapy (OST; 27.0%), active drug use (6.3%), psychiatric disorders (13.1%), alcohol abuse (8.5%) and HIV coinfection (6.0%). In patients with valid BL, PTW12 and 1-year posttreatment data (n = 119), mean SF-36 physical component score (PCS) and mental component scores (MCS) were improved and maintained in the overall population. Similar improvements were observed for all patient populations, excluding those with alcohol abuse (PCS and MCS scores) and HIV coinfection (MCS score), which showed no improvement. The biggest improvement in MCS scores were seen in patients receiving OST at BL and the biggest different in PCS scores were seen in patients with psychiatric disorders and those receiving OST at BL (Figure 1). The intention to treat (ITT) SVR12 rate was 96.2% (2083/2166) and the modified ITT (mITT) rate was 99.0% (2083/2103). There were no new or unexpected safety signals. Conclusion(s): On-label treatment with G/P was highly effective and well-tolerated in routine clinical practice. Improvements in patient QoL were consistent and pronounced across all comorbidities studied, particularly when related to mental components, further supporting the use of G/P in real-world patient populations. Acknowledgments: Glecaprevir was identified by AbbVie and Enanta. Medical writing support was provided by Laura Whiteley, PhD, and Tom Owen, PhD, of Fishawack Health, funded by AbbVie. Disclosures: AbbVie sponsored the study; contributed to its design; and participated in the collection, analysis, and interpretation of the data and in the writing, reviewing, and approval of the abstract. All authors had access to relevant data, and participated in the writing, review, and approval of the final abstract. [Figure presented]Copyright © 2023 European Association for the Study of the Liver. Published by Elsevier B.V. All rights reserved.</t>
  </si>
  <si>
    <t>https://dx.doi.org/10.1016/S0168-8278%2823%2903337-8</t>
  </si>
  <si>
    <t>Journal of Hepatology. Conference: EASL Congress 2023. Vienna Austria. 78(Supplement 1) (pp S1186), 2023. Date of Publication: June 2023.</t>
  </si>
  <si>
    <t>Hatta K.
 Kishi Y.
 Wada K.
 Takeuchi T.
 Hashimoto N.
 Suda K.
 Taira T.
 Tsuchida K.
 Ohmori T.
 Akizuki N.
 Nishio Y.
 Nakanishi Y.
 Usui C.
 Kurata A.
 Horikawa N.
 Eguchi H.
 Ito S.
 Muto H.
 Nakamura H.
 Uchimura N.</t>
  </si>
  <si>
    <t>Real-world effectiveness of ramelteon and suvorexant for delirium prevention in 948 patients with delirium risk factors.</t>
  </si>
  <si>
    <t>Objective: The aim of this study was to examine the effectiveness of ramelteon and suvorexant for delirium prevention in real-world practice. It explored whether ramelteon and/or suvorexant would affect delirium prevention among both patients at risk for but without delirium (patients at risk) and those with delirium the night before a consultation. Method(s): This multicenter, prospective, observational study was conducted by trained psychiatrists at consultation-liaison psychiatric services from October 1, 2017, to October 7, 2018. Patients who were aged 65 years or older and hospitalized because of acute diseases or elective surgery, had risk factors for delirium, and had insomnia or delirium on the night before the consultation were prescribed ramelteon and/or suvorexant. The decision to take medication was left to the discretion of each patient. The primary outcome was incidence of delirium based on the Diagnostic and Statistical Manual of Mental Disorders, Fifth Edition, during the first 7 days. Result(s): Among 526 patients at risk, those taking ramelteon and/or suvorexant developed delirium significantly less frequently than those who did not, after control for the effects of risk factors on the estimate of an independent association between the effects of ramelteon and/or suvorexant and the outcome of developing delirium (15.7% vs 24.0%; odds ratio [OR] = 0.48;, 95% CI, 0.29-0.80; P = .005). Similar results were found among 422 patients with delirium (39.9% vs 66.3%; OR = 0.36; 95% CI, 0.22-0.59; P &lt; .0001). Conclusion(s): Ramelteon and suvorexant appear to be effective for delirium prevention in real-world practice.© Copyright 2019 Physicians Postgraduate Press, Inc.</t>
  </si>
  <si>
    <t>https://dx.doi.org/10.4088/JCP.19m12865</t>
  </si>
  <si>
    <t>Journal of Clinical Psychiatry. 81(1) (no pagination), 2020. Article Number: 19m12865. Date of Publication: 2020.</t>
  </si>
  <si>
    <t>Chisamore, Noah;Danayan, Kevork;Rodrigues, Nelson B.;Di Vincenzo, Joshua D.;Meshkat, Shakila;Doyle, Zoe;Mansur, Rodrigo;Phan, Lee;Fancy, Farhan;Chau, Edmond;Tabassum, Aniqa;Kratiuk, Kevin;Arekapudi, Anil;McIntyre, Roger S.;Rosenblat, Joshua D.</t>
  </si>
  <si>
    <t>Real-world effectiveness of repeated intravenous ketamine infusions for treatment-resistant depression in transitional age youth.</t>
  </si>
  <si>
    <t>Background: Ketamine is an emerging treatment for treatment-resistant depression (TRD) associated with rapid and robust improvements in depressive symptoms and suicidality. However, the efficacy and safety of ketamine in transitional age youth (TAY; age 18â€“25) populations remains understudied. Methods: In this retrospective analysis, TAY patients (n = 52) receiving ketamine for TRD were matched for sex, primary diagnosis, baseline depression severity, and treatment resistance with a general adult (GA) sample (age 30â€“60). Patients received four ketamine infusions over 2 weeks (0.5â€“0.75 mg/kg over 40 min). The primary outcome was the change in Quick Inventory of Depressive Symptomatology Self-Report 16-item (QIDS-SR16) over time. Secondary outcomes were changes in QIDS-SR16 suicidal ideation (SI) item, anxiety (Generalized Anxiety Disorder 7-item (GAD-7)), and adverse effects (ClinicalTrials.gov: NCT04209296). Results: A significant main effect of infusions on reduction of total QIDS-SR16 (p p p &lt; 0.001) scores was observed in the TAY group with moderate effect sizes, indicative of clinically significant improvements in depression, anxiety, and suicidality. There were no significant differences between TAY and GA groups on these measures over time, suggesting comparable improvements in both groups. Safety and tolerability outcomes were comparable between groups with only mild, transient adverse effects observed. Conclusion: Ketamine was associated with comparable clinical benefits, safety, and tolerability in a TAY sample as compared to a matched GA TRD sample. (PsycInfo Database Record (c) 2023 APA, all rights reserved)</t>
  </si>
  <si>
    <t>https://doi.org/10.1177/02698811231171531</t>
  </si>
  <si>
    <t>Rosenblat, Joshua D.;Lipsitz, Orly;Di Vincenzo, Joshua D.;Rodrigues, Nelson B.;Kratiuk, Kevin;Subramaniapillai, Mehala;Lee, Yena;Arekapudi, Anil K.;Abrishami, Amir;Chau, Edmond H.;Szpejda, Witold;Wong, Leslie;Mansur, Rodrigo B.;McIntyre, Roger S.</t>
  </si>
  <si>
    <t>Real-world effectiveness of repeated ketamine infusions for treatment resistant depression during the COVID-19 pandemic.</t>
  </si>
  <si>
    <t>Herein we evaluate the impact of COVID-19 restrictions on antidepressant effectiveness of intravenous (IV) ketamine in adults with treatment-resistant depression (TRD). We conducted a case series analysis of adults with TRD (n = 267) who received four ketamine infusions at an outpatient clinic in Ontario, Canada, during COVID-19 restrictions (from March 2020 - February 2021; n = 107), compared to patients who received treatment in the previous year (March 2019 - February 2020; n = 160). Both groups experienced significant and comparable improvements in depressive symptoms, suicidal ideation, and anxiety with repeated ketamine infusions. Effectiveness of IV ketamine was not attenuated during the COVID-19 period. (PsycInfo Database Record (c) 2021 APA, all rights reserved)</t>
  </si>
  <si>
    <t>https://doi.org/10.1016/j.psychres.2021.114086</t>
  </si>
  <si>
    <t>Luccarelli J.
 McCoy T.H.
 Seiner S.J.
 Henry M.E.</t>
  </si>
  <si>
    <t>Real-world evidence of age-independent electroconvulsive therapy efficacy: A retrospective cohort study.</t>
  </si>
  <si>
    <t>Objectives: Electroconvulsive therapy (ECT) is an effective treatment for depressive disorders and approved for use in adolescents and adults, but it is unclear whether efficacy or cognitive side effect burden differs with age or if effectiveness in usual clinical practice matches that in prospective studies. We examined the effects of ECT on depression and cognition in a large clinical cohort. Method(s): A retrospective cohort study of patients ages 16 and older receiving ECT between 2011 and 2020 and who were evaluated with the Quick Inventory of Depressive Symptomatology (QIDS), the Behavior and Symptom Identification Scale-24 (BASIS-24), and the Montreal Cognitive Assessment (MoCA) at baseline and after treatment #10. Result(s): Among 1698 patients, ECT was associated with a decrease in depression symptoms (QIDS reduction from 17.1 +/- 4.9 to 10.1 +/- 5.2) and improvement in self-reported mental health (BASIS-24 scores improved from 1.92 +/- 0.55 to 1.17 +/- 0.60). There was a reduction in MoCA scores from 25.8 +/- 3.1 to 25.4 +/- 3.1. In multivariate models, age was not associated with a differential QIDS or BASIS-24 response, but older age was associated with a lesser reduction in MoCA. Conclusion(s): Among 1698 patients aged 16 and older, ECT was associated with improvement in depression and overall self-reported mental health, with a slight decrease in cognition. Age was not associated with changes in efficacy, but older age was associated with a lesser cognitive change as measured by the MoCA. These results provide normative data of real-world effectiveness of ECT, and add further support to its utility in patients with severe psychiatric illness.Copyright © 2021 John Wiley &amp; Sons A/S. Published by John Wiley &amp; Sons Ltd</t>
  </si>
  <si>
    <t>https://dx.doi.org/10.1111/acps.13378</t>
  </si>
  <si>
    <t>Acta Psychiatrica Scandinavica. 145(1) (pp 100-108), 2022. Date of Publication: January 2022.</t>
  </si>
  <si>
    <t>Martinotti, Giovanni;Vita, Antonio;Fagiolini, Andrea;Maina, Giuseppe;Bertolino, Alessandro;Dell'Osso, Bernardo;Siracusano, Alberto;Clerici, Massimo;Bellomo, Antonello;Sani, Gabriele;d'Andrea, Giacomo;Chiaie, Roberto Delle;Conca, Andreas;Barlati, Stefano;Di Lorenzo, Giorgio;De Fazio, Pasquale;De Filippis, Sergio;NicolÃ², Giuseppe;Rosso, Gianluca;Valchera, Alessandro;Nucifora, Domenica;Di Mauro, Stefania;Bassetti, Roberta;Martiadis, Vassilis;Olivola, Miriam;Belletti, Sandro;Andriola, Ileana;Di Nicola, Marco;Pettorruso, Mauro;McIntyre, Roger S.;di Giannantonio, Massimo</t>
  </si>
  <si>
    <t>Real-world experience of esketamine use to manage treatment-resistant depression: A multicentric study on safety and effectiveness (REAL-ESK study).</t>
  </si>
  <si>
    <t>Background: Treatment-resistant Depression (TRD) represents a widespread disorder with significant direct and indirect healthcare costs. esketamine, the S-enantiomer of ketamine, has been recently approved for TRD, but real-world studies are needed to prove its efficacy in naturalistic settings. Objectives: Evaluate the effectiveness and safety of esketamine nasal spray in a clinical sample of patients with TRD from several Italian mental health services. Methods: REAL-ESK study is an observational, retrospective and multicentric study comprising a total of 116 TRD patients treated with esketamine nasal spray. Anamnestic data and psychometric assessment (MADRS, HAMD-21, HAM-A) were collected from medical records at baseline (T0), one month (T1) and three month (T2) follow-ups. Results: A significant reduction of depressive symptoms was found at T1 and T2 compared to T0. A dramatic increase in clinical response (64.2 %) and remission rates (40.6 %) was detected at T2 compared to T1. No unexpected safety concerns were observed, side effects rates were comparable to those reported in RCTs. No differences in efficacy have been found among patients with and without psychiatric comorbidities. Limitations: The open design of the study and the absence of a placebo or active comparator group are limitations. The study lacks an inter-rater reliability evaluation of the assessments among the different centres. Side effects evaluation did not involve any specific scale. Conclusions: Our findings support the safety and tolerability of esketamine in a real-world TRD sample. The later response and the non-inferiority in effectiveness in patients with comorbidities represent novel and interesting findings. (PsycInfo Database Record (c) 2023 APA, all rights reserved)</t>
  </si>
  <si>
    <t>https://doi.org/10.1016/j.jad.2022.09.043</t>
  </si>
  <si>
    <t>Chen X.
 Moran T.
 Smallwood N.</t>
  </si>
  <si>
    <t>Real-world opioid prescription to patients with serious, non-malignant, respiratory illnesses and chronic breathlessness.</t>
  </si>
  <si>
    <t>Background: Chronic breathlessness is a disabling symptom that is often under-recognised and challenging to treat despite optimal disease-directed therapy. Low-dose, oral opioids are recommended to relieve breathlessness, but little is known regarding long-term opioid prescription in this setting. Aim(s): To investigate the long-term efficacy of, and side-effects from, opioids prescribed for chronic breathlessness to patients with advanced, non-malignant, respiratory diseases. Method(s): A prospective cohort study of all patients managed by the advanced lung disease service, an integrated respiratory and palliative care service, at the Royal Melbourne Hospital from 1 April 2013 to 3 March 2020. Result(s): One hundred and nine patients were prescribed opioids for chronic breathlessness. The median length of opioid use was 9.8 (interquartile range (IQR) = 2.8-19.8) months. The most commonly prescribed initial regimen was an immediate-release preparation (i.e. Ordine) used as required (37; 33.9%). For long-term treatment, the most frequently prescribed regimen included an extended-release preparation with an as needed immediate-release (37; 33.9%). The median dose prescribed was 12 (IQR = 8-28) mg oral morphine equivalents/day. Seventy-one (65.1%) patients reported a subjective improvement in breathlessness. There was no significant change in the mean modified Medical Research Council dyspnoea score (P = 0.807) or lung function measurements (P = 0.086-0.727). There was no association between mortality and the median duration of opioid use (P = 0.201) or dose consumed (P = 0.130). No major adverse events were reported. Conclusion(s): Within this integrated respiratory and palliative care service, patients with severe, non-malignant respiratory diseases safely used long-term, low-dose opioids for breathlessness with subjective benefits reported and no serious adverse events.Copyright © 2022 The Authors. Internal Medicine Journal published by John Wiley &amp; Sons Australia, Ltd on behalf of Royal Australasian College of Physicians.</t>
  </si>
  <si>
    <t>https://dx.doi.org/10.1111/imj.15770</t>
  </si>
  <si>
    <t>Internal Medicine Journal. 52(11) (pp 1925-1933), 2022. Date of Publication: November 2022.</t>
  </si>
  <si>
    <t>Ahuja S.
 Brendle M.
 Smart L.
 Moore C.
 Thielking P.
 Robison R.</t>
  </si>
  <si>
    <t>Real-World Patient Characteristics, Efficacy and Safety of Psychiatric Intramuscular Ketamine Treatment: A Retrospective Cohort Study of 452 Outpatients.</t>
  </si>
  <si>
    <t>Background: Ketamine has emerged as a promising pharmacotherapy for depression and other mental illnesses, and the intramuscular (IM) administration of ketamine is now offered at many North American outpatient psychiatric clinics. However, a characterization of the outpatient population receiving IM ketamine treatment, and an evaluation of the real-world efficacy and safety of long-term IM ketamine treatment, has not been reported. Objective(s): To evaluate the clinical characteristics, treatment patterns, clinical outcomes, and adverse events of patients receiving IM ketamine treatment. Method(s): Patient data from a private outpatient psychiatric clinic's EHR were collected and analyzed retrospectively. Adults who received ketamine treatment only by IM administration from January 2018 - June 2021 were included. Result(s): Patients receiving IM ketamine treatment had a mean of 2.8 (SD 1.4) psychiatric diagnoses, and major depressive disorder was the most common diagnosis (420 (93%) patients). Thirty-seven percent (42/114) of patients reported a history of a previous suicide attempt, and patients had an average of 3.1 (SD 2.9) psychiatric medication prescriptions at baseline. Patients received between 1 and 48 IM ketamine treatments. Average depression and anxiety symptoms significantly improved (p &lt;.001) from baseline (PHQ-9: mean=16.3, SD=6.7; GAD-7: mean=12.8, SD=5.7) to patients' last treatment (PHQ-9: mean=10.8, SD=5.9; GAD-7: mean=8.4, SD=5.5), and suicidal ideation scores also significantly improved (p &lt;.001). With maintenance ketamine treatments, median improvements in depression and anxiety of at least 21% and 19% were maintained for over 13 months. An adverse event occurred during 59 of 2,532 treatments (2.3%). Conclusion(s): IM ketamine is being utilized to treat psychiatric outpatients with a moderate-to-severe mental health history and multiple mental illnesses not limited to depression. IM ketamine treatment shows a strong real-world safety profile, and mental health symptoms significantly improve throughout treatment. Further prospective studies are recommended to confirm the long-term efficacy and safety of IM ketamine.Copyright © 2022</t>
  </si>
  <si>
    <t>https://dx.doi.org/10.1016/j.jval.2022.04.122</t>
  </si>
  <si>
    <t>Value in Health. Conference: ISPOR 2022: The Future of HEOR in Patient-Driven Digital Healthcare Systems. National Harbor United States. 25(7 Supplement) (pp S308), 2022. Date of Publication: July 2022.</t>
  </si>
  <si>
    <t>Schwedt T.J.
 Lee J.
 Knievel K.
 McVige J.
 Wang W.
 Wu Z.
 Gillard P.
 Shah D.
 Blumenfeld A.M.</t>
  </si>
  <si>
    <t>Real-world Persistence and costs among Patients with chronic migraine treated with onabotulinumtoxinA or calcitonin gene-related PePtide monoclonal antibodies.</t>
  </si>
  <si>
    <t>BACKGROUND: Chronic migraine (CM) is a common neurologic disorder that imPoses substantial burden on Payers, Patients, and society. Low rates of Persistence to oral migraine Preventive medications have been Previously documented; however, less is known about Persistence and costs associated with innovative nonoral migraine Preventive medications. OBJECTIVE(S): To evaluate real-world Persistence and costs among adults with CM treated with onabotulinumtoxinA (onabotA) or calcitonin gene-related PePtide monoclonal antibodies (CGRP mAbs). METHOD(S): This was a retrosPective, longitudinal, observational study analyzing the IBM MarketScan Commercial and Medicare databases. The study samPle included adults with CM initiating treatment with either onabotA or a CGRP mAb on or after January 1, 2018. Persistence and costs over 12 months after treatment initiation were evaluated using chisquare and Student's t-Tests. Persistence to onabotA was comPared with CGRP mAbs as a weighted average of the class and by individual CGRP mAbs. Mean Pharmacy (acute and Preventive), medical (inPatient, emergency dePartment, and outPatient), and total costs are rePorted. Multivariate regression analyses were conducted to generate adjusted estimates of Persistence and costs after controlling for Potential confounders (age, sex, region, insurance tyPe, number of baseline comorbidities, Charlson Comorbidity Index, and number of Previously used oral migraine Preventive medications). RESULT(S): Of 66,303 individuals with onabotA or CGRP mAb claims, 2,697 with CM met the inclusion/exclusion criteria. In the total PoPulation, individuals were Primarily female (85.5%), lived in the South (48.5%), and had a mean (SD) age of 44 (12) years, which was consistent across the onabotA and CGRP mAb cohorts. Common comorbid conditions included anxiety (23.9%), dePression (18.2%), hyPertension (16.5%), and sleeP disorders (16.9%). After adjusting for Potential confounding variables, Persistence to onabotA during the 12-month follow-uP Period was 40.7% vs 27.8% for CGRP mAbs (odds ratio [OR] = 0.683; 95% CI = 0.604-0.768; P &lt; 0.0001). Persistence to erenumab, fremanezumab, and galcanezumab was 25.5% (OR = 0.627; 95% CI = 0.541-0.722; P &lt; 0.0001), 30.3% (OR = 0.746; 95% CI = 0.598-0.912; P = 0.0033), and 33.7% (OR = 0.828; 95% CI = 0.667-1.006; P = 0.058). All-cause ($18,292 vs $18,275; P = 0.9739) and migraine-related ($8,990 vs $9,341; P = 0.1374) costs were comParable between the onabotA and CGRP mAb grouPs. CONCLUSION(S): Among adults with CM receiving onabotA and CGRP mAbs, individuals initiating onabotA treatment had higher Persistence comPared with those receiving CGRP mAbs. Total allcause and migraine-related costs over 12 months were comParable between those receiving onabotA and CGRP mAbs.Copyright © 2023 Academy of Managed Care Pharmacy (AMCP). All rights reserved.</t>
  </si>
  <si>
    <t>https://dx.doi.org/10.18553/jmcP.2023.29.10.1119</t>
  </si>
  <si>
    <t>Journal of Managed Care and Specialty Pharmacy. 29(10) (pp 1119-1128), 2023. Date of Publication: October 2023.</t>
  </si>
  <si>
    <t>Roncero, Carlos;Palma-Ã_x0081_lvarez, RaÃºl F.;DÃ­az-MorÃ¡n, Sira;Grau-LÃ³pez, Lara;RodrÃ­guez-Cintas, Laia;Ros-Cucurull, Elena;Ã_x0081_lvarez, Ana I.;Casas, Miguel;Daigre, Constanza</t>
  </si>
  <si>
    <t>RecaÃ­da en el uso de cocaÃ­na y calidad de vida relacionada con la salud: Un estudio de 23 semanas de seguimiento. [Cocaine relapse and health-related quality of life: A 23 weeks study.]</t>
  </si>
  <si>
    <t>Introduction: Cocaine dependence is a disorder where relapses are frequently presented and many factors are involved. Furthermore, cocaine dependence is associated with poor health-related quality of life (HRQoL) outcomes. This study aims to explore perceived HRQoL as an indicator of drug relapse in cocaine-dependent patients (CDP). Subjects and Methods: A longitudinal study was carried out in CDP during 23 weeks. A consecutive sampling method was applied, 39 participants composed the initial sample (mean age 35.6 years), only 15 participants completed outpatient follow-up period. CDP were assessed with psychiatric and HRQoL instruments (SCID-I, SCID-II, BDI, STAI scale and SF-36) in different points of the study. The patients were followed up, and cocaine relapses were assessed. The sample was divided according with the relapse (early vs. late relapse). Data were compared and analyzed in order to evaluate whether HRQoL measure could be related to cocaine relapse. Results: There are differences in perceived HRQoL measures between CDP with/without early relapse, especially in Mental health and Social functioning dimensions (p &lt; 0.05). Furthermore, Late/relapse-patients have higher improvement of HRQoL than patients with early relapse. Conclusions: Perceived HRQoL might predict early relapse and could be a possible predictor tool of potential future relapses. More research in this field is needed. (PsycInfo Database Record (c) 2022 APA, all rights reserved)</t>
  </si>
  <si>
    <t>Recall of ICU stay in mechanically ventilated patients managed with a sedation protocol or a sedation protocol with daily interruption: Results of the sleap multicenter randomized trial.</t>
  </si>
  <si>
    <t>Introduction. Survivors of critical illness may have decreased recall of factual events yet report delusional memories, dreams, nightmares or hallucinations. OBJECTIVES. To evaluate factual and delusional memories of the ICU stay in patients enrolled in a randomized trial comparing two sedation strategies. METHODS. SLEAP was a prospective, randomized trial in 16 centres. 419 mechanically ventilated adults receiving opioid and/or benzodiazepine infusions were randomized to protocolized sedation (PS), or protocolized sedation plus daily sedation interruption (PS + DI). There was no difference in the primary outcome of duration of mechanical ventilation, and the PS + DI group received significantly higher sedative doses [JAMA 2012;308(19):1985]. Following ICU discharge, patients were interviewed on Days 3, 28 and 90 by research personnel, in person or by telephone, using the ICU Memory Tool. Patients were asked about factual memories (e.g. family presence, suctioning, lights, breathing tube, ICU admission and discharge), emotional memories (e.g. panic, pain, feeling down), and delusional memories (nightmares, hallucinations, someone trying to harm the patient). RESULTS. 368 interviews were conducted in 289 of 297 survivors (97.3 %); from 146 patients in the PS group, and 143 in PS + DI group. 58 % of interviews were conducted in person and 42 % by telephone. The mean age was 56.6 years (SD 16.6), 132 were female (45.7 %), mean APACHE II score 23.1 (SD 7.4), and SOFA 6.3 (SD 3.2). On days 3, 28 and 90, 28 %, 26 %, and 36 % (p = 0.748) respectively had no recall of being in the ICU. There were no differences between PS and PS + DI groups in recall of hospital or ICU admission, sleep adequacy, panic, or intrusive memories (Table 1). On day 3, 97.2 % of patients had at least one factual memory from the ICU admission, and 72.2 % had at least one delusional memory; these frequencies remained stable on days 28 and 90 (Table 2 &amp; 3). Specific factual memories remained stable over time, other than recollection of faces and the endotracheal tube, which declined significantly over time. The percentage of patients having at least one memory of feelings (e.g. pain, discomfort, anxiety) while in the ICU declined significantly over the 3 time points; specific memories of pain, confusion, and panic also individually declined significantly. There was a trend towards a decline in delusional memories over time (P = 0.057). Between the PS and PS + DI groups, the proportion of patients having at least one factual memory, memory of feelings, and delusional memory, was similar. CONCLUSIONS. Approximately 1/3 of patients in the SLEAP Trial had no recall of ICU admission; however, the majority had at least one factual memory and more than 60 % had at least one delusional memory. Over time, factual and delusional memories remained stable, while memories of pain, discomfort, anxiety or other feelings declined significantly up to 3 months post discharge. (Table Presented)(Table Presented)(Table Presented).</t>
  </si>
  <si>
    <t>https://dx.doi.org/10.1007/s00134-013-3095-5</t>
  </si>
  <si>
    <t>Intensive Care Medicine. Conference: 26th Annual Congress of the European Society of Intensive Care Medicine, ESICM 2013. Paris France. Conference Publication: (var.pagings). 39(SUPPL. 2) (pp S468-S469), 2013. Date of Publication: October 2013.</t>
  </si>
  <si>
    <t>Adams, JW; Marshall, BDL; Salleh, NAM; Barrios, R; Nolan, S; Milloy, MJ</t>
  </si>
  <si>
    <t>Receipt of opioid agonist treatment halves the risk of HIV-1 RNA viral load rebound through improved ART adherence for HIV-infected women who use illicit drugs</t>
  </si>
  <si>
    <t>Opioid-related disorders; Medication assisted treatment of opioid use disorder; Women; Illicit drugs; HIV-1</t>
  </si>
  <si>
    <t>ACTIVE ANTIRETROVIRAL THERAPY; SUBSTANCE-ABUSE TREATMENT; CAUSAL MEDIATION ANALYSIS; MEDICATION ADHERENCE; INCARCERATED PERSONS; CRACK COCAINE; USE DISORDERS; INJECT DRUGS; CELL COUNT; PREDICTORS</t>
  </si>
  <si>
    <t>Background: Women living with HIV who use illicit drugs may be particularly vulnerable to HIV-1 RNA viral load (VL) rebound. Methods: We used longitudinal data from 2006 to 2017 to evaluate the impact of sociodemographic, behavioral, social-structural, and clinical factors on the hazard of viral rebound for women enrolled in the ACCESS study, a prospective cohort with systematic VL monitoring. Women were included if they achieved VL suppression ( &lt; 50 copies/mL) following antiretroviral therapy (ART) initiation and had more than one study interview. Sociodemographic as well as substance use, social-structural, addiction treatment, and HIV clinical factors were evaluated as predictors of viral rebound (VL &gt; 1000 copies/mL). Cox regressions using a recurrent events framework, time-varying covariates, robust standard errors, and a frailty component were used. Results: Of the 185 women included, 62 (34%) experienced at least one viral rebound event over an 11-year period, accumulating a total of 87 viral rebound events. In adjusted analysis, stimulant use more than doubled the hazard of viral rebound (adjusted hazard ratio [AHR]: 2.35, 95% confidence interval [CI]: 1.07-5.14) while the only factor protective against viral rebound was receipt of opioid agonist treatment (OAT) in the past six months (AHR: 0.46, 95% CI: 0.26-0.81). After adjusting for ART adherence in the past six months, the effect of OAT was attenuated (AHR: 0.57, 95% CI: 0.32-1.02). Conclusions: Efforts to improve access to and retention within OAT programs and decrease stimulant use may improve rates of viral suppression for HIV-positive women who use illicit drugs.</t>
  </si>
  <si>
    <t>Jones, Russell;Gruer, Laurence;Gilchrist, Gail;Seymour, Alison;Black, Marjorie;Oliver, John</t>
  </si>
  <si>
    <t>Recent contact with health and social services by drug misusers in Glasgow who died of a fatal overdose in 1999.</t>
  </si>
  <si>
    <t>Explored the recent contact with health and social services by 87 drug misusers who died of a fatal overdose and identified opportunities for preventive intervention, using a retrospective case analysis design. Analysis of matched data was from several sources: Strathclyde Police; University of Glasgow Department of Forensic Medicine and Science; the Scottish Prison Service; general practitioners' medical notes, including records of accident and emergency attendances and psychiatric assessments; and 5 specialist agencies for drug misusers or the homeless. Most of those who died of an overdose were males, long-standing heroin injectors and resident in a deprived area. Heroin caused most deaths, either alone or with other drugs. 23% died within 2 weeks of release from prison. For the 77 whose medical records were available, 90% had seen their general practitioner (32% in the month before death), 48% had attended accident and emergency services and 22% had received a psychiatric assessment in the year before death. Over 40% of the 87 used a drug agency in the year before death and 20% had used more than one agency. Previous suicidal ideation, attempted suicide and depression were common among those who died of an overdose, as was recent release from prison. (PsycINFO Database Record (c) 2016 APA, all rights reserved)</t>
  </si>
  <si>
    <t>https://doi.org/10.1046/j.1360-0443.2002.00244.x</t>
  </si>
  <si>
    <t>Walley, Alexander Y.;Cheng, Debbie M.;Libman, Howard;Nunes, David;Horsburgh Jr., C. Robert;Saitz, Richard;Samet, Jeffrey H.</t>
  </si>
  <si>
    <t>Recent drug use, homelessness and increased short-term mortality in HIV-infected persons with alcohol problems.</t>
  </si>
  <si>
    <t>Objective: To assess the impact of recent heavy alcohol use, heroin/cocaine use, and homelessness on short-term mortality in HIV-infected persons. Methods: Survival in a longitudinal cohort of 595 HIV-infected persons with alcohol problems was assessed at 6-month intervals in 1996-2005. The time-varying main independent variables were heavy alcohol use (past 30 days), heroin/cocaine use (past 6 months), and homelessness (past 6 months). Date of death was determined using the Social Security Death Index. Outcomes were limited to deaths occurring within 6 months of last assessment to ensure recent assessments of the main independent variables. Cox proportional hazards models were fit to the data. Results: Death within 6 months of their last assessment occurred in 31 subjects (5.2%). Characteristics at study entry included mean age 41 years, 25% female, 41% African-American, 24% with CD4 cell count &lt; 200 cells/Î¼l; 41% taking antiretroviral therapy, 30% heavy alcohol use, 57% heroin or cocaine use, and 28% homelessness. Heroin or cocaine use [hazard ratio (HR), 2.43; 95% confidence interval (CI), 1.12-5.30)] and homelessness (HR, 2.92; 95% CI, 1.32-6.44), but not heavy alcohol use (HR, 0.57; 95% CI, 0.23-1.44), were associated with increased mortality in analyses adjusted for age, injection drug use ever, CD4 cell count, and current antiretroviral therapy. Conclusions: Recent heroin or cocaine use and homelessness are associated with increased short-term mortality in HIV-infected patients with alcohol problems. Optimal management of HIV-infected patients requires regular assessments for drug use and homelessness and improved access to drug treatment and housing. (PsycINFO Database Record (c) 2016 APA, all rights reserved)</t>
  </si>
  <si>
    <t>https://doi.org/10.1097/QAD.0b013e3282f423f8</t>
  </si>
  <si>
    <t>AIDS</t>
  </si>
  <si>
    <t>Blumenthal DE, Malemud CJ.</t>
  </si>
  <si>
    <t>Recent strategies for drug development in fibromyalgia syndrome</t>
  </si>
  <si>
    <t>Expert Rev Neurother. 2016 Dec;16(12):1407-1411. doi: 10.1080/14737175.2016.1207531. Epub 2016 Jul 14.</t>
  </si>
  <si>
    <t>10.1080/14737175.2016.1207531</t>
  </si>
  <si>
    <t>Dembo R, Williams L, Schmeidler J, Getreu A, Berry E, Genung L, Wish ED, Christensen C.</t>
  </si>
  <si>
    <t>Recidivism among high risk youths: a 2 1/2-year follow-up of a cohort of juvenile detainees</t>
  </si>
  <si>
    <t>10.3109/10826089109062155</t>
  </si>
  <si>
    <t>EKIN U.T.K.U.
 LEOU K.</t>
  </si>
  <si>
    <t>RECOGNIZING SEROTONIN SYNDROME IN THE INTENSIVE CARE UNIT: A CASE OF A PATIENT TAKING PREGABALIN, AMITRIPTYLINE, AND SUBOXONE.</t>
  </si>
  <si>
    <t>SESSION TITLE: Critical Care Case Report Posters 17 SESSION TYPE: Case Report Posters PRESENTED ON: 10/09/2023 02:10 pm - 02:55 pm INTRODUCTION: Most cases of reported serotonin syndrome involve polypharmacy with medications that may increase serotonin levels in the bloodstream. CASE PRESENTATION: A 45-year-old male with history of opioid use disorder, major depressive disorder, and fibromyalgia was brought to the emergency department after several falls and with significant altered mental status. His mentation continued to deteriorate and required intubation and transfer to the intensive care unit. On physical examination, he was found to have hyperthermia (38.1 degrees Celsius), tachycardia, flushed skin, diaphoresis, deep tendon hyperreflexia, and inducible muscle clonus. The patient's overall condition was congruent with Hunter Serotonin Toxicity Criteria. Initially, the fevers were concerning for infection; however, no focus of infection could be identified, and his cultures (blood, sputum, and urine) remained negative throughout his hospitalization. Upon review of the patient's medications, he was found to be taking buprenorphine/naloxone (Suboxone), amitriptyline (TCA), and pregabalin for several weeks leading up to his admission. As he was on a fentanyl drip for analgesia, we discontinued this medication as it can promote serotonin syndrome in combination with other agents. His pregabalin as well as his amitriptyline was discontinued upon concern for serotonin syndrome and his Suboxone dose was reduced. In the following days, patient's fevers resolved, his mentation improved and he was successfully extubated. The patient, his family, and his primary prescribing physician were all involved in a discussion regarding alternatives to his outpatient medication regimen, and the patient was safely discharged. DISCUSSION: Serotonin syndrome may be difficult to recognize in the intensive care unit. Often, the physical exam findings of fevers, agitation, tachycardia, and diaphoresis may be mistaken for an infection, substance withdrawal, or neuroleptic malignant syndrome. In the case of this patient, suspicion for serotonin syndrome in the setting of TCA use prompted us to consider medication interactions as a potential cause. One significant clinical finding is that the patient's fevers were constant with each vitals collection, with a temperature of 38 to 38.4 degrees Celsius. This again made infection less likely as we would observe more cyclical fevers alternating between normothermic to hyperthermic. Several case reports and studies have demonstrated that Suboxone, combined with tricyclic antidepressants, may increase intrasynaptic serotonin levels. Additionally, gabapentin and pregabalin have also been implicated in an increased risk of serotonin syndrome. There are no laboratory studies to confirm the diagnosis of serotonin syndrome and thus diagnosis remains largely clinical. Management is supportive, with control of agitation and hyperthermia as well as the discontinuation of the serotonergic medication(s). Opioids alone do not cause serotonin syndrome, however may increase its risk when combined with other agents. CONCLUSION(S): Clinicians need to be able to recognize serotonin syndrome in the intensive care unit, as this can conserve unnecessary workup. This is especially true in those patients who may be on multiple medications that can increase serotonin levels. Involving pharmacists in multidisciplinary rounds may help clarify some of these interactions for intensivists. Closing the loop with all parties involved in the patient's care upon discharge prevents such events from recurring. REFERENCE #1: Poeschla BD, Bartle P, Hansen KP. Serotonin syndrome associated with polypharmacy in the elderly. Gen Hosp Psychiatry 2011; 33:301.e9. REFERENCE #2: Eksi MS, Turgut VU, Ozcan-Eksi EE, et al. Serotonin Syndrome Following Tramadol and Gabapentin Use After Spine Surgery. World Neurosurg 2019; 126:261. REFERENCE #3: Prakash S, Rathore C, Rana K. The prevalence of serotonin syndrome in an intensive care unit: A prospective observational study. J Crit Care 2021; 63:92. DISCLOSURES: No relevant relationships by Utku Ekin No disclosure on file for Konstantinos LeouCopyright © 2023 American College of Chest Physicians</t>
  </si>
  <si>
    <t>https://dx.doi.org/10.1016/j.chest.2023.07.1852</t>
  </si>
  <si>
    <t>Chest. Conference: CHEST 2023 Annual Meeting. Honolulu United States. 164(4 Supplement) (pp A2813-A2814), 2023. Date of Publication: October 2023.</t>
  </si>
  <si>
    <t>Critchlow, Denise Gail</t>
  </si>
  <si>
    <t>Recovering from alcohol dependence.</t>
  </si>
  <si>
    <t>Comments on an article by A. Pfefferbaum et al. (see record 2015-57591-022). Their article reports findings from an extended longitudinal study of alcoholismâ€™s trajectory of effect on selective fibre bundles with sustained sobriety or decline with relapse. Their findings have given us compelling evidence of the worsening of white matter infrastructure during ageing and the malign course of compounding this with alcohol dependence. This finding underpins what we see clinically in this group. The comorbidity of the study group is also similar to the comorbidity we note in the clinic. Participants in this group misuse cocaine and have a range of problems. The authors point out the similarity between cocaine using and cocaine non-using alcohol dependent participants. However, a broader description of the heterogeneity of the study group could have enhanced understanding. Some participants, particularly in the heavy alcohol using group, showed marked decrease in fractional anisotropy, indicating impaired micro structural connectivity, over the study period. Did they have concomitant disease such as cirrhosis of the liver or depression? (PsycINFO Database Record (c) 2016 APA, all rights reserved)</t>
  </si>
  <si>
    <t>https://doi.org/10.1016/S2215-0366(14)70311-6</t>
  </si>
  <si>
    <t>Ahmed N.
 Olesen K.E.G.
 Poulsen L.M.
 Gogenur I.
 Mathiesen O.
 Estrup S.</t>
  </si>
  <si>
    <t>Recovery after acute illness after hospital discharge - a prospective cohort study.</t>
  </si>
  <si>
    <t>Background: Long-term outcomes after acute medical and surgical illness are largely unknown. Aim(s): To describe cognitive and physical function, health-related quality of life and risk of anxiety and depression after acute illness. Design(s): Prospective cohort study. Method(s):Homevisitatthreeandtwelvemonthsmeasuring:RepeatableBatteryfortheAssessmentofNeuropsychological Status (RBANS), Chelsea Critical Care Physical Assessment tool, Short Form Health Survey, Hospital Anxiety and Depression Scale and Trail Making Test. Result(s): Of 101 included patients, 60 were visited at three and 36 at twelve months. The RBANS value was 84 (69-96) at three months and 88 (69-101) at twelve months. Conclusion(s): We found a moderately reduced cognitive function three and twelve months after acute illness.Copyright © 2020 Rila Publications Ltd.</t>
  </si>
  <si>
    <t>https://dx.doi.org/10.52964/AMJA.0814</t>
  </si>
  <si>
    <t>Acute Medicine. 19(3) (pp 118-124), 2020. Date of Publication: 2020.</t>
  </si>
  <si>
    <t>Lee W.G.
 Gosnell J.E.
 Shen W.T.
 Duh Q.-Y.
 Suh I.
 Chen Y.</t>
  </si>
  <si>
    <t>Recovery After Thyroid and Parathyroid Surgery: How Do Our Patients Really Feel?.</t>
  </si>
  <si>
    <t>Introduction: Counseling on the immediate postoperative experience for outpatient procedures is largely based on anecdotal experience. We devised a short messaging service (SMS) survey using mobile phone text messages to evaluate real-time patient recovery following outpatient thyroid or parathyroid surgery. Material(s) and Method(s): Daily automated SMS surveys were sent the evening of the operation until postoperative day 10. Pain, opioid use, voice quality, and energy levels were assessed. Impaired voice and energy was defined as a score &lt; 2/3 of normal. Result(s): One hundred fifty five patients were enrolled with an overall response rate of 81.6%. One hundred thirty three patients had an individual response rate &gt; 50% and were included in the final analysis. Median patient age was 60 y with 102 females (76.7%). Seventy patients (52.6%) underwent parathyroidectomy and 66 (49.6%) thyroidectomy and 10 (7.5%) neck dissection. Forty eight patients (36.1%) did not use any opioids postoperatively. Independent risk factors for higher total pain scores included thyroidectomy and patients with preoperative opioid or tobacco use, while increased opioid use was associated with age &lt; 60 y, body mass index &gt; 30 kg/m2, preoperative opioid or tobacco use, and history of anxiety or depression. Patients with loss of intraoperative recurrent laryngeal nerve signaling had a significantly worse overall voice score (54.65 versus 92.67, P &lt; 0.001). Up to 10% of patients were still using opioids and/or reported impaired voice and energy levels beyond 1 wk postoperatively. Conclusion(s): Real-time SMS survey is an effective and potentially valuable way to monitor patient recovery following surgery. A subset of patients reported impaired voice and energy and was still using opioids beyond 1 wk after thyroid and parathyroid surgery and these patients may benefit from closer follow-up and earlier intervention.Copyright © 2022 Elsevier Inc.</t>
  </si>
  <si>
    <t>https://dx.doi.org/10.1016/j.jss.2022.11.028</t>
  </si>
  <si>
    <t>Journal of Surgical Research. 283 (pp 764-770), 2023. Date of Publication: March 2023.</t>
  </si>
  <si>
    <t>Ling W.
 Nadipelli V.R.
 Aldridge A.P.
 Ronquest N.A.
 Solem C.T.
 Chilcoat H.
 Albright V.
 Johnson C.
 Learned S.M.
 Mehra V.
 Heidbreder C.</t>
  </si>
  <si>
    <t>Recovery From Opioid Use Disorder (OUD) After Monthly Long-acting Buprenorphine Treatment: 12-Month Longitudinal Outcomes From RECOVER, an Observational Study.</t>
  </si>
  <si>
    <t>Objectives:While evidence has mounted regarding the short-term effectiveness of pharmacotherapy for opioid use disorder (OUD), little is known about longer-term psychosocial, economic, and health outcomes. We report herein 12-month outcomes for an observational study enrolling participants who had previously taken part in a long-acting buprenorphine subcutaneous injection (BUP-XR) trial for moderate to severe OUD. Method(s):The RECOVER (Remission from Chronic Opioid Use: Studying Environmental and SocioEconomic Factors on Recovery; NCT03604861) study enrolled participants from 35 US community-based sites. Self-reported sustained opioid abstinence over 12 months and self-reported past-week abstinence at 3-, 6-, 9-, and 12-month visits were assessed. Multiple regression models assessed the association of BUP-XR duration with abstinence, controlling for potential confounders. Withdrawal, pain, health-related quality of life, depression, and employment at RECOVER baseline and 12-month visits were also compared to values collected before treatment in the BUP-XR trial. Result(s):Of 533 RECOVER participants, 425 completed the 12-month visit (average age 42 years; 66% male); 50.8% self-reported sustained 12-month and 68.0% past-week opioid abstinence. In multiple regressions, participants receiving 12-month versus &lt;=2-month BUP-XR treatment duration had significantly higher likelihood of sustained opioid abstinence (75.3% vs 24.1%; P = 0.001), with similar results for past-week self-reported abstinence over time. During RECOVER, participants had fewer withdrawal symptoms, lower pain, positive health-related quality of life, minimal depression, and higher employment versus pre-trial visit. Conclusion(s):RECOVER participants reported positive outcomes over the 12-month observational period, including high opioid abstinence and stable or improved humanistic outcomes. These findings provide insights into the long-term impact of pharmacotherapy in OUD recovery.Copyright © 2020 Lippincott Williams and Wilkins. All rights reserved.</t>
  </si>
  <si>
    <t>https://dx.doi.org/10.1097/ADM.0000000000000647</t>
  </si>
  <si>
    <t>Journal of Addiction Medicine. 14(5) (pp E233-E240), 2020. Date of Publication: 01 Sep 2020.</t>
  </si>
  <si>
    <t>Schulte MH, Cousijn J, den Uyl TE, Goudriaan AE, van den Brink W, Veltman DJ, Schilt T, Wiers RW.</t>
  </si>
  <si>
    <t>Recovery of neurocognitive functions following sustained abstinence after substance dependence and implications for treatment</t>
  </si>
  <si>
    <t>Clin Psychol Rev</t>
  </si>
  <si>
    <t>10.1016/j.cpr.2014.08.002</t>
  </si>
  <si>
    <t>Geoffrion R.
 Yang E.C.
 Koenig N.A.
 Brotto L.A.
 Barr A.M.
 Lee T.
 Allaire C.
 Bedaiwy M.A.
 Yong P.J.</t>
  </si>
  <si>
    <t>Recreational Cannabis Use before and after Legalization in Women with Pelvic Pain.</t>
  </si>
  <si>
    <t>OBJECTIVE:To evaluate the prevalence and characteristics of recreational cannabis use in women with pelvic pain, and to examine the influence of cannabis legalization on these parameters. METHOD(S):We conducted a retrospective analysis of a prospective registry of women with self-reported moderate-to-severe pelvic pain referred to a tertiary care clinic in Vancouver, Canada, 2013-2019. We excluded patients aged 18 years or younger and those with unknown data on cannabis use. Demographic, clinical, and validated questionnaire data were extracted for two main analyses: 1) comparison of current cannabis users with current nonusers, and 2) comparison of current cannabis users who entered the registry before cannabis legalization (October 17, 2018) with those who entered the registry on or after legalization. RESULT(S):Overall, 14.9% (509/3,426) of patients were classified as current cannabis users. Compared with nonusers, cannabis users were younger (P&lt;.001), had lower levels of education (P&lt;.001) and lower household income (P&lt;.001), were taking opioids (P&lt;.001), antiinflammatories (P=.003), neuromodulators (P=.020), and herbal medications (P&lt;.001) more frequently. They had worse questionnaire scores for depression, anxiety, pain catastrophizing, quality of life, and pelvic pain severity (P&lt;.001 for all). After cannabis legalization, prevalence of current cannabis use increased from 13.3% (366/2,760) to 21.5% (143/666) (P&lt;.001). Compared with prelegalization, postlegalization users were associated with higher levels of education (P&lt;.001), worse anxiety (P=.036), and worse pain catastrophizing (P&lt;.001) scores. They were taking fewer antiinflammatories (P&lt;.001), neuroleptics (P=.027) and daily opioids or narcotics (P=.026), but more herbal medications (P=.010). CONCLUSION(S):Recreational cannabis use increased among patients with pelvic pain after legalization in Canada. Cannabis users had worse pain-related morbidities. Postlegalization, cannabis users were less likely to require daily opioids compared with cannabis users before legalization. The role, perceived benefits, and possible risks of cannabis for pelvic pain require further investigation.CLINICAL TRIAL REGISTRATION:ClinicalTrials.gov, NCT02911090.Copyright © 2021 Lippincott Williams and Wilkins. All rights reserved.</t>
  </si>
  <si>
    <t>https://dx.doi.org/10.1097/AOG.0000000000004207</t>
  </si>
  <si>
    <t>Obstetrics and Gynecology. 137(1) (pp 91-99), 2021. Date of Publication: 01 Jan 2021.</t>
  </si>
  <si>
    <t>Chao, Chun</t>
  </si>
  <si>
    <t>Recreational drug use in relation to T lymphocyte subpopulations, HIV infection, HIV disease progression, and HIV/AIDS related cancer in multicenter AIDS cohort study.</t>
  </si>
  <si>
    <t>HIV/AIDS is a leading public health problem in the United States and worldwide. Recreational drug use has long been considered an important cofactor for HIV disease among homosexual men, a population that is highly susceptible to HIV infection. Findings from experimental studies suggest that many commonly used recreational drugs may be potent immunomodulatory agents. This dissertation examines the clinical significance of marijuana, cocaine, poppers (amyl nitrite) and amphetamine use on HIV disease, focusing on four HIV related outcomes: (1) CD4/CD8 T lymphocyte composition; (2) risk of HIV seroconversion; (3) progression to AIDS and Pneumocystis carinii Pneumonia (PCP), and (4) risk of HIV related cancer. Data are collected from the Multicenter AIDS Cohort Study, a cohort study of homosexual men in the United States. Random effects model and Cox Proportional Hazards regression are employed to analyze the longitudinal and time-to-event data. In the first study, we did not observe any clinically significant association between the use of any of the four substances and the mean level or the rate of change of CD4/CD8 T cell count and proportion, as well as CD4/CD8 ratio. In the second study, poppers use and amphetamine use were found to be significantly associated with risk of seroconversion, independent of risky sexual behaviors, history of sexually transmitted infections, risk attitude and injection use. In the third study, we did not find any clear association between recreational drug use and time to AIDS or PCP onset among men who seroconverted during the study period. In the fourth study, we found that use of marijuana and poppers 3-5 years prior to the diagnosis of Kaposi's sarcoma (KS) was associated with a 30% to 60% increase in KS risk. These associations persisted among subjects who were sero-positive for Human Herpes virus 8 (HHV-8). We observed an inverse association between baseline cocaine use and risk of Non-Hodgkin's lymphoma (NHL), and a positive association between amphetamine use and risk of NHL. Our findings suggest that habitual use of recreational drugs may modify specific HIV related outcomes, especially risk of HIV seroconversion and HIV related KS and NHL. (PsycINFO Database Record (c) 2019 APA, all rights reserved)</t>
  </si>
  <si>
    <t>Le Roux, GaÃ«l;Bruneau, ChloÃ©;LeliÃ¨vre, BÃ©nÃ©dicte;Deguigne, Marie Bretaudeau;Turcant, Alain;Harry, Patrick;Boels, David</t>
  </si>
  <si>
    <t>Recreational phenethylamine poisonings reported to a French poison control center.</t>
  </si>
  <si>
    <t>Objectives: Over the last decade, use of phenethylamines has become increasingly prevalent. This study aimed to describe typical aspects of phenethylamine poisoning in order to better inform patient care. Methods: Phenethylamine poisoning cases reported to the Poison Control Center of Angers, France, from January, 2007 to December, 2013 were examined. Clinical findings were examined in 105 patients, including phenethylamine used, symptoms and final outcome. Patients were predominantly male (80%), with mean age 26 Â± 8 years. Results: MDMA (38%), amphetamine (18%) and methamphetamine (14%) were the most commonly reported. Synthetic cathinones (10%) and the 2C series (7%) were also found. Substances most commonly associated with phenethylamine poisoning were cannabis (27%), ethanol (20%) and cocaine (9%). The most frequently reported symptoms included anxiety and hallucinations (49%), mydriasis and headache (41%), tachycardia (40%) and hypertension (15%). Complications such as seizures (7%), cardiac arrest (5%), toxic myocarditis (1%) and hemorrhagic stroke (1%) were also observed. Of the cases, the Poison Severity Score was: null or low, 66%, moderate, 21%, severe or fatal, 13%. Of the patients, 77% received hospital care and 12.4% were admitted to an intensive care unit. Analytical confirmations were obtained for all severe cases. While 93% of patients recovered, there were 5 deaths and 2 patients presented with neurological sequelae. Conclusions: Phenethylamine poisonings may be severe in young and healthy individuals. Physicians, toxicologists and analysts should be aware of new phenethylamine consumption trends in order to inform management of patient care and to contribute to a more responsive drug policy. (PsycInfo Database Record (c) 2022 APA, all rights reserved)</t>
  </si>
  <si>
    <t>https://doi.org/10.1016/j.drugalcdep.2015.05.048</t>
  </si>
  <si>
    <t>Chaplin, Eddie;Gilvarry, Catherine;Tsakanikos, Elias</t>
  </si>
  <si>
    <t>Recreational substance use patterns and co-morbid psychopathology in adults with intellectual disability.</t>
  </si>
  <si>
    <t>There is very limited evidence on the patterns of recreational substance use among adults with Intellectual Disabilities (ID) who have co-morbid mental health problems. In this study we collected clinical and socio-demographic information as well as data on substance use patterns for consecutive new referrals (N = 115) to specialist mental health services for adults with ID in South-East London. The data were recorded from active clinical case notes. About 15% of patients had a history of substance use, however only 8% were currently using substances. Alcohol was the most frequently used substance (80%) followed by cannabis (28%) and cocaine (12%). Overall, substance use was significantly more likely among male patients, those with a mild level of ID and those with a forensic history. Substance use was less likely among patients with autism and more likely among those with schizophrenia spectrum disorders. Logistic regression analyses revealed that those with a forensic history were about five times more likely to have current substance use problems. Male gender was the only predictor for legal substance (alcohol) use. Illicit substance use was about three times more likely among patients with schizophrenia spectrum disorders. The present results highlight the role of illicit substance use as a health risk factor for adults with ID as well as the need to increase awareness within specialist mental health services. (PsycInfo Database Record (c) 2022 APA, all rights reserved)</t>
  </si>
  <si>
    <t>https://doi.org/10.1016/j.ridd.2011.05.002</t>
  </si>
  <si>
    <t>Research in Developmental Disabilities</t>
  </si>
  <si>
    <t>Ebrahim Soltani A.
 Arbabi S.H.
 Nahvi H.
 Moshirian N.</t>
  </si>
  <si>
    <t>Rectal premedication in pediatric anesthesia: Midazolam versus ketamine. [Persian]</t>
  </si>
  <si>
    <t>Background: Premedication is widely used in pediatric anesthesia to reduce emotional trauma and ensure smooth induction. The rectal route is one of the most commonly accepted means of drug administration. The aim of our study was to investigate and compare the efficacy of rectally administered midazolam versus that of ketamine as a premedication in pediatric patients. Method(s): We performed a prospective randomized double-blinded clinical trial in 64 children, 1 to 10 years of age, randomly allocated into two groups. The midazolam group received 0.5 mg/kg rectal midazolam and the ketamine group received 5 mg/kg rectal ketamine. The preoperative sedation scores were evaluated on a three-point scale. The anxiolysis and mask acceptance scores were evaluated separately on a four-point scale, with ease of parental separation, based on the presence or lack of crying, evaluated on a two-point scale. Result(s): Neither medication showed acceptable sedation (&lt;75%), with no significant difference in sedation score between the two groups (P=0.725). Anxiolysis and mask acceptance using either midazolam or ketamine were acceptable, with midazolam performing significantly better than ketamine (P=0.00 and P=0.042, respectively). Ease of parental separation was seen in both groups without significant difference (P=0.288) and no major adverse effects, such as apnea, occurred in either group. Conclusion(s): Rectal midazolam is more effective than ketamine in anxiolysis and mask acceptance. Although they both can ease separation anxiety in children before surgery, we found neither drug to be acceptable for sedation.Copyright © 2008, Tehran University of Medical Sciences. All rights reserved.</t>
  </si>
  <si>
    <t>Tehran University Medical Journal. 66(2) (pp 113-117), 2008. Date of Publication: 2008.</t>
  </si>
  <si>
    <t>Friedman B.W.
 Hochberg M.L.
 Esses D.
 Grosberg B.M.
 Rothberg D.
 Bernstein B.
 Bijur P.E.
 Lipton R.B.
 Gallagher E.J.</t>
  </si>
  <si>
    <t>Recurrence of Primary Headache Disorders After Emergency Department Discharge: Frequency and Predictors of Poor Pain and Functional Outcomes.</t>
  </si>
  <si>
    <t>Study objective: We determine the frequency of moderate or severe headache during the first 24 hours after an emergency department (ED) visit for a primary headache disorder (such as migraine or tension-type headache), determine the burden of headache during the 3 months after the ED visit, and identify predictors of poor pain and functional outcomes after ED discharge for each of these periods. Method(s): In this prospective cohort study, we enrolled headache patients during their initial ED visit, interviewed them by using a standardized questionnaire, and followed them by telephone 24 hours and 3 months after ED discharge. Two emergency physicians classified all headaches according to criteria established by the International Headache Society, using a valid questionnaire and a reproducible technique. Result(s): During an 18-month period, we enrolled 309 primary headache disorder patients in the cohort. The most common primary headache diagnoses assigned to patients were migraine, tension-type headache, and unclassifiable recurrent headache disorder. We successfully obtained follow-up in 94% of patients 24 hours after ED discharge and in 94% 3 months after ED discharge. Moderate or severe headache was present within 24 hours of ED discharge in 31% (95% confidence interval [CI] 25% to 38%) of migraine patients, 19% (95% CI 9% to 36%) of tension-type headache patients, and 27% (95% CI 18% to 38%) of the unclassifiable headache patients. Multiple functionally impairing headaches occurred during the 3 months after ED discharge in 37% of migraine patients (95% CI 30% to 44%), 38% of tension-type headache patients (95% CI 23% to 54%), and 26% of the unclassifiable headache patients (95% CI 17% to 37). After multivariate adjustment, independent predictors of poor 24-hour outcomes were severe baseline pain, baseline nausea, screening positive for depression, and longer duration of headache; the independent predictor of poor 3-month outcomes was Medicaid insurance. Conclusion(s): Regardless of type of primary headache disorder, ED headache patients frequently experience pain and functional impairment during the hours and months after discharge. © 2008 American College of Emergency Physicians.</t>
  </si>
  <si>
    <t>https://dx.doi.org/10.1016/j.annemergmed.2008.01.334</t>
  </si>
  <si>
    <t>Annals of Emergency Medicine. 52(6) (pp 696-704), 2008. Date of Publication: December 2008.</t>
  </si>
  <si>
    <t>Pope J.E.
 Fishman M.</t>
  </si>
  <si>
    <t>Redefining Success: Longitudinal Patient Reported Outcome Measures and the Importance of Psychometric Testing for Optimization in Neuromodulation.</t>
  </si>
  <si>
    <t>https://dx.doi.org/10.1111/ner.12907</t>
  </si>
  <si>
    <t>Neuromodulation. 22(1) (pp 119-120), 2019. Date of Publication: January 2019.</t>
  </si>
  <si>
    <t>Orikabe, L; Yamasue, H; Inoue, H; Takayanagi, Y; Mozue, Y; Sudo, Y; Ishii, T; Itokawa, M; Suzuki, M; Kurachi, M; Okazaki, Y; Kasai, K</t>
  </si>
  <si>
    <t>Reduced amygdala and hippocampal volumes in patients with methamphetamine psychosis</t>
  </si>
  <si>
    <t>Brain imaging; Neuroimaging; Volumetry; Human; Medial temporal lobe; Psychiatry</t>
  </si>
  <si>
    <t>GRAY-MATTER VOLUME; 1ST-EPISODE SCHIZOPHRENIA; PSYCHIATRIC-SYMPTOMS; ALZHEIMERS-DISEASE; LONGITUDINAL MRI; COCAINE ADDICTS; ASSOCIATION; GENE; SEGMENTATION; AMPHETAMINE</t>
  </si>
  <si>
    <t>The similarity between psychotic symptoms in patients with schizophrenia such as hallucinations and delusions and those caused by administration of methamphetamine has been accepted. While the etiology of schizophrenia remains unclear, methamphetamine induced psychosis, which is obviously occurred by methamphetamine administration, had been widely considered as a human pharmaceutical model of exogenous psychosis. Although volume reductions in medial temporal lobe structure in patients with schizophrenia have repeatedly been reported, those in patients with methamphetamine psychosis have not yet been clarified. Magnetic resonance images (MRI) were obtained from 20 patients with methamphetamine psychosis and 20 age, sex, parental socio-economic background, and IQ matched healthy controls. A reliable manual tracing methodology was employed to measure the gray matter volume of the amygdala and the hippocampus from MRIs. Significant gray matter volume reductions of both the amygdala and hippocampus were found bilaterally in the subjects with methamphetamine psychosis compared with the controls. The degree of volume reduction was significantly greater in the amygdala than in hippocampus. While the total gray, white matter and intracranial volumes were also significantly smaller-than-normal in the patients; the regional gray matter volume reductions in these medial temporal structures remained statistically significant even after these global brain volumes being controlled. The prominent volume reduction in amygdala rather than that in hippocampus could be relatively specific characteristics of methamphetamine psychosis, since previous studies have shown significant volume reductions less frequently in amygdala than in hippocampus of the other psychosis such as schizophrenia. (C) 2011 Elsevier B.V. All rights reserved.</t>
  </si>
  <si>
    <t>Gossop, M.;Marsden, J.;Stewart, D.;Treacy, S.</t>
  </si>
  <si>
    <t>Reduced injection risk and sexual risk behaviours after drug misuse treatment: results from the National Treatment Outcome Research Study.</t>
  </si>
  <si>
    <t>Investigates injecting, shared use of needles/syringes and sexual risk behaviors at intake to treatment and at one-year follow-up among 753 drug users recruited to the National Treatment Outcome Research Study (NTORS). Injecting, sharing and having unprotected sex were substantially reduced among clients admitted to methadone programmes and among those admitted to residential treatments. The overall levels of risk fell after treatment, and the majority of those who were engaged in high risk behaviors at intake had stopped at follow-up. The results also show the variability of individual outcomes. A minority persisted with their risk behavior, and others who were not at risk at intake who had started to engage in risky behaviors at follow-up. The behavior of these clients creates a focal point for risk as well as being a threat to public health. Several social and psychological factors were predictive of health risk behaviors. These included frequency and duration of heroin use, polydrug use, alcohol use, gender, ethnicity, having a drug-using partner, anxiety and depression. The results indicate the important role that can be played by treatment services in helping to reduce the risk of blood-borne infections. (PsycINFO Database Record (c) 2019 APA, all rights reserved)</t>
  </si>
  <si>
    <t>https://doi.org/10.1080/09540120220097955</t>
  </si>
  <si>
    <t>Obarska K.
 Binkowska A.A.
 Marcowski P.
 Szymczak K.
 Lewczuk K.
 Sollich K.
 Banaszak M.
 Woronowicz B.
 Nowicka M.
 Skorko M.
 Gola M.</t>
  </si>
  <si>
    <t>Reducing craving and lapse risk in alcohol and stimulants dependence using mobile app involving ecological momentary assessment and self-guided psychological interventions: Protocol for a randomized controlled trial.</t>
  </si>
  <si>
    <t>Background: The prevalence of alcohol consumption in Poland is estimated to be as high as 80% of the adult population. The use of stimulants is the second most common reason for seeking addiction treatment. However, treatment outcomes remain unsatisfactory, as 40-85% of individuals who complete various treatment programs relapse and fall back into addiction within 2 years following program completion. Method(s): The 13-armed randomized controlled trial aimed to assess the effectiveness of a mobile app-based self-guided psychological intervention delivered via a smartphone app (Nalogometr) in reducing craving and lapse risk in problematic alcohol or stimulants use. Participant recruitment and data collection will be performed from June 2022 to September 2022. The 4-week mobile intervention program will include short-term and long-term intervention modules based mainly on mindfulness and cognitive-behavioral therapy. Intervention effectiveness assessment will include Ecological Momentary Assessment. That is, we will collect longitudinal data on a set of characteristics of day-to-day functioning. The primary outcomes will include a self-reported number of lapses and addiction craving level. In contrast, the secondary outcomes will be the severity of problematic substance use, anxiety and depression scores, and life satisfaction scores. Conclusion(s): This study will establish how mobile app-based self-guided psychological interventions can help reduce craving and lapse risk in alcohol and stimulant dependence. If successful, this randomized controlled trial (RCT) may provide an innovative, easily available, and cost-effective mHealth approach for craving and lapse risk in substance addictions. Clinical trial registration: [https://clinicaltrials.gov/], identifier [NCT054 34429].Copyright © 2022 Obarska, Binkowska, Marcowski, Szymczak, Lewczuk, Sollich, Banaszak, Woronowicz, Nowicka, Skorko and Gola.</t>
  </si>
  <si>
    <t>https://dx.doi.org/10.3389/fpsyt.2022.1011585</t>
  </si>
  <si>
    <t>Frontiers in Psychiatry. 13 (no pagination), 2022. Article Number: 1011585. Date of Publication: 14 Dec 2022.</t>
  </si>
  <si>
    <t>Schuster J.M.
 Loveland D.
 Parthasarathy M.
 Maiolo N.
 Cilia A.
 Castelnovo K.</t>
  </si>
  <si>
    <t>Reducing problematic benzodiazepine use among individuals enrolled in methadone treatment programs.</t>
  </si>
  <si>
    <t>Objective: The purpose of this study was to decrease problematic benzodiazepine (BZD) prescriptions provided to patients enrolled in methadone maintenance treatment (MMT) programs in an urban setting through a quality improvement intervention. Method(s): A prospective, interactive, feedback loop was used with 4 MMT providers over a period of 5 years (2009-2013) to help reduce the number of BZD prescriptions that clients were receiving from other providers. To track individuals who were receiving a BZD prescription from an outside provider, MMT medical teams were provided with patient-level Medicaid pharmacy claims data every month for 5 years. A technical assistance team, comprised of a medical director, pharmacists, data analysts, clinical, and management information staff at a behavioral health managed care organization experienced in MMT, met with each of the 4 MMT providers at several time points to devise methods of reducing problematic BZD prescriptions and engaging community medical providers. Result(s): A total of 3464 Medicaid eligible adults were included in the quality improvement project over the 5-year period. The overall rate of BZD prescriptions provided to patients decreased significantly, from 37% at the beginning of 2009, to 27% at the end of 2013. Three out of the 4 MMT programs showed a significant decrease in BZD prescriptions among their participants. Conclusion(s): The 4 MMT providers involved in the study found the ongoing feedback loops valuable in the process of managing the health risks of their MMT patients.Copyright © 2016 American Society of Addiction Medicine.</t>
  </si>
  <si>
    <t>https://dx.doi.org/10.1097/ADM.0000000000000216</t>
  </si>
  <si>
    <t>Journal of Addiction Medicine. 10(3) (pp 202-207), 2016. Date of Publication: 2016.</t>
  </si>
  <si>
    <t>Christopher P.P.
 Appelbaum P.S.
 Truong D.
 Albert K.
 Maranda L.
 Lidz C.</t>
  </si>
  <si>
    <t>Reducing therapeutic misconception: A randomized intervention trial in hypothetical clinical trials.</t>
  </si>
  <si>
    <t>Background: Participants in clinical trials frequently fail to appreciate key differences between research and clinical care. This phenomenon, known as therapeutic misconception, undermines informed consent to clinical research, but to date there have been no effective interventions to reduce it and concerns have been expressed that to do so might impede recruitment. We determined whether a scientific reframing intervention reduces therapeutic misconception without significantly reducing willingness to participate in hypothetical clinical trials. Method(s): This prospective randomized trial was conducted from 2015 to 2016 to test the efficacy of an informed consent intervention based on scientific reframing compared to a traditional informed consent procedure (control) in reducing therapeutic misconception among patients considering enrollment in hypothetical clinical trials modeled on real-world studies for one of five disease categories. Patients with diabetes mellitus, hypertension, coronary artery disease, head/neck cancer, breast cancer, and major depression were recruited from medical clinics and a clinical research volunteer database. The primary outcomes were therapeutic misconception, as measured by a validated, ten-item Therapeutic Misconception Scale (range = 10-50), and willingness to participate in the clinical trial. Result(s): 154 participants completed the study (age range, 23-87 years; 92.3% white, 56.5% female); 74 (48.1%) had been randomized to receive the experimental intervention. Therapeutic misconception was significantly lower (p = 0.004) in the scientific reframing group (26.4, 95% CI [23.7 to 29.1] compared to the control group (30.9, 95% CI [28.4 to 33.5], and remained so after controlling for education (p = 0.017). Willingness to participate in the hypothetical trial was not significantly different (p = 0.603) between intervention (52.1%, 95% CI [40.2% to 62.4%]) and control (56.3%, 95% CI [45.3% to 66.6%] groups. Conclusion(s): An enhanced educational intervention augmenting traditional informed consent led to a meaningful reduction in therapeutic misconception without a statistically significant change in willingness to enroll in hypothetical clinical trials. Additional study of this intervention is required in real-world clinical trials.Copyright © 2017 Christopher et al. This is an open access article distributed under the terms of the Creative Commons Attribution License, which permits unrestricted use, distribution, and reproduction in any medium, provided the original author and source are credited.</t>
  </si>
  <si>
    <t>PLoS ONE. 12(9) (no pagination), 2017. Article Number: e0184224. Date of Publication: September 2017.</t>
  </si>
  <si>
    <t>Whinkin E.
 Eparwa T.R.J.
 Julseth M.C.
 Schneider A.
 Aggarwal S.K.</t>
  </si>
  <si>
    <t>Reductions in anxiety and depression symptoms in a subset of outpatients with problematic substance use who received ketamine-assisted psychotherapy: a two-year retrospective chart review.</t>
  </si>
  <si>
    <t>Objective: Assess changes in symptoms of anxiety, depression, and psychosocial or spiritual distress before and after ketamine-assisted psychotherapy (KAP) in individuals with problematic substance use (PSU). Method(s): A retrospective chart review was performed on participant data from two five-year prospective outcomes studies: the AIMS Medical Outcomes Study (AMOS) and the AIMS Cancer Outcomes Study (ACOS). The efficacy of KAP for anxiety, depression, and psychosocial or spiritual well being was assessed in patients with current, past, or high risk of substance use disorder. Validated psychometrics utilized were Generalized Anxiety Disorder-7 (GAD-7), Patient Health Questionnaire-9 (PHQ-9), and the National Institute of Health - Healing Experiences of All Life Stressors (NIH-HEALS) questionnaires. Result(s): Between November 1, 2020 and October 31, 2022, a total of 18 patients identified with problematic substance use completed at least one KAP session and at least one baseline and post-KAP metric questionnaire. The PSU subpopulation average score changes were as follows: GAD-7 (-6.71 +/- 9.15, n = 14); PHQ-9 (-7.44 +/- 5.42, n = 16); and NIH-HEALS (5.13 +/- 13.64, n = 15). The average score changes for the KAP population of enrolled subjects were as follows: GAD-7 (-2.45 +/- 6.01, n = 104); PHQ-9 (-3.02 +/- 6.01, n = 111); and NIH-HEALS (2.93 +/- 11.91, n = 86). A comparison of average score changes (p &lt; 0.05) between the PSU subpopulation and KAP population were as follows: GAD-7 (0.0219, 95% C.I. 1.37-8.11); PHQ-9 (0.0062, 95% C.I. 1.28-7.56); and NIH-HEALS (0.5197, 95% C.I. 8.96-4.56). For patients with PSU, results demonstrate statistically significant improvements in anxiety and depression symptoms after at least one KAP session. Average NIH-HEALS scores increased, though not by a statistically significant amount. Compared to the general population of enrolled KAP patients during this period, patients with PSU reported significantly greater average reductions in GAD-7 and PHQ-9 scores. Conclusion(s): Undergoing one to six ketamine-assisted psychotherapy (KAP) sessions was associated with improved anxiety and depression ratings in patients with problematic substance use. Two-thirds of participants also experienced improved psychosocial and spiritual well-being. The use of KAP may be important to consider as a therapy for reducing anxiety and depression symptoms in patients with problematic substance use.Copyright © 2023 Whinkin, Eparwa, Julseth, Schneider and Aggarwal.</t>
  </si>
  <si>
    <t>https://dx.doi.org/10.3389/fpsyt.2023.1160442</t>
  </si>
  <si>
    <t>Frontiers in Psychiatry. 14 (no pagination), 2023. Article Number: 1160442. Date of Publication: 2023.</t>
  </si>
  <si>
    <t>Havnes, I; Bukten, A; Gossop, M; Waal, H; Stangeland, P; Clausen, T</t>
  </si>
  <si>
    <t>Reductions in convictions for violent crime during opioid maintenance treatment: A longitudinal national cohort study</t>
  </si>
  <si>
    <t>Violence; Crime; Maintenance treatment; Heroin; Treatment retention</t>
  </si>
  <si>
    <t>TREATMENT OUTCOME RESEARCH; FOLLOW-UP; DRUG-USE; METHADONE TREATMENT; SUBSTANCE-ABUSE; METHAMPHETAMINE; CRIMINALITY; PATTERNS; BEHAVIOR; ALCOHOL</t>
  </si>
  <si>
    <t>Background: Although opioid maintenance treatment (OMT) has been found to reduce crime, less is known about its associations with violent crime. This study investigates changes in violent crime convictions prior to, during, and after OMT, and examines the relationship between violent crime convictions prior to OMT with the risk of violent and non-violent crime convictions during treatment. Methods: The cohort comprised all who started OMT (n=3221) in Norway between 1997 and 2003. Treatment data were cross linked with the national Crime Registry. Convictions for violent crime 3 years prior to, during, and after treatment were studied. Results: Violent crime rates were significantly reduced during OMT compared with before treatment, for both men and women. The rate of convictions for violent crime during OMT was halved amongst those who remained in treatment. The reduction was less pronounced for those who left treatment: for this group, the rate of violent convictions after OMT was higher than before treatment. The risk of convictions for violent and non-violent crime during OMT was highest for those with violent convictions prior to treatment. Conclusions: Violent crime is reduced during OMT. Screening for violent behaviour and violence risk assessment should be implemented in the treatment system. (C) 2012 Elsevier Ireland Ltd. All rights reserved.</t>
  </si>
  <si>
    <t>Gossop, Michael;Trakada, Katia;Stewart, Duncan;Witton, John</t>
  </si>
  <si>
    <t>Reductions in criminal convictions after addiction treatment: 5-year follow-up.</t>
  </si>
  <si>
    <t>Changes in criminal convictions were investigated among 1075 clients admitted to 54 drug misuse treatment services across England as part of the National Treatment Outcome Research Study (NTORS). Convictions data during the year prior to treatment, and at 1 year, 2 years, and 5 years after treatment intake were collected from the Home Office Offenders' Index, a national database of all convictions in adult and youth courts. Clinical data were collected by face-to-face interviews at intake to treatment, and at follow-up 1 year, 2 years, and 4-5 years after admission to treatment. During the year prior to treatment, 34% of the sample had been convicted of at least one offence. Conviction rates at all follow-up points were significantly lower than at intake. During the year prior to the 5-year follow-up, 18% of the sample had been convicted of at least one offence. Statistically significant reductions in the mean number of convicted offences were also found between treatment intake and 5-year follow-up. Reductions in convictions were found for acquisitive, drug selling, and violent crimes. Reductions in crime were associated with reductions in regular heroin use, age, and with stable housing. The results replicate previously reported findings of crime reductions among the NTORS cohort as indicated by self-reported measures of offending behaviour. The observed reductions in crime among drug misusers after treatment represent substantial changes in behaviour and have considerable personal, social and clinical significance. Reduced criminality also provides substantial economic benefits to society. (PsycINFO Database Record (c) 2019 APA, all rights reserved)</t>
  </si>
  <si>
    <t>https://doi.org/10.1016/j.drugalcdep.2005.01.023</t>
  </si>
  <si>
    <t>Jones, Nicola R.;Shanahan, Marian;Dobbins, Timothy;Degenhardt, Louisa;Montebello, Mark;Gisev, Natasa;Larney, Sarah</t>
  </si>
  <si>
    <t>Reductions in emergency department presentations associated with opioid agonist treatment vary by geographic location: A retrospective study in New South Wales, Australia.</t>
  </si>
  <si>
    <t>Introduction and Aims: It is not known if the reduction in ED use during periods of OAT occurs across urgent and low acuity presentations. We aimed to compare the incidence and costs of urgent and low acuity ED presentations of people with opioid use disorder (OUD) in and out of opioid agonist treatment (OAT). Design and Methods: This was a retrospective cohort study (N = 24,875), using linked administrative health data from New South Wales (NSW), Australia. Urgent and low acuity ED incidence and associated costs were calculated for periods in and out of OAT. GEE models estimated the adjusted incidence rate ratio (IRR) for ED presentations. Average costs per personâ€_x0090_day were calculated with bootstrap confidence intervals. Results: Incidence of urgent presentations was lower in OAT compared to out of OAT [IRR (95%CI): 0.65 (0.61â€_x0090_0.69)]. In major cities, low acuity presentations were lower during OAT compared to timeout of OAT [IRR (95%CI): 0.82 (0.70â€_x0090_0.96)], in regional/remote areas, low acuity presentations were higher during OAT [IRR (95%CI): 2.65 (1.66â€_x0090_4.21)]. In major cities, average costs for low acuity presentations in OAT were 28% lower atA$0.50 (95%CI: A$0.48â€_x0090_A$0.52) and A$0.69 (95%CI: A$0.66â€_x0090_A$0.71) out of OAT, but 103% higher in regional/remote NSW, at A$2.12 (95%CI: A$1.91â€_x0090_A$2.34) in OAT and A$1.04 (95%CI: A$0.91â€_x0090_A$1.16) out of OAT. Discussion and Conclusions: OAT was associated with reductions in urgent ED presentations and associated costs among people with OUD. Geographical variation was evident for low acuity ED presentations, highlighting the need to increase access to OAT in regional/remote areas. (PsycINFO Database Record (c) 2019 APA, all rights reserved)</t>
  </si>
  <si>
    <t>https://doi.org/10.1111/dar.12976</t>
  </si>
  <si>
    <t>Stewart D, Gossop M, Marsden J.</t>
  </si>
  <si>
    <t>Reductions in non-fatal overdose after drug misuse treatment: results from the National Treatment Outcome Research Study (NTORS)</t>
  </si>
  <si>
    <t>10.1016/s0740-5472(01)00206-9</t>
  </si>
  <si>
    <t>Tang, A.;Liang, H. J.;Ungvari, G. S.;Tang, W. K.</t>
  </si>
  <si>
    <t>Referral patterns and clinical characteristics of subjects referred to substance abuse clinic of a regional hospital in Hong Kong.</t>
  </si>
  <si>
    <t>Objectives: To examine the clinical characteristics of subjects referred to the Substance Abuse Clinic of the Prince of Wales Hospital between 1 January 2007 and 31 December 2009 in Hong Kong. Methods: A chart review of 131 subjects referred to the Substance Abuse Clinic during the study period was carried out. Psychiatric diagnoses were made by a psychiatrist, according to the 10th edition of the International Classification of Diseases. Results: Social workers were increasingly a main source of referrals, accounting for 34% of referrals during the entire study period (and 43% in 2009). Another important referral source was the Hospital Authority system in Hong Kong, which accounted for 38% of referrals over the 3-year study period. Ketamine, methamphetamine, and cough mixtures were the most common drugs of primary misuse, the proportion of users being 34%, 24% and 12%, respectively. In these referals, the most common psychiatric diagnosis was substance-induced psychotic disorder, followed by depressive disorder, made in 44% and 22% of the subjects, respectively. Conclusions: Among Hong Kong substance abusers, psychotic and depressive disorders are common, and ketamine is the most commonly misused drug. (PsycINFO Database Record (c) 2017 APA, all rights reserved)</t>
  </si>
  <si>
    <t>East Asian Archives of Psychiatry</t>
  </si>
  <si>
    <t>Hong Kong Academy of Medicine</t>
  </si>
  <si>
    <t>Schulte E.
 Hermann K.
 Berghofer A.
 Hagmeister H.
 Schuh-Hofer S.
 Schenk M.
 Kopf A.
 Vilain M.
 Martus P.
 Willich S.N.
 Boemke W.</t>
  </si>
  <si>
    <t>Referral practices in patients suffering from non-malignant chronic pain.</t>
  </si>
  <si>
    <t>This paper presents the results of a prospective observational cohort study investigating referral practices to six specialized pain centres (SPCs) in 303 patients with headache (HD), low back pain (LBP), and neuropathic pain (NP). The study was divided into three parts. Part 1: The pain health care history (contacts with general practitioners and specialists, further referrals, time spans, therapies) before first contact with the SPC. Part 2: Reality of pain therapy and management in the SPC (patients' attrition, interdisciplinarity of therapy and novel therapeutic strategies instigated). Part 3: Follow-up and assessment of pain levels (NRS, SES), disability scores (PDI), QoL scores (SF 12), and anxiety and depression scores (HADS) at 0, 6 and 12 months. Using an ordinal linear regression model, factors predicting a good treatment outcome were identified. On average it took 3 years of pain symptoms before first consultation with GP. The median time period from the first pain sensations until the appointment in the SPC was 12 years. Nearly half of the referrals to specialists or SPCs were initiated by a non-professional. In the SPC the medication was changed in 71% of cases. Care was interdisciplinary in only 32%. At 6 and 12 months after the first contact with the SPC, only 20% of the patients had improved with respect to levels of pain and psychometric data. A high degree of chronicity, a history of pain-associated surgeries and low social support were negative predictors for treatment outcome. © 2009 European Federation of International Association for the Study of Pain Chapters.</t>
  </si>
  <si>
    <t>https://dx.doi.org/10.1016/j.ejpain.2009.05.015</t>
  </si>
  <si>
    <t>European Journal of Pain. 14(3) (pp e1-308), 2010. Date of Publication: March 2010.</t>
  </si>
  <si>
    <t>Elhamrawy A.
 Veneziano G.
 Tobias J.D.</t>
  </si>
  <si>
    <t>Regional anesthesia and sickle cell crisis in pediatric patients: An educational-focused review.</t>
  </si>
  <si>
    <t>Introduction: Sickle cell disease (SCD) is the most common inherited hemoglobinopathy, affecting approximately 100 000 patients in United States and millions worldwide. Although the mainstay of pain management for VOC remains systemic opioids, given the potential for adverse effects including respiratory depression and hypoxemia, there remains interest in the use of regional anesthetic techniques (neuraxial or peripheral nerve blockade). Method(s): A systematic search of pubMed, Scopus, and Google Scholar was conducted using the terms sickle cell disease, sickle cell crisis, pain crisis, vaso-occlusive crisis, regional anesthesia, peripheral nerve blockade, and neuraxial anesthesia. Result(s): We identified 7 publications, all of which were retrospective case series or single case reports, outlining the use of neuraxial anesthesia in a total of 26 patients with SCD. Additionally, we identified 4 publications, including one retrospective case series and 3 single case reports, entailing the use of peripheral blockade in patients with VOC and SCD. Discussion(s): The available literature, albeit all retrospective or anecdotal, suggests the potential utility of regional anesthesia to treat pain in patients with SCD. Additional benefits have included avoidance of the potential deleterious physiologic effects of systemic opioids and in one case series, an improvement in respiratory function as judged by pulse oximetry. The anecdotal and retrospective nature of the available reports with an absence of prospective trials limits the evidence based medicine available from which to develop to guidlines for the optimal local anesthetic agent to use, its concentration, the rate of infusion, and the choice of adjunctive agents.Copyright © 2023 John Wiley &amp; Sons Ltd.</t>
  </si>
  <si>
    <t>https://dx.doi.org/10.1111/pan.14801</t>
  </si>
  <si>
    <t>Paediatric Anaesthesia. (no pagination), 2023. Date of Publication: 2023.</t>
  </si>
  <si>
    <t>Saint Onge J.M.
 Cepeda A.
 Lee King P.A.
 Valdez A.</t>
  </si>
  <si>
    <t>Regional anesthesia for the trauma patient: Improving patient outcomes.</t>
  </si>
  <si>
    <t>Trauma is a significant health problem and a leading cause of death in all age groups. Pain related to trauma is frequently severe, but is often undertreated in the trauma population. Opioids are widely used to treat pain in injured patients but have a broad range of undesirable effects in a multitrauma patient such as neurologic and respiratory impairment and delirium. In contrast, regional analgesia confers excellent site-specific pain relief that is free from major side effects, reduces opioid requirement in trauma patients, and is safe and easy to perform. Specific populations that have shown benefits (including morbidity and mortality advantages) with regional analgesic techniques include those with fractured ribs, femur and hip fractures, and patients undergoing digital replantation. Acute compartment syndrome is a potentially devastating sequela of soft-tissue injury that complicates high-energy injuries such as proximal tibia fractures. The use of regional anesthesia in patients at risk for compartment syndrome is controversial; although the data is sparse, there is no evidence that peripheral nerve blocks delay the diagnosis, and these techniques may in fact facilitate the recognition of pathologic breakthrough pain. The benefits of regional analgesia are likely most influential when it is initiated as early as possible, and the performance of nerve blocks both in the emergency room and in the field has been shown to provide quality pain relief with an excellent safety profile.Copyright © 2015 Gadsden and Warlick.</t>
  </si>
  <si>
    <t>https://dx.doi.org/10.2147/LRA.S55322</t>
  </si>
  <si>
    <t>Local and Regional Anesthesia. 8 (pp 45-55), 2015. Date of Publication: 12 Aug 2015.</t>
  </si>
  <si>
    <t>Regional anesthesia procedures for shoulder and upper arm surgery upper extremity update-2005 to present.</t>
  </si>
  <si>
    <t>This review of the literature since 2005 assesses developments of RA techniques commonly used for shoulder surgery, and their effectiveness for postoperative analgesia. Advantages of regional techniques include site-specific anesthesia and decreased postoperative opioid use. For shoulder surgeries, the ISB provides effective analgesia with minimal complications, whereas the impacts of IA single-injections remain unclear. When combined with GA, ISB can be used in lower volumes and reducing the complications for shoulder and proximal upper extremity. USG ISB and SCB are both effective and safe for shoulder surgery with a low incidence of complications, especially PONS.53 When compared with intravenous patient-controlled opioid analgesia, a perineural LA infusion using a disposable pump with patient-controlled LA bolus function has led to better pain relief and functional recovery while decreasing the need for rescue analgesics and the number of adverse events after ambulatory orthopedic surgery.98 The most remarkable advance in RA in the past 5 years is the increased usage of USG. Although there are no large-scale prospective studies to show the safety, efficacy, and success and complication rates for USG blocks, USG RA theoretically could have less risk for neurologic symptoms, except for those induced by LA (less likely perineurally, much more likely intraneurally). The next "quantum leap" lies in reducing LA concentrations and augmenting anesthetic-analgesic effects with perineural additives (including clonidine, buprenorphine, and likely low-dose dexamethasone) .30 Since 2005, perineural catheters have been an analgesic option that offers improved pain relief among other benefits, and are now being used at home.99 It is clear that patients benefit greatly from a single injection and continuous nerve block for postoperative pain management, but the financial and logistical aspects need to be resolved, not to mention the phrenic hemiparesis coin toss. Whether combined perineural analgesic adjuvants prolong low-concentration LA nerve blocks sufficiently to render brachial plexus catheters as unnecessary would certainly represent another quantum leap. © 2012, Lippincott Williams &amp; Wilkins.</t>
  </si>
  <si>
    <t>https://dx.doi.org/10.1097/AIA.0b013e31821a0284</t>
  </si>
  <si>
    <t>International Anesthesiology Clinics. 50(1) (pp 26-46), 2012. Date of Publication: 2012.</t>
  </si>
  <si>
    <t>Yucel M.
 Solowij N.
 Respondek C.
 Whittle S.
 Fornito A.
 Pantelis C.
 Lubman D.I.</t>
  </si>
  <si>
    <t>Regional brain abnormalities associated with heavy long-term Cannabis use.</t>
  </si>
  <si>
    <t>Context: Cannabis is the most widely used illicit drug in the developed world. Despite this, there is a paucity of research examining its long-term impact on the human brain. Objective and Design: In this study, we used high-resolution (3 Tesla) magnetic resonance imaging (MRI) to assess volumetric changes within two cannabinoid rich regions of the brain known to be susceptible to the neurotoxic effects of cannabis exposure (the hippocampus and amygdala) in a sample of long-term, heavy users carefully screened for polysubstance abuse and mental disorders. Given the growing literature regarding an association between cannabis use and the development of psychosis, as well as cognitive impairment, we also assessed for subthreshold psychotic symptoms and verbal learning ability in our otherwise psychologically healthy sample. Setting(s): Participants were recruited from the general community and scanned at a hospital research facility. Participant(s): Fifteen carefully selected long-term (&gt;10 years duration) and heavy (&gt;5 joints per day) cannabis-using males (mean age 39.8 years; 19.7 years of regular use) with no history of polydrug abuse or neurological/mental disorder, and 16 healthy volunteers (mean age 36.4 years) matched on age, premorbid intelligence education, and state and trait anxiety. With respect to alcohol use, the groups did not differ in levels of current consumption, lifetime use or history of abuse or dependence, and no participant drank more than 24 standard alcoholic drinks per week. A significantly greater proportion of cannabis users were also tobacco smokers (P &lt; 0.0001). For all users, cannabis was the primary drug of abuse with only limited, experimental use of other illicit drugs (generally less than 10 lifetime episodes). Outcome measures: Volumetric measures of hippocampus and amygdala, combined with measures of cannabis use. Subthreshold psychotic symptoms and verbal learning ability were also measured. Result(s): Cannabis users had bilaterally reduced hippocampal and amygdala volumes (P = 0.001) with a relatively (and significantly; P = 0.018) greater magnitude of reduction in the former (12.0% in hippocampus vs 7.1% in amygdala). Left hippocampal volume was inversely associated with cumulative dose of cannabis use over the previous 10 years (P = 0.014), as well as subthreshold positive psychotic symptoms (P &lt; 0.001). Positive symptom scores were also associated with cumulative dose of cannabis used (P= 0.048). While cannabis users performed significantly worse than controls on verbal learning (P = 0.0005), this did not correlate with regional brain volumes in either group. No other associations were found between other brain volumetric measures, cannabis use, and psychotic symptoms, nor did they vary as a function of alcohol or tobacco use. Conclusion(s): Our findings challenge the widespread perception of cannabis as having limited or no neuroanatomical sequelae. While modest use may not lead to significant neurotoxicity, our results suggest that heavy daily use might indeed be toxic to human brain tissue. Indeed, our results provide new evidence of doserelated structural abnormalities in the hippocampus and amygdala of long-term heavy cannabis users, and corroborate similar findings within the animal literature. These findings indicate that heavy daily cannabis use over protracted periods exerts harmful effects on brain tissue and mental health. Further prospective, longitudinal research is required to determine the degree and mechanisms of long-term cannabis-related harms, as well as the time-course of neuronal recovery following abstinence.</t>
  </si>
  <si>
    <t>European Neuropsychopharmacology. Conference: 21st ECNP Congress. Barcelona Spain. Conference Publication: (var.pagings). 18(S4) (pp S545-S546), 2008. Date of Publication: August 2008.</t>
  </si>
  <si>
    <t>Hesse S, Barthel H, Hermann W, Murai T, Kluge R, Wagner A, Sabri O, Eggers B.</t>
  </si>
  <si>
    <t>Regional serotonin transporter availability and depression are correlated in Wilson's disease</t>
  </si>
  <si>
    <t>J Neural Transm (Vienna)</t>
  </si>
  <si>
    <t>10.1007/s00702-003-0008-8</t>
  </si>
  <si>
    <t>Chen T.-C.
 Kurdi A.
 Su T.-L.
 Chen L.-C.</t>
  </si>
  <si>
    <t>Regional variation in longitudinal trajectories of primary care opioids prescribing across Health Boards in Scotland: a population-based study.</t>
  </si>
  <si>
    <t>Background: This study aims to describe the longitudinal trajectory of opioid prescribing at the practice level and assess associated factors, including Health Boards and socioeconomic status. Research design and methods: This drug utilization research used practice-level dispensing data from 2016 to 2018. Practice-level prescription opioids dispensed were quantified by the defined daily doses (DDDs) per 1000 registrants. Group-based trajectory models were used to identify groups of practices with similar trajectories based on the difference in monthly opioid utilization. Characteristics of registrants were associated with the trajectory by a conditional logistic regression and the prescription opioids dispensed by a random-effect regression model. Result(s): Of the 798 practices, 29.5% increased opioid prescription by an additional 100 DDDs/1000 registrants/month during 2017 and 2018. Practice in southwest Scotland tended to be categorized into the group with increasing opioid utilization. Deprived socioeconomic status was associated with increasing opioid utilization (odds ratio: 2.2; 95% confidence interval: 1.5, 3.2) or higher annual opioid utilization (coefficient: 358.2; 95% confidence interval: 327.6, 388.8). Conclusion(s): Increasing opioid utilization over time was related to deprived socioeconomic status associated with chronic pain conditions and inequality in pain services. Further strategies to balance inequality are needed, which needs further investigation.Copyright © 2022 Informa UK Limited, trading as Taylor &amp; Francis Group.</t>
  </si>
  <si>
    <t>https://dx.doi.org/10.1080/17512433.2022.2102972</t>
  </si>
  <si>
    <t>Expert Review of Clinical Pharmacology. 15(7) (pp 897-905), 2022. Date of Publication: 2022.</t>
  </si>
  <si>
    <t>Hogan D.B.
 Maxwell C.J.
 Fung T.S.
 Ebly E.M.</t>
  </si>
  <si>
    <t>Regional variation in the use of medications by older Canadians - A persistent and incompletely understood phenomena.</t>
  </si>
  <si>
    <t>Background. We have previously reported on regional variability in medication consumption by older Canadians. In this study, we used longitudinal data to determine whether regional differences in commonly consumed medications persisted and to explore potential explanatory factors for observed differences. Methods. We utilized data from the second phase of the Canadian Study of Health and Aging to assess the number, types, and variability of medications used between regions. Linear and logistic regressions (LRs) were used to predict the number of medications and the use of specific agents where significant regional variability was found to exist. Results. There were significant regional differences in the number of medications consumed and in the prevalence of use of acetaminophen (p &lt; 0.002), benzodiazepines (p &lt; 0.020), nitrates (p = 0.040), and complementary and alternative medicines (CAMs; p &lt; 0.020). The proportion of subjects using acetaminophen was highest in British Columbia (44.6%) and lowest in Quebec (27.3%). Benzodiazepine and nitrate consumption was highest in Quebec (35.9 and 19%, respectively) and lowest in the Praires (18.2%) and Atlantic Canada (6.6%). CAM use was highest in British Columbia (47.1%) and lowest in the Atlantic region (26.8%). Similar inter-regional differences had been found 5 years previously. There were no significant regional differences in the prevalence of hypertension, myocardial infarction, diabetes, arthritis/rheumatism, or depression. Region remained a significant explanatory variable for the number of medications and nitrate, benzodiazepine, and CAM use in our multivariate models. Conclusions. Regional differences in medication use persisted over the course of this longitudinal study. Much of the variability remains unexplained. The reasons for regional differences in consumption of drugs and their clinical significance should be addressed. Copyright © 2003 John Wiley &amp; Sons, Ltd.</t>
  </si>
  <si>
    <t>https://dx.doi.org/10.1002/pds.803</t>
  </si>
  <si>
    <t>Pharmacoepidemiology and Drug Safety. 12(7) (pp 575-582), 2003. Date of Publication: October/November 2003.</t>
  </si>
  <si>
    <t>Jones, Hendree E.;Wong, Conrad J.;Tuten, Michelle;Stitzer, Maxine L.</t>
  </si>
  <si>
    <t>Reinforcement-based therapy: 12-month evaluation of an outpatient drug-free treatment for heroin abusers.</t>
  </si>
  <si>
    <t>This controlled study examined the efficacy of reinforcement-based therapy (RBT) for producing enhanced abstinence outcomes over 12 months in opioid-dependent patients exiting a brief residential detoxification. Patients were randomly assigned upon completing their medically managed taper (i.e., detoxification) to RBT (N= 66) or usual care (N= 64) referral to community treatment programs. The 6-month RBT program offered an array of abstinence-based incentives including rent payment for recovery housing, program-led recreational activities and skills training for procuring employment. RBT produced significantly higher self-report and urinalysis-confirmed rates of abstinence from opioids and cocaine relative to usual care at 1 (42% versus 15%) and 3 (38% versus 17%) months during treatment but not at 6 or 12 months after enrollment. The RBT but not the usual care group showed significant increases in the number of days worked and the amount of legal income earned at 3, 6 and 12 months. The results of this randomized study suggest that an intensive reinforcement-based therapy that includes abstinence-based recovery housing is a promising approach; however, further research is needed to determine the role of treatment intensity and the specific efficacy of RBT's component parts. (PsycInfo Database Record (c) 2022 APA, all rights reserved)</t>
  </si>
  <si>
    <t>https://doi.org/10.1016/j.drugalcdep.2005.01.006</t>
  </si>
  <si>
    <t>Wegman M.P.
 Altice F.L.
 Kaur S.
 Rajandaran V.
 Osornprasop S.
 Wilson D.
 Wilson D.P.
 Kamarulzaman A.</t>
  </si>
  <si>
    <t>Relapse to opioid use in opioid-dependent individuals released from compulsory drug detention centres compared with those from voluntary methadone treatment centres in Malaysia: a two-arm, prospective observational study.</t>
  </si>
  <si>
    <t>Background Detention of people who use drugs into compulsory drug detention centres (CDDCs) is common throughout East and Southeast Asia. Evidence-based pharmacological therapies for treating substance use disorders, such as opioid agonist treatments with methadone, are generally unavailable in these settings. We used a unique opportunity where CDDCs coexisted with voluntary drug treatment centres (VTCs) providing methadone in Malaysia to compare the timing and occurrence of opioid relapse (measured using urine drug testing) in individuals transitioning from CDDCs versus methadone maintenance in VTCs. Methods We did a parallel, two-arm, prospective observational study of opioid-dependent individuals aged 18 years and older who were treated in Malaysia in the Klang Valley in two settings: CDDCs and VTCs. We used sequential sampling to recruit individuals. Assessed individuals in CDDCs were required to participate in services such as counselling sessions and manual labour. Assessed individuals in VTCs could voluntarily access many of the components available in CDDCs, in addition to methadone therapy. We undertook urinary drug tests and behavioural interviews to assess individuals at baseline and at 1, 3, 6, 9, and 12 months post-release. The primary outcome was time to opioid relapse post-release in the community confirmed by urinary drug testing in individuals who had undergone baseline interviewing and at least one urine drug test (our analytic sample). Relapse rates between the groups were compared using time-to-event methods. This study is registered at ClinicalTrials.gov (NCT02698098). Findings Between July 17, 2012, and August 21, 2014, we screened 168 CDDC attendees and 113 VTC inpatients; of these, 89 from CDDCs and 95 from VTCs were included in our analytic sample. The baseline characteristics of the two groups were similar. In unadjusted analyses, CDDC participants had significantly more rapid relapse to opioid use post-release compared with VTC participants (median time to relapse 31 days [IQR 26-32] vs 352 days [256-unestimable], log rank test, p&lt;0.0001). VTC participants had an 84% (95% CI 75-90) decreased risk of opioid relapse after adjustment for control variables and inverse propensity of treatment weights. Time-varying effect modelling revealed the largest hazard ratio reduction, at 91% (95% CI 83-96), occurs during the first 50 days in the community. Interpretation Opioid-dependent individuals in CDDCs are significantly more likely to relapse to opioid use after release, and sooner, than those treated with evidence-based treatments such as methadone, suggesting that CDDCs have no role in the treatment of opioid-use disorders. Funding The World Bank Group, Doris Duke Charitable Foundation, National Institute on Drug Abuse, Australian National Health &amp; Medical Research Council, National Institute of Mental Health, and the University of Malaya-Malaysian Ministry of Higher Education High Impact Research Grant.Copyright © 2017 The Author(s). Published by Elsevier Ltd. This is an Open Access article under the CC BY-NC-ND license</t>
  </si>
  <si>
    <t>https://dx.doi.org/10.1016/S2214-109X%2816%2930303-5</t>
  </si>
  <si>
    <t>The Lancet Global Health. 5(2) (pp e198-e207), 2017. Date of Publication: 01 Feb 2017.</t>
  </si>
  <si>
    <t>Newton-Howes G, Boden JM.</t>
  </si>
  <si>
    <t>Relation between age of first drinking and mental health and alcohol and drug disorders in adulthood: evidence from a 35-year cohort study</t>
  </si>
  <si>
    <t>10.1111/add.13230</t>
  </si>
  <si>
    <t>Kirisci L, Tarter RE, Vanyukov M, Reynolds M, Habeych M.</t>
  </si>
  <si>
    <t>Relation between cognitive distortions and neurobehavior disinhibition on the development of substance use during adolescence and substance use disorder by young adulthood: a prospective study</t>
  </si>
  <si>
    <t>10.1016/j.drugalcdep.2004.04.015</t>
  </si>
  <si>
    <t>Novella A.
 Elli C.
 Tettamanti M.
 Nobili A.
 Ianes A.
 Mannucci P.M.
 Pasina L.</t>
  </si>
  <si>
    <t>Relation between drug therapy-based comorbidity indices, Charlson's comorbidity index, polypharmacy and mortality in three samples of older adults.</t>
  </si>
  <si>
    <t>Background: Comorbidity indexes were designed in order to measure how the disease burden of a patient is related to different clinical outcomes such as mortality, especially in older and intensively treated people. Charlson's Comorbidity Index (CCI) is the most widely used rating system, based on diagnoses, but when this information is not available therapy-based comorbidity indices (TBCI) are an alternative: among them, Drug Derived Complexity Index (DDCI), Medicines Comorbidity Index (MCI), and Chronic Disease Score (CDS) are available. Aim(s): This study assessed the predictive power for 1-year mortality of these comorbidity indices and polypharmacy. Method(s): Survival analysis and Receiver Operating Characteristic (ROC) analysis were conducted on three Italian cohorts: 2,389 nursing home residents (Korian), 4,765 and 633 older adults admitted acutely to geriatric or internal medicine wards (REPOSI and ELICADHE). Result(s): Cox's regression indicated that the highest levels of the CCI are associated with an increment of 1-year mortality risk as compared to null score for all the three samples. DDCI and excessive polypharmacy gave similar results but MCI and CDS were not always statistically significant. The predictive power with the ROC curve of each comorbidity index was poor and similar in all settings. Conclusion(s): On the whole, comorbidity indices did not perform well in our three settings, although the highest level of each index was associated with higher mortality.Copyright © 2022 Elsevier B.V.</t>
  </si>
  <si>
    <t>https://dx.doi.org/10.1016/j.archger.2022.104649</t>
  </si>
  <si>
    <t>Archives of Gerontology and Geriatrics. 100 (no pagination), 2022. Article Number: 104649. Date of Publication: 01 May 2022.</t>
  </si>
  <si>
    <t>McKay, James R.;Pettinati, Helen M.;Morrison, Rebecca;Feeley, Michael;Mulvaney, Francis D.;Gallop, Robert</t>
  </si>
  <si>
    <t>Relation of depression diagnoses to 2-year outcomes in cocaine-dependent patients in a randomized continuing care study.</t>
  </si>
  <si>
    <t>This study examined the relation between depression diagnoses and outcomes in 132 cocaine-dependent patients who were randomized to relapse prevention (RP) or standard 12-step focused group continuing rare and followed for 2 years. Depressed patients attended more treatment sessions and had more cocaine-free urines during treatment than participants without depression, but they drank alcohol more frequently before treatment and during the 18-month posttreatment follow-up. Cocaine outcomes in depressed patients deteriorated to a greater degree after treatment than did cocaine outcomes in patients without depression, particularly in patients in RP who had a current depressive disorder at baseline. The best alcohol outcomes were obtained in nondepressed patients who received RIP. The results suggest that extended continuing care treatment may be warranted for cocaine-dependent patients with co-occurring depressive disorders. (PsycInfo Database Record (c) 2023 APA, all rights reserved)</t>
  </si>
  <si>
    <t>https://doi.org/10.1037/0893-164X.16.3.225</t>
  </si>
  <si>
    <t>Wei, Yue;Zhao, Jiaxi;Wong, Ian C. K.;Wan, Eric Y. F.;Taylor, David McD;Blais, Joseph E.;Castle, David J.;Knott, Jonathan C.;Tse, Man Li;Chow, Anthony T. Y.;Chan, Esther W.</t>
  </si>
  <si>
    <t>Relation of substance use disorders to mortality, accident and emergency department attendances, and hospital admissions: A 13-year population-based cohort study in Hong Kong.</t>
  </si>
  <si>
    <t>Background: The impact of substance use disorders (SUD) in an Asian population has not been fully explored. We aimed to assess the risk of mortality, accident and emergency (A&amp;E) department attendances, and hospital admissions associated with SUD in a population-based cohort study. Method: Patients diagnosed with SUD in public A&amp;E departments from 2004 to 2016 (N = 8,423) were identified in the Clinical Database Analysis and Reporting System of the Hong Kong Hospital Authority and 1:1 matched to patients without SUD by propensity score (N = 6,074 in each group). Relative risks of mortality, A&amp;E attendances and hospital admissions were assessed using Cox regression and Hurdle negative binomial regression. Results: Patients with SUD had higher mortality (hazard ratio=1.43; 95% confidence interval [CI]=1.26â€“1.62) and more often died from poisoning or toxicity and injuries. The odds ratio (OR) for A&amp;E attendances and all-cause hospital admissions associated with SUD were 2.80 (95% CI=2.58â€“3.04) and 3.54 (95% CI=3.26â€“3.83), respectively. The impact of SUD on the above outcomes was greatest among school-aged individuals (â‰¤ 21 years) and decreased with age. The relative risk of mental disorder-related hospital admissions was much higher than that for infections, respiratory diseases, and cardiovascular diseases. In patients with SUD, ketamine and amphetamine use were associated with increased A&amp;E attendances than opioid use. Conclusions: SUD was associated with increased mortality, A&amp;E attendances and hospital admissions, especially in school-aged individuals. Our findings suggest prioritising early treatment and preventive interventions for school-aged individuals and focusing on the management of comorbid mental disorders and the use of ketamine and amphetamine. (PsycInfo Database Record (c) 2023 APA, all rights reserved)</t>
  </si>
  <si>
    <t>https://doi.org/10.1016/j.drugalcdep.2021.109119</t>
  </si>
  <si>
    <t>El-Bassel N, Gilbert L, Wu E, Go H, Hill J.</t>
  </si>
  <si>
    <t>Relationship between drug abuse and intimate partner violence: a longitudinal study among women receiving methadone</t>
  </si>
  <si>
    <t>Am J Public Health. 2005 Mar;95(3):465-70. doi: 10.2105/AJPH.2003.023200.</t>
  </si>
  <si>
    <t>PMC1449203</t>
  </si>
  <si>
    <t>10.2105/AJPH.2003.023200</t>
  </si>
  <si>
    <t>Zhou Y.-L.
 Wu F.-C.
 Wang C.-Y.
 Zheng W.
 Lan X.-F.
 Deng X.-R.
 Ning Y.-P.</t>
  </si>
  <si>
    <t>Relationship between hippocampal volume and inflammatory markers following six infusions of ketamine in major depressive disorder.</t>
  </si>
  <si>
    <t>Background: Evidences suggest that inflammatory marker-mediated neuroplasticity contributes critically to brain changes following antidepressant treatment. To date, no study has examined the relationship between changes in hippocampal volume, depressive symptoms, and inflammatory markers following repeated ketamine treatment. Method(s): Forty-four patients with major depressive disorder received six intravenous ketamine (0.5 mg/kg) infusions over 12 days. The Montgomery-Asberg Depression Rating Scale (MADRS) was used to assess depressive symptoms, and peripheral blood was collected to test multiple cytokines and tryptophan (TRP) metabolites at baseline, 24 h and 14 days after the sixth infusion (day 13 and day 26). Magnetic resonance imaging (MRI) scans were carried out at baseline and day13, and FreeSurfer software was used to process the T1 images and analyze hippocampal volume. Result(s): Following ketamine, a significant improvement in depressive symptoms, a small increase in right hippocampal volume and alterations in inflammatory markers was found. No significant association was found between changes in inflammatory markers and changes in hippocampal volume from baseline to day 13 (P&gt;0.05), while a weak association was found between TRP metabolite changes and other cytokine changes from baseline to day 26 (beta=-0.357, t=-2.600, P = 0.013). Limitation(s): The patients continued receiving previous medications during ketamine treatment, which may have impacted hippocampal volume and inflammatory markers. Conclusion(s): Hippocampal volume increase following ketamine was an independent neurobiological effect that was not associated with changes in peripheral inflammatory markers, suggesting a likely complex neurobiological mechanism of the antidepressant effect of ketamine.Copyright © 2020 Elsevier B.V.</t>
  </si>
  <si>
    <t>Journal of Affective Disorders. 276 (pp 608-615), 2020. Date of Publication: 1 November 2020.</t>
  </si>
  <si>
    <t>Richard E.
 Pazmino A.G.
 De La Cruz A.A.
 Cunningham C.
 Perez H.R.
 Zhang C.
 Deng Y.
 Starrels J.L.</t>
  </si>
  <si>
    <t>Relationship between mental health and opi-oid misuse in people living with HIV and chronic pain.</t>
  </si>
  <si>
    <t>Background: People living with HIV (PLWH) have a high prevalence of chronic pain and prescription opioid use and misuse. Anxiety, depression, social isolation, and PTSD are common in PLWH and all patients with chronic pain. However, little is known about the relationship between these mental health conditions and prescription opioid misuse in PLWH who have chronic pain. Method(s): This is a cross-sectional analysis of baseline data from 100 PLWH with chronic pain enrolled in a longitudinal observational study between May 2017 and December 2018. The primary outcome, opioid misuse, was assessed using the Current Opioid Misuse Measure (COMM, scored out of 68, 9 indicates misuse). The COMM assesses self-reported signs and symptoms of intoxication, emotional volatility, poor response to medications, addiction, healthcare use patterns, and problematic medication behavior. Four separate multivariate linear regression models were constructed to examine the relationship between each of 4 mental health variables with opioid misuse: anxiety (Brief Symptom Inventory anxiety sub-scale, scored out of 24), depression (Center for Epidemiologic Studies Depression Scale, scored out of 30), social isolation (PROMIS measure, scored out of 32), and PTSD (PTSD Checklist-Civilian Version, scored out of 25). Age, race, gender, and whether patients' had 3 opioid prescriptions 21 days apart in 6 months (chronic opioid therapy [COT]) were covariates. A fifth model included all mental health variables. Result(s): Of 100 PLWH and chronic pain, 44 were currently prescribed opioids. Of the 44, the mean age was 55, 47.7% were male, 52.3% were African American and 34.1% were Hispanic, and 52.3% were on COT. The mean COMM score was 13 and 65.9% of participants met the threshold for misuse. In separate multivariate linear regression models, anxiety, depression, social isolation, and PTSD were each positively associated with opioid misuse (Table). When all mental health variables were included in the same model, only anxiety remained significantly associated with opioid misuse (adjusted beta=1.08, CI: 0.14-2.03, R, 2=0.51 p&lt; 0.05). Conclusion(s): Among PLWH with chronic pain who are prescribed opioids anxiety, depression, social isolation, and PTSD were positively associated with opioid misuse using the self-reported COMM, and anxiety appears to be the most robust predictor of opioid misuse as measured by the COMM. However, future investigation is needed to validate which of these conditions are most strongly associated with misuse using objective measures of misuse. These findings suggest that each of these conditions should be evaluated when considering risks of opioids in PLWH with chronic pain.</t>
  </si>
  <si>
    <t>https://dx.doi.org/10.1007/11606.1525-1497</t>
  </si>
  <si>
    <t>Journal of General Internal Medicine. Conference: 2019 Annual Meeting of the Society of General Internal Medicine, SGIM 2019. Washington, DC United States. 34(2 Supplement) (pp S345), 2019. Date of Publication: May 2019.</t>
  </si>
  <si>
    <t>Patkar, Ashwin A.;Berrettini, Wade H.;Mannelli, Paolo;Gopalakrishnan, Raman;Hoehe, Margret R.;Bilal, Louai;Weinstein, Stephen;Vergare, Michael J.</t>
  </si>
  <si>
    <t>Relationship between serotonin transporter gene polymorphisms and platelet serotonin transporter sites among African-American cocaine-dependent individuals and healthy volunteers.</t>
  </si>
  <si>
    <t>We investigated whether 5-HTTLPR variants were related to differences in measures of platelet 5-HTT sites in cocaine-dependent patients and healthy volunteers (controls). Polymerase chain reaction-based genotyping of a 44 base pair insertion/deletion polymorphism in 5-HTTLPR was performed in 138 cocaine-dependent African-American subjects and 60 African-American controls. Platelet 5-HTT sites were measured using the tritiated paroxetine binding assay. Relationships of 5-HTTLPR genotypes with Bmax and Kd were examined. Bmax values were significantly lower in cocaine-dependent patients than controls; however, 5-HTTLPR genotype distributions or allele frequencies did not differ between the two groups. There were no significant differences in Bmax between the three genotypes among cocaine-dependent patients or controls. All three genotypes in cocaine-dependent patients showed comparable reductions in Bmax from the corresponding genotypes in controls. Although platelet 5-HTT densities are reduced in patients with cocaine dependence compared with healthy volunteers, these genotypic variations in the serotonin transporter do not seem to influence levels of platelet 5-HTT in cocaine-dependent patients or healthy volunteers. (PsycINFO Database Record (c) 2016 APA, all rights reserved)</t>
  </si>
  <si>
    <t>https://doi.org/10.1097/00041444-200403000-00004</t>
  </si>
  <si>
    <t>Psychiatric Genetics</t>
  </si>
  <si>
    <t>Valtuena Garcia M.
 Lago Garcia L.
 Combina Fescina R.
 Vazquez Gonzalez A.
 Ludwig C.
 Gonzalez Suarez A.
 Lopez Fernandez J.
 Huergo Lora C.
 Ocio Leon S.
 Arias Martino R.</t>
  </si>
  <si>
    <t>Relationship between suicide attempts of repetition and dependence to the cocaine: Report of clinical case.</t>
  </si>
  <si>
    <t>Introduction: People with borderline personality disorder are at higher risk of repeating suicidal behavior. At the same time, numerous publications have demonstrated the relationship between cocaine dependence and suicide attempts of repetition. Objective(s): Review the relationship between cocaine addiction, borderline personality disorder and repeated suicide attempts. Present through a clinical case the effectiveness of a comprehensive and multidisciplinary therapeutic plan with different mental health devices. Method(s): To review the psychopathological evolution of a patient with a diagnosis of borderline personality disorder; dependence to the cocaine; Harmful alcohol consumption and suicidal behavior from the beginning of follow-up in mental health services to the present. Review the existing scientific evidence on the relationship between cocaine addiction and repeated suicide attempts. Analyze the eficacy of the different treatments available. Result(s): This is a longitudinal and retrospective study of the psychiatric history and evolution of a clinical case since the implementation of an individualized therapeutic program and the favorable results obtained. Intensive outpatient follow-up was carried out for high suicide risk and hospitalization in a psychiatric hospitalization unit, day care centre and therapeutic community. Conclusion(s): At present, the patient remains in abstinence with remission of suicidal ideation. The literature has shown the usefulness of intensive mental health follow-up programs to achieve remission of suicidal ideation and maintain abstinence from illegal substances.</t>
  </si>
  <si>
    <t>https://dx.doi.org/10.1192/j.eurpsy.2021.1715</t>
  </si>
  <si>
    <t>European Psychiatry. Conference: 29th European Congress of Psychiatry, EPA 2021. Virtual. 64(Supplement 1) (pp S645-S646), 2021. Date of Publication: April 2021.</t>
  </si>
  <si>
    <t>Dev R.
 Hui D.
 Nooruddin Z.
 Munsell M.
 Fabbro E.D.
 Bruera E.</t>
  </si>
  <si>
    <t>Relationship between symptom distress, opioid therapy, and endocrine abnormalities in Patients with advanced cancer.</t>
  </si>
  <si>
    <t>Objectives: Patients with advanced cancer often have increased symptom burden including pain, weight loss, insomnia and fatigue. Opioid therapy for the management of cancer pain may result in neuro-hormonal dysfunction which may contribute to a patient's symptom distress. We examined the relationship between opioid therapy, serum cortisol and testosterone levels, and symptom distress in cancer patients. Method(s): A retrospective chart review was performed on 77 consecutive patients with advanced cancer referred to a cancer cachexia clinic. We collected information regarding cortisol levels (AM and random), testosterone (male only), morphine equivalent daily dose (MEDD), and symptom severity by Edmonton Symptom Assessment Scale (ESAS). Non-parametric correlation analysis was performed. Result(s): The median age was 63 (range 24-79) and predominantly males, (n=48, 62%). Thirty-three patients (43%) had gastrointestinal malignancies. The median random cortisol was 19.1 (Q1-Q3 13.4-23.8 (normal 4.3-22.4)) which correlated with MEDD (Spearman's coefficient: 0.25, p=0.032), pain (0.50, p&lt;0.001), fatigue (0.29, p=0.012), nausea (0.34, p=0.003), depression (0.24, p= 0.032), and anxiety (0.25, p=0.031), although only pain and nausea remained significant after Bonferroni correction. Median morning cortisol (n=28) was 20.6 (Q1-Q3 16.6-25.4), and significantly correlated with pain (0.55, p= 0.003) with Bonferroni correction. In patients with a MEDD&lt;=30, mean random cortisol levels was 16.8, while patients with a MEDD&gt;30 had a mean random cortisol level of 20.6, p=0.006. In 44 male cancer patients, MEDD was inversely correlated with total testosterone level (-0.52, p=0.001). Conclusion(s): Elevated random cortisol had a strong association with pain and opioid use, while elevated morning cortisol was associated with pain only. Advanced cancer patients on higher opioid therapy (MEDD&gt;30) had increased cortisol levels and in male patients, lower testosterone levels. Our study suggests that opioid therapy may result in gonadal dysfunction while sparing the adrenal axis. Future prospective research is needed to confirm our findings.</t>
  </si>
  <si>
    <t>https://dx.doi.org/10.1007/s00520-009-0643-1</t>
  </si>
  <si>
    <t>Supportive Care in Cancer. Conference: 2009 International MASCC/IS00 Symposium. Rome Italy. Conference Publication: (var.pagings). 17(7) (pp 963), 2009. Date of Publication: July 2009.</t>
  </si>
  <si>
    <t>Siracuse J.
 Rowe V.
 Menard M.
 Rosenfield K.
 Conte M.
 Powell R.
 Giles K.
 Hamza T.
 Strong M.
 White C.
 Choudhry N.
 Farber A.</t>
  </si>
  <si>
    <t>Relationship Between WIfI (Wound, Ischemia, Foot Infection) Stage and Quality of Life at Revascularization in Best-CLI (Best Endovascular vs. Best Surgical Therapy in Patients With Critical Limb Ischemia) Trial.</t>
  </si>
  <si>
    <t>Objective: The WIfI (wound, ischemia, foot infection) stage measures the extent of wounds, ischemia, and foot infection in patients with chronic limb-threatening ischemia (CLTI) and has been associated with a risk of major amputation. Patients with CLTI will have an impaired quality of life (QOL), which can be multifactorial in nature. We hypothesized that the severity of the limb threat (WIfI) would be associated with QOL for patients with CLTI undergoing revascularization. Method(s): The dataset of the BEST-CLI study, a prospective randomized trial comparing open and endovascular revascularization strategies, was queried for the QOL outcomes at presentation for trial enrollment. The QOL assessments included (1) Vascular Quality of Life questionnaire; (2) 12-item short-form survey (SF-12), containing the physical and mental components and the utility index score, which incorporates patients' physical, emotional, and mental wellbeing; and (3) the EQ-5D. Multivariable analysis was used to identify independent associations with the baseline QOL assessments. Result(s): A total of 1568 patients were analyzed, of whom 71.5% were men. The WIfI distribution was stage 4 for 557 patients (35.5%), stage 3 for 464 (29.6%), stage 2 for 448 (28.6%), and stage 1 for 99 patients (6.3%). Patients presenting with WIfI stage 4 vs stages 1 to 3 were more often men (74.9% vs 69.6%), with end-stage renal disease (13.3% vs 8.5%) and diabetes (83.6% vs 60.2%), but were less often current smokers (38.0% vs 49.5%) and independently ambulatory (43.2% vs 61.5%; P &lt;.05 for all). On multivariable analysis, WIfI stage 4 vs stages 1 to 3 was associated with lower SF-12 mental component summary scores (-2.43; 95% confidence interval, -3.73 to -1.13; P &lt;.001) and utility index scores (-0.02; 95% confidence interval, -0.03 to 0.01; P =.04). The WIfI stage was not independently associated with the baseline Vascular Quality of Life questionnaire, SF-12 physical component summary, or EQ-5D assessment findings. Current opiate use, current or former smoking, and female sex were also independently associated with lower mental component summary scores. Conclusion(s): WIfI stage was independently associated with poorer QOL owing to mental rather than physical health for patients with CLTI. Clinicians should be aware of the burden of mental stress borne by those with the greatest limb impairment.Copyright © 2022</t>
  </si>
  <si>
    <t>https://dx.doi.org/10.1016/j.jvs.2022.07.100</t>
  </si>
  <si>
    <t>Journal of Vascular Surgery. Conference: 2022 Midwestern Vascular Surgical Society Annual Meeting. Grand Rapids United States. 76(4) (pp e84), 2022. Date of Publication: October 2022.</t>
  </si>
  <si>
    <t>Cousijn J.
 Vingerhoets W.A.M.
 Koenders L.
 De Haan L.
 Van Den Brink W.
 Wiers R.W.
 Goudriaan A.E.</t>
  </si>
  <si>
    <t>Relationship between working-memory network function and substance use: A 3-year longitudinal fMRI study in heavy cannabis users and controls.</t>
  </si>
  <si>
    <t>Deficient executive functions play an important role in the development of addiction. Working-memory may therefore be a powerful predictor of the course of drug use, but chronic substance use may also impair working-memory. The aim of this 3-year longitudinal neuro-imaging study was to investigate the relationship between substance use (e.g. alcohol, cannabis, nicotine, illegal psychotropic drugs) and working-memory network function over time in heavy cannabis users and controls. Forty-nine participants performed an n-back working-memory task at baseline and at 3-year follow-up. At follow-up, there were 22 current heavy cannabis users, 4 abstinent heavy cannabis users and 23 non-cannabis-using controls. Tensor-independent component analysis (Tensor-ICA) was used to investigate individual differences in working-memory network functionality over time. Within the group of cannabis users, cannabis-related problems remained stable, whereas alcohol-related problems, nicotine dependence and illegal psychotropic substance use increased over time. At both measurements, behavioral performance and network functionality during the n-back task did not differ between heavy cannabis users and controls. Although n-back accuracy improved, working-memory network function remained stable over time. Within the group of cannabis users, working-memory network functionality was not associated with substance use. These results suggest that sustained moderate to heavy levels of cannabis, nicotine, alcohol and illegal psychotropic substance use do not change working-memory network functionality. Moreover, baseline network functionality did not predict cannabis use and related problems three years later, warranting longitudinal studies in more chronic or dependent cannabis users. © 2013 Society for the Study of Addiction.</t>
  </si>
  <si>
    <t>https://dx.doi.org/10.1111/adb.12111</t>
  </si>
  <si>
    <t>Addiction Biology. 19(2) (pp 282-293), 2014. Date of Publication: March 2014.</t>
  </si>
  <si>
    <t>King L.J.
 Key M.D.
 Towe S.
 Meade C.S.</t>
  </si>
  <si>
    <t>Relationship of alcohol and cocaine on mood episodes among HIV-infected adults with bipolar disorder and major depressive disorder.</t>
  </si>
  <si>
    <t>Aims: Mood disorders, such as bipolar disorder (BD) and major depressive disorder (MDD), are disproportionately prevalent among HIV-infected individuals, and comorbid substance abuse is also common. Depression has been found to be associated with faster HIV disease progression, and mania with HIV transmission risk behaviors. Fluctuations in substance use over time may affect mood symptomatology, but this has not been empirically examined. This study examined the weekly associations between mood episodes and substance use over a 12-week period. Method(s): Participants were 59 HIV-infected adults with mood disorders (n = 23 with BD and n = 36 with MDD) recruited from Infectious Disease clinics. Psychiatric disorders were identified using the Mini International Neuropsychiatric Interview. Weekly frequency of substance use was assessed using the Timeline Follow-back, and weekly mood symptoms were assessed using the Longitudinal Interval Follow-Up Evaluation. Mixed model analyses were used to examine the association between weekly substance use and mood episodes. Result(s): 83% of BD patients and 64% of MDD patients had mood episode(s) in the past 12 weeks. 37% reported heavy alcohol use, and 53% reported cocaine/crack-cocaine use. In mixed model analyses, heavy alcohol use was strongly associated with the occurrence of a depressive episode (p &lt; .001) and cocaine use with mania (p = .003). Conclusion(s): These results suggest that substance use and mood episodes are associated, perhaps with bi-directional effects. Given the high incidence of mood episodes in this sample, there are clearly unmet mental health needs in HIV-infected individuals. It is crucial that health care providers integrate substance abuse and psychiatric treatment in Infectious Disease clinics. Identifying specific links between substance use and mood could lead to better prediction, prevention and treatment of HIV/AIDS-risky behaviors.</t>
  </si>
  <si>
    <t>https://dx.doi.org/10.1016/j.drugalcdep.2014.09.348</t>
  </si>
  <si>
    <t>Drug and Alcohol Dependence. Conference: 2014 Annual Meeting of the College on Problems of Drug Dependence. San Juan Puerto Rico. Conference Publication: (var.pagings). 146 (pp e158-e159), 2015. Date of Publication: 01 Jan 2015.</t>
  </si>
  <si>
    <t>Kosten, Thomas R.;Rounsaville, Bruce J.;Kleber, Herbert D.</t>
  </si>
  <si>
    <t>Relationship of depression to psychosocial stressors in heroin addicts.</t>
  </si>
  <si>
    <t>Studied recent life events (RLE) in 123 addicts, who were evaluated for depression (Beck Depression Inventory) then treated for drug abuse and reevaluated 6 mo later for depression and occurrence of intervening RLE. During the 6 mo, only 31% either remained or became depressed, but 98% had RLE. Both 'normals' and primary depressives had fewer RLE. Among the 36 Ss with low RLE (0â€“4), 25% remained or became depressed; among the 26 Ss with high RLE (9â€“25), 50% remained or became depressed. When RLE were categorized into exit and argument events, arguments had a stronger relationship than exits to depression. Ss who recovered from depression were less likely to have argument events than Ss who remained depressed. Thus, among the 58 Ss who had argument RLE, 45% remained or became depressed, 36% recovered from depression, and 19% remained asymptomatic; among the 60 Ss who had exit RLE, 36% remained or became depressed, 40% recovered from depression, and 23% remained asymptomatic. When the posttherapeutic analysis included outcome events other than depression, argument RLE were most strongly related to depression and exit RLE to resumption of illicit drug use during treatment. It is concluded that recovery from depression in addicts is related to negative RLE and that treatment should focus on helping addicts control their response to these RLE to facilitate recovery. (37 ref) (PsycInfo Database Record (c) 2022 APA, all rights reserved)</t>
  </si>
  <si>
    <t>https://doi.org/10.1097/00005053-198302000-00006</t>
  </si>
  <si>
    <t>Schuckit MA, Smith TL, Kalmijn J.</t>
  </si>
  <si>
    <t>Relationships among independent major depressions, alcohol use, and other substance use and related problems over 30 years in 397 families</t>
  </si>
  <si>
    <t>J Stud Alcohol Drugs</t>
  </si>
  <si>
    <t>10.15288/jsad.2013.74.271</t>
  </si>
  <si>
    <t>Morie K.P.
 Zhai Z.W.
 Crowley M.J.
 Potenza M.N.
 Mayes L.C.</t>
  </si>
  <si>
    <t>Relationships Between Prenatal Cocaine Exposure, Cannabis-Use Onset and Emotional and Related Characteristics in Young/Emerging Adults.</t>
  </si>
  <si>
    <t>Background: Exposure to substances in utero may have significant early-life consequences. Less is known about the effects in emerging adulthood, particularly regarding patterns of substance use and related characteristics. Objective(s): In this study, we recruited emerging adults, followed since birth, who had been prenatally exposed, or not, to cocaine. Individuals reported on their cannabis, alcohol, and tobacco use, and measures of impulsivity, anhedonia, emotional regulation, and mental health were obtained. Comparisons were made between emerging adults with prenatal cocaine exposure and those without. Correlations were performed between psychological measures and substance use, and regression analyses were conducted to determine potential pathways by which such measures may relate to prenatal exposure or substance use. Result(s): Individuals with prenatal cocaine exposure (vs. those without) used cannabis at younger ages, reported greater cannabis-use severity, and demonstrated higher impulsivity, state anxiety, and alexithymia. Earlier age of onset of cannabis use was associated with higher impulsivity, state anxiety, alexithymia, and social and physical anhedonia. Cannabis-use age-of-onset mediated the relationship between prenatal cocaine-exposure status and state anxiety and between prenatal cocaine-exposure status and cannabis-use severity in emerging adulthood but not relationships between prenatal cocaine-exposure status and impulsivity or alexithymia in emerging adulthood. Findings suggest that adults with prenatal cocaine exposure may use cannabis at younger ages, which may relate to increased anxiety and more severe use. Conclusion(s): These findings suggest both mechanisms and possible intervention targets to improve mental health in emerging adults with prenatal cocaine exposure.</t>
  </si>
  <si>
    <t>https://dx.doi.org/10.1080/10826084.2023.2275558</t>
  </si>
  <si>
    <t>Substance use &amp; misuse. (pp 1-10), 2023. Date of Publication: 14 Nov 2023.</t>
  </si>
  <si>
    <t>Richardson, Thomas;Garavan, Hugh</t>
  </si>
  <si>
    <t>Relationships between substance use and hypomanic symptoms in a non-clinical sample.</t>
  </si>
  <si>
    <t>Previous work has demonstrated high levels of comorbidity between bipolar disorders and substance use disorders. There appears to be a relationship between substance use and hypomanic symptoms within the general population, but there has been little research in the area. The aim of the study was to examine relationships between substance use variables and hypomanic symptoms in a nonclinical sample. An international sample of 400 undergraduate students completed the 32-item hypomania checklist (HCL-32) and an author-constructed measure of substance use. Scores on the HCL-32 were significantly higher for those who were currently using amphetamines, and were approaching significance for those currently using cannabis, 3,4-methylenedioxymethamphetamine (MDMA), and cocaine. Those with a lifetime history of cocaine and amphetamine use had significantly higher scores, and there was a non-significant trend for the same effect with lifetime MDMA use. Statistically significant correlations were found between scores on the HCL-32 subscales and age of first use of cannabis and amphetamines. There were significant correlations or non-significant trends for a relationship between higher hypomanic symptoms and greater consumption of cannabis and MDMA in the past year and higher lifetime use of cannabis, cocaine and amphetamines. The present study concluded that substance use is related to hypomania in non-clinical populations. Further research using longitudinal designs is required to understand better the causal mechanisms involved in such a relationship. (PsycINFO Database Record (c) 2016 APA, all rights reserved)</t>
  </si>
  <si>
    <t>https://doi.org/10.1080/17523281.2010.509845</t>
  </si>
  <si>
    <t>Mental Health and Substance Use</t>
  </si>
  <si>
    <t>Bondi I.
 Canestrelli C.
 Lenoir M.
 Noble F.</t>
  </si>
  <si>
    <t>Reliability and validity of a behavioral test battery for longitudinal assessment of neuropsychological functions in rats.</t>
  </si>
  <si>
    <t>Background: Discovering behavioral markers of vulnerability to heroin addiction still remains a major challenge. Although many cognitive deficits have been observed in heroin-dependent individuals, as for example impairments in anxiety [1], working and visual memory [2], psychomotor function [3], and anhedonia [4], it is difficult to disentangle the effects of the behavioral traits predisposing the development of heroin addiction from the effects of long-term opiate abuse on cognition [5]. To evaluate whether behavioral traits might emerge as a predictor of heroin addiction, animal models remain essential to investigate neuropsychological functions of animals at different times (naive conditions, following compulsive heroin intake and during abstinence) in a controlled laboratory environment. For that, we need to design a behavioral test battery, in which we can perform a longitudinal measurement of behavioral pattern of each animal while controlling that test repetition and age are not confounding factors. Objective(s): The aim of the present study was to validate a behavioral test battery in heroin-naive rats. Because previous behavioral experiences can have relatively enduring effects on subsequent behaviors, it was essential to challenge the robustness and stability of our experimental design by evaluating the potential effects of repeated testing and intra-individual variation in behavior over time (age factor). Method(s): The battery consisted in the characterization of four traits in the following order: locomotion, cognition (spatial and visual recognition memories assessed by the Y-Maze and the Novel Object Recognition Test, NORT), hedonia (two-bottle choice test) and anxiety (Plus-Maze). We have examined the stability of each behavioral measurement in naive male Wistar rats when they were tested with the same behavioral battery 3 times spaced 3 weeks apart (at 8, 13 and 17 weeks old, n = 12). To distinguish the effects of training history from the age influence, each behavior measured with the test battery in the first group had been compared to aged matched naive rats that had been tested only once (3 groups, n = 12-13 rats/group). Result(s): Locomotion: There was no decrease in basal locomotor activity over age and no significant differences in basal locomotor activity after test repetition (one way ANOVA, p = 0.0513). Y-Maze: Age (one way ANOVA, p = 0.6744) and test repetition (Friedman test, p = 0.1738) had no effect on the discrimination of the novel arm. NORT: All rats discriminated the new object (different from 50%, t-test, p &lt;0.05) whatever the age of the animal or the test repetition. Two-bottle choice Test: All rats developed a preference for the sucrose solution (2%) over water at each age and for each repetition of the task (different from 50%, t-test, p &lt;0.05). Plus-Maze: Age (one way ANOVA, p = 0.3586) and test repetition (Friedman test, p = 0.2053) did not impact the index of anxiety (ratio of the time spent in the open arm over the total time spent in opened and closed arms). Conclusion(s): We confirm that rat's performances in each task keep stable over time. The absence of retesting and time effects on our experimental design validates this battery for longitudinal assessment of neuropsychological functions in heroin-addicted rats.Copyright © 2018</t>
  </si>
  <si>
    <t>https://dx.doi.org/10.1016/j.euroneuro.2018.11.488</t>
  </si>
  <si>
    <t>European Neuropsychopharmacology. Conference: 31st ECNP Congress. Barcelona Spain. 29(Supplement 1) (pp S315-S316), 2019. Date of Publication: 2019.</t>
  </si>
  <si>
    <t>Mills K.
 Teesson M.
 Darke S.
 Ross J.</t>
  </si>
  <si>
    <t>Reliability of self-reported trauma exposure among people with heroin dependence: A longitudinal investigation.</t>
  </si>
  <si>
    <t>Estimates of trauma exposure rely almost exclusively on retrospective self-reports; however, the reliability of these reports has received little attention. The present study examined the reliability of self-reported lifetime trauma exposure among 309 dependent heroin users over 2 years, and the factors associated with inconsistent recall. The correlation between the number of events reported at baseline and follow-up was .72; however, 87% of the sample reported at least one event inconsistently. Variability in reporting was associated with trauma type, a lifetime posttraumatic stress disorder, and antisocial personality disorder. These findings suggest that dependent heroin users are moderately reliable in their reports of trauma exposure, and their reports of trauma exposure are as reliable as those of nonsubstance use disordered samples. © 2007 International Society for Traumatic Stress Studies.</t>
  </si>
  <si>
    <t>https://dx.doi.org/10.1002/jts.20219</t>
  </si>
  <si>
    <t>Journal of Traumatic Stress. 20(3) (pp 313-323), 2007. Date of Publication: June 2007.</t>
  </si>
  <si>
    <t>Heard K.
 Bebarta V.S.</t>
  </si>
  <si>
    <t>Reliability of the Glasgow Coma Scale for the emergency department evaluation of poisoned patients.</t>
  </si>
  <si>
    <t>The Glasgow Coma Scale (GCS) was developed for monitoring the mental status of head-injured patients in the intensive care unit. The purpose of this study is to determine the inter-rater reliability of the GCS for poisoning patients in the emergency department. Method(s): This was a prospective, observational study. Two observers used a standard assessment checklist to determine the GCS of suspected poisoning patients. Inter-rater reliability was assessed with a weighted Kappa score. Result(s): A total of 39 patients were enrolled. Weighted kappa for the total GCS demonstrated excellent agreement. Agreement was also good for each component of the score. Conclusion(s): The GCS is a reliable tool for the evaluation of mental status of poisoning patients in the emergency department. © Arnold 2004.</t>
  </si>
  <si>
    <t>https://dx.doi.org/10.1191/0960327104ht436oa</t>
  </si>
  <si>
    <t>Human and Experimental Toxicology. 23(4) (pp 197-200), 2004. Date of Publication: April 2004.</t>
  </si>
  <si>
    <t>Robinson, Sean M.;Sobell, Linda Carter;Sobell, Mark B.;Leo, Gloria I.</t>
  </si>
  <si>
    <t>Reliability of the Timeline Followback for cocaine, cannabis, and cigarette use.</t>
  </si>
  <si>
    <t>The Timeline Followback (TLFB), a retrospective calendar-based measure of daily substance use, was initially developed to obtain self-reports of alcohol use. Since its inception it has undergone extensive evaluation across diverse populations and is considered the most psychometrically sound self-report measure of drinking. Although the TLFB has been extended to other behaviors, its psychometric evaluation with other addictive behaviors has not been as extensive as for alcohol use. The present study evaluated the testâ€“retest reliability of the TLFB for cocaine, cannabis, and cigarette use for participants recruited from outpatient alcohol and drug treatment programs and the general community across intervals ranging from 30 to 360 days prior to the interview. The dependent measure for cigarette smokers and cannabis users was daily use of cigarettes and joints, respectively, and for cocaine users it was a â€œYesâ€_x009d_ or â€œNoâ€_x009d_ regarding cocaine use for each day. The TLFB was administered in different formats for different drug types. Different interviewers conducted the two interviews. The TLFB collected highly reliable information about participantsâ€™ daily use of cocaine, cannabis, and cigarettes from 30, 90, to 360 days prior to the interview. Findings from this study not only suggest that shorter time intervals (e.g., 90 days) can be used with little loss of accuracy, but also add to the growing literature that the TLFB can be used with confidence to collect psychometrically sound information about substance use (i.e., cocaine, cannabis, cigarettes) other than alcohol in treatment- and nontreatment-seeking populations for intervals from ranging up to 12 months prior to the interview. (PsycInfo Database Record (c) 2020 APA, all rights reserved)</t>
  </si>
  <si>
    <t>https://doi.org/10.1037/a0030992</t>
  </si>
  <si>
    <t>Kisilewicz M.
 Rosenberg H.
 Vaillancourt C.</t>
  </si>
  <si>
    <t>Remifentanil for procedural sedation: a systematic review.</t>
  </si>
  <si>
    <t>Introduction: Remifentanil is an ultra-short-acting opiate with possible advantages over the emergency physician's current arsenal for procedural sedation (PSA). We sought to determine the performance characteristics of remifentanil as a PSA agent for procedures similar to those executed in the emergency department (ED). Method(s): We systematically reviewed MEDLINE, PubMed, EMBASE, conference proceedings, and trial registries. We included peer-reviewed studies that used remifentanil as a PSA agent and in which the procedure(s) being performed and the setting were relevant to the ED. Outcome measures included procedural success, recovery time, patient and physician satisfaction, patient safety, and resource management. Two trained authors independently performed article selection and completed piloted data abstraction forms. We assessed inter-observer agreement using kappa statistics (K), and explored the validity of selected randomized control trials (RCT) using the Cochrane Risk of Bias Assessment Tool. We performed narrative summary analyses. Heterogeneity among selected studies precluded meta-analysis. Result(s): The search strategy identified 1,258 citations; 31 were selected for full review ( = 0.64), and 7 met predetermined inclusion criteria ( =0.62): 4 RCTs, 1 prospective cohort study, 1 health record review, and 1 case series. Three studies took place within the ED, and 4 took place in clinics. Procedures included lumbar puncture (80), cardioversion (66), orthopedic manipulation (63), incision and drainage (15), thoracostomy (8), and nasal packing (2). There was extensive variation in remifentanil dosing (0.15-1.5ug/kg), administration protocols, and use of additional PSA drugs. All studies performed in the ED noted faster procedure completion, recovery, and discharge times with remifentanil compared to control groups. Higher rates of respiratory depression occurred in one adult RCT (2.4 vs 6.0%). One small pediatric study, reported 85% of patients required verbal stimulation for resolution of apneas. Three children also developed anxiety, one such episode necessitating a period of positive pressure ventilation. No other serious adverse event was reported. All studies were found to carry significant risk of bias. Conclusion(s): There currently is a lack of high quality data supporting the routine use of remifentanil in the ED. However, faster recovery times and the absence of serious adverse events could justify continued investigations.</t>
  </si>
  <si>
    <t>Canadian Journal of Emergency Medicine. Conference: 2014 CAEP/ACMU Scientific Abstracts, CAEP 2014. Ottawa Canada. Sponsor: Boehringer Ingelheim . Conference Publication: (pp. S19-S114). 16(Suppl1) (pp S32), 2014. Date of Publication: May 2014.</t>
  </si>
  <si>
    <t>Holas A.
 Krafft P.
 Marcovic M.
 Quehenberger F.</t>
  </si>
  <si>
    <t>Remifentanil, propofol or both for conscious sedation during eye surgery under regional anaesthesia.</t>
  </si>
  <si>
    <t>We performed a prospective, randomized study comparing the efficacy and safety of remifentanil, propofol or both for conscious sedation during eye surgery under retrobulbar blockade. Forty-five unpremedicated patients were assigned to receive remifentanil (group R) (n = 15, mean dosage: 0.05 +/- 0.03 mug kg-1 min-1), propofol (group P) (n = 15, 1.5 +/- 0.5 mg kg-1 h-1) or a combination (group RP) (n = 15, R: 0.03 +/- 0.01 mug kg-1 min-1; P: 0.7 +/- 0.2 mg kg-1 h-1). Haemodynamic responses were comparable among all groups. Minimum values for respiratory rate were lower in R patients (R: 7 vs. P and RP: 10 breaths min-1). Perioperative blood gas analysis showed differences in maximum carbon dioxide tensions (R: 51.5 vs. P: 48.3 vs. RP: 45.5 mmHg) and decrease in minimum pH values (R: -0.06 vs. P: -0.0 vs. RP: -0.01). All group P patients reported mild to intense pain during retrobulbar block, while 53% of the group R patients were free from pain. In group RP, 60% of patients experienced no pain and the remaining 40% reported mild pain only. Remifentanil, applied as the sole agent, provided superior pain relief and patient comfort when compared with propofol, but produced greater respiratory depression and postoperative nausea. The combination of remifentanil and propofol provided haemodynamic stability, adequate spontaneous respiration and pain relief, with a low risk of untoward side effects.</t>
  </si>
  <si>
    <t>https://dx.doi.org/10.1046/j.1365-2346.1999.00574.x</t>
  </si>
  <si>
    <t>European Journal of Anaesthesiology. 16(11) (pp 741-748), 1999. Date of Publication: 1999.</t>
  </si>
  <si>
    <t>Guo J.
 Qian Y.
 Zhang X.
 Han S.
 Shi Q.
 Xu J.</t>
  </si>
  <si>
    <t>Remimazolam tosilate compared with propofol for gastrointestinal endoscopy in elderly patients: a prospective, randomized and controlled study.</t>
  </si>
  <si>
    <t>Background: Remimazolam tosilate (HR7056, RT), a novel ultrashort-acting benzodiazepine, can be used for procedural sedation and general anaesthesia. However, few studies have focused on the sedative effect of RT during gastrointestinal endoscopy in elderly patients. The purpose of this study is to compare the sedative effect of RT and propofol for gastrointestinal endoscopy in elderly patients. Method(s): A total of 82 patients aged &gt;=65 years with an American Society of Anaesthesiologists (ASA) grade I-II and a body mass index (BMI) of 18.0 to 30.0 kg/m2 who were scheduled for gastrointestinal endoscopy from Jan 2021 to Aug 2021 were selected and randomly divided into a RT group and a propofol group. Alfentanil 5 mug/kg was used for analgesia in both groups. The RT group was given remimazolam tosilate 0.15 mg/kg with supplemental doses of 0.05 mg/kg as need, while the propofol group was given propofol 1.5 mg/kg with supplemental doses of 0.5 mg/kg. The supplemental doses were determined by the modified observational alertness/sedation assessment (MOAA/S) score and the patients' body movements. Sedative effects, such as the time to loss of consciousness (LOC) (MOAA/S score &lt;= 1), successful sedation in one dose, number of supplemental doses after successful induction, and recovery time, were evaluated. Sedation-related side effects, such as injection pain, haemodynamic events and respiratory depression, were also noted. Postoperative nausea and vomiting (PONV), visual analogue scale (VAS) scores at rest, remedial analgesics, and dizziness or headache were recorded. In addition, patients' satisfaction and physician's satisfaction of the procedure were compared between the two groups. Result(s): Data from 77 patients were analysed. The success rate of sedation in both groups was 100%. The time to LOC (MOAA/S score &lt;= 1) in the RT group was longer than that in the propofol group (20.7 +/- 6.1s vs. 13.2 +/- 5.2s, P &lt; 0.001). There were fewer patients in the RT group reporting injection pain than that in the propofol group (0/39 vs. 5/38, P = 0.025). Haemodynamic events and respiratory depression in the RT group were less frequent than those in the propofol group ((6/39 vs. 17/38, P = 0.005), (2/39 vs. 9/38, P = 0.026), respectively). The number of supplemental doses after successful induction in the RT group was greater than that in the propofol group (4/9/11/13/1/1 vs. 8/4/18/6/2/0 requiring 0, 1, 2, 3, 4 or 5 supplemental doses, P = 0.014). The characteristics of the patients enrolled, postoperative parameters of the patients, and patients' and physician's satisfaction of the procedure were comparable in the two groups. Conclusion(s): Compared with propofol, RT can be safely and effectively used for gastrointestinal endoscopy sedation in elderly patients, and the incidence of sedation-related adverse reactions, especially haemodynamic events and respiratory depression, is lower. When RT is used, the number of supplemental doses after successful induction may increase slightly. Trial registration: Chictr.org.cn ChiCTR2000040498. Retrospectively registered (date of registration: December 1, 2020).Copyright © 2022, The Author(s).</t>
  </si>
  <si>
    <t>https://dx.doi.org/10.1186/s12871-022-01713-6</t>
  </si>
  <si>
    <t>BMC Anesthesiology. 22(1) (no pagination), 2022. Article Number: 180. Date of Publication: December 2022.</t>
  </si>
  <si>
    <t>Warner, Lynn A.;AlegrÃ­a, Margarita;Canino, Glorisa</t>
  </si>
  <si>
    <t>Remission from drug dependence symptoms and drug use cessation among women drug users in Puerto Rico.</t>
  </si>
  <si>
    <t>Background: Studies of remission from drug dependence have most often been based on treatment samples, with limited generalizability to persons who may benefit from but never seek substance abuse treatment. Little is known about remission patterns among drug users in the community. Objective: To identify patterns and predictors of remission in a community sample of drug users followed up prospectively. Design: Three waves of data on a range of individual and interpersonal correlates of drug abuse and health care service use were collected between April 1997 and October 2000. Setting: Areas of metropolitan San Juan where drug sales were known to occur. Participants: Two hundred seventy-five women aged 18 to 35 who were crack cocaine or injecting drug users. Main Outcome Measures: Self-reported drug use validated with urine screens and drug use dependence criteria based on the DSM-IV. Results: Most (86.9%) of the women were drug dependent at baseline. By wave 3, fewer than half (42.6%) of the women were dependent, 13.8% had subthreshold disorder, and 17.8% used substances but did not endorse any dependence criteria. Cessation of use and decreases in the number of dependence criteria endorsed were significantly less likely for women with depressive symptoms (odds ratio [OR], 0.92; 95% confidence interval [CI], 0.88-0.96; and OR, 0.88; 95% CI, 0.86-0.90; respectively), with a partner who engaged in criminal activities (OR, 0.30; 95% CI, 0.16-0.58; and OR, 0.63; 95% CI, 0.46-0.85; respectively), and who traded sex for money or drugs (OR, 0.12; 95% CI, 0.05-0.29; and OR, 0.26; 95% CI, 0.19-0.35; respectively). Conclusions: Drug use patterns and rates of dependence fluctuated substantially over time among drug users recruited from the community. Findings regarding the characteristics that impede remission suggest that mental health practitioners have an important role to play in community-based outreach and interventions designed to support women's efforts to stop using drugs. (PsycINFO Database Record (c) 2019 APA, all rights reserved)</t>
  </si>
  <si>
    <t>https://doi.org/10.1001/archpsyc.61.10.1034</t>
  </si>
  <si>
    <t>Gossop, M; Marsden, J; Stewart, D</t>
  </si>
  <si>
    <t>Remission of psychiatric symptoms among drug misusers after drug dependence treatment</t>
  </si>
  <si>
    <t>psychiatric symptoms; remission; heroin; treatment</t>
  </si>
  <si>
    <t>TREATMENT OUTCOME RESEARCH; 2.5-YEAR FOLLOW-UP; SUBSTANCE USE; OPIATE ADDICTS; TREATMENT MODALITIES; METHADONE TREATMENT; ABUSE TREATMENT; DUAL DIAGNOSIS; DEPRESSION; ALCOHOL</t>
  </si>
  <si>
    <t>The study investigates changes in psychiatric symptoms after drug dependence treatment, and relationships between pretreatment problems, illicit drug use, treatment retention, and changes in psychiatric symptoms. The sample comprised 662 drug-dependent adults recruited at admission to treatment in residential rehabilitation programs (15 agencies) or outpatient methadone treatment (16 methadone maintenance programs and 15 methadone reduction programs). Using a longitudinal, prospective cohort design, data were collected by structured interviews at intake to treatment and at 1-month and 6-month follow-ups. Reductions were found in a range of psychiatric symptoms after admission to drug dependence treatment and among patients treated in outpatient and in residential programs. These reductions occurred rapidly (during the first month) and were maintained at subsequent follow-up. At intake to treatment, 39% of the residential sample met criteria for psychiatric caseness. This figure dropped to 3% at both 1-month and 6-month follow-up. Among methadone patients, 15% met criteria for psychiatric caseness at intake, and this dropped to 5% at 1 month and 3% at 6 months. Improvement in psychiatric symptoms was positively related to treatment retention. Some of the psychiatric symptoms presented by drug-dependent patients at admission to treatment are associated with drug misuse and show rapid remission after substance misuse treatment.</t>
  </si>
  <si>
    <t>REMIEN, RH; GOETZ, R; RABKIN, JG; WILLIAMS, JBW; BRADBURY, M; EHRHARDT, AA; GORMAN, JM</t>
  </si>
  <si>
    <t>REMISSION OF SUBSTANCE USE DISORDERS - GAY MEN IN THE 1ST DECADE OF AIDS</t>
  </si>
  <si>
    <t>IMMUNODEFICIENCY-VIRUS INFECTION; BASE-LINE ASSESSMENT; HOMOSEXUAL MEN; BEHAVIOR; ALCOHOL; HEALTH; OPIATE</t>
  </si>
  <si>
    <t>Objective: Participants in a 5-year prospective study of HIV-seropositive and seronegative gay men demonstrated a significant decline in the rate (from lifetime to current) of alcohol and other DSM-III-R psychoactive substance use disorders. The goal of the current study was to identify factors associated with the cessation of problematic substance use, to observe rates of relapse over 4 years, and to describe factors associated with relapse and no relapse. Method: A volunteer community sample of self-identified gay men (N = 56) were administered a semi-structured interview and several self-report measures by trained mental health clinicians, twice annually over a 5-year period. Results: Retrospective and prospective data revealed a significant decline in substance use and problems associated with use in the decade of the 1980s. This change occurred, for the most part, without formal treatment. Numerous motivating factors were associated with this change, which included a fear of AIDS, a change in attitudes in the gay community, changes in other risk-taking behaviors and concerns about self-image. A variety of informal methods were employed. Most notable was ''avoiding situations associated with substance use.'' Conclusions: Changes in substance abuse/dependence occurred in the context of health concerns, caring for oneself and ''cleaning up one's act.'' Having a concern about ''self-image,'' avoiding situations associated with drug use and not using ''drug substitution'' as a method of quitting were important factors for maintaining successful change.</t>
  </si>
  <si>
    <t>Cunningham JA.</t>
  </si>
  <si>
    <t>Remissions from drug dependence: is treatment a prerequisite?</t>
  </si>
  <si>
    <t>Drug Alcohol Depend. 2000 Jun 1;59(3):211-3. doi: 10.1016/s0376-8716(99)00123-4.</t>
  </si>
  <si>
    <t>10.1016/s0376-8716(99)00123-4</t>
  </si>
  <si>
    <t>McGirt M.J.
 Holland C.M.
 Farber S.H.
 Zuckerman S.L.
 Spertus M.S.
 Theodore N.
 Pfortmiller D.
 Stanley G.</t>
  </si>
  <si>
    <t>Remote cognitive behavioral therapy utilizing an in-home virtual reality toolkit (Vx Therapy) reduces pain, anxiety, and depression in patients with chronic cervical and lumbar spondylytic pain: A potential alternative to opioids in multimodal pain management.</t>
  </si>
  <si>
    <t>Background Context: Virtual reality (VR) reduces pain through visual and auditory distraction without narcotic-related side effects or dependency. Cognitive behavioral therapy (CBT) improves pain-related disability and quality of life, but patient access remains a challenge. We hypothesized that in-home weekly CBT coordinated with daily use of a proprietary VR toolkit will reduce pain, anxiety, and depression for patients with non-operative chronic cervical and lumbar spondylitic pain with and without radiculopathy. Method(s): A total of 145 patients with chronic spondylitic pain (63 cervical, 46 noradicular lumbar, 36 radicular lumbar) were enrolled into a guided 14-week VR+CBT program (Vx Therapy) consisting of weekly encounters with a trained therapist and 50 modules. Pain/anxiety severity scores and time to pain recurrence were recorded prospectively by patients. PROMIS measures of overall daily pain intensity, behavior, interference, anxiety, and depression were recorded at baseline and conclusion of the program. Result(s): A total of 52% of the 145 patients were male. The average (SD) age of the cohort was 51 (10.7) years (range: 24-76 years). Mean score for all PROMIS domains were significantly improved after 14 weeks of Vx Therapy (pain intensity 36+/-24 vs. 28+/-21, interference 39+/-25 vs. 24+/-21, behavior 35+/-21 vs. 25+/-16, anxiety 51+/-28 vs. 41+/-26, depression 58+/-32 vs. 48+/-32) for the entire cohort and each diagnosis group. Virtual reality acutely reduced pain on average by 33% (4.5+/-2.5 vs. 6.7+/-2.2, p&lt;.05) across all 14 weeks, lasting a mean 2.8 hours after use. Duration of pain relief increased by the final vs. first month (4.5 hours vs. 2.5 hours, p&lt;.05). Virtual reality acutely reduced anxiety on average by 46% (3.5+/-3 vs. 6.4+/-2, p&lt;.05) across all 14 weeks lasting a mean 2.7 hours after use. The effect was similar for all 3 groups. Conclusion(s): Fourteen weeks of a remote CBT guided in-home VR toolkit provided effective and sustained pain, anxiety, and depression relief in patients with chronic degenerative neck/back pain with and without radiculopathy. The non-invasive, non-pharmacological nature of Vx Therapy makes it an ideal option for pain management in the post-opioid epidemic era.Copyright © 2023 The Author(s)</t>
  </si>
  <si>
    <t>https://dx.doi.org/10.1016/j.xnsj.2023.100287</t>
  </si>
  <si>
    <t>North American Spine Society Journal. 16 (no pagination), 2023. Article Number: 100287. Date of Publication: December 2023.</t>
  </si>
  <si>
    <t>Zarnegar S.
 Lange K.
 Mathias M.
 Nakajima-Hatano M.
 Offer K.
 Ogu U.
 Ortiz M.
 See Tan K.
 Kellick M.
 Basu E.
 Dingeman R.S.</t>
  </si>
  <si>
    <t>Reppair trial: Reducing procedural pain and improving recovery of quality of life in pediatric neuroblastoma patients undergoing bone marrow procedures, a prospective, randomized, cross-over clinical trial.</t>
  </si>
  <si>
    <t>Background: Pediatric oncology patients undergo repeated bone marrow aspirations and biopsies (BMA/Bx). These potentially painful procedures can exacerbate anxiety and distress. Standard practice at Memorial Sloan Kettering (MSK) Department of Pediatrics is to use propofol, which has amnestic but no analgesic properties.We sought to evaluate whether the addition of local anesthetic would improve patient experience with BMA/Bx. Objective(s): The purpose of RePPAIR: Reducing Procedural Pain And Improving Recovery of Quality of Life (QOL) (NCT02924324) is to evaluate the efficacy of local anesthesia with ropivacaine in reducing procedural pain and improving post-procedure QOL in pediatric neuroblastoma patients undergoing BMA/Bx with general anesthesia. Design/Method: RePPAIR is a prospective, randomized, crossover clinical trial that opened for enrollment October 2016. Eligible patients were 3 - 18 years old with neuroblastoma. Participants were observed on trial for two sequential BM procedures; one procedure with intervention A: Propofol alone (PA), and the other with intervention B: Propofol plus ropivacaine (P+R). Participants were randomized to intervention sequence AB or BA and were blinded to the order of interventions. Participants and recovery room (RR) nurses, who were also blinded, followed a standardized postprocedure painmanagement algorithm. The primary endpoint was percentage of participants requiring opioid analgesia in the 24 hours post-procedure. Secondary endpoints included total opioid in 24 hours, non-opioid analgesia use, pain scores, time to first opioid, and short-term QOL. QOL was assessed by a parent-proxy metric that evaluated pain interference with sleep, physical, emotional, and social recovery. Result(s): As of January 2018, 105 patients were assessed for eligibility and 56 patients were randomized (47 have completed both procedures). For the primary endpoint, a slightly higher proportion of participants required opioid for PA than P+R (24% versus 21%, p = 0.6). Pain scores in the RR were significantly higher for PA than P+R (median [25th, 75th percentile]: 2 [0,4] versus 0 [0,2], p = 0.004). There were no statistically significant differences in total opioid or non-opioid analgesia, 6- and 24-hour pain scores, median time to first opioid, or pain interference scores. There were no adverse events. Conclusion(s): Preliminary findings of the RePPAIR trial suggest that local anesthesia does not reduce the need for opioid analgesia or improve short-term QOL in pediatric patients undergoing BMA/Bx with general anesthesia. Local anesthesia did improve pain scores in the immediate recovery period. Final results of this study will help establish evidence-based guidelines and optimize the experience of pediatric patients with bone marrow procedures at our center.</t>
  </si>
  <si>
    <t>https://dx.doi.org/10.1002/pbc.27057</t>
  </si>
  <si>
    <t>Pediatric Blood and Cancer. Conference: 2018 American Society of Pediatric Hematology/Oncology, ASPHO 2018. Pittsburgh, PA United States. 65(Supplement 1) (pp S203), 2018. Date of Publication: June 2018.</t>
  </si>
  <si>
    <t>Gao, Zhenxiang;Winhusen, T. John;Gorenflo, Maria;Ghitza, Udi E.;Davis, Pamela B.;Kaelber, David C.;Xu, Rong</t>
  </si>
  <si>
    <t>Repurposing ketamine to treat cocaine use disorder: Integration of artificial intelligenceâ€_x0090_based prediction, expert evaluation, clinical corroboration and mechanism of action analyses.</t>
  </si>
  <si>
    <t>Background and aims: Cocaine use disorder (CUD) is a significant public health issue for which there is no Food and Drug Administration (FDA) approved medication. Drug repurposing looks for new cost-effective uses of approved drugs. This study presents an integrated strategy to identify repurposed FDA-approved drugs for CUD treatment. Design: Our drug repurposing strategy combines artificial intelligence (AI)-based drug prediction, expert panel review, clinical corroboration and mechanisms of action analysis being implemented in the National Drug Abuse Treatment Clinical Trials Network (CTN). Based on AI-based prediction and expert knowledge, ketamine was ranked as the top candidate for clinical corroboration via electronic health record (EHR) evaluation of CUD patient cohorts prescribed ketamine for anesthesia or depression compared with matched controls who received non-ketamine anesthesia or antidepressants/midazolam. Genetic and pathway enrichment analyses were performed to understand ketamineâ€™s potential mechanisms of action in the context of CUD. Setting: The study utilized TriNetX to access EHRs from more than 90 million patients world-wide. Genetic- and functional-level analyses used DisGeNet, Search Tool for Interactions of Chemicals and Kyoto Encyclopedia of Genes and Genomes databases. Participants: A total of 7742 CUD patients who received anesthesia (3871 ketamineexposed and 3871 anesthetic-controlled) and 7910 CUD patients with depression (3955 ketamine-exposed and 3955 antidepressant-controlled) were identified after propensity score-matching. Measurements: EHR analysis outcome was a CUD remission diagnosis within 1 year of drug prescription. Findings: Patients with CUD prescribed ketamine for anesthesia displayed a significantly higher rate of CUD remission compared with matched individuals prescribed other anesthetics [hazard ratio (HR) = 1.98, 95% confidence interval (CI) = 1.42â€“2.78]. Similarly, CUD patients prescribed ketamine for depression evidenced a significantly higher CUD remission ratio compared with matched patients prescribed antidepressants or midazolam (HR = 4.39, 95% CI = 2.89â€“6.68). The mechanism of action analysis revealed that ketamine directly targets multiple CUD-associated genes (BDNF, CNR1, DRD2, GABRA2, GABRB3, GAD1, OPRK1, OPRM1, SLC6A3, SLC6A4) and pathways implicated in neuroactive ligand-receptor interaction, cAMP signaling and cocaine abuse/dependence. (PsycInfo Database Record (c) 2023 APA, all rights reserved)</t>
  </si>
  <si>
    <t>https://doi.org/10.1111/add.16168</t>
  </si>
  <si>
    <t>Kang S.</t>
  </si>
  <si>
    <t>Research round-up.</t>
  </si>
  <si>
    <t>The Lancet Psychiatry. 5(2) (pp 111), 2018. Date of Publication: February 2018.</t>
  </si>
  <si>
    <t>Roy E, Robert M, Vaillancourt E, Boivin JF, Vandermeerschen J, Martin I.</t>
  </si>
  <si>
    <t>Residential trajectory and HIV high-risk behaviors among Montréal street youth--a reciprocal relationship</t>
  </si>
  <si>
    <t>10.1007/s11524-011-9574-5</t>
  </si>
  <si>
    <t>Wendel, LK; Daedelow, L; Kaminski, J; Banaschewski, T; Millenet, S; Bokde, ALW; Quinlan, EB; Desrivieres, S; Flor, H; Grigis, A; Garavan, H; Gowland, P; Heinz, A; Bruhl, R; Martinot, JL; Artiges, E; Nees, F; Orfanos, DP; Paus, T; Poustka, L; Frohner, JH; Smolka, MN; Whelan, R; Schumann, G; Walter, H</t>
  </si>
  <si>
    <t>Residual effects of cannabis-use on neuropsychological functioning</t>
  </si>
  <si>
    <t>Adolescence; Cannabis; Marijuana; Brain development; Neurocognition; Decision-making</t>
  </si>
  <si>
    <t>ADOLESCENT MARIJUANA USERS; BRAIN-FUNCTION; COGNITIVE FUNCTION; DECISION-MAKING; SUBSTANCE USE; ALCOHOL-USE; MEMORY; CONSEQUENCES; IMPULSIVITY; PERFORMANCE</t>
  </si>
  <si>
    <t>Non-acute effects of cannabis on neurocognition in adolescents remain unclear with most studies being cross-sectional. Therefore, the aim of this longitudinal, multi-center study was to examine the effects of cannabis use on cognitive abilities in participants emerging into adulthood. Data on substance use as well as neurocognitive measures were assessed in 804 adolescents (441 females, 363 males) at age 14 and 19. First, cross-sectional analyses of baseline and followup data were conducted using analyses of covariance (ANCOVA). Second, repeated measures ANCOVAs were conducted to quantify longitudinal change. Cross-sectionally, we detected no significant neurocognitive differences before initiation of drug use. However, after controlling for confounders, light cannabis use as well as late-onset thereof was associated with increased decision-making skills both cross-sectionally at follow-up as well as longitudinally compared to non-using controls. In summary, our data suggests that decision-making is not impaired when cannabis is used in moderation and onset of use occurs after the age of 15. In addition, we find no evidence to support the presumption that cannabis consumption leads to a decline in neurocognitive ability.</t>
  </si>
  <si>
    <t>Nwankwo V.C.
 Jiranek W.A.
 Green C.L.
 Allen K.D.
 George S.Z.
 Bettger J.P.</t>
  </si>
  <si>
    <t>Resilience and pain catastrophizing among patients with total knee arthroplasty: a cohort study to examine psychological constructs as predictors of post-operative outcomes.</t>
  </si>
  <si>
    <t>Background: Patients' psychological health may influence recovery and functional outcomes after total knee arthroplasty (TKA). Pain catastrophizing, known to be associated with poor function following TKA, encompasses rumination, magnification, and helplessness that patients feel toward their pain. Resilience, however, is an individual's ability to adapt to adversity and may be an important psychological construct that supersedes the relationship between pain catastrophizing and recovery. In this study we sought to identify whether pre-operative resilience is predictive of 3-month postoperative outcomes after adjusting for pain catastrophizing and other covariates. Method(s): Patients undergoing TKA between January 2019 and November 2019 were included in this longitudinal cohort study. Demographics and questionnaires [Brief Resilience Scale (BRS), Pain Catastrophizing Scale (PCS), Knee injury and Osteoarthritis Outcome Score, Junior (KOOS, JR.) and Patient-Reported Outcomes Measurement Information System Physical and Mental Health (PROMIS PH and MH, respectively)] were collected preoperatively and 3 months postoperatively. Multivariable regression was used to test associations of preoperative BRS with postoperative outcomes, adjusting for PCS and other patient-level sociodemographic and clinical characteristics. Result(s): The study cohort included 117 patients with a median age of 67.0 years (Q1-Q3: 59.0-72.0). Fifty-three percent of patients were women and 70.1% were white. Unadjusted analyses identified an association between resilience and post-operative outcomes and the relationship persisted for physical function after adjusting for PCS and other covariates; in multivariable linear regression analyses, higher baseline resilience was positively associated with better postoperative knee function (beta = 0.24, p = 0.019) and better general physical health (beta = 0.24, p = 0.013) but not general mental health (beta = 0.04, p = 0.738). Conclusion(s): Our prospective cohort study suggests that resilience predicts postoperative knee function and general physical health in patients undergoing TKA. Exploring interventions that address preoperative mental health and resilience more specifically may improve self-reported physical function outcomes of patients undergoing TKA.Copyright © 2021, The Author(s).</t>
  </si>
  <si>
    <t>https://dx.doi.org/10.1186/s12955-021-01772-2</t>
  </si>
  <si>
    <t>Health and Quality of Life Outcomes. 19(1) (no pagination), 2021. Article Number: 136. Date of Publication: December 2021.</t>
  </si>
  <si>
    <t>Alterman, Arthur I.;Rutherford, Megan J.;Cacciola, John S.;McKay, James R.;Woody, George E.</t>
  </si>
  <si>
    <t>Response to methadone maintenance and counseling in antisocial patients with and without major depression.</t>
  </si>
  <si>
    <t>Compared the treatment response of 4 groups of psychiatrically diverse opiate-dependent, methadone maintenance male patients receiving drug counseling. The 4 groups were 65 Ss with no other nonsubstance abuse axis I psychiatric diagnoses, 60 Ss with lifetime major depression (LMD), 35 Ss with antisocial personality disorder (APD) and LMD, and 24 Ss with only APD. Ss were assessed at intake, during treatment, and 7 mo after treatment admission. Few significant group differences were revealed during-treatment urine screens, except that barbiturate use was more common for the APD only Ss. APD only Ss also had significantly more positive urine screens for benzodiazepines than the other 3 groups at 7 mo follow-up. All Ss reported considerable improvement in problem level at 7 mo compared with admission status. There was limited support for a prior finding (G. Woody et al; see record 1986-10177-001) of poorer treatment reponse for APD only patients. (PsycINFO Database Record (c) 2019 APA, all rights reserved)</t>
  </si>
  <si>
    <t>https://doi.org/10.1097/00005053-199611000-00007</t>
  </si>
  <si>
    <t>Azhar A.
 Kim Y.J.
 Haider A.
 Hui D.
 Balankari V.R.
 Epner M.C.
 Park M.
 Liu D.D.
 Williams J.
 Frisbee-Hume S.E.
 Allo J.A.
 Bruera E.</t>
  </si>
  <si>
    <t>Response to Oral Immediate-Release Opioids for Breakthrough Pain in Patients with Advanced Cancer with Adequately Controlled Background Pain.</t>
  </si>
  <si>
    <t>Background: There is limited evidence about the response of breakthrough pain (BTP) to the most commonly used oral immediate-release (IR) opioids. Our aim was to determine response rate to oral IR opioids for BTP control in patients with advanced cancer. Material(s) and Method(s): In this prospective study, palliative care outpatients, with advanced cancer and adequately managed background pain, were asked to complete a self-administered survey. We assessed patients' baseline demographics, pain characteristics, alcoholism (CAGE questionnaire), tobacco and substance abuse, and Edmonton Symptom Assessment Scores (ESAS). We determined the effectiveness of oral IR BTP opioids by using a 7-point Likert scale ranging from "very ineffective" to "very effective." "Effective" and "very effective" were defined a priori as a good response to IR opioids for BTP. Result(s): Of 592 evaluable patients, 192 (32%) had background pain of &lt;=3 (ESAS pain scale 0-10). Among these 192 patients, 152 (79%) reported BTP, 143/152 (94%) took oral IR opioids for BTP, and 127/143 (89%) responded to a median dose of 10% of the total morphine equivalent daily dose. In univariate logistic regression analysis, younger age (odds ratio [OR], 0.94 per year; p =.008), higher ESAS scores for pain (OR, 1.32; p =.012), anxiety (OR, 1.24; p =.017), and dyspnea (OR, 1.31; p =.007) had statistically significant association with poor response to IR opioids for BTP. In multicovariate logistic regression, adjusted for age, a higher ESAS dyspnea score was significantly associated with poor response to oral IR opioids (OR, 1.44; p =.002). Conclusion(s): The vast majority of patients with advanced cancer with adequately controlled background pain reported a good response to oral IR opioids for BTP, supporting their use in clinical practice. Implications for Practice: Oral immediate-release opioids are standard treatment for cancer breakthrough pain. However, information regarding treatment response to these commonly used opioids is limited. This study provides information that the vast majority of patients with advanced cancer, with adequately controlled background pain, reported good response to oral immediate release opioids for managing their breakthrough pain episodes. Results of this study support the use of conventional oral immediate release opioids that are relatively inexpensive and readily available for management of breakthrough pain in patients with advanced cancer.Copyright © AlphaMed Press 2018</t>
  </si>
  <si>
    <t>https://dx.doi.org/10.1634/theoncologist.2017-0583</t>
  </si>
  <si>
    <t>Oncologist. 24(1) (pp 125-131), 2019. Date of Publication: January 2019.</t>
  </si>
  <si>
    <t>Wohlfahrt A.
 Bingham C.O.
 Marder W.
 Phillips K.
 Bolster M.B.
 Moreland L.W.
 Zhang Z.
 Neogi T.
 Lee Y.C.</t>
  </si>
  <si>
    <t>Responsiveness of patient-reported outcomes measurement information system measures in rheumatoid arthritis patients starting or switching a disease-modifying antirheumatic drug.</t>
  </si>
  <si>
    <t>Objective. The Patient-Reported Outcomes Measurement Information System (PROMIS) is a calibrated item bank used to assess patient-reported outcomes across multiple domains. The purpose of this study was to describe the performance of selected PROMIS measures in patients with rheumatoid arthritis (RA) with active disease who were initiating a disease-modifying antirheumatic drug (DMARD). Methods. Participants in an ongoing prospective observational study completed 8 PROMIS measures before and after DMARD initiation. Linear regression models were performed to identify cross-sectional associations between baseline PROMIS measures and disease activity, measured using the Clinical Disease Activity Index (CDAI). Paired t-tests were performed to evaluate responsiveness after 12 weeks of DMARD treatment. Associations between changes in PROMIS measures and changes in the CDAI score were assessed using linear regression. Results. Among the 156 participants who completed the first study visit, the mean +/- SD baseline CDAI score was 25.5 +/- 14.0. Baseline scores for PROMIS measures of physical health, pain, and sleep were associated with the baseline CDAI score (P &lt;= 0.05). Among the 106 participants with 12-week data, all PROMIS scores improved after DMARD initiation (P &lt;= 0.05). With the exception of depression, changes in all assessed PROMIS measures were correlated with changes in the CDAI score (standardized betas from 0.23 to 0.38). Conclusion. These data provide support for the utility of PROMIS measures for the assessment of physical and mental health in individuals with active RA. All PROMIS measures improved significantly after DMARD initiation, with the magnitudes of association between changes in PROMIS measures and changes in the CDAI score in the low-to- moderate range.Copyright © 2018, American College of Rheumatology.</t>
  </si>
  <si>
    <t>https://dx.doi.org/10.1002/acr.23617</t>
  </si>
  <si>
    <t>Arthritis Care and Research. 71(4) (pp 521-529), 2019. Date of Publication: April 2019.</t>
  </si>
  <si>
    <t>Lubman, Dan I.;YÃ¼cel, Murat;Kettle, Jonathan W. L.;Scaffidi, Antonietta;MacKenzie, Trudi;Simmons, Julian G.;Allen, Nicholas B.</t>
  </si>
  <si>
    <t>Responsiveness to drug cues and natural rewards in opiate addiction: Associations with later Heroin use.</t>
  </si>
  <si>
    <t>Context: Although drug cues reliably activate the brainâ€™s reward system, studies rarely examine how the processing of drug stimuli compares with natural reinforcers or relates to clinical outcomes. Objectives: To determine hedonic responses to natural and drug reinforcers in long-term heroin users and to examine the utility of these responses in predicting future heroin use. Design: Prospective design examining experiential, expressive, reflex modulation, and cortical/attentional responses to opiate-related and affective stimuli. The opiate-dependent group was reassessed a median of 6 months after testing to determine their level of heroin use during the intervening period. Setting: Community drug and alcohol services and a clinical research facility. Participants: Thirty-three opiate-dependent individuals (mean age, 31.6 years) with stabilized opiate-substitution pharmacotherapy and 19 sex- and age-matched healthy nonâ€“drug users (mean age, 30 years). Main Outcome Measures: Self-ratings, facial electromyography, startle-elicited postauricular reflex, and event-related potentials combined with measures of heroin use at baseline and follow-up. Results: Relative to the control group, the opiate-dependent group rated pleasant pictures as less arousing and showed increased corrugator activity, less postauricular potentiation, and decreased startle-elicited P300 attenuation while viewing pleasant pictures. The opiate-dependent group rated the drug-related pictures as more pleasant and arousing, and demonstrated greater startle-elicited P300 attenuation while viewing them. Although a startle-elicited P300 amplitude response to pleasant (relative to drug-related) pictures significantly predicted regular (at least weekly) heroin use at follow-up, subjective valence ratings of pleasant pictures remained the superior predictor of use after controlling for baseline craving and heroin use. Conclusions: Heroin users demonstrated reduced responsiveness to natural reinforcers across a range of psychophysiological measures. Subjective rating of pleasant pictures robustly predicted future heroin use. Our findings highlight the importance of targeting anhedonic symptoms within clinical treatment settings. (PsycInfo Database Record (c) 2022 APA, all rights reserved)</t>
  </si>
  <si>
    <t>https://doi.org/10.1001/archgenpsychiatry.2008.522</t>
  </si>
  <si>
    <t>Resting State Functional Connectivity &amp; Parental Bonding in Postpartum Women on Buprenorphine for Opioid Use Disorder.</t>
  </si>
  <si>
    <t>Background: Every day, 130+ people in the U.S. die of opioid use disorder (OUD) overdoses - with OUD prevalence quadrupling from 1999 to 2014. About 100,000 women per year may receive buprenorphine replacement treatment (BT) to prevent withdrawal. Despite concerns from animal models of opioid-induced deficits in maternal behavior and a human Maternal Behavior Neurocircuit model to investigate, little is known about brain and behavior for mothers with OUD and BT. Building on our work on functional connectivity in the maternal brain for depression and parental intervention, we conducted longitudinal functional magnetic resonance imaging (fMRI) in humans to examine resting-state functional connectivity (rs-FC) between the periaqueductal gray (PAG) and hypothalamus + maternal bonding associations. Method(s): We studied 32 mothers who completed fMRI scans at 1 month (T1) and 4 months postpartum (T2), including seven mothers receiving buprenorphine for OUD and 25 non-OUD mothers as a comparison group (CG). The participants underwent a 6-minute rsFC scans at each time point. We measured potential bonding impairments using the Postpartum Bonding Questionnaire (PBQ) to explore how rs-FC with elements of the Maternal Behavior Neurocircuit are associated with bonding impairments. Result(s): Compared to CG, BT mothers differed in PAG-dependent rs-FC with the hypothalamus, amygdala, insular cortex and other brain regions at T1. From T1 to T2, we report BT effects on pain-dependent-seed rsFC with the Maternal Behavior Neurocircuit. Conclusion(s): This exploratory study supports potential biological mechanisms for investigating both the therapeutic benefits and risks associated with OUD and buprenorphine for maternal brain function, behavior and infant outcome. Supported By: R01DA047336 Keywords: Maternal Brain, Opioid Use Disorder, Parental Bonding, Resting State Functional Connectivity MRI (fcMRI), Periaqueductal GreyCopyright © 2020</t>
  </si>
  <si>
    <t>https://dx.doi.org/10.1016/j.biopsych.2020.02.1116</t>
  </si>
  <si>
    <t>Biological Psychiatry. Conference: 75th Annual Scientific Convention and Meeting. New York United States. 87(9 Supplement) (pp S438), 2020. Date of Publication: 1 May 2020.</t>
  </si>
  <si>
    <t>Radhakrishnan R.
 Elsaid N.M.H.
 Sadhasivam S.
 Reher T.A.
 Hines A.C.
 Yoder K.K.
 Saykin A.J.
 Wu Y.-C.</t>
  </si>
  <si>
    <t>Resting state functional MRI in infants with prenatal opioid exposure-a pilot study.</t>
  </si>
  <si>
    <t>Purpose: Exposure to prenatal opioids may adversely impact the developing brain networks. The aim of this pilot study was to evaluate alterations in amygdalar functional connectivity in human infants with prenatal opioid exposure. Method(s): In this prospective IRB approved study, we performed resting state functional MRI (rs-fMRI) in 10 infants with prenatal opioid exposure and 12 infants without prenatal drug exposure at &lt; 48 weeks corrected gestational age. Following standard preprocessing, we performed seed-based functional connectivity analysis with the right and left amygdala as the regions of interest after correcting for maternal depression and infant sex. We compared functional connectivity of the amygdala network between infants with and without prenatal opioid exposure. Result(s): There were significant differences in connectivity of the amygdala seed regions to the several cortical regions including the medial prefrontal cortex in infants who had prenatal opioid exposure when compared with opioid naive infants. Conclusion(s): This finding of increased amygdala functional connectivity in infants with in utero opioid exposure suggests a potential role of maternal opioid exposure on infants' altered amygdala function. This association with prenatal exposure needs to be replicated in future larger studies.Copyright © 2020, Springer-Verlag GmbH Germany, part of Springer Nature.</t>
  </si>
  <si>
    <t>https://dx.doi.org/10.1007/s00234-020-02552-3</t>
  </si>
  <si>
    <t>Neuroradiology. 63(4) (pp 585-591), 2021. Date of Publication: April 2021.</t>
  </si>
  <si>
    <t>Zebhauser P.T.
 Hohn V.D.
 Ploner M.</t>
  </si>
  <si>
    <t>Resting-state electroencephalography and magnetoencephalography as biomarkers of chronic pain: A systematic review.</t>
  </si>
  <si>
    <t>Reliable and objective biomarkers promise to improve the assessment and treatment of chronic pain. Resting-state electroencephalography (EEG) is broadly available, easy to use, and cost efficient and, therefore, appealing as a potential biomarker of chronic pain. However, results of EEG studies are heterogeneous. Therefore, we conducted a systematic review (PROSPERO CRD42021272622) of quantitative resting-state EEG and magnetoencephalography (MEG) studies in adult patients with different types of chronic pain. We excluded populations with severe psychiatric or neurologic comorbidity. Risk of bias was assessed using a modified Newcastle-Ottawa Scale. Semiquantitative data synthesis was conducted using modified albatross plots. We included 76 studies after searching MEDLINE, Web of Science Core Collection, Cochrane Central Register of Controlled Trials, and EMBASE. For cross-sectional studies that can serve to develop diagnostic biomarkers, we found higher theta and beta power in patients with chronic pain than in healthy participants. For longitudinal studies, which can yield monitoring and/or predictive biomarkers, we found no clear associations of pain relief with M/EEG measures. Similarly, descriptive studies that can yield diagnostic or monitoring biomarkers showed no clear correlations of pain intensity with M/EEG measures. Risk of bias was high in many studies and domains. Together, this systematic review synthesizes evidence on how resting-state M/EEG might serve as a diagnostic biomarker of chronic pain. Beyond, this review might help to guide future M/EEG studies on the development of pain biomarkers.Copyright © 2023 Lippincott Williams and Wilkins. All rights reserved.</t>
  </si>
  <si>
    <t>https://dx.doi.org/10.1097/j.pain.0000000000002825</t>
  </si>
  <si>
    <t>Pain. 164(6) (pp 1200-1221), 2023. Date of Publication: 01 Jun 2023.</t>
  </si>
  <si>
    <t>Kutch J.J.
 Labus J.S.
 Harris R.E.
 Martucci K.T.
 Farmer M.A.
 Fenske S.
 Fling C.
 Ichesco E.
 Peltier S.
 Petre B.
 Guo W.
 Hou X.
 Stephens A.J.
 Mullins C.
 Clauw D.J.
 Mackey S.C.
 Apkarian A.V.
 Landis J.R.
 Mayer E.A.</t>
  </si>
  <si>
    <t>Resting-state functional connectivity predicts longitudinal pain symptom change in urologic chronic pelvic pain syndrome: A MAPP network study.</t>
  </si>
  <si>
    <t>Chronic pain symptoms often change over time, even in individuals who have had symptoms for years. Studying biological factors that predict trends in symptom change in chronic pain may uncover novel pathophysiological mechanisms and potential therapeutic targets. In this study, we investigated whether brain functional connectivity measures obtained from resting-state functional magnetic resonance imaging at baseline can predict longitudinal symptom change (3, 6, and 12 months after scan) in urologic chronic pelvic pain syndrome. We studied 52 individuals with urologic chronic pelvic pain syndrome (34 women, 18 men) who had baseline neuroimaging followed by symptom tracking every 2 weeks for 1 year as part of the Multidisciplinary Approach to the Study of Chronic Pelvic Pain (MAPP) Research Network study. We found that brain functional connectivity can make a significant prediction of short-term (3 month) pain reduction with 73.1% accuracy (69.2% sensitivity and 75.0% precision). In addition, we found that the brain regions with greatest contribution to the classification were preferentially aligned with the left frontoparietal network. Resting-state functional magnetic resonance imaging measures seemed to be less informative about 6- or 12-month symptom change. Our study provides the first evidence that future trends in symptom change in patients in a state of chronic pain may be linked to functional connectivity within specific brain networks.Copyright © 2017 by the International Association for the Study of Pain.</t>
  </si>
  <si>
    <t>https://dx.doi.org/10.1097/j.pain.0000000000000886</t>
  </si>
  <si>
    <t>Pain. 158(6) (pp 1069-1082), 2017. Date of Publication: 01 Jun 2017.</t>
  </si>
  <si>
    <t>Eslamzadeh M.
 Yazdi A.S.H.
 Ram T.A.
 Emadzadeh M.
 Mohamadrezakhan A.H.</t>
  </si>
  <si>
    <t>Restless Leg Syndrome in Hospitalized Psychiatric Patients in Mashhad.</t>
  </si>
  <si>
    <t>Background and Objective Sleep disorders, especially restless leg syndrome (RLS), have in recent years been recognized as common problems that increase the risk of mental disorders, anxiety, and depression, and lead to decreased quality of life and social isolation. The aim of this cross-sectional study was to evaluate the frequency of RSL in psychiatric patients admitted to Ibn Sina Hospital, Mashhad, Iran during 2020-2021. Methods Eligible individuals were selected using available sampling, and after determining the type of psychiatric disorder, the demographic and medical information of patients were recorded. The RLS assessment questionnaire was used to evaluate the purpose of the study. Results Of the 150 hospitalized patients with psychiatric disorders, 67 (44.7%) were male, and the mean age of the subjects was 34.63 +/- 10.80 years. RLS was not observed in 100 patients (66.7%); however, mild RLS was shown in 33 patients (22%), while severe type was shown in 17 patients (11.3%). The prevalence of major depressive disorder and lithium consumption was significantly higher in people with RLS than in those without the syndrome (p = 0.047 and p = 0.012, respectively). Conclusions These results indicate that there is a relationship between the prevalence of RLS and some psychological disorders and medications that are commonly used in this field. Managing the symptoms of this syndrome by better understanding its predisposing factors can lead to better management of patients.Copyright © 2023 The Korean Society of Sleep Medicine</t>
  </si>
  <si>
    <t>https://dx.doi.org/10.17241/smr.2022.01354</t>
  </si>
  <si>
    <t>Sleep Medicine Research. 14(3) (pp 161-167), 2023. Date of Publication: 2023.</t>
  </si>
  <si>
    <t>Wipper B.
 Romero-Gutierrez C.
 Winkelman J.W.</t>
  </si>
  <si>
    <t>Restless legs syndrome severity in the National RLS Opioid Registry during the COVID-19 pandemic.</t>
  </si>
  <si>
    <t>Objective/background: No research has yet assessed the impact of the coronavirus disease 2019 (COVID-19) pandemic on restless legs syndrome (RLS). We hypothesized that RLS symptom severity would be increased during the COVID-19 pandemic in a sample of patients with diagnosed RLS. Patients/methods: The National RLS Opioid Registry is a longitudinal observational study of patients using opioid medications for treatment of RLS. Questionnaires assessing RLS symptom severity, medication dosages, sleep disturbance, depression, and anxiety are administered at baseline and at recurring 6-month surveys. Survey responses from the outset of the pandemic in April/May 2020 were compared to responses completed by other participants in January/February 2020 (between-subjects analysis), as well as responses by the same participants at baseline, approximately six months later in September 2020 through February 2021, and approximately one year later in March through June 2021 (within-subjects analyses). Result(s): These analyses provide evidence for higher RLS symptom severity scores at the outset of the COVID-19 pandemic in the US. Symptom severity scores were still elevated on subsequent questionnaires completed over six months into the pandemic but had returned towards baseline by the spring of 2021. Participants with increases in RLS severity were significantly more likely than others to see increases in sleep disturbance, depression, and anxiety. Conclusion(s): This is the first study demonstrating increased RLS symptom severity during the earliest stage of the COVID-19 pandemic. These findings warrant similar investigations in other patient populations and suggest that clinicians should attend to RLS symptoms during times of socioeconomic and/or political uncertainty.Copyright © 2022 Elsevier B.V.</t>
  </si>
  <si>
    <t>https://dx.doi.org/10.1016/j.sleep.2022.01.011</t>
  </si>
  <si>
    <t>Sleep Medicine. 90 (pp 96-101), 2022. Date of Publication: February 2022.</t>
  </si>
  <si>
    <t>Thase, Michael E.;Stanford, Arielle D.;Memisoglu, Asli;Martin, William;Claxton, Amy;Bodkin, J. Alexander;Trivedi, Madhukar H.;Fava, Maurizio;Yu, Miao;Pathak, Sanjeev</t>
  </si>
  <si>
    <t>Results from a long-term open-label extension study of adjunctive buprenorphine/samidorphan combination in patients with major depressive disorder.</t>
  </si>
  <si>
    <t>Buprenorphine/samidorphan (BUP/SAM; ALKS 5461) is an investigational opioid system modulator for the adjunctive treatment of patients with major depressive disorder (MDD), who did not respond adequately to prior antidepressant therapy (ADT). FORWARD-2, an open-label extension study, assessed long-term safety and tolerability of adjunctive BUP/SAM treatment in these patients. Patients from four short-term trials and de novo patients were enrolled; all had confirmed MDD and a current major depressive episode lasting 2â€“24 months. Patients were treated with an established ADT for â‰¥ 8 weeks before receiving sublingual, adjunctive BUP/SAM 2 mg/2 mg for up to 52 weeks. Safety (primary objective) was assessed via adverse events (AEs), the Columbia-Suicide Severity Rating Scale, and the Clinical Opiate Withdrawal Scale (COWS). Exploratory evaluation of efficacy was done using the Montgomeryâ€“Ã…sberg Depression Rating Scale (MADRS). Of 1485 patients, 50% completed the study and 11% discontinued due to AEs. AEs of nausea, headache, constipation, dizziness, and somnolence, each occurred in â‰¥ 10% of patients. There was no evidence of increased suicidal ideation or behavior. Euphoria-related AEs were uncommon (1.2%). Following abrupt BUP/SAM discontinuation, â€œdrug withdrawalâ€_x009d_ AEs were infrequent (0.4%), and the incidence of COWS categorical worsening after abrupt drug discontinuation was low (6.5%). Improvements in mean MADRS scores were maintained until study end, suggesting durability of antidepressant effect in patients continuing treatment. BUP/SAM was generally well tolerated, with a low risk of abuse and an AE profile consistent with those seen in placebo-controlled studies. Withdrawal reports were uncommon and of limited clinical impact. (PsycINFO Database Record (c) 2020 APA, all rights reserved)</t>
  </si>
  <si>
    <t>https://doi.org/10.1038/s41386-019-0451-3</t>
  </si>
  <si>
    <t>Richardson J.
 Holdcroft A.</t>
  </si>
  <si>
    <t>Results of forty years Yellow Card reporting for commonly used perioperative analgesic drugs.</t>
  </si>
  <si>
    <t>Background: A variety of analgesics are used perioperatively and associated adverse drug reactions (ADRs) may complicate anaesthesia and recovery. Method(s): We aimed to measure the demographics of reported suspected ADRs to alfentanil, fentanyl, ketorolac, morphine, nalbuphine, papaveretum, pethidine and remifentanil. We report a retrospective analysis of Yellow Card reports of suspected ADRs from 1965-2004 as classified in the Adverse Drug Reaction On-line Tracking database (ADROIT) of the Medicines and Healthcare products Regulatory Agency (MHRA). Result(s): In total, 1312 reactions were retrieved. A single drug was reported in 908, 39 were fatal and 219 categorised as 'allergic'. Allergic phenomenon varied from 2/33 (6%) for remifentanil to 11/53 (21%) for alfentanil. 'Cardiovascular' reactions were reported frequently with remifentanil (18/33, 55%) and alfentanil (19/53, 36%) and these generated a signal for possible hazards from proportional reporting ratios (PRRs). The opioid fentanyl was associated with similar hazard signals for muscular and psychiatric ADRS. Conclusion(s): Perioperative vigilance may reduce morbidity and mortality from preventable ADRs to analgesic drugs. Denominator and diagnostic data are essential for prospective studies. Copyright © 2007 John Wiley &amp; Sons, Ltd.</t>
  </si>
  <si>
    <t>https://dx.doi.org/10.1002/pds.1403</t>
  </si>
  <si>
    <t>Pharmacoepidemiology and Drug Safety. 16(6) (pp 687-694), 2007. Date of Publication: June 2007.</t>
  </si>
  <si>
    <t>Hessol, Nancy A.;Weber, Kathleen M.;Holman, Susan;Robison, Esther;Goparaju, Lakshmi;Alden, Christine B.;Kono, Naoko;Watts, D. Heather;Ameli, Niloufar</t>
  </si>
  <si>
    <t>Retention and attendance of women enrolled in a large prospective study of HIV-1 in the United States.</t>
  </si>
  <si>
    <t>Objective: The objective was to assess study retention and attendance for two recruitment waves of participants in the Womenâ€™s Interagency HIV Study (WIHS). Methods: The WIHS, a prospective study at six clinical centers in the United States, has experienced two phases of participant recruitment. In phase one, women were screened and enrolled at the same time, and in phase two, women were screened and enrolled at separate visits. Compliance with study follow-up was evaluated by examining semiannual study retention and visit attendance. Results: After 10 study visits, the retention rate in the original recruits (enrolled in 1994â€“1995) was 83% for the HIV-infected women and 69% for the HIV-uninfected women compared with 86% and 86%, respectively, in the new recruits (enrolled in 2001â€“2002). In logistic regression analysis of the HIV-infected women, factors associated with early (visits 2 and 3) nonattendance were temporary housing, moderate alcohol consumption, use of crack/cocaine/heroin, having a primary care provider, WIHS site of enrollment, lower CD4 cell count, and higher viral load. Among HIV-uninfected women, the factors associated with early nonattendance were recruitment into the original cohort, household income â‰¥$12,000 per year, temporary housing, unemployment, use of crack/cocaine/heroin, and WIHS site of enrollment. Factors associated with nonattendance at later visits (7â€“10) among HIV-infected participants were younger age, white race, not having a primary care provider, not having health insurance, WIHS site of enrollment, higher viral load, and nonattendance at a previous visit. In HIV-uninfected participants, younger age, white race, WIHS site of enrollment, and nonattendance at a previous visit were significantly associated with nonattendance at later visits. Conclusions: Preventing early loss to follow-up resulted in better study retention early, but late loss to follow-up may require different retention strategies. (PsycINFO Database Record (c) 2016 APA, all rights reserved)</t>
  </si>
  <si>
    <t>https://doi.org/10.1089/jwh.2008.1337</t>
  </si>
  <si>
    <t>Journal of Women's Health</t>
  </si>
  <si>
    <t>Kermode M.
 Choudhurimayum R.S.
 Rajkumar L.S.
 Haregu T.
 Armstrong G.</t>
  </si>
  <si>
    <t>Retention and outcomes for clients attending a methadone clinic in a resource-constrained setting: A mixed methods prospective cohort study in Imphal, Northeast India.</t>
  </si>
  <si>
    <t>Background: Opioid substitution therapy (OST) with buprenorphine has been widely available in India since 2007, but the introduction of methadone occurred much later in 2012, and availability remains limited. Illicit injecting drug use is a long-standing public health problem in Manipur, a state in Northeast India characterised by major resource constraints and political unrest. We investigated retention and outcomes for clients attending a methadone-based OST program in Manipur with the aim of strengthening the evidence base for development of relevant policies and programs. Method(s): All clients enrolling in the methadone clinic over a 1 year period were invited to be part of a prospective cohort study, which followed up and surveyed both retained and defaulting clients for 12 months post-enrollment to assess retention as well as social, behavioural and mental health outcomes. Additionally, we conducted semi-structured qualitative interviews to supplement quantitative information and identify factors contributing to retention and drop-out. Result(s): Of the 74 clients enrolled, 21 had dropped out and three had died (all defaulters) by 12 months post-enrollment, leaving 67.6% still in the program. Using an intention-to-treat analysis, meaningful and statistically significant gains were observed for all social, behavioural and mental health variables. Between baseline and 12 months there were reductions in needle sharing, drug use, property crime, anxiety, depression and suicidal thoughts; and improvements in physical health, mental health, quality of family relationships, employment and hopefulness. Factors contributing to retention and drop-out were identified, including the centrality of family, and general lack of awareness of and misunderstanding about methadone. Conclusion(s): Even in parts of India where resources are constrained, methadone is an effective treatment for opioid dependence. Scaling up the availability of methadone elsewhere in Manipur and in other areas of India experiencing problematic opioid dependence is indicated.Copyright © 2020 The Author(s).</t>
  </si>
  <si>
    <t>https://dx.doi.org/10.1186/s12954-020-00413-z</t>
  </si>
  <si>
    <t>Harm Reduction Journal. 17(1) (no pagination), 2020. Article Number: 68. Date of Publication: 29 Sep 2020.</t>
  </si>
  <si>
    <t>Park J.N.
 Agee T.
 Mccormick S.
 Felsher M.
 Collins K.
 Hsu J.
 Schweizer N.
 Lucas G.
 Falade-Nwulia O.</t>
  </si>
  <si>
    <t>Retention and Overdose Risk among Patients Receiving Substance Use Disorder Treatment, Mental Health Care and Peer Recovery Support: A Longitudinal Analysis.</t>
  </si>
  <si>
    <t>Background Drug overdose remains a major crisis in the United States. Expanding substance use disorder (SUD) treatment and recovery support services is critical for reducing overdose risk during disasters such as the severe acute respiratory syndrome coronavirus 2 (SARS-CoV2) pandemic. We evaluated the outcomes of an innovative multicomponent service, inclusive of medications for SUD, and peer support, colocated in an outpatient infectious disease clinic in Baltimore City. Our goal was to examine whether a multicomponent SUD program can support patients in recovery during a pandemic. Methods One hundred five patients in the RESTORE service between 2019-2020 completed baseline, 3-month, and 6-month surveys. Telemedicine and phone-based support groups were implemented in March 2020 after statewide restrictions on face-to-face services due to SARS-CoV2. Data from surveys and electronic medical records were integrated and analyzed using mixed-effects regression models. Results At baseline, most patients (88%) reported using drugs/alcohol in the preceding 30 days; 48% of patients reported a history of drug overdose, as well anxiety (23%) and depression (28%) symptoms. Despite pandemic-related disruptions and procedural changes, retention in RESTORE was high (83% after 3 months, 76% after 6 months). Mixed-effects regression models indicated decreased anxiety, alcohol use, heroin use, and nonfatal overdose after 6 months of enrollment (all P &lt; 0.05). Conclusions Multicomponent SUD services that are colocated within infectious disease specialty services could help patients to successfully manage their overdose risk and mental health even during future disasters. This model of care could be implemented in other specialty settings that see high rates of SUD.Copyright © Wolters Kluwer Health, Inc. All rights reserved.</t>
  </si>
  <si>
    <t>https://dx.doi.org/10.1097/ADM.0000000000001167</t>
  </si>
  <si>
    <t>Journal of Addiction Medicine. 17(5) (pp 608-611), 2023. Date of Publication: 01 Sep 2023.</t>
  </si>
  <si>
    <t>Ramey O.L.
 Bonny A.E.
 Silva Almodovar A.
 Nahata M.C.</t>
  </si>
  <si>
    <t>Retention in Office-Based Opioid Treatment and Impact on Emergency Department Use in Adolescents and Young Adults With Opioid Use Disorder.</t>
  </si>
  <si>
    <t>Purpose: Longer retention in medication treatment (MT) of addiction is associated with improved health outcomes among adults with opioid use disorder. MT remains underutilized among adolescents and young adults (AYA); factors associated with MT retention are not well-defined and effect of retention on treatment outcomes is unknown. This study examined patient characteristics associated with retention in an office-based opioid treatment program for AYA patients and determined the impact of retention time on emergency department (ED) utilization. Method(s): This was a retrospective study of AYA patients from January 1, 2009, to December 31, 2020. Retention time was the difference between first and last appointment, analyzing follow-up periods of one and two years. Linear regression assessed factors associated with retention. Negative binomial regression showed effect of retention on ED utilization. Result(s): A total of 407 patients were included. Factors positively associated with retention were diagnosis of anxiety, depression, and nicotine use disorder, White race, private insurance, and Medicaid insurance; however, stimulant/cocaine use disorder was negatively associated (one-year follow-up, p &lt;= .028; two-year follow-up, p &lt;= .017). Longer retention was associated with reduced risk of ED utilization at one-year (incident rate ratio = 0.84, 95% confidence interval: 0.72-0.99; p = .03) and two-year follow-ups (incident rate ratio = 0.86 95% confidence interval: 0.77-0.96; p = .008). Discussion(s): Diagnosis of anxiety, depression, nicotine use disorder, and stimulant/cocaine use disorder, and insurance and race can influence retention in MT. Longer retention in MT was associated with lower ED visits, decreasing health care utilization. MT programs should evaluate various interventions to optimize opportunities for increasing retention among their patient cohorts.Copyright © 2023 Society for Adolescent Health and Medicine</t>
  </si>
  <si>
    <t>https://dx.doi.org/10.1016/j.jadohealth.2023.02.016</t>
  </si>
  <si>
    <t>Journal of Adolescent Health. 73(1) (pp 148-154), 2023. Date of Publication: July 2023.</t>
  </si>
  <si>
    <t>Busch M, Klein C, Uhl A, Haltmayer H, Cabanis M, Westenberg JN, Vogel M, Krausz RM.</t>
  </si>
  <si>
    <t>Retention in the Austrian opioid agonist treatment system: a national prospective cohort study</t>
  </si>
  <si>
    <t>Harm Reduct J. 2021 Feb 24;18(1):25. doi: 10.1186/s12954-021-00473-9.</t>
  </si>
  <si>
    <t>PMC7903033</t>
  </si>
  <si>
    <t>10.1186/s12954-021-00473-9</t>
  </si>
  <si>
    <t>Robles N, Flaherty DG, Day NL.</t>
  </si>
  <si>
    <t>Retention of resistant subjects in longitudinal studies: description and procedures</t>
  </si>
  <si>
    <t>10.3109/00952999409084059</t>
  </si>
  <si>
    <t>Schwarz, Ryan;Zelenev, Alexei;Bruce, R. Douglas;Altice, Frederick L.</t>
  </si>
  <si>
    <t>Retention on buprenorphine treatment reduces emergency department utilization, but not hospitalization, among treatment-seeking patients with opioid dependence.</t>
  </si>
  <si>
    <t>Drug users are marginalized from typical primary care, often resulting in emergency department (ED) usage and hospitalization due to late-stage disease. Though data suggest methadone decreases such fragmented healthcare utilization (HCU), the impact of buprenorphine maintenance treatment (BMT) on HCU is unknown. Chart review was conducted on opioid dependent patients seeking BMT, comparing individuals (n = 59) who left BMTâ‰¤ 7 days with those retained on BMT (n = 150), for ED use and hospitalization. Using negative binomial regressions, including comparison of time before BMT induction, ED utilization and hospitalization were assessed. Overall, ED utilization was 0.93 events per person year and was significantly reduced by BMT, with increasing time (retention) on BMT. BMT had no significant effect on hospitalizations or average length of stay. (PsycINFO Database Record (c) 2017 APA, all rights reserved)</t>
  </si>
  <si>
    <t>https://doi.org/10.1016/j.jsat.2012.03.008</t>
  </si>
  <si>
    <t>Ebner N.
 Wanner C.
 Winklbaur B.
 Matzenauer C.
 Jachmann C.A.
 Thau K.
 Fischer G.</t>
  </si>
  <si>
    <t>Retention rate and side effects in a prospective trial on hepatitis C treatment with pegylated interferon alpha-2a and ribavirin in opioid-dependent patients.</t>
  </si>
  <si>
    <t>Hepatitis C viral (HCV) infection is present in 30 to 98% of intravenous drug users. Intravenous substance abuse represents the main route of HCV transmission in industrialized countries. A multi-centre, randomized, controlled, prospective study assessed sustained virological response (SVR), adverse events such as depressive episodes and retention rate of HCV treatment in opioid-dependent patients. Stabilized, opioid-dependent patients with chronic HCV infection (genotype 2 or 3) received pegylated interferon alpha-2a in combination with ribavirin 800 mg/day (Group A) or 400 mg/day (Group B). Participants were randomized, blocked and stratified by genotype and viral load. A standardized psychiatric assessment, Beck Depression Inventory (BDI) and Van Zerssen's list of complaints were administered at each study visit. In 31 months, 300 opioid-dependent patients were screened; 190 (63.3%) were hepatitis C antibody positive. According to study protocol, out of 75 'potential-to-treat' patients with genotype 2 or 3, 17 stable patients (22.6%) were included in the study. All participants completed the study. Significant haemoglobin decreases occurred in both Groups A (P = 0.001) and B (P = 0.011). All the patients had an end-of-treatment (week 24) HCV RNA negativity. Fifteen (88.2%) achieved SVR at week 48. Overall, 52.9% developed depressive symptoms during treatment. Because of the prompt initiation of antidepressant medication at first appearance of depressive symptoms, no severe depressive episodes occurred. Our data show a high retention rate and reliability, and good viral response for both treatments. Hepatitis C treatment in stable opioid-dependent patients was efficacious, suggesting that addiction clinics can offer antiviral therapy in combination with agonistic treatment as part of multi-disciplinary treatment. © 2009 The Authors.</t>
  </si>
  <si>
    <t>https://dx.doi.org/10.1111/j.1369-1600.2009.00148.x</t>
  </si>
  <si>
    <t>Addiction Biology. 14(2) (pp 227-237), 2009. Date of Publication: April 2009.</t>
  </si>
  <si>
    <t>Zhu Z.
 Hu Z.
 Ye W.</t>
  </si>
  <si>
    <t>Retrobulbar dexmedetomidine in paediatric vitreoretinal surgery eliminates the need for intra-operative fentanyl and postoperative analgesia: A randomised controlled study.</t>
  </si>
  <si>
    <t>Methods This prospective double blind, randomised, controlled study was performed in 60 children undergoing vitreoretinal surgery, aged from 2-7 years. After general anaesthesia the following procedure was administrated: (1) retrobulbar block with 0.5% ropivacaine plus dexmedetomidine 1 lg.kg-1 (group RD, n = 20); (2) retrobulbar block with 0.5% ropivacaine (group RB, n = 20); (3) control group with general anaesthesia only (group F, n = 20). Haemodynamics, postoperative pain scores, anaesthetic consumption (remifentanil, propofol, fentanyl) and emergence agitation were recorded. Results Respiratory depression was observed in seven out of the 20 patients in group F after the laryngeal mask airway was removed in the operating room, compared with none in groups RD and RB. All patients in group F required intra-operative rescue fentanyl (average intra-operative fentanyl consumption, 26.6-12.6 lg per patient). Some rescue fentanyl was required in group RB (three patients required one dose of rescue fentanyl). Patients in group RD required none. RD and RB groups reported lower pain scores than the F group at 4 h postoperatively (RD group: p &lt; 0.001; RB group: p = 0.002); pain scores in the RD group were lower than that in the F group at 6 h postoperatively (p &lt; 0.001). Discussion This single-centre randomised double-blind clinical trial in children showed that retrobulbar ropivacaine with dexmedetomidine eliminated the need for intraoperative fentanyl in paediatric vitreoretinal surgery, and consequently, eliminated the respiratory depression associated with opioid consumption. The retrobulbar dexmedetomidine used in this study provided better relief of postoperative pain and haemodynamic and neuroendocrine response than retrobulbar ropivacaine or general anaesthesia itself; however, these beneficial effects of dexmedetomidine were accompanied by prolonged time to emergence from anaesthesia and increased length of stay in the PACU. Pre-emptive retrobulbar dexmedetomidine was seen to provide effective analgesia, as shown by the fact that there was no need for intra-operative or postoperative rescue fentanyl. In this study, retrobulbar dexmedetomidine decreased the incidence of emergence agitation, which agrees with previous studies [1]. We demonstrated that retrobulbar block and dexmedetomidine could alleviate interleukin (IL)-2, tumour necrosis factor (TNF)-a and IL-6 release, which was also reported in previous studies [2].</t>
  </si>
  <si>
    <t>Anaesthesia. Conference: Annual Congress of the Association of Anaesthetists, 2019. Glasgow United Kingdom. 74(Supplement 4) (pp 96), 2019. Date of Publication: September 2019.</t>
  </si>
  <si>
    <t>Elkashef, Ahmed;Holmes, Tyson H.;Bloch, Daniel A.;Shoptaw, Steve;Kampman, Kyle;Reid, Malcolm S.;Somoza, Eugene;Ciraulo, Domenic;Rotrosen, John;Leiderman, Deborah;Montgomery, Ann;Vocci, Frank</t>
  </si>
  <si>
    <t>Retrospective analyses of pooled data from CREST I and CREST II trials for treatment of cocaine dependence.</t>
  </si>
  <si>
    <t>Aim: To analyze pooled data from the Cocaine Rapid Evaluation Screening Trial (CREST). Pooling data from these small pilot trials into four major drug classes permitted data exploration for treatment and covariate effects with increased sample size. Design: Small pilot trials were conducted to screen fifteen medications as prospective treatments for cocaine dependence. Studies included a flexible 2-week to 4-week screening/baseline period followed by an 8-week randomized treatment condition. Participants were randomized equally to one of up to three active medications or placebo. Setting: Five Medications Development Research Units at the five academic centers of University of Cincinnati, New York University, University of Pennsylvania, University of California Los Angeles and Boston University. Participants: The pooled data set consisted of 357 total subjects. Standardized inclusion and exclusion criteria were employed in subject selection to enhance consistency of cocaine-dependent study participants across all sites (see reports on individual trials in this supplement for details). All participants provided at least two urine samples that were positive for cocaine metabolite during a two-week period prior to being randomized. Intervention: All subjects in these trials, those randomized to placebo and active medications, received active treatment in the form of evidence-based cognitive behavioral therapy. Measures: Quantitative urine benzoylecgonine (BE), self-report of cocaine use, and total Brief Substance Craving Scale (BSCS) scores were compared between each class of medication and its matched-placebo group. Findings: Regression analysis of pooled data did not identify any statistically significant differences between treatment and matched-placebo for any of the four classes. Exploration of the effects of baseline covariates indicated that gender and African American status were associated significantly with outcome. Female gender was consistently associated with poorer outcomes for medication and placebo groups, while the direction of association between African American status and outcome differed by treatment groups. Retention was also examined: dropout rates may have been somewhat higher for placebo than treatment groups during the early active-treatment period. Classification trees were used to identify characteristics of subjects who were abstinent for at least two weeks during the eight-week trial; only 4.0% of females while 17.9% of males achieved this criterion. Conclusions: Results presented here may prove useful for planning future clinical trials for therapies targeting cocaine dependence. (PsycINFO Database Record (c) 2019 APA, all rights reserved)</t>
  </si>
  <si>
    <t>https://doi.org/10.1111/j.1360-0443.2005.00986.x</t>
  </si>
  <si>
    <t>Pham, Linh Thi Thuy;Kitamura, Akiko;Do, Hoa Mai;Lai, Kim Anh;Le, Nhan Tuan;Nguyen, Van Thi Thuy;Kato, Masaya</t>
  </si>
  <si>
    <t>Retrospective analysis of antiretroviral therapy uptake and retention of male clients receiving methadone maintenance therapy in two provinces in Vietnam: Potential synergy of the two therapies.</t>
  </si>
  <si>
    <t>Background: Vietnam has a concentrated HIV epidemic with injection drug use being the dominant mode of HIV transmission. Vietnam has rapidly expanded antiretroviral therapy (ART) and methadone maintenance therapy (MMT). This study aims to analyze ART uptake and retention among male clients receiving MMT in Vietnam in the early phase of the MMT program. Methods: The male clients (age â‰¥ 18) who were newly enrolled in care or started ART at two HIV clinics in Hanoi (2009 to 2011) and three HIV clinics in Can Tho (2010 to 2012) were included for the analysis. The CD4 lymphocyte count at HIV care enrollment and ART initiation and retention on ART were retrospectively analyzed. The values of those receiving MMT were compared with the values of two groups: those in whom injection drug use (IDU) status was documented, but were not receiving MMT, and all male clients not receiving MMT. To analyze retention, survival analysis with log rank test and Cox proportional hazard model was used. Results: During the study period, 663 adult men were newly enrolled in HIV care (237 had IDU status documented) and 456 initiated ART (167 had IDU status documented). Among those who initiated ART, 28 were receiving MMT. At care enrolment, those receiving MMT had a median CD4 count of 230 (IQR 57â€“308) cells/mmÂ³, while men self-reporting IDU and not receiving MMT and all men not receiving MMT had a median CD4 count of 158 (IQR 50â€“370) cells/mmÂ³ and 143 (IQR 35â€“366) cells/mmÂ³, respectively. At ART initiation, men receiving MMT had significantly higher CD4 count with median at 203 (IQR 64â€“290) cells/mmÂ³ than men self-reporting IDU and not receiving MMT (80, IQR 40â€“220, cells/mmÂ³, p = 0.038) and all men not receiving MMT (76, IQR 20â€“199, cells/mmÂ³, p = 0.009). Those receiving MMT had a significantly higher retention rate than those self-reporting IDU but not receiving MMT (hazard ratio = 0.18, p = 0.019) and men not receiving MMT (hazard ratio = 0.20, p = 0.041). Conclusions: Our analysis suggests that men receiving MMT in Vietnam are achieving relatively early uptake and high retention rates on ART. The findings support potential benefits of integrating MMT and ART services in Vietnam. (PsycInfo Database Record (c) 2021 APA, all rights reserved)</t>
  </si>
  <si>
    <t>https://doi.org/10.1186/s12954-017-0133-6</t>
  </si>
  <si>
    <t>Browne, CA; Falcon, E; Robinson, SA; Berton, O; Lucki, I</t>
  </si>
  <si>
    <t>Reversal of Stress-Induced Social Interaction Deficits by Buprenorphine</t>
  </si>
  <si>
    <t>PTSD; buprenorphine; fluoxetine; CERC-501; ketamine; chronic social defeat stress; social interaction</t>
  </si>
  <si>
    <t>HUMAN HIPPOCAMPAL NEUROGENESIS; CENTRAL-NERVOUS-SYSTEM; CHRONIC HEPATITIS-C; INTERFERON-ALPHA; DENTATE GYRUS; CELL-PROLIFERATION; STEM-CELLS; CYCLIN D1; DEPRESSION; ISG15</t>
  </si>
  <si>
    <t>Background: Patients with post-traumatic stress disorder frequently report persistent problems with social interactions, emerging after a traumatic experience. Chronic social defeat stress is a widely used rodent model of stress that produces robust and sustained social avoidance behavior. The avoidance of other rodents can be reversed by 28 days of treatment with selective serotonin reuptake inhibitors, the only pharmaceutical class approved by the U.S. Food and Drug Administration for treating post-traumatic stress disorder. In this study, the sensitivity of social interaction deficits evoked by 10 days of chronic social defeat stress to prospective treatments for post-traumatic stress disorder was examined. Methods: The effects of acute and repeated treatment with a low dose of buprenorphine (0.25 mg/kg/d) on social interaction deficits in male C57BL/6 mice by chronic social defeat stress were studied. Another cohort of mice was used to determine the effects of the selective serotonin reuptake inhibitor fluoxetine (10 mg/kg/d), the NMDA antagonist ketamine (10 mg/kg/d), and the selective kappa opioid receptor antagonist CERC-501 (1 mg/kg/d). Changes in mRNA expression of Oprm1 and Oprk1 were assessed in a separate cohort. Results: Buprenorphine significantly reversed social interaction deficits produced by chronic social defeat stress following 7 days of administration, but not after acute injection. Treatment with fluoxetine for 7 days, but not 24 hours, also reinstated social interaction behavior in mice that were susceptible to chronic social defeat. In contrast, CERC-501 and ketamine failed to reverse social avoidance. Gene expression analysis found: (1) Oprm1 mRNA expression was reduced in the hippocampus and increased in the frontal cortex of susceptible mice and (2) Oprk1 mRNA expression was reduced in the amygdala and increased in the frontal cortex of susceptible mice compared to non-stressed controls and stress-resilient mice. Conclusions: Short-term treatment with buprenorphine and fluoxetine normalized social interaction after chronic social defeat stress. In concert with the changes in opioid receptor expression produced by chronic social defeat stress, we speculate that buprenorphine's efficacy in this model of post-traumatic stress disorder may be associated with the ability of this compound to engage multiple opioid receptors.</t>
  </si>
  <si>
    <t>Wang, Xuyi;Yu, Rongjun;Zhou, Xuhui;Liao, Yanhui;Tang, Jinsong;Liu, Tieqiao;Shan, Baoci;Hao, Wei</t>
  </si>
  <si>
    <t>Reversible brain white matter microstructure changes in heroin addicts: A longitudinal study.</t>
  </si>
  <si>
    <t>Previous neuroimaging studies have documented the structural damage in heroin addicts. However, little research has detailed the white matter microstructural changes in the human brain as a result of chronic heroin use and importantly, whether such changes can be recovered after short-term abstinence. Decreased fractional anisotropy values in frontal cortex were found in heroin users after 3 days of abstinence in comparison with controls. However, no significant difference was found between these heroin addicts and controls after 1-month abstinence. These results might better our understanding of the biological basis of drug addiction and provide insight into addiction treatment. (PsycInfo Database Record (c) 2022 APA, all rights reserved)</t>
  </si>
  <si>
    <t>https://doi.org/10.1111/j.1369-1600.2011.00316.x</t>
  </si>
  <si>
    <t>Upadhyaya H.P.
 Soutullo C.
 Saito T.
 Day K.
 Fregenal I.
 Adams D.H.
 Wietecha L.A.</t>
  </si>
  <si>
    <t>Review of atomoxetine efficacy for treatment of attention-deficit/hyperactivity disorder in patients with common comorbidities.</t>
  </si>
  <si>
    <t>Purpose: Attention-deficit/hyperactivity disorder (ADHD) is an early-onset, neurobehavioral disorder. A high incidence of comorbidities is found in both pediatric [1] and adult [2] patients with ADHD. In addition, stimulants may be contraindicated or have warnings/precautions in many of the common comorbidities - for example, drug abuse, anxiety disorders, borderline personality disorder, and tic disorders [3]. Atomoxetine is a non-stimulant norepinephrine-reuptake inhibitor approved for the treatment of ADHD and has been shown to be efficacious for the treatment of ADHD associated with a multitude of comorbidities. The purpose of this review is to summarize the efficacy and safety of atomoxetine treatment for pediatric and adult ADHD with common comorbidities. Method(s): Results from randomized clinical trials (13 pediatric, 4 adult), open-label studies (7 pediatric, 3 adult), post hoc studies (3 pediatric, 2 adult), database analyses (2 pediatric), metaanalyses (2 pediatric), and reviews (4 pediatric) which evaluated the efficacy and safety of atomoxetine treatment for ADHD with common comorbidities were reviewed and summarized. In the pediatric studies reviewed, atomoxetine dose administered ranged from 0.5 mg/kg to 2.4 mg/kg daily, patient age ranged from 6 to 19 years, and study duration ranged from 8 to 32 weeks. In the adult studies reviewed, atomoxetine dose administered ranged from 25 to 120 mg/day (60 to 80 mg/day when used as an adjunctive treatment), patient age ranged from 18 to 65 years, and study duration ranged from 8 to 24 weeks. Pediatric efficacy measures included Aberrant Behavior Checklist; ADHD Rating Scale-IV-Parent Version: Investigator Scored; Clinical Global Impressions-Improvement Scale; Children's Depression Rating Scale-Revised; Comprehensive Test of Phonological Processing; Conners' Teacher Rating Scale; Gray Oral Reading Test-4; Kiddie Sluggish Cognitive Tempo Interview; Multidimensional Anxiety Scale for Children; Multidimensional Self Concept Scale; Pediatric Anxiety Rating Scale; Swanson, Nolan, and Pelham Rating Scale-Revised; Test of Word Reading Efficiency; Woodcock Johnson III Tests of Achievement; Working Memory Test Battery for Children; Yale Global Tic Severity Scale; and Young Mania Rating Scale. Adult efficacy measures included Adult ADHD Investigator Symptom Rating Scale; Conners' Adult ADHD Rating Scale: Investigator Rated: Screening Version; Liebowitz Social Anxiety Scale; and time-to-alcohol relapse. Safety measures were also assessed. Result(s): In pediatric patients, atomoxetine was shown to significantly improve ADHD symptoms without worsening comorbid anxiety, autism spectrum disorders, bipolar disorder, depression, oppositional defiant disorder or conduct disorder, reading disability/ dyslexia, and tic disorders. In adult patients, atomoxetine was shown to significantly improve ADHD symptoms without worsening comorbid alcohol abuse, anxiety, and cocaine abuse. Safety results were similar to previous studies of atomoxetine treatment in adult ADHD. Conclusion(s): Atomoxetine is efficacious and has an acceptable safety profile for the treatment of ADHD in patients who have many common comorbidities. Future research should include longitudinal studies to further clarify the relationships between ADHD and associated comorbidities.</t>
  </si>
  <si>
    <t>European Neuropsychopharmacology. Conference: 27th European College of Neuropsychopharmacology, ECNP Congress. Berlin Germany. Conference Publication: (var.pagings). 24(SUPPL. 2) (pp S723-S724), 2014. Date of Publication: October 2014.</t>
  </si>
  <si>
    <t>Dominguez T.E.
 Helfaer M.A.</t>
  </si>
  <si>
    <t>Review of bispectral index monitoring in the emergency department and pediatric intensive care unit.</t>
  </si>
  <si>
    <t>OBJECTIVES: Sedation is a key component in the management of pediatric patients both in the pediatric emergency department (PED) and pediatric intensive care unit (PICU) for the treatment of pain and anxiety. Bispectral (BIS) index monitoring has been developed to help clinicians assess degree of hypnosis with anesthesia and may be useful in these environments. METHOD(S): Literature searches were conducted through MEDLINE for case series/reports, retrospective studies, and randomized trials that evaluate the validity and applications of BIS monitoring in the PED and PICU. RESULT(S): Most of the studies are case series or retrospective studies in children. There are several prospective studies assessing validation of the monitor in children. Only a few studies have been performed that assess the influence of monitoring on outcomes in these environments. CONCLUSION(S): Bispectral values correlate fairly well with commonly used clinical sedation scores, but more variability in the scores has been observed at lighter levels of sedation. More studies are needed to assess the value of titrating sedation in the PED and PICU within specific BIS parameters to reduce morbidity and costs associated with over-sedation. © 2006 Lippincott Williams &amp; Wilkins, Inc.</t>
  </si>
  <si>
    <t>https://dx.doi.org/10.1097/01.pec.0000203821.02045.69</t>
  </si>
  <si>
    <t>Pediatric Emergency Care. 22(12) (pp 815-821), 2006. Date of Publication: December 2006.</t>
  </si>
  <si>
    <t>Rey, Joseph M.</t>
  </si>
  <si>
    <t>Review of Marijuana and madness.</t>
  </si>
  <si>
    <t>Reviews the book, Marijuana and madness edited by David Castle and Robin Murray (see record 2004-21671-000). The identification in the 1980s of specific cannabinoid receptors has resulted in a dramatic increase in cannabis research. This discovery, which may prove as important as that of opiate or benzodiazepine receptors, has boosted expectations of finding novel treatments for such disparate problems as nausea, pain, and obesity, and sparked a race to do so. Recent epidemiological studies (many of them prospective) examining cannabis use and mental health problems have also contributed to this interest. This timely, multiauthor, small volume focuses on the role that cannabis use plays in the causation or worsening of mental disorders, particularly schizophrenia. Three of the 13 chapters describe advances in the understanding of the biochemistry of cannabis, one deals with cannabis and depression, and another with cognitive deficits in users. The remaining chapters attempt to clarify whether cannabis causes or worsens psychosis or schizophrenia, in which individuals, and under which conditions. The topics range from examination of the endogenous cannabinoid system in schizophrenia to whether a cannabinoid psychosis actually exists. (PsycINFO Database Record (c) 2016 APA, all rights reserved)</t>
  </si>
  <si>
    <t>https://doi.org/10.1097/01.chi.0000184431.31091.e5</t>
  </si>
  <si>
    <t>Review-Book</t>
  </si>
  <si>
    <t>Bhugra, Dinesh</t>
  </si>
  <si>
    <t>Review of Sexual orientation and mental health: Examining identity and development in lesbian, gay and bisexual people.</t>
  </si>
  <si>
    <t>Reviews the book, Sexual Orientation and Mental Health: Examining Identity and Development in Lesbian, Gay and Bisexual People by Allen Omoto and Howard Kurtzman (Editors) (see record 2005-11757-000). In this book, contributors explore the impressive body of rigorous empirical research on mental health in lesbian, gay, and bisexual people that has emerged over the past decade. Its 14 chapters are divided into two sections. The first section is on youth and includes chapters on substance use and abuse, developmental factors, social anxiety, longitudinal study of young women, pregnancy and religious issues. The second section is on adults covering alcohol, substance abuse, sexual dysfunction, Latino gay men, coming out at work, social threat, African American female crack cocaine users and lesbian mothers. At times the book feels over-inclusive and as if it is losing focus. It would have been helpful if there had been a truly developmental structure to the book. (PsycINFO Database Record (c) 2016 APA, all rights reserved)</t>
  </si>
  <si>
    <t>Sexual and Relationship Therapy</t>
  </si>
  <si>
    <t>Reading, Richard</t>
  </si>
  <si>
    <t>Review of Socioeconomic status, depressive symptoms and adolescent substance use.</t>
  </si>
  <si>
    <t>Reviews the article by E. Goodman and B. Huang which hypothesized that the graded relationship between SES and substance abuse among teenagers was mediated, in part, through increased rates of depression among teenagers from poorer backgrounds. They therefore used data on 15,112 adolescents from Wave I of the National Longitudinal Study of Adolescent Health (1995) and performed linear regression analyses of cross-sectional data to determine the relationships between measures of SES, depression and the use of cigarettes, alcohol, marijuana and cocaine. The author of this review believes that the weak modifying effect of depression at best suggests that other mechanisms than depression account for the greater substance use among poorer youngsters. (PsycINFO Database Record (c) 2016 APA, all rights reserved)</t>
  </si>
  <si>
    <t>https://doi.org/10.1046/j.1365-2214.2002.t01-5-00293.x</t>
  </si>
  <si>
    <t>Child: Care, Health and Development</t>
  </si>
  <si>
    <t>Al Alyani O.
 Al-Farsi F.
 Al-Saadi T.</t>
  </si>
  <si>
    <t>Review of the Prevalence of Opioid Use Disorder Following Traumatic Brain Injury.</t>
  </si>
  <si>
    <t>Background: Opioid use disorder is a worldwide economic and health concern. Opioid use seems to be increased in those who sustained traumatic brain injury (TBI). The aim of the current systematic review is to examine the prevalence of opioid use disorders among individuals with TBI. Method(s): A literature review was conducted using the following databases: Cochrane Library, Google Scholar, PubMed, Wiley, and MEDLINE. The pertinence of any study to the inclusion criteria was determined by assessing the title, key words, and abstracts. Data were extracted using multiple variables that were formulated with the study aim and then further analyzed. Result(s): Twenty studies published between 2013 and 2022 met inclusion criteria. From a total of 20 included articles, 2 were reviews, 1 was a prospective cohort study, and the rest were retrospective studies. Most data were collected from electronic medical records, and 11 studies were conducted on military-affiliated samples. Prevalence varied differently among studies and different populations, where greater numbers were seen in patients who required greater care in intensive care units, for example. Conclusion(s): Opioid use disorder is an imminent danger worldwide. Firm regulation for an opioid prescription for patients with TBI during hospitalization or in rehabilitation centers tackles co-existing behavioral problems, frequent follow-up, and the use of nonopioid medications as possible to control chronic pain in this vulnerable subgroup. Future prospective studies to measure the effect of different intervention methods to mitigate the increased risk of opioid use post-TBI are needed.Copyright © 2023 Elsevier Inc.</t>
  </si>
  <si>
    <t>https://dx.doi.org/10.1016/j.wneu.2023.06.066</t>
  </si>
  <si>
    <t>World Neurosurgery. 177 (pp 127-136), 2023. Date of Publication: September 2023.</t>
  </si>
  <si>
    <t>Huhn A.S.
 Berry M.S.
 Dunn K.E.</t>
  </si>
  <si>
    <t>Review: Sex-Based Differences in Treatment Outcomes for Persons With Opioid Use Disorder.</t>
  </si>
  <si>
    <t>Background and Objectives: In order to address the current opioid crisis, research on treatment outcomes for persons with opioid use disorder (OUD) should account for biological factors that could influence individual treatment response. Women and men might have clinically meaningful differences in their experience in OUD treatment and might also have unique challenges in achieving successful, long-term recovery. This review summarizes and synthesizes the current literature on sex-based differences in OUD treatment outcomes. Method(s): Relevant literature was identified via automated and manual searches using the terms "opioid treatment outcome sex [or gender] differences" and "opiate treatment outcome sex [or gender] differences." Search methodology was consistent with the Preferred Reporting Items for Systematic Reviews and Meta-Analyses (PRISMA), and were conducted within the PubMed electronic database during March and April of 2018. Result(s): The initial PubMed search yielded 241 manuscripts and 31 original research articles that met inclusion/exclusion criteria were synthesized in this review. Several important trends emerged, including findings that women are more likely than men to present to treatment with co-occurring mental health conditions such as depression, and that women might respond particularly well to buprenorphine maintenance. Discussion and Conclusion(s): While much of the literature on this topic is subject to potential cohort effects, interventions that address co-occurring mental health conditions and psychosocial stress might improve treatment outcomes for women with OUD. Scientific Significance: Funding agencies and researchers should focus attention toward human laboratory studies and clinical trials that are prospectively designed to assess sex-based differences in OUD recovery. (Am J Addict 2019;28:246-261).Copyright © 2019 American Academy of Addiction Psychiatry</t>
  </si>
  <si>
    <t>https://dx.doi.org/10.1111/ajad.12921</t>
  </si>
  <si>
    <t>American Journal on Addictions. 28(4) (pp 246-261), 2019. Date of Publication: July 2019.</t>
  </si>
  <si>
    <t>Rothbard, Aileen B.;Alterman, Arthur;Rutherford, Megan;Liu, Feng;Zelinski, Suzanne;McKay, James</t>
  </si>
  <si>
    <t>Revisiting the effectiveness of methadone treatment on crime reductions in the 1990s.</t>
  </si>
  <si>
    <t>Examined the relationship between methadone treatment and the reduction of criminal activity of 126 opiate-dependent males (aged 21â€“55 yrs) participating in treatment. A 2-yr pre- and post-study design was employed spanning a 6-yr time period of subject recruitment and follow-up (1987â€“1993). Uniform administrative records on arrests were used for the analyses. A multiple regression model was employed to explain the variance in the number of arrests 2-yrs following program admission, with prior criminal history, prior and current drug treatment, and current cocaine use employed as explanatory variables. Results indicate that treatment retention had only a slight, though significant, effect on reducing criminal activity during treatment. Two other factors that appear to increase arrest activity were the use of cocaine and prior criminal history. (PsycINFO Database Record (c) 2019 APA, all rights reserved)</t>
  </si>
  <si>
    <t>https://doi.org/10.1016/S0740-5472(98)00050-6</t>
  </si>
  <si>
    <t>Choate A.M.
 Gorey C.M.
 Bornovalova M.A.</t>
  </si>
  <si>
    <t>Revisiting the role of problematic alcohol and substance use in predicting suicidality: A longitudinal investigation.</t>
  </si>
  <si>
    <t>Purpose: The link between problematic alcohol use and suicidality is well established. However, longitudinal work examining the comparative role of alcohol and other substances in predicting suicidality is less documented. Thus, the present study investigated the longitudinal influence of alcohol and/or substance use in addition to symptoms of drug abuse and dependence in predicting suicidality in a sample of treatment seeking adults. Method(s): Patients were 374 individuals (63.4% male, 35% female) recruited for a randomized clinical trial at a residential substance abuse treatment facility. At baseline, patients were administered DSM-IV structured clinical interviews to assess for alcohol and drug abuse/dependence status. Drugs that were assessed at this time included: cocaine, heroin, marijuana, methamphetamine, and prescription opioid use. After discharge from treatment, patients were re-assessed for alcohol and substance use as well as passive and active suicidality at 1,3, and 6-months post-treatment. Resuts: Latent growth models (LGMs) were used to examine the effect of alcohol/substance use and baseline symptoms of drug abuse and dependence on suicidality at 1, 3, and 6-months posttreatment. Each drug's effect on suicidality was modeled separately while controlling for depression. All LGMs demonstrated adequate to goodmodel data fit. Alcohol dependence was found to increasingly predict suicidality across post-treatment assessments (b = 0.23 - 0.28, p &lt; 0.01), with the intercept of alcohol use also significant at 1-month (b = 0.29, p &lt; 0.01). Baseline dependence on cocaine, marijuana, and methamphetamines similarly emerged as significant predictors of suicidality across time. Interestingly, prescription opioids and heroin had trivial associations with suicidality overall, though this may be attributable to a lack of power in the current sample. To further disentangle the unique contribution of alcohol compared to other drugs, post-hoc regressions were conducted using factor scores fromthe LGMs. After accounting for the effect of all other drugs, alcohol dependence remained the only significant predictor of suicidality across post-treatment follow-ups (b = 0.14 - 0.16, p &lt; 0.05). Conclusion(s): After controlling for depression and all other substances, alcohol dependence was the only significant predictor of suicidality post-treatment. In sum, these results add to the growing literature on the longitudinal associations of suicidality, alcohol, and other drugs.</t>
  </si>
  <si>
    <t>https://dx.doi.org/10.1111/acer.14356</t>
  </si>
  <si>
    <t>Alcoholism: Clinical and Experimental Research. Conference: 43rd Annual Scientific Meeting of the Research Society on Alcoholism, RSA 2020. New Orleans, LA United States. 44(Supplement 1) (pp 132A), 2020. Date of Publication: June 2020.</t>
  </si>
  <si>
    <t>Li, Wei-Chi;Chen, Li-Fen;Su, Tung-Ping;Li, Cheng-Ta;Lin, Wei-Chen;Wu, Hui-Ju;Tsai, Shih-Jen;Bai, Ya-Mei;Tu, Pei-Chi;Chen, Mu-Hong</t>
  </si>
  <si>
    <t>Right dorsolateral prefrontal cortex volumetric reduction is associated with antidepressant effect of low-dose ketamine infusion: A randomized, double-blind, midazolam-controlled PET-MRI clinical trial.</t>
  </si>
  <si>
    <t>Background: Evidence has shown a rapid antidepressant and antisuicidal effects of low-dose ketamine infusion among patients with treatment-resistant depression (TRD) and prominent suicidal ideation (SI). The dorsolateral prefrontal cortex (DLPFC) plays a crucial role in the TRD pathomechanisms. Objective: Whether the structural and functional changes of the DLPFC, particularly Brodmann area 46, are associated with the antidepressant and antisuicidal effects of ketamine infusion among such patients is unknown. Methods: We randomized 48 patients with TRD and SI into groups receiving a single infusion of 0.5 mg/kg ketamine or 0.045 mg/kg midazolam. The Hamilton Depression Rating Scale and the Montgomeryâ€“Asberg Depression Rating Scale were used to assess symptoms. Positron emission tomography (PET)â€“magnetic resonance imaging was conducted prior to infusion and on Day 3 postinfusion. We performed longitudinal voxel-based morphometry (VBM) analysis to evaluate the gray matter (GM) volume changes of the DLPFC. The standardized uptake value ratio (SUVr) of Â¹â_x0081_¸F-fluorodeoxyglucose PET images was calculated using the SUV of the cerebellum as a reference region. Results: The VBM analysis revealed a small but significant volumetric reduction in the right DLPFC in the ketamine group compared with that in the midazolam group. A greater reduction in depressive symptoms was associated with a smaller decrease in right DLPFC volumes (p = 0.025). However, we found no SUVr changes of the DLPFC between baseline and post-Day 3 ketamine infusion. Discussion: The optimal modulation of the right DLPFC GM volumes may play an essential role in the antidepressant neuromechanisms of low-dose ketamine. (PsycInfo Database Record (c) 2023 APA, all rights reserved)</t>
  </si>
  <si>
    <t>https://doi.org/10.1016/j.jad.2023.05.024</t>
  </si>
  <si>
    <t>Crotty, Sally E.</t>
  </si>
  <si>
    <t>Risk and protective factors influencing binge drinking and health-risk consequences in a national sample of college students.</t>
  </si>
  <si>
    <t>Binge drinking among college students and its myriad health-risk consequences is of critical concern to health-care professionals working with college students across the nation. Normally defined as five or more drinks for males and four or more for females on one occasion, binge drinking remains one of the leading problems on college campuses despite the implementation of numerous programs designed to reduce this risky health behavior. Using a conceptual framework for adolescent risk behavior based on Problem Behavior Theory (PBT), this study tested the constructs of this complex model, identifying environmental, personality and behavioral risk and protective factors as predictors of both binge drinking and health-risk consequences. Using a retrospective, cross-sectional design, this study used data from the spring 2008 American College Health Association National College Health Assessment (American College Health Association, 2008) representing over 80,000 college students from 106 institutions. Results from the structural equation models found that the constructs of Individual Differences and Behavior accounted for significant variance in the prediction of binge drinking and health-risk consequences in a national sample of college students. Results of the logistic regression model found significant risk and protective factors predicting binge drinking. Protective factors included residing in a parent's home while attending college, being in a committed relationship, reporting a low number of academic impediments, having a previous diagnosis of depression, reporting feelings of hopelessness, participating in volunteer activities and being employed Risk factors for binge drinking included Greek membership, having a high social norm perception of alcohol use on campus, being in an emotionally abusive relationship, smoking, and the use of marijuana, cocaine or other drugs. This study addressed a health promotion topic of critical concern to nurses working with college students in a variety of healthcare settings. It utilized a complex and holistic approach to adolescent risk behavior focusing on the identification of specific risk and protective factors related to binge drinking and its subsequent health-risk consequences. The results of this study could lead to the development of more appropriate policies, preventive education programs, screening methods and interventions that focus specifically on these risk and protective factors. (PsycINFO Database Record (c) 2016 APA, all rights reserved)</t>
  </si>
  <si>
    <t>Jones A.
 Gicas K.
 Procyshyn R.
 Smith G.
 Vila-Rodriguez F.
 Leonova O.
 Langheimer V.
 Mitchell E.
 Dhir A.
 Willi T.
 Schmitt T.
 Lang D.
 Barr A.
 Buchanan T.
 MacEwan W.
 Panenka W.
 Thornton A.
 Honer W.</t>
  </si>
  <si>
    <t>Risk and protective factorsassociated with psychotic symptom profiles of marginally housed adults.</t>
  </si>
  <si>
    <t>Background: This study examined the characteristics and associated risk and protective factors of distinct psychotic symptom profles exhibited by marginally housed adults. Method(s): The Hotel Study is a longitudinal observational study of adults living in marginalized housing. Five psychosis symptoms (delusions, conceptual disorganization, hallucinations, suspiciousness, and unusual thought content) from the Positive and Negative Syndrome Scale (PANSS) were assessed monthly. Sociodemographic, psychiatric, medical, developmental, social, and substance use factors were also assessed. Two-step cluster analysis was employed to identify groups of people that shared similar symptom profles at the time of their maximum (MaxTime) and minimum (MinTime) total symptom severity (PANSS) in 1 year. Multinomial logistic regression analysis was used to estimate the associations between factors and cluster membership. Paired Wilcoxon and McNemar?s tests were used to compare substance use at MaxTime and MinTime within each cluster. Result(s): In the frst year of study, 404 participants had at least three 5-item PANSS assessments. Cluster analysis of the PANSS scores identifed 3 clusters at MaxTime. The Severe Cluster (n = 74) endorsed severe psychosis symptoms, while the Variable Cluster (n = 147) endorsed supra-threshold delusions and hallucinations only. The Low Cluster (n = 183) did not endorse psychosis at MaxTime. Variable Cluster membership was associated with methamphetamine (OR, 95% CI: 2.28, 1.26?4.10) and cannabis use in the past week (OR, 95% CI: 2.69, 1.39?5.24), a history of traumatic brain injury (OR, 95% CI: 3.14, 1.41?7.01), and low social support at study entry (OR, 95% CI: 0.79, 0.63?0.99). The Variable Cluster experienced frequent transitions between psychotic and nonpsychotic states (median, IQR: 3, 1?5; P &lt; .001), possibly exacerbated by methamphetamine (X2 = 6.86; P = .009) and alcohol use (X2 = 7.90; P = .005). Severe Cluster membership was associated with antipsychotic treatment (OR, 95% CI: 7.34, 3.21?16.81), methamphetamine (OR, 95% CI: 2.84, 1.36?5.90) and cannabis use in the past week (OR, 95% CI: 2.69, 1.39?5.24), and low social support at study entry (OR, 95% CI: 0.73, 0.53?0.99). The Severe Cluster had high rates of primary psychosis diagnosis (P &lt; .001) and poorer psychosocial functioning (P &lt; .001) than the Low Cluster. Symptoms may be exacerbated by recent cannabis (X2 = 5.06; P = .024), opioid (X2 = 4.00; P = .046), or alcohol use (X2 = 4.65; P = .031), but may be unaffected by methamphetamine (X2 = 0.44; P = .505) and antipsychotic use (X2 = 0.00; P = 1.000) in the Severe Cluster. Conclusion(s): A subset of marginally housed adults living with complex multimorbid illness experience severe psychotic symptoms that may be unresponsive to both antipsychotic treatment and methamphetamine use. These individuals may need alternative or additional forms of mental health care and rehabilitation support.</t>
  </si>
  <si>
    <t>Schizophrenia Bulletin. Conference: 16th International Congress on Schizophrenia Research. San Diego, CA United States. 43(Supplement 1) (pp S183), 2017. Date of Publication: March 2017.</t>
  </si>
  <si>
    <t>Matisoff A.J.
 Olivieri L.
 Schwartz J.M.
 Deutsch N.</t>
  </si>
  <si>
    <t>Risk assessment and anesthetic management of patients with Williams syndrome: A comprehensive review.</t>
  </si>
  <si>
    <t>Since the first description in 1961, several case reports have documented an increased incidence of anesthesia-related cardiac arrest in patients with Williams-Beuren syndrome, commonly known as Williams syndrome (WS). Widespread arteriopathy secondary to an elastin gene defect results in various cardiac defects, including supravalvar aortic stenosis (SVAS) and coronary artery anomalies, which can increase the risk of myocardial ischemia. Even though patients with WS are known to have increased risk of adverse events during anesthesia and sedation, they often undergo several procedures that require anesthesia during their lifetimes, and cases of perianesthetic cardiac arrest continue to be reported. To date, no prospective studies have been reported that quantify anesthetic risk in individual patients with WS. In this article, we review the clinical manifestations of WS, propose a consensus, expert-informed method to estimate anesthetic risk based on the current literature, and provide recommendations for periprocedural management of this patient population.Copyright © 2015 John Wiley &amp; Sons Ltd.</t>
  </si>
  <si>
    <t>Paediatric Anaesthesia. 25(12) (pp 1207-1215), 2015. Date of Publication: December 2015.</t>
  </si>
  <si>
    <t>McGlinchey, EL; Harvey, AG</t>
  </si>
  <si>
    <t>Risk Behaviors and Negative Health Outcomes for Adolescents with Late Bedtimes</t>
  </si>
  <si>
    <t>Late bedtime; Eveningness; Adolescent health; Risk behaviors; Health outcomes</t>
  </si>
  <si>
    <t>MORNINGNESS-EVENINGNESS; CIRCADIAN TYPOLOGY; SLEEP PROBLEMS; TIME; CHILDHOOD; PREFERENCE; ALCOHOL; BRAIN; MORNINGNESS/EVENINGNESS; PREADOLESCENTS</t>
  </si>
  <si>
    <t>Late bedtimes in adolescence may be a serious risk factor for later poor health and functional outcomes. The current study sought to extend existing cross sectional data by examining whether late bedtimes in adolescence predicts poor outcomes in young adulthood. Data from wave 2 (1996) and wave 3 (2001-2002) of the nationally representative sample of US youth (National Longitudinal Study of Adolescent Health) was used to examine the longitudinal relationship between late bedtime, and several risk behaviors and negative health outcomes following 3,843 adolescents into young adulthood. At wave 2 the mean age was 16 with 52.1 % female. At wave 3 the mean age was 21.8. In cross sectional analyses, late bedtime was associated with 1.5 to over 3 times greater odds of involvement in risk behaviors and negative health outcomes, including emotional distress, suicidality, criminal and violent activity, and use of cigarettes, alcohol and illicit drugs. In longitudinal analyses, late bedtime assessed at wave 2 predicted a number of serious health outcomes at wave 3, with late bedtime in adolescence associated with around 1.5 greater odds of involvement in health jeopardizing behaviors such as criminal activity, alcohol abuse, cigarette use, illicit drug use and emotional distress in young adulthood. There was also a dose effect, such that the later the bedtime in adolescence, the greater the risk of involvement in risk behaviors in young adulthood. This research suggests that late bedtime in adolescence predicts multiple serious risk behaviors and health outcomes in young adulthood.</t>
  </si>
  <si>
    <t>Shaw A.
 Lazarus L.
 Pantalone T.
 LeBlanc S.
 Lin D.
 Stanley D.
 Chepesiuk C.
 Patel S.
 Tyndall M.
 Kelly F.
 Chris D.
 Dan M.
 Rick S.
 Tyler P.
 Hana D.
 Alana M.
 Tarah H.
 Caleb C.
 Fred C.
 Sean L.
 June C.
 Christine L.
 Gilles D.
 Sharp D.</t>
  </si>
  <si>
    <t>Risk environments facing potential users of a supervised injection site in Ottawa, Canada.</t>
  </si>
  <si>
    <t>Background: Supervised injection sites (SISs) have been effective in reducing health risks among people who inject drugs (PWID), including those who face issues of homelessness, mental health illness, interactions with local policing practices, and HIV infection. We investigate the risk behaviours and risk environments currently faced by potential users of an SIS in Ottawa to establish the need for such a service and to contribute to the design of an SIS that can address current health risks and reduce harm. Method(s): The PROUD cohort is a community-based participatory research (CBPR) project that examines the HIV risk environment among people who use drugs in Ottawa. From March to October 2013, 593 people who reported using injection drugs or smoking crack cocaine were enrolled through street-based recruitment in the ByWard Market neighbourhood, an area of the city with a high concentration of public drug use and homelessness. Participants completed a demographic, behavioural, and risk environment questionnaire and were offered HIV point-of-care testing. We undertook descriptive and univariate analyses to estimate potential use of an SIS by PWID in Ottawa and to explore risk behaviours and features of the risk environment faced by potential users of the service. Result(s): Of those participants who reported injecting drugs in the previous 12 months (n = 270), 75.2 % (203) reported a willingness to use an SIS in Ottawa. Among potential SIS users, 24.6 % had recently injected with a used needle, 19.0 % had trouble accessing new needles, 60.6 % were unstably housed, 49.8 % had been redzoned by the police, and 12.8 % were HIV positive. Participants willing to use an SIS more frequently injected in public (OR = 1.98, 95 % CI = 1.06-3.70), required assistance to inject (OR = 1.84, 95 % CI = 1.00-3.38), were hepatitis C positive (OR = 2.13, 95 % CI = 1.16-3.91), had overdosed in the previous year (OR = 2.00, 95 % CI = 1.02-3.92), and identified as LGBTQ (OR = 5.61, 95 % CI = 1.30-24.19). Conclusion(s): An SIS in Ottawa would be well-positioned to reach its target group of highly marginalized PWID and reduce drug-related harms. The application of CBPR methods to a large-scale quantitative survey supported the mobilization of communities of PWID to identify and advocate for their own service needs, creating an enabling environment for harm reduction action.Copyright © 2015 Shaw et al.</t>
  </si>
  <si>
    <t>https://dx.doi.org/10.1186/s12954-015-0083-9</t>
  </si>
  <si>
    <t>Harm Reduction Journal. 12(1) (pp 1), 2015. Article Number: 49. Date of Publication: October 22, 2015.</t>
  </si>
  <si>
    <t>Matei V.P.
 Rosca A.E.
 Pavel A.N.
 Paun R.M.
 Gmel G.
 Daeppen J.-B.
 Studer J.</t>
  </si>
  <si>
    <t>Risk factors and consequences of traumatic brain injury in a Swiss male population cohort.</t>
  </si>
  <si>
    <t>Objective To investigate the risk factors for and the consequences (ie, substance use disorders (SUD), depression, personality traits) of traumatic brain injury (TBI) in young Swiss men. Design This is a three-wave cohort study. Risk factors were measured at baseline (2010-2012) and at follow-up 1 (FU1; 2012-2014), while the consequences and TBI were measured at follow-up 2 (FU2; 2016-2018). Setting Switzerland. Participants All participants at FU2 (Mage=25.43, SD=1.25) of the Cohort Study on Substance Use Risk Factors (N=4881 young Swiss men after listwise deletion). Measures The outcomes measured were TBI, SUD (ie, alcohol, nicotine, cannabis, other illicit drugs), depression and personality traits (ie, sensation seeking, anxiety-neuroticism, sociability, aggression-hostility) at FU2. The predictors were previous TBI (lifetime TBI but not in the past 12 months at FU2), SUD, personality traits and sociodemographics (highest level of achieved education, age, linguistic region) measured at FU1. Results At FU2, 3919 (80.3%) participants reported to never have had TBI, 102 (2.1%) have had TBI in the last 12 months (TBI new cases), and 860 (17.6%) have had TBI during their lifetime but not in the 12 months preceding FU2 (previous TBI). Low educational attainment (OR=3.93, 95% CI 2.10 to 7.36), depression (OR=2.87, 95% CI 1.35 to 6.11), nicotine dependence (OR=1.72, 95% CI 1.09 to 2.71), high sociability (OR=1.18, 95% CI 1.07 to 1.30), high aggression-hostility (OR=1.15, 95% CI 1.06 to 1.26) and high sensation seeking (OR=1.33, 95% CI 1.04 to 1.68) at FU1 were significantly associated with TBI new cases at FU2. Previous TBI was significantly associated with nicotine dependence (OR=1.46, 95% CI 1.16 to 1.83), depression (OR=2.16, 95% CI 1.56 to 2.99) and aggression-hostility (B=0.14, 95% CI &gt;0.00 to 0.28) at FU2. Conclusion Low educational attainment and depression are the most significant risk factors associated with increased odds of future TBI, while depression, nicotine dependence and high aggression-hostility are the main consequences of previous TBI. TBI should be considered an underlying factor in the treatment of depression, SUD or unfavourable personality profiles.Copyright ©</t>
  </si>
  <si>
    <t>https://dx.doi.org/10.1136/bmjopen-2021-055986</t>
  </si>
  <si>
    <t>BMJ Open. 12(7) (no pagination), 2022. Article Number: e055986. Date of Publication: 21 Jul 2022.</t>
  </si>
  <si>
    <t>Hah J.</t>
  </si>
  <si>
    <t>Risk factors and screening for opioid misuse: Current clinical implications for prescription opioid therapy.</t>
  </si>
  <si>
    <t>https://dx.doi.org/10.2217/pmt-2021-0049</t>
  </si>
  <si>
    <t>Pain Management. 11(6) (pp 625-630), 2021. Date of Publication: November 2021.</t>
  </si>
  <si>
    <t>Turner A.P.
 Arewasikporn A.
 Hawkins E.J.
 Suri P.
 Burns S.P.
 Leipertz S.L.
 Haselkorn J.K.</t>
  </si>
  <si>
    <t>Risk Factors for Chronic Prescription Opioid Use in Multiple Sclerosis.</t>
  </si>
  <si>
    <t>Objective: To characterize patterns of prescription opioid use among individuals with multiple sclerosis (MS) and identify risk factors associated with chronic use. Design(s): Retrospective longitudinal cohort study examining US Department of Veterans Affairs electronic medical record data of Veterans with MS. The annual prevalence of prescription opioid use by type (any, acute, chronic, incident chronic) was calculated for each study year (2015-2017). Multivariable logistic regression was used to identify demographics and medical, mental health, and substance use comorbidities in 2015-2016 associated with chronic prescription opioid use in 2017. Setting(s): US Department of Veterans Affairs, Veteran's Health Administration. Participant(s): National sample of Veterans with MS (N=14,974). Main Outcome Measure(s): Chronic prescription opioid use (&gt;=90 days). Result(s): All types of prescription opioid use declined across the 3 study years (chronic opioid use prevalence=14.6%, 14.0%, and 12.2%, respectively). In multivariable logistic regression, prior chronic opioid use, history of pain condition, paraplegia or hemiplegia, post-traumatic stress disorder, and rural residence were associated with greater risk of chronic prescription opioid use. History of dementia and psychotic disorder were both associated with lower risk of chronic prescription opioid use. Conclusion(s): Despite reductions over time, chronic prescription opioid use remains common among a substantial minority of Veterans with MS and is associated with multiple biopsychosocial factors that are important for understanding risk for long-term use.Copyright © 2023</t>
  </si>
  <si>
    <t>https://dx.doi.org/10.1016/j.apmr.2023.04.012</t>
  </si>
  <si>
    <t>Archives of Physical Medicine and Rehabilitation. 104(11) (pp 1850-1856), 2023. Date of Publication: November 2023.</t>
  </si>
  <si>
    <t>Edlund M.J.
 Steffick D.
 Hudson T.
 Harris K.M.
 Sullivan M.</t>
  </si>
  <si>
    <t>Risk factors for clinically recognized opioid abuse and dependence among veterans using opioids for chronic non-cancer pain.</t>
  </si>
  <si>
    <t>A central question in prescribing opioids for chronic non-cancer pain (CNCP) is how to best balance the risk of opioid abuse and dependence with the benefits of pain relief. To achieve this balance, clinicians need an understanding of the risk factors for opioid abuse, an issue that is only partially understood. We conducted a secondary data analysis of regional VA longitudinal administrative data (years 2000-2005) for chronic users of opioids for CNCP (n = 15,160) to investigate risk factors for the development of clinically recognized (i.e., diagnosed) opioid abuse or dependence among these individuals. We analyzed four broad groups of possible risk factors: (i) non-opioid substance abuse disorders, (ii) painful physical health disorders, (iii) mental health disorders, and (iv) socio-demographic factors. In adjusted models, a diagnosis of non-opioid substance abuse was the strongest predictor of opioid abuse/dependence (OR = 2.34, p &lt; 0.001). Mental health disorders were moderately strong predictors (OR = 1.46, p = 0.005) of opioid abuse/dependence. However, the prevalence of mental health disorders was much higher than the prevalence of non-opioid substance abuse disorders (45.3% vs. 7.6%) among users of opioids for CNCP, suggesting that mental health disorders account for more of the population attributable risk for opioid abuse than does non-opioid substance abuse. Males, younger adults, and individuals with greater days supply of prescription opioids dispensed in 2002 were more likely to develop opioid abuse/dependence. Clinicians need to carefully screen for substance abuse and mental health disorders in candidates for opioid therapy and facilitate appropriate treatment of these disorders. © 2007 International Association for the Study of Pain.</t>
  </si>
  <si>
    <t>https://dx.doi.org/10.1016/j.pain.2007.02.014</t>
  </si>
  <si>
    <t>Pain. 129(3) (pp 355-362), 2007. Date of Publication: June 2007.</t>
  </si>
  <si>
    <t>Ballard J.
 Kreiter K.T.
 Claassen J.
 Kowalski R.G.
 Connolly E.S.
 Mayer S.A.</t>
  </si>
  <si>
    <t>Risk factors for continued cigarette use after subarachnoid hemorrhage.</t>
  </si>
  <si>
    <t>Background and Purpose - Cigarette smoking is a risk factor for the formation and rupture of intracranial aneurysms. Few studies have examined predictors of resumption of cigarette smoking after a first episode of subarachnoid hemorrhage (SAH). Methods - Of 620 SAH patients treated between July 1996 and November 2002, we prospectively evaluated continued cigarette use in 152 smokers alive at 3 months. Univariate and multivariate logistic regression analyses were used to identify potential demographic, social, and clinical predictors of continued cigarette use, defined as smoking &gt;= 1 cigarette per week in the month before follow-up. Results - Thirty-seven percent (56 of 152) resumed smoking after their SAH. Patients who continued smoking were younger, were more often black, had begun smoking at an earlier age, and had a higher frequency of prior alcohol or cocaine use and self-reported depression or anxiety than those who quit (all P&lt;0.05). Smoking at &lt;= 16 years of age (odds ratio [OR], 5.88; 95% confidence interval [CI], 2.33 to 14.29), self-reported depression (OR, 5.29; 95% CI, 2.10 to 13.35), and prior alcohol use (OR, 4.51; 95% CI, 1.45 to 14.05) independently predicted continued cigarette use. Smokers had a functional outcome similar to that of nonsmokers at 3 months but were more likely to resume alcohol consumption (OR, 3.88; 95% CI, 1.91 to 7.88). Conclusions - More than one third of prior smokers continue to use nicotine after SAH. Young age at smoking onset and a history of depression or alcohol use are risk factors for continued cigarette use. Targeted smoking cessation programs are needed to reduce the high rate of smoking resumption after SAH.</t>
  </si>
  <si>
    <t>https://dx.doi.org/10.1161/01.STR.0000080522.36041.9F</t>
  </si>
  <si>
    <t>Stroke. 34(8) (pp 1859-1863), 2003. Date of Publication: 01 Aug 2003.</t>
  </si>
  <si>
    <t>Risk factors for criminal recidivism - A prospective follow-up study in prisoners with substance abuse.</t>
  </si>
  <si>
    <t>Background: Substance use in general has been shown to predict criminal recidivism. The present study aimed to examine potential predictors of criminal recidivism, including substance-specific substance use patterns, in prisoners with substance use. Method(s): A cohort of prisoners with substance use problems (N = 4,152) were assessed with the Addiction Severity Index (ASI) in the Swedish criminal justice system. Clients were followed for an average of 2.7 years. Criminal recidivism was defined as any return to the criminal justice system. Result(s): During follow-up, 69 percent (n = 2,862) returned to the criminal justice system. Recidivism was associated with amphetamine and heroin use, with an additive risk for injectors, and with polysubstance use. Also, recidivism was negatively associated with alcohol, other opioids than heroin/methadone and with hallucinogenic drugs, and positively associated with previous psychiatric in-patient treatment, violent behaviour, and with a shorter index sentence. Associations remained when controlling for type of crime. Conclusion(s): Even when controlling for type and severity of crime, and for psychiatric problems, risk of criminal relapse was increased by substance use variables, including amphetamine, heroin and polysubstance use, and an additional risk was shown for injection drug users. These findings have implications for the need for substance abuse treatment after release from prison.Copyright © 2012 Hakansson and Berglund.</t>
  </si>
  <si>
    <t>https://dx.doi.org/10.1186/1471-244X-12-111</t>
  </si>
  <si>
    <t>BMC Psychiatry. 12(1) (no pagination), 2012. Article Number: 111. Date of Publication: August 15, 2012.</t>
  </si>
  <si>
    <t>Featherstone I.
 Sheldon T.
 Johnson M.
 Woodhouse R.
 Boland J.W.
 Hosie A.
 Lawlor P.
 Russell G.
 Bush S.
 Siddiqi N.</t>
  </si>
  <si>
    <t>Risk factors for delirium in adult patients receiving specialist palliative care: A systematic review and meta-analysis.</t>
  </si>
  <si>
    <t>Background: Delirium is common and distressing for patients receiving palliative care. Interventions targetting modifiable risk factors in other settings have been shown to prevent delirium. Research on delirium risk factors in palliative care can inform context-specific risk-reduction interventions. Aim(s): To investigate risk factors for the development of delirium in adult patients receiving specialist palliative care. Design(s): Systematic review and meta-analysis (PROSPERO CRD42019157168). Data sources: CINAHL, Cochrane Database of Systematic Reviews, Embase, MEDLINE and PsycINFO (1980-2021) were searched for studies reporting the association of risk factors with delirium incidence/prevalence for patients receiving specialist palliative care. Study risk of bias and certainty of evidence for each risk factor were assessed. Result(s): Of 28 included studies, 16 conducted only univariate analysis, 12 conducted multivariate analysis. The evidence for delirium risk factors was limited with low to very low certainty. Potentially modifiable risk factors: Opioids and lower performance status were positively associated with delirium, with some evidence also for dehydration, hypoxaemia, sleep disturbance, liver dysfunction and infection. Mixed, or very limited, evidence was found for some factors targetted in multicomponent prevention interventions: sensory impairments, mobility, catheter use, polypharmacy (single study), pain, constipation, nutrition (mixed evidence). Non-modifiable risk factors: Older age, male sex, primary brain cancer or brain metastases and lung cancer were positively associated with delirium. Conclusion(s): Findings may usefully inform interventions to reduce delirium risk but more high quality prospective cohort studies are required to enable greater certainty about associations of different risk factors with delirium during specialist palliative care.Copyright © The Author(s) 2021.</t>
  </si>
  <si>
    <t>https://dx.doi.org/10.1177/02692163211065278</t>
  </si>
  <si>
    <t>Palliative Medicine. 36(2) (pp 254-267), 2022. Date of Publication: February 2022.</t>
  </si>
  <si>
    <t>Newcomb MD, Maddahian E, Bentler PM.</t>
  </si>
  <si>
    <t>Risk factors for drug use among adolescents: concurrent and longitudinal analyses</t>
  </si>
  <si>
    <t>Am J Public Health</t>
  </si>
  <si>
    <t>10.2105/ajph.76.5.525</t>
  </si>
  <si>
    <t>Rogal S.S.
 Udawatta V.
 Akpan I.
 Moghe A.
 Chidi A.
 Shetty A.
 Szigethy E.
 Bielefeldt K.
 DiMartini A.</t>
  </si>
  <si>
    <t>Risk factors for hospitalizations among patients with cirrhosis: A prospective cohort study.</t>
  </si>
  <si>
    <t>This study was designed to assess unique baseline factors associated with subsequent hospitalizations in a cohort of outpatients with cirrhosis. A cohort of 193 patients with cirrhosis was recruited from an outpatient liver disease clinic at a single, tertiary medical center. Comorbidities, prescription medications, liver disease symptoms and severity, and psychiatric and pain symptoms were assessed at baseline using validated instruments. Inflammatory markers were measured using standardized Luminex assays. Subsequent hospitalizations and the primary admission diagnoses were collected via chart review. Multivariable models were used to evaluate which baseline factors were associated with time to hospitalization and number of hospitalizations. The cohort consisted of 193 outpatients, with an average age of 58+/-9 and model for end-stage liver disease (MELD) score of 12+/-5. Over follow-up, 57 (30%) were admitted to the hospital. The factors associated with time to hospitalization included the severity of liver disease (HR/MELD point:1.10, 95% CI:1.04,1.16), ascites (HR: 1.90, 95% CI: 1.01, 3.58), baseline symptoms of depression (HR:2.34, 95% CI:1.28,4.25), sleep medications (HR:1.81, 95% CI:1.01, 3.22) and IL-6 (HR:1.43, 95% CI: 1.10, 1.84). Similarly the number admissions was significantly associated with MELD (IIR: 1.08, CI: 1.07,1.09), ascites (IIR: 4.15, CI:3.89, 4.43), depressive symptoms (IIR:1.54, CI:1.44,1.64), IL-6 (IIR:1.26, CI:1.23,1.30), sleep medications (IIR:2.74, CI:2.57, 2.93), and widespread pain (IIR: 1.61, CI: 1.50, 1.73). In conclusion, consistent with prior studies, MELD and ascites were associated with subsequent hospitalization. However, this study also identified other factors associated with hospitalization including inflammation, depressive symptoms, sleep medication use, and pain.Copyright © 2017, Public Library of Science. All rights reserved. This is an open access article, free of all copyright, and may be freely reproduced, distributed, transmitted, modified, built upon, or otherwise used by anyone for any lawful purpose. The work is made available under the Creative Commons CC0 public domain dedication.</t>
  </si>
  <si>
    <t>https://dx.doi.org/10.1371/journal.pone.0187176</t>
  </si>
  <si>
    <t>PLoS ONE. 12(11) (no pagination), 2017. Article Number: e0187176. Date of Publication: November 2017.</t>
  </si>
  <si>
    <t>Katz C.
 El-Gabalawy R.
 Keyes K.M.
 Martins S.S.
 Sareen J.</t>
  </si>
  <si>
    <t>Risk factors for incident nonmedical prescription opioid use and abuse and dependence: Results from a longitudinal nationally representative sample.</t>
  </si>
  <si>
    <t>Background: There has been a significant increase in opioid prescriptions and the prevalence of opioid nonmedical use. Nonmedical use may lead to opioid abuse/dependence, a serious public health concern. The aim of this paper was to determine the mental and physical health predictors of incident nonmedical prescription opioid use (NMPOU) and abuse/dependence, and the impact of comorbidity in a longitudinal, nationally representative sample. Method(s): Data come from Waves 1 and 2 of the National Epidemiologic Survey on Alcohol and Related Conditions (N= 34,653; &gt;=20 years old). Mental disorders were assessed using the Alcohol Use Disorder and Associated Disabilities Interview Schedule-DSM-IV edition. Physical conditions were based on self-reports of physician-diagnoses. Multiple logistic regression models examined the associations between mental and physical health predictors at Wave 1 and their association to incident NMPOU and abuse/dependence disorders at Wave 2. Result(s): After adjusting for sociodemographics, Axis I and II mental disorders and physical conditions, the presence of mental disorders (i.e., mood, personality disorders and substance use disorders), physical conditions (i.e., increasing number of physical conditions, any physical condition, arteriosclerosis or hypertension, cardiovascular disease and arthritis) and sociodemographic factors (i.e., sex and marital status) at Wave 1 positively predicted incident abuse/dependence at Wave 2. Comorbid disorders increased the risk of NMPOU and abuse/dependence. Conclusion(s): These results suggest the importance of mental and physical comorbidity as a risk for NMPOU and abuse/dependence, emphasizing the need for careful screening practices when prescribing opioids. © 2013 Elsevier Ireland Ltd.</t>
  </si>
  <si>
    <t>https://dx.doi.org/10.1016/j.drugalcdep.2013.01.010</t>
  </si>
  <si>
    <t>Drug and Alcohol Dependence. 132(1-2) (pp 107-113), 2013. Date of Publication: 01 Sep 2013.</t>
  </si>
  <si>
    <t>Campbell G.
 Noghrehchi F.
 Nielsen S.
 Clare P.
 Bruno R.
 Lintzeris N.
 Cohen M.
 Blyth F.
 Hall W.
 Larance B.
 Hungerford P.
 Dobbins T.
 Farrell M.
 Degenhardt L.</t>
  </si>
  <si>
    <t>Risk factors for indicators of opioid-related harms amongst people living with chronic non-cancer pain: Findings from a 5-year prospective cohort study.</t>
  </si>
  <si>
    <t>Background: The literature suggests patient characteristics and higher opioid doses and long-term duration are associated with problematic opioid behaviours but no one study has examined the role of all these factors simultaneously in a long-term prospective cohort study. Method(s): Five-year, community-based, prospective cohort of people prescribed opioids for chronic non-cancer pain (CNCP). Logistic mixed effect models with multiple imputation were used to address missing data. Oral morphine equivalent (OME) mg per day was categorised as: 0 mg OME/day, 1-49 mg OME/day (reference), 50-89 mg OME/day, 90-199 mg OME/day and 200mg+ OME/day. Patient risk factors included: age, gender, substance use, mental health history and pain-related factors. Main outcomes included: Prescribed Opioids Difficulties Scale (PODS), Opioid-Related Behaviours In Treatment (ORBIT) scale, and ICD-10 opioid dependence. Multiple confounders for problematic opioid behaviours were assessed. Finding(s): Of 1,514 participants 44.4% were male (95%CI 41.9-46.9) and their mean age was 58 years (IQR 48-67). Participants had a mean duration of pain of 10 years (IQR 4.5-20.0) and had been taking strong opioids for a median of four years (IQR 1.0-10.0). At baseline, median OME/day was 73 (IQR 35-148). At 5-years, 85% were still taking strong opioids. PODS moderate-high scores reduced from 59.9% (95%CI 58.8-61.0) at baseline to 51.5% (95%CI 50.0-53.0) at 5-years. Around 9% met criteria for ICD-10 opioid dependence at each wave. In adjusted mixed effect models, the risk factors most consistently associated with problematic opioid use were: younger age, substance dependence, mental health histories and higher opioid doses. Interpretation(s): Both patient risk factors and opioid dose are associated with problematic opioid use behaviours.Copyright © 2020 The Authors</t>
  </si>
  <si>
    <t>https://dx.doi.org/10.1016/j.eclinm.2020.100592</t>
  </si>
  <si>
    <t>EClinicalMedicine. 28 (no pagination), 2020. Article Number: 100592. Date of Publication: November 2020.</t>
  </si>
  <si>
    <t>Hagen K.
 Linde M.
 Steiner T.J.
 Stovner L.J.
 Zwart J.-A.</t>
  </si>
  <si>
    <t>Risk factors for medication-overuse headache: An 11-year follow-up study. the Nord-Trondelag Health Studies.</t>
  </si>
  <si>
    <t>Medication-overuse headache (MOH) is relatively common, but its incidence has not been calculated and there are no prospective population-based studies that have evaluated risk factors for developing MOH. The aim of this study was to estimate incidences of and identify risk factors for developing chronic daily headache (CDH) and MOH. This longitudinal population-based cohort study used data from the Nord-Trondelag Health Surveys performed in 1995-1997 and 2006-2008. Among the 51,383 participants at baseline, 41,766 were eligible approximately 11 years later. There were 26,197 participants (responder rate 63%), among whom 25,596 did not report CDH at baseline in 1995-1997. Of these, 201 (0.8%) had MOH and 246 (1.0%) had CDH without medication overuse (CDHwoO) 11 years later. The incidence of MOH was 0.72 per 1000 person-years (95% confidence interval 0.62-0.81). In the multivariate analyses, a 5-fold risk for developing MOH was found among individuals who at baseline reported regular use of tranquilizers [odds ratio 5.2 (3.0-9.0)] or who had a combination of chronic musculoskeletal complaints, gastrointestinal complaints, and Hospital Anxiety and Depression Scale score &gt;=11 [odds ratio 4.7 (2.4-9.0)]. Smoking and physical inactivity more than doubled the risk of MOH. In contrast, these factors did not increase the risk of CDHwoO. In this large population-based 11-year follow-up study, several risk factors for MOH did not increase the risk for CDHwoO, suggesting these are pathogenetically distinct. If the noted associations are causal, more focus on comorbid condition, physical activity, and use of tobacco and tranquilizers may limit the development of MOH. © 2011 International Association for the Study of Pain. Published by Elsevier B.V. All rights reserved.</t>
  </si>
  <si>
    <t>https://dx.doi.org/10.1016/j.pain.2011.08.018</t>
  </si>
  <si>
    <t>Pain. 153(1) (pp 56-61), 2012. Date of Publication: January 2012.</t>
  </si>
  <si>
    <t>De Azevedo Cardoso T.
 Bach S.
 Moreira F.P.
 Mondin T.C.
 Simjanoski M.
 Montezano B.B.
 Kapczinski F.
 Frey B.
 De Mattos Souza L.D.
 Da Silva R.A.
 Jansen K.</t>
  </si>
  <si>
    <t>Risk factors for new-onset bipolar disorder in acommunity cohort: A five-year follow-up study.</t>
  </si>
  <si>
    <t>Introduction: To identify the risk factors for Bipolar Disorder (BD) is an urgent need to help with the early identification and better management of the disorder. Thus, this study is aimed at assessing the risk factors for BD in a probabilistic sample of young adults. Method(s): This is a prospective cohort study including a population-based sample aged between 18-24 years. The baseline took place from 2007 to 2009, and 1560 subjects were included. Five years later, 1244 individuals were re-evaluated (79.7% retention). Substance abuse/dependence was assessed using the Alcohol, Smoking and Substance Involvement Screening Test, and mental disorders were assessed using the Mini International Neuropsychiatric Interview at both waves. Result(s): The incidence of BD in five years was 4.6% (n = 50). There was no significant association between sociodemographic factors and BD incidence. Tobacco abuse/dependence increased the risk for BD by 1.91 times (p = 0.020), cannabis abuse/dependence by 2.38 times (p = 0.019), cocaine/crack abuse/dependence by 2.47 times (p = 0.043), and other substances abuse/dependence by almost four times (p &lt; 0.001). Depressive disorders increased the relative risk for BD by 6.64 times (p &lt; 0.001). Anxiety disorders increased the risk for BD by 3.23 times (p &lt; 0.001), post-traumatic stress disorder by 5.64 times (p = 0.006), and the suicide risk by 3.54 times (p &lt; 0.001). Conclusion(s): The presence of a depressive episode was the strongest risk factor for BD, followed by other mental disorders and substance abuse/dependence in a community sample of young adults. Preventive actions in mental health directed at the non-clinical population are needed for early detection and better management of BD.</t>
  </si>
  <si>
    <t>https://dx.doi.org/10.1111/bdi.13098</t>
  </si>
  <si>
    <t>Bipolar Disorders. Conference: 23rd Annual Conference of the International Society for Bipolar Disorders. Virtual. 23(SUPPL 1) (pp 98), 2021. Date of Publication: June 2021.</t>
  </si>
  <si>
    <t>Gupta K.
 Nagappa M.
 Prasad A.
 Abrahamyan L.
 Wong J.
 Weingarten T.
 Chung F.F.</t>
  </si>
  <si>
    <t>Risk factors for opioid induced respiratory depression in surgical patients: A systematic review and meta-analyses of prospective and retrospective studies.</t>
  </si>
  <si>
    <t>INTRODUCTION: Postoperative opioid induced respiratory depression (OIRD) may result in serious morbidity and mortality 1-4. In the last few years, there have been multiple studies reporting post-operative OIRD, with a recent study investigating potentially preventable and actionable risk factors of OIRD 1-4. This systematic review and meta-analyses highlights the important risk factors associated with OIRD in the post-operative period. Knowledge of the risk factors of OIRD will help the health care providers to take appropriate precautions, plan riskmitigation, titrate the dose of opioids and use enhanced monitoring in patients with high risk. METHOD(S): A systematic literature search was performed on postoperative OIRD in adult patients of the following databases from 1947 to November 2017: PubMed- MEDLINE, MEDLINE in-process, EMBASE, Cochrane Central Register of Controlled Trials, Cochrane Database of Systematic Reviews, PubMed and Clinicaltrials.gov. All adult surgical patients (&gt;=18 years) who were administered opioids during their hospital stay after surgery and had post-operative OIRD (OIRD group) were included. We included both prospective and retrospective studies that reported both OIRD events and risk factors that predicted or were associated with the occurrence of OIRD. Case reports, editorials, and letter to journals were excluded. The studies which reported data on the control group (patients who did not develop OIRD) for each risk factor were included in the meta-analysis. Only the published articles in English language were selected. We used a random-effects inverse variance analysis to evaluate the existing evidence of risk factors associated with OIRD. Meta-analysis was conducted using Cochrane Review Manager 5.3. RESULT(S): A total of 8,690 citations were screened, and 12 studies were included. The incidence of post-operative OIRD was 5.0 per 1,000 anesthetics (95% CI: 4.8 - 5.1; Total patients: 841,424; OIRD: 4,194). Eighty-five percent occurred within the first 24 hours after surgery and 80% within 12 hrs postoperatively. Increased risk for OIRD were associated with pre-existing cardiac disease (OIRD vs. control: 42.8% vs. 29.6%; OR: 1.7; 9% CI: 1.2 - 2.5; I2: 0%; p &lt; 0.002), pulmonary disease (OIRD vs. control: 17.8% vs. 10.3%; OR: 2.2; 95% CI: 1.3 - 3.6; I2: 0%; p &lt; 0.001) and obstructive sleep apnea (OIRD vs. control: 17.9% vs. 16.5%; OR: 1.5; 95% CI: 1.2 - 1.8; I2: 50%; p=0.0005) (Figure 1). The morphine equivalent dose of the postoperative opioids was 24.6+/-14 mg in the OIRD group compared to 18.9+/-13.0 mg in the control group (OIRD vs. control; MD: 1.69; 95% CI: 0.6 to 2.7; I2: 81%; P = 0.002) (Figure 1). Patients with OIRD received 23% higher morphine equivalent doses compared to control group. The quality of the study evaluated by Newcastle Ottawa scale scoring system varied from 5 to 9. There was no significant difference in the length of the hospital stay in OIRD group compared to control group. CONCLUSION(S): In this systematic review and metaanalysis, we identified that coexisting cardiac disease (1.79 fold), pulmonary disease (2.27 fold), and OSA (1.49 fold) are associated with increased risk for postoperative OIRD.Administration of higher dose of opioids is associated with accentuated risk of OIRD. Most OIRD events occurred within the first 24 hours after surgery. This information should be used to develop monitoring strategies to mitigate risk of this complication. (Table Presented).</t>
  </si>
  <si>
    <t>Anesthesia and Analgesia. Conference: International Anesthesia Research Society 2018 Annual Meeting and International Science Symposium, IARS 2018. Chicago, IL United States. 126(4 Supplement 1) (pp 495-496), 2018. Date of Publication: April 2018.</t>
  </si>
  <si>
    <t>Marrie T.J.
 Tyrrell G.J.
 Majumdar S.R.
 Eurich D.T.</t>
  </si>
  <si>
    <t>Risk factors for pneumococcal endocarditis.</t>
  </si>
  <si>
    <t>Bacteremia is one of the most common manifestations of invasive pneumococcal disease (IPD). One complication of bacteremia is endocarditis; yet, few studies have evaluated the overall incidence and risk factors for IPD-associated endocarditis. Thus, we evaluated the overall incidence and risk factors of endocarditis compared to those without endocarditis in a large population of IPD patients. We prospectively collected all IPD cases from 2000 to 2014 in Northern Alberta, Canada. Descriptive statistics were used to compare sociodemographic variables, clinical characteristics, and IPD-related outcomes between patients with and without endocarditis. Endocarditis complicated the course of only 28 (0.3%) of 3251 adult patients with IPD. Endocarditis patients were more likely to use illicit drugs and have a higher severity of illness at presentation (i.e., higher rate of altered mental status and rate of intensive care unit [ICU] utilization, p &lt; 0.05); however, no other major risk factors were identified. New murmur development among endocarditis patients was common: 39.3% compared to 2.2% of non-endocarditis patients (p &lt; 0.001). The mortality rate of 39.3% was more than twice that of the rate of 14.7% for the patients with IPD but without endocarditis. There was no pneumococcal serotype predilection for endocarditis. Endocarditis is an uncommon complication of IPD, but, when present, is associated with a significantly increased risk of mortality. Overall, few specific risk factors were identified for IPD-related endocarditis, with the exception of illicit drug use.Copyright © 2017, Springer-Verlag GmbH Germany.</t>
  </si>
  <si>
    <t>https://dx.doi.org/10.1007/s10096-017-3128-z</t>
  </si>
  <si>
    <t>European Journal of Clinical Microbiology and Infectious Diseases. 37(2) (pp 277-280), 2018. Date of Publication: 01 Feb 2018.</t>
  </si>
  <si>
    <t>Caumo W.
 Broenstrub J.C.
 Fialho L.
 Petry S.M.G.
 Brathwait O.
 Bandeira D.
 Loguercio A.
 Ferreira M.B.C.</t>
  </si>
  <si>
    <t>Risk factors for postoperative anxiety in children.</t>
  </si>
  <si>
    <t>Background: Anxiety is defined as a set of behavioural manifestations that can be divided into state- and trait-anxiety. State-anxiety is a transitory emotional condition that varies in intensity, and fluctuates over time. Trait-anxiety is a personality trait which remains relatively stable over time. The objective of this study was to identify and quantify perioperative risk factors for immediate postoperative anxiety, in children. Method(s): A prospective cohort study was performed with 90 schoolchildren, ages ranging from 7 to 13 years old, ASA physical status I-II, submitted to elective surgery. The measuring instruments were verbal scale of pain, visual analogue scale (VAS), Trait-State Anxiety inventory for Children (STAIC), Trait-State Anxiety Inventory (STAI) for parents, and structured questionnaire. Result(s): Patients not submitted to analgesic block and patients with moderate and intense pain presented an estimated risk 5-and 13-fold greater for high levels of postoperative state-anxiety, respectively. High levels of preoperative state-anxiety and administration of doses of midazolam less than 0.056 mg . kg-1 constituted an estimated risk for postoperative state-anxiety of 3- and 4-fold, respectively. A positive history, of previous surgery was associated with lower risk for postoperative anxiety. Conclusion(s): High levels of preoperative state-anxiety, administration of less than 0.056 mg . kg-1 of midazolam, absence of analgesic block and presence of moderate and intense post-operative pain constituted risk factors for immediate postoperative state-anxiety in children. Previous surgery, reduced the risk for postoperative anxiety. (C) Acta Anaesthesiologica Scandinavica 44 (2000).</t>
  </si>
  <si>
    <t>https://dx.doi.org/10.1034/j.1399-6576.2000.440703.x</t>
  </si>
  <si>
    <t>Acta Anaesthesiologica Scandinavica. 44(7) (pp 782-789), 2000. Date of Publication: 2000.</t>
  </si>
  <si>
    <t>Juliebo V.
 Bjoro K.
 Krogseth M.
 Skovlund E.
 Ranhoff A.H.
 Wyller T.B.</t>
  </si>
  <si>
    <t>Risk factors for preoperative and postoperative delirium in elderly patients with hip fracture.</t>
  </si>
  <si>
    <t>OBJECTIVES: To evaluate risk factors for preoperative and postoperative delirium. DESIGN: Prospective cohort study. SETTING: Departments of orthopedic surgery in two Norwegian hospitals. PARTICIPANTS: Three hundred sixty-four patients with and without cognitive impairment, aged 65 and older. MEASUREMENTS: Patients were screened daily for delirium using the Confusion Assessment Method. Established risk factors and risk factors regarded as clinically important according to expert opinion were explored in univariate analyses. Variables associated with the outcomes (P&lt;.05) were entered into multivariate logistic regression models. RESULT(S): Delirium was present in 50 of 237 (21.1%) assessable patients preoperatively, whereas 68 of 187 (36.4%) patients developed delirium postoperatively (incident delirium). Multivariate logistic regression identified four risk factors for preoperative delirium: cognitive impairment (adjusted odds ratio (AOR)=4.7, 95% confidence interval (CI)=1.9-11.3), indoor injury (AOR=3.6, 95% CI=1.1-12.2), fever (AOR=3.4, 95% CI=1.5-7.7), and preoperative waiting time (AOR=1.05, 95% CI=1.0-1.1 per hour). Cognitive impairment (AOR=2.9, 95% CI=1.4-6.2), indoor injury (AOR=2.9, 95% CI=1.1-6.3), and body mass index (BMI) less than 20.0 (AOR=2.9, 95% CI=1.3-6.7) were independent and statistically significant risk factors for postoperative delirium. CONCLUSION(S): Time from admission to operation is a risk factor for preoperative delirium, whereas low BMI is an important risk factor for postoperative delirium in hip fracture patients. Cognitive impairment and indoor injury are independent risk factors for preoperative and postoperative delirium. © 2009, The American Geriatrics Society.</t>
  </si>
  <si>
    <t>https://dx.doi.org/10.1111/j.1532-5415.2009.02377.x</t>
  </si>
  <si>
    <t>Journal of the American Geriatrics Society. 57(8) (pp 1354-1361), 2009. Date of Publication: August 2009.</t>
  </si>
  <si>
    <t>Morris B.J.
 Sheth M.M.
 Laughlin M.S.
 Elkousy H.A.
 Edwards T.B.</t>
  </si>
  <si>
    <t>Risk Factors for Preoperative Opioid Use in Patients Undergoing Primary Anatomic Total Shoulder Arthroplasty.</t>
  </si>
  <si>
    <t>The effect of preoperative opioid use in orthopedic patients has been highlighted. Numerous studies have identified worse patient outcomes with preoperative opioid use; however, there is currently no information identifying risk factors for preoperative opioid use in the total shoulder arthroplasty (TSA) population. The purpose of this study was to determine risk factors for preoperative opioid use in patients undergoing primary anatomic TSA for primary osteoarthritis (OA) and to determine baseline preoperative patient-reported outcomes (PROs) in preoperative opioid users compared with nonopioid users. The authors studied 982 TSAs performed for primary glenohumeral joint OA in a prospective TSA registry. Patient demographic and clinical characteristics were prospectively assessed and included age; sex; socioeconomic status (SES); smoking status; body mass index (BMI); and history of chronic back pain, depression, diabetes mellitus, and heart disease. Preoperative PROs, range of motion measurements, and preoperative opioid use for shoulder pain were assessed. Overall, 254 (25.9%) of 982 total patients were taking preoperative opioids for shoulder pain in the setting of primary OA. Female sex (P=.023), younger age (P=.019), obesity (BMI &gt;30 kg/m2) (P=.043), chronic back pain (P&lt;.001), and lower SES (P=.002) were associated with increased preoperative opioid use following multivariate logistic regression. Patients with opioid use had significantly worse preoperative pain scores (P&lt;.001), American Shoulder and Elbow Surgeons scores (P&lt;.001), and total Constant scores (P&lt;.002) compared with the non-opioid group.Copyright COPYRIGHT © SLACK INCORPORATED</t>
  </si>
  <si>
    <t>https://dx.doi.org/10.3928/01477447-20200721-12</t>
  </si>
  <si>
    <t>Orthopedics. 43(6) (pp 356-360), 2020. Date of Publication: September 2020.</t>
  </si>
  <si>
    <t>Bell T.M.
 Harle C.A.
 Watson D.P.
 Carroll A.E.</t>
  </si>
  <si>
    <t>Risk factors for prescription opioid misuse after traumatic injury in adolescents.</t>
  </si>
  <si>
    <t>OBJECTIVES/SPECIFIC AIMS: The objective of this study is to determine predictors and motives for sustained opioid use, prescription misuse, and nonmedical opioid use in the adolescent trauma population. METHODS/STUDY POPULATION: This is a prospective cohort study that will follow patients for 1 year and administer surveys to patients on prescription opioid usage; substance use; utilization of pain management and mental health services; mental and physical health conditions; and behavioral and social risk factors. Patient eligibility criteria include: (1) patient is 12-18 years of age; (2) admitted for trauma; (3) english speaking; (4) resides within Indianapolis, IN metropolitan area; and (5) consent can be obtained from a parent or guardian. Patients with severe brain injuries or other injuries that prevent survey participation will be excluded. The patient sample will comprise of 50 traumatically injured adolescents admitted for trauma who will be followed for 12 months after discharge. RESULTS/ANTICIPATED RESULTS: We expect that the results of this study will identify multiple risk factors for sustained opioid use that can be used to create targeted interventions to reduce opioid misuse in the adolescent trauma population. Clinical predictors such as opioid type, dosage, and duration that can be modified to reduce the risk of long-term opioid use will be identified. We expect to elucidate clinical, behavioral, and social risk factors that increase the likelihood adolescents will misuse their medication and initiate nonmedical opioid use. DISCUSSION/SIGNIFICANCE OF IMPACT: Trauma is a surgical specialty that often has limited collaboration with behavioral health providers. Collaborative care models for trauma patients to adequately address the psychological impact of a traumatic injury have become more common in recent years. These models have primarily been concerned with the prevention of post-traumatic stress disorder. We would like to apply the findings of our research to better understand what motivates adolescents to misuse pain medications as well as how clinical, individual, behavioral, and social factors affect medication usage. This may help identify patients at greater risk of developing a SUD by asking questions not commonly addressed in the hospital setting. For example, similar to how trauma centers have mandated brief interventions on alcohol use be performed for center verification, screening patients' on their social environment may identify patients at greater risk for SUD than assumed. The long-term goal would be to prevent opioid use disorders in injured adolescents by providing better post-acute care support, possibly by developing and implementing a collaborative care model that addresses opioid use. Additionally, we believe our findings could be applied in the acute care setting as well to help inform opioid prescribing and pain management methods in the acute phase of an injury. Genetic testing to determine which opioid to prescribe pediatric surgical patients is starting to be done at some pediatric hospitals. Certain genes determine which specific opioid is most effective in controlling a patient's pain and, further, using the optimal opioid medication can also reduce overdose. Our findings may help refine prescribing patterns that could increase or decrease the likelihood of developing SUD in patients with certain genetic, clinical, behavioral, and social characteristics.Copyright © The Association for Clinical and Translational Science 2018.</t>
  </si>
  <si>
    <t>https://dx.doi.org/10.1017/cts.2018.302</t>
  </si>
  <si>
    <t>Journal of Clinical and Translational Science. (pp 87), 2018. Date of Publication: 2018.</t>
  </si>
  <si>
    <t>VanIderstine C.
 Johnston E.</t>
  </si>
  <si>
    <t>Risk Factors for Prolonged Opioid Use Following Total Hip Arthroplasty and Total Knee Arthroplasty: A Narrative Review of Recent Literature.</t>
  </si>
  <si>
    <t>Objective: To provide pharmacists and other health care professionals with the knowledge required to minimize the risk of prolonged opioid use following total hip arthroplasty (THA) and total knee arthroplasty (TKA). Data Sources: A literature search of PubMed and Embase was performed, and included the search terms: (opioid OR opiate OR opium) AND (risk factor OR predict*) AND (arthroplasty OR replacement) NOT shoulder. Study Selection and Data Extraction: Randomized control trials, cohort studies (both prospective and retrospective), systematic reviews, and meta-analyses were included if risk ratios (RRs) or odds ratios (ORs) were reported and published within the last 5 years. Data Synthesis:]Twenty studies met inclusion criteria, including 2 meta-analyses and 2 prospective studies. There were several risk factors that overlapped between studies and presented clinically significant risks for prolonged opioid use following THA and TKA surgery. Of these, age &lt; 65 (RRs: 1.15-9.36), preoperative opioid use (RRs: 1.09-7.81), larger quantities of opioids prescribed at discharge (RRs: 1.26-8.81), and TKA surgery (RRs: 1.73-6.07) were the most significant. Several risk factors were recently described, including migraines (RRs: 1.14-5.11) and fibromyalgia (RRs: 1.1-2.3) that may be of interest for further research. Relevance to Patient Care and Clinical Practice: This review presents a discussion of the factors associated with prolonged opioid use following THA and TKA surgeries, which are among the most common orthopedic surgeries. Conclusion(s): Prescribers should carefully consider patient-specific factors when prescribing opioids as there are several factors, including age, surgery type, and medical conditions that can predispose patients to prolonged opioid use.Copyright © The Author(s) 2022.</t>
  </si>
  <si>
    <t>https://dx.doi.org/10.1177/10600280221133078</t>
  </si>
  <si>
    <t>Annals of Pharmacotherapy. 57(7) (pp 837-846), 2023. Date of Publication: July 2023.</t>
  </si>
  <si>
    <t>Hasegawa D.
 Maeda K.I.
 Urayama K.
 Tsujimoto S.I.
 Azami Y.
 Ozawa M.
 Manabe A.</t>
  </si>
  <si>
    <t>Risk factors for psychosomatic symptoms in patients with paediatric cancers.</t>
  </si>
  <si>
    <t>Background/Objectives: With increasing survival rates in paediatric malignancies, the quality of life of children during hospitalization should be given more attention. Previous studies showed more than one-third of children with malignancies develop psychosomatic symptoms (PSS) during treatment, but there are few reports evaluating the risk factors for PSS. We aimed to identify factors associated with PSS that required pharmacological intervention among children hospitalized for treatment of malignancies. Design/Methods: We conducted a retrospective cohort study comprising 190 patients aged 2 to 18 years old. They were diagnosed with malignant diseases and admitted for treatment at St. Luke's International Hospital between July 2003 and July 2013. Patients were considered as having PSS if they were prescribed psychotropic agents during hospitalization. Demographic and clinical characteristics were evaluated with respect to development of PSS. Result(s): Of the 190 patients, 56 (30%) were prescribed psychotropic agents for PSS. Types of PSS included insomnia in 21 (38%), anxiety in 11 (20%), psychogenetic nausea in 9 (16%), agitation in 6 (11%), delirium in 5 (9%), and depression in 4 (7%). The most prescribed psychotropic agents were etizolam for 34 cases (61%), followed by diazepam for 9 cases (16%) and risperidone for 6 cases (11%). Bivariate analysis showed PSS to be associated with informing patients about their disease, hematopoietic stem cell transplantation (HSCT), older age at the first admission and opioid use. The multivariable analyses confirmed statistically significant independent associations for HSCT [OR, 2.76; 95% CI, 1.07-7.12], older age [OR, 1.13; 95% CI, 1.04-1.23], and opioid use [OR, 3.76; 95% CI, 1.33-10.6]. Conclusion(s): Older age at the first admission, undergoing HSCT, and those given opioids were found to be risk factors for PSS among children with malignancies. This study suggests appropriate preventive measures against PSS are warranted for these patients. To confirm our results, prospective studies may be informative.</t>
  </si>
  <si>
    <t>https://dx.doi.org/10.1002/pbc.26233</t>
  </si>
  <si>
    <t>Pediatric Blood and Cancer. Conference: 48th Congress of the International Society of Paediatric Oncology, SIOP 2016. Dublin Ireland. 63(Supplement 3) (pp S280-S281), 2016. Date of Publication: November 2016.</t>
  </si>
  <si>
    <t>Haynes Z.A.
 Collen J.F.
 Poltavskiy E.A.
 Walker L.E.
 Janak J.
 Howard J.T.
 Werner J.K.
 Wickwire E.M.
 Holley A.B.
 Zarzabal L.A.
 Sim A.
 Gundlapalli A.
 Stewart I.J.</t>
  </si>
  <si>
    <t>Risk factors of persistent insomnia among survivors of traumatic injury: A retrospective cohort study.</t>
  </si>
  <si>
    <t>Study Objectives: Insomnia is a diagnosis with broad health and economic implications that has been increasingly recognized in military service members. This trend was concurrent with an increase in traumatic wartime injuries. Accordingly, we sought to determine longitudinal predictors of persistent insomnia in combat veterans who sustained traumatic injuries. Method(s): Retrospective cohort study of service members deployed to conflict zones from 2002 to 2016, with longitudinal follow-up in the Veterans Affairs and Military Health Systems. Two cohorts were derived: (1) service members who sustained traumatic injuries and (2) an age-, sex-, and service component-matched cohort of uninjured service members who deployed to a combat zone. Insomnia was defined using International Classification of Diseases, Ninth Revision or International Classification of Diseases, 10th Revision-Clinical Modification codes. Result(s): The final population of 17,374 service members was followed from date of injury (or date of matched participant's injury) for a median of 8.4 (interquartile range, 5.3-10.7) years. Service members with traumatic injury were at significantly greater risk of developing insomnia than uninjured service members (hazard ratio = 1.43; 95% confidence interval, 1.30-1.58) after adjustment. Traumatic brain injury was associated with insomnia compared with patients without traumatic brain injury in the multivariable model: mild/unclassified traumatic brain injury (hazard ratio = 2.07; 95% confidence interval, 1.82-2.35) and moderate/severe/ penetrating traumatic brain injury (hazard ratio = 2.43; 95% confidence interval, 2.06-2.86). Additionally, burn injury (hazard ratio = 1.95; 95% confidence interval, 1.47-2.59) and amputation (hazard ratio = 1.61; 95% confidence interval, 1.26-2.06) significantly increased the risk of a diagnosis. Conclusion(s): Traumatic injuries significantly predicted a diagnosis of insomnia after controlling for mental health disorders. Our findings strongly suggest the need for long-term surveillance of sleep disorders in trauma survivors.Copyright 2021 American Academy of Sleep Medicine. All rights reserved.</t>
  </si>
  <si>
    <t>https://dx.doi.org/10.5664/jcsm.9276</t>
  </si>
  <si>
    <t>Journal of Clinical Sleep Medicine. 17(9) (pp 1831-1840), 2021. Date of Publication: 01 Sep 2021.</t>
  </si>
  <si>
    <t>Marcovici M.
 McLellan A.T.
 O'Brien C.P.
 Rosenzweig J.</t>
  </si>
  <si>
    <t>Risk for alcoholism and methadone treatment. A longitudinal study.</t>
  </si>
  <si>
    <t>To investigate the relationship between methadone and alcohol abuse, 60 male veteran narcotic addicts entering a methadone maintenance program were divided into either a problem drinker group (N=21) or a normal drinker group (N=39) based on their drinking histories and Breathalyzer tests at admission. Their performance was monitored throughout methadone treatment. Results showed no systematic changes in alcohol use. Problem drinkers tended to be involved in more criminal activity, showed more evidence of depression and anxiety, and were more likely to continue abuse of illicit drugs. These results suggest that stabilization on methadone was not etiologically associated with alcohol abuse.</t>
  </si>
  <si>
    <t>https://dx.doi.org/10.1097/00005053-198009000-00006</t>
  </si>
  <si>
    <t>Journal of Nervous and Mental Disease. 168(9) (pp 556-558), 1980. Date of Publication: 1980.</t>
  </si>
  <si>
    <t>Yana JL, Lee C, Eurich DT, Dyck JRB, Hanlon JG, Zongo A.</t>
  </si>
  <si>
    <t>Risk of depressive disorders associated with medical cannabis authorization: A propensity score matched cohort study</t>
  </si>
  <si>
    <t>Psychiatry Res. 2023 Feb;320:115047. doi: 10.1016/j.psychres.2022.115047. Epub 2023 Jan 2.</t>
  </si>
  <si>
    <t>10.1016/j.psychres.2022.115047</t>
  </si>
  <si>
    <t>Hahn J.
 Jo Y.
 Yoo S.H.
 Shin J.
 Yu Y.M.
 Ah Y.-M.</t>
  </si>
  <si>
    <t>Risk of major adverse events associated with gabapentinoid and opioid combination therapy: A systematic review and meta-analysis.</t>
  </si>
  <si>
    <t>Background: The use of opioid-gabapentinoid combinations has increased, raising several safety concerns. However, meta-analysis studies focusing on this issue are limited. Objective(s): To evaluate the risk of central nervous system (CNS) depression, gastrointestinal (GI) adverse events, and mortality of combination therapy compared with those of opioid therapy and to explore the differences in the results according to study design and indications. Method(s): Relevant studies were selected (published before 30 January 2022) by searching the MEDLINE, Embase, and CENTRAL databases. The pooled odds ratios (OR) with 95% confidence intervals (CI) of the outcomes were estimated using the Mantel-Haenszel method. Subgroup and meta-regression analyses were performed according to study characteristics. Quality assessment was conducted using the Risk of Bias 2 tool for randomized controlled trials (RCTs) and Cochrane Collaboration's Risk of Bias in non-RCTs tool for non-randomized trials. Result(s): Adverse events were reported in 26 RCTs and 7 non-RCTs, and mortality was reported in 10 non-RCTs. Compared to opioid therapy, dizziness, cognitive dysfunction, and respiratory depression in combination therapy significantly increased in non-RCTs (OR 3.26, 95% CI 1.82-5.85; OR 3.13, 95% CI 1.51-6.50; OR 1.71, 95% CI 1.31-2.24, respectively), and a similar trend for dizziness and cognitive dysfunction was also identified in the RCT analysis, although the difference was not significant. Combination therapy for cancer pain was associated with the highest risk of sedation in subgroup analysis. Combination therapy significantly decreased the risk of GI adverse events, including nausea, vomiting, and constipation. The mortality risk associated with combination therapy was higher than that associated with opioid therapy (OR 2.76, 95% CI 1.26-6.05). Conclusion(s): Opioid-gabapentinoid combination therapy could be associated with an increased risk of CNS depression and mortality, despite tolerable GI adverse events. These data suggest that combination therapy requires close monitoring of CNS depression, especially in cancer patients. Caution is needed in interpreting the clinical meanings owing to the lack of risk difference in respiratory depression in the RCT-only analysis and the absence of RCT or prospective studies investigating mortality.Copyright © 2022 Hahn, Jo, Yoo, Shin, Yu and Ah.</t>
  </si>
  <si>
    <t>https://dx.doi.org/10.3389/fphar.2022.1009950</t>
  </si>
  <si>
    <t>Frontiers in Pharmacology. 13 (no pagination), 2022. Article Number: 1009950. Date of Publication: 11 Oct 2022.</t>
  </si>
  <si>
    <t>Gabrielle Page M.
 Saidi H.
 Ware M.A.
 Choiniere M.</t>
  </si>
  <si>
    <t>Risk of opioid abuse and biopsychosocial characteristics associated with this risk among chronic pain patients attending a multidisciplinary pain treatment facility.</t>
  </si>
  <si>
    <t>Objectives: The objectives of this study were to (1) determine the proportion of patients referred to a multidisciplinary pain treatment facility at risk of opioid abuse, (2) examine biopsychosocial factors associated with this risk, and (3) compare patient outcomes 6 months later across risk of opioid abuse and type of treatment (opioids vs. no opioids). Method(s): Participants were 3040 patients (mean age=53.3+/- 14.7 y; female=56%) enrolled in the Quebec Pain Registry between July 2012 and May 2014. Patients answered self-report and nurse-administered questionnaires (pain and psychosocial constructs, Opioid Risk Tool, pain medication, etc.) before initiating treatment at the multidisciplinary pain treatment facility and 6 months later. Data were analyzed using the Pearson 2 tests, multivariable binary logistic regression, and multivariate general linear model. Result(s): Results showed that 81%, 13%, and 6% of patients were at low, moderate, and severe risk of opioid abuse, respectively. Civil status, pain duration, mental health-related quality of life, and cigarette smoking were significantly associated with risk of opioid abuse (P&lt;0.001). There was a significant interaction between risk of opioid abuse and type of treatment in predicting 6-month pain outcomes and quality of life. Discussion(s): Almost 20% of patients had a moderate/severe risk of opioid abuse; whether these patients were taking opioids or not for their pain, they had worse outcomes at follow-up. These results point to the importance of assessing risk of opioid abuse in chronic pain patients and to consider how this risk may impact on their clinical evolution.Copyright © 2016 Wolters Kluwer Health, Inc. All rights reserved.</t>
  </si>
  <si>
    <t>https://dx.doi.org/10.1097/AJP.0000000000000337</t>
  </si>
  <si>
    <t>Clinical Journal of Pain. 32(10) (pp 859-869), 2016. Date of Publication: 2016.</t>
  </si>
  <si>
    <t>Wu, TH; Hu, LY; Lu, T; Chen, PM; Chen, HJ; Shen, CC; Wen, CH</t>
  </si>
  <si>
    <t>Risk of psychiatric disorders following trigeminal neuralgia: a nationwide population-based retrospective cohort study</t>
  </si>
  <si>
    <t>Trigeminal neuralgia; Depressive disorder; Anxiety disorder; Sleep disorder; Retrospective cohort study</t>
  </si>
  <si>
    <t>AMINOBUTYRIC-ACID LEVELS; CHRONIC PAIN; CLINICAL-FEATURES; MAJOR DEPRESSION; MECHANISMS; HEADACHE; KETAMINE; BRAIN; PREVALENCE; INHIBITORS</t>
  </si>
  <si>
    <t>Background: TN is one of the most common causes of facial pain. A higher prevalence of psychiatric co-morbidities, especially depressive disorder, has been proven in patients with TN; however, a clear temporal-causal relationship between TN and specific psychiatric disorders has not been well established. We performed a nationwide population-based retrospective cohort study to explore the relationship between TN and the subsequent development of psychiatric disorders, including schizophrenia, bipolar disorder, depressive disorder, anxiety disorder, and sleep disorder. Methods: We identified subjects who were newly diagnosed with TN between January 1, 2000 and December 31, 2010 in the Taiwan National Health Insurance Research Database. A comparison cohort was constructed for patients without TN who were matched according to age and sex. All TN and control patients were observed until diagnosed with psychiatric disorders, death, withdrawal from the National Health Institute system, or until December 31, 2010. Results: The TN cohort consisted of 3273 patients, and the comparison cohort consisted of 13,092 matched control patients without TN. The adjusted hazard ratio (aHR) of depressive disorder, anxiety disorder and sleep disorder in subjects with TN was higher than that of the controls during the follow-up [aHR: 2.85 (95 % confidence interval: 2.11-3.85), aHR: 2.98 (95 % confidence interval: 2.12-4.18) and aHR: 2.17 (95 % confidence interval: 1.48-3.19), respectively]. Conclusions: TN might increase the risk of subsequent newly diagnosed depressive disorder, anxiety disorder, and sleep disorder, but not schizophrenia or bipolar disorder. Additional prospective studies are required to confirm these findings.</t>
  </si>
  <si>
    <t>Dir A.L.
 Hulvershorn L.A.
 Aalsma M.C.</t>
  </si>
  <si>
    <t>Risk of Trauma Exposure And Traumatic Stress Among Adolescents With An Opioid-Using Parent.</t>
  </si>
  <si>
    <t>Purpose: Adolescent offspring of adults with substance use disorders (SUD) are more likely to be exposed to trauma; youth exposed to trauma are at higher risk for substance abuse and mental health issues, including depression and PTSD. Opioid use (OUD) in particular is a dire issue; however, the impact of OUD on children of opioid users is under-studied. Given the unique risks associated with OUD (i.e., overdose), children of opioid users may endure unique experiences. The current abstract examines trauma exposure and traumatic stress among adolescents with paternal SUD and OUD. Method(s): N=114 adolescents (M(SD)age=11.82(0.59); 50% white; 30.1% female) with a biological father with and without SUD that are part of an ongoing longitudinal study were included in current analyses. We conducted structured clinical interviews (SCID-5) with a caregiver to determine paternal SUD diagnoses. Adolescents were categorized based on paternal substance use history: OUD, other SUD, and non-SUD. Adolescents completed the Screen for Adolescent Violence Exposure (SAVE) to assess traumatic experiences; caregivers completed the Child Trauma Questionnaire (CTQ) to assess trauma severity, suggestive of traumatic stress. ANOVAs and follow-up t-tests were conducted to determine differences in trauma exposure and traumatic stress symptoms across groups. Result(s): Parental substance use groups were as follows: n=15 OUD, n=36 other SUD, n=63 non-SUD. Adolescents with paternal OUD reported significantly more physical/verbal abuse compared to adolescents with other paternal SUD (t=2.20, p=.03) and adolescents with no paternal SUD (t=2.05, p=.04). Adolescents in the OUD group also reported more traumatic violence compared to those in the non-SUD group (t=2.78, p=.01); there were no differences in adolescents with other paternal SUD (p&gt;.05). Subsequently, caregivers of adolescents with paternal OUD also reported more severe trauma, suggestive of traumatic stress, compared to adolescents without paternal SUD (t=3.06, p=.003). Adolescents with other SUD did not significantly differ from adolescents with paternal OUD or paternal non-SUD (p's&gt;.05). Conclusion(s): Findings highlight the unique higher risk of exposure to physical/emotional abuse and traumatic violence among adolescents with paternal OUD as well as the high rates of posttraumatic stress symptoms among this group. This group may also be at higher risk for intergenerational transmission of violence, in addition to risk of substance use disorders and other mental health issues. Results underscore the need for mental health screening, early intervention and prevention among adolescents who have been affected by OUD in the family. Given that many ongoing substance use issues go unnoticed, periodic mental health screening - including screening for trauma exposure - should be implemented in schools or primary care clinics. Sources of Support: 5R01DA039764-03 (PI: Leslie A. Hulvershorn, MD)Copyright © 2018</t>
  </si>
  <si>
    <t>https://dx.doi.org/10.1016/j.jadohealth.2018.10.033</t>
  </si>
  <si>
    <t>Journal of Adolescent Health. Conference: PSYCHOLOGICAL WELL-BEING: INTERNATIONAL TRANSCULTURAL PERSPECTIVES. Washington United States. 64(2 Supplement) (pp S10), 2019. Date of Publication: February 2019.</t>
  </si>
  <si>
    <t>Lambert, Brittany L.;Bann, Carla M.;Bauer, Charles R.;Shankaran, Seetha;Bada, Henrietta S.;Lester, Barry M.;Whitaker, Toni M.;LaGasse, Linda L.;Hammond, Jane;Higgins, Rosemary D.</t>
  </si>
  <si>
    <t>Risk-taking behavior among adolescents with prenatal drug exposure and extrauterine environmental adversity.</t>
  </si>
  <si>
    <t>Objective: High-risk environments characterized by familial substance use, poverty, inadequate parental monitoring, and violence exposure are associated with an increased propensity for adolescents to engage in risk-taking behaviors (e.g., substance use, sexual behavior, and delinquency). However, additional factors such as drug exposure in utero and deficits in inhibitory control among drug-exposed youth may further influence the likelihood that adolescents in high-risk environments will engage in risk-taking behavior. This study examined the influence of prenatal substance exposure, inhibitory control, and sociodemographic/environmental risk factors on risk-taking behaviors in a large cohort of adolescents with and without prenatal cocaine exposure (PCE). Method: Risk-taking behavior (delinquency, substance use, and sexual activity) was assessed in 963 adolescents (433 cocaine-exposed, 530 non-exposed) at 15 years of age. Results: Prenatal cocaine exposure predicted later arrests and early onset of sexual behavior in controlled analyses. Associations were partially mediated, however, by adolescent inhibitory control problems. PCE was not associated with substance use at this age. In addition, male gender, low parental involvement, and violence exposure were associated with greater odds of engaging in risk-taking behavior across the observed domains. Conclusions: Study findings substantiate concern regarding the association between prenatal substance exposure and related risk factors and the long-term outcomes of exposed youth. Access to the appropriate social, educational, and medical services is essential in preventing and intervening with risk-taking behaviors and the potential consequences (e.g., adverse health outcomes and incarceration), especially among high-risk adolescent youth and their families. (PsycINFO Database Record (c) 2019 APA, all rights reserved)</t>
  </si>
  <si>
    <t>https://doi.org/10.1097/01.DBP.0000437726.16588.e2</t>
  </si>
  <si>
    <t>Journal of Developmental and Behavioral Pediatrics</t>
  </si>
  <si>
    <t>Scherer R.U.
 Giebler R.M.</t>
  </si>
  <si>
    <t>Risks and complications of thoracic epidural anaesthesia.</t>
  </si>
  <si>
    <t>Thoracic epidural catheterization does not appear to be associated with more, or more serious, complications than lumbar epidural catheterization. Large prospective studies in patients undergoing abdominothoracic surgery did not reveal catheter-related permanent neurological injuries, the predicted maximum risk of which can be estimated to be of the order of 0.07%. Patients receiving epidural hydrophilic or lipophilic opioids should be monitored with the same level of care for respiratory depression. Clinically there is no apparent advantage in using morphine, fentanyl or sufentanil alone via the thoracic epidural route when compared with lumbar epidural or intravenous administration for postoperative pain relief. The combined administration of local anaesthetics via the thoracic epidural route plays a pivotal role for the success of this method.</t>
  </si>
  <si>
    <t>https://dx.doi.org/10.1053/bean.1999.0010</t>
  </si>
  <si>
    <t>Bailliere's Best Practice in Clinical Anaesthesiology. 13(1) (pp 101-109), 1999. Date of Publication: April 1999.</t>
  </si>
  <si>
    <t>Jin, Hua;Atkinson, J. Hampton;Duarte, Nichole A.;Yu, Xin;Shi, Chuan;Riggs, Patricia K.;Li, Jianhua;Gupta, Saurabh;Wolfson, Tanya;Knight, Adam F.;Franklin, Donald;Letendre, Scott;Wu, Zunyou;Grant, Igor;Heaton, Robert K.</t>
  </si>
  <si>
    <t>Risks and predictors of current suicidality in HIV-infected heroin users in treatment in Yunnan, China: A controlled study.</t>
  </si>
  <si>
    <t>Objective: Suicide is an important public health problem in China. Elsewhere, injection drug use and HIV infection have independently been associated with suicidality, but research has often overlooked these high-risk groups in China. We determined the frequency and predictors of suicidal ideas in Chinese HIV-infected (HIV+) and HIV-uninfected (HIV-) heroin injection drug users (IDUs) in treatment and a control sample. We hypothesized that rates of suicidal ideas would be significantly higher among IDUs compared with controls and highest among HIV+ IDUs. Method: We assessed suicidal ideas within the past 2 weeks in HIV+ (n = 204) and HIV- (n = 202) heroin IDUs in methadone treatment in Yunnan, a province at the intersection of the heroin and HIV epidemics, and in demographically matched HIV- nonâ€“drugusing controls (n = 201). Results: Rates of suicidality were higher in IDUs than controls, but there was no additive effect of HIV infection (HIV+ IDU: 43.1%; HIV- IDU: 37.1%; controls: 8.5%). Among HIV+ IDUs, suicidality was associated most strongly with a combination of prior history of major depression, low perceived social support, and experience of HIV-relevant stress, but not with AIDS diagnosis. Among HIV- IDUs, suicidality was associated with prior history of major depressive or alcohol use disorder. Less than 25% of IDUs with suicidality had histories of mood or alcohol use diagnoses. Conclusion: Because suicidal ideation is frequent in IDUs in China, regardless of HIV status, and is not fully accounted for by past psychiatric history, additional research may be warranted. (PsycInfo Database Record (c) 2023 APA, all rights reserved)</t>
  </si>
  <si>
    <t>https://doi.org/10.1097/QAI.0b013e31827ce513</t>
  </si>
  <si>
    <t>Sarfi, Monica;Smith, Lars;Waal, Helge;Sundet, Jon Martin</t>
  </si>
  <si>
    <t>Risks and realities: Dyadic interaction between 6-month-old infants and their mothers in opioid maintenance treatment.</t>
  </si>
  <si>
    <t>A number of studies point to methadone exposure in utero as a possible risk factor in the developing motherâ€“infant relationship in the first year of life. This study is part of a larger, national follow-up of 38 infants prenatally exposed to methadone or buprenorphine and 36 comparison, low-risk infants. The aim of the present paper is to assess the quality of motherâ€“infant relationship when the infants are 6 months old. Videotaped motherâ€“infant interactions were rated in a global scale (NICHD). Maternal and infant contributions collapsed into the variables â€œinfant styleâ€_x009d_ and â€œmaternal styleâ€_x009d_ showed that the only factor making significant contribution to the outcome measure â€œdyadic mutualityâ€_x009d_ was maternal style. The importance of group membership (exposed versus non-exposed), was reduced when controlling for maternal drug use prior to opioid maintenance treatment (OMT), maternal depression and parenting stress as well as infantsâ€™ developmental status and sensory-integrative functions. This suggests that prediction of dyadic mutuality should be based on individual characteristics rather than group characteristics. These results support previous research findings that methadone and buprenorphine use per se does not have direct influence on the quality of early motherâ€“infant relationship, but tailored follow-up procedures targeting drug-free pregnancies and parenting support are beneficial for women in OMT and their children. (PsycINFO Database Record (c) 2019 APA, all rights reserved)</t>
  </si>
  <si>
    <t>https://doi.org/10.1016/j.infbeh.2011.06.006</t>
  </si>
  <si>
    <t>Xie Y.
 Xu E.
 Al-Aly Z.</t>
  </si>
  <si>
    <t>Risks of mental health outcomes in people with covid-19: Cohort study.</t>
  </si>
  <si>
    <t>Objective To estimate the risks of incident mental health disorders in survivors of the acute phase of covid-19. Design Cohort study. Setting US Department of Veterans Affairs. Participants Cohort comprising 153 848 people who survived the first 30 days of SARS-CoV-2 infection, and two control groups: a contemporary group (n=5 637 840) with no evidence of SARS-CoV-2, and a historical control group (n=5 859 251) that predated the covid-19 pandemic. Main outcomes measures Risks of prespecified incident mental health outcomes, calculated as hazard ratio and absolute risk difference per 1000 people at one year, with corresponding 95% confidence intervals. Predefined covariates and algorithmically selected high dimensional covariates were used to balance the covid-19 and control groups through inverse weighting. Results The covid-19 group showed an increased risk of incident anxiety disorders (hazard ratio 1.35 (95% confidence interval 1.30 to 1.39); risk difference 11.06 (95% confidence interval 9.64 to 12.53) per 1000 people at one year), depressive disorders (1.39 (1.34 to 1.43); 15.12 (13.38 to 16.91) per 1000 people at one year), stress and adjustment disorders (1.38 (1.34 to 1.43); 13.29 (11.71 to 14.92) per 1000 people at one year), and use of antidepressants (1.55 (1.50 to 1.60); 21.59 (19.63 to 23.60) per 1000 people at one year) and benzodiazepines (1.65 (1.58 to 1.72); 10.46 (9.37 to 11.61) per 1000 people at one year). The risk of incident opioid prescriptions also increased (1.76 (1.71 to 1.81); 35.90 (33.61 to 38.25) per 1000 people at one year), opioid use disorders (1.34 (1.21 to 1.48); 0.96 (0.59 to 1.37) per 1000 people at one year), and other (non-opioid) substance use disorders (1.20 (1.15 to 1.26); 4.34 (3.22 to 5.51) per 1000 people at one year). The covid-19 group also showed an increased risk of incident neurocognitive decline (1.80 (1.72 to 1.89); 10.75 (9.65 to 11.91) per 1000 people at one year) and sleep disorders (1.41 (1.38 to 1.45); 23.80 (21.65 to 26.00) per 1000 people at one year). The risk of any incident mental health diagnosis or prescription was increased (1.60 (1.55 to 1.66); 64.38 (58.90 to 70.01) per 1000 people at one year). The risks of examined outcomes were increased even among people who were not admitted to hospital and were highest among those who were admitted to hospital during the acute phase of covid-19. Results were consistent with those in the historical control group. The risk of incident mental health disorders was consistently higher in the covid-19 group in comparisons of people with covid-19 not admitted to hospital versus those not admitted to hospital for seasonal influenza, admitted to hospital with covid-19 versus admitted to hospital with seasonal influenza, and admitted to hospital with covid-19 versus admitted to hospital for any other cause. Conclusions The findings suggest that people who survive the acute phase of covid-19 are at increased risk of an array of incident mental health disorders. Tackling mental health disorders among survivors of covid-19 should be a priority.Copyright © Author(s) (or their employer(s)) 2019. Re-use permitted under CC BY-NC. No commercial re-use. See rights and permissions. Published by BMJ.</t>
  </si>
  <si>
    <t>https://dx.doi.org/10.1136/bmj-2021-068993</t>
  </si>
  <si>
    <t>The BMJ. 376 (no pagination), 2022. Article Number: e068993. Date of Publication: 16 Feb 2022.</t>
  </si>
  <si>
    <t>Drolet, Guy;Van Bockstaele, Elisabeth J.;Aston-Jones, Gary</t>
  </si>
  <si>
    <t>Robust enkephalin innervation of the locus coeruleus from the rostral medulla.</t>
  </si>
  <si>
    <t>Substantial evidence indicates that the noradrenergic nucleus locus coeruleus (LC) is a key target of endogenous opioid neurons, and an important structure in mediating opiate effects. However, the detailed distribution of opioid fibers and terminals in the LC, and the sources of its opioid innervation are unknown. In the present study, the enkephalin innervation of the LC was investigated in the rat using an antibody directed against the extended enkephalin peptide Met-enkephalin-Argâ_x0081_¶-Glyâ_x0081_·-Leuâ_x0081_¸ (ENK), which is derived exclusively from the enkephalin precursor proenkephalin A. An antibody directed against tyrosine hydroxylase (TH), the synthetic enzyme for catecholaminergic neurons, was also applied to the same tissue sections to delineate LC neurons and their dendrites. Enkephalin fibers in the LC were dense and highly varicose. In horizontal sections, ENK-like-immunoreactive (ENK-ir) fibers of considerable length coursed throughout the rostrocaudal orientation of the LC proper, whereas in frontal sections ENK-ir processes appeared punctate, suggesting a rostrocaudal orientation. Dense ENK-ir fibers were also identified in the rostromedial and caudal juxtaependymal pericoerulear regions where extranuclear dendrites of LC neurons are extensive. As previously reported, there were no ENK-ir neurons in the LC nucleus proper, but such cells were present in neighboring structures such as the parabrachial, sphenoid, and Barrington's nuclei as well as in the central gray and in the subcoeruleus area. ENK-ir neurons were also present in nuclei of the rostral medulla reported to be major afferents of the LC, the nucleus prepositus hypoglossi (PrH), and the nucleus paragigantocellularis (PGi). In the dorsomedial medulla, numerous ENK-ir neurons were identified in the medial aspect of the PrH and along the medial longitudinal fasciculus in the perifascicular reticular formation. In the ventrolateral medulla, ENK-ir neurons were distributed in a conical caudorostral column throughout the PGi. Retrograde transport of a WGA-colloidal gold conjugate (WGA-apoHRP-Au) from LC, combined with immunohistochemistry for ENK in the same tissue sections, revealed that LC afferents in the PGi and PrH were interdigitated with ENK-ir neurons. Furthermore, an unexpectedly high incidence of doubly labeled neurons were identified in both PGi and PrH. Overall, 57% and 56% of the LC-projecting neurons in PGi and PrH, respectively, were also immunoreactive for ENK, suggesting that enkephalinergic neurons of PGi and PrH are major afferents to noradrenergic LC neurons. (PsycINFO Database Record (c) 2016 APA, all rights reserved)</t>
  </si>
  <si>
    <t>The Journal of Neuroscience</t>
  </si>
  <si>
    <t>Society for Neuroscience</t>
  </si>
  <si>
    <t>Church C.A.
 Stewart IV C.
 O-Lee T.J.
 Wallace D.</t>
  </si>
  <si>
    <t>Rofecoxib versus hydrocodone/acetaminophen for postoperative analgesia in functional endoscopic sinus surgery.</t>
  </si>
  <si>
    <t>OBJECTIVES/HYPOTHESIS: Functional endoscopic sinus surgery (FESS) is less invasive and more tissue sparing than extirpative techniques, with an assumed benefit of diminished postoperative pain. Oral opioids are commonly prescribed after sinus surgery but are associated with adverse effects, including gastrointestinal and neurologic symptoms. Nonopioid analgesics have been suggested to offer similar pain control efficacy with fewer adverse effects. STUDY DESIGN: To investigate postoperative analgesia in FESS, a prospective randomized, double-blinded comparison of hydrocodone/acetaminophen 7.5/750 mg (an opioidderivative) with rofecoxib 50 mg (a cyclooxygenase-2 inhibitor) was performed. METHOD(S): Forty subjects were enrolled, of which 28 successfully completed the study. Subjects recorded peak pain levels and requirement for rescue analgesia on the day of surgery and for 4 days thereafter. On postoperative day 5, subjects completed an exit survey in which adverse effects and overall satisfaction with pain control were recorded. RESULT(S): In this study, there were no statistical differences in peak pain levels between the groups at any point in the postoperative period, regardless of extent of surgery. Adverse effect profiles were also similar for the two groups. CONCLUSION(S): The use of nonopioid analgesics after FESS may provide similar pain control to oral opioids. © 2006 The American Laryngological, Rhinological and Otological Society, Inc.</t>
  </si>
  <si>
    <t>https://dx.doi.org/10.1097/01.MLG.0000208341.30628.16</t>
  </si>
  <si>
    <t>Laryngoscope. 116(4) (pp 602-606), 2006. Date of Publication: April 2006.</t>
  </si>
  <si>
    <t>Korhonen, T; Huizink, AC; Dick, DM; Pulkkinen, L; Rose, RJ; Kaprio, J</t>
  </si>
  <si>
    <t>Role of individual, peer and family factors in the use of cannabis and other illicit drugs: A longitudinal analysis among Finnish adolescent twins</t>
  </si>
  <si>
    <t>adolescents; cannabis use; cigarette smoking; longitudinal analysis; predictors</t>
  </si>
  <si>
    <t>MARIJUANA USE; USE DISORDERS; MENTAL-HEALTH; SUBSTANCE USE; ENVIRONMENT INTERACTION; GENETIC EPIDEMIOLOGY; MATERNAL SMOKING; CONDUCT PROBLEMS; ADULT PSYCHOSIS; AGE 14</t>
  </si>
  <si>
    <t>Background: Although use of illicit drugs shows varying degree of heritability, the influence of shared and unique environmental factors predominate among adolescents. We explored factors predicting use of cannabis and other illicit drugs among Finnish adolescent twins. Methods: We used longitudinal data from the FinnTwin 12-17 study with baseline at age 11-12 and follow-up at ages 14 and 171/2, including 4138 individuals. The outcome was self-reported ever use of cannabis or other illicit drugs at age 171/2. The potential predictors were measures reported by the twins, their parents or teachers. As individual factors we tested smoking, alcohol use, behavioral and emotional problems; as peer factors: number of smoking friends and acquaintances with drug experience; as family factors: parental substance use, socio-economic status and pre-natal exposure to nicotine. We used logistic regression models, controlling for twinship, age and sex, to compute odds ratios (OR) for each potential predictor. To adjust for within-family confounds, we conducted conditional logistic regressions among 246 twin pairs discordant for drug use. Results: 13.5% of subjects had initiated use of cannabis or other illicit drugs by age of 171/2. When adjusted for within-family confounds, smoking, drinking, and aggressiveness, as well as smoking and drug use among peers predicted use of illicit drugs. In the final regression model, the significant predictors were female sex, early smoking onset, drinking to intoxication, having smoking peers and acquaintances with drug experience, father's weekly drinking to intoxication, and aggressive behavior among boys. Smoking initiation by age of 12 was the most powerful predictor among individuals (OR = 26, p &lt; 0.001) and within discordant pairs (OR = 22, p &lt; 0.001). Conclusions: Early onset smoking is a powerful predictor for subsequent use of illicit drugs among Finnish adolescents, but the causal nature of this relationship needs to be clarified. (C) 2008 Elsevier Ireland Ltd. All rights reserved.</t>
  </si>
  <si>
    <t>Kessler P.</t>
  </si>
  <si>
    <t>Role of neuraxial analgesia/anesthesia in spine surgery.</t>
  </si>
  <si>
    <t>The anaesthetic and analgesic management of patients undergoing spine surgery depends on the location and type of the surgical procedure as well as on the patient's spine disease and co-morbidities. Neuraxial Anaesthesia: General anaesthesia is by far the most frequently used anaesthetic technique for common spinal surgical procedures such as micro-discectomy and lumbar laminectomy. There is an overall greater acceptance for general anaesthesia by patients. There is a greater ability for the duration of an operation to be extended when using general anaesthesia. Anaesthesiologists also prefer general anaesthesia because a secure airway is established prior to placing the patient in prone position [Sadrolsadat]. Nevertheless, some studies exist using regional (epidural, spinal, or combined) anaesthesia in lumber spine surgeries, such as simple L1/L2 lumber decompression surgeries [McLain, Fernandez, Schuster, Nicassio, Macario]. In recent years, spinal and epidural anaesthesia methods have also been proven to be effective and reliable for lumbar disc and laminectomy surgeries. Both regional and general anaesthesia are considered appropriate and effective anaesthetic approaches since no clear superior technique in terms of morbidity or mortality has been shown [Chen]. However, many studies do suggest shortterm, secondary benefits of regional over general anaesthesia, which include better pain management with reduced analgesic need, improved patient perioperative haemodynamic profiles, reduced bleeding, and a decreased incidence of postoperative nausea and vomiting [Jellish, De Rojas, Demirel, Attari]. In addition, regional anaesthesia techniques have a positive impact on costs and improve operating room efficiency. Regional anaesthesia can contribute to health budget savings and allow short spinal procedures to be completed with greater effectiveness, reliability and cost efficiency, without affecting the success rate of the surgical procedure [Ulutas]. On the other hand, there are several absolute and relative contraindications to regional anaesthesia. These include: patient refusal, severe or multilevel spinal stenosis, history of seizures, history of intracranial hypertension, coagulopathy, infection at site of needle puncture, hypovolemia, and arachnoiditis [Attari]. It is also important to note that the anaesthetic approach should definitively be based on the patient's, surgeon's and anaesthesiologist's comfort with the technique. Percutaneous procedures such as vertebroplasty or kyphoplasty are new minimal invasive techniques designed to consolidate pathologic vertebral bodies through the injection of orthopaedic cement under fluoroscopic guidance. These procedures are short (about one hour) but painful during vertebral puncture and cement injection. Each severe painful moment of percutaneous vertebroplasty last about five minutes. Different anaesthesia techniques have been proposed for pain control during these procedures, but all have important limitations. On one side, general anaesthesia carries its own risks in very old patients with many co-morbidities, and on the other side sedative analgesia with opioids such as remifentanil and benzodiazepines or propofol can be hazardous especially with patients in prone position, because conventional systemic opioid administration entails the potential risk of respiratory depression. Aviable option is the single-shot epidural anaesthesia. Using this approach excellent segmental analgesia can be achieved. It can be preformed in every level including thoracal and lumber, providing that the patient can bring himself into prone position and the neurologic function continues to be checked by the surgeon [Kessler]. Taking into account the contraindications, especially anticoagulant use, single-shot epidural anaesthesia consisting of ropivacaine and an opioid is safe, effective and a recommended alternative in these operations. Neuraxial Analgesia: Pain management can be a considerable challenge. Thoracic and lumbar spine procedures may be associated with significant postoperative pain. A multimodal approach to analgesia is recommended, a combination use of simple primary analgesics, opioids and regional anaesthesia techniques were found appropriate. A multimodal approach (also termed balanced analgesia) involves the use of more than one analgesic compound or modality for pain control, in order to achieve an opioid-sparing effect by obtaining additive or even synergistic analgesic effects meanwhile minimizing adverse events. It is currently the gold standard for postoperative pain management [Buvanendran]. Opioids still remain as the mainstay treatment for moderate to severe pain. A multimodal concept includes both pre- and postoperative oral controlledrelease narcotics, preoperative methadone (0.2 mg/kg), perioperative oral pregabalin (150 mg pre-op and 12 hours post-op), and local anaesthetic wound infiltration have been shown to improve patient pain and decrease systemic narcotic side effects [Blumenthal, Ersayli, Gottschalk, Kim]. In patients requiring chronic narcotics preoperatively, intraoperative ketamine (0.5 mug/kg on induction, 10 mug/kg/min infusion) has also been shown to effectively decrease pain scores and narcotic use in both the early and late postoperative period [Loftus]. Many patients have already pre-existing chronic pain conditions. As initial postoperative analgesia, it is useful to restart, if possible, all analgesics the patient was receiving preoperatively. Undoubtedly, the patient's analgesic requirements will increase postoperatively and additional therapy will be required. Studies and meta-analyzes on epidural forms of analgesia however demonstrate to be superior to any systemic opioids, completely independent to the surgical procedure. It results in better pain management and therefore a smaller need for analgesics. [Capdevila, Richman]. And by avoiding opioid-induced side effects such as nausea and vomiting (PONV) patient satisfaction is higher after an epidural catheter. In addition to a better analgesia, epidural administration of a local anaesthetic +/- an opioid have positive effects on gastrointestinal motility, reduced occurrence of postoperative myocardial ischa6emia (Beattie), and also associated with reduced pulmonary complications as well as morbidity and mortality. Particular advantages of an epidural catheter are that it is continuous and patient-controlled. Due to reduced side effects, a lesser need for pain medication and higher patient comfort provided between each given bolus or the ability to receive medication continuously make "patient-controlled epidural analgesia" (PCEA) a superior choice (Wu). After large spinal procedures postoperative epidural analgesia has also been shown to bemore effective compared to intravenous patient controlled analgesia (PCA) for anterior as well as posterior surgical approaches in both children and adults [Schenk]. The main benefit of epidural analgesia lies in the significant pain reduction and therefore more rapid postoperative patient mobilization. Also, avoided are typical opioid systemic side effects like nausea, vomiting and dizziness. Already in 1984, the initial studies had shown the benefits of epidural administration of buprenorphine compared to intramuscular morphine. (Murphy). The first reported experiences of intraoperative epidural catheter system use in lumbar spinal fusion surgeries occurred in 1991 (Otto). Benefits include earlier recovery of bowel function, mobilization, shorter hospital stay, improved pain control at rest and with movement, reduced nausea, vomiting, and puritis (Tobias, Van Boerum). Prospective randomized studies show that by using an epidural catheter with local anaesthetics and opioids for the first 48hrs, without occurrence of complications and side effects, can reduce the systemic opioid consumption by more than 20%. Meanwhile, it not a widely used technique. [Choi]. Furthermore, Klatt shows a comparison of three different postoperative pain therapy methods after long lasting spondylodesis and the superiority of a peridural catheter over intravenous patient-controlled analgesia (PCA) (Klatt). The standard surgical approach in spinal surgery is through a surgical incision in the back (posterior), therefore the surgeon places the epidural catheter at the end of the operation. Since placement occurs under visual control the potential risks, especially epidural bleeding, should occur less than in the conventional transcutaneous placement. When the surgical incision approach is either ventral or transthoracic then the peridural catheter is placed preoperative by the anesthesiologist. In patients undergoing anterior scoliosis surgery preoperative catheter placement is considered challenging and potentially risky, particularly in inexperienced hands. In the scoliostic spine, the vertebral bodies are rotated in the axial plane, with their spinous processes facing into the concavity of the curve. Percutaneous catheter insertion requires modification of the standard median approach to the epidural space (Wenk). In spinal surgery patients with postoperative peridural catheters the neurologic function should be more closely evaluated, visits and inspections should be documented in detail. Equally important is preoperative documentation of already existing neurological dysfunction. By higher-level preoperative neurologic deficits, the indication for peridural catheter placement needs to critically be evaluated because of the postoperative difficulty to assess deficits. New encountered motor or sensory deficits after pre- or intraoperative peridural catheter placement require the administration of local anaesthetics to be stopped immediately, since the deficits not only can occur by the action of the local anaesthetics but also by any local complications such as e.g. postoperative haematoma.</t>
  </si>
  <si>
    <t>https://dx.doi.org/10.1097/AAP.0000000000000469</t>
  </si>
  <si>
    <t>Regional Anesthesia and Pain Medicine. Conference: 35th Annual European Society of Regional Anaesthesia and Pain Therapy Congress, ESRA 2016. Maastricht Netherlands. 41(5 Supplement 1) (pp e4-e6), 2016. Date of Publication: September - October 2016.</t>
  </si>
  <si>
    <t>Tomar G.S.
 Singh F.
 Cherian G.</t>
  </si>
  <si>
    <t>Role of Preemptive Gabapentin on Postoperative Analgesia after Infraumbilical Surgeries under Subarachnoid Block-A Randomized, Placebo-Controlled, Double-Blind Study.</t>
  </si>
  <si>
    <t>Background:Preemptive use of gabapentin might accelerate recovery by reducing acute post-inguinal herniorrhaphy pain and opioid requirement being an analgesic.Study Question:Assessing efficacy of three different doses of oral gabapentin premedication for postoperative pain management after inguinal herniorrhaphy under spinal anesthesia. Study Design:This prospective, randomized, placebo controlled study was performed on 120 male patients (ASA I/II) undergoing inguinal herniorrhaphy under subarachnoid block. Patients were divided into 4 groups of 30 patients each to receive placebo (group A) or gabapentin 400 mg (B) or 800 mg (C) or 1200 mg (D), administered orally 2 hours before surgery. Assessment of postoperative pain was made on the basis of the visual analog score (VAS), where 0 cm "no pain" and 10 cm "worst pain imaginable." Patients received IV fentanyl 0.5 mug/kg bolus when VAS &gt;3.Measures and Outcomes:VAS score at regular intervals, the first analgesic requirement and total opioid consumption within 24 hours after surgery along with side/adverse effect (s) of study drug in perioperative period. Result(s):The VAS of the study groups B, C, D were significantly lower than placebo group (A) at 0, 1, 2, 4, 8, 12, 16, 20, and 24-hour intervals after surgery (P &lt; 0.05). The first analgesic need and total opioid consumption within 24 hours after surgery of study groups were significantly lower than placebo group (P &lt; 0.005) while within study groups difference was not significant. Dizziness and somnolence were seen maximally in group D patients (P = 0.01). However, pruritus, nausea and vomiting though maximally reported among group (A) patients but statistically non-significant. Conclusion(s):Preemptive gabapentin is opioid sparing to control postoperative pain with anxiolysis and sedation. We found the optimal dose to be 400 mg for gabapentin. However, increasing dose from 400 to 1200 mg does not increase its efficacy as analgesic but with higher adverse effects.Copyright © 2017 Wolters Kluwer Health, Inc. All rights reserved.</t>
  </si>
  <si>
    <t>https://dx.doi.org/10.1097/MJT.0000000000000700</t>
  </si>
  <si>
    <t>American Journal of Therapeutics. 26(3) (pp E350-E357), 2019. Date of Publication: 01 May 2019.</t>
  </si>
  <si>
    <t>Lim L.F.M.
 Leo S.</t>
  </si>
  <si>
    <t>Role of remifentanil in labour analgesia.</t>
  </si>
  <si>
    <t>Although epidural analgesia is considered to be the most effective form of pain relief for women in labour, it may not be available to, refused by or contraindicated in some parturients. In this group of patients, systemic remifentanil shows promise as a clinically useful alternative. This review summarizes the evidence for the safety and efficacy of remifentanil when used as a labour analgesic, and reviews the literature regarding its dosing regimen and maternal and foetal/neonatal side effects. Large randomized prospective trials are required before it may be recommended for routine use in labouring women. © 2013 Elsevier Ltd.</t>
  </si>
  <si>
    <t>https://dx.doi.org/10.1016/j.tacc.2013.03.005</t>
  </si>
  <si>
    <t>Trends in Anaesthesia and Critical Care. 3(3) (pp 152-156), 2013. Date of Publication: June 2013.</t>
  </si>
  <si>
    <t>Noble S.
 Roffi M.</t>
  </si>
  <si>
    <t>Routine beta-blocker administration following acute myocardial infarction: Why still an unsolved issue?.</t>
  </si>
  <si>
    <t>https://dx.doi.org/10.21037/jtd.2017.10.25</t>
  </si>
  <si>
    <t>Journal of Thoracic Disease. 9(11) (pp 4191-4194), 2017. Date of Publication: 01 Nov 2017.</t>
  </si>
  <si>
    <t>Margolis, Anatoly;Rosca, Paola;Kurs, Rena;Sznitman, Sharon R.;Grinshpoon, Alexander</t>
  </si>
  <si>
    <t>Routine drug screening for patients in the emergency department of a state psychiatric hospital: A naturalistic cohort study.</t>
  </si>
  <si>
    <t>Objective: This study investigates the proportion of drug users among patients with mental disorders who attended the emergency department of one major psychiatric hospital in Northern Israel, the most frequent psychiatric diagnoses associated with drug use, and the impact of confirmed drug use on hospital admission. We hypothesized that the proportion of individuals with positive urine drug test results presenting at the psychiatric emergency department during the study period would be 20% to 30%. Methods: An unselected cohort of 2,019 adult patients who visited the emergency department of Sha'ar Menashe Mental Health Center, a university-affiliated government facility, was evaluated and underwent routine urine drug testing between April 2012 and February 2014. Clinical, demographic, and urine drug test data were collected from medical records and statistically analyzed, comparing diagnostic evaluation at admission and after discharge from either the emergency department or the hospital. Univariate and logistic regression analyses were used to identify the possible variables associated with drug use in this sample. Results: Urine drug test results showed that 194 of the 2,019 subjects (9.6%) had used a psychoactive substance before attending the emergency department. Among patients with positive urine drug test results, the majority (77.8%) used cannabis, 25.8% used opiates, 24.7% used ecstasy, and 5.2% used cocaine. Differences in the prevalence of positive urine drug test results between admitted and nonadmitted patients did not reach a statistically significant level. The frequency of positive urine drug test results across lifetime International Statistical Classification of Diseases and Related Health Problems 10th Revision (ICD-10) diagnoses was 27.2% for substance-related disorders, 4.8% for psychotic disorders, 4.2% for mood disorders, 11.0% for personality disorders, and 11.5% for nonpsychotic disorders. Both univariate and logistic regression analyses revealed that younger age (18â€“40), male sex, fewer years of education, single marital status, and ICD-10 diagnosis of substance-related, personality, and nonpsychotic disorders were indicators of higher likelihood of positive urine drug test findings. Conclusions: Results suggest that routine urine toxicology screening is not necessary in the psychiatric emergency department as an adjunct to a thorough psychiatric clinical examination. However, urine drug tests should be performed when the clinical evaluation cannot determine whether the mental disorder is the result of illicit drug use or clearly nonâ€“drug-related. (PsycINFO Database Record (c) 2017 APA, all rights reserved)</t>
  </si>
  <si>
    <t>https://doi.org/10.1080/15504263.2016.1252075</t>
  </si>
  <si>
    <t>Pompili M, Dell'Osso BM, Rosso G, Amore M, Bellomo A, Mautone A, Pilotto E, Ramacciotti S, Scardigli MI, Ascione G, Cipelli R, Sansone C, Simoni L, Adami M, Delmonte D; ARIANNA Study Group.</t>
  </si>
  <si>
    <t>Routine treatment pathways in a cohort of patients with major depression and suicidality in Italy: the ARIANNA observational study</t>
  </si>
  <si>
    <t>Compr Psychiatry. 2023 Nov;127:152430. doi: 10.1016/j.comppsych.2023.152430. Epub 2023 Oct 13.</t>
  </si>
  <si>
    <t>10.1016/j.comppsych.2023.152430</t>
  </si>
  <si>
    <t>Li T.
 Mehta R.</t>
  </si>
  <si>
    <t>Routine use of nonsteroidal anti-inflammatory drugs (NSAID) is effective, safe and does not lead to higher risk of bleeding and renal failure when used postoperatively in pediatric patients.</t>
  </si>
  <si>
    <t>Purpose of study Nonsteroidal anti-inflammatory drugs (NSAIDs) are great alternatives to opioids for excellent pain relief while avoiding CNS side effects like respiratory depression, nausea/vomiting, dependency, etc. However, during the post-operative period, some of the commonly used NSAIDs, such as Ibuprofen and ketorolac, have increased risks of bleeding and renal dysfunction. We sought to determine the effectiveness of NSAIDS and their related side effects compared to opioids as well as evaluate the risk of bleeding complications and renal dysfunction related to the use of NSAIDS in postoperative pediatric patients. Methods used A prospective observational study of patients &lt;18 years old who underwent surgery at the Children's Hospital of Georgia have been so far recruited. Written informed consent were obtained. Patient and or parents were asked to complete a survey on perception of their pain management and related side effects for up to 5 days after surgery. A retrospective data on amount, frequency, and side effects of different analgesic medications were collected. Postoperative data points were compared, and a multivariate analysis was performed to evaluate the effectiveness of NSAIDS in pediatric postoperative pain management. Summary of results The first two days post-operatively, for 43 consented patients, survey scores did not show significant differences in pain management or well-being between patients scheduled for NSAIDs compared to opioids. However, patients given opioids reported more side effects in comparison to NSAIDs: 100% of patients given opioids reported one or more side effects compared to 32% of patients given NSAIDs (P=0.004). Conclusions No differences in pain management were observed between patients with scheduled opioids vs. scheduled NSAIDs. Routine use of NSAIDs along with acetaminophen and reduce dose of opioids appear to be an effective and feasible strategy in the pain management for pediatric post-operative patients. We will continue data collection to further evaluate benefits and risks of NSAIDS and opioids use in pediatric postoperative patients.</t>
  </si>
  <si>
    <t>https://dx.doi.org/10.1136/jim-2020-SRM.564</t>
  </si>
  <si>
    <t>Journal of Investigative Medicine. Conference: 2020 Southern Regional Meeting. New Orleans, LA United States. 68(2) (pp 665-666), 2020. Date of Publication: February 2020.</t>
  </si>
  <si>
    <t>Ravndal, Edle;Lauritzen, Grethe</t>
  </si>
  <si>
    <t>Rusmisbruk, angst og depresjon etter 10 Ã¥r: En prospektiv undersÃ¸kelse av stoffmisbrukere med og uten LARbehandling. [Substance abuse, anxiety and depression after 10 years: A prospective study of drug users in and outside OMT treatment.]</t>
  </si>
  <si>
    <t>Aims: The national Opiate Maintenance Treatment (OMT) program in Norway started officially in 1998. The same year a treatment study was initiated, including the most used treatment measures for drug users in Norway. The main aim in the present study was to investigate the prevalence of live OMT patients in the total sample after 10 years, and to compare the outcome of primarily substance abuse, anxiety and depression among OMT patients versus non-OMT patients. Design &amp; Methods: Four hundred and seven patients, in Oslo and the nearby regions, who started in 16 different in- and outpatients programs, were followed from intake to treatment and during ten years (1998-2009). Patients in the sample were interviewed after one, two, seven and ten years, and they were divided into three different treatment groups: inpatient residency for grown-ups, outpatient psychiatric youth teams and youths living in collectives. Data was collected through use of EuropASI and HSCL-25 at all follow-ups. Results: After ten years 15 % were deceased. Of the 333 persons left, 73 % (n = 248) were interviewed after ten years. Forty percent (n = 99) were then in OMT. After ten years there were no gender differences regarding attendance to OMT, but the OMT-group was older (30 vs .28 yrs, p &lt; 0.05), and they used more benzodiazepines (p &lt; 0.000) and cannabis (p &lt; 0.01) than the others. The OMT-group reported to a larger extent more anxiety and depression throughout the total observation period than the non OMT participants. Use of heroin and criminality were significantly reduced in both groups. Conclusions: In spite of reduced use of heroin, the OMT patients seemed to have more difficulties in reducing the use of benzodiazepines and cannabis, whereas the anxiety and depression scores were high and stable through the total observation time. (PsycInfo Database Record (c) 2021 APA, all rights reserved)</t>
  </si>
  <si>
    <t>https://doi.org/10.1515/nsad-2015-0048</t>
  </si>
  <si>
    <t>Nordic Studies on Alcohol and Drugs</t>
  </si>
  <si>
    <t>Nordic Centre for Welfare and Social Issues</t>
  </si>
  <si>
    <t>Marhofer P, Freitag H, Höchtl A, Greher M, Erlacher W, Semsroth M.</t>
  </si>
  <si>
    <t>S(+)-ketamine for rectal premedication in children</t>
  </si>
  <si>
    <t>Anesth Analg. 2001 Jan;92(1):62-5. doi: 10.1097/00000539-200101000-00012.</t>
  </si>
  <si>
    <t>10.1097/00000539-200101000-00012</t>
  </si>
  <si>
    <t>Borker A, Ambulkar I, Gopal R, Advani SH.</t>
  </si>
  <si>
    <t>Safe and efficacious use of procedural sedation and analgesia by non-anesthesiologists in a pediatric hematology-oncology unit</t>
  </si>
  <si>
    <t>Indian Pediatr. 2006 Apr;43(4):309-14.</t>
  </si>
  <si>
    <t>Arthur J.
 Hui D.</t>
  </si>
  <si>
    <t>Safe Opioid Use: Management of Opioid-Related Adverse Effects and Aberrant Behaviors.</t>
  </si>
  <si>
    <t>Opioids are highly effective for cancer pain but are associated with multiple adverse effects and risk of addiction. This article provides a synopsis on the management of various opioid-related adverse effects and strategies to minimize aberrant opioid use in patients who have cancer. Many adverse effects can be effectively managed. Some patients on chronic opioid therapy may demonstrate aberrant behaviors suggestive of opioid misuse or diversion. Through intensive education, longitudinal monitoring, early identification, and timely management, clinicians can optimize the risk to benefit ratio to support safe opioid use.Copyright © 2018 Elsevier Inc.</t>
  </si>
  <si>
    <t>https://dx.doi.org/10.1016/j.hoc.2018.01.003</t>
  </si>
  <si>
    <t>Hematology/Oncology Clinics of North America. 32(3) (pp 387-403), 2018. Date of Publication: June 2018.</t>
  </si>
  <si>
    <t>Tandon N, Yadav SS.</t>
  </si>
  <si>
    <t>Safety and clinical effectiveness of Withania Somnifera (Linn.) Dunal root in human ailments</t>
  </si>
  <si>
    <t>J Ethnopharmacol. 2020 Jun 12;255:112768. doi: 10.1016/j.jep.2020.112768. Epub 2020 Mar 19.</t>
  </si>
  <si>
    <t>10.1016/j.jep.2020.112768</t>
  </si>
  <si>
    <t>Carney L.
 Kendrick J.
 Carr R.</t>
  </si>
  <si>
    <t>Safety and effectiveness of dexmedetomidine in the pediatric intensive care unit (SAD-PICU).</t>
  </si>
  <si>
    <t>Background: Critically ill children require sedation for comfort and to facilitate mechanical ventilation and interventions. Dexmedetomidine is a newer sedative with little safety data in pediatrics, particularly for therapy lasting longer than 48 h. Objective(s): To quantify the frequency of adverse events and withdrawal syndromes associated with dexmedetomidine and to describe the use of this drug for continuous sedation in critically ill children. Method(s): In this retrospective study of patients who received dexmedetomidine for sedation in the pediatric intensive care unit, adverse events were assessed with the Naranjo scale to determine the likelihood of association with dexmedetomidine. Interventions in response to adverse events were also recorded. Result(s): One hundred and forty-four patients (median age 34 months, range 0-17.7 years) who underwent a total of 153 treatment courses were included. The mean infusion rate of dexmedetomidine was 0.42 mug/kg per hour (standard deviation 0.17 mug/kg per hour, range 0.05-2 mug/kg per hour). The median duration of therapy was 20.50 h (range 0.75-854.75 h), and 70 infusions (46%) lasted more than 24 h. At least one adverse event was observed in 115 (75%) of the treatment courses. Hypotension (81 [53%]) and bradycardia (38 [25%]) were the most common adverse events and were deemed "probably" attributable to dexmedetomidine in 17 (11%) and 9 (6%) of the treatment courses, respectively. In 55 of the 66 treatment courses with infusions lasting longer than 24 h for which post-infusion data were available, at least one withdrawal symptom was observed; agitation (41 [62%]) and hypertension (22 [33%]) were the most common withdrawal symptoms. Conclusion(s): Dexmedetomidine was commonly administered for longer than 24 h in the authors' institution. Dexmedetomidine was generally well tolerated; however, the majority of patients experienced withdrawal symptoms. Patients receiving dexmedetomidine for more than 24 h should be monitored for withdrawal following discontinuation, and interventions should be provided if needed. Prospective, controlled studies are needed to characterize the safety of long-term dexmedetomidine therapy in critically ill children.</t>
  </si>
  <si>
    <t>http://dx.doi.org/10.4212/cjhp.v66i1.1208</t>
  </si>
  <si>
    <t>Canadian Journal of Hospital Pharmacy. 66(1) (pp 21-27), 2013. Date of Publication: January-February 2013.</t>
  </si>
  <si>
    <t>Oyedepo O.
 Nasir A.
 Abdur-Rahman L.
 Bolaji B.
 Kolawole I.
 Ige O.</t>
  </si>
  <si>
    <t>Safety and efficacy of oral ketamine for premedication in children undergoing day surgery.</t>
  </si>
  <si>
    <t>Background: Oral premedication in the pediatric age group is an uncommon practice among anesthetists in Nigeria. Both parents and the child therefore experience some form of emotional or psychological distress. This study aimed to determine the safety and effectiveness of oral ketamine as oral premedication for pediatric day surgeries. Method(s): Seventy-three children with American Society of Anesthesiologists (ASA) physical status I-II aged 1-6 years were prospectively studied. They were assigned randomly to 3 separate groups that received either 5 mg/kg (group A), 10 mg/ kg (group B) or no ketamine (group C). The children were observed for acceptance of premedication, sedation and anxiolysis at 10-minute intervals after administration of premedication. Behaviour/ response of children was assessed at the time of separation from parents, time of venipuncture and time of applying the mask for ventilation. Any untoward effects were documented. Result(s): The groups were comparable in age. The studied agent was tolerated by both groups that received premedication, with no significant difference (p = 0.73). Adequate sedation and anxiolysis was observed in both group A and group B (52%, 84%) and (68%, 88%), respectively. However, more children in group B (82.6%) had satisfactory behaviour at separation from parents and a better acceptance of anesthetic face mask (64%) at induction than those in groups A and C (33.3%, 21.7%, respectively). No side effect was recorded in either of the premedication groups. Conclusion(s): Oral preparation of ketamine is an acceptable and safe premedicant drug suitable for children undergoing surgery. It gives good sedation, relieves anxiety in children and has no side effect at the studied dose.</t>
  </si>
  <si>
    <t>https://dx.doi.org/10.1503/cjs.008715</t>
  </si>
  <si>
    <t>CMAJ. Canadian Medical Association Journal. Conference: 15th Bethune Round Table Conference on International Surgery. Calgary, AB Canada. 58(4 Supplement 1) (pp S164), 2015. Date of Publication: August 2015.</t>
  </si>
  <si>
    <t>Rezai A.R.
 Mahoney J.J.
 Ranjan M.
 Haut M.W.
 Zheng W.
 Lander L.R.
 Berry J.H.
 Farmer D.L.
 Marton J.L.
 Tirumalai P.
 Mears A.
 Thompson-Lake D.G.Y.
 Finomore V.S.
 D'Haese P.-F.
 Aklin W.M.
 George D.T.
 Corrigan J.D.
 Hodder S.L.</t>
  </si>
  <si>
    <t>Safety and feasibility clinical trial of nucleus accumbens deep brain stimulation for treatment-refractory opioid use disorder.</t>
  </si>
  <si>
    <t>OBJECTIVE: There were more than 107,000 drug overdose deaths in the US in 2021, the most ever recorded. Despite advances in behavioral and pharmacological treatments, over 50% of those receiving treatment for opioid use disorder (OUD) experience drug use recurrence (relapse). Given the prevalence of OUD and other substance use disorders (SUDs), the high rate of drug use recurrence, and the number of drug overdose deaths, novel treatment strategies are desperately needed. The objective of this study was to evaluate the safety and feasibility of deep brain stimulation (DBS) targeting the nucleus accumbens (NAc)/ventral capsule (VC) and potential impact on outcomes in individuals with treatment-refractory OUD. METHOD(S): A prospective, open-label, single-arm study was conducted among participants with longstanding treatment-refractory OUD (along with other co-occurring SUDs) who underwent DBS in the NAc/VC. The primary study endpoint was safety; secondary/exploratory outcomes included opioid and other substance use, substance craving, and emotional symptoms throughout follow-up and 18FDG-PET neuroimaging. RESULT(S): Four male participants were enrolled and all tolerated DBS surgery well with no serious adverse events (AEs) and no device- or stimulation-related AEs. Two participants sustained complete substance abstinence for &gt; 1150 and &gt; 520 days, respectively, with significant post-DBS reductions in substance craving, anxiety, and depression. One participant experienced post-DBS drug use recurrences with reduced frequency and severity. The DBS system was explanted in one participant due to noncompliance with treatment requirements and the study protocol. 18FDG-PET neuroimaging revealed increased glucose metabolism in the frontal regions for the participants with sustained abstinence only. CONCLUSION(S): DBS of the NAc/VC was safe, feasible, and can potentially reduce substance use, craving, and emotional symptoms in those with treatment-refractory OUD. A randomized, sham-controlled trial in a larger cohort of patients is being initiated.</t>
  </si>
  <si>
    <t>https://dx.doi.org/10.3171/2023.4.JNS23114</t>
  </si>
  <si>
    <t>Journal of neurosurgery. (pp 1-9), 2023. Date of Publication: 09 Jun 2023.</t>
  </si>
  <si>
    <t>Chick J.
 Andersohn F.
 Guillo S.
 Borchert K.
 Toussi M.
 Braun S.
 Haas J.S.
 Kuppan K.
 Lemming O.M.
 Reines E.H.
 Tubach F.</t>
  </si>
  <si>
    <t>Safety and Persistence of Nalmefene Treatment for Alcohol Dependence. Results from Two Post-authorisation Safety Studies.</t>
  </si>
  <si>
    <t>Aims: Two post-authorisation studies assessed the safety and persistence of patients' use of nalmefene. Method(s): The START study (EUPAS5678) was a non-interventional, multi-country, prospective, 18-month (8 follow-up visits) cohort study including outpatients initiating nalmefene for the first time. The multi-database retrospective cohort study (MDRC, EUPAS14083) included baseline and follow-up data from German, Swedish and UK healthcare databases. Both studies permitted 'all comers' without explicit exclusion criteria; predefined subgroups of interest included the elderly (&gt;=65 years) as well as patients with significant psychiatric and/or somatic comorbidities. Result(s): START study: Overall, the mean duration of nalmefene treatment was 10.3 +/- 7.3 months (N = 1348), with 49.0% of patients treated for &gt;=1 year; frequent reasons for treatment discontinuation were 'goal reached' and 'drug cost'. The most frequently reported adverse drug reactions (ADRs) were nausea (4.7%), dizziness (3.2%) and insomnia (2.0%). ADR rates appeared higher in the elderly subpopulation (18.6% reported &gt;=1 ADR vs. 12.0% in the total population) but were not higher in the other predefined subgroups. MDRC study: The database follow-up analysis followed 2892 patients over 18 months for whom the duration of nalmefene treatment was between 2 and 3 months and &lt;5% of patients used nalmefene for &gt;=1 year. Conclusion(s): Despite the inclusion of a wider patient population (e.g. elderly patients and those with relevant co-morbidities), the safety and tolerability profile of nalmefene given in routine practice was consistent with previous clinical studies. The differing rates of persistence beyond 1 year likely reflect the different methodologies and highlight the relevance of psychosocial support at follow-up visits.Copyright © 2021 The Author(s). Medical Council on Alcohol and Oxford University Press.</t>
  </si>
  <si>
    <t>https://dx.doi.org/10.1093/alcalc/agab045</t>
  </si>
  <si>
    <t>Alcohol and Alcoholism. 56(5) (pp 556-564), 2021. Date of Publication: 01 Sep 2021.</t>
  </si>
  <si>
    <t>Harned M.
 Sloan P.</t>
  </si>
  <si>
    <t>Safety concerns with long-term opioid use.</t>
  </si>
  <si>
    <t>Introduction: The benefits of opioid therapy must be balanced by any adverse effects. In recent years, prescription opioids have been increasingly prescribed, but have also been associated with increased abuse, overdose and death. Areas covered: This review will categorize the common risks of opioid administration. Recognized adverse effects of opioid therapy include constipation, tolerance, endocrinopathies, sleep disorders, cognitive effects, respiratory depression, overdose and addiction. Studies have shown that there is increased risk of overdose and death with higher daily opioid doses, particularly above a morphine equivalent oral daily dose of 100 milligrams. Extended-release/long acting (ER/LA) opioid formulations may be beneficial for the compliant patient, yet may expose a higher risk for abuse if used inappropriately since each tablet carries a larger dose of medication. Expert opinion: Prospective, controlled one-year trials are needed to establish the efficacy and safety profile of chronic opioid therapy. In addition to the well known side effects of chronic opioid therapy, the influence and serious effect of opioids on sleep and central sleep apnea is only recently being investigated. The lowest possible daily opioid must be used to manage chronic pain, and all clinicians should be cautious in the use of daily morphine equivalent doses above 50-100 milligrams.Copyright © 2016 Informa UK Limited, trading as Taylor &amp; Francis Group.</t>
  </si>
  <si>
    <t>https://dx.doi.org/10.1080/14740338.2016.1177509</t>
  </si>
  <si>
    <t>Expert Opinion on Drug Safety. 15(7) (pp 955-962), 2016. Date of Publication: 02 Jul 2016.</t>
  </si>
  <si>
    <t>Onody P.
 Gil P.
 Hennequin M.</t>
  </si>
  <si>
    <t>Safety of inhalation of a 50% nitrous oxide/oxygen premix: A prospective survey of 35 828 administrations.</t>
  </si>
  <si>
    <t>Background: A 50% nitrous oxide/oxygen (N2O/O2) premix is widely used to alleviate pain or anxiety during brief care procedures in various medical domains. In some countries, recent changes in regulation status for medical gases state that they should be considered as drugs. Consequently, more valuable data gained from exhaustive clinical surveys are needed. This prospective study, conducted in the same conditions imposed for testing a drug, aims to analyse the factors that affect tolerance of the 50% (N2O/O2) premix in a wide range of clinical indications. Method(s): In a 4-year prospective survey, 35 942 data sheets were received from 191 French hospital paediatric (82%) and adult units (18%). Of these, 35 828 sheets were sufficiently complete to be included in the study. The number and the type of adverse events declared to the manufacturer were analysed. Result(s): A total of 1581 (4.4%) adverse events were reported on 1384 data sheets, which were mostly gastrointestinal and neuropsychiatric disorders (86%). The main factors associated with adverse events were age, concomitant drug administration and longer duration of inhalation. Among the 27 (0.08%) reported serious adverse events, only 9 (0.03%) were possibly attributed to the (N 2O/O2) premix. Among the serious adverse events that were not attributed to the gas, a concomitant drug association and insufficient patient surveillance occurred in 12 and 2 cases, respectively. Conclusion(s): This survey confirms the pharmacological safety of the 50% (N2O/O 2) premix in a wide variety of clinical indications and emphasises the need for rational training of medical personnel in its administration. © 2006 Adis Data Information BV. All rights reserved.</t>
  </si>
  <si>
    <t>https://dx.doi.org/10.2165/00002018-200629070-00008</t>
  </si>
  <si>
    <t>Drug Safety. 29(7) (pp 633-640), 2006. Date of Publication: 2006.</t>
  </si>
  <si>
    <t>Zarour E.
 Chennou F.
 Teolis G.
 Dirks M.
 Jantchou P.</t>
  </si>
  <si>
    <t>Salivary cortisol as a biomarker of stress in children undergoing upper or lower digestive endoscopy.</t>
  </si>
  <si>
    <t>Background: Salivary cortisol (s-Cortisol) has been used in several pediatric studies to determine the levels of stress in children prior to various medical conditions. Although reference values for s-Cortisol in healthy children have been established, it's clinical utility has never been assessed in children undergoing digestive endoscopy. In a previous study, we have shown that nearly one fourth of the children in our cohort expressed a signifcantly high level of pain during endoscopy. Objective(s): The primary objective of this study was to compare the level of s-Cortisol in adolescents before and after endoscopy. Secondary objectives were: 1) to investigate the correlation between s-Cortisol and the anxiety visual scale, 2) to investigate the correlation between s-Cortisol and age, sex, previous endoscopy history and the type of procedure and 3) and the change in level of s-Cortisol according to pain during endoscopy. Method(s): Between July and August 2016, all children aged 10 to 18 years old undergoing a digestive endoscopy under intravenous sedation were included in the study. s-Cortisol was obtained preoperatively (Pre-op) on the day of endoscopy after parental and children consent. Cotton-based Salivette tubes were used. A swab was chewed by the patient for sixty seconds and then placed in a sterile plastic tube. Before the procedure, children were asked to rate their level of anxiety on a visual anxiety scale (0 to 10). Endoscopic procedures were performed after administration of Fentanyl and Midazolam +/-Ketamine). Following the procedure, a second specimen was collected (Post-op). The Salivette tubes were centrifuged and frozen at-80 degreeC, then assayed simultaneously. A commercial ELISA based technique for s-Cortisol was used for analysis. The quality of sedation (assessed by a pain scale from 0 to 10) was evaluated by a single evaluator during the endoscopy. Result(s): 53 children were prospectively recruited in the study (mean age 14 years-old, 25 males). In total, 102 samples were taken (2 per patient). The mean (sd) level of cortisol was 56.5 (32.7) nmol/L and 41.9 (34.9) nmol/L for the Pre-op and the Post-op samples respectively. Baseline s-Cortisol was lower in the group of patients (n = 35) who had an adequate sedation, than those who experienced high levels of pain (n=13) (mean s-Cortisol 54.7 +/-34.8 nmol/L and 71.0 +/-27.7 nmol/L respectively). The visual anxiety scale was correlated with Pre-op s-Cortisol (R2= 0.21). An increase of one unit on the visual anxiety scale was associated with an increase of 5.9 nmol/L of s-Cortisol (p=0.0007). The following factors were associated with a higher level of sCortisol at baseline: age between 10 and 12 years old, female gender and having a digestive endoscopy procedure for the frst time. The mean difference of cortisol between Pre-op and Post-op was 14.9 nmol/L (p = 0.01). The mean decrease in s-Cortisol was greater in the well-sedated group as compared to the group of children with procedural pain (17.9 nmol/L vs 22.1 nmol/L respectively (p = 0.0021)). Conclusion(s): s-Cortisol appears to be a reliable marker of stress in children undergoing an endoscopic procedure. We found a good correlation between s-Cortisol and visual anxiety scale. As general anesthesia is not available for all children, this non-invasive biomarker could be helpful to identify a subgroup of patients who would beneft from some specifc measures before the endoscopy, like premedication by anxiolytics or other measures such as hypnosis or music therapy. A randomized trial will be performed to validate our fndings.</t>
  </si>
  <si>
    <t>https://dx.doi.org/10.1097/MPG.0000000000001805</t>
  </si>
  <si>
    <t>Journal of Pediatric Gastroenterology and Nutrition. Conference: North American Society for Pediatric Gastroenterology, Hepatology and Nutrition Annual Meeting 2017. Las Vegas, NV United States. 65(Supplement 2) (pp S118), 2017. Date of Publication: November 2017.</t>
  </si>
  <si>
    <t>Peacock A.
 Bruno R.
 Larance B.
 Lintzeris N.
 Nielsen S.
 Ali R.
 Dobbins T.
 Degenhardt L.</t>
  </si>
  <si>
    <t>Same-day use of opioids and other central nervous system depressants amongst people who tamper with pharmaceutical opioids: A retrospective 7-day diary study.</t>
  </si>
  <si>
    <t>Objective The aims were to determine: (i) quantity and frequency of same-day use of opioids with benzodiazepines and/or alcohol amongst people who regularly tamper with pharmaceutical opioids; and (ii) socio-demographic, mental health, harms and treatment profile associated with same-day use of high doses. Method The cohort (n = 437) completed a retrospective 7-day diary detailing opioid, benzodiazepine, and alcohol intake. Oral morphine equivalent (OME) units and diazepam equivalent units (DEU) were calculated, with &gt;200 mg OME, &gt;40 mg DEU and &gt;4 standard alcoholic drinks (each 10 g alcohol) considered a "high dose". Results One-half (47%) exclusively consumed opioids without benzodiazepines/alcohol; 26% had days of opioid use with and without benzodiazepines/alcohol; and 26% always used opioids and benzodiazepines/alcohol. Same-day use of opioids with benzodiazepines/alcohol typically occurred on 1-3 days in the past week. Six in ten (61%) participants reported high dose opioid use on at least one day; one in five (20%) reported high dose opioid and high dose benzodiazepine/alcohol use on at least one day. The latter group were more likely to use prescribed opioid substitution therapy, often alongside diverted pharmaceutical opioids. Socio-demographic and clinical profiles did not vary according to high dose opioid, alcohol and benzodiazepine use, and there was no association with harms. Conclusions Same-day use of opioids with benzodiazepines/alcohol, and high dose combinations, are common amongst people who tamper with pharmaceutical opioids. Assessment of concomitant benzodiazepine/alcohol use during opioid therapy, implementation of real-time prescription monitoring systems, and research to clarify upper safe limits for polydrug depressant use, are potential implications.Copyright © 2016 Elsevier Ireland Ltd</t>
  </si>
  <si>
    <t>https://dx.doi.org/10.1016/j.drugalcdep.2016.07.003</t>
  </si>
  <si>
    <t>Drug and Alcohol Dependence. 166 (pp 125-133), 2016. Date of Publication: 01 Sep 2016.</t>
  </si>
  <si>
    <t>Seewald, NJ; Kidwell, KM; Nahum-Shani, I; Wu, TS; McKay, JR; Almirall, D</t>
  </si>
  <si>
    <t>Sample size considerations for comparing dynamic treatment regimens in a sequential multiple-assignment randomized trial with a continuous longitudinal outcome</t>
  </si>
  <si>
    <t>Sample size; sequential multiple-assignment randomized trials; dynamic treatment regimens; longitudinal data</t>
  </si>
  <si>
    <t>ADAPTIVE TREATMENT STRATEGIES; MINIMALLY VERBAL CHILDREN; SMART DESIGNS; INTERVENTIONS</t>
  </si>
  <si>
    <t>Clinicians and researchers alike are increasingly interested in how best to personalize interventions. A dynamic treatment regimen is a sequence of prespecified decision rules which can be used to guide the delivery of a sequence of treatments or interventions that is tailored to the changing needs of the individual. The sequential multiple-assignment randomized trial is a research tool which allows for the construction of effective dynamic treatment regimens. We derive easy-to-use formulae for computing the total sample size for three common two-stage sequential multiple-assignment randomized trial designs in which the primary aim is to compare mean end-of-study outcomes for two embedded dynamic treatment regimens which recommend different first-stage treatments. The formulae are derived in the context of a regression model which leverages information from a longitudinal outcome collected over the entire study. We show that the sample size formula for a sequential multiple-assignment randomized trial can be written as the product of the sample size formula for a standard two-arm randomized trial, a deflation factor that accounts for the increased statistical efficiency resulting from a longitudinal analysis, and an inflation factor that accounts for the design of a sequential multiple-assignment randomized trial. The sequential multiple-assignment randomized trial design inflation factor is typically a function of the anticipated probability of response to first-stage treatment. We review modeling and estimation for dynamic treatment regimen effect analyses using a longitudinal outcome from a sequential multiple-assignment randomized trial, as well as the estimation of standard errors. We also present estimators for the covariance matrix for a variety of common working correlation structures. Methods are motivated using the ENGAGE study, a sequential multiple-assignment randomized trial aimed at developing a dynamic treatment regimen for increasing motivation to attend treatments among alcohol- and cocaine-dependent patients.</t>
  </si>
  <si>
    <t>Moss C.
 Brookhart C.
 Borahay M.A.
 Raj P.
 Mann M.
 Handa V.
 Powell A.M.</t>
  </si>
  <si>
    <t>Satisfaction with Opioid Use after Minor Gynecologic Surgery: A Pilot Prospective Study.</t>
  </si>
  <si>
    <t>Study Objective: The primary objectives of this study are to 1) describe the current postoperative opioid prescribing practices following minor gynecologic and urogynecologic surgery and 2) determine patients' satisfaction with these practices. Design(s): prospective cohort study. Setting(s): academic medical center. Patients or Participants: patients undergoing minor gynecologic and urogynecologic surgeries between September 2018 and May 2019. Patients were surveyed preoperatively (within 1 week prior to surgery), on postoperative day (POD) 1 or 2, and finally at POD 14. Survey instruments were completed via RedCap. The proportions of patients receiving, filling and using an opioid prescription were estimated using RedCap responses to surveys completed on postoperative day 1-2 and postoperative day 14. All data analyses were performed using SAS 9.4 (Cary, NC). Intervention(s): None. Measurements and Main Results: 151 patients underwent a minor gynecologic surgery. Among these 81 (54%) received an opioid prescription. Among the women who received an opioid prescription, 68 of these patients reported filling the script (84%) and 55 of those who filled an opioid prescription reported using any opioid (81%). The median MME of cumulative opioid use by POD 14 was 35 (15-75) compared to median MME prescribed 75 (75-112.5). There were no differences in overall satisfaction scores (qualitative or quantitative) between participants by opioid prescription or fill status. There was no association between preoperative anxiety (BAI) and opioid prescription or use. Conclusion(s): More than one half of all patients undergoing minor gynecologic and urogynecologic procedures were prescribed an opioid. Our results suggest that opioids are overprescribed, in that some women never filled their opioid prescription and many of those who did fill the prescription reported the quantity exceeded their needs. Opioid prescription was not associated with a difference in patient reported satisfaction with quality of surgical care.Copyright © 2021</t>
  </si>
  <si>
    <t>https://dx.doi.org/10.1016/j.jmig.2021.09.457</t>
  </si>
  <si>
    <t>Journal of Minimally Invasive Gynecology. Conference: The AAGL 2021 50th Global Congress on MIGS. Austin United States. 28(11 Supplement) (pp S62-S63), 2021. Date of Publication: November 2021.</t>
  </si>
  <si>
    <t>McCracken L.M.
 Evon D.
 Karapas E.T.</t>
  </si>
  <si>
    <t>Satisfaction with treatment for chronic pain in a specialty service: Preliminary prospective results.</t>
  </si>
  <si>
    <t>Treatment satisfaction is an increasingly popular outcome measure in pain management. While it is a subjective variable, it may nonetheless reflect the quality of care and it may predict other important patient behaviors. The purpose of this study was to prospectively evaluate predictors of satisfaction with treatment for chronic pain. Subjects included 62 adults seeking treatment for pain at a community-based, specialty clinic. Treatment included combinations of analgesic medications (e.g., opioids, tricyclic antidepressants) and procedures performed by anesthesiologists (e.g., epidural steroid injections, facet joint blocks). Subjects completed measures of pain severity, depression, disability, and pain-related anxiety, prior to treatment and at a 6-month follow-up. Follow-up assessment also included measures of treatment satisfaction and characteristics of the patient's clinic experience and a chart review to assess medications, procedures, and number of visits. Comparison of baseline and follow-up data showed statistically significant reductions in pain (25%) and depression. Most patients were satisfied (45.6%) or extremely satisfied (43.9%) with the treatment they received (10.5% was somewhat satisfied, none were dissatisfied). Correlation analyses showed that patient demographic variables did not predict treatment satisfaction. Changes in pain, depression, and pain-related anxiety were associated with treatment satisfaction but change in pain was a relatively weak predictor. Nine of the 16 characteristics of the patient's clinic experience correlated with treatment satisfaction. Regression analyses showed that the strongest unique predictors of treatment satisfaction were the patients feeling their evaluation was complete, believing they received an explanation for clinic procedures, and finding that treatment helped them improve their daily activity. © 2002 European Federation of Chapters of the International Association for the Study of Pain. Published by Elsevier Science Ltd. All rights reserved.</t>
  </si>
  <si>
    <t>https://dx.doi.org/10.1016/S1090-3801%2802%2900042-3</t>
  </si>
  <si>
    <t>European Journal of Pain. 6(5) (pp 387-393), 2002. Date of Publication: 2002.</t>
  </si>
  <si>
    <t>Garvey K.D.
 Lowenstein N.A.
 Piana L.E.
 Arant K.R.
 Chang Y.
 Matzkin E.G.</t>
  </si>
  <si>
    <t>Satisfactory Pain Management With Minimal Opioid Use After Arthroscopic Rotator Cuff Repair.</t>
  </si>
  <si>
    <t>Purpose: To evaluate patient use of opioids following arthroscopic rotator cuff repair, including the number of days and number of pills when used in combination with non-opioid medications and to determine whether patients were satisfied with their pain management and if variables such as age, sex, body mass index, duration of symptoms, anticipation of postoperative pain, preoperative opioid consumption, size of the rotator cuff tear, or anxiety/depression affected pain management. Method(s): This was a prospective cohort study of 117 prospectively enrolled patients older than the age of 18 years undergoing primary arthroscopic rotator cuff repair. All patients completed preoperative and 2-week postoperative questionnaires to assess their pain and satisfaction with pain management. Univariate and multivariate analyses were performed to evaluate the association of patient characteristics with satisfaction of pain control and amount/duration of opioids postoperatively. Result(s): Patients required a median of 18 opioid pain pills or 135 morphine milligram equivalents (interquartiles, 6-35 pills) postoperatively over 6.9 +/- 5.1 days. In total, 65% of patients took opioid pain medications for 7 days or fewer. On postoperative day 2, patients reported a VAS pain score of 6.6 +/- 2.8 and at the 2-week postoperative visit, mean visual analog scale pain score was 3.5 +/- 2.5. Differences in age, sex, body mass index, duration of symptoms, anticipation of postoperative pain, preoperative 2-item Patient Health Questionnaire, 2-item Pain Self-Efficacy Questionnaire, current opioid use, and surgical characteristics had no effect on, or association with, satisfaction with pain management postoperatively. Conclusion(s): Following arthroscopic rotator cuff repair, patients can achieve satisfactory pain control using a multimodal approach with a median of 18 opioid pills (range 6-35 pills) over 6.9 +/- 5.1 days when used in combination with non-opioid pain medications. Overall, 74.4% of patients were satisfied with their postoperative pain management. Level of Evidence: Level II; Prospective cohort study.Copyright © 2021 The Authors</t>
  </si>
  <si>
    <t>https://dx.doi.org/10.1016/j.asmr.2021.10.005</t>
  </si>
  <si>
    <t>Arthroscopy, Sports Medicine, and Rehabilitation. 3(6) (pp e1991-e1997), 2021. Date of Publication: December 2021.</t>
  </si>
  <si>
    <t>Trigo JM, Soliman A, Staios G, Quilty L, Fischer B, George TP, Rehm J, Selby P, Barnes AJ, Huestis MA, Le Foll B.</t>
  </si>
  <si>
    <t>Sativex Associated With Behavioral-Relapse Prevention Strategy as Treatment for Cannabis Dependence: A Case Series</t>
  </si>
  <si>
    <t>J Addict Med. 2016 Jul-Aug;10(4):274-9. doi: 10.1097/ADM.0000000000000229.</t>
  </si>
  <si>
    <t>10.1097/ADM.0000000000000229</t>
  </si>
  <si>
    <t>NIHMS782634</t>
  </si>
  <si>
    <t>Ladewig D.
 Labhardt F.
 Eberle F.
 Hobi V.
 Klar K.
 Miest P.
 Wyss P.</t>
  </si>
  <si>
    <t>Schizophrenic states in adolescent drug addicts: differentiation using objective peronality inventories. [German]</t>
  </si>
  <si>
    <t>The authors report on schizophreniform states in juvenile drug consumers. The following psychodiagnostic instruments have been used in this investigation: a list of complaints, a selfestimation scale, a psychosis depression neurosis inventory (v. Zerssen), the Freiburg personality inventory (FPI, Fahrenberg, Selg and Hampel). According to clinical psychopathological data in the course of psychosis, three groups of patients (N = 21) have been formed and defined as schizophrenia, borderline, intoxication psychosis groups. The report describes the procedure of two discriminant analyses by which the said three groups have been selected. In addition to methods of a cross section approach, the necessity of longitudinal observations is discussed by means of an own clinical example, considering also observations described in the literature.</t>
  </si>
  <si>
    <t>Schweizer Archiv fur Neurologie, Neurochirurgie und Psychiatrie. 117(2) (pp 283-298), 1975. Date of Publication: 1975.</t>
  </si>
  <si>
    <t>Daily, SM; Mann, MJ; Lilly, CL; Bias, TK; Smith, ML; Kristjansson, AL</t>
  </si>
  <si>
    <t>School Climate as a Universal Intervention to Prevent Substance Use Initiation in Early Adolescence: A Longitudinal Study</t>
  </si>
  <si>
    <t>middle school; high school; parallel latent growth model; substance use prevention</t>
  </si>
  <si>
    <t>WHOLE CHILD MODEL; RISK BEHAVIOR; DRUG-USE; YOUTH; COMMUNITY; HEALTH; RELIABILITY</t>
  </si>
  <si>
    <t>Initiation of substance use often starts during adolescence, with tobacco and alcohol use frequently preceding the use of marijuana and other illicit drugs. Studies suggest that a positive school climate may prevent substance use while promoting healthy student behaviors. The purpose of this study was to determine the longitudinal associations between school climate and substance use initiation in a group of middle school students. Parallel latent growth curve modeling was used to examine changes among study variables longitudinally using a sample of 2,097 sixth-, seventh-, and eighth-grade students across 16 regional schools located in three counties in West Virginia. Results suggest that a positive school climate may prevent substance use initiation (beta = -0.07 to -0.25, p &lt; .01). However, perceptions of school climate decreased on their own over time (beta = -0.28 to -0.66, p &lt; .01). Furthermore, substance use initiation also increased as students grew older (beta = 0.96 to 0.99, p &lt; .01) and reduced the effects of school climate longitudinally (beta = -0.07 to -0.24, p &lt; .01). Early substance use initiation may be a warning sign of other underlying student issues and requires additional school support to foster student success. Findings suggest that a positive school climate may delay substance use initiation and promote school success. School climate may, therefore, be useful as an intervention to support school-based health promotion.</t>
  </si>
  <si>
    <t>Hurt, Hallam;Brodsky, Nancy L.;Roth, Hallam;Malmud, Elsa;Giannetta, Joan M.</t>
  </si>
  <si>
    <t>School performance of children with gestational cocaine exposure.</t>
  </si>
  <si>
    <t>Objective: To document school performance (pass/fail, grade point average, reading level, standardized test scores, absences) of cocaine-exposed and control children. Design: A total of 135 children (62 with gestational cocaine exposure and 73 without), who were enrolled at birth, followed prospectively and have completed the fourth grade, were evaluated using report card data, standardized test results, teacher and parent report, and natal and early childhood data. Successful grade progression was defined as completing grades 1 through 4 without being retained. Results: Cocaine-exposed (cocaine-exposed presented first) and control children were similar in school performance: successful grade progression (71% vs. 84%), Grade Point Average (2.4Â±0.8 vs. 2.6Â±0.7), reading below grade level (30% vs. 28%) and standardized test scores below average (reading [32% vs. 35%], math [57% vs. 44%], science [39% vs. 36%]); all pâ‰¥0.10. Children with successful progression, regardless of cocaine exposure, had higher Full Scale Intelligence Quotient and better home environments. Conclusion: In this inner-city cohort, cocaine-exposed and control children had similar poor school performance. Better home environment and higher Intelligence Quotient conferred an advantage for successful grade progression, regardless of gestational cocaine exposure. (PsycINFO Database Record (c) 2018 APA, all rights reserved)</t>
  </si>
  <si>
    <t>https://doi.org/10.1016/j.ntt.2004.10.006</t>
  </si>
  <si>
    <t>Moggi F, Schorno D, Soravia LM, Mohler-Kuo M, Estévez-Lamorte N, Studer J, Gmel G.</t>
  </si>
  <si>
    <t>Screened Attention Deficit/Hyperactivity Disorder as a Predictor of Substance Use Initiation and Escalation in Early Adulthood and the Role of Self-Reported Conduct Disorder and Sensation Seeking: A 5-Year Longitudinal Study with Young Adult Swiss Men</t>
  </si>
  <si>
    <t>Eur Addict Res</t>
  </si>
  <si>
    <t>10.1159/000508304</t>
  </si>
  <si>
    <t>Latimer WW, O'Brien MS, McDouall J, Toussova O, Floyd LJ, Vazquez M.</t>
  </si>
  <si>
    <t>Screening for "substance abuse" among school-based youth in Mexico using the Problem Oriented Screening Instrument (POSIT) for Teenagers</t>
  </si>
  <si>
    <t>10.1081/ja-120028492</t>
  </si>
  <si>
    <t>MacE S.E.</t>
  </si>
  <si>
    <t>Screening for current opioid misuse and associated risk factors among patients with chronic nonalcoholic pancreatitis pain.</t>
  </si>
  <si>
    <t>Objective: The objective of this study is to assess clinical variables that may be associated with risk for opioid misuse in individuals with chronic pancreatitis. Design(s): This study utilized a descriptive, quasi-experimental, cross sectional design. Setting and Patients: Three hundred seven individuals with nonalcoholic chronic pancreatitis engaged in chronic opioid therapy for pain presented to an outpatient specialty clinic at an academic medical center. Measures: Participants completed the Current Opioid Misuse Measure (COMM), Brief Pain Inventory (BPI), Short Form (SF)-12 Quality of Life Measure, Center for Epidemiological Studies 10-item Depression Scale (CESD), and a single item asking about current alcohol use. Mean scores on the CESD, COMM, BPI, SF-12, and factors associated with opioid misuse measures from regression analyses were the outcome measures. Result(s): Mean scores on the CESD, COMM, BPI pain-on-average item, and the SF-12 physical and psychological quality of life factors (t scores) were 11.2 (standard deviation [SD]=6.7), 8.5 (SD=7.3), 4.8 (SD=2.8), 39.7 (SD=7.0), and 45 (SD=9.0), respectively. Descriptive analyses revealed that 55% of participants scored above the clinical cutoff for depression on the CESD, and 39% scored above the cutoff for opioid misuse concerns on the COMM. Regression analyses identified several factors associated with higher opioid misuse measure scores, including increased depressive symptoms from the CESD (beta=0.38, P&lt;0.0001), increased pain rating at the time of the office visit (beta=0.16, P=0.03), impairment of psychological quality of life (beta=-0.27, P=0.001) and endorsement of alcohol use (beta=0.16, P=0.03). These factors accounted for 37% of the variance in current opioid misuse scores. Conclusion(s): Depression, quality of life, pain intensity and alcohol use may be good candidate variables for prospective studies to determine clinical risk factors for opioid misuse among patients with pancreatitis. © 2014 American Academy of Pain Medicine.</t>
  </si>
  <si>
    <t>https://dx.doi.org/10.1111/pme.12403</t>
  </si>
  <si>
    <t>Pain Medicine (United States). 15(8) (pp 1359-1364), 2014. Date of Publication: August 2014.</t>
  </si>
  <si>
    <t>Brown R.T.
 Deyo B.
 Nicholas C.
 Baltes A.
 Hetzel S.
 Tilhou A.
 Quanbeck A.
 Glass J.
 O'Rourke A.
 Agarwal S.</t>
  </si>
  <si>
    <t>Screening in Trauma for Opioid Misuse Prevention (STOMP): Results from a prospective cohort of victims of traumatic injury.</t>
  </si>
  <si>
    <t>Background: Traumatic injury frequently requires opioid analgesia to manage pain and avoid catastrophic complications. Risk screening for opioid misuse and the development of use disorder remains uninvestigated. Method(s): Participants were Trauma/Orthopedic Surgical Services patients at a Level I Trauma Center who were English speaking, aged 18-75, received an opioids prescription at discharge, and were under control of their own medications at discharge. Baseline measures included validated self-report instruments for psychosocial factors, such as anxiety, depression, pain coping, and social support. Health record data included diagnosis codes, procedures, Injury Severity Score, and pain severity (0-10 scale). Opioid use disorder (by Clinical International Diagnostic Interview-Substance Abuse Module) or opioid misuse (Current Opioid Misuse Measure (COMM) and survey items) were assessed at 24 weeks post-discharge. Result(s): 295 patients enrolled with 237 completing the 24 week assessments. Stepwise regression modeling demonstrated pre-injury PTSD symptoms, Opioid Risk score, medication use behaviors, social support, and length of stay predicted opioid misuse. Pre-injury PTSD symptoms, pain coping, and length of stay predicted use disorder. The final regression models for opioid misuse by COMM, opioid misuse via survey items, and for opioid use disorder had highly favorable areas under the receiver operating curve (0.880, 0.790, and 0.943 respectively). Conclusion(s): Pre-injury presence of PTSD-related symptoms, impaired pain coping, social support, and hospitalization &gt; 6 days predicted opioid misuse and opioid addiction at 6 months after hospital discharge. Behavioral screening and management strategies appear warranted in the population of traumatic injury victims to reduce opioid-related risks.Copyright © 2022</t>
  </si>
  <si>
    <t>https://dx.doi.org/10.1016/j.drugalcdep.2022.109286</t>
  </si>
  <si>
    <t>Drug and Alcohol Dependence. 232 (no pagination), 2022. Article Number: 109286. Date of Publication: 01 Mar 2022.</t>
  </si>
  <si>
    <t>Kok T.
 De Haan H.A.
 Van Der Meer M.
 Najavits L.M.
 De Jong C.A.J.</t>
  </si>
  <si>
    <t>Screening of current post-traumatic stress disorder in patients with substance use disorder using the depression, Anxiety and Stress Scale (DASS-21): A reliable and convenient measure.</t>
  </si>
  <si>
    <t>Several instruments have been developed and validated as screens for post-traumatic stress disorder (PTSD) in substance use disorder (SUD) patients. Unfortunately, many of these instruments have one or several disadvantages (e.g. low specificity, low sensitivity or high costs). No research has been conducted on instruments that screen simultaneously for other psychiatric disorders, which would be a potentially time-saving and cost-effective approach. In the current study we tested the psychometric properties of the Depression, Anxiety and Stress Scale (DASS) as a screen for PTSD. Method(s): The DASS was assessed in an inpatient facility during intake with 58 patients and again 4 weeks after admission. Another 138 patients were assessed 4 weeks after admission only. The results were compared to the Clinician-Administered PTSD Scale (CAPS) that was also administered after 4 weeks of abstinence. Result(s): ROC curve analyses showed an area under the curve of 0.84 for the DASS at intake and 0.78 for the DASS after 4 weeks' abstinence. Conclusion(s): The DASS is therefore a reliable and convenient measure to use as a screen for PTSD in SUD patients.Copyright © 2014 S. Karger AG, Basel.</t>
  </si>
  <si>
    <t>https://dx.doi.org/10.1159/000365283</t>
  </si>
  <si>
    <t>European Addiction Research. 21(2) (pp 71-77), 2015. Date of Publication: 06 Feb 2015.</t>
  </si>
  <si>
    <t>DeWorsop D.O.
 Mecca M.C.
 Maiaroto M.
 Rodriguez-Guzman J.
 Hassell C.
 Mecca A.P.
 Iheanacho T.</t>
  </si>
  <si>
    <t>Screening program to identify needs due to geriatric syndromes (SPRING): A new perspective on healthcare for homeless adults.</t>
  </si>
  <si>
    <t>Introduction: Cognitive and functional impairment is common among homeless adults with recent studies showing that between 25% and 75% have measurable cognitive impairment (Deep et al. 2015, Stergiopoulos et al. 2015, Brown et al. 2013). In addition, Gabrelian et al. showed an association between impaired processing speed and difficulty becoming stably housed for homeless patients participating in a residential substance abuse rehabilitation program (2015). Brown et al. have provided evidence that the cognitive impairment in homeless adults over 50 is highly correlated with functional impairment and other geriatric syndromes (2013). Given the high prevalence of geriatric syndromes in homeless populations, our goal is to screen for and characterize cognitive impairment, functional impairment, and frailty among homeless patients presenting to the Homeless Clinic at the VA Connecticut Healthcare System and link them to appropriate care. By identifying geriatric syndromes and providing appropriate resources, we aim to improve both housing and health outcomes for this vulnerable population. In addition, we aim to investigate the associations between performance on cognitive and functional testing and housing outcomes. In this report we describe our geriatric syndrome screening clinic and summarize the cognitive testing and demographic data collected. Method(s): We analyzed data collected from a prospective cohort of patients evaluated in a collaborative quality improvement project called the Screening PRogram to Identify Needs due to Geriatric Syndromes (SPRING) Clinic. Patients seen at the Healthcare for Homeless Veterans Clinic at VA Connecticut were contacted via telephone to participate in the SPRING Clinic. All patients were 18 years old or older, eligible for VA benefits, and homeless or at risk for homelessness. Patients seen at SPRING Clinic complete several geriatric syndrome screenings including cognitive assessments [Montreal Cognitive Assessment (MoCA), Trail Making Test Part B (Trails B), Wide Range Achievement Test 3-reading subtest], depression screening (Patient Health Questionnaire 9), subjective and objective measures of functional status (Modified Katz Activities of Daily Living Scale, Brief Instrumental Functioning Scale, Revised Direct Assessment of Functional Status), and subjective and objective measures of physical frailty (Fried Frailty Index). SPRING clinicians reviewed the results of screenings and made recommendations for further evaluation (e.g., laboratories, imaging, neuropsychological testing) and referrals (e.g., home services, physical therapy, occupational therapy, subspecialty care). Result(s): A total of 37 patients underwent screening evaluations. Average age was 54.2 +/- 15.0 years and 90.9% (30) were male. Patients reported an average education level of 12.9 +/- 1.4 years. Based on chart diagnoses, 57.6% (19) had a mood disorder, 45.5% (15) an anxiety disorder, 9.1% (3) a psychotic disorder, 39.4% (13) an alcohol use disorder, 9.1% (3) an opioid use disorder, and 21.2% (7) a stimulant use disorder. Only 4 patients (12.1%) had a chart diagnosis of any cognitive disorder. Traumatic brain injury, stroke, and seizure disorder were reported for one patient each (3%). All patients had accessed primary care services in the last year and 90.9% (30) had received mental health care in the last year. Five patients (15.2%) were seen by either geriatric medicine, geriatric psychiatry, or behavioral neurology in the last year. Their mean MoCA score (23.86 +/- 3.62) indicated significant impairment (p &lt; 0.005, Wilcoxon signed rank test) with 70.3% (26) falling below the normative cut-off of 26 (Nasreddine et al. 2005). Their mean Trails B Z-score (-1.54 +/- 1.59, adjusted for age and education) showed significant impairment (p &lt; 0.005, Wilcoxon signed rank test) with 32% (12) falling 1.5 standard deviations below normal. Horizontal red dotted lines (Figures 1 and 2) represent these cut-offs. While the MoCA score (r2 = 0.17, p &lt; 0.05, Figure 1) was inversely associated with age, this was not true for the adjusted Trails B score (Figure 2). Conclusion(s): Cognitive impairment is common among patients presenting to the homeless clinic for assistance. Impairment is more common with increasing age, but prevalent at much younger ages than typically expected. Screening for cognitive disorders and other geriatric syndromes will be of great importance to improve independent housing outcomes and health of those in need of housing assistance. (Figure Presented).</t>
  </si>
  <si>
    <t>American Journal of Geriatric Psychiatry. Conference: 2016 Annual Meeting of the American Association of Geriatric Psychiatry, AAGP 2016. Washington, DC United States. 24(3 Supplement 1) (pp S77-S79), 2016. Date of Publication: March 2016.</t>
  </si>
  <si>
    <t>Froehlich F.
 Thorens J.
 Schwizer W.
 Preisig M.
 Kohler M.
 Hays R.D.
 Fried M.
 Gonvers J.-J.</t>
  </si>
  <si>
    <t>Sedation and analgesia for colonoscopy: Patient tolerance, pain, and cardiorespiratory parameters.</t>
  </si>
  <si>
    <t>Background: Colonoscopy is generally performed with the patient sedated and receiving analgesics. However, the benefit of the most often used combination of intravenous midazolam and pethidine on patient tolerance and pain and its cardiorespiratory risk have not been fully defined. Method(s): In this double-blind prospective study, 150 outpatients undergoing routine colonoscopy were randomly assigned to receive either (1) low-dose midazolam (35 mug/kg) and pethidine (700 mug/kg in 48 patients, 500 mug/kg in 102 patients), (2) midazolam and placebo pethidine, or (3) pethidine and placebo midazolam. Result(s): Tolerance (visual analog scale, 0 to 100 points: 0 = excellent; 100 = unbearable) did not improve significantly more in group 1 compared with group 2 (7 points; 95% confidence interval [-2-17]) and group 3 (2 points; 95% confidence interval [-7-12]). Similarly, pain was not significantly improved in group I as compared with the other groups. Male gender (p &lt; 0.001) and shorter duration of the procedure (p = 0.004), but not amnesia, were associated with better patient tolerance and less pain. Patient satisfaction was similar in all groups. Oxygen desaturation and hypotension occurred in 33% and 11%, respectively, with a similar frequency in all three groups. Conclusion(s): In this study, the combination of low-dose midazolam and pethidine does not improve patient tolerance and lessen pain during colonoscopy as compared with either drug given alone. When applying low-dose midazolam, oxygen desaturation and hypotension do not occur more often after combined use of both drugs. For the individual patient, sedation and analgesia should be based on the endoscopist's clinical judgement.</t>
  </si>
  <si>
    <t>https://dx.doi.org/10.1016/S0016-5107%2897%2970295-5</t>
  </si>
  <si>
    <t>Gastrointestinal Endoscopy. 45(1) (pp 1-9), 1997. Date of Publication: 1997.</t>
  </si>
  <si>
    <t>Yadav J.S.
 Raw B.K.
 Yadav D.K.</t>
  </si>
  <si>
    <t>Sedation and analgesia in the mechanically ventilated patients: A comparison between dexmedetomidine and midazolam plus fentanyl.</t>
  </si>
  <si>
    <t>Introduction: Sedation and analgesia are now regarded as an integral part of the treatment of patients in the intensive care unit (ICU). Nearly, all patients in the ICU experience pain, whether it is the result of procedures performed on them, the disease process, catheters or tubes inserted into them, or because they are immobile and cannot shift position 1. Analgesia2 is defined as pain control in the form of diminution or elimination of pain. American Society of Anesthesiologists3 defines the level of sedation according to the responsiveness of patients into awake, moderate, or conscious sedation, deep sedation, general anesthesia. A large number of sedative drugs have been used, e.g., benzodiazepines, propofol infusion, and analgesic drugs like opioid analgesics via intravenous, patient-controlled analgesia, intrathecal and epidural routes. NSAID drugs have been used as analgesics. Ideally, a sedative and an analgesic agent used in ICU should have the following criteria like easy administration, rapid onset of action, effective response, predictable duration of action, no adverse effect on vital organs mainly the cardiac and respiratory system. Nowadays light plane of sedation is better preferred for mechanically ventilated patients. Objective(s): The following were the objectives of the present study. *To assess and compare sedation levels. *To assess and compare analgesia levels. Material(s) and Method(s): In the present comparative, randomized, prospective, double-blind study, a total of 60 patients in ICU with a surgical diagnosis who required ICU stay between ages 18 and 60 years of either sex of ASA grade I-II were included. Patients were divided into two groups via the computer-generated random number (30 patients each): Group I: dexmedetomidine - 1 mug/kg loading i.v. over 10 to 20 minutes followed by 0.2 to 0.7 mug/kg/hour and Group II: Midazolam plus fentanyl - loading dose of 1 mg i.v. midazolam and followed by 2 to 3 mg/hour and fentanyl 25 to 50 mug i.v. every 30 minutes to 1 hour followed by 25 to 50 mug/hour till Ramsay Sedation Scale 3. Result(s): In our study mean value of RSS at 16 hr in group A was 3.43+/-.68 as compared to group B was 4 +/- 0.74 which was statically significant where as at 24 hr RSS in group A 3.20 +/- 0.71 and group B was 3.80+/-.76 which was statically significant. Ramsay Sedation Score in the group Midazolam plus Fentanyl shows wider range of RSS (2-5) than Dexmedetomidine group (2-4) which was statistically significant at 16 hr (p &lt; 0.007) and 24 hr (p &lt; 0.005). Thus at the end of 24 hr, Midazolam plus Fentanyl infusion provided deep level of sedation. In our study the intergroup comparison of BPS of two group A and B where the mean value of BPS of group A was 7.87+/-1.20 which gradually decreases and goes to minimum value of BPS 3.53 +/- 0.51 at 24 hr while in group B mean value of BPS was 7.6+/-1.25 at 0 min which also decreases and goes to a minimum value of BPS 3,57 +/- 0.50 at 24 hr. No significant difference was found at any time point. Behavioral Pain Scale in both group was comparable which was not statistically significant (p &gt; 0.05). Discussion(s): Dexmedetomidine, midazolam, and fentanyl are the drugs that have been used very frequently to achieve adequate sedation and analgesia in mechanically ventilated patients. Dexmedetomidine promotes the decrease in motor activity, mental stability, allowing better care by the physician, nurse, and physical therapist. Its metabolites are inactive and the clearance is urinary and fecal. Analgesia and sedation are related to the binding to central noradrenergic receptors. It can modulate the descending inhibition from the locus coeruleus with noradrenaline release. Dexmedetomidine reduces the incidence of delirium and the duration of mechanical ventilation. It causes little respiratory depression and it is administered at a dose of 1 mug/kg, followed by an infusion of 0.1 to 0.7 mug/kg/hour for analgesia and sedation, with the dose being titrated. With the infusion, hypotension occurs due to the central sympatholytic effect and noradrenaline decrease. The sympatholytic effect can be beneficial as it reduces tachycardia and arterial hypertension, or undesirable, as they cause hypotension and bradycardia. Although both midazolam and fentanyl have a rapid onset and a short clinical duration with a single dose, accumulation and prolonged sedative effects may be observed after continuous administration, which is also indicated by a significantly longer context-sensitive half time of these drugs. We had taken the combination of midazolam and fentanyl despite midazolam alone because it is more effective and safe in a mechanically ventilated patient, without any increased risk for adverse reactions. Bongjin Lee et al.4 studied that fentanyl combined with midazolam is safe and more effective than midazolam alone for sedation therapy in mechanically ventilated children. Lalit Kumar Rajbanshi et al.5 observed that dexmedetomidine provided a comparatively narrower range of sedation level (2-4) than midazolam infusion (2-5) and at the end of 24 hours, the range of the sedation score for the patient in dexmedetomidine infusion was again 2 to 4 while it was 3 to 5 in midazolam group producing deep sedation. Thus, dexmedetomidine provided a uniform pattern of sedation level in comparison to midazolam. Santosh Kumar Sharma, Shahbaz Ahmad, ZulutenaJamir et al.6 observed that dexmedetomidine provided an effective alternative to midazolam in producing and maintaining controlled (RSS 2-3) short-term sedation in mechanically ventilated eclampsia patients and stable hemodynamics. Prasad, Parimala Prasanna Simha, and Jagadeesh7 studied the efficacy of sedation, analgesia, and time required for extubation during dexmedetomidine sedation were compared with that of fentanyl. They observed that dexmedetomidine provides comparable sedation, analgesic, and stable hemodynamic effects as fentanyl. Devangi Parikh, Kolli, Karnik, Lele, and Tendolkar8 compared the satisfaction scores and effectiveness of sedation and analgesia with dexmedetomidine with a combination of midazolam-fentanyl. Dexmedetomidine is a comparable alternative to the combination of midazolam-fentanyl for sedation and analgesia in tympanoplasty surgery under local anesthesia. Conclusion(s): Dexmedetomidine provided a lighter plane of sedation that helped to make the patient awake earlier. Patients treated with dexmedetomidine had earlier weaning and removal from mechanical ventilation, shorter ICU stay. So, dexmedetomidine can be preferred over midazolam plus fentanyl in achieving effective sedation and analgesia with a better outcome.</t>
  </si>
  <si>
    <t>https://dx.doi.org/10.5005/jp-journals-10071-23711.168</t>
  </si>
  <si>
    <t>Indian Journal of Critical Care Medicine. Conference: 27th Annual Conference of Indian Society of Critical Care Medicine, Criticare - ISCCM 2021. Virtual. 25(SUPPL 1) (pp S94-S95), 2021. Date of Publication: February 2021.</t>
  </si>
  <si>
    <t>Longrois D.
 Conti G.
 Mantz J.
 Faltlhauser A.
 Aantaa R.
 Tonner P.</t>
  </si>
  <si>
    <t>Sedation in non-invasive ventilation: Do we know what to do (and why)?.</t>
  </si>
  <si>
    <t>This review examines some of the issues encountered in the use of sedation in patients receiving respiratory support from non-invasive ventilation (NIV). This is an area of critical and intensive care medicine where there are limited (if any) robust data to guide the development of best practice and where local custom appears to exert a strong influence on patterns of care. We examine aspects of sedation for NIV where the current lack of structure may be contributing to missed opportunities to improve standards of care and examine the existing sedative armamentarium. No single sedative agent is currently available that fulfils the criteria for an ideal agent but we offer some observations on the relative merits of different agents as they relate to considerations such as effects on respiratory drive and timing, and airways patency. The significance of agitation and delirium and the affective aspect(s) of dyspnoea are also considered. We outline an agenda for placing the use of sedation in NIV on a more systematic footing, including clearly expressed criteria and conditions for terminating NIV and structural and organizational conditions for prospective multicentre trials.Copyright © 2014 Longrois et al. licensee BioMed Central.</t>
  </si>
  <si>
    <t>https://dx.doi.org/10.1186/2049-6958-9-56</t>
  </si>
  <si>
    <t>Multidisciplinary Respiratory Medicine. 9(1) (no pagination), 2014. Article Number: 56. Date of Publication: 2014.</t>
  </si>
  <si>
    <t>Smally A.J.
 Nowicki T.A.</t>
  </si>
  <si>
    <t>Sedation in the emergency department.</t>
  </si>
  <si>
    <t>PURPOSE OF REVIEW: The recent year's literature is reviewed concerning the use of sedation in the emergency department. The use of moderate to deep sedation is becoming common in emergency medicine for many reasons, including progressive hospital crowding, limited availability of anesthesia, and increased training in residency. This is performed for a wide variety of procedures, most commonly orthopedic. RECENT FINDINGS: The literature discussed medications, monitoring, and the safety of current sedation practice in the emergency department. Emergency department procedural sedation and analgesia is performed with a number of medications, including propofol, etomidate, midazolam, fentanyl, ketamine, and nitrous oxide. Cardiac monitoring, pulse oximetry and capnography are used, often without strong evidence-based support of need. Complications do occur and are higher in prospective studies than in retrospective series. This suggests a degree of underreporting. Nevertheless, clinically important complications are uncommon. SUMMARY: The year's literature reflects the reality that the performance of sedation in the emergency department is advantageous. As the era of evidence-based medicine continues to provide us with more and better information, the combined efforts of both anesthesiology and emergency medicine can hopefully contribute to improving patient safety with respect to procedural sedation. © 2007 Lippincott Williams &amp; Wilkins, Inc.</t>
  </si>
  <si>
    <t>https://dx.doi.org/10.1097/ACO.0b013e32825a69f9</t>
  </si>
  <si>
    <t>Current Opinion in Anaesthesiology. 20(4) (pp 379-383), 2007. Date of Publication: August 2007.</t>
  </si>
  <si>
    <t>Novak H.
 Akeson P.K.
 Akeson J.</t>
  </si>
  <si>
    <t>Sedation with ketamine and low-dose midazolam for short-term procedures requiring pharyngeal manipulation in young children.</t>
  </si>
  <si>
    <t>Background: Pediatric intestinal biopsy procedures including considerable transpharyngeal manipulation of a wire-guided metal capsule require adequate sedation or anesthesia. This retrospective cohort study was designed to evaluate intravenous sedation with ketamine and low-dose midazolam in young children undergoing these procedures before and also after discharge from the hospital. Method(s): A total of 244 biopsy procedures in 217 children under the age of 16 years were evaluated. All anesthesia records were reviewed according to a defined study protocol and in 145 cases the parents were also interviewed by telephone to obtain further information on possible adverse effects before and after discharge. Result(s): Ketamine and low-dose midazolam were carefully titrated by an experienced anesthesia team at an approximate dose ratio of 40 : 1 (total doses 2.3 and 0.05 mg.kg-1) in continuously monitored spontaneously breathing children. Possibly associated problems before discharge were salivation (5.7%), vomiting (4.9%), oxygen desaturation (3.3%), laryngospasm (2.5%) and rash (1.2%) according to the patient records and blurred vision (27%), nausea and vomiting (19%), vertigo (13%) and hallucinations or nightmares (3.5%) according to telephone interviews. Few, mild and transient problems remained after discharge from the hospital. Conclusion(s): Careful titration of ketamine and low-dose midazolam provides adequate sedation for nonsurgical pediatric short-term procedures also requiring considerable pharyngeal manipulation, particularly considering the low number of serious airway problems such as laryngospasm. The high incidence of late postoperative problems suggests that prospective studies should be designed for long-term follow-up of young children subjected to sedation or anesthesia. © 2007 The Authors.</t>
  </si>
  <si>
    <t>https://dx.doi.org/10.1111/j.1460-9592.2007.02388.x</t>
  </si>
  <si>
    <t>Paediatric Anaesthesia. 18(1) (pp 48-54), 2008. Date of Publication: January 2008.</t>
  </si>
  <si>
    <t>Meyer S.
 Aliani S.
 Graf N.
 Reinhard H.
 Gottschling S.</t>
  </si>
  <si>
    <t>Sedation with midazolam and ketamine for invasive procedures in children with malignancies and hematological disorders: A prospective study with reference to the sympathomimetic properties of ketamine.</t>
  </si>
  <si>
    <t>Different pharmacological agents have been used for sedation in children undergoing invasive procedures. The authors prospectively evaluated the efficacy, the occurrence of adverse side effects, and cardiovascular parameters in midazolam and ketamine sedation for invasive procedures in children with malignancies and hematological disorders. A total of 183 invasive procedures were performed on 63 children (mean age 9.2 +/- 5.2 years). Intravenous sedation consisted of 0.1 mg midazolam/kg and 1.0 mg ketamine/kg. Incremental dosages of ketamine (0.33 mg/kg) were given if necessary to maintain deep sedation. Systolic and diastolic blood pressure, heart rate, and oxygen saturation were recorded. All 183 invasive procedures were successfully completed with satisfactory sedation levels in 170 procedures (92.9%; 95% CI: 88.2-96.2%). In 33 procedures (18%; 95% CI: 12.8-24.4%) sedation was associated with side effects, the most common being oxygen desaturation. One patient experienced a transient episode of laryngospasm. There was a significant increase in both systolic and diastolic blood pressure and heart rate after ketamine medication (p &lt; .01). Procedure and recovery time were correlated to ketamine dosage (p &lt; .01). The combination of midazolam and ketamine is efficacious in achieving deep sedation for painful invasive procedures. Considering the possibility of potentially serious respiratory complications it should be performed only by physicians who are trained in advanced airway management and life support. As opposed to many other sedative drugs with cardio-depressant properties, ketamine causes a rise in both systolic and diastolic blood pressure, and heart rate.</t>
  </si>
  <si>
    <t>https://dx.doi.org/10.1080/08880010390203053</t>
  </si>
  <si>
    <t>Pediatric Hematology and Oncology. 20(4) (pp 291-301), 2003. Date of Publication: June 2003.</t>
  </si>
  <si>
    <t>Eberl S, Koers L, van Hooft JE, de Jong E, Schneider T, Hollmann MW, Preckel B.</t>
  </si>
  <si>
    <t>Sedation with propofol during ERCP: is the combination with esketamine more effective and safer than with alfentanil? Study protocol for a randomized controlled trial</t>
  </si>
  <si>
    <t>Trials. 2017 Oct 11;18(1):472. doi: 10.1186/s13063-017-2197-8.</t>
  </si>
  <si>
    <t>10.1186/s13063-017-2197-8</t>
  </si>
  <si>
    <t>Wang J.
 Hu W.
 Zhao X.
 Ren W.
 Huang X.
 Zhang B.</t>
  </si>
  <si>
    <t>Sedative effect and safety of different doses of S-ketamine in combination with propofol during gastro-duodenoscopy in school-aged children: a prospective, randomized study.</t>
  </si>
  <si>
    <t>Background: Propofol combined with opioids can reduce the dosage of propofol and improve the safety of endoscopy. However, there are few studies on propofol combined with S-ketamine in children undergoing gastro-duodenoscopy. We aim to determine the sedative effect and safety of different doses of S-ketamine in combination with propofol in school-aged children undergoing gastro-duodenoscopy. Method(s): This is a prospective, randomized trial. Totally, 120 school-aged children who underwent gastro-duodenoscopy were randomly allocated into Group P, Group S0.3, Group S0.5 and Group S0.7. During induction, children in Group P, Group S0.3, Group S0.5 and Group S0.7 received 0, 0.3 mg.kg-1, 0.5 mg.kg-1 and 0.7 mg.kg-1 S-ketamine, respectively, following 3 mg.kg-1 propofol injection. During gastro-duodenoscopy, 1 mg.kg-1 of propofol was added according to the condition of the children and the BIS (bispectral index) value. The primary outcome was smooth placement rate of the first endoscope insertion. The secondary outcome was the times of additional propofol, the total amount of propofol, adverse events, recovery time, length of PACU (post anesthesia care unit) stay and endoscopist satisfaction. Result(s): The smooth placement rate of the first endoscope insertion in Group P, Group S0.3 and Group S0.5 was significantly lower than that in Group S0.7 (16.70%, 34.50%, 50.00% vs. 83.30%, respectively, P &lt; 0.001). The times of additional propofol in Group S0.3 (P = 0.018), Group S0.5 (P = 0.014) and Group S0.7 (P = 0.001) were significantly less than Group P. The total amount of propofol in Group S0.7 was significantly less than Group P (P &lt; 0.001). The incidence of intraoperative hypotension in Group S0.5 and Group S0.7 was low. Group S0.7 had significantly higher incidence of postoperative dizziness (P = 0.003), longer PACU stay (P = 0.018) and higher endoscopist satisfaction (P = 0.001) than Group P. There was no difference in the recovery time among groups. Conclusion(s): S-ketamine (0.7 mg.kg-1) in combination with propofol can provide satisfactory sedative effect and reduce the dosage of propofol in school-aged children undergoing gastro-duodenoscopy, but there are higher incidence of postoperative dizziness and longer PACU stay.Copyright © 2022, The Author(s).</t>
  </si>
  <si>
    <t>https://dx.doi.org/10.1186/s12871-022-01885-1</t>
  </si>
  <si>
    <t>BMC Anesthesiology. 22(1) (no pagination), 2022. Article Number: 346. Date of Publication: December 2022.</t>
  </si>
  <si>
    <t>Taipale H.T.
 Bell J.S.
 Soini H.
 Pitkala K.H.</t>
  </si>
  <si>
    <t>Sedative load and mortality among residents of long-term care facilities: A prospective cohort study.</t>
  </si>
  <si>
    <t>Background: Older people are often prescribed multiple drugs with sedative properties.Most research has focused on specific classes of sedative and psychotropic drugs. The cumulative effect of taking multiple drugs with sedative properties has been termed 'sedative load'. Few previous studies have investigated the sedative load among residents of long-term care facilities. No previous studies have assessed the possible association between sedative load and mortality. Objective(s): The objective of this study was to describe the sedative load among residents of long-term care facilities, and to investigate a possible association between sedative load and mortality. Method(s): This was a prospective cohort study. The study population comprised all 1444 residents of 53 long-term care wards in seven hospitals in Helsinki during September 2003. Of the eligible residents, 1087 residents or their proxies provided written informed consent to participate. Medical, medication and follow-up mortality data were available for 1004 residents. The main outcome measures were sedative load and all-cause mortality. Result(s): The mean age of the residents was 81.3 (SD 10.9) years, and the mean number of regularly used drugs per resident was 7.1 (SD 3.4). Fifteen percent of residents were categorized as non-users of sedative drugs, 32% as users of some drugs with sedative properties and 53% as residents with a high sedative load. There was a bivariate association between having a higher sedative load and younger age (p &gt; 0.001),male sex (p = 0.006), not being widowed (p = 0.001), diagnosis of depression (p &gt; 0.001), diagnosis of psychiatric illness other than depression (p &gt; 0.001), not being diagnosed with dementia (p = 0.009) and a shorter duration of institutional care (p = 0.02). Unadjusted analysis revealed that having a higher sedative load was associated with increased survival (p = 0.04, log rank test). However, in the adjusted Cox proportional hazard model, only poor nutritional status (hazard ratio [HR] 1.55; 95% CI 1.32, 1.82), male sex (HR1.37; 95%CI 1.12, 1.69), increasing age (HR1.04; 95%CI 1.03, 1.05) and co-morbidity (HR 1.07; 95% CI 1.02, 1.13) were significantly associated with risk of death. Conclusion(s): There is a very high rate of sedative and psychotropic drug use among residents of long-term care facilities in Helsinki. However, having a high sedative load was not associated with an increased risk of death. Further research is needed to investigate the possible association between sedative load and mortality using alternative models and methods, and in different resident populations. © 2009 Adis Data Information BV. All rights reserved.</t>
  </si>
  <si>
    <t>https://dx.doi.org/10.2165/11317080-000000000-00000</t>
  </si>
  <si>
    <t>Drugs and Aging. 26(10) (pp 871-881), 2009. Date of Publication: 2009.</t>
  </si>
  <si>
    <t>Sedative/tranquilizer misuse is associated with alcohol and illicit drug problems, mental health issues, and impulsivity and compulsivity in university students.</t>
  </si>
  <si>
    <t>Background:This study examined the prevalence of sedative/tranquilizer misuse among university students and its associations with psychosocial correlates. Method(s):Nine thousand four hundred forty-nine students received a 156-item anonymous online survey, which assessed the use of prescription sedative/tranquilizer (ever or past year), alcohol and drug use, mental health issues, and impulsive and compulsive traits. Sedative/tranquilizer misuse was defined as intake of these prescription drugs by individuals who had not been prescribed them. Result(s):Three thousand five hundred twenty-five university students (57.7% women) responded to the survey. The prevalence of past 12-month prescription sedative/tranquilizer misuse was 2.1%, with 2.8% reporting having used more than 12 months ago. Prescription sedative/tranquilizer misuse was associated with the use of multiple other drugs (eg, alcohol, opiates each P &lt; 0.001). Those who misuse sedative/tranquilizers were significantly more likely to have mental health histories (P &lt; 0.001), engage in riskier sexual behavior (ie, earlier sexual acts [P &lt; 0.001] and less frequent use of barrier contraception [P = 0.001]), report low self-esteem (P = 0.001), and endorse traits of impulsivity (P &lt; 0.001) and compulsivity (P &lt; 0.001). Effect sizes were small to medium. Conclusion(s):Misuse of prescription sedative/tranquilizers was reported by 2% to 3% of university students and was associated with a variety of mental health and drug use problems. Clinicians should be aware that certain mental health conditions are more likely in those who misuse sedatives. This study indicates the need for longitudinal research into the effects of chronic sedative use on brain function and mental health, especially in young people. Such research should address the extent to which impulsive traits predispose to various substance use problems, versus the direct effects of sedatives (and other substances) on mental health.Copyright © 2020 Lippincott Williams and Wilkins. All rights reserved.</t>
  </si>
  <si>
    <t>https://dx.doi.org/10.1097/ADM.0000000000000556</t>
  </si>
  <si>
    <t>Journal of Addiction Medicine. 14(3) (pp 199-206), 2020. Date of Publication: 01 May 2020.</t>
  </si>
  <si>
    <t>Vincenzi P.
 Stronati M.
 Garelli P.
 Gaudenzi D.
 Starnari R.
 Boccoli G.</t>
  </si>
  <si>
    <t>Segmental Thoracic Spinal Anesthesia for Laparoscopic Cholecystectomy with the "Hypobaric" Technique: A Case Series.</t>
  </si>
  <si>
    <t>Purpose: Several studies have applied lumbar spinal anesthesia (SA) with isobaric/hyperbaric bupivacaine and opioids in elective laparoscopic cholecystectomy (LC), documenting a superiority of the methodic over general anesthesia (GA) in terms of perioperative pain, nausea, and vomiting, though with a notable incidence of intraoperative right shoulder pain, potentially responsible for conversion to GA. This case series presents an opioid-free scheme of segmental thoracic spinal anesthesia (STSA) with hypobaric ropivacaine, reporting its benefits mainly in terms of shoulder pain occurrence. Patients and Methods: Hypobaric STSA was performed in nine patients undergoing elective LC between May 1 and September 1, 2022. The level of the needle insertion was included between T8 and T9, via a median or a paramedian approach. Midazolam (0.03 mg/kg) and Ketamine (0.3 mg/kg) were used as adjuvants for intrathecal sedation, followed by the administration of hypobaric ropivacaine 0.25% at a dose of 5 mg and then isobaric ropivacaine at a dose of 10 mg. Patients were placed in anti-Trendelenburg position for the entire duration of surgery. LC was conducted through the standard 3 or 4 ports technique with pneumoperitoneum maintained at a pressure of 8-10 mmHg. Result(s): Mean patient age was 75.7 (+/-17.5) years, with a mean ASA score and Charlson comorbidity index (CCI) of 2.7 (+/-0.7) and 4.9 (+/-2.7), respectively. STSA was completed without complications in all patients, with no need for conversion to GA. Mean operative time and SA duration were 37.5 (+/-8.7) and 145.2 (+/-21.8) min, respectively. Intraoperatively, no shoulder or abdominal pain and nausea were reported, with only four and two patients requiring vasopressor and sedative intravenous drugs, respectively. Postoperatively, overall mean VAS pain score and within the first 12 hafter surgery were 3 (+/-2) and 4 (+/-2), respectively. Median length of stay was 2 (range = 1-3) days. Conclusion(s): Hypobaric opioid-free STSA appears to be a promising approach for laparoscopic surgeries, with minimal to null occurrence of shoulder pain. Larger prospective studies are required to validate these findings.Copyright © 2023 Vincenzi et al.</t>
  </si>
  <si>
    <t>https://dx.doi.org/10.2147/LRA.S395376</t>
  </si>
  <si>
    <t>Local and Regional Anesthesia. 16 (pp 31-40), 2023. Date of Publication: 2023.</t>
  </si>
  <si>
    <t>Horst, Rebekah L.;Marx, Jennifer P.</t>
  </si>
  <si>
    <t>Selected annotated journal resources.</t>
  </si>
  <si>
    <t>Presents a collection of articles on posttraumatic stress. Some of the articles are discussed here. 'Posttraumatic Symptoms, Depression, and Anxiety of Flood Victims: The Impact of the Belief in a Just World' by K. Otto (2006). Objectives. To examine whether personal belief in a just world (BJW), which reflects the belief that events in an individual's life are just, but not general BJW, which reflects the belief that the world is a just place, is correlated with psychopathological symptoms. Conclusion. Overall results suggest that personal BJW can be a buffer for victims of a flood disaster to maintain mental health. Stronger personal BJW was associated with fewer psychopathological symptoms, and this relationship persisted when age, sex, substantial stressors and losses caused by the flood were controlled for. 'Delayed-onset PTSD: A Prospective Study of Injury Survivors' by J. Carty, M. L. O'Donnell &amp; M. Creamer (2006). Objectives. To identify the prevalence of delayed-onset PTSD in a large sample of injury survivors and identify PSTD symptom severity and diagnosis. 'Cocaine Dependence and PTSD: A Pilot Study of Symptom Interplay and Treatment Preferences' by S. E. Back (2006). Objectives. To preliminarily investigate perceptions of symptom interplay and treatment preferences among cocaine-dependent individuals with PTSD. Conclusion. Almost all participants perceived the two disorders to be functionally related. The results indicate that improvement or deterioration may have more of an impact on subsequent cocaine use than improvement or deterioration of cocaine use may have on PTSD symptoms. (PsycINFO Database Record (c) 2016 APA, all rights reserved)</t>
  </si>
  <si>
    <t>International Journal of Emergency Mental Health</t>
  </si>
  <si>
    <t>Chevron Publishing</t>
  </si>
  <si>
    <t>Matsuoka H.
 Tsurutani J.
 Chiba Y.
 Fujita Y.
 Terashima M.
 Yoshida T.
 Sakai K.
 Otake Y.
 Koyama A.
 Nishio K.
 Nakagawa K.</t>
  </si>
  <si>
    <t>Selection of opioids for cancer-related pain using a biomarker: A randomized, multi-institutional, open-label trial (RELIEF study).</t>
  </si>
  <si>
    <t>Background: Cancer patients experience pain that has physiological, sensory, affective, cognitive, behavioral, and sociocultural dimensions. Opioids are used in treatment of pain in patients with various types of cancer. We previously showed that the catechol-O-methyltransferase (COMT) genotype is related to the plasma level of morphine and the required dose of morphine in an exploratory prospective study. The findings showed that a group of patients with a GG single nucleotide polymorphism (SNP) rs4680 in COMT required a significantly higher dose of morphine than a non-GG group. A biomarker for selection of opioids for cancer pain relief would be particularly useful clinically, and therefore we have planned a randomized comparative study of morphine and oxycodone, using the COMT rs4680 SNP as a biomarker. This study is aimed at verifying the assumption that patients in the GG group require an increased morphine dose for pain relief. Method(s): The RELIEF study is a randomized, multi-institutional, open-label trial with a primary endpoint of the proportion of subjects requiring high-dose opioids, as calculated from the dose of a rescue preparation administered on day 0. Secondary endpoints include the Hospital Anxiety and Depression Scale, Short form McGill Pain Questionnaire-2, European Organization for Research and Treatment of Cancer QLQ-C15-PAL, Pain Catastrophizing Scale, and adverse events, Eligibility criteria are patients with advanced carcinoma with non-daily use of opioids in initial screening for registration; and cancer pain targeted for daily opioid treatment, NSAIDs or acetaminophen, NRS &gt;=3(average over 24 h), opioid-treatment naive within 30 h, no chemotherapy, radiotherapy, or bisphosphonate administration newly started within 2 weeks, and written informed consent at the time of second registration. Between November 2014 and June 2017, an estimated 110 patients from two sites in Japan were randomized (1:1) to morphine or oxycodone in GG and non-GG groups. Discussion(s): A method for selection of appropriate opioids in cancer patients is a high unmet medical need. This study was designed to evaluate the efficacy of different opioids in patients with cancer based on gene polymorphism, as the first potential multi-institutional registration trial to be conducted in cancer patients with pain. Trial registration:UMIN000015579Date of registration: 4 November 2014. It is updated once every six months, the latest update is 30 June 2017. Trial status. The enrollment started in November 2014. At the time of manuscript submission (July 2017), Three-quarters of patients have participated. We thus expect to complete the recruitment by March 2018.Copyright © 2017 The Author(s).</t>
  </si>
  <si>
    <t>https://dx.doi.org/10.1186/s12885-017-3664-z</t>
  </si>
  <si>
    <t>BMC Cancer. 17(1) (no pagination), 2017. Article Number: 674. Date of Publication: 06 Oct 2017.</t>
  </si>
  <si>
    <t>McCabe, Sean Esteban;West, Brady T.</t>
  </si>
  <si>
    <t>Selective nonresponse bias in population-based survey estimates of drug use behaviors in the United States.</t>
  </si>
  <si>
    <t>Purpose: There is a trend of decreasing response rates in population surveys, and selective nonresponse represents a major source of potential bias in population-based survey estimates of drug use behaviors, especially estimates based on longitudinal designs. Methods: This study compared baseline substance use behaviors among initial respondents who did respond (n = 34,653) and did not respond (n = 8440) to a 3-year follow-up interview in a prospective study of the general U.S. adult population. Differences in nonresponse rates were assessed as a function of past-year drug use behaviors both before and after adjustment for socio-demographic differences potentially associated with these behaviors, and the effects of interactions of the socio-demographic characteristics with the drug use behaviors were assessed in multivariate logistic regression models for response at the 3-year follow-up. Results: Weighted and unweighted nonresponse rates varied between alcohol users and users of other drugs such as cocaine and marijuana, with rates of nonresponse being higher in the latter drug categories. There were also significant differences in nonresponse rates as a function of frequency of use and demographics. More specifically, being married tends to reduce the probability of non-response, while older age, being male, being Asian or Hispanic, and having lower education all substantially increase the probability of nonresponse at Wave 2, even after controlling for relevant covariates. Conclusions: This study provides the substance abuse field with a methodology that users of longitudinal data can apply to test the sensitivity of their inferences to assumptions about attrition patterns. (PsycINFO Database Record (c) 2019 APA, all rights reserved)</t>
  </si>
  <si>
    <t>https://doi.org/10.1007/s00127-015-1122-2</t>
  </si>
  <si>
    <t>Amada, N; Shane, J</t>
  </si>
  <si>
    <t>Self-Actualization and the Integration of Psychedelic Experience: The Mediating Role of Perceived Benefits to Narrative Self-Functioning</t>
  </si>
  <si>
    <t>personal growth; psychedelic; self; self-actualization; development; Humanistic Psychology; Maslow; mindfulness; personal narratives; person-centered approach</t>
  </si>
  <si>
    <t>MYSTICAL-TYPE EXPERIENCES; PSILOCYBIN; ATTITUDES; INSIGHT; PSYCHOTHERAPY; FLEXIBILITY; PERSONALITY; REFLECTION; HAPPINESS; THERAPY</t>
  </si>
  <si>
    <t>There is a growing need in the field of psychedelic science for a unifying perspective of overall well-being to join seemingly disparate findings across clinical and non-clinical populations, and account for the unique role of post-psychedelic integration for promoting benefits. According to the eudaimonic perspective of well-being, the stories we create about who we are (self-insight) and who we can become (personal development) are key aspects of narrative self-functioning that either constrain or facilitate well-being. The present paper draws upon this perspective to investigate the relationship between extent of post-psychedelic integration and optimal well-being (self-actualization), with perceived benefits to narrative self-functioning (self-insight and personal development) as a mediator. The data for testing this model was collected from roughly 750 participants recruited from websites and social media forums. Because the sample contained clinical and non-clinical individuals, the model was able to be tested with mental health condition as a moderator. Results indicated that perceived benefits to narrative self-functioning is one pathway through which integration of psychedelic experience may promote optimal well-being for both clinical and non-clinical populations. Exploratory analyses indicated that integration techniques that are more self-referential in nature are the ones that indirectly relate to optimal well-being via perceived benefits. The results of the present study should be interpreted as a preliminary model for future longitudinal research to test, as our cross-sectional methods preclude any causal inferences to be made from these mediation analyses.</t>
  </si>
  <si>
    <t>Bristow, Lori A.</t>
  </si>
  <si>
    <t>Self-compassion in a sample of ex-offenders.</t>
  </si>
  <si>
    <t>Self-compassion has been defined by Neff (2003a) as being composed of three dimensions: self-kindness, a sense of common humanity, and mindful acceptance. Although researchers have only recently become interested in studying self-compassion in its own right, the empirical research thus far illustrates that it has valuable benefits to oneâ€™s well-being. For example, self-compassion is associated with fewer negative thoughts and emotions, and is inversely related to self-critical and pessimistic views (Neff, 2003a; Neff, 2003b). Furthermore, those with high self-compassion are more likely to accept responsibility for their actions and to perceive their mistakes more accurately than those with lower levels of self-compassion (Leary, Tate, Adams, Allen &amp; Hancock, 2007). This study set out to examine self-compassion and its relationship to indicators of psychological health, self-conscious emotions, aggression, substance dependence, criminogenic cognitions, and criminal behavior. Empathy was examined as a mediator between self-compassion and aggression, and self-compassion was examined as a moderator between shame-, guilt-, and anger-proneness and aggression. Data for this study were collected from 122 ex-offenders four years after their release from jail or prison as a part of their participation in a longitudinal criminal recidivism study. The results suggest the abbreviated self-compassion scale used in this study does not assess a unitary construct when used with an ex-offender sample. Thus, four components of self-compassion were used in the analyses (Self-Kindness, Common Humanity, Self-Judgment, and Isolation). Self-kindness and common humanity were positively related to optimism, self-esteem, and spirituality and only self-kindness was inversely related to cocaine dependence. Self-judgment and isolation were inversely related to self-control, self-esteem, and life satisfaction and positively related to depression and anxiety. Only self-kindness was inversely related to multiple types of aggression. Perspective taking partially mediated the relationship between self-kindness and aggression, indicating that compassion for ones self is a building block to being able to take the perspective of others. The negative relationship between guilt and psychological aggression was stronger among those higher as opposed to lower in self-kindness. No relationships were found between the components of self-compassion and illegal behavior or criminogenic thinking. Mixed findings from this study highlight the importance of continued self-compassion research especially with ex-offender samples. It remains unclear if self-compassion is able to directly impact criminal behavior. (PsycINFO Database Record (c) 2019 APA, all rights reserved)</t>
  </si>
  <si>
    <t>Padmanathan, Prianka;Forbes, Harriet;Redaniel, Maria Theresa;Gunnell, David;Lewer, Dan;Moran, Paul;Watson, Ben;Degenhardt, Louisa;Hickman, Matthew</t>
  </si>
  <si>
    <t>Self-harm and suicide during and after opioid agonist treatment among primary care patients in England: A cohort study.</t>
  </si>
  <si>
    <t>Background: The first 4 weeks after initiation and cessation of opioid agonist treatment for opioid dependence are associated with an increased risk of all-cause mortality and overdose. We aimed to investigate whether the rate of self-harm and suicide among people who were prescribed opioid agonist treatment differs during initiation, cessation, and the remainder of time on and off treatment. Methods: We did a retrospective cohort study and used health-care records from UK Clinical Practice Research Datalink, linked to mortality and hospital admission data, for adults (age 18â€“75 years at cohort entry) who were prescribed opioid agonist treatment at least once in primary care in England between Jan 2, 1998, and Nov 30, 2018. We estimated rates and adjusted risk ratios (aRRs) of hospital admissions for self-harm and death by suicide, comparing time during and after treatment, as well as comparing stable periods of time on treatment with treatment initiation, cessation, and the remaining time off treatment. Findings: Between Jan 2, 1998, and Nov 30, 2018, 8070 patients (5594 [69Â·3%] men and 2476 [30Â·7%] women) received 17 004 episodes of opioid agonist treatment over 40 599 person-years. Patients were mostly of White ethnicity (7006 [86Â·8%] patients). 807 episodes of self-harm (1Â·99 per 100 person-years) and 46 suicides (0Â·11 per 100 person-years) occurred during the study period. The overall age-standardised and sex-standardised mortality ratio for suicide was 7Â·5 times (95% CI 5Â·5â€“10Â·0) higher in the study cohort than in the general population. Opioid agonist treatment was associated with a reduced risk of self-harm (aRR in periods off treatment 1Â·50 [95% CI 1Â·21â€“1Â·88]), but was not significantly associated with suicide risk (aRR in periods off treatment 1Â·21 [0Â·64â€“2Â·28]). Risk of self-harm (aRR 2Â·60 [95% CI 1Â·83â€“3Â·70]) and suicide (4Â·68 [1Â·63â€“13Â·42]) were both elevated in the first 4 weeks after stopping opioid agonist treatment compared with stable periods on treatment. Interpretation: Stable periods of opioid agonist treatment are associated with reduced risk of self-harm, emphasising the importance of improving retention of patients in treatment. The first month following cessation of opioid agonist treatment is a period of increased risk of suicide and self-harm, during which additional psychosocial support is required. (PsycInfo Database Record (c) 2022 APA, all rights reserved)</t>
  </si>
  <si>
    <t>https://doi.org/10.1016/S2215-0366(21)00392-8</t>
  </si>
  <si>
    <t>Hah J.M.
 Mackey S.
 Barelka P.L.
 Wang C.K.M.
 Wang B.M.
 Gillespie M.J.
 Mccue R.
 Younger J.W.
 Trafton J.
 Humphreys K.
 Goodman S.B.
 Dirbas F.M.
 Schmidt P.C.
 Carroll I.R.</t>
  </si>
  <si>
    <t>Self-loathing aspects of depression reduce postoperative opioid cessation rate.</t>
  </si>
  <si>
    <t>Objective: We previously reported that increased preoperative Beck Depression Inventory II (BDI-II) scores were associated with a 47% (95% CI 24%-64%) reduction in the rate of opioid cessation following surgery. We aimed to identify the underlying factors of the BDI-II (affective/cognitive vs somatic) associated with a decreased rate of opioid cessation after surgery. Method(s): We conducted a secondary analysis of the data from a previously reported prospective, longitudinal, observational study of opioid use after five distinct surgical procedures (total hip replacement, total knee replacement, thoracotomy, mastectomy, and lumpectomy) in 107 patients. The primary endpoint was time to opioid cessation. After exploratory factor analysis of the BDI-II, mean summary scores were calculated for each identified factor. These scores were evaluated as predictors of time to opioid cessation using Cox proportional hazards regression. Result(s): The exploratory factor analysis produced three factors (self-loathing symptoms, motivational symptoms, emotional symptoms). All three factors were significant predictors in univariate analysis. Of the three identified factors of the BDI-II, only preoperative self-loathing symptoms (past failure, guilty feelings, self-dislike, self-criticalness, suicidal thoughts, worthlessness) independently predicted a significant decrease in opioid cessation rate after surgery in the multivariate analysis (HR 0.86, 95% CI 0.75-0.99, P value 0.037). Conclusion(s): Our results identify a set of negative cognitions predicting prolonged time to postoperative opioid cessation. Somatic symptoms captured by the BDI-II were not primarily responsible for the association between preoperative BDI-II scores and postoperative prolonged opioid use. © 2014 American Academy of Pain Medicine.</t>
  </si>
  <si>
    <t>https://dx.doi.org/10.1111/pme.12439</t>
  </si>
  <si>
    <t>Pain Medicine (United States). 15(6) (pp 954-964), 2014. Date of Publication: June 2014.</t>
  </si>
  <si>
    <t>Beauchamp, KG; Lowe, J; Schrader, RM; Shrestha, S; Aragon, C; Moss, N; Stephen, JM; Bakhireva, LN</t>
  </si>
  <si>
    <t>Self-regulation and emotional reactivity in infants with prenatal exposure to opioids and alcohol</t>
  </si>
  <si>
    <t>SUBSTANCE EXPOSURE; SPECTRUM DISORDERS; UNITED-STATES; CHILDREN; CONSUMPTION; PREGNANCY; STRESS; DYSREGULATION; DEPRESSION; COCAINE</t>
  </si>
  <si>
    <t>Background: Infants with prenatal substance exposure are at increased risk for developmental problems, with self-regulatory challenges being some of the most pronounced. The current study aimed to investigate the extent to which prenatal substance exposure (alcohol, opioids) impacts infant self-regulation during a relational stressor and the association between self-regulation and infant affect. Methods: Participants were 100 mother-child dyads recruited prenatally (Mean = 23.8 gestational weeks) and completed the Still Face Paradigm (SFP) when infants were 5 to 8 months of age (Mean = 6.9 months) as part of an ENRICH prospective birth cohort study. Based on prospective repeated assessment of maternal substance use in pregnancy, infants were grouped into: 1) Unexposed controls; 2) Alcohol-exposed; 3) Opioid-exposed due to maternal use of medications for opioid use disorder (MOUD) with or without other opioids; 4) MOUD and alcohol. Infant stress reactivity (negative affect) and self-regulation were assessed during the validated 5-episode SFP. Mixed effects linear models were used to analyze differences in the percent of self-regulation and percent of negative affect among the study groups across SFP episodes, as well as the group-by-self-regulation interaction with respect to infant negative affect. Results: The MOUD +Alcohol group demonstrated significantly lower self-regulation at baseline compared to controls (p &lt; 0.05). There was a significant group-by-self-regulation interaction (p = 0.028). Higher self-regulation was associated with lower negative affect across SFP episodes in the MOUD + Alcohol group (p = 0.025) but not other groups. Conclusion: Self-regulation skills are particularly important for emotional modulation in infants with prenatal polysubstance exposure, highlighting the development of these skills as a promising intervention target.</t>
  </si>
  <si>
    <t>Berglund K, Berggren U, Fahlke C, Balldin J.</t>
  </si>
  <si>
    <t>Self-reported health functioning in Swedish alcohol-dependent individuals: age and gender perspectives</t>
  </si>
  <si>
    <t>Nord J Psychiatry</t>
  </si>
  <si>
    <t>10.1080/08039480802095523</t>
  </si>
  <si>
    <t>Kusejko K.
 Salazar-Vizcaya L.
 Braun D.L.
 Tarr P.E.
 Bernasconi E.
 Doco-Lecompte T.
 Cavassini M.
 Schmid P.
 Pasquier R.D.
 Hauser C.
 Gunthard H.F.
 Kouyos R.D.</t>
  </si>
  <si>
    <t>Self-reported neurocognitive impairment in people living with human immunodeficiency virus (hiv): Characterizing clusters of patients with similar changes in self-reported neurocognitive impairment, 2013-2017, in the Swiss HIV cohort study.</t>
  </si>
  <si>
    <t>Background. Self-reported neurocognitive impairment (SRNI) in people living with human immunodeficiency virus type 1 (HIV-1) infection is frequent. We use longitudinal information on SRNI in the Swiss HIV Cohort Study (SHCS) to identify and characterize groups of patients with persisting SRNI over time. Methods. We included all SHCS patients who were assessed for SRNI during at least 5 visits spanning at least 2.5 years in 2013-2017. We first compared patients with SRNI to those without SRNI over the whole study period. Second, we used a hierarchical cluster algorithm to identify groups of patients with similar changes of SRNI over time. In both analyses, we studied clinical and demographic factors potentially influencing SRNI. Results. In total, 79 683 questionnaires of 11 029 patients contained information about SRNI, and 8545 of 11 029 (77.5%) patients had longitudinal information. The overall percentage of patients with SRNI decreased from 19.6% in 2013 to 10.7% in 2017. Compared to patients in the cluster with low-level SRNI over time, patients in the cluster with high-level persisting SRNI more often had a prior opportunistic infection of the central nervous system (CNS) (odds ratio [OR], 3.7; P &lt; .001), imperfect adherence to antiretroviral therapy (ART) (OR, 2.8; P &lt; .001), and depression (OR, 1.9; P &lt; .001). Conclusions. Although overall SRNI is decreasing in the SHCS, there is a group of patients with persisting SRNI over time. Past opportunistic infections of the CNS, imperfect adherence to ART, and depression were associated most with persisting SRNI. Patients with these characteristics should be preferentially tested for neurocognitive impairment.Copyright © 2020 Oxford University Press. All rights reserved.</t>
  </si>
  <si>
    <t>https://dx.doi.org/10.1093/cid/ciz868</t>
  </si>
  <si>
    <t>Clinical Infectious Diseases. 71(3) (pp 637-644), 2020. Date of Publication: 01 Aug 2020.</t>
  </si>
  <si>
    <t>Jaremko K.
 Scheman J.
 Covington E.</t>
  </si>
  <si>
    <t>Self-reported post-traumatic stress disorder symptoms and changes in coping styles impact pain, mood, and functional outcomes, following completion of an interdisciplinary chronic pain rehabilitation program.</t>
  </si>
  <si>
    <t>Introduction Chronic pain renders many individuals incapacitated and emotional coping responses, as well as PTSD symptoms have been shown to play a role in reported pain intensity, interference in daily activities, and pain-related affective distress . The efficacy of an intensive non-opioid interdisciplinary chronic pain rehabilitation program (CPRP) was previously established in headache patients . This study expanded assessments to include coping style, stress, and post-traumatic stress disorder (PTSD) symptoms in a broader chronic pain patient population. Materials and methods (NA for case report) Following IRB approval, all individuals that enrolled in the 3-4 week CPRP from February- September 2014 were eligible and program completers were included in the final prospective cohort analyses (n=112). Patient information was abstracted from the medical record, admission paperwork, and assessments administered at admission, discharge, 6- and 12-months after CPRP completion. Assessments included pain (0-10 Likert scale), function (Pain disability index, PDI), mood (Depression Anxiety Stress Scale (DASS); Perceived Stress Scale (PSS)), the PTSD symptom checklist (civilian version, PCLC), the patient global impression of change (PGIC), and the brief coping scale (COPE). Clinically significant improvements were defined as decreases that were &gt;= 2 points in pain , 10 points on PDI , and a change in one or more levels on the DASS. Improvements in pain, mood, and function were assessed, in the context of potential predictors (demographics, pain history, PTSD symptoms, and coping behaviors) using multivariate repeated measures, paired t-tests, ANOVA, and binary logistic regression. Results/Case report Outcome measures of depression, anxiety, stress, pain, and function (PDI) all significantly improved (p&lt;0.01) from admission to discharge by paired t-tests. Multivariate repeated measures found marital status (p=0.015), PSS at admission (p=0.007), and time (p&lt;0.001) all contributed to these favorable outcomes. Throughout CPRP changes in coping styles were evident with higher scores in greater than 50% of subjects on several active emotional and problem-focused styles at discharge (acceptance, venting, positive re-framing). COPE scores that corresponded to avoidant emotional coping methods (self-blame, denial, substance abuse) demonstrated less utilization by CPRP completion. The percent of subjects that experienced a clinically significant improvement in pain, function, or depression exceeded 60% and 81% reported "much" to "very much" improved health on the PGIC. Affective changes in depression, anxiety, and stress, were predicted by decreased self-blame, increased duration of chronic pain, and higher baseline PTSD symptoms, accounting for 41-51% of variance in a binary logistic regression model for each outcome. Similarly the likelihood of at least a 10-point change in PDI was significantly increased by less reported self-blame and denial at CPRP completion, the absence of PTSD at admission, as well as concomitant clinically relevant relief of pain and depression (psuedoR =0.739, p&lt;0.001). Ongoing analysis of the stability of study outcomes at 6 and 12 months after CPRP are in progress. Discussion This study demonstrates the potential pain, mood, and functional benefits of an interdisciplinary program and altered coping behaviors may underlie or enable better individual outcomes. Further research into the impact of high baseline stress and PTSD symptoms may enable improved risk stratification and personalization of chronic pain treatment.</t>
  </si>
  <si>
    <t>Regional Anesthesia and Pain Medicine. Conference: 14th Annual Pain Medicine Meeting of the American Society of Regional Anesthesia and Pain Medicine, ASRA 2015. Miami, FL United States. Conference Publication: (var.pagings). 41(2) (no pagination), 2016. Date of Publication: March-April 2016.</t>
  </si>
  <si>
    <t>Starr HL, Abell J, Larish A, Lewis S, DeMuro C, Gogate J, Jamieson C, Daly E, Zaki N, Kramer M.</t>
  </si>
  <si>
    <t>Self-reported review of the value of esketamine in patients with treatment-resistant depression: Understanding the patient experience in the STRIVE Study</t>
  </si>
  <si>
    <t>Psychiatry Res. 2020 Nov;293:113376. doi: 10.1016/j.psychres.2020.113376. Epub 2020 Aug 8.</t>
  </si>
  <si>
    <t>10.1016/j.psychres.2020.113376</t>
  </si>
  <si>
    <t>Carrieri M.P.
 Roux P.
 Cohen J.
 Ravaux I.
 Dellamonica P.
 Protopopescu C.
 Spire B.
 Rosenblum A.</t>
  </si>
  <si>
    <t>Self-reported side effects in buprenorphine and methadone patients receiving antiretroviral therapy: results from the MANIF 2000 cohort study.</t>
  </si>
  <si>
    <t>The aim of the study was to investigate the relationship between methadone and buprenorphine treatment and self-reported symptoms in HIV-infected opioid dependent individuals receiving antiretroviral therapy (ART). Longitudinal study. The French MANIF2000 cohort was used to compare self-reported symptoms in buprenorphine and methadone patients also receiving ART. We selected individuals receiving ART and OAT (342 visits among 106 patients). Symptoms were self-reported using a list of 14 symptoms (e.g. nausea, fatigue, fever) perceived during the previous 4 weeks, including three painful symptoms (abdominal or muscular pain, headaches). A two-step Heckman approach enabled us to account for the non-random assignment of OAT: a probit model identified predictors of starting either buprenorphine or methadone. A Poisson regression based on generalized estimating equations (GEE) was then used to identify predictors of the number of symptoms while adjusting for the non-random assignment of OAT. The median (interquartile range) number of symptoms was 4 (1-6) and 2 (1-6) among buprenorphine and methadone patients, respectively. After adjustment for non-random assignment of OAT type, depressive and opioid withdrawal symptoms, anxiolytics consumption and daily cannabis use, methadone patients were more likely to report a lower number of symptoms than those receiving buprenorphine. Methadone patients on ART report fewer symptoms than buprenorphine patients on ART under current treatment conditions in France. Further experimental research is still needed to identify an OAT-ART strategy which would minimize the burden of self-reported symptoms and potential interactions, while assuring sustainability and response to both treatments. © 2010 The Authors, Addiction © 2010 Society for the Study of Addiction.</t>
  </si>
  <si>
    <t>Addiction (Abingdon, England). 105(12) (pp 2160-2168), 2010. Date of Publication: Dec 2010.</t>
  </si>
  <si>
    <t>Carrieri M.P.
 Villes V.
 Raffi F.
 Protopopescu C.
 Preau M.
 Salmon D.
 Taieb A.
 Lang J.-M.
 Verdon R.
 Chene G.
 Spire B.</t>
  </si>
  <si>
    <t>Self-reported side-effects of anti-retroviral treatment among IDUs: A 7-year longitudinal study (APROCO-COPILOTE COHORT ANRS CO-8).</t>
  </si>
  <si>
    <t>The introduction of potent anti-retroviral treatment (ART) has transformed HIV disease into a chronic condition with the prospect, for the patient, of strict adherence to effective but life-long treatments. Within this framework, a major issue that can negatively affect adherence is the side-effects of the treatment. To date, studies documenting how individuals HIV-infected through drug injection (IDUs) experience ART-related side effects are sparse. Longitudinal data collected from the APROCO-COPILOTE cohort have been used to compare the experience of ART-related side-effects who have been HIV-infected via injecting drug use and non-IDU patients. A 20-item list was used to collect self-reported side-effects over a 7-year follow up period. Of 922 patients, 15% were IDUs. At any given visit, IDUs reported a significantly higher number of side-effects and had approximately twice the risk of reporting any side effect than non-IDUs. Most commonly reported side-effects were dry skin, fatigue, vomiting, bone troubles, insomnia. After adjustment for social conditions, depressive symptoms, use of sleeping pills and time since HIV diagnosis, IDUs reported experiencing significantly more side-effects than non-IDUs. Whether or not this is related to sensitivity to pain or to other comorbidities is difficult to establish. Further research is needed to understand how substitution treatment can mediate the relationship between exposure to opioids and side-effects. Providing appropriate care to reduce side-effects, thereby increasing adherence to ART in this population, remains a major challenge especially in those countries scaling up ART. Incorporating symptom management and improving access to analgesic medications within a model of comprehensive care for HIV-infected IDUs, could reduce the impact of drug-related and HIV-related harms and induce better long-term treatment outcomes and quality of life. © 2007 Elsevier B.V. All rights reserved.</t>
  </si>
  <si>
    <t>https://dx.doi.org/10.1016/j.drugpo.2007.01.014</t>
  </si>
  <si>
    <t>International Journal of Drug Policy. 18(4) (pp 288-295), 2007. Date of Publication: August 2007.</t>
  </si>
  <si>
    <t>Lown N.
 Newby D.</t>
  </si>
  <si>
    <t>Semiconscious patients at risk of ulnar neuropathy in the recovery room: An audit of postoperative arm positioning.</t>
  </si>
  <si>
    <t>Background and Goal of Study: Peripheral neuropathies, most commonly involving the ulnar nerve, are a recognised and potentially avoidable complication of general anaesthesia. They account for 15% of closed insurance claims for adverse anaesthetic outcomes1. Prospective research estimates 0.26% of all patients undergoing general anaesthesia develop ulnar neuropathy. Only 9% of cases have a clear intraoperative cause1, therefore suggesting that ulnar nerve injury could occur postoperatively. We audited whether immediate postoperative care of the ulnar nerve met intraoperative standards. Material(s) and Method(s): We collected snapshot data in the theatre recovery area for adult patients who had received general anaesthesia, sedation, or postoperative opiates. Upper-limb orthopaedic patients were excluded from study data. We observed patients' arm positioning and Ramsey sedation scores at 10 and 20 minutes following arrival from theatre. Audit standards were derived from the American Society of Anesthesiologists' practice recommendations for the prevention of peripheral neuropathies. Standards included neutral forearm positioning, avoidance of elbow hyperflexion, and prevention of direct contact of the elbow with unpadded surfaces. Results and Discussion: 46 patients met inclusion criteria; 76% were positioned on trolleys, 24% on beds. 9% had a non-neutral forearm position in the recovery room. 22% of patients showed elbow hyperflexion continued at both 10 and 20 minutes. 17 patients (37%) had direct elbow contact with a hard surface continued over both 10 and 20 minute observations, of which 3 (7% of total sample) were significantly sedated (Ramsey sedation score &gt;= 4). Of the 17 patients with prolonged elbow compression, 94% were positioned on hospital trolleys. Conclusion(s): Postoperative care of the ulnar nerve did not meet standards which would be expected intraoperatively. 7% of patients audited in the immediate postoperative period had two risk factors associated with an increased risk of ulnar nerve injury - abnormal arm positioning, and a depression of consciousness. This is consistent with previous studies that suggest ulnar nerve injury is not necessarily an intraoperative occurrence. We presented our audit findings to recovery room staf f to raise awareness of ulnar nerve care.</t>
  </si>
  <si>
    <t>European Journal of Anaesthesiology. Conference: European Anaesthesiology Congress, EUROANAESTHESIA 2011. Amsterdam Netherlands. Conference Publication: (var.pagings). 28(SUPPL. 48) (pp 218), 2011. Date of Publication: June 2011.</t>
  </si>
  <si>
    <t>Herzog D.
 Perumal N.
 Manicam C.
 Engelmann J.
 Jene T.
 Treccani G.
 Van Der Kooij M.
 Grus F.
 Muller M.</t>
  </si>
  <si>
    <t>Serial assessment of CSF proteome following 2R,6RHydroxynorketamine administration in the mouse: In search for rapid acting antidepressant targets.</t>
  </si>
  <si>
    <t>Although the general effectiveness of antidepressants in treating major depression is well established, i) the lack of biomarkers and ii) the lack of conceptually novel antidepressant compounds mediating a more rapid onset of action are major drawbacks of current pharmacological approaches. A recent publication (Zanos P et al, Nature 2016; 533:481 - 486) identified the ketamine metabolite 2R,6R-hydroxynorketamine (HNK) as the main mediator of ketamine's rapid antidepressant-like effect. Single administration of HNK produced a robust antidepressant treatment effect in mice, without the side effects of ketamine, thus suggesting HNK as an ideal pharmacological approach for a rapid-acting antidepressant drug. Male DBA2/J mice were used, as they have a high innate anxiety and depression-like phenotype. Mice were implanted with an ICV-cannula to enable CSF sampling in a longitudinal study design: baseline, 4h, 24h, 1 week after intraperitoneal injection. Pilot experiments proved the feasibility of the approach of repeated CSF sampling and proteome analysis from murine CSF: we were able to extract 4.6 mug protein from 10 mul CSF. Differentially regulated proteins were validated and further characterized in brain areas that are key target regions of HNK's mechanism of action. Our data will add to the understanding of the mechanism of action of rapid acting antidepressant compounds such as HNK, and will contribute to the development of improved treatment modalities in depression.</t>
  </si>
  <si>
    <t>https://dx.doi.org/10.1055/s-0037-1606394</t>
  </si>
  <si>
    <t>Pharmacopsychiatry. Conference: 30th Symposium of the AGNP. Munich Germany. 50(5) (no pagination), 2017. Date of Publication: September 2017.</t>
  </si>
  <si>
    <t>Gerra, G.;Caccavari, R.;Zaimovic, A.;Palladino, M.;Chittolini, B.;Giucastro, G.;Maestri, D.;Monica, C.;Fertonani-Affini, G.;Delsignore, R.;Brambilla, F.</t>
  </si>
  <si>
    <t>Serotonergic function in mothers of opioid addicts: Correlation with comorbid depression.</t>
  </si>
  <si>
    <t>The serotonergic (5-hydroxytryptamine [5-HT]) function of 36 codependent mothers (aged 40â€“52 yrs) of heroin addicted sons (aged 22â€“33 yrs), of whom 16 Ss were without psychopathological features (group A), and 20 Ss had major depressive disorders (group B), as well as 10 age- and sex-matched healthy controls, was examined by {L}-{D}-fenfluramine stimulation of secretion of prolactin (PRL) and cortisol. The Ss' addict relatives were also tested for personality features and hormonal responses to {L}-{D}-fenfluramine. The PRL and cortisol responses to the stimulus were normal in group A mothers, and blunted in group B mothers. A high frequency (70%) of heroin addicts with comorbid depression was found among the sons of group B mothers. The sons of depressed mothers showed reduced PRL and cortisol responses to fenfluramine. A significant direct correlation has been demonstrated between the PRL areas under curves of mothers and sons in response to the 5-HT agonist. Data suggest that genetic 5-HT impairment is not involved in the pathogenesis of heroin addiction or codependence per se, and is probably linked to the presence of familial depression in comorbidity with the addictive disorder. (PsycINFO Database Record (c) 2016 APA, all rights reserved)</t>
  </si>
  <si>
    <t>https://doi.org/10.1111/j.1600-0447.1997.tb09902.x</t>
  </si>
  <si>
    <t>Acta Psychiatrica Scandinavica</t>
  </si>
  <si>
    <t>Van Hilst E.
 Vandenbrande J.
 Callebaut I.
 Stessel B.
 Yilmaz A.
 Jalil H.
 Vrancken D.
 De Donder L.</t>
  </si>
  <si>
    <t>SERRATUS ANTERIOR PLANE BLOCK FOR TOTALLY ENDOSCOPIC AORTIC VALVE REPLACEMENT SURGERY: A RANDOMIZED CONTROLLED TRIAL.</t>
  </si>
  <si>
    <t>Objective: Totally endoscopic aortic valve replacement (AVR) has several benefits compared to the classic approach via sternotomy. However, pain after this thoracoscopic intervention is still a problem. The current pain treatment after AVR consists of opioids. Unfortunately, opioids have various side effects, such as nausea, constipation and respiratory depression. These side effects prevent a fast recovery after surgery. Therefore, it is essential to keep postoperative opioid consumption to a minimum. This study aims to investigate the efficacy of the serratus anterior plane (SAP) block in reducing acute postoperative pain after totally endoscopic AVR surgery. During a SAP block, local anaesthetics are injected in the plane beneath the anterior serratus muscle and in the plane between latissimus dorsi and serratus anterior in an ultrasound guided manner. This induces analgesia in dermatomes T2 to T9, which includes the place where surgical incision is realized. In this study, postoperative pain was compared between a treatment with the postoperative SAP block and a treatment without the SAP block. Design and method: This double-blinded, mono-center, prospective, randomized controlled superiority trial took place in the Jessa Hospital in Hasselt, Belgium. Patients undergoing totally endoscopic AVR were included and randomly allocated to the experimental group, receiving the standard of care plus SAP block, or the control group, receiving normal standard of care. The primary outcome was total opioid (piritramide) consumption during the first 24h after surgery. Secondary outcome measures were physical and mental health measured by the SF-36 questionnaire on postoperative day 2 and length of stay in the ICU and hospital. Result(s): Between December 3, 2020 and May 11, 2022, 67 patients were included, of which 62 were analysed. The need for opioid consumption was lower in the experimental group compared to the control group (12 mg [8-26] vs. 19 mg [13.5-30.5], p=0.06). Physical (p=0.70) and mental health (p=0.93) on postoperative day 2 and length of stay in the ICU (p=0.79) and hospital (p=0.84) were similar in both groups. Conclusion(s): These preliminary data show a tendency towards reduced opioid consumption when postoperative single-shot serratus anterior plane block is added to routine postoperative care management after thoracoscopic AVR.Copyright © 2022</t>
  </si>
  <si>
    <t>https://dx.doi.org/10.1053/j.jvca.2022.09.021</t>
  </si>
  <si>
    <t>Journal of Cardiothoracic and Vascular Anesthesia. Conference: 37th EACTAIC Annual Congress. Naples Italy. 36(Supplement 1) (pp S10), 2022. Date of Publication: December 2022.</t>
  </si>
  <si>
    <t>Moore J, Schuman P, Schoenbaum E, Boland B, Solomon L, Smith D.</t>
  </si>
  <si>
    <t>Severe adverse life events and depressive symptoms among women with, or at risk for, HIV infection in four cities in the United States of America</t>
  </si>
  <si>
    <t>10.1097/00002030-199912030-00018</t>
  </si>
  <si>
    <t>Bakhireva L.N.
 Sparks A.
 Herman M.
 Hund L.
 Ashley M.
 Salisbury A.</t>
  </si>
  <si>
    <t>Severity of neonatal opioid withdrawal syndrome with prenatal exposure to serotonin reuptake inhibitors.</t>
  </si>
  <si>
    <t>Objective: To evaluate the severity of neonatal opioid withdrawal syndrome (NOWS) in infants prenatally exposed to medications for opioid use disorder (MOUD) and serotonin reuptake inhibitors (SRI). Method(s): A prospective cohort included 148 maternal-infant pairs categorized into MOUD (n = 127) and MOUD + SRI (n = 27) groups. NOWS severity was operationalized as the infant's need for pharmacologic treatment with opioids, duration of hospitalization, and duration of treatment. The association between prenatal SRI exposure and the need for pharmacologic treatment (logistic regression), time-to-discharge, and time-to-treatment discontinuation (Cox proportional hazards modeling) was examined after adjusting for the type of maternal MOUD, use of hydroxyzine, other opioids, benzodiazepines/sedatives, alcohol, tobacco, marijuana, gestational age, and breastfeeding. Result(s): Infants in the MOUD + SRI group were more likely to receive pharmacologic treatment for NOWS (OR = 3.58; 95% CI: 1.31; 9.76) and had a longer hospitalization (median: 11 vs. 6 days; HR = 0.54; 95% CI: 0.33; 0.89) compared to the MOUD group. With respect to time-to-treatment discontinuation, no association was observed in infants who received treatment (HR = 0.59; 95% CI: 0.26, 1.32); however, significant differences were observed in the entire sample (HR = 0.55; 95% CI: 0.34, 0.89). Conclusion(s): Use of SRIs among pregnant women on MOUD might be associated with more severe NOWS. Impact: A potential drug-drug interaction between maternal SRIs and opioid medications that inhibit the reuptake of serotonin has been hypothesized but not carefully evaluated in clinical studies.Results of this prospective cohort indicate that the use of SRIs among pregnant women on MOUD is associated with more severe neonatal opioid withdrawal syndrome.This is the first prospective study which carefully examined effect modification between the type of maternal MOUD and SRI use on neonatal outcomes.This report lays the foundation for treatment optimization in pregnant women with co-occurring mental health and substance use disorders.Copyright © 2021, The Author(s), under exclusive licence to the International Pediatric Research Foundation, Inc.</t>
  </si>
  <si>
    <t>https://dx.doi.org/10.1038/s41390-021-01756-4</t>
  </si>
  <si>
    <t>Pediatric Research. 91(4) (pp 867-873), 2022. Date of Publication: March 2022.</t>
  </si>
  <si>
    <t>Shand, Fiona L.;Degenhardt, Louisa;Slade, Tim;Nelson, Elliot C.</t>
  </si>
  <si>
    <t>Sex differences amongst dependent heroin users: Histories, clinical characteristics and predictors of other substance dependence.</t>
  </si>
  <si>
    <t>Introduction and aims: To examine differences in the characteristics and histories of male and female dependent heroin users, and in the clinical characteristics associated with multiple substance dependence diagnoses. Design and methods: 1513 heroin dependent participants underwent an interview covering substance use and dependence, psychiatric history, child maltreatment, family background, adult violence and criminal history. Family background, demographic and clinical characteristics were analysed by sex. Ordinal regression was used to test for a relationship between number of substance dependence diagnoses and other clinical variables. Results: Women were more likely to experience most forms of child maltreatment, to first use heroin with a boyfriend or partner, to experience ongoing adult violence at the hands of a partner, and to have a poorer psychiatric history than men. Males had more prevalent lifetime substance dependence diagnoses and criminal histories and were more likely to meet the criteria for ASPD. Predictors of multiple substance dependence diagnoses for both sexes were mental health variables, antisocial behaviour, childhood sexual abuse, victim of adult violence, younger age at first cannabis use and overdose. As the number of dependence diagnoses increased, clinical and behavioural problems increased. Childhood emotional neglect was related to increasing dependence diagnoses for females but not males, whereas PTSD was a significant predictor for males but not females. Discussion and conclusions: Mental health problems, other substance dependence, childhood and adult trauma were common in this sample, with sex differences indicating different treatment needs and possible different pathways to heroin dependence for men and women. (PsycInfo Database Record (c) 2022 APA, all rights reserved)</t>
  </si>
  <si>
    <t>https://doi.org/10.1016/j.addbeh.2010.08.008</t>
  </si>
  <si>
    <t>Leung Yinko S.S.L.
 Maheswaran J.
 Pelletier R.
 Bacon S.L.
 Daskalopoulou S.S.
 Khan N.A.
 Eisenberg M.J.
 Karp I.
 Lavoie K.L.
 Behlouli H.
 Pilote L.</t>
  </si>
  <si>
    <t>Sex differences in health behavior change after premature acute coronary syndrome.</t>
  </si>
  <si>
    <t>Background Limited information is available on the health behavior profile of patients with premature acute coronary syndrome (ACS). The purpose of this study is to desribe the health bahvior of young patients with ACS at the baseline and 1 year post-ACS and examine sex differences. Methods GENESIS-PRAXY is a prospective cohort study of adults (18-55 years old) hospitalized with ACS from 26 centers located in Canada, United States, and Switzerland. Data on diet, physical activity, smoking, alcohol consumption, and recreational drug use were collected through self-administered questionnaires at baseline and 1 year post-ACS. Results Our analysis included 740 patients with complete data. At baseline, the health behavior profile of young patients with ACS was worse than that of the general population. Men had a lower fruit and vegetable intake, consumed alcohol more, and used recreational drugs more than women. Conversely, fewer men than women were smokers (34% vs 42%). At 1 year post-ACS, the proportion of those consuming &lt; 5 daily servings of fruits and vegetables increased modestly (+5% vs +1%, for men vs women) but remained lower than the general population. Among women, the prevalence of smoking remained about twice as high as the general population. Recreational drug use also remained higher than in the general population. Conclusions Despite small improvements at 1 year post-ACS, the health behavior profile of young patients remained worse than that of the general population. Greater efforts to improve health behaviors post-ACS among young patients are needed, and a sex-based approach may be required to ensure successful behavioral changes.Copyright © 2015 Elsevier Inc. All rights reserved.</t>
  </si>
  <si>
    <t>https://dx.doi.org/10.1016/j.ahj.2015.04.016</t>
  </si>
  <si>
    <t>American Heart Journal. 170(2) (pp 242-248.e3), 2015. Date of Publication: 01 Aug 2015.</t>
  </si>
  <si>
    <t>Morgan, Peter T.;Paliwal, Prashni;Malison, Robert T.;Sinha, Rajita</t>
  </si>
  <si>
    <t>Sex differences in sleep and sleep-dependent learning in abstinent cocaine users.</t>
  </si>
  <si>
    <t>Sleep and sleep-dependent learning are impaired in male cocaine users during abstinence, but for female users little is known. Cocaine dependent men (n=12) and women (n=14), and control participants (n=19) participated in this study of sleep and sleep-dependent learning. Cocaine users were assessed at 3, 10 and 20 days of abstinence and controls were studied over one night. Total sleep time, sleep efficiency and overnight motor learning were the main outcome measures. Cocaine dependent men compared to women exhibited deteriorations in sleep time, sleep efficiency, and overnight learning as abstinence progressed from 3 to 20 days. At abstinence day 3, cocaine dependent men and women were no different than control participants in the main outcomes. However, there were significant differences between cocaine men at abstinence day 20 and controls in sleep time and sleep-dependent learning, but no differences between controls and cocaine dependent women. There is growing evidence that sleep disturbances are associated with cocaine abuse and abstinence and have functional consequences that may be relevant to the development of effective treatments. The absence of sleep disturbances in women suggests a need to understand the mechanisms underlying these differences, as such knowledge could lead to novel therapies in cocaine dependence. (PsycInfo Database Record (c) 2020 APA, all rights reserved)</t>
  </si>
  <si>
    <t>https://doi.org/10.1016/j.pbb.2009.04.006</t>
  </si>
  <si>
    <t>Pharmacology, Biochemistry and Behavior</t>
  </si>
  <si>
    <t>Sex, ethnicity, age and education effects on the Trail Making test in a sample of cocaine abusers</t>
  </si>
  <si>
    <t>Int J Neurosci</t>
  </si>
  <si>
    <t>10.3109/00207450108986518</t>
  </si>
  <si>
    <t>Roberts C, Horton AM Jr.</t>
  </si>
  <si>
    <t>Sex, ethnicity, age and education effects on the Trail Making Test in a sample of heroin abusers</t>
  </si>
  <si>
    <t>Int J Neurosci. 2001 Sep;110(1-2):99-106. doi: 10.3109/00207450108994225.</t>
  </si>
  <si>
    <t>10.3109/00207450108994225</t>
  </si>
  <si>
    <t>Blom Nilsson M.
 Padyab M.
 Mccarty D.
 Lundgren L.</t>
  </si>
  <si>
    <t>Sexual Abuse and Future Mental Health Hospitalization in a Swedish National Sample of Men Who Use Opioids.</t>
  </si>
  <si>
    <t>Objective: Experiences of trauma, specifically sexual abuse, have been linked to both mental health and substance use disorders. This study used 14 years of Swedish health registry data to select a sample of adult men who reported frequent opioid use and assessed if those with a self-reported history of sexual abuse had a higher likelihood of hospitalization for a mental health disorder. Method(s): A Swedish longitudinal (2003-2017) registry study linked Addiction Severity Index (ASI) assessments completed with individuals who sought treatment for substance use disorders with data on hospitalizations for mental health disorders, and assessed associations with self-reported histories of sexual abuse among men who reported sustained and frequent use of opioids (n = 1862). Cox regression methods tested associations and controlled for age, and the 7 ASI composite scores: family and social relationships, employment, alcohol use, drug use, legal, physical health, and mental health. Result(s): The ASI composite score for mental health (hazard ratio [HR] 16.6, P &lt; 0.001) and a history of sexual abuse (HR 1.93, P &lt; 0.001) were associated with an elevated risk of future mental health hospitalization. Conclusion(s): Both the ASI composite scores for mental health and self-reported history of sexual abuse reflected complex needs among men who used opioids and increased risk for mental health hospitalization. Treatment providers should strive to provide integrated care and address the negative aspects of victimization. Copyright © 2020 The Author(s).</t>
  </si>
  <si>
    <t>https://dx.doi.org/10.1097/ADM.0000000000000578</t>
  </si>
  <si>
    <t>Journal of Addiction Medicine. 14(4) (pp E24-E28), 2020. Date of Publication: 01 Jul 2020.</t>
  </si>
  <si>
    <t>Gil-Rivas V, Fiorentine R, Anglin MD.</t>
  </si>
  <si>
    <t>Sexual abuse, physical abuse, and posttraumatic stress disorder among women participating in outpatient drug abuse treatment</t>
  </si>
  <si>
    <t>10.1080/02791072.1996.10471718</t>
  </si>
  <si>
    <t>Sonmez, I; Palamar, JJ</t>
  </si>
  <si>
    <t>Sexual Orientation and Age of First Drug Use Among Adults in the United States</t>
  </si>
  <si>
    <t>Age at the first drug use; club drugs; early substance use initiation; sexual orientation; LGB</t>
  </si>
  <si>
    <t>SUBSTANCE USE; MINORITY STRESS; MENTAL-HEALTH; YOUNG-ADULTS; ALCOHOL-USE; GAY MEN; ADOLESCENTS; PREVALENCE; DISORDERS; IDENTITY</t>
  </si>
  <si>
    <t>Background Early onset of drug use could lead to long-term impairments, and research suggests that substance use and substance use disorders are more common among lesbian, gay, and bisexual (LGB) individuals. We sought to determine whether adults of different sexual identities were at differential risk for an earlier onset of drug use. Methods We examined data from adults participating in the five waves (2015-2019) of the National Survey on Drug Use and Health, a nationally representative sample of noninstitutionalized adults in the United States. We determined whether current sexual identity was associated with retrospectively reported age of the first use of marijuana, cocaine, inhalants, ecstasy, and methamphetamine. Results Compared to heterosexual individuals of the same sex, gay men had a later age of onset of use of all five drugs examined (marijuana, cocaine, inhalants, ecstasy, and methamphetamine) and bisexual men had a later onset of marijuana and inhalant use. Bisexual women had earlier age of onset for marijuana, cocaine, and ecstasy use. When examining early initiation (prior to age 15), both lesbian and bisexual women had greater odds of early initiation for marijuana, cocaine, and ecstasy; bisexual men had greater odds of early initiation for cocaine. Gay men had lower odds of initiation prior to age 15 for marijuana, inhalants, and methamphetamine. Conclusions Current sexual identity is a correlate of earlier onset drug use. Longitudinal research is needed to further examine such associations as sexual identity can shift over time. Results are discussed in relation to prevention efforts aiming younger LGB persons.</t>
  </si>
  <si>
    <t>Ramakrishnan, Abinaya;Gonzales, Gilbert</t>
  </si>
  <si>
    <t>Sexual orientation, mental illness, and substance use disorders among criminal legal systemâ€“involved individuals.</t>
  </si>
  <si>
    <t>Objective: The purpose of this study was to examine the prevalence of mental illness, substance use disorders, and access to treatment among individuals from sexual minority groups who have been involved with the criminal legal system. Methods: This study used data from 195,239 heterosexual adults and 14,995 sexual minority adults ages â‰¥ 18 years surveyed in the 2015â€“2019 National Survey on Drug Use and Health. The authors compared mental illness, substance use disorders, and access to treatment between sexual minority and heterosexual adults by using multivariable logistic regression models and controlling for sociodemographic characteristics. Results: Approximately 9% of legal systemâ€“involved adults identified as belonging to a sexual minority group. Among legally involved individuals, sexual minority individuals were more likely than heterosexual individuals to have a serious mental illness, suicidal ideation, or depressive thoughts and to use inhalants, hallucinogens, alcohol, marijuana, or cocaine. Legally involved sexual minority individuals were also more likely than their heterosexual counterparts to receive treatment for mental illness or substance use disorders. The increased probability of receiving treatment for mental illness and substance use among sexual minority individuals was also observed when comparing sexual minority and heterosexual adults not involved with the criminal legal system. Conclusions: This study adds new population-based research to a limited body of evidence on the health disparities and mental health needs of legally involved sexual minority populations. More research and programmatic and policy interventions are needed to better support legally involved sexual minority groups in order to achieve mental health equity for this vulnerable population. (PsycInfo Database Record (c) 2023 APA, all rights reserved)</t>
  </si>
  <si>
    <t>https://doi.org/10.1176/appi.ps.202100596</t>
  </si>
  <si>
    <t>Austin A.E.
 Short N.A.</t>
  </si>
  <si>
    <t>Sexual Violence, Mental Health, and Prescription Opioid Use and Misuse.</t>
  </si>
  <si>
    <t>Introduction: Previous research indicates that sexual violence is associated with prescription opioid use and misuse. However, this literature is limited by a lack of sex-specific analyses, an inability to establish temporality between experiences of sexual violence and prescription opioid outcomes, and little understanding of mechanisms underlying these associations. Method(s): Data from Waves IV (2008) and V (2016-2018) of the National Longitudinal Study of Adolescent to Adult Health (N=10,685) were analyzed in March 2020. The association of sexual violence with past 30-day prescription opioid use and misuse among women and men and mediation by depression and anxiety diagnoses were examined using generalized structural equation modeling. Temporality was established using self-reported age at the first experience of sexual violence and age at first depression and anxiety diagnoses. Result(s): Sexual violence was associated with an increased likelihood of prescription opioid use and misuse among women (OR=1.68, 95% CI=1.19, 2.39 for use; OR=1.18, 95% CI=0.95, 1.55 for misuse) and men (OR=2.37, 95% CI=1.37, 4.12 for use; OR=1.71, 95% CI=1.06, 2.75 for misuse). Among women, depression (p=0.0420) and anxiety (p=0.0450) diagnoses mediated the association with prescription opioid use, and anxiety diagnosis (p=0.0210) mediated the association with prescription opioid misuse. Among men, anxiety diagnosis (p=0.038) mediated the association with prescription opioid use, and depression diagnosis (p=0.0390) mediated the association with prescription opioid misuse. Conclusion(s): Secondary prevention efforts focused on evidence-based, trauma-informed behavioral health treatment among survivors of sexual violence may prevent prescription opioid use and misuse as strategies for coping with the psychological impact of these traumatic experiences.Copyright © 2020 American Journal of Preventive Medicine</t>
  </si>
  <si>
    <t>https://dx.doi.org/10.1016/j.amepre.2020.06.019</t>
  </si>
  <si>
    <t>American Journal of Preventive Medicine. 59(6) (pp 818-827), 2020. Date of Publication: December 2020.</t>
  </si>
  <si>
    <t>Karamouzian M, Buxton JA, Hategeka C, Nosova E, Hayashi K, Milloy MJ, Kerr T.</t>
  </si>
  <si>
    <t>Shifts in substance use patterns among a cohort of people who use opioids after delisting of OxyContin in BC, Canada: An interrupted time series study</t>
  </si>
  <si>
    <t>Int J Drug Policy. 2022 Nov;109:103852. doi: 10.1016/j.drugpo.2022.103852. Epub 2022 Sep 16.</t>
  </si>
  <si>
    <t>PMC9885984</t>
  </si>
  <si>
    <t>10.1016/j.drugpo.2022.103852</t>
  </si>
  <si>
    <t>Goltser A.
 Soleyman-Zomalan E.
 Kresch F.
 Motov S.</t>
  </si>
  <si>
    <t>Short (low-dose) ketamine infusion for managing acute pain in the ED: Case-report series.</t>
  </si>
  <si>
    <t>A convenience sample of 14 patients received an analgesic dose of ketamine infusion for acute pain in the emergency department (ED). Low-dose ketamine (LDK) was defined as the administration of 0.2 to 0.4 mg/kg of ketamine, and infusion was defined as a drip of ketamine diluted in 50 to 100 mL of normal saline piggyback administered over 10 to 15 minutes. Pain intensity was measured using validated numeric rating scale in 8 of the 14 cases, 5 were documented nonquantitatively, and 1 case was not documented. Fourteen cases in which patients received LDK infusion in the ED were identified. Doses ranged from 10 to 35 mg. Patients received opioids in the ED before LDK infusion in 12 of the 14 cases. Significant improvement in pain was observed in 11 of the 14 cases. None of the patients required rescue analgesia. Two patients reported mild adverse reactions. The administration of analgesic dose of ketamine infusion in the ED may be a safe and effective analgesic modality for ED patients with acute painful conditions who have a history of chronic opioid use or who are refractory to opioid pain medications. More prospective randomized controlled trials are needed before widespread use of LDK infusion for analgesia in the ED can be recommended.</t>
  </si>
  <si>
    <t>https://dx.doi.org/10.1016/j.ajem.2014.09.029</t>
  </si>
  <si>
    <t>American Journal of Emergency Medicine. 33(4) (pp e5-601), 2015. Date of Publication: 01 Apr 2015.</t>
  </si>
  <si>
    <t>Sackey P.V.
 Martling C.-R.
 Carlsward C.
 Sundin O.
 Radell P.J.</t>
  </si>
  <si>
    <t>Short- and long-term follow-up of intensive care unit patients after sedation with isoflurane and midazolam-A pilot study.</t>
  </si>
  <si>
    <t>Objective: To compare memories from the intensive care unit (ICU) and short- and long-term psychological morbidity in patients after sedation with intravenous midazolam or inhaled isoflurane. Design(s): Prospective long-term follow-up after randomized controlled trial. Setting(s): General ICU at Karolinska University Hospital, Solna, Stockholm. Patient(s): Forty patients in need of sedation during ventilator treatment. Intervention(s): Patients were randomized to receive isoflurane or midazolam for goal-directed sedation until extubation or for a maximum of 96 hrs. Measurements and Main Results: For short-term follow-up, doctors', nurses', and physiotherapists' notes from the 4 days following exposure to the study drugs were reviewed for words indicating adequate or pathologic cognitive and psychological recovery. For long-term follow-up, all 6-month survivors received questionnaires including the ICU Memory Tool (ICU-MT), Hospital Anxiety and Depression Scale (HADS), Impact of Event Scale (IES), and Well-Being Index. Additionally, several screening questions for previous posttraumatic stress symptoms were included. In the short term follow-up, no significant differences were found between groups. In the long-term follow-up, a trend toward fewer hallucinations/delusions after isoflurane sedation than after midazolam (two of ten isoflurane patients vs. five of seven midazolam patients) was found (p = .06). None of the five solely isoflurane-sedated patients reported hallucinations/delusions from the ICU. There was no difference in groups in long-term psychological morbidity as measured with HADS and IES. Memories of negative feelings in the ICU (ICU-MT) were associated with high HADS and IES scores (Fisher's exact test, p = .02 and p = .01, respectively). Conclusion(s): Sedation of ICU patients with isoflurane may result in fewer delusional memories or hallucinations from the ICU compared with more commonly used intravenous sedation. Memories of negative feelings from the ICU were associated with symptoms of depression or anxiety or symptoms indicating posttraumatic stress disorder. Further study of memory and cognitive/psychological recovery after prolonged isoflurane sedation beyond 96 hrs is warranted. Copyright © 2008 by the Society of Critical Care Medicine and Lippincott Williams &amp; Wilkins.</t>
  </si>
  <si>
    <t>https://dx.doi.org/10.1097/CCM.0B013E3181652FEE</t>
  </si>
  <si>
    <t>Critical Care Medicine. 36(3) (pp 801-806), 2008. Date of Publication: March 2008.</t>
  </si>
  <si>
    <t>Ottino C.
 Strippoli M.-P.F.
 Gholam M.
 Lasserre A.M.
 Vandeleur C.L.
 Vollenweider P.
 Marques-Vidal P.
 Clair C.
 Preisig M.</t>
  </si>
  <si>
    <t>Short-term and long-term effects of major depressive disorder subtypes on obesity markers and impact of sex on these associations.</t>
  </si>
  <si>
    <t>Background: Only a few studies with conflicting results have examined the effects of sex on the prospective association between depression and subsequent obesity. Objective(s): (1) To simultaneously assess the associations of the subtypes (atypical, melancholic, unspecified) of major depressive disorder (MDD) measured at baseline and subtypes of major depressive episodes (MDE) that emerged during a 5.5-year follow-up with changes in obesity markers (body mass index, waist circumference, fat mass) during this follow-up, and (2) to test the effect of sex on these associations. Method(s): Data from CoLausPsyCoLaus, a population-based cohort study including 2702 participants (50.1% women, mean age 49.6 years). Criteria for mental disorders were elicited using semi-structured interviews. Result(s): History of atypical MDD at baseline was associated with a steeper increase in BMI and waist circumference, whereas atypical MDE during follow-up was associated with a steeper increase in the three studied obesity markers. Melancholic MDD at baseline was associated with a steeper increase in BMI. Several significant interactions with sex were found indicating higher increase in fat mass in men than in women following melancholic MDD reported at baseline, higher decrease in BMI and fat mass in women than in men related to melancholic MDE emerging during follow-up and higher increase in waist circumference in men than in women following unspecified MDD reported at baseline. Limitation(s): Urban sample which may not be representative for the whole population. Conclusion(s): Our results further advocate for the specific need of a thorough monitoring of obesity markers in patients with atypical MDD and suggest less favorable obesity marker changes mainly related to melancholic MDE in men.Copyright © 2021 Elsevier B.V.</t>
  </si>
  <si>
    <t>https://dx.doi.org/10.1016/j.jad.2021.10.057</t>
  </si>
  <si>
    <t>Journal of Affective Disorders. 297 (pp 570-578), 2022. Date of Publication: 15 Jan 2022.</t>
  </si>
  <si>
    <t>Meanley S.
 Choi S.K.
 Thompson A.B.
 Meyers J.L.
 D'Souza G.
 Adimora A.A.
 Mimiaga M.J.
 Kempf M.-C.
 Konkle-Parker D.
 Cohen M.H.
 Teplin L.A.
 Murchison L.
 Rubin L.H.
 Rubtsova A.A.
 Weiss D.J.
 Aouizerat B.
 Friedman M.R.
 Plankey M.W.
 Wilson T.E.</t>
  </si>
  <si>
    <t>Short-term binge drinking, marijuana, and recreational drug use trajectories in a prospective cohort of people living with HIV at the start of COVID-19 mitigation efforts in the United States.</t>
  </si>
  <si>
    <t>Background: At the start of the COVID-19 pandemic, HIV experts suggested that an increase in mental health diagnoses and substance use among people living with HIV (PLHIV) may be an unintended consequence of COVID-19 mitigation efforts (e.g., limiting social contact). We evaluated short-term trajectories in binge drinking, marijuana, and recreational drug use in a prospective cohort of PLHIV. Method(s): Data (N = 2121 PLHIV) consist of survey responses on substance use behaviors from two pre-COVID-19 (October 2018-September 2019) and one COVID-19-era (April 2020-September 2020) timepoints within the MACS/WIHS Combined Cohort Study (MWCCS). We conducted group-based trajectory models, triangulated with generalized linear mixed models, to assess changes in binge drinking, daily marijuana use, and recreational drug use at the start of the pandemic. Controlling for age and race/ethnicity, we tested whether trajectories differed by sex and early-pandemic depressive symptoms, loneliness, and social support. Result(s): Group-based trajectory models yielded two trajectory groups for binge drinking (none vs. any), marijuana (none/infrequent vs. daily), and recreational drug use (none vs. any). Binge drinking and recreational drug use decreased at the beginning of the pandemic. Generalized linear mixed model supported these trends. Consistent with prior research, male sex and having depressive symptoms early pandemic were positively associated with each substance use outcomes. Social support was inversely associated with recreational drug use. Conclusion(s): Contrary to hypotheses, problematic substance use behaviors decreased from pre-pandemic to the post-pandemic follow-up in our sample of PLHIV. Ongoing surveillance is needed to assess whether this pattern persists as the pandemic continues.Copyright © 2022</t>
  </si>
  <si>
    <t>https://dx.doi.org/10.1016/j.drugalcdep.2021.109233</t>
  </si>
  <si>
    <t>Drug and Alcohol Dependence. 231 (no pagination), 2022. Article Number: 109233. Date of Publication: 01 Feb 2022.</t>
  </si>
  <si>
    <t>Lan X.
 Wang C.
 Zhang F.
 Liu H.
 Li W.
 Ye Y.
 Hu Z.
 Mai S.
 Ning Y.
 Zhou Y.</t>
  </si>
  <si>
    <t>Short-term cognitive effects of repeated-dose esketamine in adolescents with major depressive disorder and suicidal ideation: a randomized controlled trial.</t>
  </si>
  <si>
    <t>Background: Ketamine and its enantiomer have rapid and robust effects on depressive symptom and suicidal ideation. Little is known about their cognitive effects in adolescents. We aimed to evaluate the short-term effect of esketamine on cognition in adolescents with major depressive disorder (MDD) and suicidal ideation. Method(s): In this randomized-controlled trial, 51 participants aged 13-18 with MDD and suicidal ideation received three intravenous infusions of either esketamine (0.25 mg/kg) or midazolam (0.02 mg/kg). Four dimensions of the MATRICS Consensus Cognitive Battery (MCCB), including processing speed, working memory, verbal learning and visual learning, were assessed at Days 0, 6 and 12. Result(s): In the linear mixed model, a significant time main effect (F = 12.803, P &lt; 0.001), drug main effect (F = 6.607, P = 0.013), and interaction effect (F = 3.315, P = 0.041) was found in processing speed. Other dimensions including working memory and verbal learning showed significant time main effect (all P &lt; 0.05), but no significant drug or interaction effect (all P &gt; 0.05). Esketamine group showed improvement in processing speed from baseline to Days 6 and 12, and working memory from baseline to Day 12 (all P &lt; 0.05). The generalized estimation equation showed no significant association between baseline cognition and antidepressant or antisuicidal effect (both P &gt; 0.05). Conclusion(s): The present study suggested that three-dose subanesthetic esketamine infusions did not harm cognition among adolescents with MDD and suicidal ideation. Instead, esketamine may be associated with improvement in processing speed. Trial registration: This trial was registered in the Chinese Clinical Trials Registry (http://www.chictr.org.cn , ChiCTR2000041232).Copyright © 2023, BioMed Central Ltd., part of Springer Nature.</t>
  </si>
  <si>
    <t>https://dx.doi.org/10.1186/s13034-023-00647-2</t>
  </si>
  <si>
    <t>Child and Adolescent Psychiatry and Mental Health. 17(1) (no pagination), 2023. Article Number: 108. Date of Publication: December 2023.</t>
  </si>
  <si>
    <t>Koutsoumpa A.
 Papatheodoropoulos C.</t>
  </si>
  <si>
    <t>Short-term dynamics of input and output of CA1 network greatly differ between the dorsal and ventral rat hippocampus.</t>
  </si>
  <si>
    <t>Background: The functional heterogeneity of the hippocampus along its longitudinal axis at the level of behavior is an established concept; however, the neurobiological mechanisms are still unknown. Diversifications in the functioning of intrinsic hippocampal circuitry including short-term dynamics of synaptic inputs and neuronal output, that are important determinants of information processing in the brain, may profoundly contribute to functional specializations along the hippocampus. The objectives of the present study were the examination of the role of the GABAA receptor-mediated inhibition, the mu-opioid receptors and the effect of stimulation intensity on the dynamics of both synaptic input and neuronal output of CA1 region in the dorsal and ventral hippocampus. We used recordings of field potentials from adult rat hippocampal slices evoked by brief repetitive activation of Schaffer collaterals. Result(s): We find that the local CA1 circuit of the dorsal hippocampus presents a remarkably increased dynamic range of frequency-dependent short-term changes in both input and output, ranging from strong facilitation to intense depression at low and high stimulation frequencies respectively. Furthermore, the input-output relationship in the dorsal CA1 circuit is profoundly influenced by frequency and time of presynaptic activation. Strikingly, the ventral hippocampus responds mostly with depression, displaying a rather monotonous input-output relationship over frequency and time. Partial blockade of GABAA receptor-mediated transmission (by 5 muM picrotoxin) profoundly influences input and output dynamics in the dorsal hippocampus but affected only the neuronal output in the ventral hippocampus. M-opioid receptors control short-term dynamics of input and output in the dorsal hippocampus but they play no role in the ventral hippocampus. Conclusion(s): The results demonstrate that information processing by CA1 local network is highly diversified between the dorsal and ventral hippocampus. Transient detection of incoming patterns of activity and frequency-dependent sustained signaling of amplified neuronal information may be assigned to the ventral and dorsal hippocampal circuitry respectively. This disparity should have profound implications for the functional roles ascribed to distinct segments along the long axis of the hippocampus.Copyright © 2019 The Author(s).</t>
  </si>
  <si>
    <t>https://dx.doi.org/10.1186/s12868-019-0517-5</t>
  </si>
  <si>
    <t>BMC Genomics. 20(1) (no pagination), 2019. Article Number: 35. Date of Publication: 22 Jul 2019.</t>
  </si>
  <si>
    <t>Jones, Andrew;Hayhurst, Karen P.;Millar, Tim;Pierce, Matthias;Dunn, Graham;Donmall, Michael</t>
  </si>
  <si>
    <t>Short-term outcomes for opiate and crack users accessing treatment: The effects of criminal justice referral and crack use.</t>
  </si>
  <si>
    <t>Background/Aims: The English drug treatment population doubled in size between 1998 and 2008, increasingly characterised by crack cocaine use and criminal justice system (CJS) referral. We assessed short-term (median 3.5 month) behaviour changes following participation in drug treatment and the moderating effect of CJS referral/crack use. Methods: Opiate and/or crack cocaine users (n = 1,267) were recruited from 342 agencies. Outcome effects were assessed via interaction term regression, clustered at participant level, controlling for client characteristics. Treatment retention effects were tested via Cox proportional hazard models. Results: Statistically significant improvements in health, drug use and offensive behaviour were observed (e.g. heroin use from 87 to 51%, acquisitive offending from 47 to 23%). Referral route was not associated with variation in outcomes. Crack use at baseline was associated with a greater chance of non-fatal overdose at follow-up (p = 0.035, 95% CI 1.08-8.20) but a greater reduction in offending income (p = 0.002, 95% CI Â£104-Â£419). Conclusion: Despite changes in the English drug treatment population, equivalent short-term improvements in client behaviour were observed a decade earlier. Outcomes for CJS-referred clients were comparable to non-CJS. Crack use at treatment entry offered some scope for greater improvements in offending but may be a barrier to cessation of mortality-associated risky behaviour. (PsycINFO Database Record (c) 2019 APA, all rights reserved)</t>
  </si>
  <si>
    <t>https://doi.org/10.1159/000438987</t>
  </si>
  <si>
    <t>Ross, Joanne;Teesson, Maree;Darke, Shane;Lynskey, Michael;Ali, Robert;Ritter, Alison;Cooke, Richard</t>
  </si>
  <si>
    <t>Short-term Outcomes for the Treatment of Heroin Dependence: Findings From the Australian Treatment Outcome Study (ATOS).</t>
  </si>
  <si>
    <t>Aims: To examine drug use, crime, physical and mental health at 3 months postentry to treatment for heroin dependence. Design: Longitudinal cohort study. Setting: Sydney, Melbourne, and Adelaide, Australia. Participants: Seven hundred forty-five individuals recruited on entry to treatment for heroin dependence in the 3 main treatment modalities (methadone/buprenorphine maintenance therapy; detoxification; residential rehabilitation), and 80 heroin users who were not seeking treatment at baseline. Measurements: Structured questionnaires were used to measure drug use, crime, psychopathology, and physical health. At 3 months 10% of the cohort were randomly selected and provided a hair sample as a biologic measure of heroin use for the month preceding interview. Findings: A 3-month follow-up rate of 88% (n = 728) was achieved. There were substantial reductions in heroin use, polydrug use, injection-related risk-taking, heroin overdose, and criminal activity, as well as improvements in physical and mental health. Improvements were less marked among the nontreatment group. There was strong concordance between the cohort's self-reported heroin use and hair analysis results. Positive outcomes tended to be associated with a greater cumulative number of treatment days, and fewer treatment episodes. Conclusions: Treatment works in the short term. Greater treatment exposure was related to improvements across a range of outcomes. (PsycInfo Database Record (c) 2022 APA, all rights reserved)</t>
  </si>
  <si>
    <t>https://doi.org/10.1097/01.adt.0000210717.33564.a8</t>
  </si>
  <si>
    <t>Short-term recovery after subtotal and total abdominal hysterectomy - A randomised clinical trial.</t>
  </si>
  <si>
    <t>Objective To determine whether the day-by-day postoperative recovery differs between women undergoing subtotal and total abdominal hysterectomy, and to analyse factors associated with postoperative recovery and sick leave. Design A prospective, open, randomised multicentre trial. Setting Seven hospitals and one private clinic in the south-east of Sweden. Population Two-hundred women scheduled for hysterectomy for benign conditions were enrolled in the study, and 178 women completed the study. Ninety-four women were randomised to subtotal abdominal hysterectomy; 84 women were randomised to total abdominal hysterectomy. Methods The day-by-day recovery of general wellbeing was measured on a visual analogue scale in a diary 7 days preoperatively and 35 days postoperatively. Psychometric measurements included depression, anxiety and general psychological wellbeing. Main outcome measures Effects of operating method and preoperative wellbeing on the day-by-day recovery and duration of sick leave. Results No significant difference was found in the day-by-day recovery between operating methods. The day-by-day recovery of general wellbeing and duration of sick leave was strongly associated with the occurrence of minor complications, but not with major complications. The level of psychological wellbeing preoperatively was strongly associated with the day-by-day recovery of general wellbeing and duration of sick leave. Conclusions Day-by-day recovery of general wellbeing is no faster in subtotal versus total abdominal hysterectomy. Independent of operation method there is an interaction between preoperative psychological wellbeing, postoperative recovery of general wellbeing and the duration of sick leave. Postoperative complications and preoperative psychological wellbeing are strong determinants for the duration of sick leave. There is a need for intervention studies with a focus on complications and preoperative wellbeing. © RCOG 2010 BJOG An International Journal of Obstetrics and Gynaecology.</t>
  </si>
  <si>
    <t>https://dx.doi.org/10.1111/j.1471-0528.2009.02468.x</t>
  </si>
  <si>
    <t>BJOG: An International Journal of Obstetrics and Gynaecology. 117(4) (pp 469-478), 2010. Date of Publication: March 2010.</t>
  </si>
  <si>
    <t>Tang V.M.
 Pasricha A.N.
 Blumberger D.M.
 Voineskos D.
 Pasricha S.
 Mulsant B.H.
 Daskalakis Z.J.</t>
  </si>
  <si>
    <t>Should Benzodiazepines and Anticonvulsants Be Used during Electroconvulsive Therapy?: A Case Study and Literature Review.</t>
  </si>
  <si>
    <t>Objective: This study aims to investigate the clinical effects of benzodiazepines or anticonvulsant use during a course of electroconvulsive therapy (ECT). Method(s): A case report study of a patient who received ECT with and without concomitant flurazepam and pregabalin is presented. The literature on the use of benzodiazepines and anticonvulsants during ECT is reviewed. Result(s): A woman with treatment resistant depression received a course of ECT while taking flurazepam and pregabalin, but seizures were of short duration and symptomatic improvement was minimal. After discontinuation of flurazepam and pregabalin, a course of right unilateral ultrabrief ECT was associated with adequate seizures and remission of depression and suicidal ideation. Our literature review suggests that benzodiazepines decrease seizure duration, but most evidence shows no association with increased seizure threshold. One prospective RCT and 3 large retrospective studies found that benzodiazepines compromise the efficacy of unilateral but not bilateral ECT. Regarding anticonvulsants, several studies had varied and contradictory results on their effect on seizure duration and seizure threshold. Of the 2 large retrospective studies and 3 RCTs, only 1 retrospective study showed that anticonvulsants decrease the efficacy of ECT. Conclusion(s): Judicious assessment of all medications used in combination with ECT is recommended. Overall, published studies suggest that benzodiazepines and anticonvulsants impact the clinical outcomes of ECT less than what would be expected given their pharmacologic effects. However, there are significant gaps in the literature, including a lack of study on suprathreshold stimulation of right unilateral ECT and the possibility of a greater effect with higher medication doses.Copyright © Wolters Kluwer Health, Inc. All rights reserved.</t>
  </si>
  <si>
    <t>https://dx.doi.org/10.1097/YCT.0000000000000441</t>
  </si>
  <si>
    <t>Journal of ECT. 33(4) (pp 237-242), 2017. Date of Publication: 01 Dec 2017.</t>
  </si>
  <si>
    <t>Sicras-Mainar A.
 Tornero-Tornero J.C.
 Vargas-Negrin F.
 Lizarraga I.
 Sicras-Navarro A.
 Rejas-Gutierrez J.</t>
  </si>
  <si>
    <t>Sick Leave and Costs in Active Workers with Chronic Osteoarthritis Pain in Spain: Outcomes of the OPIOIDS Real World Study.</t>
  </si>
  <si>
    <t>Purpose: To estimate the number of sick leave days and productivity costs in active workers with osteoarthritis (OA) who initiated opioid treatment for moderate/severe chronic pain in clinical practice in Spain. Patients and Methods: This is a secondary analysis of the longitudinal, retrospective OPIOIDS study, using electronic medical records (EMR) of patients aged &gt;=18 years, who started an opioid treatment for moderate/severe chronic OA pain between 2010 and 2015 after treatment failure with &gt;=1 first-line drugs (acetaminophen, metamizole and/or nonsteroidal anti-inflammatory drugs [NSAIDs]). The number of days of sick leave and productivity costs were analyzed during a follow-up period of 36 months. Result(s): A total of 5089 patients with moderate/severe chronic OA pain, aged 56.8 years (standard deviation [SD]: 4.6) (56.6% were female), were analyzed: 73.3% of them started a treatment with weak opioids and 26.7% of them were treated with strong opioids. At 36 months, adherence was 21.0% (strong opioids: 15.4%; weak opioids: 23.0%; p&lt;0.001), and 77% of patients had at least one sick leave related with chronic OA pain, with an average of 93 days off work in all working patients (120.5 days in patients with sick leaves). Besides, 16.9% of the study population had sick leave periods that lasted at least 6 months. Pain reduction was modest (-1.2 points; -4.0%, p&lt;0.001). The cost of sick leave was 2594 patient/year, and factors such as older age (beta=0.043), female sex (beta=0.036), comorbidities (beta=0.035) and strong opioid use (beta=0.031) were associated with higher productivity costs (p&lt;0.05 in all associations). Conclusion(s): Active workers who started opioid treatment for moderate/severe chronic OA pain showed an increased frequency of sick leave and productivity cost, with a modest effect on pain relief. Older age, female sex, comorbidities, and strong opioids were associated with higher costs for society.Copyright © 2022 Sicras-Mainar et al.</t>
  </si>
  <si>
    <t>https://dx.doi.org/10.2147/OARRR.S346746</t>
  </si>
  <si>
    <t>Open Access Rheumatology: Research and Reviews. 14 (pp 25-38), 2022. Date of Publication: 2022.</t>
  </si>
  <si>
    <t>Parker W.
 Jurgens S.</t>
  </si>
  <si>
    <t>Side effects of postoperative multimodal analgesia for major spinal surgery in patients on ketamine infusion.</t>
  </si>
  <si>
    <t>Multimodal analgesia is a ubiquitous technique used in postoperative pain relief, especially in major spinal surgery. Ketamine infusion is a possible adjunct to traditional opioid analgesics, and constituent of a multimodal analgesic therapy. However, ketamine infusion is associated with an array of side effects. These include relatively minor side effects such as nausea and sedation, yet ketamine is better known for its psychotomimetic effects, such as hallucinations and vivid dreams. The latter have stigmatised ketamine in the field of medicine and decreased its use as an analgesic. The aim of this service evaluation was to assess the safety of ketamine infusions by looking at the incidence and severity of side effects in patients who had undergone major spinal surgery. Methods Data were collected from the notes of patients who had undergone major spinal surgery and received a ketamine infusion postoperatively. Incidences of side effects were noted, along with patient demographics and intravenous analgesic drug doses or infusion rates. Additionally, some notes were collected prospectively from patients recovering from spinal surgery in the surgical high dependency unit at Queen's Medical Centre, Nottingham. Results Data from 42 patients were collected. The results included some instances of minor side effects such as nausea and increased sedation. More severe side effects, such as respiratory depression, were rare. No hallucinations were reported while the patients were on ketamine infusion. Discussion Ketamine infusion is a relatively safe and effective addition to postoperative analgesic therapy following major spinal surgery. The results from the service evaluation were generally supported by relevant literature. In fact, ketamine and opiate drugs as part of a multimodal analgesic therapy have been shown to produce fewer harmful side effects than opioids alone, while providing more effective pain relief [1]. Moreover, the incidence of psychotomimetic effects has been shown to be minimal in multiple studies with low dose ketamine infusion [2]. The addition of a ketamine infusion is 'opioid-sparing', which is the current direction of modern pain management.</t>
  </si>
  <si>
    <t>https://dx.doi.org/10.1111/anae.14060</t>
  </si>
  <si>
    <t>Anaesthesia. Conference: Annual Congress of the Association of Anaesthetists of Great Britain and Ireland, AAGBI 2017. Liverpool United Kingdom. 72(Supplement 4) (pp 37), 2017. Date of Publication: September 2017.</t>
  </si>
  <si>
    <t>Lawlor P.G.
 Bruera E.</t>
  </si>
  <si>
    <t>Side-effects of opioids in chronic pain treatment.</t>
  </si>
  <si>
    <t>The emergence of opioid-induced neurotoxicity has gained increasing recognition in the literature in the past decade. Exciting developments at the receptor and intracellular level have revealed some insights into the potential mechanisms underlying this phenomenon. The hitherto reported clinical benefits of opioid rotation and dose reduction in the treatment of opioid toxicity warrant further clarification in prospective studies, particularly in relation to their relative value.</t>
  </si>
  <si>
    <t>https://dx.doi.org/10.1097/00001503-199810000-00016</t>
  </si>
  <si>
    <t>Current Opinion in Anaesthesiology. 11(5) (pp 539-545), 1998. Date of Publication: 1998.</t>
  </si>
  <si>
    <t>Verthein, Uwe;Degkwitz, Peter;Haasen, Christian;Krausz, Michael</t>
  </si>
  <si>
    <t>Significance of Comorbidity for the Long-Term Course of Opiate Dependence.</t>
  </si>
  <si>
    <t>Objective: Studies on drug dependence show a high prevalence of Comorbidity with additional mental disorders. Comorbidity patients also show more poly-substance use and other psychosocial problems. This study analyzed the importance of Comorbidity for the long-term course of opiate dependence. Method: 350 opiate-dependent patients were examined at yearly follow-ups over 4 years using the EuropASI for the assessment of drug-related problems and the CIDI for diagnostic of psychiatric disorders. 196 patients were reached at final follow up (56%). Results: Of the patients reached at final follow-up, 30% had severe, 29% mild and 41% no clinically relevant disorders at baseline. However, the linear relationship at baseline--the more severe the disorder, the greater the impairment through drug-related problems--was not present at final follow-up. The results show that lifetime diagnosis of mental disorder had no prognostic relevance for the long-term course of drug dependency. Conclusion: The assumption that opiate users with an additional mental disorder are more vulnerable in their course of addiction could not be confirmed. (PsycINFO Database Record (c) 2016 APA, all rights reserved)</t>
  </si>
  <si>
    <t>https://doi.org/10.1159/000081412</t>
  </si>
  <si>
    <t>Essink S, Nugteren-van Lonkhuyzen JJ, van Riel AJHP, Dekker D, Hondebrink L.</t>
  </si>
  <si>
    <t>Significant toxicity following an increase in poisonings with designer benzodiazepines in the Netherlands between 2010 and 2020</t>
  </si>
  <si>
    <t>10.1016/j.drugalcdep.2021.109244</t>
  </si>
  <si>
    <t>Sandvik R.K.
 Selbaek G.
 Bergh S.
 Aarsland D.
 Husebo B.S.</t>
  </si>
  <si>
    <t>Signs of Imminent Dying and Change in Symptom Intensity During Pharmacological Treatment in Dying Nursing Home Patients: A Prospective Trajectory Study.</t>
  </si>
  <si>
    <t>Objectives To investigate whether it is possible to determine signs of imminent dying and change in pain and symptom intensity during pharmacological treatment in nursing home patients, from day perceived as dying and to day of death. Design Prospective, longitudinal trajectory trial. Setting Forty-seven nursing homes within 35 municipalities of Norway. Participants A total of 691 nursing home patients were followed during the first year after admission and 152 were assessed carefully in their last days of life. Measurements Time between admission and day of death, and symptom severity by Edmonton symptom assessment system (ESAS), pain (mobilization-observation-behavior-intensity-dementia-2), level of dementia (clinical dementia rating scale), physical function (Karnofsky performance scale), and activities of daily living (physical self-maintenance scale). Results Twenty-five percent died during the first year after admission. Increased fatigue (logistic regression, odds ratio [OR] 1.8, P = .009) and poor appetite (OR 1.2, P = .005) were significantly associated with being able to identify the day a person was imminently dying, which was possible in 61% of the dying (n = 82). On that day, the administration of opioids, midazolam, and anticholinergics increased significantly (P &lt; .001), and was associated with amelioration of symptoms, such as pain (mixed-models linear regression, 60% vs 46%, P &lt; .001), anxiety (44% vs 31%, P &lt; .001), and depression (33% vs 15%, P &lt; .001). However, most symptoms were still prevalent at day of death, and moderate to severe dyspnea and death rattle increased from 44% to 53% (P = .040) and 8% to 19% (P &lt; .001), respectively. Respiratory symptoms were not associated with opioids or anticholinergics. Conclusion Pharmacological treatment ameliorated distressing symptoms in dying nursing home patients; however, most symptoms, including pain and dyspnea, were still common at day of death. Results emphasize critical needs for better implementation of guidelines and staff education. Trial registration ClinicalTrials.gov NCT01920100.Copyright © 2016 AMDA - The Society for Post-Acute and Long-Term Care Medicine</t>
  </si>
  <si>
    <t>https://dx.doi.org/10.1016/j.jamda.2016.05.006</t>
  </si>
  <si>
    <t>Journal of the American Medical Directors Association. 17(9) (pp 821-827), 2016. Date of Publication: 01 Sep 2016.</t>
  </si>
  <si>
    <t>Wardlaw D.</t>
  </si>
  <si>
    <t>Single injection epidural analgesia with local anaesthetic for pain relief following spinal surgery: A prospective randomized study.</t>
  </si>
  <si>
    <t>BACKGROUND CONTEXT: Epidural analgesia is an effective way to relieve postoperative pain following surgical procedures on lower limbs and lower abdomen. As the thecal sac is readily accessible during spinal surgery, epidural analgesia becomes an attractive adjuvant for postoperative analgesia. The literature includes reports on administration of epidural opiates for relief of postoperative pain following spinal surgery. However, they are associated with complications such as urinary retention, respiratory depression, pruritis and patients need additional postoperative monitoring. Epidural instillation of local anaesthetic solution can be a safe option. There are no control studies to evaluate efficacy of local epidural anesthetics for postoperative pain relief following spinal surgery. PURPOSE: The aim of this study was to assess the efficacy of epidural analgesia using local anesthetic for postoperative pain control in spinal surgery. STUDY DESIGN/SETTING: This was a prospective randomised single blind study carried out in a spinal unit with Ethical Committee approval. PATIENT SAMPLE: Thirty-seven consecutive patients were randomised to receive either a single injection of epidural bupivacaine or normal saline (placebo) peri-operatively prior to wound closure. Eight patients were excluded due to inadequate data leaving 29 patients (14 treatment, 15 control). OUTCOME MEASURES: The patients were assessed by self report using the Present Pain Intensity (PPI), the Visual Analog Scale (VAS) and postoperative PCA morphine requirement; also for analgaesic requirement, period to self moblization and hospital stay. METHOD(S): .The anesthetic protocol and the postoperative pain management was standardized for all patients. Observations were carried out preoperatively, at two, six and 24 hours postoperatively RESULTS: The patients receiving epidural bupivacaine needed significantly less systemic opiate administration postoperatively (p&lt;0.005). There was a significant reduction in the six-hour ratings of PPI (p=0.05) and VAS (p&lt;0.05) scores in the patients receiving epidural bupivacaine. The postoperative hospital stay and need for additional analgesia was not significantly different in both groups. There were no complications and additional monitoring was not required. CONCLUSION(S): This is a small study. However the results are significant. We conclude that epidural analgesia with local anesthetic is a safe, effective and simple way to control postoperative pain following spinal surgery.</t>
  </si>
  <si>
    <t>https://dx.doi.org/10.1016/j.spinee.2014.08.079</t>
  </si>
  <si>
    <t>Spine Journal. Conference: 29th Annual Meeting of the North American Spine Society, NASS 2014. San Francisco, CA United States. Conference Publication: (var.pagings). 14(11 SUPPL. 1) (pp S29), 2014. Date of Publication: 01 Nov 2014.</t>
  </si>
  <si>
    <t>Chaib S.
 Bouillot C.
 Bouvard S.
 Vidal B.
 Zimmer L.
 Levigoureux E.</t>
  </si>
  <si>
    <t>Single subanesthetic dose of ketamine produces delayed impact on brain [18F]FDG PET imaging and metabolic connectivity in rats.</t>
  </si>
  <si>
    <t>Introduction: Ketamine, a glutamate NMDA receptor antagonist, is suggested to act very rapidly and durably on the depressive symptoms including treatment-resistant patients but its mechanisms of action remain unclear. There is a requirement for non-invasive biomarkers, such as imaging techniques, which hold promise in monitoring and elucidating its therapeutic impact. Method(s): We explored the glucose metabolism with [18F]FDG positron emission tomography (PET) in ten male rats in a longitudinal study designed to compare imaging patterns immediately after acute subanaesthetic ketamine injection (i.p. 10 mg/kg) with its sustained effects, 5 days later. Changes in [18F]FDG uptake following ketamine administration were estimated using a voxel-based analysis with SPM12 software, and a region of interest (ROI) analysis. A metabolic connectivity analysis was also conducted to estimate the immediate and delayed effects of ketamine on the inter-individual metabolic covariance between the ROIs. Result(s): No significant difference was observed in brain glucose metabolism immediately following acute subanaesthetic ketamine injection. However, a significant decrease of glucose uptake appeared 5 days later, reflecting a sustained and delayed effect of ketamine in the frontal and the cingulate cortex. An increase in the raphe, caudate and cerebellum was also measured. Moreover, metabolic connectivity analyses revealed a significant decrease between the hippocampus and the thalamus at day 5 compared to the baseline. Discussion(s): This study showed that the differences in metabolic profiles appeared belatedly, 5 days after ketamine administration, particularly in the cortical regions. Finally, this methodology will help to characterize the effects of future molecules for the treatment of treatment resistant depression.Copyright © 2023 Chaib, Bouillot, Bouvard, Vidal, Zimmer and Levigoureux.</t>
  </si>
  <si>
    <t>https://dx.doi.org/10.3389/fnins.2023.1213941</t>
  </si>
  <si>
    <t>Frontiers in Neuroscience. 17 (no pagination), 2023. Article Number: 1213941. Date of Publication: 2023.</t>
  </si>
  <si>
    <t>Murray B.
 Carpenter J.
 Dunkley C.
 Moran T.P.
 Kiernan E.A.
 Rianprakaisang T.
 Alsukaiti W.S.
 Calello D.P.
 Kazzi Z.</t>
  </si>
  <si>
    <t>Single-Agent Bupropion Exposures: Clinical Characteristics and an Atypical Cause of Serotonin Toxicity.</t>
  </si>
  <si>
    <t>Introduction: Bupropion is the only Food and Drug Administration-approved synthetic cathinone. It increases the release of norepinephrine in the locus coeruleus and dorsal raphe nucleus, causing an increase in the frequency of serotonergic neuron firing. The diagnosis of serotonin toxicity (ST) from bupropion poisoning is controversial due to the lack of direct serotonergic activity. Nonetheless, there is one documented report of ST after single-agent bupropion overdose and multiple reports describing polypharmacy overdoses where bupropion may have contributed to ST. Method(s): This is a retrospective analysis of data collected by the Toxicology Investigators Consortium (ToxIC), a prospective multi-center toxico-surveillance and research network registry, from 2014 to 2017. Cases were identified if ST was a clinical effect and bupropion was the single agent listed. Data is presented descriptively. Result(s): Of the 266 recorded single bupropion overdoses, the most common symptoms were seizures (47.1%), tachycardia (greater than 140 bpm) (33.9%), agitation (31.7%), toxic psychosis (20.4%), and myoclonus/tremor/hyperreflexia (19%). Benzodiazepines were the most common therapy (69.2%). Thirteen patients (5.9%) were diagnosed with ST by a medical toxicologist. Conclusion(s): Bupropion overdose is primarily associated with seizures, tachycardia, and agitation; bupropion may be an atypical cause of serotonin toxicity.Copyright © 2019, This is a U.S. government work and its text is not subject to copyright protection in the United States; however, its text may be subject to foreign copyright protection.</t>
  </si>
  <si>
    <t>https://dx.doi.org/10.1007/s13181-019-00749-4</t>
  </si>
  <si>
    <t>Journal of Medical Toxicology. 16(1) (pp 12-16), 2020. Date of Publication: 01 Jan 2020.</t>
  </si>
  <si>
    <t>Santos M, Viñuela A, Vela AA, Tendillo FJ.</t>
  </si>
  <si>
    <t>Single-syringe ketamine-propofol for induction of anaesthesia in rabbits</t>
  </si>
  <si>
    <t>Vet Anaesth Analg. 2016 Sep;43(5):561-5. doi: 10.1111/vaa.12345. Epub 2016 Feb 12.</t>
  </si>
  <si>
    <t>10.1111/vaa.12345</t>
  </si>
  <si>
    <t>Novo Ponte A.
 Fernandez Quintana A.
 Quiroga Fernandez C.
 Garcia M.C.</t>
  </si>
  <si>
    <t>Six-month follow up of patients with dual pathology in a community mental health setting.</t>
  </si>
  <si>
    <t>Introduction: Previous studies find that dual pathology, defined as the co-ocurrence of an addictive disorder with other mental disorder, is a condition associated to worse clinical course and outcome [1]. Aim(s): To describe clinical and sociodemographic characteristics of patients with dual pathology admitted to treatment in a in a Mental Health Clinic. To analyse the treatment outcome six months after being admitted to treatment. To study clinical and socio demographic variables associated to adherence to treatment. Method(s): A prospective study of patients who started treatment in an outpatient Mental Health Clinic was carried out from January to June 2016 (N = 220). A protocol was developed for the study. The sample was divided in two subsamples for the analysis: on subsample that met DSM-IV/TR criteria for Dual Diagnosis (patients with a mental disorder in Axis I or II coexisting with a diagnose of substance misuse, excluding tobacco) and other subsample with any diagnose on Axis I or II, without substance consumption. Clinical and sociodemographic variables were included in the study (sex, age, educational level, civil status, length of drug use and administration route, personal history of rehabilitation treatment, number of hospitalizations, type of treatment). Statistical analysis was performed with SPSS version 22.0. Result(s): A total of 220 patients were included (133 women, and 87 men). Mean age was 40.9 years (SD 8.21).Dual pathology was present in 29.54% of the sample, being the most common diagnoses: Alcohol Abuse or Dependence, Cannabis Abuse or Dependence and Cocaine Abuse or Dependence.The most frequently associated diagnoses with substance misuse on Axis I were mood disorders (43%), anxiety disorders (30.5%) and psychotic disorders (19.2%). Patients without substance misuse had a higher prevalence of anxiety Disorders (p &lt; 0.05) compared to the dual subsample. On Axis II, personality disorders were more frequent in patients with dual pathology (77%), compared to non-dual patients (19%). Personality disorders most frequent in patients with dual pathology were mainly included in cluster B whereas among non-dual patients, were most frequently included in cluster C (p &lt; 0.05). The dual diagnosis group was predominantly constituted by men (75%) with mean age younger than non-dual group (p &lt; 0.05). When comparing subjects with a dual diagnosis to patients with a mental disorder alone, there were also differences in other socio-demographic characteristics, such as a lower educational status and a worse employment situation. Retention rate in treatment at six months was 43% in dual subgroup and 83% in patients without dual pathology P&lt;0.01. Patients with dual pathology needed more pharmacologic treatment, more psycho logical support and presented more prevalence of non adherence to prescribed treatment(p &lt; 0.03). Social variables are also analysed. Conclusion(s): There is a high prevalence of dual pathology in patients admitted to treatment in this sample. Dual patients present more association with personality disorders than patients without dual diagnose, worse clinical prof ile and lower retention rates in treatment. The detection and treatment of both conditions in the dual patient is essential to improve their evolution.</t>
  </si>
  <si>
    <t>European Neuropsychopharmacology. Conference: 30th European College of Neuropsychopharmacology Congress, ECNP 2017. Paris France. 27(Supplement 4) (pp S1076-S1077), 2017. Date of Publication: October 2017.</t>
  </si>
  <si>
    <t>Simpson, D. Dwayne;Joe, George W.;Bracy, Sharon A.</t>
  </si>
  <si>
    <t>Six-year follow-up of opioid addicts after admission to treatment.</t>
  </si>
  <si>
    <t>Long-term behavioral outcome status of 990 Black and White daily opioid users (mean age 25 yrs), recorded in follow-up interviews about 6 yrs after admission to community-based treatment programs, was classified in terms of longitudinal patterns of opioid use. 61% of Ss had achieved abstinence from opioid drugs for a year or longer immediately before the follow-up interview. Compared with Ss who continued heavy opioid drug use and with Ss who had problems with nonopioid drugs or alcohol over time, Ss who achieved abstinence also had significantly better long-term outcomes on criminality, use of nonopioid drugs and alcohol, and productive activities. Except for criminal history, outcome status was generally unrelated to demographic and background predictors, but behavioral improvements over time were strongly associated with participation in drug abuse treatment. (28 ref) (PsycINFO Database Record (c) 2019 APA, all rights reserved)</t>
  </si>
  <si>
    <t>https://doi.org/10.1001/archpsyc.1982.04290110070012</t>
  </si>
  <si>
    <t>Hojilla J.C.
 Vlahov D.
 Glidden D.V.
 Amico K.R.
 Mehrotra M.
 Hance R.
 Grant R.M.
 Carrico A.W.</t>
  </si>
  <si>
    <t>Skating on thin ice: Stimulant use and sub-optimal adherence to HIV pre-exposure prophylaxis.</t>
  </si>
  <si>
    <t>Stimulant and heavy alcohol use are prevalent and associated with elevated risk for HIV seroconversion among men who have sex with men (MSM) and transgender women. In addition, each can pose difficulties for antiretroviral adherence among people living with HIV. Scant research has examined the associations of stimulant and heavy alcohol use with adherence to daily oral pre-exposure prophylaxis (PrEP) among MSM and transgender women. To address this gap in the literature, we evaluated the hypothesis that stimulant use and binge drinking are prospectively associated with sub-optimal PrEP adherence. Method(s): We analysed data from participants in a nested case-cohort in the iPrEx open label extension. Stimulant use (i.e. powder cocaine, crack-cocaine, cocaine paste, methamphetamine, cathinone) and binge drinking (i.e. &gt;=5 drinks in a single day) in the last 30 days were assessed. Baseline urine was tested for stimulants using immunoassays to reduce misclassification. Sub-optimal adherence was defined as tenofovir drug concentrations in dried blood spots less than 700 fmol per punch, indicative of less than four doses per week. We tested the prospective association of stimulant use and binge drinking with sub-optimal adherence at the 4-week follow-up visit. Results and Discussion: Data from 330 participants were analysed. The majority of the participants were MSM (89%) with a median age at baseline of 29 years (interquartile range 24 to 39). Approximately 16% (52/330) used stimulants and 22% (72/ 330) reported binge drinking in the last 30 days. Stimulant users had fivefold greater odds of sub-optimal PrEP adherence compared to non-users in adjusted analysis (adjusted odds ratio [aOR] 5.04; [95% CI 1.35 to 18.78]). Self-reported binge drinking was not significantly associated with sub-optimal adherence after adjusting for stimulant use and baseline confounders (aOR 1.16 [0.49 to 2.73]). Depressive symptoms, being transgender, and number of sex partners were also not significantly associated with sub-optimal PrEP adherence (p &gt; 0.05). Conclusion(s): Stimulant use is a risk factor for sub-optimal PrEP adherence in the month following PrEP initiation. Comprehensive prevention approaches that reduce stimulant use may optimize PrEP adherence. Creating adherence plans that specifically address PrEP dosing in the context of ongoing stimulant use should also be considered.Copyright © 2018 The Authors.</t>
  </si>
  <si>
    <t>https://dx.doi.org/10.1002/jia2.25103</t>
  </si>
  <si>
    <t>Journal of the International AIDS Society. 21(3) (no pagination), 2018. Article Number: e25103. Date of Publication: March 2018.</t>
  </si>
  <si>
    <t>Coelho MPP, Diniz KGD, Bering T, Ferreira LDSA, Vieira DA, Castro MRC, Correia MITD, Rocha GA, Teixeira R, Garcia FD, Silva LD.</t>
  </si>
  <si>
    <t>Skeletal muscle mass index and phase angle are decreased in individuals with dependence on alcohol and other substances</t>
  </si>
  <si>
    <t>Nutrition</t>
  </si>
  <si>
    <t>10.1016/j.nut.2019.110614</t>
  </si>
  <si>
    <t>Wong M.M.
 Brower K.J.
 Conroy D.A.
 Lachance K.A.
 Craun E.A.</t>
  </si>
  <si>
    <t>Sleep Characteristics and Behavioral Problems Among Children of Alcoholics and Controls.</t>
  </si>
  <si>
    <t>Background: Past research has indicated that both sleep difficulties and a parental history of alcoholism increase the risk of behavioral problems. But it is not known whether sleep difficulties differentially increase the risk of problem behaviors among children of alcoholics (COAs) and controls. We compared multiple measures of sleep and the relationships between sleep and behavioral problems in these 2 groups of children. Method(s): One hundred and fifteen children aged 8 to 12 (67% COAs; 56% girls; Mage = 10.85, SDage = 1.51) participated in this study. Data presented here were taken from Time 1 of a larger prospective study designed to understand the relationship between sleep and alcohol use. All participants were naive to alcohol and other illicit drugs. Participants were asked to wear an actigraph watch on their nondominant wrist for 1 week. Parents completed the Pediatric Sleep Questionnaire and the Achenbach Child Behavior Checklist. Result(s): Parents of COAs were more likely to rate their children as overtired compared with parents of non-COAs. Structural equation modeling analyses focusing on overall internalizing and externalizing problems did not reveal any group differences on the relationships between sleep measures and behavioral problems. Regression analyses focusing on specific behavioral problems showed that longer total sleep time, parental ratings of "sleep more" and "sleep less" than other children interacted with COA status to predict specific behavioral problems. Conclusion(s): Sleep difficulties and duration appear to be a general risk factor for behavioral problems in both COAs and non-COAs, yet the relationships between specific sleep parameters and behavioral problems appear to be different between the 2 groups.Copyright © 2017 by the Research Society on Alcoholism</t>
  </si>
  <si>
    <t>https://dx.doi.org/10.1111/acer.13585</t>
  </si>
  <si>
    <t>Alcoholism: Clinical and Experimental Research. 42(3) (pp 603-612), 2018. Date of Publication: March 2018.</t>
  </si>
  <si>
    <t>Farrell, Evelyn I.</t>
  </si>
  <si>
    <t>Sleep disturbance as an independent predictor of suicidality in American Indian/Alaskan native adolescents.</t>
  </si>
  <si>
    <t>Suicide is a public health concern worldwide, and researchers have increasingly been interested in understanding the role that sleep disturbances play in suicidality. The interpersonal psychological theory states that for suicide to occur, both desire and capability must be present. Capability is an acquired ability that is influenced by judgment and impulsivity, which are negatively affected by sleep loss. Studies that have examined the role that sleep loss plays in the development of high-risk behaviors, such as suicide, have shown mixed results. Few studies have examined these variables among American Indian/Alaskan Native (AI/AN) individuals who have the highest rate of suicide in the United States. This study examined the relationship between insomnia, depression, and suicidal behavior in 232 AI/AN adolescents who participated in the National Longitudinal Study of Adolescent Health. Logistic regression was used to examine the study variables based on the students' responses during 1st-person interviews in Wave I of the study. The analyses indicated that insomnia significantly predicted depression but did not significantly predict suicidal ideation or suicide attempts in the respondents. Follow-up analyses indicated that suicidal ideation was significantly related to the frequent use of alcohol, marijuana, and cocaine in the respondents. These results are expected to contribute to the knowledge base on the correlates of suicidal behavior and thus help in the development of (a) suicide prevention programs and (b) protocols for the treatment of suicidality in AI/AN adolescents. (PsycINFO Database Record (c) 2019 APA, all rights reserved)</t>
  </si>
  <si>
    <t>Mazzitelli M.
 Trunfio M.
 Milinkovic A.
 Castelli E.
 Sasset L.
 Leoni D.
 Salvucci M.
 Cazzaro R.
 Calcinoni I.
 Balducci P.
 Ribeiro G.C.Q.
 Filagrana G.
 Scaglione V.
 Cattelan A.M.</t>
  </si>
  <si>
    <t>Sleep disturbances and their correlation with cardiovascular risk, obesity, and mood disorders in people with HIV.</t>
  </si>
  <si>
    <t>Background:The relationship between sleep disorders (SDs), cardiovascular risk (CVR), and mood disorders (MDs) has been studied in detail in the general population, but far less in people with HIV (PWH). Method(s):Cross-sectional analysis in single centre cohort of PWH. Sleep quality was assessed using by Epworth Sleepiness Scale (ESS), Insomnia Severity Index (ISI), Berlin Questionnaire (BQ), Pittsburgh Sleep Quality Index (PSQI); anxiety and depression were evaluated by the Generalized Anxiety Disorder-7 and Patient Health Questionnaire-9. Demographic, clinical and HIV-related data were collected, and Framingham and Data collection on Adverse effects of anti-HIV Drugs (DAD)-10 scores were computed in modelling associations with each SDs scale. Result(s):Data were collected for 721 PWH on stable combination antiretroviral therapy (cART) (median age of 53 years, 71.8% males, 96% with undetectable HIV RNA, 50.3% on cART potentially affecting sleep, and 20.4% on hypno-inducing drugs), 76.9% had SDs 60.3, 31.3, 31.1, and 7.9% at PSQI, BQ, ISI, and ESS, respectively. Anxiety and depression were detected in 28.3 and 16.1% participants, respectively. BQ score was independently associated with high BMI (P &lt; 0.001), Framingham risk &gt;10% (P &lt; 0.001), and both DAD-10R and -10F score &gt;10% (P &lt; 0.001 and P = 0.031). PSQI and ISI scores were independently associated with depression and anxiety (P &lt; 0.001). No association between SDs and specific antiretroviral regimens, nor HIV-related parameters was detected. Conclusion(s):In our cohort of PWH on stable ART, despite the alarmingly higher prevalence, SDs were associated with the same determinants (cardiovascular risk factors and MDs) observed in the general population.Copyright © 2023 Lippincott Williams and Wilkins. All rights reserved.</t>
  </si>
  <si>
    <t>https://dx.doi.org/10.1097/QAD.0000000000003493</t>
  </si>
  <si>
    <t>AIDS. 37(6) (pp 925-934), 2023. Date of Publication: 01 May 2023.</t>
  </si>
  <si>
    <t>Costa M.
 Rojas T.R.
 Lacoste D.
 Villes V.
 Aumaitre H.
 Protopopescu C.
 Yaya I.
 Wittkop L.
 Krause J.
 Salmon-Ceron D.
 Marcellin F.
 Sogni P.
 Carrieri M.P.</t>
  </si>
  <si>
    <t>Sleep disturbances in HIV-HCV coinfected patients: Indications for clinical management in the HCV cure era (ANRS CO13 HEPAVIH cohort).</t>
  </si>
  <si>
    <t>Objectives Although common among patients coinfected with HIV and hepatitis C virus (HCV), sleep disturbances (SD) are still poorly documented in this population in the HCV cure era. This longitudinal study aimed at analysing SD in HIV-HCV coinfected patients and identifying their clinical and sociobehavioural correlates. Methods We used 5-year annual follow-up data from 1047 participants in the French National Agency for Research on Aids and Viral Hepatitis Cohort 13 'Hepatite et VIH' (ANRS CO13 HEPAVIH) cohort of HIV-HCV coinfected patients to identify clinical (medical records) and behavioural (self-administered questionnaires) correlates of SD (mixed-effects logistic regression). SD were identified using one item documenting the occurrence of insomnia or difficulty falling asleep (ANRS 'Action Coordonnee 24' self-reported symptoms checklist), and two items documenting perceived sleep quality (Center for Epidemiologic Studies Depression and WHO Quality of Life HIV-specific brief scales). Results Seven hundred and sixteen (68.4%) patients with completed self-administered questionnaires reported SD at their most recent follow-up visit. In the multivariable model, hazardous alcohol consumption (Alcohol Use Disorders Identification Test-Consumption score &gt;= 4 for men, &gt;= 3 for women) (adjusted odds ratio = 1.61; 95% confidence interval: 1.09-2.36), depressive symptoms (6.78; 4.36-10.55) and the number of other physical and psychological self-reported symptoms (1.10; 1.07-1.13) were associated independently with SD after adjustment for sex, age and employment status. HCV cure was not associated significantly with SD. Conclusion SD remain frequent in HIV-HCV coinfected patients and are associated with a series of modifiable behavioural risk factors. Independent of HCV cure, improved screening and comprehensive management of alcohol use, physical and psychological self-reported symptoms and depression are essential in this population. Closer investigation of these risk factors of SDs may both increase sleep quality and indirectly improve patients' clinical outcomes.Copyright © 2019 Lippincott Williams and Wilkins. All rights reserved.</t>
  </si>
  <si>
    <t>https://dx.doi.org/10.1097/MEG.0000000000001441</t>
  </si>
  <si>
    <t>European Journal of Gastroenterology and Hepatology. 31(12) (pp 1508-1517), 2019. Date of Publication: 01 Dec 2019.</t>
  </si>
  <si>
    <t>Borckardt J.J.
 Glaser J.A.
 Carver K.C.
 Reeves S.T.
 George M.S.
 Fredrich S.
 Hohenberger J.</t>
  </si>
  <si>
    <t>Sleep Disturbances in Patients with Advanced Cancer in Different Palliative Care Settings.</t>
  </si>
  <si>
    <t>Context Information regarding sleep disturbances in the population with advanced cancer is meager. Objectives To assess the prevalence of sleep disturbances and possible correlations with associated factors in a large number of patients with advanced cancer admitted to different palliative care settings. Methods This was an observational study performed in different settings of palliative care. A consecutive sample of patients with advanced cancer was prospectively assessed for a period of six months. Epidemiological and clinical data, treatments received in the last month, Karnofsky status, Edmonton Symptom Assessment System scores, and concomitant medical treatment were recorded. Patients were administered the Athens Insomnia Scale and the Hospital Anxiety and Depression Scale (HADS). Results A total of 820 patients were surveyed. Mean age was 69.7 years (SD 12.7), and 429 patients were males. Consistent sleep disturbances (moderate to maximum) were found in 60.8% of patients. Aged patients were less likely to have sleep disturbances, whereas a poor Karnofsky level was significantly associated with sleep problems. Breast, gastrointestinal, head and neck, lung, and prostate cancers were associated with sleep problems. Patients who had a secondary school or undergraduate education had less sleep disturbances. Hormone therapy and use of opioids and corticosteroids were positively associated with sleep disturbances, and there was a positive correlation of HADS-Anxiety and HADS-Depression scores with sleep disturbances. Conclusion More than 60% of palliative care patients have relevant sleep disturbances. Several factors associated with sleep disorders have been identified and should prompt physicians to make a careful examination and subsequent treatment of these disturbances.Copyright © 2015 American Academy of Hospice and Palliative Medicine. Published by Elsevier Inc. All rights reserved.</t>
  </si>
  <si>
    <t>https://dx.doi.org/10.1016/j.jpainsymman.2015.06.018</t>
  </si>
  <si>
    <t>Journal of Pain and Symptom Management. 50(6) (pp 786-792), 2015. Date of Publication: 01 Dec 2015.</t>
  </si>
  <si>
    <t>Jalali N.
 Khalili P.
 Jamali Z.
 Jalali Z.
 Moghadam-Ahmadi A.
 Vakilian A.
 Ayoobi F.</t>
  </si>
  <si>
    <t>Sleep duration, hypnotic drug use, and risk factors: cross- sectional study.</t>
  </si>
  <si>
    <t>Both short sleep duration (SSD) and long sleep duration (LSD) are associated with an increased risk of morbidity and mortality. Here, we aimed to assess the prevalence of sleep duration disturbances among adults in association with demographic, medication use, personal habits, and chronic diseases, while also considering the impact of hypnotic drug use. We performed a cross-sectional study of 9991 adult participants of the Rafsanjan Cohort Study (RCS), as part of the Prospective epidemiological research studies in Iran (PERSIAN). Multivariate logistic regression analyses were conducted to assess the association between short (&lt;6 h) and long (&gt;9 h) sleep duration with demographic and lifestyle parameters and common non-communicable diseases. Additionally, we performed stratified analysis to investigate the association of sleep duration with the abovementioned factors and diseases, in groups with and without hypnotic drug use. We found higher odds of SSD significantly associated with age (P&lt;0.001), BMI (P&lt;0.001), physical activity (P&lt;0.001), and depression (P=0.023). LSD displayed a positive association with the female sex (P&lt;0.001), opium consumption (P&lt;0.001), and history of MI (P=0.045), and a reverse connection with education (P=0.007), physical activity (P&lt;0.001) and alcohol consumption (P=0.027). Stratifying for the hypnotic drug use, our sensitivity analyses indicated that in hypnotic drug users, education (P=0.034) and physical activity (P&lt;0.001) were associated with LSD, in this group, significantly increased odds ratio of LSD were associated with opium consumption (P=0.046) and thyroid dysfunction (P=0.037). Our findings demonstrated the demographic and lifestyle factors and diseases associated with long and short sleep duration in the population of the RCS. Additionally, after stratifying for hypnotic drug use, our results indicated that some diseases are only associated with abnormal sleep duration upon using hypnotic drugs.Copyright © 2023. The Author(s).</t>
  </si>
  <si>
    <t>https://dx.doi.org/10.1038/s41598-023-30501-6</t>
  </si>
  <si>
    <t>Scientific reports. 13(1) (pp 3459), 2023. Date of Publication: 01 Mar 2023.</t>
  </si>
  <si>
    <t>Hernandez E.
 Griggs S.</t>
  </si>
  <si>
    <t>Sleep Health Among Adults in Outpatient Opioid Use Disorder Treatment: A Systematic Review.</t>
  </si>
  <si>
    <t>The current systematic review synthesized available original research on objective and self-reported sleep health dimensions among adults aged 18 to 50 years in outpatient treatment for opioid use disorder (OUD). A comprehensive search was conducted using multiple electronic databases followed by screening 2,738 records published in English from the inception of each database to September 14, 2021. Quality was assessed with the Mixed Methods Appraisal Tool (version 2001). Fifty nine studies-50 descriptive (21 longitudinal, 18 cross-sectional, and 11 case control), seven interventional (five non-randomized), and two mixed/multi method designs-were included, comprising 18,195 adults with mean ages ranging from 23 to 49 years (mean age = 37.5 [SD = 5.9] years; 54.4% female) with OUD and 604 comparison participants without OUD. Studies were predominantly observational with various designs with self-report and objective measures with participants at various points in treatment. More work is needed to understand the multidimensional depth of sleep health in adults with OUD. Optimizing sleep health in adults with OUD may improve their addiction trajectory and should be a priority in practice and research. [Journal of Psychosocial Nursing and Mental Health Services, xx(x), xx-xx.].</t>
  </si>
  <si>
    <t>https://dx.doi.org/10.3928/02793695-20230622-04</t>
  </si>
  <si>
    <t>Journal of psychosocial nursing and mental health services. (pp 1-8), 2023. Date of Publication: 03 Jul 2023.</t>
  </si>
  <si>
    <t>Pace-Schott, Edward F.;Stickgold, Robert;Muzur, Amir;Wigren, Pia E.;Ward, Amie S.;Hart, Carl L.;Clarke, Denise;Morgan, Alexandra;Hobson, J. Allan</t>
  </si>
  <si>
    <t>Sleep quality deteriorates over a binge-abstinence cycle in chronic smoked cocaine users.</t>
  </si>
  <si>
    <t>Rationale: In cocaine dependent individuals, changes in subjective and objective sleep quality accompany their characteristic binge-abstinence cycle. Preliminary studies suggest that sleep quality may decline with prolonged abstinence. Reported here are results of the most extensive study to date on sleep abnormalities during cocaine binge and confirmed abstinence under controlled conditions. Objectives: The purpose of the current study was to use an experimental, inpatient model of the cocaine binge and abstinence cycle to examine the course and magnitude of sleep disturbances during cocaine use and abstinence. Methods: Five inpatient non-treatment seeking cocaine users completed 3 baseline days of drug abstinence followed by 3 days of medically monitored 'binge' cocaine use, and then 15 days of drug abstinence. Physiological sleep was recorded with polysomnography and the Nightcap ambulatory monitor, while subjective sleep was assessed by questionnaire. Results: Across 3 days of binge cocaine use and 15 subsequent days of confirmed drug abstinence, mean sleep duration, efficiency and latency changed in the direction of poorer sleep quality. In contrast, subjective reports of sleep quality remained unchanged across the same period. Conclusions: Physiological sleep quality deteriorated from days when cocaine was used across the first 2 weeks of confirmed drug abstinence. In contrast, subjective reports of sleep quality remained unchanged across the same period. We postulate that this dissociation between objective and subjective sleep quality results from a cocaine-use related disruption of the sleep homeostat. Worsening sleep quality during cocaine abstinence may contribute to the risk of relapse and its treatment may offer novel therapeutic strategies for cocaine dependence. (PsycInfo Database Record (c) 2021 APA, all rights reserved)</t>
  </si>
  <si>
    <t>https://doi.org/10.1007/s00213-004-2088-z</t>
  </si>
  <si>
    <t>GÃ³mez PÃ©rez, Luis J.;Cardullo, Stefano;Cellini, Nicola;Sarlo, Michela;Monteanni, Tommaso;Bonci, Antonello;Terraneo, Alberto;Gallimberti, Luigi;Madeo, Graziella</t>
  </si>
  <si>
    <t>Sleep quality improves during treatment with repetitive transcranial magnetic stimulation (rTMS) in patients with cocaine use disorder: A retrospective observational study.</t>
  </si>
  <si>
    <t>Background: Sleep disturbance is a prominent and common complaint in people with cocaine use disorder (CUD), either during intake or withdrawal. Repetitive transcranial magnetic stimulation (rTMS) has shown promise as a treatment for CUD. Thus, we evaluated the relationship between self-perceived sleep quality and cocaine use pattern variables in outpatients with CUD undergoing an rTMS protocol targeted at the left dorsolateral prefrontal cortex. Methods: This is a retrospective observational study including 87 patients diagnosed with CUD according to the DSM-5 criteria. Scores in Pittsburgh Sleep Quality Index (PSQI), Cocaine Craving Questionnaire (CCQ), Beck Depression Inventory-II (BDI-II), Self-rating Anxiety Scale (SAS), and Symptoms checklist 90-Revised (outcome used: Global Severity Index, GSI) were recorded at baseline, and after 5, 30, 60, and 90 days of rTMS treatment. Cocaine use was assessed by self-report and regular urine screens. Results: Sleep disturbances (PSQI scores &gt; 5) were common in patients at baseline (mean Â± SD; PSQI score baseline: 9.24 Â± 3.89; PSQI &gt; 5 in 88.5% of patients). PSQI scores significantly improved after rTMS treatment (PSQI score Day 90: 6.12 Â± 3.32). Significant and consistent improvements were also seen in craving and in negative-affect symptoms compared to baseline. Considering the lack of a control group, in order to help the conceptualization of the outcomes, we compared the results to a wait-list group (n = 10). No significant improvements were observed in the wait-list group in any of the outcome measures. Conclusions: The present findings support the therapeutic role of rTMS interventions for reducing cocaine use and accompanying symptoms such as sleep disturbance and negative-affect symptoms. (PsycInfo Database Record (c) 2023 APA, all rights reserved)</t>
  </si>
  <si>
    <t>https://doi.org/10.1186/s12888-020-02568-2</t>
  </si>
  <si>
    <t>Bruin V.M.S.
 Bittencourt L.R.A.
 Tufik S.</t>
  </si>
  <si>
    <t>Sleep-wake disturbances in Parkinson's disease: Current evidence regarding diagnostic and therapeutic decisions.</t>
  </si>
  <si>
    <t>Sleep disorders have been frequently reported in patients with Parkinson's disease (PD). However, there is insufficient evidence to guide precise recommendations on some diagnostic and treatment strategies. Here, we review clinical studies dealing with sleep abnormalities in PD and present clinical recommendations. Previous studies describing insomnia, excessive daytime sleepiness, narcolepsy-like episodes, circadian changes, sleep-disordered breathing, rapid eye movement sleep behavior disorder, vivid dreams and restless legs syndrome are evaluated. Longitudinal studies associating sleep disorders with PD onset or clinical deterioration are rare: only one longitudinal study associated daytime sleepiness with PD onset. Evidence suggests that clinical investigations must include direct questioning about depressive symptoms, nocturnal cramps, pain, nocturia and nighttime off periods. A patient interview must be conducted regarding sleep symptoms, including nightmares, abnormal behavior during sleep, snoring, restless legs syndrome and daytime sleepiness. Initial evidence indicates that light therapy improves motor function and depression. Advice on sleep hygiene, the treatment of concomitant depression and the careful use of dopaminergic drugs and hypnosedative agents should be considered. To date, very few controlled studies are available to make a recommendation for the management of sleep-wake disturbances in PD. Copyright © 2012 S. Karger AG, Basel.</t>
  </si>
  <si>
    <t>https://dx.doi.org/10.1159/000335078</t>
  </si>
  <si>
    <t>European Neurology. 67(5) (pp 257-267), 2012. Date of Publication: May 2012.</t>
  </si>
  <si>
    <t>Calsyn, Donald A.;Malcy, Jason A.;Saxon, Andrew J.</t>
  </si>
  <si>
    <t>Slow tapering from methadone maintenance in a program encouraging indefinite maintenance.</t>
  </si>
  <si>
    <t>Longitudinal studies have indicated that most opioid agonist-using patients are not able to successfully complete tapering attempts. Little is known, however, about tapering within a treatment environment that is supportive of indefinite agonist treatment and medication tapering. In this study, all records of patients beginning a slow methadone taper were reviewed (N = 30). No patient successfully completed methadone tapering. Four patients (13.3%) successfully switched to buprenorphine/naloxone, one of whom tapered off buprenorphine/naloxone. Three patients (10%) were continuing their taper at the study's end. One patient transferred to another program, one was administratively discharged, and one had his taper stopped for mishandling doses. The remaining patients (n = 20, 66.7%) stopped their tapers for the following reasons: feeling unstable/withdrawal symptoms (n = 4, 13.3%), drug use/positive urinalysis results (n = 12, 40%), psychiatric instability (n = 3, 10%), and pain management (n = 1, 3.3%). Only one patient prematurely left treatment secondary to a failed taper attempt. Patients attempting tapers should be informed about the difficulty involved and be monitored closely for signs of instability. For a few patients, a taper to a lower methadone dose and a switch to buprenorphine/naloxone are obtainable. Program policies that support both tapering attempts and indefinite maintenance are described in this article. (PsycINFO Database Record (c) 2019 APA, all rights reserved)</t>
  </si>
  <si>
    <t>https://doi.org/10.1016/j.jsat.2005.11.007</t>
  </si>
  <si>
    <t>Kastelic A.
 Dubajic G.
 Strbad E.</t>
  </si>
  <si>
    <t>Slow-release oral morphine for maintenance treatment of opioid addicts intolerant to methadone or with inadequate withdrawal suppression.</t>
  </si>
  <si>
    <t>Aims: Evaluation of the efficacy, safety and acceptability of slow-release oral morphine (SROM) in opioid addicts intolerant to methadone or with inadequate withdrawal suppression. Design(s): Prospective, open, non-comparative multi-centre study. Setting(s): Twelve out-patient Centres for Prevention and Treatment of Drug Addiction in Slovenia. Participant(s): Male and female opioid addicts (age &gt;18 years) under methadone maintenance therapy requiring a change of treatment in order to continue more effectively with maintenance. Intervention(s): Maintenance therapy with methadone was switched to once-daily SROM. Measurements: Efficacy evaluations were based on the reduction of side effects and on the degree of suppression of opiate craving, signs and symptoms of withdrawal. In addition, self-reported somatic and psychic symptoms (SCL-27) as well as World Health Organization quality of life-related (WHO QOL) parameters were monitored. Finding(s): Thirty-nine subjects intolerant to methadone and 28 subjects showing inadequate withdrawal suppression under methadone &gt;=90 mg/day were included as two separate groups in the efficacy analyses. Treatment was switched easily from methadone to SROM on a 1:8 ratio. Four-week SROM treatment resulted in significant reduction of side effects reported under methadone. Signs and symptoms of opioid withdrawal as well as craving for opiates were improved significantly in patients with inadequate response to methadone. Physical and psychological wellbeing improved significantly under SROM treatment. SROM was tolerated very well. Conclusion(s): Maintenance treatment with SROM appears to be a clinically useful alternative treatment in subjects not tolerating methadone or with inadequate withdrawal suppression. © 2008 The Authors.</t>
  </si>
  <si>
    <t>https://dx.doi.org/10.1111/j.1360-0443.2008.02334.x</t>
  </si>
  <si>
    <t>Addiction. 103(11) (pp 1837-1846), 2008. Date of Publication: November 2008.</t>
  </si>
  <si>
    <t>Kafali H.
 Aldemir B.
 Kaygusuz K.
 Gursoy S.
 Kunt N.</t>
  </si>
  <si>
    <t>Small-dose ketamine decreases postoperative morphine requirements [2].</t>
  </si>
  <si>
    <t>https://dx.doi.org/10.1017/S0265021504220282</t>
  </si>
  <si>
    <t>European Journal of Anaesthesiology. 21(11) (pp 916-917), 2004. Date of Publication: November 2004.</t>
  </si>
  <si>
    <t>Nahum-Shani, Inbal;Almirall, Daniel;Yap, Jamie R. T.;McKay, James R.;Lynch, Kevin G.;Freiheit, Elizabeth A.;Dziak, John J.</t>
  </si>
  <si>
    <t>SMART longitudinal analysis: A tutorial for using repeated outcome measures from SMART studies to compare adaptive interventions.</t>
  </si>
  <si>
    <t>In recent years, there has been increased interest in the development of adaptive interventions across various domains of health and psychological research. An adaptive intervention is a protocolized sequence of individualized treatments that seeks to address the unique and changing needs of individuals as they progress through an intervention program. The sequential, multiple assignment, randomized trial (SMART) is an experimental study design that can be used to build the empirical basis for the construction of effective adaptive interventions. A SMART involves multiple stages of randomizations; each stage of randomization is designed to address scientific questions concerning the best intervention option to employ at that point in the intervention. Several adaptive interventions are embedded in a SMART by design; many SMARTs are motivated by scientific questions that concern the comparison of these embedded adaptive interventions. Until recently, analysis methods available for the comparison of adaptive interventions were limited to end-of-study outcomes. The current article provides an accessible and comprehensive tutorial to a new methodology for using repeated outcome data from SMART studies to compare adaptive interventions. We discuss how existing methods for comparing adaptive interventions in terms of end-of-study outcome data from a SMART can be extended for use with longitudinal outcome data. We also highlight the scientific utility of using longitudinal data from a SMART to compare adaptive interventions. A SMART study aiming to develop an adaptive intervention to engage alcohol- and cocaine-dependent individuals in treatment is used to demonstrate the application of this new methodology. (PsycInfo Database Record (c) 2020 APA, all rights reserved)</t>
  </si>
  <si>
    <t>https://doi.org/10.1037/met0000219</t>
  </si>
  <si>
    <t>Psychological Methods</t>
  </si>
  <si>
    <t>Geraud G.
 Valade D.
 Lanteri-Minet M.
 Radat F.
 Lucas C.
 Vives E.
 Joubert J.M.
 Mekies C.</t>
  </si>
  <si>
    <t>SMILE: First observational prospective cohort study of migraine in primary care in France. Description of methods and study population.</t>
  </si>
  <si>
    <t>The SMILE study was conducted among migraine patients consulting in primary care in France. The first phase aimed to describe the study sample of patients at entry to the study, especially emotional dimension (Hospital Anxiety and Depression scale), functional impact (abridged Migraine Specific Questionnaire), stress (Perceived Stress Scale) and coping behaviours (brief COPE inventory avoidance subscale, Coping Strategies Questionnaire catastrophizing subscale), as well as treatments used and their effectiveness and treatments prescribed at end of consultation. Results indicate that consulting migraine patients suffer frequent migraine attacks, exhibit substantial levels of anxiety, functional impact and stress, and often use maladaptive coping strategies. Abortive treatments appear ineffective in most patients (74%). Patients with more affected psychometric variables and treatment ineffectiveness are more likely to be deemed eligible for prophylactic treatment. These data highlight the seriousness of migraine and maladjustment of patients consulting in primary care. © Blackwell Publishing Ltd.</t>
  </si>
  <si>
    <t>https://dx.doi.org/10.1111/j.1468-2982.2007.01489.x</t>
  </si>
  <si>
    <t>Cephalalgia. 28(2) (pp 164-173), 2008. Date of Publication: February 2008.</t>
  </si>
  <si>
    <t>Lapid M.I.
 Hall-Flavin D.K.
 Cox L.S.
 Lichty E.J.
 Krahn L.E.</t>
  </si>
  <si>
    <t>Smokeless tobacco use among addiction patients: A brief report.</t>
  </si>
  <si>
    <t>Introduction: The prevalence and treatment outcome of smokeless tobacco (ST) use among hospitalized addiction patients is unclear. Method(s): Using initially a retrospective and then a prospective study design, data were collected about patients who described "other tobacco use." The data examined included demographics, medical disorders, psychiatric conditions, nicotine treatment and outcome. Result(s): The data from the two samples were consistent. All subjects were Caucasian males, mean age 38.5 years, with daily ST use for at least one year. Most had alcohol dependence. The prevalence rate was 3% retrospectively and 7% prospectively. Interventions included nicotine gum and patches. All subjects abstained from ST use during hospitalization but follow-up data were limited. Conclusion(s): These observations are consistent with reports of ST use being more common in males in the general population and its association with alcohol dependence. Further research is needed into effective long-term treatment for ST use among addiction or psychiatric patients. © 2002 by The Haworth Press, Inc. All rights reserved.</t>
  </si>
  <si>
    <t>https://dx.doi.org/10.1300/J069v21n02_03</t>
  </si>
  <si>
    <t>Journal of Addictive Diseases. 21(2) (pp 27-33), 2002. Date of Publication: 2002.</t>
  </si>
  <si>
    <t>Goldberg D.
 Weber K.M.
 Orsi J.
 Hessol N.A.
 D'Souza G.
 Watts D.H.
 Schwartz R.
 Liu C.
 Glesby M.
 Burian P.
 Cohen M.H.</t>
  </si>
  <si>
    <t>Smoking cessation among women with and at risk for HIV: Are they quitting?.</t>
  </si>
  <si>
    <t>Background: Cigarette smoking is an important risk factor for adverse health events in HIV-infected populations. While recent US population-wide surveys report annual sustained smoking cessation rates of 3.4-8.5%, prospective data are lacking on cessation rates for HIV-infected smokers. Objective(s): To determine the sustained tobacco cessation rate and predictors of cessation among women with or at risk for HIV infection. Design(s): Prospective cohort study. Participant(s): A total of 747 women (537 HIV-infected and 210 HIV-uninfected) who reported smoking at enrollment (1994-1995) in the Women's Interagency HIV Study (WIHS) and remained in follow-up after 10 years. The participants were mostly minority (61% non-Hispanic Blacks and 22% Hispanics) and low income (68% with reported annual incomes of less than or equal to $12,000). Measurements and Main Results: The primary outcome was defined as greater than 12 months continuous cessation at year 10. Multivariate logistic regression was used to identify independent baseline predictors of subsequent tobacco cessation. A total of 121 (16%) women reported tobacco cessation at year 10 (annual sustained cessation rate of 1.8%, 95% CI 1.6-2.1%). Annual sustained cessation rates were 1.8% among both HIV-positive and HIV-negative women (p=0.82). In multivariate analysis, the odds of tobacco cessation were significantly higher in women with more years of education (p trend=0.02) and of Hispanic origin (OR=1.87, 95% CI=1.4-2.9) compared to Black women. Cessation was significantly lower in current or former illicit drug users (OR=0.42 95% CI=0.24-0.74 and OR=0.65, 95% CI=0.49-0.86, respectively, p trend=0.03) and women reporting a higher number of cigarettes per day at baseline (p trend&lt;0.001). Conclusion(s): HIV-infected and at-risk women in this cohort have lower smoking cessation rates than the general population. Given the high prevalence of smoking, the high risk of adverse health events from smoking, and low rates of cessation, it is imperative that we increase efforts and overcome barriers to help these women quit smoking. © 2009 The Author(s).</t>
  </si>
  <si>
    <t>https://dx.doi.org/10.1007/s11606-009-1150-2</t>
  </si>
  <si>
    <t>Journal of General Internal Medicine. 25(1) (pp 39-44), 2010. Date of Publication: January 2010.</t>
  </si>
  <si>
    <t>Adib A.
 Masoompour S.M.
 Vardanjani H.M.
 Gondomkar A.
 Poustchi H.
 Salehi A.
 Islami F.
 Malekzadeh R.</t>
  </si>
  <si>
    <t>Smoking water-pipe, opium use and prevalence of heart disease: A cross-sectional analysis of baseline data from the pars cohort study, southern Iran.</t>
  </si>
  <si>
    <t>Background: Associations between hookah and opium use and an increased risk of ischemic heart disease (IHD) have been suggested in a few studies, but more research is needed on the nature of these associations. We aimed to investigate the association between hookah and opium use and the prevalence of IHD in a population with relatively high prevalence of these exposures in Iran. Method(s): Using baseline data from the Pars Cohort Study (PCS), a prospective study of individuals aged 40-75 years in Fars province, southern Iran, we calculated adjusted and crude odds ratios (ORs) and corresponding 95% confidence intervals (CIs) for the independent association of hookah and opium use with prevalence of IHD. Result(s): Of 9248 participants, 10.2% (95% CI: 9.5, 10.9) had self-reported IHD. Prevalence of ever use of hookah and opium was 48.9% (95% CI: 44.6, 53.6) and 10.2% (95% CI: 8.3, 12.5) among those with IHD, and 37.0% (95% CI: 35.7, 38.3) and 8.1% (95% CI: 7.5, 8.7) among those without IHD, respectively. Adjusted OR for the association with prevalence of IHD was 1.26 (95% CI: 1.08, 1.46) for hookah use and 1.71 (95% CI: 1.30, 2.24) for opium abuse. No dose-response association was found between hookah and prevalence of IHD. Conclusion(s): Hookah and opium abuse were associated with prevalent IHD in this study. Although more research is needed on these associations, particularly in prospective settings, reducing hookah and opium use could potentially reduce IHD risk.Copyright © 2020 The Author (s).</t>
  </si>
  <si>
    <t>https://dx.doi.org/10.34172/aim.2020.17</t>
  </si>
  <si>
    <t>Archives of Iranian Medicine. 23(5) (pp 289-295), 2020. Date of Publication: May 2020.</t>
  </si>
  <si>
    <t>Heffernan TM, O'Neill TS, Moss M.</t>
  </si>
  <si>
    <t>Smoking-related prospective memory deficits observed on naturalistic everyday memory task</t>
  </si>
  <si>
    <t>Ir J Psychol Med. 2013 Mar;30(1):21-27. doi: 10.1017/ipm.2012.4.</t>
  </si>
  <si>
    <t>10.1017/ipm.2012.4</t>
  </si>
  <si>
    <t>Smirnov, Andrew;Najman, Jake M.;Legosz, Margot;Wells, Helene;Kemp, Robert</t>
  </si>
  <si>
    <t>Social contacts and ecstasy offers: Findings of a population-based study.</t>
  </si>
  <si>
    <t>Ecstasy (MDMA) use is relatively common among young adults in many developed countries. However, little is known about how young non-users are first introduced to Ecstasy, including the relative contribution of peer networks and individual risk factors. We assess the role of social contact with Ecstasy-using peers in regard to young adultsâ€™ exposure to offers of Ecstasy, using data from the Natural History Study, a population-based study conducted in Australia. Population screening of young adults (19- to 23-year-olds) identified a sample of young Ecstasy users (N = 315) and a comparison group of Ecstasy-naÃ¯ve participants (N = 199). Two outcomes are considered: being exposed to any Ecstasy offers and being exposed to &gt; 3 offers. Extensive social contact with Ecstasy users was defined as knowing &gt;10 Ecstasy users. Of the Ecstasy-naÃ¯ve young adults, &gt; 40% had ever received Ecstasy offers. Extensive social contact with Ecstasy users independently predicted exposure to multiple (&gt; 3) Ecstasy offers for Ecstasy-naÃ¯ve young adults. These findings indicate that Ecstasy offers are widespread among users and non-users of Ecstasy. For non-users, exposure to Ecstasy offers occurs through social contact with drug-using peers independently of individual risk factors. The pervasiveness of Ecstasy offers suggests that universal education concerning Ecstasy use is required. (PsycINFO Database Record (c) 2016 APA, all rights reserved)</t>
  </si>
  <si>
    <t>https://doi.org/10.1080/02791072.2013.845708</t>
  </si>
  <si>
    <t>Cheung, Yuet-Wah</t>
  </si>
  <si>
    <t>Social correlates of ketamine and other psychoactive drug abuse in Hong Kong.</t>
  </si>
  <si>
    <t>This chapter reports the findings of a pioneer longitudinal survey of ketamine users as well as other psychoactive drug users in Hong Kong, addressing the influence of sociodemographic factors, psychosocial factors, and drug use history among young drug users. These findings indicate the need to address the issues of school attendance, psychosocial conditions, and drug subculture of young drug users, in order for us to better understand the social aspects of ketamine use and improve prevention and intervention strategies. (PsycINFO Database Record (c) 2017 APA, all rights reserved)</t>
  </si>
  <si>
    <t>https://doi.org/10.1201/b18230</t>
  </si>
  <si>
    <t>Boca Raton, FL, US</t>
  </si>
  <si>
    <t>CRC Press</t>
  </si>
  <si>
    <t>Salyers, MP; Mueser, KT</t>
  </si>
  <si>
    <t>Social functioning, psychopathology, and medication side effects in relation to substance use and abuse in schizophrenia</t>
  </si>
  <si>
    <t>alcohol use; drug use; medication side effects; psychopathology; schizophrenia; social functioning; substance abuse</t>
  </si>
  <si>
    <t>SEVERE MENTAL-ILLNESS; DRUG-ABUSE; NEGATIVE SYMPTOMS; TARDIVE-DYSKINESIA; RISK-FACTORS; ALCOHOL-USE; COCAINE; SCALE; HOMELESSNESS; COMORBIDITY</t>
  </si>
  <si>
    <t>Objective: To identify correlates of self-reported substance use and problems associated with that use in people with schizophrenia. Methods: A sample of 404 patients with schizophrenia, schizoaffective disorder, or schizophreniform disorder and longitudinal assessments of substance use were examined. Three groups were formed according to consistency of substance use over time: No/Low Alcohol, Alcohol Only, and Drug Use (with or without alcohol use). Similar groups were formed regarding problems associated with alcohol use. Groups were compared on demographics, psychiatric history, psychopathology, medication side effects, and social functioning. Results: Substance users were more likely to be young, male, and to have lower levels of education. Substance users generally had fewer negative symptoms, more social contacts, and better social-leisure functioning. However, substance users, especially drug users, also were rated as having mon interpersonal and family problems, had an earlier age at first psychiatric hospitalization, and were more likely to have been recently hospitalized. Patients reporting problems with alcohol use reported more frequent alcohol and drug use, greater severity of akathisia, and problems in interpersonal, family, and self-efficacy domains. Conclusions: Many of the same variables that correlate with substance use disorder also correlated with moderate substance use in this sample of people with schizophrenia. Although moderate users of alcohol and drugs may have better social functioning in some areas, they also are likely to have substantial problems in interpersonal relationships, especially those involving family members. (C) 2001 Elsevier Science B.V. All rights reserved.</t>
  </si>
  <si>
    <t>Green, Kerry M.;Doherty, Elaine E.;Reisinger, Heather S.;Chilcoat, Howard D.;Ensminger, Margaret</t>
  </si>
  <si>
    <t>Social integration in young adulthood and the subsequent onset of substance use and disorders among a community population of urban African Americans.</t>
  </si>
  <si>
    <t>Aims: This paper examines the association between social integration in young adulthood and the later onset of substance use and disorders through mid-adulthood. Design: Data come from a community cohort of African Americans followed longitudinally from age 6â€“42 years with four assessment periods. Setting: The cohort all lived in the Woodlawn neighborhood of Chicago in 1966, an urban disadvantaged setting. Participants: All Woodlawn first graders in 1966 were asked to participate; 13 families declined (n = 1242). Measurement: Substance use was measured via interview at age 42 and includes the onset of alcohol and drug use disorders and the onset of cocaine/heroin use between ages 32 and 42 years. Social integration measures were assessed via interview at age 32 and include social roles (employee, spouse, parent), participation in religious and social organizations and a measure of overall social integration. Control variables were measured in childhood and later in the life course. Findings: Multivariate regression analyses suggest that unemployment, being unmarried, infrequent religious service attendance and lower overall social integration in young adulthood predict later adult-onset drug use disorders, but not alcohol use disorders once confounders are taken into consideration. Unemployment and lower overall social integration predict onset of cocaine/ heroin use later in adulthood. Conclusions: Results show meaningful onset of drug use and substance use disorders during mid-adulthood and that social integration in young adulthood seems to play a role in later onset of drug use and drug disorders, but not alcohol disorders. (PsycINFO Database Record (c) 2016 APA, all rights reserved)</t>
  </si>
  <si>
    <t>https://doi.org/10.1111/j.1360-0443.2009.02787.x</t>
  </si>
  <si>
    <t>Lyvers, Michael;Hanigan, Charles;Thorberg, Fred Arne</t>
  </si>
  <si>
    <t>Social interaction anxiety, alexithymia, and drinking motives in Australian university students.</t>
  </si>
  <si>
    <t>In young adults at university, social interaction anxiety has been linked to elevated risk of alcohol-related problems, as has alexithymia. The present study sought to assess whether social interaction anxiety is, like alexithymia, associated with the primary motive of drinking to cope with negative affect. There were 126 undergraduates (76 females, 50 males), aged 18â€“25 years, who were recruited from two southeast Queensland universities to complete validated self-report measures of problematic drinking, alexithymia, drinking motives, and social interaction anxiety. As predicted, social interaction anxiety was positively related to problematic drinking and coping motives for drinking. Alexithymia mediated the relationship of social interaction anxiety with coping motives. Findings were consistent with a developmental hypothesis of the links between social anxiety, alexithymia, and drinking motives. Given the cross-sectional design of the current study, longitudinal research is ultimately needed to confirm such interpretations of alexithymia and alcohol use among socially anxious young adults at university. (PsycInfo Database Record (c) 2023 APA, all rights reserved)</t>
  </si>
  <si>
    <t>https://doi.org/10.1080/02791072.2018.1517228</t>
  </si>
  <si>
    <t>Sapra KJ, Crawford ND, Rudolph AE, Jones KC, Benjamin EO, Fuller CM.</t>
  </si>
  <si>
    <t>Social network members' roles and use of mental health services among drug users in New York City</t>
  </si>
  <si>
    <t>J Behav Health Serv Res</t>
  </si>
  <si>
    <t>10.1007/s11414-013-9355-x</t>
  </si>
  <si>
    <t>Essien-Aleksi I.E.
 Zhang Y.
 Koren A.
 Palacios N.
 Falcon L.M.
 Tucker K.L.</t>
  </si>
  <si>
    <t>Sociocultural factors associated with persistent prescription opioid use (PPOU) among Puerto Rican adults in Massachusetts.</t>
  </si>
  <si>
    <t>Background Increasing numbers of opioid-overdose deaths have been witnessed among Hispanics and other underserved populations in Massachusetts. Puerto Rican adults (PRs) have a disproportionately higher prevalence of chronic diseases than non-Hispanic White adults-conditions linked to increased prescription opioid use and misuse. Stress indicators, including low acculturation, low social support, and perceived discrimination, have been recognized as correlates of chronic diseases. However, little research has been undertaken on how these socio-cultural factors relate to persistent prescription opioid use among PRs. This study evaluated the prevalence of prescription opioid use and socio-cultural factors associated with persistent prescription opioid use among PRs. Methods Data from the prospective population-based Boston Puerto Rican Health Study, at baseline, ~2-year, and ~ 6-year follow-up, were used to estimate prescription opioid use prevalence and its associations with acculturation, social support, and perceived discrimination. Analyses were conducted using multivariable binary logistic regression modeling. Results The study sample was comprised of 798 PRs (age 56.5 +/- 7.5y) with data at all three-time points. A high prevalence of prescription opioid use was observed and was associated with lower household income. PRs with experiences of perceived discrimination had higher odds of persistent prescription opioid use (y/n; OR = 2.85, 95% CI: 1.46-5.58). No significant associations were found between acculturation, social support, and persistent prescription opioid use. Conclusion Our study reported a high prevalence of prescription opioid use in PRs, with persistent prescription opioid use significantly associated with perceived discrimination. Future programs to limit discrimination practices may reduce persistent prescription opioid use and opioidrelated complications among PRs.Copyright © 2023 Essien-Aleksi et al. This is an open access article distributed under the terms of the Creative Commons Attribution License, which permits unrestricted use, distribution, and reproduction in any medium, provided the original author and source are credited.</t>
  </si>
  <si>
    <t>https://dx.doi.org/10.1371/journal.pone.0290104</t>
  </si>
  <si>
    <t>PLoS ONE. 18(8 August) (no pagination), 2023. Article Number: e0290104. Date of Publication: August 2023.</t>
  </si>
  <si>
    <t>Aguglia A.
 Corsini G.P.
 Costanza A.
 Berti A.
 Bruno E.
 Escelsior A.
 Sanvi J.
 Trabucco A.
 Vai E.
 Amerio A.
 Serafini G.
 Amore M.</t>
  </si>
  <si>
    <t>Sociodemographic and Clinical Correlates Associated with the Frequent Service Users in an Italian Psychiatric Emergency Department.</t>
  </si>
  <si>
    <t>Background: The aim of the present study is to identify the main sociodemographic and clinical correlates associated with frequent service users (FSUs) in an Italian psychiatric emergency department. Method(s): This study is an observational and prospective clinical investigation. All subjects (N = 549) consecutively admitted to the Psychiatric Inpatient Unit of the IRCCS Ospedale Policlinico San Martino ((Genoa, Italy) were recruited over a period of 18 months. Result(s): On average, FSUs were more likely to be single (75.0% vs. 64.0, p = 0.001), younger (38.79 years +/- 14.68 vs. 45.94 years +/- 16.94, p = 0.028), with an earlier onset (20.15 years +/- 7.22 vs. 29.33 years +/- 15.96, p &lt; 0.001), and longer length of hospitalisation (13.65 days +/- 12.40 vs. 9.89 +/- 10.15, p = 0.006) compared to non-FSUs. While bipolar disorder was the most common primary diagnosis in both FSUs and non-FSUs, cluster B personality disorder was particularly elevated in FSUs (30.3% vs. 10.4%, p &lt; 0.001). Furthermore, FSUs were more prone to substance use disorder (63.6% vs. 40.0%, p &lt; 0.001), particularly cannabis (45.5% vs. 15.3%, p &lt; 0.001), cocaine (33.3% vs. 10.4%, p &lt; 0.001), and heroin (19.7% vs. 5.8%, p &lt; 0.001), and were more likely to have non-suicidal self-injuries (21.2% vs. 6.8%, p &lt; 0.001). FSUs were significantly more likely to be discharged against medical advice (18.2% vs. 5.6%, p &lt; 0.001) or to have at least one escape attempt from the psychiatric ward (12.1% vs. 0.8%, p &lt; 0.001). Conclusion(s): Specific clinical and social profiles of patients who repeatedly utilised the services of a psychiatric emergency department have been identified. Our findings can be used to develop suitable structures to support and reintegrate FSUs into society and work life.Copyright © 2023 by the authors.</t>
  </si>
  <si>
    <t>https://dx.doi.org/10.3390/diagnostics13030430</t>
  </si>
  <si>
    <t>Diagnostics. 13(3) (no pagination), 2023. Article Number: 430. Date of Publication: February 2023.</t>
  </si>
  <si>
    <t>Shiue K.Y.
 Dasgupta N.
 Naumann R.B.
 Nelson A.E.
 Golightly Y.M.</t>
  </si>
  <si>
    <t>Sociodemographic and clinical predictors of prescription opioid use in a longitudinal community-based cohort study of middle-aged and older adults.</t>
  </si>
  <si>
    <t>Background: Chronic pain prevalence in the United States is likely to increase with an aging population. While opioids have commonly been prescribed to manage pain, their use may be more likely in certain patients. Objective(s): Assess predictors of prescription opioid use in an adult population with a high prevalence of chronic pain. Method(s): Data were from a community-based cohort of White and African American adults aged 50-90 years residing in predominantly rural Johnston County, North Carolina. Univariable and multivariable logistic regression models were used to evaluate sociodemographic and clinical factors in non-opioid users (n=795) at baseline (2006-2010) as predictors of opioid use at follow-up (2013-2015). Variables included age, sex, race, obesity (BMI.30kg/m2), polypharmacy (5+ medications), educational attainment (&lt;12, .12 years), employment (unemployed, employed/retired), insurance (uninsured, public, private), Census block group household poverty rate (&lt;12%, 12-24%, .25%), depressive symptoms (Center for Epidemiologic Studies Depression Scale .16 or depression diagnosis), perceived social support (moderate/poor [&lt;19], strong [.19]; Strong Ties Measure of Social Support, range 0-20), pain sensitivity (sensitive [&lt;4kg], normal [.4kg] pressure pain threshold), and pain catastrophizing (high [.15], moderate/low [&lt;15]; Pain Catastrophizing Helplessness Subscale, range 0-25). Result(s): At follow-up, 13% (n=102) of participants were using prescription opioids. In univariable models, younger age, female sex, obesity, polypharmacy, unemployment, public (vs. private) health insurance, higher poverty, depressive symptoms, poorer perceived social support, pain catastrophizing, and elevated pain sensitivity were independently associated (p&lt;0.05) with opioid use. In the multivariable model, younger age (60 vs. 70 years; adjusted odds ratio, 95% confidence interval=1.76, 1.12.2.77), polypharmacy (2.21, 1.27 .3.85), high pain catastrophizing (2.12, 1.29.3.48), and depressive symptoms (1.93, 1.12.3.31) remained significant independent predictors. Conclusion(s): The simultaneous assessment of a breadth of clinical and sociodemographic factors identified polypharmacy, pain catastrophizing, and depressive symptoms as modifiable predictors of prescription opioid use. These findings support the incorporation of pharmacological review and behavioral approaches into chronic pain management strategies. Further research is warranted to track changes in these factors as prescription opioid use declines nationwide.</t>
  </si>
  <si>
    <t>https://dx.doi.org/10.1002/pds.5114</t>
  </si>
  <si>
    <t>Pharmacoepidemiology and Drug Safety. Conference: 36th International Conference on Pharmacoepidemiology and Therapeutic Risk Management. Virtual. 29(SUPPL 3) (pp 244), 2020. Date of Publication: October 2020.</t>
  </si>
  <si>
    <t>Cheng S.
 Siddiqui T.G.
 Gossop M.
 Kristoffersen E.S.
 Lundqvist C.</t>
  </si>
  <si>
    <t>Sociodemographic, clinical and pharmacological profiles of medication misuse and dependence in hospitalised older patients in Norway: A prospective cross-sectional study.</t>
  </si>
  <si>
    <t>Objectives Timely recognition of medication misuse and dependence is crucial to avoid both adverse drug events and increasing health expenditure. Yet the detection of these disorders in older people remains challenging due to the paucity of evidence on characteristics of patients at risk. This study investigates sociodemographic, pharmacological and clinical characteristics and factors associated with prolonged medication use, misuse and dependence in hospitalised older patients, focusing on three commonly prescribed central nervous system depressants (CNSDs): opioid analgesics, benzodiazepines and z-hypnotics. Design A prospective, cross-sectional study complying with the Strengthening the Reporting of Observational Studies in Epidemiology guidelines. Setting Somatic departments of the Akershus University Hospital, Norway. Participants 246 patients aged 65-90 were included. Outcome measures Prolonged use was defined as using CNSDs for &gt;=4 weeks. Misuse and dependence were assessed with the Diagnostic and Statistical Manual of Mental Disorders, 4th Edition criteria for substance abuse and dependence. We used descriptive statistics to report patients' characteristics and logistic regression to demonstrate factors associated with prolonged use, and misuse or dependence. Results Forty per cent of participants reported using CNSDs for &gt;=4 weeks. The odds of prolonged use were higher for patients aged 75-84 (OR=2.32, 95% CI 1.16 to 4.65) and &gt;=85 (OR=3.33, 95% CI 1.25 to 8.87) vs &lt;75 years, for pain intensity (OR=1.02, 95% CI 1.01 to 1.04), and polypharmacy versus no polypharmacy (OR=5.16, 95% CI 2.13 to 12.55). The odds were lower for patients who completed secondary education (OR=0.33, 95% CI 0.13 to 0.83) compared with those with only basic education. Factors associated with misuse or dependence were pain intensity (OR=1.02, 95% CI 1.01 to 1.04) and concurrent use of &gt;=2 CNSDs (OR=3.99, 95% CI 1.34 to 11.88). Conclusion CNSD overuse is prevalent among hospitalised older patients, despite clear guidelines and recommendations. Our findings underline a need for stronger focus on responsible prescribing, timely detection and prevention of this issue, with special attention towards older patients, those with enhanced pain, polypharmacy and/or concurrent use of several CNSDs. Trial registration number NCT03162081.Copyright © 2019 Author(s).</t>
  </si>
  <si>
    <t>https://dx.doi.org/10.1136/bmjopen-2019-031483</t>
  </si>
  <si>
    <t>BMJ Open. 9(9) (no pagination), 2019. Article Number: e031483. Date of Publication: 01 Sep 2019.</t>
  </si>
  <si>
    <t>Farias, CD; Cardoso, TD; da Silva, MM; D'Angelo, F; Mondin, TC; Souza, LDD; da Silva, RA; Kapczinski, F; Jansen, K; Magalhaes, PVS</t>
  </si>
  <si>
    <t>Socioeconomic and substance use changes in emerging adults and their relationship with mood disorders in a population-based cohort</t>
  </si>
  <si>
    <t>emerging adults; mood disorder; substance use disorder; social roles; economic status; longitudinal studies</t>
  </si>
  <si>
    <t>TREATMENT ENHANCEMENT PROGRAM; CRACK COCAINE USE; QUALITY-OF-LIFE; BIPOLAR DISORDER; FUNCTIONAL IMPAIRMENT; MENTAL-ILLNESS; DEPRESSIVE SYMPTOMS; YOUNG-ADULTS; II DISORDER; ASSOCIATION</t>
  </si>
  <si>
    <t>In this report, we aim to assess the interaction of bipolar disorder and major depressive disorder with the evolution of social roles, economic classification, and substance misuse in emerging adults. This is a longitudinal population-based study (n = 231 at baseline), in which participants were reassessed at a mean of 5 years after baseline. A structured clinical interview was used to diagnose the participants with bipolar disorder and major depression; a control group without mood disorders was included. Men with mood disorders were less likely to be married in the beginning of the study and less likely to work in the follow-up. Women with major depression were less likely to study and more likely to be in a lower economic class at the beginning of the study. In comparison, women with bipolar disorder were less likely to live with their parents and more likely to live with their children in the first wave of the study. Substance misuse was more likely in people with mood disorders, especially in men, and women with bipolar disorder had the highest likelihood in the follow-up. Albeit longitudinal analyses were limited by a possibly insufficient sample size and mediating mechanisms for change, such as stigma, were not explored, the study suggests sex-related specificities regarding the change in social roles and substance use in people with mood disorders. Emerging adults, especially those with mood disorders, are in a period of change and instability and at a greater risk for substance use and abuse.</t>
  </si>
  <si>
    <t>Richardson L.A.
 Long C.
 DeBeck K.
 Nguyen P.
 Milloy M.-J.S.
 Wood E.
 Kerr T.H.</t>
  </si>
  <si>
    <t>Socioeconomic marginalisation in the structural production of vulnerability to violence among people who use illicit drugs.</t>
  </si>
  <si>
    <t>OBJECTIVE: Many people who use illicit drugs (PWUD) face challenges to their financial stability. Resulting activities that PWUD undertake to generate income may increase their vulnerability to violence. We therefore examined the relationship between income generation and exposure to violence across a wide range of income generating activities among HIV-positive and HIV-negative PWUD living in Vancouver, Canada.
 METHODS: Data were derived from cohorts of HIV-seropositive and HIV-seronegative PWUD (n=1876) between December 2005 and November 2012. We estimated the relationship between different types of income generation and suffering physical or sexual violence using bivariate and multivariate generalised estimating equations, as well as the characteristics of violent interactions.
 RESULTS: Exposure to violence was reported among 977 (52%) study participants over the study period. In multivariate models controlling for sociodemographic characteristics, mental health status, and drug use patterns, violence was independently and positively associated with participation in street-based income generation activities (ie, recycling, squeegeeing and panhandling; adjusted OR (AOR)=1.39, 95% CI 1.23 to 1.57), sex work (AOR=1.23, 95% CI 1.00 to 1.50), drug dealing (AOR=1.63, 95% CI 1.44 to 1.84), and theft and other acquisitive criminal activity (AOR=1.51, 95% CI 1.27 to 1.80). Engagement in regular, self-employment or temporary employment was not associated with being exposed to violence. Strangers were the most common perpetrators of violence (46.7%) and beatings the most common type of exposure (70.8%).
 CONCLUSIONS: These results suggest that economic activities expose individuals to contexts associated with social and structural vulnerability to violence. The creation of safe economic opportunities which can minimise vulnerability to violence among PWUD is therefore urgently required.Copyright Published by the BMJ Publishing Group Limited. For permission to use (where not already granted under a licence) please go to http://group.bmj.com/group/rights-licensing/permissions.</t>
  </si>
  <si>
    <t>https://dx.doi.org/10.1136/jech-2014-205079</t>
  </si>
  <si>
    <t>Journal of epidemiology and community health. 69(7) (pp 686-692), 2015. Date of Publication: 01 Jul 2015.</t>
  </si>
  <si>
    <t>Woody, George E.;McLellan, A. Thomas;Luborsky, Lester;O'Brien, Charles P.</t>
  </si>
  <si>
    <t>Sociopathy and psychotherapy outcome.</t>
  </si>
  <si>
    <t>Conducted a 24-wk program of drug counseling or professional psychotherapy for 110 18â€“55 yr old male opiate addicts. Treatment responses were contrasted for 4 subgroups of these Ss: 13 Ss meeting Diagnostic and Statistical Manual of Mental Disorders (DSM-III) criteria for antisocial personality (ASP), 17 Ss meeting criteria of depression (DEP) and ASP, 16 Ss meeting criteria for DEP, and 16 Ss who were opiate addicted alone (OP). Self-reports were used to measure affect, cognition, and psychiatric symptoms at pretreatment and at 1- and 7-mo evaluation points. Structured interviews were administered at the start of treatment and repeated at reevaluation points. OP Ss showed significant improvement in 11 problem areas; DEP Ss showed significant improvement in 9 problem areas; DEP and ASP Ss showed significant improvements in 11 problem areas; ASP Ss showed significant improvement in 3 problem areas. To test whether differential responsiveness was due to the use of DSM-III criteria, Ss were grouped on the basis of Research Diagnostic Criteria and compared. Analysis showed almost identical results, although there were fewer Ss in each group. It is suggested that psychotherapy is not beneficial for opiate addicts with ASP only. (21 ref) (PsycINFO Database Record (c) 2019 APA, all rights reserved)</t>
  </si>
  <si>
    <t>https://doi.org/10.1001/archpsyc.1985.01790340059009</t>
  </si>
  <si>
    <t>Khalil R.
 Khalid H.
 Kamel A.
 Mohamed O.
 Mohamed S.</t>
  </si>
  <si>
    <t>Sodium valproate versus continuous infusion of haloperidol in management of agitated critically ill patients.</t>
  </si>
  <si>
    <t>INTRODUCTION. Agitation occurs in up to 70% of critically ill patients and is a significant source of distress for patients, families, and providers (Fraser GL, et al.2000). Sedatives are administered to 50% of intensive care unit (ICU) patients to alleviate agitation (1). Choice of sedative is complex and largely driven by patient context. No sedative has consistently been shown to be superior to the rest, and alternative agents are greatly needed (2).Most ICU patients, especially those requiring mechanical ventilation, are treated with opioids, propofol, and/or benzodiazepines (1&amp;3). Use of these agents is limited by adverse effects (eg, hemodynamic derangement for safe administration (4). New therapies for treating agitation are rarely introduced into practice, with dexmedetomidine being the most recent in 1999. Consequently, providers have increasingly repurposed older pharmacologic agents as ICU sedatives (eg, clonidine, Phenobarbital, and valproate (depakene) (5 &amp; 6). Recently, valproate has been administered to critically ill patients to treat agitation and delirium, but there are few published reports to support this practice (7-9). Valproate is an emerging treatment for ICU agitation because it allows patients to interact with their caregivers; can be administered outside of the ICU; has both an intravenous (IV) and enteral formulation; has a low drug acquisition cost; and has not been associated with respiratory depression, hemodynamic derangements, or delirium. In this study we describe the use of depakene &amp; haloperidol for agitation in critically ill patients and examine their safety. METHODS. prospective study on 100 critically ill patients with agitation in kasralainy hospital over period from may 2016 to June 2017.patients were divided in to two groups, each group included 50 patients, 1st group patients received depakene orally and 2nd group patients received haloperidol by i.v infusion for 72h.Richmound agitation sedation score and doses of additional sedative drugs were noted and calculated daily in the first three days. RESULTS. our study showed that valproate was equal in efficacy in controlling agitation; decreasing the RAAS significantly after 48h from initiation (2.52+/-0.61 Vs 0.28+/-0.54 with p&lt;0.001) for depakene and (2.6+/-0.67 Vs 0.34+/-0.48 with p&lt;0.001) for haloperidol. There was also decrease in the doses of additional sedative drugs used to control agitation (midazolam &amp; propofol) after 48h from drug initiation.- both drugs therapy was associated with decrease in heart rate (89+/- 20 vs. 86.6+/-13.6 with p=0.002 for valproate and 99.8+/-23.3 vs. 91+/- 16.7 with p&lt;0.001 for haloperidol) .theyhad no effect on blood pressure. Haloperidol therapy was associated with significant QTc prolongation. CONCLUSION. valproate was equal in efficacy as haloperidol infusion in controlling agitation in ICU and decreasing the doses of additional sedative drugs used after 48h from initiation.</t>
  </si>
  <si>
    <t>https://dx.doi.org/10.1186/s40635-019-0265-y</t>
  </si>
  <si>
    <t>Intensive Care Medicine Experimental. Conference: 32nd European Society of Intensive Care Medicine Annual Congress, ESICM 2019. Berlin Germany. 7(Supplement 3) (no pagination), 2019. Date of Publication: September 2019.</t>
  </si>
  <si>
    <t>Grebely J.
 Dore G.J.
 Aspinall R.
 Rodriguez-Torres M.
 Fox R.
 Liu L.
 Ding X.
 McNally J.
 Osinusi A.
 Brainard D.
 Subramanian M.
 Sulkowski M.
 Feld J.</t>
  </si>
  <si>
    <t>SOF/VEL for 12 weeks is well tolerated and results in high SVR12 rates in people receiving opioid substitution therapy.</t>
  </si>
  <si>
    <t>Background and Aims: HCV infection is highly prevalent among patients with a history of injecting drug use including those receiving opioid substitution therapy (OST). The Phase 3 ASTRAL studies demonstrated that treatment with the once-daily fixed-dose combination tablet of sofosbuvir/velpatasvir (SOF/VEL) was well tolerated and results in SVR12 rates &gt;95% across all HCV genotypes. As neither SOF nor VEL have significant drug-drug interactions with medications commonly used for opioid substitution, these patients were not excluded from the SOF/VEL clinical program. Method(s): This was a post-hoc analysis of data among patients treated with SOF/VEL in the Phase 3 ASTRAL-1, ASTRAL-2, and ASTRAL-3 studies. Records of concomitant mediations were reviewed for use of OST (including methadone, buprenorphine and buprenorphine/ naloxone). Study drug adherence was self-reported. The safety and efficacy of SOF/VEL were compared between patients receiving, and not receiving OST. Result(s): Among 1,035 enrolled, 51 (5%) patients were receiving OST. Compared to those not receiving OST (n = 984), those receiving OST were more often male (77% vs. 60%) and had HCV genotype 3 infection (47% vs. 24%). Overall, the incidence of adverse events (AEs) was similar between those receiving and not receiving OST (one patient discontinued treatment for AEs in each group), although patients receiving OST had a higher incidence of Grade 3 and 4 AEs (14%) compared with non-OST patients (3%). SVR12 was similar ( p = 0.26) in those receiving OST (96%, 49/51) and not receiving OST (98%, 966/984). The two patients who did not achieve SVR12 in the OST group included one who discontinued treatment after one dose of SOF/VEL due to AEs of anxiety, headache and disturbance in attention, and one who was discontinued after 5 days of treatment by the investigator for non-adherence to study medication. One patient not on OST and without a history of drug use and was determined to have HCV re-infection by deep sequencing of virus at time of virologic failure. Conclusion(s): The pangenotypic SOF/VEL FDC provides a well tolerated and highly effective treatment for HCV infection for patients on opioid substitution therapy. Further prospective evaluation of SOF/VEL in people who inject drugs (PWIDs) is ongoing.</t>
  </si>
  <si>
    <t>Journal of Hepatology. Conference: 51st Annual Meeting of the European Association for the Study of the Liver, International Liver Congress 2016. Barcelona Spain. Conference Publication: (var.pagings). 64(2 SUPPL. 1) (pp S776), 2016. Date of Publication: April 2016.</t>
  </si>
  <si>
    <t>Splinter W.M.
 Thomson M.E.</t>
  </si>
  <si>
    <t>Somatic paravertebral block decreases opioid requirements in children undergoing appendectomy.</t>
  </si>
  <si>
    <t>Purpose: Somatic paravertebral block (SPVB) appears to provide effective and prolonged nerve block in children; however, study of its use in this population is limited. We compared SPVB with no block in children undergoing appendectomy. Method(s): Thirty-six children aged 3-16 yr undergoing open appendectomy were involved in this prospective randomized controlled study. Anesthesia was induced with propofol and maintained with isoflurane in N 2O/oxygen. All subjects received fentanyl, acetaminophen and ketorolac during anesthesia. Group I (SPVB) subjects received a right SPVB at T11, T12, and L1 using 0.2% ropivacaine 0.25 mL.kg-1 with epinephrine 1:200,000 preoperatively. Group II (Control) had only bandaids applied to skin. Both groups were given morphine 0.05 mg.kg-1 iv every 2 hr if pain scores reached 5/10 on a visual analogue scale. Acetaminophen was administered postoperatively every 6 hr to both groups. Time to first dose of morphine, total dose of morphine in 24 hr, and any adverse effects up to 24 hr after surgery were recorded. Result(s): Group I (SPVB) subjects required significantly less morphine than Group II (Control) patients (0.12 +/- 0.07 vs0.34 +/- 0.15 mg.kg -1, respectively; P &lt; 0.001), and time to their first dose was significantly longer (7.1 +/- 4.4 vs 2.5 +/- 1.6 hr, respectively; P &lt; 0.001). Incidence of vomiting was 11% with Group I and 27% with Group II (P = 0.21). No other adverse effects were observed in either group. Conclusion(s): In children undergoing appendectomy, SPVB provides better pain relief than no block and reduces opioid requirements. Side effects were not statistically different between groups. © Canadian Anesthesiologists' Society 2009.</t>
  </si>
  <si>
    <t>https://dx.doi.org/10.1007/s12630-009-9239-y</t>
  </si>
  <si>
    <t>Canadian Journal of Anesthesia. 57(3) (pp 206-210), 2010. Date of Publication: March 2010.</t>
  </si>
  <si>
    <t>Popov P.
 Becka J.
 Wilczek H.</t>
  </si>
  <si>
    <t>Some Information about Complex Care of Drug Addicts during Five-Year Duration of Methadone Maintenance Program in General Faculty Hospital in Prague. [Czech]</t>
  </si>
  <si>
    <t>Methadone maintenance program in General Faculty Hospital in Prague has been in operation for five years since August 1997. During this period a broad spectrum of complex care was supported to opioid drug addicts. Not only substitution of methadone or buprenorphine but also psychiatric, social and health care was guaranteed. The goal of this article is the information about our experience achieved during the five-year existence of the methadone maintenance program.</t>
  </si>
  <si>
    <t>Vnitrni Lekarstvi. 49(11) (pp 851-858), 2003. Date of Publication: 2003.</t>
  </si>
  <si>
    <t>Shaner, A; Roberts, LJ; Eckman, TA; Racenstein, JM; Tucker, DE; Tsuang, JW; Mintz, J</t>
  </si>
  <si>
    <t>Sources of diagnostic uncertainty for chronically psychotic cocaine abusers</t>
  </si>
  <si>
    <t>SCHIZOPHRENIC-PATIENTS; AMPHETAMINE; DEXTROAMPHETAMINE; DISORDERS; SYMPTOMS; METHYLPHENIDATE</t>
  </si>
  <si>
    <t>Objective: This study determined the sources and frequency of diagnostic uncertainty for patients with chronic psychosis and active cocaine abuse or dependence and assessed the usefulness of prospective follow-up in clarifying diagnosis. Methods: A total of 165 male patients with chronic psychoses and cocaine abuse or dependence on inpatient units of a Veterans Affairs medical center were evaluated using the Structured Clinical Interview for DSM-III-R (SCID-R), urine tests, hospital records, and interviews with collateral sources. An algorithm allowing key SCID-R items and diagnostic criteria to be designated as provisionally met or uncertain was applied, resulting in a provisional diagnosis and a list of alternate diagnoses. The assessment was repeated 18 months later in an attempt to resolve diagnostic uncertainty. Results: In 30 cases (18 percent), initial assessment produced a definitive diagnosis, including 21 cases of schizophrenia, six of schizoaffective disorder, and three of psychostimulant-induced psychotic disorder In the other 135 cases, a definitive diagnosis could not be reached because of one or more soul ces of diagnostic uncertainty, including insufficient periods of abstinence (78 percent), poor memory (24 percent), and inconsistent reporting (20 percent). Reassessment at 18 months led to definitive diagnoses in 12 additional cases. Conclusions: It was frequently difficult to distinguish schizophrenia from chronic substance-induced psychoses. Rather than concluding prematurely that psychotic symptoms are, or are not, substance induced, clinicians should initiate treatment of both psychosis and the substance use disorder in uncertain cases. The persistence or resolution of psychosis during abstinence and additional history from the stabilized patient or collateral sources map clarify the diagnosis.</t>
  </si>
  <si>
    <t>Skalli L.
 Nicole L.</t>
  </si>
  <si>
    <t>Specialised first-episode psychosis services: A systematic review of the literature. [French]</t>
  </si>
  <si>
    <t>Introduction: Schizophrenia and its related disorders are prevalent, disabling and costly. Recent longitudinal studies found that the first two to five years of schizophrenia-spectrum disorders are characterised by symptomatic and functional deterioration. This led to the hypothesis of the existence of a critical period in the treatment of individuals suffering from psychosis: an assertive intervention during the first two to five years of psychosis could improve long term outcomes and prevent the emergence of psychosocial deficits. Objective(s): The objectives of this review are to describe different specialised first-episode psychosis services (FEP) and report their results at different times of follow-up in order to determine what specific approaches they should include, the optimal duration of treatment, and the characteristics of the patients who benefit the most from such programs. Method(s): We systematically reviewed psycINFO and MEDLINE in search of studies dealing with efficacy or efficiency of specialized FEP programs. We only included research that had at least one comparison group and excluded those dealing with primary prevention of psychosis or prodromal interventions. Result(s): Five, all Scandinavian, programs and their results at different follow-up times are presented. The Parachute project started in 1994 in Sweden with the objectives to use low dosages of antipsychotics (AP), to minimize hospitalisations, to offer specialized individual and familial psychotherapy, and to assure continuity of care during a five-year period. It compared the Parachute study group with a prospective and a historical group. At three years, the Parachute group had spent less days hospitalised (but more days in a crisis home), was associated with a lower percentage of patients receiving disability allowances and had a trend toward better efficiency than the control groups. The Danish National schizophrenia project started in 1997 and included 16 centers that offered a two-year specialised FEP treatment. Patients were randomly assigned to treatment as usual (TU), treatment as usual enriched with support psychodynamic psychotherapy (SPP) and integrated treatment (IT). At the end of the two-year treatment period, patients receiving IT had significantly less positive symptoms, less negative symptoms and better scores in the global assessment scale (GAS) than TU. The Opus project started in 1998 in Denmark. It is a randomised, controlled study comparing a two-year FEP integrated treatment (IT) with standard treatment (ST). After the two-year period, patients were transferred to ST and were assessed at five years (three years after the end of the IT). At the end of the active phase of treatment, patients in IT group had better positive, negative and GAS scores, used lower dosages of AP and used less illicit drugs. At five-years, the only difference between IT and ST groups was that the IT group was associated with more patients living independently. The Open Dialogue project started in 1994 in Finland. It compared conventional treatment (CT) with acute psychosis integrated treatment (API) and Open dialogue approach in acute psychosis treatment (ODAP). At the two-year assessment, API and ODAP groups had less relapses, spent less days hospitalised, used less AP and had better GAS scores than CT. The ODAP group had better scores on the brief psychiatric rating scale than the API group and was associated with fewer patients receiving disability allowances than the CT group. At five-years, there was no difference in the outcomes between API and ODAP, but the authors suggest that the ODAP group was more efficient, because it had similar results as the API group while using less resources. The Soteria Nacka project started in 1990 in Sweden. It compared patients receiving only outpatient specialised FEP treatment (CE) with those receiving outpatient and crisis home specialised FEP treatment (CC). At the five-year assessment, the CC group had better GAS scores than the CE group, but only for patients suffering from a psychosis in the schizophrenia-spectrum. Also, less patients in the CC group used AP and when they did, they had lower dosages. The CC group was also associated with more patients working or studying at the end of the five-year follow-up and with significantly more patients in remission compared to the CE group. Finally, the Opus project, Parachute project and Soteria Nacka found that patients suffering from a psychosis in the schizophrenia-spectrum are those who benefit the most from the specialized, comprehensive, FEP-programs. Conclusion(s): The programs specialised in the treatment of FEP show encouraging results mainly during their active phase. This review suggests that a two-year treatment period is not long enough to enable patients to maintain the improvements obtained during the active phase of an integrated treatment. Future studies should aim to determine - the characteristics of the patients that most benefit from - the specific interventions that should be included in and - the ideal duration of treatment of the comprehensive FEP programs. © L'Encephale, Paris, 2010.</t>
  </si>
  <si>
    <t>https://dx.doi.org/10.1016/j.encep.2010.08.004</t>
  </si>
  <si>
    <t>Encephale. 37(SUPPL. 1) (pp S66-S76), 2011. Date of Publication: May 2011.</t>
  </si>
  <si>
    <t>Ouellet-Plamondon, C.;Abdel-Baki, A.;Salvat, Ã‰.;Potvin, S.</t>
  </si>
  <si>
    <t>Specific impact of stimulant, alcohol and cannabis use disorders on first-episode psychosis: 2-year functional and symptomatic outcomes.</t>
  </si>
  <si>
    <t>Background: Many studies have concluded that cannabis use disorder (CUD) negatively influences outcomes in first-episode psychosis (FEP). However, few have taken into account the impact of concurrent misuse of other substances. Methods: This 2-year, prospective, longitudinal study of FEP patients, aged between 18 and 30 years, admitted to early intervention programs in Montreal, Quebec, Canada, examined the specific influence of different substance use disorders (SUD) (alcohol, cannabis, cocaine, amphetamines) on service utilization, symptomatic and functional outcomes in FEP. Results: Drugs and alcohol were associated with lower functioning, but drugs had a greater negative impact on most measures at 2-year follow-up. Half of CUD patients and more than 65% of cocaine or amphetamine abusers presented polysubstance use disorder (poly-SUD). The only group that deteriorated from years 1 to 2 (symptoms and functioning) were patients with persistent CUD alone. Outcome was worse in CUD than in the no-SUD group at 2 years. Cocaine, amphetamines and poly-SUD were associated with worse symptomatic and functional outcomes from the 1st year of treatment, persisting over time with higher service utilization (hospitalization). Conclusion: The negative impact attributed to CUD in previous studies could be partly attributed to methodological flaws, like including polysubstance abusers among cannabis misusers. However, our investigation confirmed the negative effect of CUD on outcome. Attention should be paid to persistent cannabis misusers, since their condition seems to worsen over time, and to cocaine and amphetamine misusers, in view of their poorer outcome early during follow-up and high service utilization. (PsycINFO Database Record (c) 2018 APA, all rights reserved)</t>
  </si>
  <si>
    <t>https://doi.org/10.1017/S0033291717000976</t>
  </si>
  <si>
    <t>Amen, Daniel G.;Highum, Diane;Licata, Robert;Annibali, Joseph A.;Somner, Lillian;Pigott, H. Edmund;Taylor, Derek V.;Trujillo, Manuel;Newberg, Andrew;Henderson, Theodore;Willeumier, Kristen</t>
  </si>
  <si>
    <t>Specific ways brain SPECT imaging enhances clinical psychiatric practice.</t>
  </si>
  <si>
    <t>Our objective was to ascertain in a prospective case series how often brain single photon emission computed tomography (SPECT) neuroimaging adds relevant information for diagnosis and/or treatment beyond current standard assessment tools in complex psychiatric cases. Charts of 109 consecutively evaluated outpatients from four psychiatrics clinics that routinely utilize SPECT imaging for complex cases were analyzed in two stages. In stage one, psychiatrists reviewed detailed clinical histories, mental status exams, and the Structured Clinical Interview for DSM-IV, but not the results of SPECT studies, assigned a diagnosis based on DSM-IV criteria, and then developed a comprehensive treatment plan. In stage two, evaluators were given access to the SPECT studies for each patient. The addition of SPECT modified the diagnosis or treatment plan in 78.9% (n = 86; rated level 2 or 3 change) of cases. The most clinically significant changes were undetected brain trauma (22.9%), toxicity patterns (22.9%) and the need for a structural imaging study (9.2%). Specific functional abnormalities were seen as follows that potentially could impact treatment: temporal lobe dysfunction (66.1%) and prefrontal hypoperfusion (47.7%). SPECT has the potential to add clinically meaningful information to enhance patient care beyond current assessment tools in complex or treatment resistant cases. (PsycINFO Database Record (c) 2016 APA, all rights reserved)</t>
  </si>
  <si>
    <t>https://doi.org/10.1080/02791072.2012.684615</t>
  </si>
  <si>
    <t>Goldenberg IM, Mueller T, Fierman EJ, Gordon A, Pratt L, Cox K, Park T, Lavori P, Goisman RM, Keller MB.</t>
  </si>
  <si>
    <t>Specificity of substance use in anxiety-disordered subjects</t>
  </si>
  <si>
    <t>10.1016/s0010-440x(95)90112-4</t>
  </si>
  <si>
    <t>Afshari R.
 Khadem-Rezaiyan M.
 Balali-Mood M.</t>
  </si>
  <si>
    <t>Spider bite (latrodectism) in Mashhad, Iran.</t>
  </si>
  <si>
    <t>Background: Spider (Latrodectus tredecimguttatus) bites are relatively common in North East Iran. They induce morbidity and rarely mortality. We aimed to investigate clinical, electrocardiographic and para-clinical changes in patients with this bite. Method(s): All consecutive patients admitted with suspected spider bites between September 2005 and September 2006 were studied prospectively. Result(s): Spider bites accounted for 56 cases (0.5% of all poisoning, 21% of all admitted envenomated). The patientsg mean (SD) age was 32 (16) years. The most common findings were pain (90%) mainly in their back (45%), stomach (35%), lower limbs (33%), upper limbs (19%) and chest (14%). Other clinical findings included were sweating (55%), chills (29%), dyspnea (25%), flushing (14%), spasm (12%), headache (12%), nausea (12%) and vertigo (12%). On electrocardiograph (ECG); ST segments were depressed in 25% of cases in at least two of the pre-cordial leads. Laboratory findings were in normal ranges. All the patients recovered following supportive and symptomatic treatment (no anti-toxin available in Iran), with a mean hospitalization period of 1.9 (1.3) days. Conclusion(s): Spider (L. Tredecimguttatus) bite is relatively common in Mashhad, which induces latrodectism with relatively different findings and cardiac toxicity. ECG monitoring should be considered, particularly when specific anti-toxin is not available.</t>
  </si>
  <si>
    <t>https://dx.doi.org/10.1177/0960327109350668</t>
  </si>
  <si>
    <t>Human and Experimental Toxicology. 28(11) (pp 697-702), 2009. Date of Publication: November 2009.</t>
  </si>
  <si>
    <t>Hou S.
 Engle M.
 Novy D.
 Koyyalagunta D.</t>
  </si>
  <si>
    <t>Spinal cord stimulation for cancer-related pain.</t>
  </si>
  <si>
    <t>Introduction 10% to 15% of patients with cancer-related pain fail to achieve acceptable pain relief with oral analgesics or in combination with alternative interventional pain procedure (1). Treatment of these intractable cancerrelated pain syndrome can be challenging and difficult, placing a heavy burden on public health with related high expenditure. The compounding effects of pain and its treatment with other common cancer symptoms such as fatigue, weakness, dyspnea, constipation, nausea, and impaired cognition magnifies the negative effect of cancer pain. Spinal cord stimulation (SCS) has been recognized in non-cancer pain as having the potential for long-term effectiveness with minimal side effects observed clinically (2). Although the mechanism of cancer pain is not yet fully understood, altered peripheral nociception and central sensitization involving the level of spinal cord have critical roles in cancer pain. The objective of this study to evaluate the efficacy of SCS for the treatment of cancer related pain. Methods A numeric rating scale (NRS) was used for pain intensity, quality of life was evaluated using the Edmonton Symptom Assessment System (ESAS), and opioids consumption with morphine equivalent daily dose (MEDD) at baseline, visit 1 (within 2-3 month follow-up), visit 2 (within 4 to 6 months follow-up), visit 3 (within 7-9 months follow-up) and visit 4 (within 10-12 months follow-up). The adverse events were recorded. The inclusion criteria were cancer related pain (including metastatic disease), cancer treatment induced pain, poor pain control or intolerable side effects with opioid therapy, and &gt;=4 on a numeric rating scale (NRS) of pain that ranged from 0 to 10. (Fig 1). In addition, the following demographic, clinical variables were recorded for analysis: age, sex, psychiatric comorbidities, smoking history, cancer pain type including primary cancer pain, and surgery related pain, chemoradiation therapy induced pain. Each patient underwent a successful trial for 5-7 days in duration of percutaneous placement of two 8 electrode epidural leads after passing a psychological evaluation for an implantable device. During the SCS trial, all the patients reported greater than 50% improvement in pain. Two to four weeks later, the patients underwent implantation with permanent leads and implantable pulse generator. (Figure 2). Result(s): NRS average pain score significantly reduced from 6.4 to 3.8 at visit 1 (p&lt;0.0001) then down to 4.6 at visit 2 (p&lt;0.0001), 4.3 at visit 3 (p&lt;0.001) and 5.0 at visit 4 (p&lt;0.01). Similarly, worst pain reduced significantly from 8.5 to 6.2 at visit 1 (p&lt;0.0001), then 6.9 at visit 2 (p&lt;0.001), 6.5 at visit 3 (p&lt;0.001) and 6.1 at visit 4 (p&lt;0.0001). Least pain score significantly improved at visit 1 to 4 compared to the baseline. Fatigue score significantly decreased from 5.8 to 3.6 at visit 1 (p&lt;0.0001), then up to 4.4 at visit 2 (p&lt;0.05), and 3.9 at visit 3 (p&lt;0.05). Depression, anxiety and fatigue score significantly improved at visit 1-3(Fig.3) Patients' age, gender, cancer pain type, psychiatric comorbidities were found not to be associated with the effectiveness of SCS. But patients with no h/o smoking, and high baseline pain score more likely had positive outcome at visit 1.There was a 22% decrease in opioids consumption in MEDD, though not statistically significant. Three patients had lead migration, three had infection, two developed loss of coverage, one had IPG allergy, and one had IPG pain. Overall adverse effects with SCS were mild and well-tolerated. Discussion Within the cancer microenvironment, cancer and immune cells produce and secrete mediators that activate and sensitize primary afferent nociceptors. Cancer pain is often regarded as a mixed pain mechanism (3) . It has been estimated that approximately 15% to 40% of chronic cancer pain has a neuropathic pain component, which responds well to SCS therapy (4). Effective SCS can significantly relief pain, reduce the need for increasing doses of systemic opioids and improve quality of life by reducing the opioidinduced side-effects. Therefore, the further prospective controlled study is warranted. Conclusion SCS can be effectively used for treating cancer-related pain, irrespective of patients' age, gender, cancer pain type and psychiatric comorbidities. But nonsmoking patients with high baseline pain score may improve treatment outcomes for SCS in short-term follow-up.</t>
  </si>
  <si>
    <t>Pain Physician. Conference: 21st Annual Meeting of the American Society of Interventional Pain Physicians, ASIPP 2019. Las Vegas, NV United States. 22(4) (pp E375), 2019. Date of Publication: 2019.</t>
  </si>
  <si>
    <t>Karri J.
 Joshi M.
 Polson G.
 Tang T.
 Lee M.
 Orhurhu V.
 Deer T.
 Abd-Elsayed A.</t>
  </si>
  <si>
    <t>Spinal cord stimulation for chronic pain syndromes: A review of considerations in practice management.</t>
  </si>
  <si>
    <t>Background: Chronic pain syndromes are clinically challenging to treat, and management with opioid medications is increasingly shown to be inappropriate and ineffective. Spinal cord stimulation (SCS) has been demonstrated across numerous high-quality and well-designed studies to be effective in treating various refractory chronic pain. The efficacy and overall success of SCS is highly dependent on compliance to and consideration of various practice patterns. Objective(s): This manuscript is intended to compile and present comprehensive recommendations for key SCS management principles including: a) patient selection criteria, b) efficacy of SCS for various conditions, c) discussion of SCS waveforms, d) trial and permanent implantation considerations, e) periprocedural management, and f) complications and adverse events. Study Design: An evidence-based narrative review. Method(s): PubMed, Medline, Cochrane Library, prior systematic reviews, and reference lists were screened by 2 separate authors for all randomized trials, meta-analyses, and observational studies relevant to each of the aforementioned management principles and considered for study inclusion. Result(s): All high-level evidence studies that explored the various facets of SCS practice management were included for review. Limitation(s): Both continued investigation into, and practice implementation of, the various facets of SCS management are necessary to optimize patient outcomes. Conclusion(s): Implementation of and adherence to the evidenced-based recommendations delineated in this publication may help optimize efficacy outcomes and maintain safety profiles for persons treated with SCS interventions.Copyright © 2020, American Society of Interventional Pain Physicians. All rights reserved.</t>
  </si>
  <si>
    <t>Pain Physician. 23(6) (pp 599-616), 2020. Date of Publication: 2020.</t>
  </si>
  <si>
    <t>Turner J.A.
 Hollingworth W.
 Comstock B.A.
 Deyo R.A.</t>
  </si>
  <si>
    <t>Spinal cord stimulation for failed back surgery syndrome: Outcomes in a workers' compensation setting.</t>
  </si>
  <si>
    <t>Questions remain concerning effectiveness and risks of spinal cord stimulation (SCS) for chronic back and leg pain after spine surgery ("failed back surgery syndrome" [FBSS]). This prospective, population-based controlled cohort study evaluated outcomes of workers' compensation recipients with FBSS who received at least a trial of SCS (SCS group, n = 51) versus those who (1) were evaluated at a multidisciplinary pain clinic and did not receive SCS (Pain Clinic, n = 39) or (2) received neither SCS nor pain clinic evaluation (Usual Care, n = 68). Patients completed measures of pain, function, medication use, and work status at baseline and 6, 12, and 24 months later. We also examined work time loss compensation over 24 months. Few (&lt;10%) patients in any group achieved success at any follow-up on the composite primary outcome encompassing less than daily opioid use and improvement in leg pain and function. At 6 months, the SCS group showed modestly greater improvement in leg pain and function, but with higher rates of daily opioid use. These differences disappeared by 12 months. Patients who received a permanent spinal cord stimulator did not differ from patients who received some pain clinic treatment on the primary outcome at any follow-up (&lt;10% successful in each group at each follow-up) and 19% had them removed within 18 months. Both trial and permanent SCS were associated with adverse events. In sum, we found no evidence for greater effectiveness of SCS versus alternative treatments in this patient population after 6 months. © 2009 International Association for the Study of Pain.</t>
  </si>
  <si>
    <t>https://dx.doi.org/10.1016/j.pain.2009.08.014</t>
  </si>
  <si>
    <t>Pain. 148(1) (pp 14-25), 2010. Date of Publication: January 2010.</t>
  </si>
  <si>
    <t>Gee L.
 Smith H.C.
 Ghulam-Jelani Z.
 Khan H.
 Prusik J.
 Feustel P.J.
 McCallum S.E.
 Pilitsis J.G.</t>
  </si>
  <si>
    <t>Spinal cord stimulation for the treatment of chronic pain reduces opioid use and results in superior clinical outcomes when used without opioids.</t>
  </si>
  <si>
    <t>BACKGROUND: Chronic pain causes a significant burden to the US health care system, is difficult to treat, and remains a significant contributor to increased opioid use in the United States. Spinal cord stimulation (SCS) has been FDA approved for the treatment of chronic pain. OBJECTIVE(S): To evaluate the hypothesis that SCS reduces opioid use, and alone maintains clinical outcome measures of pain and psychosocial determinants of health. METHOD(S): In this prospective cohort study, we evaluated 86 patients undergoing SCS surgery for the treatment of chronic pain between September 2012 and August 2015. Preoperatively and postoperatively, patients completed the Numerical Rating Scale (NRS), McGill Pain Questionnaire (MPQ), Pain Catastrophizing Scale (PCS), Oswestry Disability Index (ODI), and Beck's Depression Inventory (BDI). VAS scores were retrospectively analyzed. RESULT(S): Fifty-three patients used opioids before SCS implantation. The 33 nonusers had lower mean VAS, NRS, and ODI scores than both opioid groups at 1 yr and improved significantly at 1 yr on the VAS (P &lt; .001), NRS (P &lt; .001), MPQ (P = .002), PCS (P &lt; .001), BDI (P = .04), and ODI (P = .002). After surgery, 41.5% remained opioids and 58.5% reduced/eliminated use. Discontinued (n = 29) or reduced (n = 2) use resulted in VAS, NRS, total MPQ, and ODI score reduction (P &lt; .001, P = .002, P = .002, and P = .009 respectively). At 1 yr, survey scores in opioid users were unchanged. There was no difference between groups in revision or failure rates. CONCLUSION(S): Sixty-four percent of patients who were using opioids prior to SCS reduced (n = 2) or eliminated opioid use (n = 29) at 1 yr postoperatively. Patients who eliminated opioid use or never used opioids had superior clinical outcomes to those who continued use.Copyright © 2018 by the Congress of Neurological Surgeons.</t>
  </si>
  <si>
    <t>https://dx.doi.org/10.1093/neuros/nyy065</t>
  </si>
  <si>
    <t>Neurosurgery. 84(1) (pp 217-226), 2019. Date of Publication: 01 Jan 2019.</t>
  </si>
  <si>
    <t>Falowski S.M.</t>
  </si>
  <si>
    <t>Spinal cord stimulation with nonlinear burst stimulation design improves psychosocial function through the medial spinothalamic tract.</t>
  </si>
  <si>
    <t>INTRODUCTION: Tonic spinal cord stimulation (SCS) mainly modulates the lateral spinothalamic tract relaying information for quality and intensity of pain. In contrast, nonlinear burst stimulation affects the lateral, medial, and descending pain pathways. The medial spinothalamic tract has been associated with emotional and motivational aspects of pain, such as pain catastrophizing and suffering. The objective of this prospective, multi-center, single arm trial was to assess functional and psychosocial outcomes after SCS using a burst stimulation design. METHOD(S): Eligible patients with chronic, intractable pain of the trunk and/or lower limbs were enrolled. After a successful trial period, patients received a permanent SCS implant and returned for follow-up at 6 mo. Quality of life (EQ-5D), mental health (PCS, PHQ-9), and physical function (TSK, PROMIS-8) were recorded. RESULT(S): 173 patients at 21 centers received a permanent implant. We observed an improvement in all functional and psychosocial outcomes compared to baseline (P &lt; .0001). About 74% of patients achieved a result that was equal to (within 10%) or better than the population norm for at least one outcome measure. Specifically, overall quality of life (EQ-5D) improved from 0.4 to 0.7. Mean pain catastrophizing (PCS) score dropped below the population norm (14); 70% of patients who were clinically catastrophizing (score of &gt;=30) at baseline, were not at 6 mo. Patients who were moderately or severely depressed at baseline (n = 82) showed a clinically significant improvement to mild depression. Patients displayed an improved physical function and reduced kinesiophobia (TSK). Furthermore, 75% of patients were satisfied or very satisfied with their therapy. Finally, 68% (84/123) reduced their opioid usage at 6 mo. CONCLUSION(S): Our study provides additional support for nonlinear burst SCS by showing this therapy improves patients' mental and physical health and quality of life. These results provide evidence that this stimulation design acts upon motivational-affective responses of pain through the medial spinothalamic tract.</t>
  </si>
  <si>
    <t>https://dx.doi.org/10.1093/neuros/nyz310-355</t>
  </si>
  <si>
    <t>Clinical Neurosurgery. Conference: 2019 Annual Meeting Congress of Neurological Surgeons, CNS 2019. San Francisco, CA United States. 66(Supplement 1) (pp 90-91), 2019. Date of Publication: September 2019.</t>
  </si>
  <si>
    <t>Kurita G.P.
 Kaasa S.
 Sjogren P.</t>
  </si>
  <si>
    <t>Spinal opioids in adult patients with cancer pain: A systematic review: A European Palliative Care Research Collaborative (EPCRC) Opioid Guidelines Project.</t>
  </si>
  <si>
    <t>Background: A systematic review, undertaken according to an initiative to revise European Association for Palliative Care guidelines on the use of opioids for cancer pain, which aimed to analyse analgesic efficacy and side effects of spinal opioids in adult cancer patients previously treated with systemic opioids. Method(s): Search strategy elaborated with MeSH terms and words related to cancer, palliative care, pain, spinal route and opioids. PubMed, Embase and Cochrane assessed in Nov 2009. Studies were analysed and classified according to quality of evidence and strength of recommendation. Result(s): Out of 2939 abstracts, 44 articles were selected (nine randomized controlled trials (RCTs), two non-randomized cohort studies, 28 uncontrolled prospective studies, and five case series). Relief of pain and/or side effects were reported in 42 articles; however, there were few studies of high quality design (RCTs) and these studies had methodological limitations that reduced their quality of evidence to very low. Conclusion(s): There are few RCTs and these are of very low quality. As a result, they provide weak recommendation for using spinal opioids in adult cancer patients. Further studies are clearly needed. © 2011 The Author(s).</t>
  </si>
  <si>
    <t>https://dx.doi.org/10.1177/0269216310386279</t>
  </si>
  <si>
    <t>Palliative Medicine. 25(5) (pp 560-577), 2011. Date of Publication: July 2011.</t>
  </si>
  <si>
    <t>Boden S.D.</t>
  </si>
  <si>
    <t>Spinescope.</t>
  </si>
  <si>
    <t>https://dx.doi.org/10.1053/j.semss.2018.12.001</t>
  </si>
  <si>
    <t>Seminars in Spine Surgery. 31(1) (pp 37-41), 2019. Date of Publication: March 2019.</t>
  </si>
  <si>
    <t>Beraldo L, Gil F, Ventriglio A, de Andrade AG, da Silva AG, Torales J, Gonçalves PD, Bhugra D, Castaldelli-Maia JM.</t>
  </si>
  <si>
    <t>Spirituality, Religiosity and Addiction Recovery: Current Perspectives</t>
  </si>
  <si>
    <t>Curr Drug Res Rev</t>
  </si>
  <si>
    <t>10.2174/1874473711666180612075954</t>
  </si>
  <si>
    <t>Dick D.
 Nasim A.
 Edwards A.C.
 Salvatore J.
 Cho S.B.
 Adkins A.
 Meyers J.
 Yan J.
 Cooke M.
 Clifford J.
 Goyal N.
 Halberstadt L.
 Ailstock K.
 Neale Z.
 Opalesky J.
 Hancock L.
 Donovan K.K.
 Sun C.
 Riley B.
 Kendler K.S.</t>
  </si>
  <si>
    <t>Spit for Science: Launching a longitudinal study of genetic and environmental influences on substance use and emotional health at a large US university.</t>
  </si>
  <si>
    <t>Finding genes involved in complex behavioral outcomes, and understanding the pathways by which they confer risk, is a challenging task, necessitating large samples that are phenotypically well characterized across time. We describe an effort to create a university-wide research project aimed at understanding how genes and environments impact alcohol use and related substance use and mental health outcomes across time in college students. Nearly 70% of the incoming freshman class (N=2715) completed on-line surveys, with 80% of the students from the fall completing spring follow-ups. 98% of eligible participants also gave DNA. The participants closely approximated the university population in terms of gender and racial/ethnic composition. Here we provide initial results on alcohol use outcomes from the first wave of the sample, as well as associated predictor variables. We discuss the potential for this kind of research to advance our understanding of genetic and environment influences on substance use and mental health outcomes. © 2014 Dick, Nasim, Edwards, Salvatore, Cho, Adkins, Meyers, Yan, Cooke, Clifford, Goyal, Halberstadt, Ailstock, Neale, Opalesky, Hancock, Donovan, Sun, Riley and Kendler.</t>
  </si>
  <si>
    <t>https://dx.doi.org/10.3389/fgene.2014.00047</t>
  </si>
  <si>
    <t>Frontiers in Genetics. 5(FEB) (no pagination), 2014. Article Number: Article 47. Date of Publication: 2014.</t>
  </si>
  <si>
    <t>Beckwith, Leila;Rodning, Carol;Norris, Deborah;Phillipsen, Leslie;Khandabi, Pegah;Howard, Judy</t>
  </si>
  <si>
    <t>Spontaneous play in two-year-olds born to substance-abusing mothers.</t>
  </si>
  <si>
    <t>Investigated whether spontaneous play was altered in 2-yr-olds born to polysubstance-abusing mothers. The study was designed to replicate and extend research by C. Rodning et al (1989). Ss were 31 target and 19 comparison children of single minority women with low SES in an inner city area. The groups did not differ in gestational age although children exposed prenatally to drugs (PCP and crack cocaine) had significantly lower birthweight, shorter length, and smaller head circumference. Behavior was measured by frequency counts of manipulative, functional, and symbolic acts as well as by ratings of the quality of play. Ss in the target group demonstrated significantly more immature play strategies, less sustained attention, more deviant behaviors, and fewer positive social interactions with their caregivers. Results indicate that social cognition may be particularly vulnerable in this group. (French, Spanish &amp; Japanese abstracts) (PsycINFO Database Record (c) 2016 APA, all rights reserved)</t>
  </si>
  <si>
    <t>https://doi.org/10.1002/1097-0355(199422)15:2&lt;189::AID-IMHJ2280150209&gt;3.0.CO;2-W</t>
  </si>
  <si>
    <t>Kwan M, Bobko S, Faulkner G, Donnelly P, Cairney J.</t>
  </si>
  <si>
    <t>Sport participation and alcohol and illicit drug use in adolescents and young adults: a systematic review of longitudinal studies</t>
  </si>
  <si>
    <t>10.1016/j.addbeh.2013.11.006</t>
  </si>
  <si>
    <t>Mate K.E.
 Barnett M.
 Kerr K.P.
 Dimity Pond C.
 Magin P.J.</t>
  </si>
  <si>
    <t>Stability of anticholinergic load in Australian community-dwelling older people: A longitudinal analysis.</t>
  </si>
  <si>
    <t>Background: It is recommended that anticholinergic medication is avoided in older people, especially those with cognitive impairment. Objective(s): To investigate anticholinergic load (ACL) over time in older primary care patients with and without cognitive impairment. Method(s): Community-dwelling general practice patients at baseline (n = 1768), at year one (n = 1373) and a restricted cohort (with possible or definite cognitive impairment) at year two (n = 370) had medication regimens documented by a research nurse during a home visit. Anticholinergic medicines were categorized as levels 1-3 (low-high potency) and summed for each participant as a measure of their ACL. Result(s): Most participants had no change in ACL over time, but there was some turnover in the anticholinergic medications used. The mean change in ACL was 0.012 +/- 0.99 from baseline to 12 months and -0.04 +/- 1.3 from baseline to 24 months. Cardiovascular drugs were the most commonly used level 1 anticholinergics, followed by antidepressants and opioids. Antidepressants and urologicals were the most commonly used level 3 anticholinergics. The rate of anticholinergic deprescribing was equivalent to the rate of anticholinergic initiation, and commonly involved the level 1 drugs warfarin, furosemide and temazepam, and the level 3 drugs amitriptyline and oxybutynin. People with dementia had a higher ACL at baseline and year one compared with other participants. Conclusion(s): ACL of community-dwelling older people was very stable over time. This may represent lost opportunities for deprescribing as well as potentially inappropriate prescribing, particularly in those with cognitive impairment.Copyright © 2020 Oxford University Press. All rights reserved.</t>
  </si>
  <si>
    <t>https://dx.doi.org/10.1093/FAMPRA/CMZ076</t>
  </si>
  <si>
    <t>Family Practice. 37(3) (pp 314-320), 2021. Date of Publication: 2021.</t>
  </si>
  <si>
    <t>Reuter Q.
 Dos Santos A.
 Patel J.
 Miller J.
 Larkin G.
 Seaberg D.C.
 Jouriles N.</t>
  </si>
  <si>
    <t>Stage of change predicts 30-day treatment retention in emergency department opiate use disorder patients.</t>
  </si>
  <si>
    <t>Background and Objectives: Predicting who will remain in treatment is a central challenge in caring for Emergency Department (ED) patients initiated on Medication for Opioid Use Disorder (MOUD). Method(s): This is a longitudinal cohort study of patients enrolled in MOUD at one community hospital ED over 12 months. Patients &gt;18 years with opioid use disorder (OUD) were eligible for MOUD enrollment. After medical screening, patients were evaluated by an addiction care coordinator (ACC), a specially trained nurse who conducted a Brief Negotiation Interview utilizing motivational interviewing to explore positive behavior change. Eligible and willing patients were treated with buprenorphine and had addiction medicine follow- up arranged by the ACC. Baseline patient data, including Stage of Change from the Transtheoretical Model (SOC), was collected by the ACC. Treatment retention at 30 days was determined by duplicate review of records from the Ohio State Prescription Drug Monitoring Program. Uni-and multivariate logistic regression was used to evaluate associations between patient variables and treatment retention at 30 days. Result(s): From June, 2018 -May, 2019 the ACCs enrolled 279 patients in the ED MOUD program. At 30 days post ED enrollment, 151 (54.1%) were engaged in treatment. The odds of treatment adherence at 30 days was significantly higher for those with greater readiness for change (preparation for action/action/maintenance) compared to those presenting in either the pre-contemplation or contemplation stages (60.0% v 40.8%; OR: 2.18 (95% CI 1.15-4.1)). Multivariate logistic regression determined that younger age (&lt;40 y; OR: 0.52 (95% CI 0.28, 0.98)) and being uninsured (OR: 0.29 (95% CI 0.14, 0.58)) were significant risk factors for disengagement at 30 days while both baseline employment (OR: 1.9 (95% CI 1.06, 3.4)) and an advanced stage of readiness for change (OR: 2.4 (95% CI 1.2, 4.7)) were significant predictors of continued treatment adherence. Self-reported confidence in ability to quit, sex, having children, mental health comorbidities, and presenting to ED with an overdose were not associated with staying in treatment. Conclusion(s): Greater readiness to change was significantly associated with treatment retention at 30 days, while self-reported confidence in one's ability to quit using was not associated with treatment adherence in ED-initiated MOUD patients.</t>
  </si>
  <si>
    <t>https://dx.doi.org/10.1111/acem.14249</t>
  </si>
  <si>
    <t>Academic Emergency Medicine. Conference: Society for Academic Emergency Medicine Annual Meeting, SAEM 2021. Virtual. 28(SUPPL 1) (pp S217), 2021. Date of Publication: May 2021.</t>
  </si>
  <si>
    <t>Reuter Q, Larkin GL, Dubé M, Vellanki S, Dos Santos A, McKinnon J, Jouriles N, Seaberg D.</t>
  </si>
  <si>
    <t>Stage-of-change Assessment Predicts Short-term Treatment Engagement for Opioid Use Disorder Patients Initiated on Buprenorphine</t>
  </si>
  <si>
    <t>West J Emerg Med. 2022 Jun 29;23(5):684-692. doi: 10.5811/westjem.2022.3.53197.</t>
  </si>
  <si>
    <t>PMC9541985</t>
  </si>
  <si>
    <t>10.5811/westjem.2022.3.53197</t>
  </si>
  <si>
    <t>D'Souza R.S.
 Whipple M.O.
 Vincent A.</t>
  </si>
  <si>
    <t>Statin Therapy and Symptom Burden in Patients With Fibromyalgia: A Prospective Questionnaire Study.</t>
  </si>
  <si>
    <t>Objective: To evaluate the association between statin use and symptom severity, tender point count, fatigue, cognition, mood, and sleep issues in patients with fibromyalgia (FM). Method(s): Between May 2012 and November 2013, 668 patients with FM were surveyed. Patients were stratified into statin users and statin nonusers. Primary outcome was FM symptom severity (FIQ-R questionnaire) and tender point count. Secondary outcomes included fatigue (MFI-20), cognitive dysfunction (MASQ), anxiety (GAD-7), depression (PHQ-9), and sleep issues (SPI-II). Regression analysis assessed for differences in these clinical outcomes between statin users and statin nonusers and adjusted for age, sex, body mass index, ethnicity, tobacco use, opioid use, and neuropathic medication use. Result(s): Of the FM patients, 79 (11.8%) were statin users, whereas 589 (88.2%) reported no current statin use. Compared with the control cohort, statin users were older (55.0+/-11.3 years vs 46.2+/-12.9 years; P&lt;.001) and had a higher body mass index (33.0+/-7.0 kg/m2 vs 29.8+/-7.7 kg/m2; P=.001). Adjusted linear regression revealed no association between statin use and symptom severity (total FIQ-R scores, 57.7+/-18.3 vs 59.0+/-18.1; adjusted beta coefficient, -0.4; 95% CI, -4.8 to 4.1; P=.871). There was also no association between statin use and tender point count (14.8+/-4.1 vs 14.5+/-4.2; adjusted beta coefficient, 0.2; 95% CI, -0.8 to 1.2; P=.732). Secondary outcome analysis revealed no difference between statin users and statin nonusers in metrics measuring fatigue, cognition, anxiety, depression, and sleep problems. Conclusion(s): Administration of statin therapy for at least 1 month is not a risk factor for worse symptom burden in patients with FM. Statin therapy should be offered to dyslipidemic FM patients with an appropriate medical indication to optimize their cardiovascular health.Copyright © 2021 [Author/Employing Institution]</t>
  </si>
  <si>
    <t>https://dx.doi.org/10.1016/j.mayocpiqo.2021.10.001</t>
  </si>
  <si>
    <t>Mayo Clinic Proceedings: Innovations, Quality and Outcomes. 5(6) (pp 1036-1041), 2021. Date of Publication: December 2021.</t>
  </si>
  <si>
    <t>Noor, Syed W.;Hart, Trevor A.;Okafor, Chukwuemeka N.;Ware, Deanna;Chew, Kara W.;D'Souza, Gypsyamber;Ho, Ken;Friedman, M. Reuel;Plankey, Michael</t>
  </si>
  <si>
    <t>Staying or moving: Results of a latent transition analysis examining intra-individual stability of recreational substance use among MSM in the Multicenter AIDS Cohort Study from 2004 to 2016.</t>
  </si>
  <si>
    <t>Background: Studies have examined patterns of substance use among Men who have Sex with Men (MSM), but few have examined factors predicting transitioning from one substance use pattern to another. We investigated transitioning from one substance use pattern to another over a 12-year period (2004â€“2016) among the Multicenter AIDS Cohort Study participants. Method: Alcohol, marijuana, heroin, cocaine, poppers, uppers (e.g., methamphetamines) and erectile dysfunction(ED) medications use in the last 6 months from 3568 US MSM was dichotomized (no/yes) to classify participants into substance use classes at each follow up visit. We fit latent transition models to calculate transition probabilities of moving from one substance use class to another over a 3, 4 and 6-year time period. Then fit regression models to identify factors associated with the probability of each participant staying in or moving from the same substance use class. Results: Overall, cocaine and ED medication use declined but marijuana and heroin use increased over 2004âˆ’2016. We observed most participants (84.6 %â€“100 %) stayed in the same class. Increased age was associated with transition from the Minimal-use class to the Alcohol-only class (aOR = 1.06,95 %CI:1.01âˆ’1.13;p Alcohol-Popper class (aOR = 0.50,95 %CI:0.30âˆ’0.82;p &lt; 0.01). There were no difference in the transition probabilities by HIV-status. Conclusion: Despite decline in substance use in general, participants are highly stable in their choice of substances. However, treating MSM as a homogeneous group can lead to an under-appreciation of the diversity of prevention needs and treatment of substance using MSM. (PsycInfo Database Record (c) 2021 APA, all rights reserved)</t>
  </si>
  <si>
    <t>https://doi.org/10.1016/j.drugalcdep.2021.108516</t>
  </si>
  <si>
    <t>Kroenke K.
 Bair M.
 Damush T.
 Hoke S.
 Nicholas G.
 Kempf C.
 Huffman M.
 Wu J.
 Sutherland J.</t>
  </si>
  <si>
    <t>Stepped Care for Affective Disorders and Musculoskeletal Pain (SCAMP) study. Design and practical implications of an intervention for comorbid pain and depression.</t>
  </si>
  <si>
    <t>Objective: Depression and pain are common comorbid conditions that have reciprocal adverse effects on disability and treatment outcomes. The objective of this article is to describe a study that tests the effectiveness of a stepped-care approach using a combined medication-behavioral intervention. Method(s): Stepped Care for Affective Disorders and Musculoskeletal Pain (SCAMP) is an NIMH-sponsored randomized clinical trial nested within a prospective cohort study. A total of 250 patients with clinically significant depression (PHQ-9 scores &gt;=10) and musculoskeletal pain of the lower back or legs (hip or knee) and 250 nondepressed patients with similar pain are enrolled, with baseline and serial follow-up assessments to be conducted over 12 months. The depressed patients are randomized to either a stepped-care intervention group or a usual-care control group. Stepped-care patients receive 12 weeks of optimized antidepressant management (Step 1) followed by six sessions of a pain self-management (PSM) program over the next 12 weeks (Step 2), all delivered by a nurse care manager who is supervised by a physician specialist. Approximately two thirds of the care manager contacts are by telephone. Result(s): The target sample of 500 subjects has been successfully enrolled, and randomization of the depressed patients has resulted in balanced groups of patients with moderately severe pain and depression. Mean SCL-20 depression severity in the clinical trial group is 1.9, with most meeting DSM-IV criteria for major depression (76.3%) and the rest having dysthymia only (18.4%) or minor depression (5.3%). Pain is about equally distributed between lower back (53%) and hip or knee (47%). A rational algorithmic approach to antidepressant selection and dosing, as well as an overview of the PSM program, is provided. Conclusion(s): When completed, SCAMP will test whether optimized antidepressant management improves outcomes in patients with comorbid depression and pain and whether PSM produces additional benefits. The findings will be important for both primary care and mental health clinicians confronted by the prevalent depression-pain dyad. © 2007 Elsevier Inc. All rights reserved.</t>
  </si>
  <si>
    <t>https://dx.doi.org/10.1016/j.genhosppsych.2007.08.005</t>
  </si>
  <si>
    <t>General Hospital Psychiatry. 29(6) (pp 506-517), 2007. Date of Publication: November/December 2007.</t>
  </si>
  <si>
    <t>von Hippel C.
 Henry J.D.
 Terrett G.
 Mercuri K.
 McAlear K.
 Rendell P.G.</t>
  </si>
  <si>
    <t>Stereotype threat and social function in opioid substitution therapy patients.</t>
  </si>
  <si>
    <t>OBJECTIVES: People with a history of substance abuse are subject to widespread stigmatization. It seems likely that this societal disapproval will result in feelings of stereotype threat, or the belief that one is the target of demeaning stereotypes. If so, stereotype threat has the potential to contribute to functional difficulties including poor social outcomes.
 METHODS: Eighty drug users on opioid substitution therapy and 84 demographically matched controls completed measures of mental health and social function. The opioid substitution therapy group were additionally asked to complete a measure that focused on their feelings of stereotype threat in relation to their drug use history. Bivariate correlations and hierarchical regression analyses were conducted to establish the magnitude and specificity of the relationship between stereotype threat and social functioning.
 RESULTS: Relative to controls, the opioid substitution therapy group reported higher levels of negative affect and schizotypy, and poorer social functioning, with all three of these indices significantly correlated with their feelings of stereotype threat. The results also showed that stereotype threat contributed significant unique variance to social functioning in the opioid substitution therapy group, even after taking into account other background, clinical, and mental health variables.
 CONCLUSIONS: Social functioning is an important aspect of recovery, yet these data indicate that people with a history of drug abuse who believe they are the target of stereotypical attitudes have poorer social functioning. This relationship holds after controlling for the impact of other variables on social functioning, including mental health. The theoretical and practical implications of these findings are discussed.
 PRACTITIONER POINTS: Concerns about being stereotyped can shape the social experiences of opioid substitution therapy patients. Opioid substitution therapy patients who feel negatively stereotyped experience greater social function deficits, and this relationship emerges after controlling for important clinical and mental health variables. Understanding the relationship between feeling stereotyped and social function may assist practitioners in their treatment. The study is cross-sectional, and thus, experimental or longitudinal research is required to determine the causal direction between stereotype threat and social function.Copyright © 2017 The British Psychological Society.</t>
  </si>
  <si>
    <t>https://dx.doi.org/10.1111/bjc.12128</t>
  </si>
  <si>
    <t>The British journal of clinical psychology. 56(2) (pp 160-171), 2017. Date of Publication: 01 Jun 2017.</t>
  </si>
  <si>
    <t>Nowacki, J; Wingenfeld, K; Kaczmarczyk, M; Chae, WR; Salchow, P; Abu-Tir, I; Piber, D; Hellmann-Regen, J; Otte, C</t>
  </si>
  <si>
    <t>Steroid hormone secretion after stimulation of mineralocorticoid and NMDA receptors and cardiovascular risk in patients with depression</t>
  </si>
  <si>
    <t>AGONIST D-CYCLOSERINE; MAJOR DEPRESSION; DEHYDROEPIANDROSTERONE-SULFATE; SALIVARY CORTISOL; HEART-DISEASE; ALDOSTERONE; KETAMINE; GLUTAMATE; STRESS; ONSET</t>
  </si>
  <si>
    <t>Major depressive disorder (MDD) is associated with altered mineralocorticoid receptor (MR) and glucocorticoid receptor function, and disturbed glutamatergic signaling. Both systems are closely intertwined and likely contribute not only to the pathophysiology of MDD, but also to the increased cardiovascular risk in MDD patients. Less is known about other steroid hormones, such as aldosterone and DHEA-S, and how they affect the glutamatergic system and cardiovascular disease risk in MDD. We examined salivary cortisol, aldosterone, and DHEA-S secretion after stimulation of MR and glutamatergic NMDA receptors in 116 unmedicated depressed patients, and 116 age- and sex-matched healthy controls. Patients (mean age = 34.7 years, SD = +/- 13.3; 78% women) and controls were randomized to four conditions: (a) control condition (placebo), (b) MR stimulation (0.4 mg fludrocortisone), (c) NMDA stimulation (250 mg D-cycloserine (DCS)), and (d) combined MR/NMDA stimulation (fludrocortisone + DCS). We additionally determined the cardiovascular risk profile in both groups. DCS had no effect on steroid hormone secretion, while cortisol secretion decreased in both fludrocortisone conditions across groups. Independent of condition, MDD patients showed (1) increased cortisol, increased aldosterone, and decreased DHEA-S concentrations, and (2) increased glucose levels and decreased high-density lipoprotein cholesterol levels compared with controls. Depressed patients show profound alterations in several steroid hormone systems that are associated both with MDD pathophysiology and increased cardiovascular risk. Prospective studies should examine whether modulating steroid hormone levels might reduce psychopathology and cardiovascular risk in depressed patients.</t>
  </si>
  <si>
    <t>Parashar S.
 Palmer A.
 O'Brien N.
 Chan K.
 Shen A.
 Coulter S.
 Montaner J.
 Hogg R.</t>
  </si>
  <si>
    <t>Sticking to it: The effect of maximally assisted therapy on antiretroviral treatment adherence among a cohort of unstably housed people living with HIV IN BC, Canada.</t>
  </si>
  <si>
    <t>Background: Housing is a known determinant of health behaviour, including adherence to antiretroviral therapy.Within the Longitudinal Investigations into Supportive and Ancillary Health Services (LISA) cohort, unstable housing is inversely associated with adherence. The Maximally Assisted Therapy (MAT) program uses a multidisciplinary approach to support people living with HIV/AIDS (PHA) who have a history of addictions, mental health disorders and homelessness. We investigated the efficacy of support services, including the MAT program, in improving adherence for unstably housed PHA. Method(s): The LISA cohort is a cross-sectional study of individuals on antiretroviral therapy in British Columbia. Interviewer-administered surveys collect information regarding housing, drug use, utilisation of health services and other clinically relevant socio-demographic factors. Clinical variables, such as CD4 count and viral load, were obtained through longitudinal linkages with the Drug Treatment Program (DTP) at the BC Centre for Excellence in HIV/AIDS. Logistic regression was used to determine factors associated with adherence (&gt;=95% vs &lt;95%) among unstably housed LISA participants (n=212). Result(s): Between 2007 and 2010 approximately 1000 participants were interviewed. This analysis is based on 644 interviews, of which the DTP reports optimal adherence [&gt;=95% 12 month refill] for 367 (57%) individuals. Median age was 46 and 475 (73.7%) were male. We found that unstably housed participants attending the MAT program were 4.76 times more likely to be &gt;=95% adherent [95% CI 1.72 to 13.13] than those who did not. Other factors associated with optimal adherence included recent incarceration (Adjusted OR [AOR]=0.20 [95% CI 0.05 to 0.80]) and not currently using illicit drugs (AOR=0.40 [95% CI 0.16 to 0.99]). Conclusion The MAT program provides a model for other urban centers dealing with concurrent and interrelated adherence barriers: high-risk drug use, mental health disorders and homelessness. In the absence of sustainable housing solutions, programs such as MATare crucial to achieving optimal treatment adherence in this population.</t>
  </si>
  <si>
    <t>https://dx.doi.org/10.1136/sextrans-2011-050108.547</t>
  </si>
  <si>
    <t>Sexually Transmitted Infections. Conference: 19th Biennial Conference of the International Society for Sexually Transmitted Diseases Research. Quebec City, QC Canada. Conference Publication: (var.pagings). 87(SUPPL. 1) (pp A324), 2011. Date of Publication: July 2011.</t>
  </si>
  <si>
    <t>Mehic-Basara N.
 Marjanovic-Lisac S.
 Grabovica M.</t>
  </si>
  <si>
    <t>Stigma against pregnant women addicted to opioids with a case report.</t>
  </si>
  <si>
    <t>Background: Opiate addicts are often stigmatized; this applies especially to pregnant women addicted to opiates, due both to stigma expressed by the general population and also by health professionals working in other fields of medicine. Method(s): The study is epidemiological and retrospective. The sample included 45 pregnant addicted women on agonist opioid therapy (AOT). The study used medical records: the Pompidou form, medical histories, discharge letters, treatment protocols, and therapy follow-up lists. Result(s): Of the total sample, 42 pregnant women were on methadone and 3 on buprenorphine treatment, 69% were in AOT before pregnancy, and 31% started AOT after they found out that they were pregnant. A majority (77.8%) had a partner who was also an addict, and as many as 20% had some other mental disorder in addition to diagnosis F11.2. From baseline, 57.8% of respondents remained stably in the AOT programme during pregnancy. All pregnancies ended in childbirth, mostly with premature delivery. E.K. gave birth prematurely after bleeding and pain, but was discharged by the Gynaecological Clinic staff only two hours after delivery. The patient walked 1.5 km and, in an extremely exhausted condition, reached the addiction centre. In the period before birth, due to various subjective problems, the gynaecologist sought the opinion of an internist, pulmonologist, haematologist, cardiologist, infectologist and nephrologist. Conclusion(s): The use of agonist opioid therapy during pregnancy allows for continuous professional monitoring of the pregnant woman and a better pregnancy outcome, but not the reduction of stigma, which lives on in the minds both of the general population and many healthcare professionals.Copyright © 2020, Pacini Editore S.p.A. All rights reserved.</t>
  </si>
  <si>
    <t>Heroin Addiction and Related Clinical Problems. 22(1) (pp 17-22), 2020. Date of Publication: February 2020.</t>
  </si>
  <si>
    <t>Vetrova M.
 Lodi S.
 Rateau L.
 Patts G.
 Blokhina E.
 Palatkin V.
 Yaroslavtseva T.
 Toussova O.
 Bushara N.
 Bendiks S.
 Gnatienko N.
 Krupitsky E.
 Lioznov D.
 Samet J.H.
 Lunze K.</t>
  </si>
  <si>
    <t>Stigma and ART initiation among people with HIV and a lifetime history of illicit drug use in Saint-Petersburg, Russia-A prospective cohort analysis.</t>
  </si>
  <si>
    <t>Background: HIV-positive people who inject drugs (PWID) are stigmatized and face more challenges in accessing ART. The natural course of stigma and its role on ART initiation in this population is unclear. We examined 1] whether HIV stigma changes over time and 2] whether HIV and substance use stigma are associated with ART initiation in a prospective cohort of HIV-positive PWID in St. Petersburg, Russia. Method(s): We used data from 165 HIV-positive PWID who were ART-naive at enrollment andgeneralized estimating equations to assess changes in HIV stigma between baseline, 12- and 24-month study visits. Logistic regression estimated associations of HIV stigma and substance use stigma with ART initiation. All models were adjusted for gender, age, CD4 count, duration of HIV diagnosis, recent (past 30-day) drug use and depressive symptoms. Result(s): Participants characteristics were the following: median age of 34 (Q1; Q3: 30; 37) years; 30% female; 28% with CD4 count &lt;350; 44% reported recent drug use. During the study period, 31% initiated ART and the median time between HIV diagnosis and ART initiation was 8.5 years (Q1; Q3: 4.68; 13.61). HIV stigma scores decreased yearly by 0.57 (95% CI -1.36, 0.22). More than half (27/47 [57.4%]) of participants who were eligible for ART initiation per local ART guidelines did not initiate therapy. Total HIV stigma and substance use stigma scores were not associated with ART initiation (AOR 0.99, 95%CI 0.94-1.04; AOR 1.01, 95%CI 0.96-1.05, respectively). Conclusion(s): In this Russian cohort of HIV-positive, ART-naive PWID, stigma did not change over time and was not associated with ART initiation. Addressing stigma alone is unlikely to increase ART initiation rates in this population. Reducing further existing structural barriers, e.g., by promoting equal access to ART and the value of substance-use treatment for ART treatment success should complement stigma-reduction approaches.Copyright © 2022</t>
  </si>
  <si>
    <t>https://dx.doi.org/10.1016/j.drugpo.2022.103600</t>
  </si>
  <si>
    <t>International Journal of Drug Policy. 102 (no pagination), 2022. Article Number: 103600. Date of Publication: April 2022.</t>
  </si>
  <si>
    <t>Borders, Tyrone F.;Booth, Brenda M.</t>
  </si>
  <si>
    <t>Stimulant use trajectories and the longitudinal risk of heavy drinking: Findings from a rural population-based study.</t>
  </si>
  <si>
    <t>The extant literature offers little information about the longitudinal course of alcohol use among stimulant users, particularly those in rural areas, but it is plausible that reductions in stimulant use are accompanied by increases in heavy drinking. The objective of this study was to examine the longitudinal relationships between heavy drinking days and latent trajectories of powder cocaine, crack cocaine, and methamphetamine use. Participants (n = 710) were identified via Respondent-Driven Sampling in 3 rural communities in each of 3 states, with interviews conducted every 6 months over 3 years. Latent trajectory classes for powder cocaine, crack cocaine, and methamphetamine use were identified by conducting latent class growth analysis (LCGA). Generalized linear models (GLM) were conducted to examine how these latent classes were associated with the number of heavy drinking days in the past 30 days. Heavy drinking days did not significantly change over time when adjusting for covariates. Compared to those with a â€œfast lowâ€_x009d_ trajectory of crack use, those with â€œsteady highâ€_x009d_ and â€œdecliningâ€_x009d_ trajectories had more heavy drinking days. Compared to those with a â€œfast lowâ€_x009d_ trajectory of powder cocaine use, those with a â€œsteady moderateâ€_x009d_ trajectory had more heavy drinking days. Trajectories of methamphetamine use were not significantly associated with heavy drinking days. In conclusion, heavy alcohol use changes little over time among rural stimulant users. Many rural cocaine users could potentially benefit from interventions aimed at curtailing heavy drinking. (PsycInfo Database Record (c) 2020 APA, all rights reserved)</t>
  </si>
  <si>
    <t>https://doi.org/10.1016/j.addbeh.2011.11.003</t>
  </si>
  <si>
    <t>Tsuang, John W.;McKenna, Kathleen</t>
  </si>
  <si>
    <t>Stimulants.</t>
  </si>
  <si>
    <t>Adolescence is a period of time for exploration, including experimenting with drugs, and stimulants are among the classes of drugs most commonly used and abused by adolescents. Multiple factors are involved with adolescents' stimulant use, and clinical sign and symptoms associated with stimulant misuse can be confusing and difficult to diagnose. The longitudinal course and prognosis of those who misuse these drugs can vary, and in severe cases may lead to catastrophic results with permanent physiological and/or psychological damage or death. In this chapter we present epidemiological data on the prevalence of stimulant abuse by adolescents. The diagnostic criteria for stimulant abuse/dependence, signs and symptoms of stimulant use, and clinical vignettes to demonstrate common presenting problems will be shared. Relevant clinical issues specific to cocaine, amphetamine, and medical stimulants will be reviewed. In addition, we explore the complex issue of youths with attention-deficit/hyperactivity disorder (ADHD) and the potential for stimulant misuse or diversion. We have included college age students along with adolescents in this chapter for two important reasons. First, brain imaging studies demonstrate that myelin maturation of the brain is not completed until the early to mid-twenties, Second, from a psychosocial perspective, college students are in a special stage of adolescence and therefore may be regarded as adolescents both biologically and psychologically. (PsycInfo Database Record (c) 2023 APA, all rights reserved)</t>
  </si>
  <si>
    <t>https://doi.org/10.1002/9781118340851</t>
  </si>
  <si>
    <t>Hoboken, NJ, US</t>
  </si>
  <si>
    <t>Wiley Blackwell</t>
  </si>
  <si>
    <t>McMullen, EP; Lee, Y; Lipsitz, O; Lui, LMW; Vinberg, M; Ho, R; Rodrigues, NB; Rosenblat, JD; Cao, B; Gill, H; Teopiz, KM; Cha, DS; McIntyre, RS</t>
  </si>
  <si>
    <t>Strategies to Prolong Ketamine's Efficacy in Adults with Treatment-Resistant Depression</t>
  </si>
  <si>
    <t>Anxiety; Bipolar disorder; Depression; Esketamine; Ketamine; Major depressive disorder; Suicidality; Treatment-resistant depression</t>
  </si>
  <si>
    <t>DOSE INTRAVENOUS KETAMINE; DOUBLE-BLIND; INFUSIONS; AUGMENTATION; IMPROVEMENT; INTRANASAL; DISORDERS; THERAPY; TRIAL</t>
  </si>
  <si>
    <t>Introduction Ketamine treatment is capable of significant and rapid symptom improvement in adults with treatment-resistant depression (TRD). A limitation of ketamine treatment in TRD is the relatively short duration of time to relapse (e.g., median 2-4 weeks). The objective of the systematic review herein is to identify strategies capable of prolonging the acute efficacy of ketamine in adults with TRD. Methods PubMed/MEDLINE databases were searched from inception to December 2020 for clinical studies written in English using the following key terms: ketamine, prolong, and depression. A total of 454 articles were identified from the literature search which included all clinical studies regarding prolonging the antidepressant effects of ketamine. Twenty-two articles were included: ten randomized controlled trials (RCTs), eight prospective open-label trials, one retrospective chart review, and three case reports. The Preferred Reporting Items for Systematic Reviews and Meta-Analyses (PRISMA) guidelines were used for data extraction. The primary outcome was prolonged effect, defined as statistically significant antidepressant effects following acute ketamine treatment. Results A total of 454 articles were identified, and 22 articles were included. Different treatment modalites including pharmacological interventions, manualized-based psychotherapies, electroconvulsive therapy, transcranial magnetic stimulation, and intravenous monotherapy were examined to determine their impact on the prolongation of antidepressant effects following acute ketamine treatment. No treatment modality, other than repeat-dose IV ketamine, has demonstrated ability to significantly prolong the acute efficacy of IV ketamine in TRD. Conclusion Hitherto, available open-label data and controlled trial data support repeat administration of IV ketamine as an effective strategy to prolong the efficacy of ketamine's antidepressant effects (although not the focus of the study herein, maintenance repeat-dose esketamine treatment is proven effective in esketamine responders). There is a need to identify multimodality strategies that are safe and capable of prolonging the efficacy of ketamine in adults with TRD.</t>
  </si>
  <si>
    <t>McMullen E.P.
 Lee Y.
 Lipsitz O.
 Lui L.M.W.
 Vinberg M.
 Ho R.
 Rodrigues N.B.
 Rosenblat J.D.
 Cao B.
 Gill H.
 Teopiz K.M.
 Cha D.S.
 McIntyre R.S.</t>
  </si>
  <si>
    <t>Strategies to Prolong Ketamine's Efficacy in Adults with Treatment-Resistant Depression.</t>
  </si>
  <si>
    <t>Introduction: Ketamine treatment is capable of significant and rapid symptom improvement in adults with treatment-resistant depression (TRD). A limitation of ketamine treatment in TRD is the relatively short duration of time to relapse (e.g., median 2-4 weeks). The objective of the systematic review herein is to identify strategies capable of prolonging the acute efficacy of ketamine in adults with TRD. Method(s): PubMed/MEDLINE databases were searched from inception to December 2020 for clinical studies written in English using the following key terms: ketamine, prolong, and depression. A total of 454 articles were identified from the literature search which included all clinical studies regarding prolonging the antidepressant effects of ketamine. Twenty-two articles were included: ten randomized controlled trials (RCTs), eight prospective open-label trials, one retrospective chart review, and three case reports. The Preferred Reporting Items for Systematic Reviews and Meta-Analyses (PRISMA) guidelines were used for data extraction. The primary outcome was prolonged effect, defined as statistically significant antidepressant effects following acute ketamine treatment. Result(s): A total of 454 articles were identified, and 22 articles were included. Different treatment modalites including pharmacological interventions, manualized-based psychotherapies, electroconvulsive therapy, transcranial magnetic stimulation, and intravenous monotherapy were examined to determine their impact on the prolongation of antidepressant effects following acute ketamine treatment. No treatment modality, other than repeat-dose IV ketamine, has demonstrated ability to significantly prolong the acute efficacy of IV ketamine in TRD. Conclusion(s): Hitherto, available open-label data and controlled trial data support repeat administration of IV ketamine as an effective strategy to prolong the efficacy of ketamine's antidepressant effects (although not the focus of the study herein, maintenance repeat-dose esketamine treatment is proven effective in esketamine responders). There is a need to identify multimodality strategies that are safe and capable of prolonging the efficacy of ketamine in adults with TRD.Copyright © 2021, The Author(s).</t>
  </si>
  <si>
    <t>https://dx.doi.org/10.1007/s12325-021-01732-8</t>
  </si>
  <si>
    <t>Advances in Therapy. 38(6) (pp 2795-2820), 2021. Date of Publication: June 2021.</t>
  </si>
  <si>
    <t>Peles E.
 Malik E.
 Altman Y.
 Baharav A.
 Schreiber S.
 Sason A.
 Adelson M.</t>
  </si>
  <si>
    <t>Stress indices in methadone maintenance treatment - Cross sectional and follow up study.</t>
  </si>
  <si>
    <t>To study the prevalence of perceived high stress among methadone maintenance treatment (MMT) patients, and whether stress can predict outcome, and whether stress may improve during treatment, we studied a sample of 107 MMT patients using Perceived Stress Scale (PSS) questionnaires. We studied if PSS scores on admission predict long-term retention, and we monitored stress indices (PSS, heart rate variability, saliva cortisol) on admission, 6 and 12 months later, to measure changes. Variables included demographic data, history of adverse events, and urine test. A sample of 79 (73.8%) males and 28 (26.2%) females whose age at opioid use onset was 22.1+/-7.2 years and age at study onset 50.5+/-10.8 years was studied for PSS. Both high and very-high PSS patients characterized (logistic regression) as abusing benzodiazepine, and with history of depressive symptoms. The very-high PSS group on admission (n=29) had shorter cumulative retention (1.8 years, 95%%CI 1.2-2.4) compared with 50 others (2.8 years, 95%%CI 2.3-3.3, p=0.03). Monitoring stress indices among 25 patients found that no-benzodiazepine and cocaine use on admission, opioid discontinuation after 6 months, and any substance discontinuation after a year were associated with stress reduction. Conclusion(s): stress level appears to normalize among MMT patients if no other substance is abused.Copyright © 2020</t>
  </si>
  <si>
    <t>https://dx.doi.org/10.1016/j.psychres.2020.113218</t>
  </si>
  <si>
    <t>Psychiatry Research. 291 (no pagination), 2020. Article Number: 113218. Date of Publication: September 2020.</t>
  </si>
  <si>
    <t>Olander, Jacquelyn</t>
  </si>
  <si>
    <t>Stress, coping, and cocaine relapse.</t>
  </si>
  <si>
    <t>This study was designed to test hypotheses derived from Lazarus and Folkman's (1984) theoretical model of stress, appraisal and coping in relation to relapse proneness and severity of drug abuse among male subjects treated for cocaine dependence. Stress, coping, and drug use were assessed at intake and discharge from the treatment programs and at four follow-up points. Subjects who abstained (n = 80) were first compared to subjects who relapsed (n = 53) and then compared to those who were lost (n = 102) to follow-up and presumed to have relapsed. Next, the relapse and non-relapse subjects were combined and the same predictors were used to predict severity of drug abuse. The design of this study included both concurrent and prospective analyses. This research has produced four major findings. First, escape-avoidance coping was found to be related to drug abuse severity after treatment completion in both prospective and concurrent analyses. This finding suggests that escape-avoidance coping is ineffective in dealing with negative life events and is associated with increased severity of drug abuse problems. Second, subjects lost to follow-up scored significantly higher on escape-avoidance coping in the time period prior to relapse than those who did not relapse. Two explanations of this significant prospective relationship are offered. First, escape-avoidance coping may be associated with a particularly severe relapse which leads to lost to follow-up. Second, escape-avoidance may be a coping style which simply increases the likelihood of a subject being lost to follow-up unrelated to relapse status. Significant differences in concurrent analyses were found between the relapse and non-relapse groups on escape-avoidance coping. Seeking social support coping was found to be concurrently negatively associated with severity of drug abuse. Interpretation of the last two findings is difficult because the nature of the relationships are uncertain. No significant relationships were found between stress and relapse or severity of drug abuse. (PsycINFO Database Record (c) 2019 APA, all rights reserved)</t>
  </si>
  <si>
    <t>Curtis B.</t>
  </si>
  <si>
    <t>Stressors During COVID: Racial Bias and Drug Use.</t>
  </si>
  <si>
    <t>Background: Black, Asian, and Latinx people are disproportionately impacted by the COVID-19 pandemic and they are more likely to experience coronavirus-related racial discrimination. Prior to the COVID-19 pandemic, racial and ethnic minority adults reported similar or lower levels of alcohol and other drug use than their white counterparts. The pandemic appears to have begun to reverse these trends with racial and ethnic minorities reporting larger increases in substance use during the pandemic. This study examined the association among coronavirus-related victimization distress, perceptions of pandemic associated increase in societal racial biases, and substance use risk among Asian, Black, Latinx, and non-Hispanic White adults. Method(s): Participants were part of a larger longitudinal survey study on mental health and substance use during COVID-19. Adults (N = 1336) who self-identified as Asian (8.53%), Black (10.55%), Latinx (10.93%), and non-Hispanic White (69.99%) completed measures that included demographic and COVID-19 related stressors, the coronavirus victimization distress scale (CVD), the coronavirus racial bias scale (CRB), and drug use consumption (alcohol, tobacco, cannabis, and other drugs). Result(s): Across race/ethnicity, binary logistic regression analyses controlling for demographic variables indicated coronavirus victimization distress was associated with higher odds of tobacco use risk (AOR = 1.36, 95% CI [1.01, 1.81]) and coronavirus racial bias beliefs were associated with higher odds of drug use including cocaine, hallucinogens, inhalants, and methamphetamine (AOR = 1.31, 95% CI [1.00, 1.71]). Logistic regressions for each racial/ethnic group found different patterns of relationships between CVD, CRB and substance use disorder (SUD). Conclusion(s): Results highlight the significance of examining how the current pandemic has exacerbated racial/ethnic systemic inequalities through COVID-19 related victimization. The data also suggest that across all racial/ethnic groups perceptions of pandemic instigated increases in societal racial bias is a risk factor for SUD. The study calls for further empirical research on substance use treatment sensitive to specific needs of diverse populations during the current and future health crises.</t>
  </si>
  <si>
    <t>https://dx.doi.org/10.1038/s41386-022-01483-2</t>
  </si>
  <si>
    <t>Neuropsychopharmacology. Conference: 61st Annual Meeting of the American College of Neuropsychopharmacology, ACNP 2022. Phoenix, AZ United States. 47(Supplement 1) (pp 13), 2022. Date of Publication: December 2022.</t>
  </si>
  <si>
    <t>Ribeiro G, Maia A, Cotovio G, Oliveira FPM, Costa DC, Oliveira-Maia AJ.</t>
  </si>
  <si>
    <t>Striatal dopamine D2-like receptors availability in obesity and its modulation by bariatric surgery: a systematic review and meta-analysis</t>
  </si>
  <si>
    <t>Sci Rep. 2023 Mar 27;13(1):4959. doi: 10.1038/s41598-023-31250-2.</t>
  </si>
  <si>
    <t>10.1038/s41598-023-31250-2</t>
  </si>
  <si>
    <t>Schaub, Anna-Chiara;Vogel, Marc;Baumgartner, Sophie;Lang, Undine E;Borgwardt, Stefan;Schmidt, AndrÃ©;Walter, Marc</t>
  </si>
  <si>
    <t>Striatal resting-state connectivity after long-term diacetylmorphine treatment in opioid-dependent patients.</t>
  </si>
  <si>
    <t>New treatment approaches for opioid-dependent patients include injectable opioid agonist treatment with diacetylmorphine. While evidence has shown beneficial clinical effects of diacetylmorphine, it is still not clear how long-term diacetylmorphine treatment affects the brain and whether functional brain changes are accompanied by clinical improvements. Therefore, this prospective case-control study focuses on long-term effects of diacetylmorphine on resting-state functional connectivity. We included opioid-dependent patients (N = 22, age range 33â€“58, 16 males) treated with diacetylmorphine and healthy controls (N = 9, age range 27â€“55, 5 males) that underwent two MRI assessments approximately nine years apart. For the patients, the assessments took part shortly after the diacetylmorphine intake to be able to explore changes in resting-state functional connectivity in brain regions related to the stage of binge and intoxication (caudate, putamen, nucleus accumbens). A cluster in the right superior frontal gyrus was detected, showing over nine years an increase in functional connectivity originating from the left caudate and the left accumbens in patients but not in healthy controls. These connectivity changes in patients were related to the duration of the diacetylmorphine treatment at the follow-up, indicating smaller increases in functional connectivity with longer treatment duration (r = 0.63, P &lt; 0.01). These results suggest that long-term diacetylmorphine treatment in opioid-dependent patients increases fronto-striatal connections, an effect that is linked to the duration of the treatment duration. Future research needs to further address the wide-ranging effects of diacetylmorphine on brain functioning and deepen the understanding of their clinical relevance. (PsycInfo Database Record (c) 2022 APA, all rights reserved)</t>
  </si>
  <si>
    <t>https://doi.org/10.1093/braincomms/fcac275</t>
  </si>
  <si>
    <t>Brain Communications</t>
  </si>
  <si>
    <t>Westover, Arthur N.;McBride, Susan;Haley, Robert W.</t>
  </si>
  <si>
    <t>Stroke in young adults who abuse amphetamines or cocaine: A population-based study of hospitalized patients.</t>
  </si>
  <si>
    <t>Context: The abuse of stimulant drugs is increasing in the western United States. Although numerous case reports and animal studies suggest a link with stroke, epidemiologic studies have yielded conflicting results. Objective: To test the hypothesis that young adults who abuse amphetamines or cocaine are at a higher risk of stroke. Design, Setting, and Participants: Using a cross-sectional design and from a quality indicators' database of 3 148 165 discharges from Texas hospitals, we estimated the secular trends from January 1, 2000, to December 31, 2003, in the abuse of various drugs and of strokes. We developed separate logistic regression models of risk factors for hemorrhagic (n = 937) and ischemic (n = 998) stroke discharges of persons aged 18 to 44 years in 2003, and for mortality risk in patients with stroke. Main Outcome Measure: Incidence of stroke using definitions from the Agency for Healthcare Research and Quality's stroke mortality Inpatient Quality Indicator. Results: From 2000 to 2003, the rate of increase was greatest for abuse of amphetamines, followed by cannabis and cocaine. The rate of strokes also increased, particularly among amphetamine abusers. In 812 247 discharges in 2003, amphetamine abuse was associated with hemorrhagic stroke (adjusted odds ratio [OR], 4.95; 95% confidence interval [CI], 3.24-7.55), but not with ischemic stroke; cocaine abuse was associated with hemorrhagic (OR, 2.33; 95% CI, 1.74-3.11) and ischemic (OR, 2.03; 95% CI, 1.48- 2.79) stroke. Amphetamine, but not cocaine, abuse was associated with a higher risk of death after hemorrhagic stroke (OR, 2.63; 95% CI, 1.07-6.50). Conclusion: Increases in stimulant drug abuse may increase the rate of hospital admissions for strokes and stroke-related mortality. (PsycInfo Database Record (c) 2023 APA, all rights reserved)</t>
  </si>
  <si>
    <t>https://doi.org/10.1001/archpsyc.64.4.495</t>
  </si>
  <si>
    <t>Lin, Wei-Che;Chou, Kun-Hsien;Chen, Hsiu-Ling;Huang, Chu-Chung;Lu, Cheng-Hsien;Li, Shau-Hsuan;Wang, Ya-Ling;Cheng, Yu-Fan;Lin, Ching-Po;Chen, Chien-Chih</t>
  </si>
  <si>
    <t>Structural deficits in the emotion circuit and cerebellum are associated with depression, anxiety and cognitive dysfunction in methadone maintenance patients: A voxel-based morphometric study.</t>
  </si>
  <si>
    <t>Heroin users on methadone maintenance treatment (MMT) have elevated rates of co-morbid depression and are associated with have higher relapse rates for substance abuse. Structural abnormalities in MMT patients have been reported, but their impact on clinical performance is unknown. We investigated differences in gray matter volume (GMV) between 27 MMT patients and 23 healthy controls with voxel-based morphometry, and we correlated findings in the patients with Beck Depression Inventory scores, Beck Anxiety Inventory scores, and diminished cognitive functioning. MMT patients exhibited higher emotional deficits than healthy subjects. There was significantly smaller GMV in multiple cortices, especially in the left inferior frontal gyrus and left cerebellar vermis in the MMT group. The smaller GMV in the pre-frontal cortices, left sub-callosal cingulate gyrus, left post-central gyrus, left insula, and right cerebellar declive correlated with higher depression scores. The smaller GMV in the pre-frontal cortices, left sub-callosal cingulate gyrus, and left postcentral gyrus also correlated with higher anxiety scores, while smaller GMV in the cerebellum and bilateral insula was associated with impaired performance on tests of executive function. These results reveal that MMT patients have low GMV in brain regions that are hypothesized to influence cognition and emotion, and the GMV findings might be involved comorbid disorders in the MMT group. (PsycINFO Database Record (c) 2018 APA, all rights reserved)</t>
  </si>
  <si>
    <t>https://doi.org/10.1016/j.pscychresns.2011.05.009</t>
  </si>
  <si>
    <t>Psychiatry Research: Neuroimaging</t>
  </si>
  <si>
    <t>Lowmaster S.E.
 Morey L.C.
 Baker K.L.
 Hopwood C.J.</t>
  </si>
  <si>
    <t>Structure, reliability, and predictive validity of the Texas Christian University correctional residential self-rating form at Intake in a residential substance abuse treatment facility.</t>
  </si>
  <si>
    <t>This study examined the structure and predictive validity of the Texas Christian University Correctional Residential Self-Rating Form at Intake in a court mandated inpatient substance abuse treatment facility (N = 729). Client characteristics such as treatment motivation and psychological and social functioning were examined as predictors of prospective behavioral outcomes including compliance with treatment program rules and guidelines as well as completion of the treatment program. Results suggest that a broad indicator of individuals' pretreatment motivation predicted their ability to complete the program. Treatment noncompliance, as measured by the number of rule infractions committed during the inpatient treatment, was significantly predicted by individuals' propensity to externalize their symptoms. Implications for the effective use of the CR SRF-Intake as a screener for potential treatment problems are discussed as well as possible targets for interventions in substance abuse populations. © 2010 Elsevier Inc.</t>
  </si>
  <si>
    <t>https://dx.doi.org/10.1016/j.jsat.2010.05.002</t>
  </si>
  <si>
    <t>Journal of Substance Abuse Treatment. 39(2) (pp 180-187), 2010. Date of Publication: September 2010.</t>
  </si>
  <si>
    <t>Tickoo R.</t>
  </si>
  <si>
    <t>Studies for sleep and breathing disorders are imperative in symptomatic patients on opioid therapy for chronic non-cancer and cancer related pain: Two cases.</t>
  </si>
  <si>
    <t>Abnormal sleep architecture can occur during the process of opioid induction, maintenance and withdrawal. Central sleep apnea (CSA) has been reported with chronic opioid use and approximately 30%of stable methadone maintenance treatment patients have CSA. 1. Two cases will be described with chronic pain and sleep apnea; one in a prostate cancer survivor and another, with metastatic spine disease. 2. The steps that can be taken in such patients towards harm reduction from excessive somnolence and respiratory depression during chronic opioid therapy in the setting of sleep apnea will be explored. Mr. A is a 58 year old male prostate cancer survivor with multi-site chronic pain secondary to severe degenerative joint disease. Mr. B is a 68 year old male with metastatic prostate cancer and compression fracture of the T12 vertebra causing severe back pain. He also has a known history of idiopathic pulmonary fibrosis and is on home oxygen. Their pain was well managed on opioids, but reported poor night-time sleep, snoring, gasping, choking, excessive daytime napping and fatigue. Both were referred for polysomnography/sleep studies. Mr. A was diagnosed with complex sleep apnea and Mr. B with moderate obstructive sleep apnea, disturbed sleep architecture and moderate oxyhemoglobin desaturations. They were recommended Continuous Positive Airway Pressure (CPAP) and Adaptive Sero Ventilation (ASV) support with improvement in their symptoms. Proactive screening of patients for presence of sleep disturbance and/or apnea and conducting sleep studies should be considered vital in symptomatic patients on chronic opioid therapy. Concurrently, patient education and counseling must also be provided regarding avoidance of critical tasks requiring high vigilance until their symptoms are treated. Furthermore, prospective studies to estimate the prevalence of sleep and breathing disorders in patients on chronic opioid therapy will contribute towards risk reduction, lowering morbidity and improve the quality of care of patients.</t>
  </si>
  <si>
    <t>https://dx.doi.org/10.1016/j.jpain.2012.01.102</t>
  </si>
  <si>
    <t>Journal of Pain. Conference: 31st Annual Scientific Meeting of the American Pain Society. Honolulu, HI United States. Conference Publication: (var.pagings). 13(4 SUPPL. 1) (pp S24), 2012. Date of Publication: April 2012.</t>
  </si>
  <si>
    <t>Chen C.-H.
 Elsalmawy A.H.
 Ish-Shalom S.
 Lim S.-J.
 Al-Ali N.S.
 Cunha-Borges J.L.
 Yang H.
 Casas N.
 Altan L.
 Moll T.
 Gurbuz S.
 Brnabic A.J.M.
 Burge R.T.
 Marin F.</t>
  </si>
  <si>
    <t>Study description and baseline characteristics of the population enrolled in a multinational, observational study of teriparatide in postmenopausal women with osteoporosis: the Asia and Latin America Fracture Observational Study (ALAFOS).</t>
  </si>
  <si>
    <t>Objective: To describe the study design and baseline patient characteristics of the Asia and Latin America Fracture Observational Study (ALAFOS) to better understand the profile of patients receiving teriparatide during the course of routine clinical practice in Asia, Latin America, the Middle East and Russia. Method(s): Prospective, observational, non-interventional study in postmenopausal women with osteoporosis who are prescribed teriparatide for up to 24 months, according to local medical standards, with a 12 month post-treatment follow-up. Measures: Demographics, risk factors for osteoporosis and fractures, history of fracture, prior osteoporosis medications, comorbidities, physical function, back pain and quality of life (QoL). Result(s): In total 3031 postmenopausal women (mean age 72.5 years) recruited at 152 sites in 20 countries were analyzed; 62.9% had a history of fragility fracture after age 40 (33.0% of patients with spinal, 14.2% with hip fractures). The mean (SD) bone mineral density T-scores at baseline were -3.06 (1.40) and -2.60 (1.05) at the lumbar spine and femoral neck, respectively. At entry, 43.7% of patients were naive to prior osteoporosis treatments; 40.5% of patients reported &gt;=1 fall in the past year. The median (Q1; Q3) EuroQoL Visual Analog Scale (EQ-VAS) for perceived overall health status was 60 (50; 80). The mean (SD) worst back pain Numeric Rating Scale in the last 24 hours was 4.6 (3.3). Conclusion(s): Our data indicates that patients who were prescribed teriparatide in the ALAFOS participant countries had severe osteoporosis, high prevalence of fractures, disabling back pain and poor QoL. The frequency of patients receiving prior osteoporosis medications was lower than in previous observational studies conducted in other locations.Copyright © 2019, © 2019 Informa UK Limited, trading as Taylor &amp; Francis Group.</t>
  </si>
  <si>
    <t>https://dx.doi.org/10.1080/03007995.2018.1552576</t>
  </si>
  <si>
    <t>Current Medical Research and Opinion. 35(6) (pp 1041-1049), 2019. Date of Publication: 03 Jun 2019.</t>
  </si>
  <si>
    <t>Nagaich N.
 Sharma R.</t>
  </si>
  <si>
    <t>Study of alcohol abstinence and relapse in alcohol related liver disease.</t>
  </si>
  <si>
    <t>Objectives Prospective and retrospective study of 451 patients with alcohol use disorders was done with an intent to assess various factors affecting remission and relapse and improve outcome for individuals with alcohol dependence and liver disease. Methods Patients with ethanol related liver disease and alcohol dependence were enrolled after their presentation in gastroenterology clinic and followed thereafter at 1, 3, 6, and 12 months. Patient assessment and relevant investigations were done. Semi structured clinical interviews, the symptom checklist 90-revised (SCL90-R), addiction severity index (ASI), the Beck Depression inventory (BDI) were recorded. High-risk alcoholism relapse scale-based score was calculated. 2 Patients were reassessed at six and twelve months to determine treatment outcome (abstinence status and duration of continuous abstinence). Data were coded, validated and analyzed using descriptive statistics. Results A majority of the sample 70 percent (n=315) had significant psychiatric symptoms at intake: 22 percent (n=70) presented with depressive symptoms, 17 percent (n=15) with anxiety symptoms, and 41 percent (n=192) with combined depressive and anxiety symptoms. Forty percent of patients who presented with combined depression and anxiety symptoms were abstinent at six months. These patients had worse prognosis than less symptomatic cohort at intake, including those who presented with depression symptoms alone; in the latter group, 60 percent were abstinent at six months. Conclusions Concurrent depression or anxiety symptoms low education, lack of motivation for abstinence had a significant negative predictive effect on treatment outcome. Craving was noted as most common cause for relapse in alcohol dependent patients. Higher relapse rate was seen in concomitant opioid dependence, high risk' situations, previous relapses positive predictors were more number of coping strategies, principally adaptive ones. There is significant association between age at first drink, age at dependence, duration of dependence, other co-morbid diagnosis of patients and relapse.</t>
  </si>
  <si>
    <t>https://dx.doi.org/10.1007/s12664-020-01133-9</t>
  </si>
  <si>
    <t>Indian Journal of Gastroenterology. Conference: 61st Annual Conference of Indian Society of Gastroenterology, ISGCON 2020. Virtual. 39(SUPPL 1) (pp S74), 2020. Date of Publication: December 2020.</t>
  </si>
  <si>
    <t>Badheka J.
 Parmar V.
 Chhaya V.A.
 Patel N.
 Ramteke K.
 Mehta J.</t>
  </si>
  <si>
    <t>Study of analgesic-nalbuphine as a component of balanced anaesthesia in otolaryngorhinological surgery.</t>
  </si>
  <si>
    <t>Back ground: Use of proper analgesics as adjuvant to balanced anaesthesia can calm the patient, reduce stress and decrease the need of higher doses of inhalation agents. Some examples of analgesics are opioids, NSAIDS, NDMA receptor antagonists (ketamine). Nalbuphine is a synthetic opioid agonist-antagonist analgesic of the phenantherene series. We conducted this study with the aim to observe the effect of nalbuphine as an adjuvant to balanced anaesthesia on intra operative hemodynamics and analgesic requirement in perioperative period. Material(s) and Method(s): prospective, observational study was carried out in 70 adult patient of ASA grade II -III, aged 18 to 60 years, undergoing otolaryngorhinological surgeries. After informed consent patients were given routine premedication given with inj. Nalbuphine 0.1 mg/kg i.v. General anaesthesia was given and subsequent 1/5th doses of the drug administered at every 30 minutes intra operatively. Intra operative hemodynamic monitoring was done. In post-operative period inj. Diclofenac 1.5 mg/kg i.m as a rescue analgesic was given when VAS score was &gt;= 4. Observation results: Maximum rise in pulse rate and mean blood pressure were 15.48% and 8.44% respectively immediately after intubation. Intra-operatively patients remained hemodynamically stable. Average dose of nalbuphine used during intra operative period was 0.12 +/- 0.01 mg. Post operative duration of analgesia was 446 min (7.16 h).10 patients had nausea and 7 patients had vomiting post operatively. Conclusion(s): Nalbuphine provided better analgesia and greater haemodynamic stability with fewer side effects as a component of balanced anaesthesia.Copyright © 2013 are reserved by International Journal of Pharmaceutical Sciences and Research.</t>
  </si>
  <si>
    <t>https://dx.doi.org/10.13040/IJPSR.0975-8232.7%2812%29.5012-16</t>
  </si>
  <si>
    <t>International Journal of Pharmaceutical Sciences and Research. 7(12) (pp 5012-5016), 2016. Date of Publication: 2016.</t>
  </si>
  <si>
    <t>Alshahrani M.S.
 Asonto L.P.
 El Tahan M.M.
 Al Sulaibikh A.H.
 Al Faraj S.Z.
 Al Mulhim A.A.
 Al Abbad M.F.
 Al Nahhash S.A.
 Aldarweesh M.N.
 Mahmoud A.M.
 Almaghraby N.
 Al Jumaan M.A.
 Al Junaid T.O.
 Al Hawaj F.M.
 Alkenany S.
 Elsayed O.F.
 Abdelwahab H.M.
 Moussa M.M.
 Alossaimi B.K.
 Alotaibi S.K.
 Almutairi T.M.
 Alsulaiman D.A.
 Al Shahrani S.D.
 Alfaraj D.
 Alhazzani W.</t>
  </si>
  <si>
    <t>Study protocol for a randomized, blinded, controlled trial of ketamine for acute painful crisis of sickle cell disease.</t>
  </si>
  <si>
    <t>Background: Sickle cell disease (SCD) is an inherited hematological disorder where the shape of red blood cells is altered, resulting in the destruction of red blood cells, anemia, and other complications. SCD is prevalent in the southern and eastern provinces of the Arabian peninsula. The most common complications for individuals with SCD are acute painful episodes that require several doses of intravenous opioids, making pain control for these individuals challenging. Instead of opioids, some studies have suggested that ketamine might be used for pain control in acute pain episodes of individuals with SCD. This study aims to evaluate whether the addition of ketamine to morphine can achieve better pain control, decreasing the number of repeated doses of opiates. We hypothesize that early administration of ketamine would lead to a more rapid improvement in pain score and lower opioid requirements. Methods and analysis: This study will be a prospective, randomized, concealed, blinded, pragmatic parallel group, controlled trial enrolling adult patients with SCD and acute vaso-occlusive crisis pain. All patients will receive standard analgesic therapy during evaluation. Patients randomized to the treatment arm will receive low-dose ketamine (0.3 mg/kg in 0.9% sodium chloride, 100 ml bag) in addition to standard intravenous hydration, while those in the control group will receive a standard dose of morphine (0.1 mg/kg in 0.9% sodium chloride, 100 ml bag) in addition to the standard intravenous hydration. All healthcare providers will be blinded to the treatment arm. Data will be analyzed according to the intention-to-treat principle. The primary outcome is improvement in pain severity using the Numerical Pain Rating Score. Trial registration: Clinicaltrials.gov, NCT03431285. Registered on 13 February 2018.Copyright © 2019 The Author(s).</t>
  </si>
  <si>
    <t>Trials. 20(1) (no pagination), 2019. Article Number: 286. Date of Publication: 27 May 2019.</t>
  </si>
  <si>
    <t>Bartlett M.
 Flores A.
 Dollish H.
 Doyle K.
 Steece-Collier K.
 Sherman S.
 Falk T.</t>
  </si>
  <si>
    <t>Sub-anesthetic ketamine prevents levodopa-induced dyskinesia and improves motor function in a 6-OHDA rat model of Parkinson's disease.</t>
  </si>
  <si>
    <t>Objective: To investigate the effects of sub-anesthetic ketamine on motor function in a 6-hydroxydopamine (6-OHDA) rat model of Parkinson's disease (PD) and its ability to prevent the development of abnormal involuntary aims (AIMs) in a model of levodopa (L-DOPA)-induced dyskinesia (LID). Background(s): We have previously shown in a preclinical model and patient case reports long-term reduction in LIDs following treatment with sub-anesthetic ketamine (Bartlett et al., 2016; Sherman et al., 2016). Here, we show that ketamine both prevents the development of AIMs and has an acute anti-PD effect. Method(s): 20 micrograms of 6-hydroxydopamine (6-OHDA) was injected unilaterally into the medial forebrain bundle of male Sprague-Dawley rats. For the LID study, rats (n59 per group) were primed with escalating daily i.p. doses of L-DOPA (Days 0-13: 6 mg/kg; Days 14-28: 12 mg/kg). On days 0, 7, 14 and 21, ketamine (20 mg/kg) was given in a series of injections over 10 hrs (5x i.p., 2 hours apart; and coinjected with L-DOPA at the 5th injection). AIMs were scored every 3-4 days to assess LID severity. The forepaw adjusting steps test (FAST) was used to evaluate ketamine's effect on akinesia and rule out any disruption of the anti-PD activity of L-DOPA. In a series of follow-up pilot experiments, we also investigated the roles of mTOR and BDNF in LID. Here, we co-treated one group with ketamine and ANA-12, an antagonist of the BDNF receptor, tropomyosin receptor kinase B (TrkB). Result(s): Rats infused once per week with ketamine showed a nearly 50% reduction in the development of L-DOPA-induced AIMs. This effect was sustained throughout the study, including on days in which ketamine was not given. Co-treating with ANA-12 reversed the sustained anti-dyskinetic effect of ketamine by blocking BDNF signaling. Rats treated with ketamine also showed a significant increase in striatal expression of phosphorylated mTOR as compared to vehicle controls. In addition, we found that an infusion of ketamine did not inhibit motor function or interfere with the anti-PD effects of L-DOPA. Moreover, ketamine was found to be acutely anti-akinetic, significantly improving voluntary motor function in the FAST, nearly two-fold, as compared to vehicle treated controls. We are currently evaluating if changes in striatal dendritic spines underlie the neuroplastic changes. Conclusion(s): In this study, we present preclinical behavioral data that sub-anesthetic ketamine suppresses the development of LID without interfering with the anti-PD effects of L-DOPA, and even acutely improves motor function in PD. In addition, we demonstrate that ketamine upregulates phosphorylated mTOR in the striatum and that the sustained anti-dyskinetic effect is mediated through BDNF signaling. Preclinical studies in the depression field have shown similar effects of ketamine, including an upregulation of BDNF and mTOR expression in the prefrontal cortex. These data, combined with controlled clinical trials demonstrating the beneficial effects of sub-anesthetic ketamine on depression and pain, two of the most common non-motor symptoms of PD, provide further support for a future properly controlled prospective clinical trial of ketamine's efficacy for both PD and LID.</t>
  </si>
  <si>
    <t>Movement Disorders. Conference: 2nd Pan American Parkinson's Disease and Movement Disorders Congress. Miami, FL United States. 33(Supplement 1) (pp S30), 2018. Date of Publication: June 2018.</t>
  </si>
  <si>
    <t>Rasimas J.J.</t>
  </si>
  <si>
    <t>Sub-anesthetic slow infusion of ketamine for treatment of depression produces rare but currently unpredictable and potentially serious psychosomatic effects.</t>
  </si>
  <si>
    <t>Background: Ketamine has been associated with psychotomimesis, dissociation, and addiction. It is also used as a rapid-acting antidepressant at doses and infusion rates lower than those for anesthesia. Hypothesis: Ketamine for treatment of depression may cause adverse psychosomatic effects, mental illness may confer greater risk. Method(s): Three concurrent prospective studies enrolled patients in openlabel (unipolar depressives (UPs)) and placebo-controlled (UPs and bipolar depressives (BPs)) trials to receive single-dose ketamine 0.5 mg/kg IV over 40 min. Serious medical conditions were exclusionary. No CNS-active agents were permitted for 18 days before infusion. Brief Psychiatric Rating Scale (BPRS) and Clinician-Administered Dissociative States Scale (CADSS) were employed to measure symptoms. Fisher's exact test compared groups regarding SAEs. ANOVAs analyzed symptom data with repeated measures from baseline to 24 h post-infusion. Result(s): Forty-one patients (29 UPs, 12 BPs) and 50 controls were treated from September 2011 to September 2013. One UP experienced profound sedation with a Riker score of 2, she recovered fully within 2 h. Another UP suffered cocaine relapse 22 days post-infusion. One BP had severe vomiting. Four subjects (two UP, one BP, and one control) experienced acute psychiatric reactions ("K-holes") with varying degrees of anxiety, fear, violent ideation, dissociation, and aphasia-one UP failed to return to pre-infusion symptom intensity at 190 min post-infusion. Patients reported more anxiety than controls at baseline, it decreased following infusion. Dissociation, substantial in all groups, was greater in BPs vs. UPs vs. controls. On measures of agitation, grandiosity, delusions, and disorientation, patients did not differ from controls. Most measures peaked at infusion end or within 40 min. Increases in thought disorder, odd behavior, excitement, hallucinosis, and dissociation were greater in open-label vs. blinded subjects. History of substance abuse, PTSD, or trauma did not correlate with study measures. Baseline data did not predict SAEs. Discussion(s): Due to thought disorder and aphasia, some patients were unratable and most were symptomatic. Conclusion(s): Most subjects tolerate 0.5 mg/kg ketamine infusion over 40min, although dissociation, thought disorder, and aphasia are common. Major adverse reactions are more likely (p=0.043) in mood disorder patients, but not predicted by any demographic or clinical measure studied. (Table presented).</t>
  </si>
  <si>
    <t>https://dx.doi.org/10.1007/s13181-013-0376-x</t>
  </si>
  <si>
    <t>Journal of Medical Toxicology. Conference: 2014 ACMT Annual Scientific Meeting. Phoenix, AZ United States. Conference Publication: (var.pagings). 10(1) (pp 68-69), 2014. Date of Publication: March 2014.</t>
  </si>
  <si>
    <t>MacDonald R.
 Crum R.M.
 Storr C.L.
 Schuster A.
 Bienvenu O.J.</t>
  </si>
  <si>
    <t>Sub-clinical anxiety and the onset of alcohol use disorders: Longitudinal associations from the baltimore eca follow-up, 1981-2004.</t>
  </si>
  <si>
    <t>The current study examines the longitudinal relationship between anxiety disorders in general, specific phobia in particular, and subsequent-onset alcohol use disorders in an adult population-based sample. In addition, the authors explore whether the hypothesized associations vary by gender. Approximately 23 years of data from the Baltimore Epidemiological Catchment Area Follow-up (N = 587) allow for the estimation of the development of incident alcohol use disorders in later life among those with anxiety disorders at the time of the baseline interview in 1981. Although baseline specific phobias were common, neither the number of fears nor any specific fear was statistically associated with the onset of alcohol use disorders. Rather, the findings suggested a modest association between adult sub-clinical specific phobia (without substantial distress or interference) and later-onset alcohol use disorders (odds ratio = 3.2). Moreover, the authors found that this association might be stronger for women than for men. Copyright © Taylor &amp; Francis Group, LLC.</t>
  </si>
  <si>
    <t>https://dx.doi.org/10.1080/10550887.2010.531667</t>
  </si>
  <si>
    <t>Journal of Addictive Diseases. 30(1) (pp 45-53), 2010. Date of Publication: 2010.</t>
  </si>
  <si>
    <t>Sub-dissociative doses of Ketamine as an adjuvant to Tramadol in continuous postoperative analgesia after abdomino-pelvine major surgery.</t>
  </si>
  <si>
    <t>Background and Goal of Study: Tramadol is quite efficient in continuous analgesia after abdomino-pelvine surgery. This prospective, randomised, double blind, placebo controlled study evaluates the efficacy and safety of the association of Ketamine to Tramadol as a preemptive dose, followed by continuous infusion. Material(s) and Method(s): Two equivalent groups of 30 patients received general anesthesia for elective abdomino-pelvine major surgery (hysterectomy, Wertheim's operation). Predefined postoperative analgesia was based on Paracetamol, Metamizol, Dexketoprofen and Tramadol - 2,5 mg/kg loading dose before emergence, followed by continuous infusion of 3 mug/kg/min. Ketamine was added as an iv bolus of 0,5 mg/kg before incision, followed by continuous infusion of 2 mug/kg/min for 24 hours, while patients in control group received iv saline bolus and respectively continuous infusion of saline, added to Tramadol regimen. Pain intensity (VAS scale), analgetic consumption, rescue opioid (Pethidine 0,4 mg/kg iv boluses), adverse reactions (nausea, vomiting, respiratory depression, sedation, dyplopia, psychotrope or vegetative effects) were recorded for the first 24 hours, as well as cognitive disturbances (TRAIL MAKING test part B). The statistic significance in the evolution of these variables wae evaluated using T Student test for central tendency (average) and dispersion indices (standard deviation, dispersion quotient). Results and Discussion: Ketamine group patients had a significative better analgesia, in terms of mean VAS score (1.64+/-0.38 vs 2.47+/-0.59), pain-free hours (12.38+/-2.62 vs 7.69+/-1.78), lower Pethidine doses (15.45+/-3.82 vs 21.65+/-4.76 mg), p &lt; 0.05, and better sleep (qualitative self assesement) than control subjects. Side effects were comparable. Conclusion(s): The association of sub-dissociative dose of Ketamine to Tramadol is feasible, safe and effective in postoperative continuous analgesia for major abdomino-pelvine surgery.</t>
  </si>
  <si>
    <t>European Journal of Anaesthesiology. Conference: European Anaesthesiology Congress, EUROANAESTHESIA 2012. Paris France. Conference Publication: (var.pagings). 29(SUPPL. 50) (pp 207), 2012. Date of Publication: June 2012.</t>
  </si>
  <si>
    <t>Nasir S.A.
 Chavda H.R.
 Chethan L.B.
 Bathia R.
 Rathod K.</t>
  </si>
  <si>
    <t>Subanesthetic Dose of Intravenous Ketamine for Post Cesarean Delivery Analgesia in Spinal Anesthesia Prospective Randomized Study.</t>
  </si>
  <si>
    <t>Poor pain control after caesarean section may interfere with walking, breastfeeding, early attention and nutritional care of the newborn. Multimodal therapy for postoperative analgesia blocks multiple pain pathways. Use of opioid-free analgesia should be preferred in the perioperative period to reduce adverse effects like nausea, vomiting, pruritus, and respiratory depression. Tissue trauma causes central sensitization of the spinal dorsal horn neurons through N-methyl-D aspartate (NMDA) receptor-related mechanisms which in turn produces secondary hyperalgesia. Ketamine is a selective noncompetitive NMDA receptor antagonist. Also, it reduces pain by reducing the NMDA receptors, mediated secondary pain. Aims and Objectives: To study the Subanesthetic dose of intravenous ketamine for post caesarean delivery analgesia, haemodynamic changes intra-operatively, Total doses of analgesia in 24 hrs. APGAR score after delivery of baby, Time of first rescue analgesic agent given, Adverse effects intraoperatively and postoperatively 24 hours, Ramsey sedation scale and Patients satisfaction during postoperative period. Material(s) and Method(s): 60 females with age group of 18-35 years undergoing cesarean delivery were included and divided. Group A and Group B(n=30): Inj. Bupivacaine 0.5% heavy 2.2cc intrathecally given. After 5 minutes of baby delivery Inj. ketamine 0.2mg/kg intravenously in A group and Saline 0.9% in Group B. Result(s): No significant changes in demographic parameters, APGAR score and hemodynamic parameters in both the groups. VAS scores were lower in ketamine group than another group. Higher incidence of nausea vomiting in ketamine group. No patient had Ramsey sedation score more than 2 in both groups. All patients were satisfied for analgesia in ketamine group. Time for rescue analgesics were prolonged in ketamine group. Conclusion(s): Subanesthetic doses (0.2 mg/kg) of intravenous ketamine after 5 minutes of baby delivery leads to enhanced postoperative analgesia without any significant side effects, additional benefit in increasing the time to first postoperative rescue analgesic request with excellent satisfaction for postoperative pain.Copyright © 2023, Dr. Yashwant Research Labs Pvt. Ltd.. All rights reserved.</t>
  </si>
  <si>
    <t>International Journal of Pharmaceutical and Clinical Research. 15(11) (pp 430-435), 2023. Date of Publication: 2023.</t>
  </si>
  <si>
    <t>Sheehy, KA; Muller, EA; Lippold, C; Nouraie, M; Finkel, JC; Quezado, ZMN</t>
  </si>
  <si>
    <t>Subanesthetic ketamine infusions for the treatment of children and adolescents with chronic pain: a longitudinal study</t>
  </si>
  <si>
    <t>HIGHLY IMPAIRED CHILDREN; D-ASPARTATE ANTAGONIST; PEDIATRIC PAIN; NEUROPATHIC PAIN; RETROSPECTIVE ANALYSIS; NMDA-RECEPTOR; MANAGEMENT; TRIAL; ANESTHESIA; DEPRESSION</t>
  </si>
  <si>
    <t>Background: Chronic pain is common in children and adolescents and is often associated with severe functional disability and mood disorders. The pharmacological treatment of chronic pain in children and adolescents can be challenging, ineffective, and is mostly based on expert opinions and consensus. Ketamine, an N-methyl-D-aspartate receptor antagonist, has been used as an adjuvant for treatment of adult chronic pain and has been shown, in some instances, to improve pain and decrease opioid-requirement. We examined the effects of subanesthetic ketamine infusions on pain intensity and opioid use in children and adolescents with chronic pain syndromes treated in an outpatient setting. Methods: Longitudinal cohort study of consecutive pediatric patients treated with subanesthetic ketamine infusions in a tertiary outpatient center. Outcome measurements included self-reported pain scores (numeric rating scale) and morphine-equivalent intake. Results: Over a 15-month period, 63 children and adolescents (median age 15, interquartile range 12-17 years) with chronic pain received 277 ketamine infusions. Intravenous administration of subanesthetic doses of ketamine to children and adolescents on an outpatient basis was safe and not associated with psychotropic effects or hemodynamic perturbations. Overall, ketamine significantly reduced pain intensity (p &lt; 0.001) and yielded greater pain reduction in patients with complex regional pain syndrome (CRPS) than in patients with other chronic pain syndromes (p = 0.029). Ketamine-associated reductions in pain scores were the largest in postural orthostatic tachycardia syndrome (POTS) and trauma patients and the smallest in patients with chronic headache (p = 0.007). In 37 % of infusions, patients had a greater than 20 % reduction in pain score. Conversely, ketamine infusions did not change overall morphine-equivalent intake (p = 0.3). Conclusions: These data suggest that subanesthetic ketamine infusion is feasible in an outpatient setting and may benefit children and adolescents with chronic pain. Further, patients with CRPS, POTS, and a history of trauma-related chronic pain are more likely to benefit from this therapeutic modality.</t>
  </si>
  <si>
    <t>Chye, Y; Mackey, S; Gutman, BA; Ching, CRK; Batalla, A; Blaine, S; Brooks, S; Caparelli, EC; Cousijn, J; Dagher, A; Foxe, JJ; Goudriaan, AE; Hester, R; Hutchison, K; Jahanshad, N; Kaag, AM; Korucuoglu, O; Li, CSR; London, ED; Lorenzetti, V; Luijten, M; Martin-Santos, R; Meda, SA; Momenan, R; Morales, A; Orr, C; Paulus, MP; Pearlson, G; Reneman, L; Schmaal, L; Sinha, R; Solowij, N; Stein, DJ; Stein, EA; Tang, D; Uhlmann, A; van Holst, R; Veltman, DJ; Verdejo-Garcia, A; Wiers, RW; Yucel, M; Thompson, PM; Conrod, P; Garavan, H</t>
  </si>
  <si>
    <t>Subcortical surface morphometry in substance dependence: An ENIGMA addiction working group study</t>
  </si>
  <si>
    <t>addiction; structural MRI; substance dependence</t>
  </si>
  <si>
    <t>CHRONIC CIGARETTE-SMOKING; USE DISORDERS; AMYGDALA VOLUME; DRUG-USE; BRAIN; HIPPOCAMPUS; ALCOHOL; RECEPTORS; GRAY; AGE</t>
  </si>
  <si>
    <t>While imaging studies have demonstrated volumetric differences in subcortical structures associated with dependence on various abused substances, findings to date have not been wholly consistent. Moreover, most studies have not compared brain morphology across those dependent on different substances of abuse to identify substance-specific and substance-general dependence effects. By pooling large multinational datasets from 33 imaging sites, this study examined subcortical surface morphology in 1628 nondependent controls and 2277 individuals with dependence on alcohol, nicotine, cocaine, methamphetamine, and/or cannabis. Subcortical structures were defined by FreeSurfer segmentation and converted to a mesh surface to extract two vertex-level metrics-the radial distance (RD) of the structure surface from a medial curve and the log of the Jacobian determinant (JD)-that, respectively, describe local thickness and surface area dilation/contraction. Mega-analyses were performed on measures of RD and JD to test for the main effect of substance dependence, controlling for age, sex, intracranial volume, and imaging site. Widespread differences between dependent users and nondependent controls were found across subcortical structures, driven primarily by users dependent on alcohol. Alcohol dependence was associated with localized lower RD and JD across most structures, with the strongest effects in the hippocampus, thalamus, putamen, and amygdala. Meanwhile, nicotine use was associated with greater RD and JD relative to nonsmokers in multiple regions, with the strongest effects in the bilateral hippocampus and right nucleus accumbens. By demonstrating subcortical morphological differences unique to alcohol and nicotine use, rather than dependence across all substances, results suggest substance-specific relationships with subcortical brain structures.</t>
  </si>
  <si>
    <t>Bennett, J; Nichols, F; Rosenblum, M; Condry, J</t>
  </si>
  <si>
    <t>Subcutaneous administration of midazolam: A comparison of the Bioject jet injector with the conventional syringe and needle</t>
  </si>
  <si>
    <t>PREANESTHETIC MEDICATION; ANESTHETIC INDUCTION; GAS-CHROMATOGRAPHY; HUMAN-PLASMA; CHILDREN; METABOLITES; KETAMINE; PREMEDICATION; NASAL; ROUTE</t>
  </si>
  <si>
    <t>Purpose: The purpose of this study was to compare jet injection to a syringe and needle in terms of the difference in discomfort and pharmacokinetics after the subcutaneous administration of midazolam. Patients and Methods: Using a prospective, randomized, double-blinded study design, 14 subjects were administered midazolam on two separate occasions (at least 2 weeks apart). The subjects were randomly distributed into two groups: syringe and needle (saline)/jet injector (midazolam) or syringe and needle (midazolam)/jet injector (saline). The subjects were randomly assigned to receive either EMLA. (eutectic mixture of local anesthesics) or a placebo at the injection site for the first administration and the other topical agent on the second visit. Each subject received one subcutaneous injection in the deltoid region per arm per day. Each injection contained the same volume of solution. Subjects completed visual analog scale (VAS) questionnaires assessing the discomfort of the injection. Blood samples were taken at specified intervals over 2 hours for determination of midazolam levels. Results: The discomfort associated with the injection was less with the Biojector 2000 (Bioject Inc, Portland, OR) although this was not statistically significant. However, persistent discomfort was significantly greater at the needle site. The mean peak plasma level of midazolam was achieved more rapidly with the Biojector 2000 than with the syringe and needle (P &lt; .05). However, the peak plasma level after jet injection or injection with a syringe and needle was not statistically different. Conclusion: The results of the study show that the Biojector 2000 is a needle-free injection system that can be used for the administration of a premedicant before induction of anesthesia. It has several advantages, including the potential reduction of anxiety associated with the fear of needles and occupational injuries.</t>
  </si>
  <si>
    <t>Paolino C.R.
 Meara D.J.
 Ralph Q.</t>
  </si>
  <si>
    <t>Subjective Changes in Mood and Pain Status Post-Intravenous Ketamine for Oral and Maxillofacial Surgery.</t>
  </si>
  <si>
    <t>Abstract: Background: Intravenous sedation in oral and maxillofacial surgery promotes optimal conditions for the patient to undergo procedures and has proven to be a safe and effective treatment adjunct with adequate training. This technique employs a variety of medications. One of the most popular and dynamic of such is ketamine. Ketamine dissociates the thalamus from the limbic system, causing sedation and analgesia, without respiratory depression at appropriate doses. In recent studies, ketamine has shown an improvement in patients with chronic pain and/or depression related to its propensity to increase prefrontal glutamate transmission. Objective(s): Today's growing opioid epidemic and mental health awareness may allow ketamine a secondary impact. Our objective was to determine whether subjects receiving IV ketamine for outpatient procedures demonstrated changes in mood at follow-up, self-reported changes in chronic pain score, and decreased opioid use postoperatively. Method(s): Twenty-three subjects receiving IV sedation agreed to complete prospective questionnaires including chronic pain and Beck's Depression Inventory scores during Summer 2018 at the Christiana Care Health Systems Oral and Maxillofacial Surgery clinics. Their age averaged 36 years, with 57% male and 43% female subjects. Data were reviewed to determine correlation between intravenous sedation with ketamine and effects on subjects' acute and chronic pain, as well as mood. Result(s): Subjects who received IV ketamine reported lower postoperative pain scores and used fewer opioids than those who did not. In total, 72% of subjects reported using less opioid medication for their preexisting chronic pain after receiving IV sedation with ketamine, which is remarkable considering they endured a pain eliciting procedure as well. Additionally, this subject group reported lower depression scores postoperatively. Conclusion(s): Ketamine has value to patients beyond its anesthetic properties. Chronic pain and mood appear to be positively altered by the use of ketamine in outpatient surgical procedures. Ketamine use should be considered as a first-line anesthetic agent, unless contraindicated, in patients with chronic pain and depression. Especially in the era of the opioid epidemic, health care providers should seek any possible advantage for positive treatment effects of their chosen medications. Further studies with larger sample sizes must continue to investigate ketamine's beneficial secondary effects, perhaps justifying its use as a sole therapy for chronic pain and depression.Copyright © 2020</t>
  </si>
  <si>
    <t>https://dx.doi.org/10.1016/j.joms.2020.07.109</t>
  </si>
  <si>
    <t>Journal of Oral and Maxillofacial Surgery. Conference: AAOMS 2020. Virtual, Online. 78(10 Supplement) (pp e53-e54), 2020. Date of Publication: October 2020.</t>
  </si>
  <si>
    <t>Ratti P.-L.
 Negre-Pages L.
 Perez-Lloret S.
 Manni R.
 Damier P.
 Tison F.
 Destee A.
 Rascol O.</t>
  </si>
  <si>
    <t>Subjective sleep dysfunction and insomnia symptoms in Parkinson's disease: Insights from a cross-sectional evaluation of the French CoPark cohort.</t>
  </si>
  <si>
    <t>Introduction: Twenty-seven to 80% of patients with Parkinson's Disease (PD) complain of subjective sleep dysfunction and insomnia symptoms. Our aim is to describe the prevalence and features of subjective sleep dysfunction and insomnia symptoms in patients with PD compared to other patients. Method(s): Cross-sectional analysis of 636 adult PD patients compared to 143 age and sex-matched non-PD control patients consulting their general practitioners. Insomnia symptoms and other sleep features were assessed by the Pittsburgh Sleep Quality Index (PSQI), a global score &gt; 5 defining impaired sleep. The Chi-square test or the Student's t-test were used to assess the potential clinical and demographic differences between groups and between PD patients with vs. without sleep dysfunction. Logistic regression analysis was employed to test multivariate effects. Result(s): Sleep dysfunction and insomnia symptoms were more frequent in PD patients compared to control patients (63 vs. 45%, p = 0.001). Female gender, PD duration, presence of depression and anxiety were associated with the presence of insomnia in PD. Subjective sleep efficiency, habitual sleep quality, sleep disturbance and daytime dysfunction, but not sleep latency, were reduced in PD patients compared to controls. Conclusion(s): The prevalence of sleep dysfunction is higher in PD than in other general medical conditions. Insomnia in PD seems to affect sleep maintenance and consolidation, but not sleep onset.Copyright © 2015 Elsevier Ltd.</t>
  </si>
  <si>
    <t>https://dx.doi.org/10.1016/j.parkreldis.2015.09.025</t>
  </si>
  <si>
    <t>Parkinsonism and Related Disorders. 21(11) (pp 1323-1329), 2015. Date of Publication: November 2015.</t>
  </si>
  <si>
    <t>Breel J.
 Wahlstedt A.
 Leljevahl E.
 Gatzinsky K.
 Wille F.F.</t>
  </si>
  <si>
    <t>Subjective sleep quality improvement with dorsal root ganglion (DRG) stimulation (10702).</t>
  </si>
  <si>
    <t>Introduction: Sleep disturbances accompany chronic pain conditions for a majority of sufferers. Tiredness together with these problems can take a toll and may cause depression, establishing a negative cycle leading to disability (1, 2). The opioid medications intended for pain management may compound the problem by contributing to sleep apnea and the onset of respiratory failure (3). Neuromodulatory interventions may provide a drug-free option, providing a valuable alternative. The pain relief outcomes of neurostimulation have been well-documented, but effects on sleep quality, if reported, have been regarded as secondary benefits. In this report, we present patientreported outcomes with dorsal root ganglion (DRG) stimulation using a specifically-designed sleep inventory. Method(s): Prospective data from two European cohort studies were combined. Following successful trial periods, patients were implanted with permanent DRG stimulators for management of their intractable chronic pain. Patients completed the novel Amsterdam Sleep Inventory questionnaire about their sleep prior to implantation and at set points through the subsequent year. Result(s): 51 subjects contributed baseline data. At the time of submission of this abstract, 21 subjects had completed their 12-month follow-up, with the remainder pending. At baseline, 57% of subjects rated their sleep quality during the past month as 'bad' or 'terrible' in comparison to 33% at 12 months. During the 12 months of treatment, the number of subjects who reported 'regularly' or 'always' having pain while lying in bed was reduced from 90% to 61% and those who 'regularly' or 'always' woke up during the night due to pain was reduced from 74% to 52%. 95% of subjects used their stimulator at night, and 86% were never awoken by it. Compared with the time before receiving the stimulator, at 12 months 30% of subjects said their sleep was 'better' or 'much better'. No subjects indicated that their sleep had worsened. Conclusion(s): DRG stimulation therapy was associated with important improvements in subjective sleep quality as rated with a newlydeveloped instrument. Intuitively, pain and sleep disturbances are intertwined. Quantitative assessment, however, supports the notion that the two are distinct, albeit inter-related, problems. A recent randomized trial has shown that improvements in sleep quality and depression at 3 months are predictive of improvements in chronic pain at 12 months (4). Thus, the improvements in sleep observed in this report suggest that subjects are likely to experience concomitant improvements in pain and, presumably, other health domains.</t>
  </si>
  <si>
    <t>Neuromodulation. Conference: 19th Annual Meeting of the North American Neuromodulation Society, NANS 2015. Las Vegas, NV United States. Conference Publication: (var.pagings). 19(3) (pp e16), 2016. Date of Publication: April 2016.</t>
  </si>
  <si>
    <t>Hughes, T; Szalacha, LA; McNair, R</t>
  </si>
  <si>
    <t>Substance abuse and mental health disparities: Comparisons across sexual identity groups in a national sample of young Australian women</t>
  </si>
  <si>
    <t>Australia; Health disparities; Substance abuse; Mental health; Sexual minority; Sexual identity; Lesbian; Bisexual; Women</t>
  </si>
  <si>
    <t>BISEXUAL WOMEN; UNITED-STATES; ALCOHOL-USE; PSYCHIATRIC-DISORDERS; ORIENTATION; LESBIANS; COHORT; ADULTS; BEHAVIORS; GAY</t>
  </si>
  <si>
    <t>A growing body of research amply documents health disparities related to substance abuse among sexual minority women. However, relatively little research has examined risk factors or predictors of substance use in this population and even less has explored differences among sexual minority subgroups. Using data from 8850 women aged 25-30 years in the 2003 survey of the Australian Longitudinal Study on Women's Health Survey (ALSWH) we compared rates of substance use (alcohol, marijuana and other illicit drugs) and potential predictors (e.g., depression, anxiety, perceived stress, lower levels of social support) across four sexual identity groups exclusively heterosexual, mainly heterosexual, bisexual and lesbian. Using statistical weighting of the sample and controlling for demographic characteristics we fitted logistic regression models to estimate adjusted odds ratios for substance use. Compared with exclusively heterosexual women sexual minority women reported significantly higher levels of substance use but there was notable variation among the three sexual minority subgroups. Women who identified as mainly heterosexual were significantly more likely than exclusively heterosexual women to report at-risk drinking and those who identified as bisexual were more likely to report marijuana use. Mainly heterosexual and bisexual women were also more likely to report binge drinking. Findings implicate stress as an important predictor of substance use and emphasize the need for research that more systematically examines the relationships between minority stress and substance use in sexual minority women. Findings of variations in risk across sexual minority subgroups suggest prevention and intervention strategies aimed at reducing health disparities should be targeted toward specific sexual minority subgroups. (C) 2010 Elsevier Ltd. All rights reserved.</t>
  </si>
  <si>
    <t>Hughes T.
 Szalacha L.A.
 McNair R.</t>
  </si>
  <si>
    <t>Substance abuse and mental health disparities: Comparisons across sexual identity groups in a national sample of young Australian women.</t>
  </si>
  <si>
    <t>A growing body of research amply documents health disparities related to substance abuse among sexual minority women. However, relatively little research has examined risk factors or predictors of substance use in this population and even less has explored differences among sexual minority subgroups. Using data from 8850 women aged 25-30 years in the 2003 survey of the Australian Longitudinal Study on Women's Health Survey (ALSWH) we compared rates of substance use (alcohol, marijuana and other illicit drugs) and potential predictors (e.g., depression, anxiety, perceived stress, lower levels of social support) across four sexual identity groups-exclusively heterosexual, mainly heterosexual, bisexual and lesbian. Using statistical weighting of the sample and controlling for demographic characteristics we fitted logistic regression models to estimate adjusted odds ratios for substance use. Compared with exclusively heterosexual women sexual minority women reported significantly higher levels of substance use-but there was notable variation among the three sexual minority subgroups. Women who identified as mainly heterosexual were significantly more likely than exclusively heterosexual women to report at-risk drinking and those who identified as bisexual were more likely to report marijuana use. Mainly heterosexual and bisexual women were also more likely to report binge drinking. Findings implicate stress as an important predictor of substance use and emphasize the need for research that more systematically examines the relationships between minority stress and substance use in sexual minority women. Findings of variations in risk across sexual minority subgroups suggest prevention and intervention strategies aimed at reducing health disparities should be targeted toward specific sexual minority subgroups. © 2010 Elsevier Ltd.</t>
  </si>
  <si>
    <t>https://dx.doi.org/10.1016/j.socscimed.2010.05.009</t>
  </si>
  <si>
    <t>Social Science and Medicine. 71(4) (pp 824-831), 2010. Date of Publication: August 2010.</t>
  </si>
  <si>
    <t>McMahon RC, Malow R, Loewinger L.</t>
  </si>
  <si>
    <t>Substance abuse history predicts depression and relapse status among cocaine abusers</t>
  </si>
  <si>
    <t>10.1080/105504999306027</t>
  </si>
  <si>
    <t>Mauri, M. C.;Volonteri, L. S.;De Gaspari, I. F.;Colasanti, A.;Brambilla, M. A.;Cerruti, L.</t>
  </si>
  <si>
    <t>Substance abuse in first-episode schizophrenic patients: A retrospective study.</t>
  </si>
  <si>
    <t>Several studies suggest a high comorbidity of substance abuse and schizophrenia, associated with higher frequency of relapse, more positive symptoms and depression, cognitive impairment, poorer outcome and treatment response. A high incidence of substance abuse is also observed in first episode patients. Among patients with substance abuse, the onset precedes the onset of psychosis of several years in most cases. All the patients with a first episode of schizophrenia, at first admission to the Psychiatric Service of Diagnosis and Treatment of Ospedale Maggiore of Milan during the years 1990 to 2004, have been included in our study. The clinical evaluation has been obtained considering the following items of Brief Psychiatric Rating Scale (BPRS): conceptual disorganization, depressed mood, hostility, hallucinations, unusual content of thought. The results showed that 34.7% of first-episode schizophrenic patients had a lifetime history of substance abuse. The age of onset of schizophrenia is significantly lower for drug abusers than for patients without any type of abuse and for alcohol abusers (p &lt; 0.005). In multi drug abusers, cannabis resulted the most frequently used (49%), followed by alcohol (13%), and cocaine (4%). Substance abusers have obtained a significant higher score in 'thought disturbance' item (p &lt; 0.005) and in 'hostility' item (p &lt; 0.005) compared to non substance abusers. Non drug abusers showed lower mean scores of 'hostility' item compared to cocaine abusers and multi drug abusers (p &lt; 0.005). Our findings seem to indicate that substance abuse in the early course of illness determines an earlier onset of schizophrenia and increases severity of some psychotic symptoms like 'hallucination' and 'unusual content of thought'. Therefore persons incurring a risk of schizophrenia may be warned of the possible relation between substances and psychosis and have to be counseled against the use of them. (PsycInfo Database Record (c) 2022 APA, all rights reserved)</t>
  </si>
  <si>
    <t>https://doi.org/10.1186/1745-0179-2-4</t>
  </si>
  <si>
    <t>Clinical Practice and Epidemiology in Mental Health</t>
  </si>
  <si>
    <t>Robinson-Papp, J; Gelman, BB; Grant, I; Singer, E; Gensler, G; Morgello, S</t>
  </si>
  <si>
    <t>Substance abuse increases the risk of neuropathy in an HIV-infected cohort</t>
  </si>
  <si>
    <t>antiretroviral; HIV; neuropathy; NNTC; substance use</t>
  </si>
  <si>
    <t>SENSORY NEUROPATHY; ANTIRETROVIRAL THERAPY; VIRAL LOAD; POLYNEUROPATHY; NEUROTOXICITY; RELIABILITY; ACTIVATION; INTERVIEW; COCAINE; IMPACT</t>
  </si>
  <si>
    <t>Introduction: Human immunodeficiency virus (HIV)-infected patients commonly develop distal symmetric polyneuropathy (DSP). Age, ethnicity, and toxic exposures may influence the risk. In this study we examined the association between substance use, antiretrovirals, ethnicity, and incident neuropathy in an HIV-infected cohort. Methods: Data were obtained from the National NeuroAIDS Tissue Consortium (NNTC), an ongoing, prospective cohort started in 1998. Cox proportional hazards models were used to examine the association of substance use, demographics, neurotoxic antiretrovirals, and laboratory parameters with incident neuropathy in 636 participants who were neuropathy-free at baseline. Results: The cumulative incidence of DSP was 41%. Substance use (P = 0.04), number of substances used (P = 0.04), and longer duration of HIV infection (P = 0.05) were associated with incident DSP, but demographic factors, use of neurotoxic antiretrovirals, and laboratory parameters were not. Conclusions: Substance use and longer duration of HIV infection are risk factors for DSP in HIV-infected patients. Use of multiple substances may be particularly risky. Muscle Nerve, 2012</t>
  </si>
  <si>
    <t>Fox A.
 Sohler N.L.
 Giovanniello A.
 Cunningham C.</t>
  </si>
  <si>
    <t>Substance abuse treatment outcomes in patients with opioid dependence and chronic pain in an office based buprenorphine treatment program.</t>
  </si>
  <si>
    <t>BACKGROUND: Patients with substance use disorders report high levels of physical pain. However, current data is conflicting as to whether chronic pain affects substance abuse treatment outcomes. Office based buprenorphine therapy is a new paradigm for treatment of opioid dependence, and the impact of co-morbid chronic pain on buprenorphine treatment outcomes is not well understood. Clinical guidelines cite chronic severe pain as a relative contraindication to buprenorphine treatment, since buprenorphine is a partial opioid agonist. Instead, treatment with methadone, a full opioid agonist, is recommended for patients with chronic severe pain. However, evidence supporting these recommendations is lacking. To examine the association between pain and buprenorphine treatment outcomes, we compared the proportion of treatment failures in opioid dependent patients with and without chronic pain who received primary care based buprenorphine treatment. METHOD(S): We conducted a longitudinal cohort study of opioiddependent individuals who initiated buprenorphine treatment at an urban community health center. Participants were interviewed at baseline, and 1, 3, and 6 months after initiating buprenorphine treatment. Questionnaires included demographic information, substance use, depressive symptoms, health status, and presence and severity of pain. The primary outcome was treatment failure, defined as self-reported use of opioids (heroin, methadone, or opioid analgesics) in the 30-day period preceding the 6 month follow-up visit. The main predictor variable was presence of chronic pain, defined as a score of 5 or greater on a scale from 1-10 on the Brief Pain Inventory at every study visit. We used logistic regression models to test whether treatment failure was associated with chronic pain, adjusting for baseline opioid use. RESULT(S): Of 84 participants, the median age was 44, and most were male (73%), Hispanic (69%), unstably housed (61%), and had used heroin in the 30 days prior to initiation of buprenorphine (67%). These characteristics were similar in the 31 (37%) participants with chronic pain and the 53 without chronic pain. The groups with and without chronic pain differed on a number of factors measured at baseline, including history of injection drug use (68% vs. 42%, p&lt;.05), problematic alcohol use (50% vs. 15%, p&lt;.01), sedative use (29% vs. 8%, p&lt;.01), and opioid analgesics use (48% vs. 15% p&lt;.01). Of these covariates, only sedative use was associated with treatment failure in bivariate analysis. At 6 months of follow-up, 25 participants (30%) experienced treatment failure. Adjusting for baseline opioid use, there was no difference in opioid use at 6 months between those with and without chronic pain (OR= 1.05, 95% CI: 0.37 - 3.00). Further adjustment for other covariates associated with treatment failure, such as sedative use at baseline, did not alter this finding. CONCLUSION(S): Over one-third of participants in this cohort of opioid dependent patients receiving buprenorphine treatment at an urban health center experienced chronic pain. Despite greater use of other substances at baseline and additional factors that may predict treatment failure, substance abuse treatment outcomes did not appear to differ between patients with chronic pain and those without chronic pain. Our study was limited by its lack of a comprehensive measure of pain severity, relatively small sample size, and limited power to detect small difference between groups. While these findings are exploratory, they suggest that buprenorphine treatment for opioid dependence may be effective even in patients with chronic pain. Future research that examines buprenorphine treatment outcomes among patients with chronic pain is warranted.</t>
  </si>
  <si>
    <t>https://dx.doi.org/10.1007/s11606-011-1730-9</t>
  </si>
  <si>
    <t>Journal of General Internal Medicine. Conference: 34th Annual Meeting of the Society of General Internal Medicine. Phoenix, AZ United States. Conference Publication: (var.pagings). 26(SUPPL. 1) (pp S63), 2011. Date of Publication: May 2011.</t>
  </si>
  <si>
    <t>Ravndal, E; Lauritzen, G</t>
  </si>
  <si>
    <t>Substance abuse, anxiety and depression after 10 years: A prospective study of drug users in and outside OMT treatment</t>
  </si>
  <si>
    <t>drug users; substance abusers; opiate maintenance treatment; anxiety; depression; prospective</t>
  </si>
  <si>
    <t>OPIATE; COMORBIDITY; SYMPTOMS; THERAPY</t>
  </si>
  <si>
    <t>AIMS - The national Opiate Maintenance Treatment (OMT) program in Norway started officially in 1998. The same year a treatment study was initiated, including the most used treatment measures for drug users in Norway. The main aim in the present study was to investigate the prevalence of live OMT patients in the total sample after 10 years, and to compare the outcome of primarily substance abuse, anxiety and depression among OMT patients versus non-OMT patients. DESIGN &amp; METHODS - Four hundred and seven patients, in Oslo and the nearby regions, who started in 16 different in-and outpatients programs, were followed from intake to treatment and during ten years (1998-2009). Patients in the sample were interviewed after one, two, seven and ten years, and they were divided into three different treatment groups: inpatient residency for grown-ups, outpatient psychiatric youth teams and youths living in collectives. Data was collected through use of EuropASI and HSCL-25 at all follow-ups. RESULTS - After ten years 15 % were deceased. Of the 333 persons left, 73 % (n=248) were interviewed after ten years. Forty percent (n=99) were then in OMT. After ten years there were no gender differences regarding attendance to OMT, but the OMT-group was older (30 vs.28 yrs, p&lt;0.05), and they used more benzodiazepines (p&lt;0.000) and cannabis (p&lt;0.01) than the others. The OMT-group reported to a larger extent more anxiety and depression throughout the total observation period than the non OMT participants. Use of heroin and criminality were significantly reduced in both groups. CONCLUSIONS - In spite of reduced use of heroin, the OMT patients seemed to have more difficulties in reducing the use of benzodiazepines and cannabis, whereas the anxiety and depression scores were high and stable through the total observation time.</t>
  </si>
  <si>
    <t>Verdejo-GarcÃ­a, Antonio;PÃ©rez-GarcÃ­a, Miguel</t>
  </si>
  <si>
    <t>Substance abusers' self-awareness of the neurobehavioral consequences of addiction.</t>
  </si>
  <si>
    <t>Substance abusers (SA) usually deny or are not aware that they have a problem. Recent neuro-scientific evidence suggests that denial of problems related to drug use can be associated with alterations in frontostriatal systems, which play a critical role in executive functions and self-awareness. In this study, we examined self-awareness of cognitive deficits, which may be indicative of frontostriatal involvement, in a sample of abstinent SA. We administered the self and informant rating forms of the Frontal Systems Behavior Scale (FrSBe) to 38 SA and to 38 designated informants. We conducted three separate mixed design ANOVAs to contrast the discrepancy between SA and informant scores on the three FrSBe subscales both during drug abuse (assessed retrospectively) and during abstinence. We conducted regression analyses to examine the relationship between severity of drug abuse and self-awareness. Results showed that informants' scores were significantly higher than SA's scores on apathy and executive dysfunction during drug abuse, indicating poor awareness of deficits. We found no significant discrepancies between SA's and informants' scores during abstinence. Severity of alcohol and cocaine abuse significantly predicted poorer self-awareness during drug abuse, but not during abstinence. These results may have important implications for prevention and treatment strategies. (PsycInfo Database Record (c) 2020 APA, all rights reserved)</t>
  </si>
  <si>
    <t>https://doi.org/10.1016/j.psychres.2006.08.001</t>
  </si>
  <si>
    <t>Bennett M.E.
 Bellack A.S.
 Brown C.H.
 DiClemente C.</t>
  </si>
  <si>
    <t>Substance dependence and remission in schizophrenia: A comparison of schizophrenia and affective disorders.</t>
  </si>
  <si>
    <t>The present study examined psychiatric functioning, substance use and consequences, and motivation to change in people with schizophrenia and affective disorders and current or remitted cocaine dependence. Data were collected as part of a naturalistic, longitudinal study examining substance use, motivation to change, and the process of change in people with schizophrenia and affective disorders who were currently dependent or in remission from cocaine dependence. We examined the following questions: (1) Do those in remission show better psychiatric functioning than those who are currently dependent? (2) How do people with schizophrenia and current cocaine dependence differ in terms of substance use and consequences from people with schizophrenia in remission and people with affective disorders and current drug dependence? (3) What internal factors and external factors are associated with changes in substance use in schizophrenia and how do these compare to those in nonpsychotic affective disorders? Results indicated that people with schizophrenia and current dependence reported higher levels of positive and negative symptoms than those in remission. Remission status was related to less use of other drugs, fewer days of drug problems, less distress from drug problems, and more lifetime drug-related consequences. Those with current dependence reported more days of drinking and drinking to intoxication, as well as higher rates of current alcohol use disorders than the remitted group. When compared to those with affective disorders and cocaine dependence, those with schizophrenia and current dependence reported fewer days of problems associated with their drug use, less distress from drug problems, and fewer recent and lifetime consequences associated with their drug use. The schizophrenia dependent group generally showed the lowest readiness to change, fewest efforts being made to change, and lowest confidence in the ability to change. Implications of these findings are discussed. © 2009 Elsevier Ltd. All rights reserved.</t>
  </si>
  <si>
    <t>https://dx.doi.org/10.1016/j.addbeh.2009.03.023</t>
  </si>
  <si>
    <t>Addictive Behaviors. 34(10) (pp 806-814), 2009. Date of Publication: October 2009.</t>
  </si>
  <si>
    <t>Chaput Y.
 Lebel M.-J.
 Beaulieu L.
 Paradis M.
 Labonte E.</t>
  </si>
  <si>
    <t>Substance misuse in the psychiatric emergency service; A descriptive study.</t>
  </si>
  <si>
    <t>Substance misuse is frequently encountered in the psychiatric emergency service (PES) and may take many forms, ranging from formal DSM-IV diagnoses to less obvious entities such as hazardous consumption. Detecting such patients using traditional screening instruments has proved problematic. We therefore undertook this study to more fully characterize substance misuse in the PES and to determine whether certain variables might help better screen these patients. We used a prospectively acquired database of over 18,000 visits made to four PESs during a 2-year period in the province of Quebec, Canada. One of the variables acquired was a subjective rating by the nursing staff as to whether substance misuse was a contributing factor to the visit (graded as direct, indirect, or not at all). Substance misuse accounted for 21% of all diagnoses and alcohol was the most frequent substance used. Patients were divided into those with primary (PSM), comorbid (CSM) or no substance misuse (NSM). Depressive disorders were the most frequent pri-mary diagnoses in CSM, whereas personality and substance misuse disorders were frequent secondary diagnoses in PSM. Although many variables signifi-cantly differentiated the three groups, few were sufficiently detailed to be used as potential screening tools. Those situations that did have sufficient details included those with a previous history of substance misuse, substance misuse within 48 hours of the visit, and visits graded by the nursing staff as being directly and/or indirectly related to substance misuse. Variables related to substance misuse itself were the primary predictors of PSM and, less significantly, CSM. The nursing staff rating, although promising, was obtained in less than 30% of all visits, rendering its practical use difficult to assess. © the authors, publisher and licensee Libertas academica Limited.</t>
  </si>
  <si>
    <t>https://dx.doi.org/10.4137/SaRt.S13375</t>
  </si>
  <si>
    <t>Substance Abuse: Research and Treatment. 8 (pp 7-15), 2014. Date of Publication: 10 Feb 2014.</t>
  </si>
  <si>
    <t>Azarasa M.
 Azarfarin R.
 Changizi A.
 Alizadehasl A.</t>
  </si>
  <si>
    <t>Substance use among iranian cardiac surgery patients and its effects on short-term outcome.</t>
  </si>
  <si>
    <t>BACKGROUND:: We assessed the prevalence of substance use among patients undergoing coronary artery bypass graft and valve surgery in northwest Iran. We evaluated the postoperative complications and in-hospital mortality of patients with substance dependence and abuse. METHOD(S):: In this prospective, observational study, we interviewed 600 patients during the preoperative visit in a tertiary referral educational hospital in northwest Iran. The definition of substance abuse and dependence was according to DSM-IV criteria. Postoperative complications and in-hospital mortality of patients with substance (cigarette, opium, and alcohol) dependence and abuse were compared with those in control patients who did not use these substances. RESULT(S):: In 600 studied patients, the prevalence of cigarette smoking was 42.1% (ex-smokers 26.0% and current smokers 16.1%), prevalence of opium use was 12.0% (opium abuse 7.0% and opium dependence 5.0%), and alcohol consumption was 8.1% (alcohol abuse 7.4% and alcohol dependence 0.7%). The prevalence of cigarette smoking was 58.9% in men and 7.6% in women (P = 0.001). Postoperative cardiac complications in current smokers (21.5%) and ex-smokers (20.5%) were not significantly different from the control group (28.2%). Also, pulmonary complications were not different in current smokers (24.7%) and ex-smokers (17.9%) from the control group (26.8%; P = 0.196). However, in men, pulmonary complications in current smokers were more prevalent than in the control group (P = 0.044). In opium and alcohol dependents and abusers, postoperative complications were not statistically different from the control group (all P values &gt;0.05). No increase was observed regarding in-hospital mortality in patients with substance use. CONCLUSION(S):: In cardiac surgery patients in northwest Iran, the prevalence of cigarette smoking is relatively low (very low in women), as is alcohol use, compared with Western countries; however, opium use is twice as prevalent. We found higher pulmonary complication rates in men who smoked, but no increase in postoperative cardiopulmonary complications and in-hospital mortality rates in patients who abused opium and consumed alcohol. Copyright © 2009 International Anesthesia Research Society.</t>
  </si>
  <si>
    <t>https://dx.doi.org/10.1213/ANE.0b013e3181b76371</t>
  </si>
  <si>
    <t>Anesthesia and Analgesia. 109(5) (pp 1553-1559), 2009. Date of Publication: November 2009.</t>
  </si>
  <si>
    <t>Giannini, Francesca;Anastasi, Giuliano;BarillÃ , Giovanni Pietro;Merante, Giuseppe;Sirianni, Miriam;Rossi, Michele Gabriele</t>
  </si>
  <si>
    <t>Substance use among psychiatric patients hospitalized in a psychiatric unit in Southern Italy: An observational study.</t>
  </si>
  <si>
    <t>Aim: The primary aim of the study was to observe the prevalence of drug use in psychiatric patients admitted to a psychiatric unit. The secondary aim was to observe any correlation between substance use and the sociodemographic and clinical characteristics of the sample group. Methods: Retrospective descriptive study with proactive sampling. Based on the election criteria, the survey was conducted on subjects admitted to a Psychiatric unit of a hospital in Southern Italy between January 2021 and December 2021. The data was obtained through toxicological examination of urine, collected in January 2022 and subsequently analysed using SPSS software. Results: The sample consists of 68 persons. Most of the participants tested positive for at least one substance. The substances most used were benzodiazepines, followed by cannabis and, to a lesser extent, cocaine and methadone. A fair percentage proved simultaneously positive for two substances. Individuals with bipolar and psychotic disorders appeared to be the major users. Conclusions: Substance use among psychiatric patients is a phenomenon also present in Southern Italy. Substance use can have a negative impact on the well-being of patients with psychopathologies, on their clinical course and on the functionality of health care organizations. This phenomenon is particularly challenging for the National Health System and the Mental Health Network in Italy. Enhancing integration between psychiatric services and addiction services, introducing innovative dedicated operating units and offering specific training courses addressed to health professionals could be useful strategies for improving the well-being of these patients and their clinical-care management. (PsycInfo Database Record (c) 2023 APA, all rights reserved)</t>
  </si>
  <si>
    <t>Archie, Suzanne;Rush, Brian R.;Akhtar-Danesh, Noori;Norman, Ross;Malla, Ashok;Roy, Paul;Zipursky, Robert B.</t>
  </si>
  <si>
    <t>Substance use and abuse in first-episode psychosis: Prevalence before and after early intervention.</t>
  </si>
  <si>
    <t>Despite the high prevalence of substance abuse among first episode psychosis (FEP) populations, few studies examine whether early intervention (EI) improves substance abuse. Objective: To examine the prevalence and pattern of substance use and abuse among an FEP sample over 12 months. Methods: All the participants were diagnosed with a first episode of a schizophrenia spectrum disorder. The participants were followed prospectively. The prevalence rates of substance use and abuse from this sample were compared before and after 12 months of EI services and were compared with rates observed in a sample from the general population. Results: A total of 200 participants (80.0% males; mean age 24 years) entered the study: 183 participants completed all the assessments at baseline, 131 participants completed all the assessments at 12 months. At baseline, the findings showed similar prevalence rates between the FEP sample and the general sample for lifetime cannabis use (60% vs 55%, respectively) and hazardous alcohol use (26% vs 21%) but significantly different prevalence rates for lifetime hallucinogen (29% vs 15%; P &lt; .001) and cocaine use (20% vs 14%; P &lt; .001). At 12 months, the prevalence rates for drug abuse (P &lt; .01), hazardous alcohol use (P &lt; .01), and concurrent drug abuse and hazardous alcohol use (P &lt; .05) were significantly lower than at baseline. Conclusion: Substance use and abuse decreased significantly after 12 months of EI services; EI services may be able to detect and to reduce substance use among FEP patients before it becomes a more serious disorder. (PsycINFO Database Record (c) 2016 APA, all rights reserved)</t>
  </si>
  <si>
    <t>https://doi.org/10.1093/schbul/sbm011</t>
  </si>
  <si>
    <t>Wang Y, Karver TS, Berg CJ, Barrington C, Donastorg Y, Perez M, Gomez H, Davis W, Galai N, Kerrigan D.</t>
  </si>
  <si>
    <t>Substance Use and Depression Impede ART Adherence Among Female Sex Workers Living with HIV in the Dominican Republic</t>
  </si>
  <si>
    <t>10.1007/s10461-022-03940-x</t>
  </si>
  <si>
    <t>Neale, J; Parkin, S; Hermann, L; Metrebian, N; Roberts, E; Robson, D; Strang, J</t>
  </si>
  <si>
    <t>Substance use and homelessness: A longitudinal interview study conducted during COVID-19 with implications for policy and practice</t>
  </si>
  <si>
    <t>Homelessness; Substance use; Alcohol; Tobacco; Heroin; COVID-19</t>
  </si>
  <si>
    <t>TOBACCO PRODUCT; SMOKERS; PEOPLE; DRUG; PREVALENCE; DEPENDENCE</t>
  </si>
  <si>
    <t>Background: People who are homeless and using substances frequently encounter barriers to accessing support. This paper aims to inform policy and practice by analysing changes in the tobacco, alcohol and illicit drug use of people experiencing homelessness. Methods: Data derive from a qualitative longitudinal study (undertaken 2020/2021) and involving telephone interviews (n = 310) conducted with 34 people accommodated in two London hotels provided as part of a UK policy response to COVID-19. The hotels offered various supports, including opioid replacement therapy, prescribed alcohol, licensed nicotine replacement therapy, and e-cigarettes. Participants' substance use data were organised by Iterative Categorization and subjected to a content analysis to identify patterns and themes.. Results: At entry to the hotel, 5/34 participants (14.7%) had never used alcohol nor illicit drugs; 10/34 (29.4%) had only ever used alcohol (mostly without a problem); 11/34 (32.4%) had ever used illicit drugs but without a problem; and 8/34 (23.5%) had ever had a problem with illicit drugs. Sub-groups had different socio-demographic characteristics, particularly regarding being/not being a UK national, sex, and homelessness duration. Tobacco smoking was common across all sub-groups (18/34; 52.9%). Participants were often anxious about living with others who were using substances, and some worried about their own substance use. Substance use was changeable, with more decreases than increases. Changes related to intrapersonal (psychological), interpersonal (social) and structural (resource-based) factors. For example, decreases were precipitated by people feeling motivated to change, separation from others who used drugs, and receiving treatment or support. Conclusion: Findings indicate that various interventions and accommodation models may benefit people who are homeless and using substances. An initiative that combined shelter and basic amenities, pharmacological treatment, psychosocial support, and space where substances were not available and other people using substances could be avoided resulted in an overall reduction in substance use amongst those accommodated.</t>
  </si>
  <si>
    <t>Gilbert, Louisa</t>
  </si>
  <si>
    <t>Substance use and intimate partner violence among low income, urban women seeking care in an emergency department.</t>
  </si>
  <si>
    <t>This three-paper dissertation aims to examine the relationship between using drugs and alcohol and experiencing intimate partner violence (IPV) among low income urban women seeking emergency care. The data for the first paper is drawn from a random sample of 799 adult women recruited from an emergency department (ED) in the Bronx who participated in a screening survey for a longitudinal study. This paper found high rates of recent substance use and IPV and multiple associations between substance use and IPV. The second paper identified multi-level risk and protective factors that may be associated with drug use and IPV among 241 female ED patients who were enrolled in the longitudinal study. This second paper found that childhood sexual abuse, binge drinking, incarceration, psychological distress, partner drug use and low relationship decision-making power were significantly associated with both illicit drug use and IPV. After adjusting and matching for socio-demographics and multi-level risk and protective factors, the third paper found that self-reported use of hard drugs (i.e., crack, cocaine and heroin) at wave 1 increased the likelihood of subsequently experiencing different types of IPV and that sexual IPV increased the likelihood of subsequent use of crack or cocaine and use of hard drugs. These findings suggest multiple, bi-directional associations between substance use and IPV that vary by type of substance use and type of IPV. The discussion for each paper and the conclusion of the dissertation review study findings, identify limitations and present implications for policy, practice and research. (PsycINFO Database Record (c) 2016 APA, all rights reserved)</t>
  </si>
  <si>
    <t>Zlotnick C.
 Robertson M.J.
 Tam T.</t>
  </si>
  <si>
    <t>Substance use and labor force participation among homeless adults.</t>
  </si>
  <si>
    <t>Objectives: We measured the proportion of homeless adults in the labor force and examined the impact of substance use on labor force participation. Method(s): A county-wide probability sample of 397 homeless adults was interviewed three times in a 15-month period. Result(s): Almost 80% of homeless adults were employed or looking for work at one point in time; however, only 47.7% remained in the labor force over the 15-month study period. Recent drug users were only 5% as likely as other homeless adults to be in the labor force; and consistent public entitlement recipients were only 18% as likely as other homeless adults to be in the labor force. Conclusion(s): Recent illicit drug use posed a deterrent to labor force participation among homeless adults, but heavy alcohol use did not. Most homeless adults were not consistently in the labor force and those who were, did not receive public entitlement benefits. This finding poses an interesting dilemma since previous studies indicated that homeless adults, who are consistent public entitlement recipients, were more likely to get housed than those who are not.</t>
  </si>
  <si>
    <t>https://dx.doi.org/10.1081/ADA-120001280</t>
  </si>
  <si>
    <t>American Journal of Drug and Alcohol Abuse. 28(1) (pp 37-53), 2002. Date of Publication: 2002.</t>
  </si>
  <si>
    <t>Smith C.L.
 Waters S.F.
 Spellacy D.
 Burduli E.
 Brooks O.
 Carty C.L.
 Ranjo S.
 McPherson S.
 Barbosa-Leiker C.</t>
  </si>
  <si>
    <t>Substance use and mental health in pregnant women during the COVID-19 pandemic.</t>
  </si>
  <si>
    <t>Objectives: We examined the prevalence of substance use as a coping mechanism and identified relationships between maternal mental health over time and use of substances to cope during the Coronavirus Disease 2019 (COVID-19) pandemic among pregnant women in the U.S.A. Method(s): Self-reported repeated measures from 83 pregnant women were collected online in April 2020 and May 2020. Women retrospectively reported their mental/emotional health before the pandemic, as well as depression, stress, and substance use as a result of the pandemic at both time points. Linear regression measured cross-sectional and longitudinal associations between mental health and substance use. Result(s): Pre-COVID-19 reports of poorer mental/emotional health (b = 0.46) were significantly (p &lt; .05) associated with number of substances used to cope with the pandemic. Elevated stress (b = 0.35) and depressive symptoms (b = 0.27) and poorer mental/emotional health (b = 0.14) in April were also significantly related to higher numbers of substances used in May (p &lt; .05). Conclusion(s): Pregnant women's psychological well-being may be a readily measured indicator substance use risk during crises such as the COVID-19 pandemic. Interventions addressing increased stress and depression may also mitigate the emergence of greater substance use among pregnant women.Copyright © 2021 The Author(s). Published by Informa UK Limited, trading as Taylor &amp; Francis Group.</t>
  </si>
  <si>
    <t>https://dx.doi.org/10.1080/02646838.2021.1916815</t>
  </si>
  <si>
    <t>Journal of Reproductive and Infant Psychology. 40(5) (pp 465-478), 2022. Date of Publication: 2022.</t>
  </si>
  <si>
    <t>Gilbert, Louisa;El-Bassel, Nabila;Chang, Mingway;Wu, Elwin;Roy, Lolita</t>
  </si>
  <si>
    <t>Substance use and partner violence among urban women seeking emergency care.</t>
  </si>
  <si>
    <t>Growing evidence suggests intimate partner violence (IPV) and substance misuse are co-occurring problems that disproportionately affect low income urban women seeking care in emergency departments (EDs) and represent leading causes of injuries that result in ED visits. This paper examines temporal bidirectional associations between different types of drug and alcohol use and different types of IPV in a longitudinal study of a representative sample of 241 low-income urban women receiving emergency care from an ED in the Bronx, New York. After adjusting and matching for sociodemographics and potentially confounding multilevel risk and protective covariates, women who reported using heroin in the prior 6 months at Wave 1 were twice as likely as nonheroin-using women to indicate any physical, injurious, or sexual IPV at subsequent waves and were 2.7 times more likely to indicate experiencing an injury from IPV at subsequent waves. Crack or cocaine use in the past 6 months at Wave 1 was associated with an increased likelihood of injurious IPV and severe verbal abuse at subsequent waves. Findings also suggested that sexual IPV was significantly associated with subsequent use of crack or cocaine. The multiple bidirectional associations found linking these problems underscore the need for conducting routine screening for IPV and substance misuse among women in low-income urban EDs, and for improving linkages to services that will ultimately reduce the risk of morbidity, disability, and mortality related to these co-occurring problems. (PsycInfo Database Record (c) 2023 APA, all rights reserved)</t>
  </si>
  <si>
    <t>https://doi.org/10.1037/a0025869</t>
  </si>
  <si>
    <t>Substance use and pharmaceutical choices for patients who are involuntarily hospitalised in the Psychiatric Hospital of Athens.</t>
  </si>
  <si>
    <t>Objective: Psychiatric disorders are often comorbid with abuse disorders. Dual diagnosis patients have poor therapeutic outcomes, low quality of life and poor social functioning, more frequent relapses of the mental disorder and subsequently mental health services use and hospital admissions. The purpose of the present research is to assess the prevalence of drug abuse in patients, who are involuntarily hospitalized in the Psychiatric Hospital of Attica. and study the differences in drug treatment they receive compared to inpatients who do not abuse illlicit drugs. Methodology: Data collection was done by random selection of patients who were hospitalized involuntarily in the psychiatric hospital of Attica from 01/08/08 to 03/09/10. Psychopathological assessment was completed using the Structured Clinical Interview for DSM-IV axis-I disorders (SCID-I/P) and further information was taken from excessive study of medical notes. The statistical program SPSS was used for the data analysis. Result(s): Our sample consisted of 532 patients, aged 18-83, mean age 43.64 (SD = 13.7). 64.3% were males, 35.7% females and 90.8% of Greek origin. The age of mental disorder onset was 31.24 years (SD = 13.1). 61.8% of the patients were admitted for the first time. The diagnoses were: Schizophrenic spectrum disorders 63.3%, bipolar disorder 10.8%, depression 5.1%, and other (psychotic spectrum) diagnoses 20.8%. Upon admission72.4% had stopped using medication, and 53.6% presented with aggressive behavior. Comorbid drug abuse was present in 36.7% of the sample. 21.4% reported alcohol use a month prior to the involuntary hospitalization, 19.52% cannabis use, 6.4% benzodiazepines and sedatives abuse, 4.9% heroin use and 3.4% cocaine use. There was significant association between the use during the last month prior to the hospital admission and medication cessation (c2 = 8.97 p&lt;0.00). Upon admission typical antipsychotics were used for 32.7%, atypical for 59.4%, and combination of antipsychotics for 5.1%. 34.4% of the sample received IM antipsychotics, 65.4% benzodiazepines and 6.2% had antidepressants. When discharged these patients received: 19.7% typical antipsychotics, 61.8% atypical, 15.8% combination of antipsychotics, benzodiazepines 54.7%, 10.5% antidepressants and 23.9% long acting antipsychotics. There were no statistically significant differences in the treatment given in inpatients who had substance abuse issues during the last month compared to inpatients who do not abuse illlicit drugs. Conclusion(s): There is an increase in the use of illicit psychotropic drugs a month prior to hospital admission, but it is unclear whether this use alone leads to the involuntary admission. Of equal importance is the cessation of medication. Current epidemiological studies are descriptive and cross sectional. Therefore cannot lead to conclusions concerning the relationship between drug abuse and mental disorders. We were not able to find any statistically significant differences in the treatment choices between the patient groups studied. One explanation could be that the psychiatrists of the psychiatric hospital put emphasis on mainly the presence of psychopathological symptoms and signs and little importance is attributed on the possible causes of such presentation at the least at the short admission time period of the acute admission department. There is a need for longer prospective studies.</t>
  </si>
  <si>
    <t>European Neuropsychopharmacology. Conference: 25th European College of Neuropsychopharmacology, ECNP Congress. Vienna Australia. Conference Publication: (var.pagings). 22(SUPPL. 2) (pp S353-S354), 2012. Date of Publication: October 2012.</t>
  </si>
  <si>
    <t>Lubman D.I.
 Yucel M.
 Hall W.D.</t>
  </si>
  <si>
    <t>Substance use and the adolescent brain: A toxic combination?.</t>
  </si>
  <si>
    <t>Early onset substance use has consistently been associated with increased risk for a range of adverse outcomes in late adolescence and early adulthood. However, the mechanisms that underlie this relationship are not fully understood. Recent advances in developmental neuro-science, together with emerging literature on early onset substance use, suggest that the adolescent brain may be more vulnerable to the effects of addictive substances because of the extensive neuromaturational processes that are occurring during this period. Such findings are suggestive of disrupted developmental trajectories in early onset users, although there is growing evidence that high-risk youths have premorbid neurobiological vulnerabilities. Prospective studies investigating neurobiological correlates and sequelae of early adolescent drug use are urgently required to inform appropriate public health responses. © 2007 British Association for Psychopharmacology.</t>
  </si>
  <si>
    <t>https://dx.doi.org/10.1177/0269881107078309</t>
  </si>
  <si>
    <t>Journal of Psychopharmacology. 21(8) (pp 792-794), 2007. Date of Publication: November 2007.</t>
  </si>
  <si>
    <t>Green, Brandn;Lee Kim, Frances;Dean Jr., David</t>
  </si>
  <si>
    <t>Substance use and treatment among youth experiencing homelessness: 1992â€“2017.</t>
  </si>
  <si>
    <t>Purpose: This study aimed to describe the patterns in substance use and treatment utilization from admissions to publicly funded treatment programs among youth (aged 12â€“24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12â€“17 years and youth aged 18â€“24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(PsycInfo Database Record (c) 2021 APA, all rights reserved)</t>
  </si>
  <si>
    <t>https://doi.org/10.1016/j.jadohealth.2020.04.019</t>
  </si>
  <si>
    <t>Tang V.K.
 Pato M.T.
 Sobell J.L.
 Hammond T.C.
 Valdez M.M.
 Lane C.J.
 Pato C.N.
 Medeiros H.
 Abbott C.
 Azevedo M.H.
 Macedo A.
 Bromet E.J.
 Buckley P.F.
 Escamilla M.A.
 Fanous A.H.
 Fochtmann L.J.
 Knowles J.A.
 Lehrer D.S.
 Macciardi F.
 Malaspina D.
 Marder S.R.
 Morley C.P.
 Nicolini H.
 Perkins D.O.
 Rakofsky J.J.
 Rapaport M.H.
 McCarroll S.A.
 Sklar P.
 Smoller J.W.</t>
  </si>
  <si>
    <t>Substance use associated with short sleep duration in patients with schizophrenia or schizoaffective disorder.</t>
  </si>
  <si>
    <t>Study Objectives: To examine the association between substance use and short sleep duration in individuals with schizophrenia or schizoaffective disorder, depressive type (SADD). Design(s): Cross-sectional, retrospective study. Setting(s): Urban, suburban, and rural centers across the United States. Participant(s): 2,462 consented, adult individuals with schizophrenia or schizoaffective disorder, depressive type (SADD). Participants included inpatients in acute or chronic care settings as well as outpatients and residents in community dwellings. Measurements: Substance use was assessed with 10 questions adopted from well-validated measures (e.g., CAGE questionnaire) for alcohol, marijuana, and illicit drugs. Short sleep duration was defined as &lt;6hr of self-reported sleep per night. Result(s): Close to 100% of our sample used nicotine while 83% used substances other than nicotine. More importantly, there was a significant association between substance use and short sleep duration. Interestingly, this association was strongest among African-Americans with schizophrenia or SADD. Conclusion(s): Because psychiatric medications often target chemical receptors involved with both sleep and substance use, understanding the association between short sleep duration and substance use in individuals with schizophrenia and SADD is important. Given that the majority of premature deaths in individuals with psychotic illness are due to medical conditions associated with modifiable risk factors, prospective studies designed to examine the effect of short sleep duration on behaviors like substance use should be undertaken. Finally, analyzing genetic and environmental data in a future study might help illuminate the strong association found between short sleep duration and substance use in African-Americans with schizophrenia and SADD.Copyright © 2015 Wiley Periodicals, Inc.</t>
  </si>
  <si>
    <t>https://dx.doi.org/10.1002/ajmg.b.32374</t>
  </si>
  <si>
    <t>American Journal of Medical Genetics, Part B: Neuropsychiatric Genetics. 171(4) (pp 525-533), 2016. Date of Publication: 01 Jun 2016.</t>
  </si>
  <si>
    <t>Reardon, DC; Coleman, PK; Cougle, JR</t>
  </si>
  <si>
    <t>Substance use associated with unintended pregnancy outcomes in the National Longitudinal Survey of Youth</t>
  </si>
  <si>
    <t>unintended pregnancy; abortion; substance use; alcohol abuse; drug abuse</t>
  </si>
  <si>
    <t>SELF-REPORTED DEPRESSION; THERAPEUTIC-ABORTION; WOMEN; COCAINE; LOCUS; ALCOHOL; MODEL; PREVALENCE; EXPERIENCE; PATTERNS</t>
  </si>
  <si>
    <t>Abortion is known to be associated with higher rates of substance abuse, but no studies have compared substance use rates associated with abortion compared to delivery of an unintended pregnancy. This study examines data for women in the National Longitudinal Survey of Youth whose first pregnancy was unintended. Women with no pregnancies were also used as a control group. Use of alcohol, marijuana, cocaine, and behaviors suggestive of alcohol abuse were examined an average of four years after the target pregnancy among women with prior histories of delivering an unintended pregnancy (n = 535), abortion (n = 213), or those who reported no pregnancies (n = 1144). Controls were instituted for age, race, marital status, income, education, and prepregnancy self-esteem and locus of control. Compared to women who carried an unintended first pregnancy to term, those who aborted were significantly more likely to report use of marijuana (odds ratio: 2.0), with the difference in these two groups approaching significance relative to the use of cocaine (odds ratio: 2.49). Women with a history of abortion also reported more frequent drinking than those with a history of unintended birth. With the exception of less frequent drinking, the unintended birth group was not significantly different from the no pregnancy group. Resolution of an unintended pregnancy by abortion was associated with significantly higher rates of subsequent substance use compared to delivering an unintended pregnancy. A history of abortion may be a useful marker for identifying women in need of counseling for substance use.</t>
  </si>
  <si>
    <t>Sarala M, Miettunen J, Alakokkare AE, Mustonen A, Scott JG, Thomas HJ, Hurtig T, Niemelä S.</t>
  </si>
  <si>
    <t>Substance use confounds associations between peer victimization and aggression in adolescence with mental disorders in adulthood: A prospective birth cohort study</t>
  </si>
  <si>
    <t>J Adolesc</t>
  </si>
  <si>
    <t>10.1002/jad.12080</t>
  </si>
  <si>
    <t>Poorolajal, J; Haghtalab, T; Farhadi, M; Darvishi, N</t>
  </si>
  <si>
    <t>Substance use disorder and risk of suicidal ideation, suicide attempt and suicide death: a meta-analysis</t>
  </si>
  <si>
    <t>meta-analysis; self-injurious behavior; self-mutilation; substance-related disorders; suicide</t>
  </si>
  <si>
    <t>BODY-MASS INDEX; DRUG-USE; PSYCHIATRIC-DISORDERS; ADOLESCENT SUICIDE; COMPLETED SUICIDE; CATCHMENT-AREA; PREDICTORS; DEPRESSION; BEHAVIOR; ALCOHOL</t>
  </si>
  <si>
    <t>Background This meta-analysis addressed the association between substance use disorder (SUD) and suicide outcomes based on current evidence. Methods We searched PubMed, Web of Science and Scopus until May 2015. We also searched the reference lists of included studies and Psycinfo website. We included observational (cohort, case control, cross-sectional) studies addressing the association between SUD and suicide, Our outcomes of interest were suicide ideation, suicide attempt and suicide death. For each outcome, we calculated the odds ratio (OR) or risk ratio (RR) with 95% confidence intervals (CI) based on the random-effects model. Results We identified a total of 12 413 references and included 43 studies with 870 967 participants. There was a significant association between SUD and suicidal ideation: OR 2.04 (95% CI: 1.59, 2.50; I-2 = 88.8%, 16 studies); suicide attempt OR 2.49 (95% CI: 2.00, 2.98; I-2 94,3%, 24 studies) and suicide death OR 1.49 (95% CI: 0,97, 2,00; I-2 = 82.7%, 7 studies). Conclusions Based on current evidence, there is a strong association between SUD and suicide outcomes. However, evidence based on long-term prospective cohort studies is limited and needs further investigation. Moreover, further evidence is required to assess and compare the association between suicide outcomes and different types of illicit drugs, dose response relationship and the way they are used.</t>
  </si>
  <si>
    <t>Kovasznay B, Fleischer J, Tanenberg-Karant M, Jandorf L, Miller AD, Bromet E.</t>
  </si>
  <si>
    <t>Substance use disorder and the early course of illness in schizophrenia and affective psychosis</t>
  </si>
  <si>
    <t>Schizophr Bull</t>
  </si>
  <si>
    <t>10.1093/schbul/23.2.195</t>
  </si>
  <si>
    <t>Brenner P.
 Brandt L.
 Hagg D.
 Li G.
 DiBernardo A.
 Boden R.
 Reutfors J.</t>
  </si>
  <si>
    <t>Substance use disorders are risk factors for treatment resistant depression.</t>
  </si>
  <si>
    <t>Background: Treatment resistant depression (TRD), defined as nonresponse to at least two treatment attempts, is common among patients with major depressive disorder (MDD). Substance use disorders (SUD) can co-occur in MDD and may lead to worse treatment outcomes. However, in previous clinical studies, SUD have not been identified as risk factors for TRD. Objective(s): To investigate whether SUD are risk factors for TRD, using national health care register data in a nested case-control study comparing TRD with other MDD patients. Method(s): Nationwide Swedish register data on pharmacological prescriptions, diagnoses from specialized psychiatric care, and various sociodemographic variables were used to establish a prospectively followed antidepressant-treated MDD cohort (n = 121 669) in the years 2006-2014. 15 631 patients (13%) were defined as TRD cases, having at least three registered antidepressant (N06A) or neurostimulatory treatment attempts within a single MDD episode. Patients with a previous prescription of antidepressants or the potential augmentation medications of antipsychotics (N05A) or anticonvulsants (N03A) within the previous 180 days were excluded, as were patients with a diagnosis of psychotic disorder, bipolar disorder, or dementia. Each case was closely matched on sociodemographic data with five non-TRD MDD controls using incidence density sampling. Odds ratios (OR) with 95% confidence intervals (CI) were calculated for the risk of having a SUD diagnosis, or treatment, for alcohol, opioids, cannabis, central stimulants, cocaine, hallucinogens, volative solvents, or multiple drug use before entering the MDD cohort. Analyses were adjusted for education level, anxiety disorders, and personality disorders. Result(s): Adjusted OR for history of any SUD was 1.16 for TRD cases compared with non-TRD controls (95%CI 1.10-1.22). When investigating specific SUD diagnoses, OR were significantly elevated for opioids (1.53, 1.01-2.30), central stimulants (1.44, 1.31-1.58), and alcohol (1.36, 1.22-1.53). Conclusion(s): A history of SUD increases the risk for TRD among MDD patients in specialized psychiatric care. The impact of comorbid substance use should be considered when planning antidepressant treatment.</t>
  </si>
  <si>
    <t>https://dx.doi.org/10.1002/pds.4629</t>
  </si>
  <si>
    <t>Pharmacoepidemiology and Drug Safety. Conference: 34th International Conference on Pharmacoepidemiology and Therapeutic Risk Management. Prague Czechia. 27(Supplement 2) (pp 153), 2018. Date of Publication: August 2018.</t>
  </si>
  <si>
    <t>Chabert J.
 Icick R.
 Cabe J.
 Patoz M.-C.
 Moisset X.
 Godin O.
 Gard S.
 Loftus J.
 Aubin V.
 Belzeaux R.
 Dubertret C.
 Lestrat Y.
 Mazer N.
 De Premorel A.
 Roux P.
 Polosan M.
 Schwitzer T.
 Aouizerate B.
 Isabelle B.
 Etain B.
 Moirand R.
 Olie E.
 Haffen E.
 Leboyer M.
 Courtet P.
 Llorca P.-M.
 Brousse G.
 Samalin L.</t>
  </si>
  <si>
    <t>Substance use disorders in bipolar patients with a painful expression.</t>
  </si>
  <si>
    <t>Introduction: Bipolar Disorder (BD) is a common psychiatric disease. It has been demonstrated a long time ago that bipolar patients are more painful than the healthy subjects. Substance use disorder is a frequent comorbidity in BD, but also in painful patients. The aim of our study was to analyze if bipolar patients with a painful expression have more substance use disorder than bipolar patients without pain. Objective(s): The aim of our study was to analyze if bipolar patients with a painful expression have more substance use disorder than bipolar patients without pain Methods: We included all bipolar patients from the FACE-BD cohort which is a prospective cohort of French outpatients with BD enrolled at the 12 advanced Centers of Expertise in Bipolar Disorder (CEBD). Pain has been evaluated by the pain item of the EQ-5D scale and we divided subjects in four categories: no pain , slight pain , moderate pain , severe or extreme pain . A multivariate analysis was performed to identify differences between each pain's groups according to the kind of substance use disorder, psychiatric comorbidities and clinicals data. Result(s): The cohort enrolled 1897 bipolar patients, 970 had no pain (51.1%), 507 had slight pain (26.7%), 298 had moderate pain (15.7%) and 122 had severe or extreme pain (6.4%). We found significant differences according to age, comorbidities and clinicals data with older, more anxious, and more severe patients more represented in the more painful groups. Painful bipolar patients had also more frequently lifetime substance use disorders (alcohol, opioid, sedative, marijuana) and we were able to characterize different profiles in bipolar patients. Conclusion(s): Bipolar patients with a painful expression had more risks to have a lifetime substance use disorder, an anxiety disorder, and a higher score on MADRS. Interestingly, subjects seemed to prefer substances with anxiolytic or antalgic effects during the acute intoxication as alcohol, marijuana, opioid and sedatives.</t>
  </si>
  <si>
    <t>https://dx.doi.org/10.1192/j.eurpsy.2023.470</t>
  </si>
  <si>
    <t>European Psychiatry. Conference: 31st European Congress of Psychiatry, EPA 2023. Paris France. 66(Supplement 1) (pp S199-S200), 2023. Date of Publication: March 2023.</t>
  </si>
  <si>
    <t>Salavert, J.;Clarabuch, A.;FernÃ¡ndezâ€_x0090_GÃ³mez, M. J.;Barrau, V.;GirÃ¡ldez, M. P.;BorrÃ s, J.</t>
  </si>
  <si>
    <t>Substance use disorders in patients with intellectual disability admitted to psychiatric hospitalisation.</t>
  </si>
  <si>
    <t>Background: Few studies have looked at the prevalence of substance use disorders (SUD) in people with intellectual disability (ID). The results range between 1% and 6.4% and go up to 20% in people with ID and psychiatric disorders, probably underestimating real prevalence due to several limitations in these studies. ID confers risk for the development of SUD, which in turn will involve negative psychosocial and clinical consequences. We aimed to study the prevalence of SUD in a sample of patients with ID admitted to a brief hospitalisation psychiatric unit, describing them by type and severity and analysing their relationship with clinical, prognostic and access to treatment variables. Methods: We undertook a descriptive, crossâ€_x0090_sectional and retrospective study by means of a review of clinical histories of all patients with a diagnosis of ID, admitted in a period of 10 years. Results: Among the final sample of patients included, 52.3% had a mild ID, 40.9% an unspecified ID, 3.4% a moderate ID and another 3.4% a severe ID. More than one third of the sample met criteria for a SUD. The main SUD was cannabis use disorder (25%), followed by alcohol use disorder (22.7%) and cocaine use disorder (13.6%). The use of more than one substance was the most frequent pattern. Cannabis use disorder and cocaine use disorder were overrepresented in the group with mild ID. A greater number of psychiatric admissions was observed for the group with SUD. Specialised mental health services for ID and specialised addiction network facilities were much less involved in the care of these patients that could be expected according to good clinical practice recommendations. Conclusions: Substance use disorder in patients with ID and mental health disorders admitted to psychiatric hospitalisation are prevalent, which makes this issue an area of interest for future improvements in case identification, proper referring to specialised treatment resources and an increasing research focusing on specific therapeutic approaches. (PsycINFO Database Record (c) 2020 APA, all rights reserved)</t>
  </si>
  <si>
    <t>https://doi.org/10.1111/jir.12514</t>
  </si>
  <si>
    <t>Journal of Intellectual Disability Research</t>
  </si>
  <si>
    <t>Yurtseven A, Turan C, Yuncu Z, Annette Akgur S, Saz EU.</t>
  </si>
  <si>
    <t>Substance use frequency and related characteristics among adolescents presenting to an emergency department in Turkey</t>
  </si>
  <si>
    <t>J Ethn Subst Abuse</t>
  </si>
  <si>
    <t>10.1080/15332640.2019.1685048</t>
  </si>
  <si>
    <t>Kun B.
 Magi A.
 Eisinger A.
 Paksi B.
 Demetrovics Z.</t>
  </si>
  <si>
    <t>Substance use habits in work addiction.</t>
  </si>
  <si>
    <t>Background: Work addiction is a behavioral addiction characterized by excessive and obsessive overwork that disturbs the individual's physical, mental, and social health. Several studies investigated the personality correlates and health issues of work addiction; however, the knowledge about the substance use habits of individuals affected by work addiction is still incomplete. Yet the characteristics of addictive workers (e.g., high perfectionism, obsessiveness, and anxiety; low self-esteem) pose a high risk for using both stimulants and depressant drugs. The present study aimed to explore the prevalence of substance use among individuals with work addiction using the data of a representative study. Method(s): Participants of the first wave of the Budapest Longitudinal Study who were having full-time jobs (N = 3,076) were included in the analyses. Lifetime, last year, and last month prevalence of the use of the following substances were explored: Nicotine, caffeine, amphetamine, cocaine, crack, new psychoactive stimulants (NPS), alcohol, and sedatives/tranquillizers. Work addiction was measured by the Bergen Work Addiction Scale. Result(s): Latent profile analysis resulted in three working profiles: 'addictive workers', 'excessive workers', and 'non-problematic workers'. 'Addictive workers' showed significantly higher prevalence of smoking, energy drink consumption, amphetamine, NPS, cocaine, alcohol, and sedative/tranquillizer use than other workers. Conclusion(s): We assume that addictive workers might use stimulants to enhance their activity, effectiveness and self-confidence, and depressants can help them to relax after a long stressful day. Since addictive workers have a higher prevalence of both stimulant and depressant use, screening and prevention of work addiction should be more accentuated in workplace mental health programs.</t>
  </si>
  <si>
    <t>Journal of Behavioral Addictions. Conference: 8th International Conference on Behavioral Addictions, ICBA 2023. Incheon South Korea. 12(Supplement 1) (pp 102), 2023. Date of Publication: October 2023.</t>
  </si>
  <si>
    <t>Moran P.
 Coffey C.
 Romaniuk H.
 Degenhardt L.
 Borschmann R.
 Patton G.C.</t>
  </si>
  <si>
    <t>Substance use in adulthood following adolescent self-harm: A population-based cohort study.</t>
  </si>
  <si>
    <t>Objective: To determine whether adolescents who self-harm are at increased risk of heavy and dependent substance use in adulthood. Method(s): Fifteen-year prospective cohort study of a random sample of 1943 adolescents recruited from secondary schools across the state of Victoria, Australia. Data pertaining to self-harm and substance use was obtained at seven waves of follow-up, from mean age 15.9 years to mean age 29.1 years. Result(s): Substance use and self-harm were strongly associated during the adolescent years (odds ratio (OR): 3.3, 95% CI 2.1-5.0). Moreover, adolescent self-harmers were at increased risk of substance use and dependence syndromes in young adulthood. Self-harm predicted a four-fold increase in the odds of multiple dependence syndromes (sex- and wave-adjusted OR: 4.2, 95% CI: 2.7-6.6). Adjustment for adolescent anxiety/depression attenuated but did not eliminate most associations. Adolescent substance use confounded all associations, with the exception of multiple dependence syndromes, which remained robustly associated with adolescent self-harm (fully adjusted odds ratio: 2.0, 95% CI: 1.2-3.2). Conclusion(s): Adolescent self-harm is an independent risk factor for multiple dependence syndromes in adulthood. This level of substance misuse is likely to contribute substantially to the premature mortality and disease burden experienced by individuals who self-harm.Copyright © 2014 The Authors. Acta Psychiatrica Scandinavica Published by John Wiley and Sons Ltd.</t>
  </si>
  <si>
    <t>https://dx.doi.org/10.1111/acps.12306</t>
  </si>
  <si>
    <t>Acta Psychiatrica Scandinavica. 131(1) (pp 61-68), 2015. Date of Publication: 01 Jan 2015.</t>
  </si>
  <si>
    <t>Latuskie, Kiri A.;Leibson, Tom;Andrews, Naomi C. Z.;Motz, Mary;Pepler, Debra J.;Ito, Shinya</t>
  </si>
  <si>
    <t>Substance use in pregnancy among vulnerable women seeking addiction and parenting support.</t>
  </si>
  <si>
    <t>Substance use during pregnancy is associated with obstetrical and fetal complications. Though use of some substances is discontinued during pregnancy, use of others persists. Our goal was to characterize substance-specific use and patterns of use throughout pregnancy among vulnerable women who attended an early intervention program for women with substance use issues. Through retrospective analyses of client records (1995â€“2016; N = 470), results indicated that the greatest number of women continued use of tobacco and cannabis for the duration of pregnancy (n = 232; 84.4% and n = 102; 60.0%, respectively), while the proportion of women continuing opioid use was relatively high (n = 33; 57.9%). Relapse rates were high for women who initially attempted to discontinue use of cocaine, crack cocaine, and heroin. Results can inform intervention and treatment by indicating which substances are more difficult to discontinue, as well as substances associated with high rates of relapse. (PsycInfo Database Record (c) 2020 APA, all rights reserved)</t>
  </si>
  <si>
    <t>https://doi.org/10.1007/s11469-018-0005-7</t>
  </si>
  <si>
    <t>Bizzarri JV, Rucci P, Sbrana A, Miniati M, Raimondi F, Ravani L, Massei GJ, Milani F, Milianti M, Massei G, Gonnelli C, Cassano GB.</t>
  </si>
  <si>
    <t>Substance use in severe mental illness: self-medication and vulnerability factors</t>
  </si>
  <si>
    <t>10.1016/j.psychres.2007.10.009</t>
  </si>
  <si>
    <t>Cypel, Yasmin S.;DePhilippis, D.;Davey, V. J.</t>
  </si>
  <si>
    <t>Substance use in U.S. Vietnam War Era Veterans and Nonveterans: Results from the Vietnam Era Health Retrospective Observational Study.</t>
  </si>
  <si>
    <t>Background: Substance use (SU) is associated with physical injury and mental health disorders in older persons, but recent research has scarcely examined SU in U.S. Vietnam-era veterans who are mostly in or near their eighth decade of life. Objectives: We compared the prevalence of self-reported lifetime and current SU and modeled current usage patterns in a nationally representative sample of veterans versus a matched nonveteran cohort. Methods: Cross-sectional, self-reported survey data were analyzed from the 2016â€“2017 Vietnam Era Health Retrospective Observational Study (VE-HEROeS) (n = 18,866 veterans, n = 4,530 nonveterans). We assessed lifetime and current alcohol and drug use disorders; lifetime and current use of cannabis, opioids, stimulants, sedatives, â€œother drugsâ€_x009d_ (psychedelics, prescription or over-the-counter drugs not prescribed/used as intended); and current SU patterns (alcohol-use-only, drug-use-only, dual-SU, no SU). Weighted descriptive, bivariable, and multivariable statistics were calculated. Covariates in multinomial modeling included sociodemographic characteristics, lifetime cigarette smoking, depression, potentially traumatic events (PTEs), and current pain (SF-8TM). Results: Prevalence of lifetime opioid and sedative use (p â‰¤ .01), drug and alcohol use disorders (p &lt; .001), and current â€œother drugâ€_x009d_ use (p &lt; .001) were higher in veterans versus nonveterans. Current use of alcohol and cannabis was high in both cohorts. In veterans, very severe/severe pain, depression, and PTEs were highly associated with drug-use-only (p &lt; .001) and dual-SU (p &lt; .01), but these associations were fewer for nonveterans. Conclusion: This research confirmed existing concerns over substance misuse in older individuals. Vietnam-era veterans may be at particular risk due to service-related experiences and later-life tribulations. Era veteransâ€™ unique perceptions toward healthcare assistance for SU may need greater provider focus to maximize self-efficacy and treatment. (PsycInfo Database Record (c) 2023 APA, all rights reserved)</t>
  </si>
  <si>
    <t>https://doi.org/10.1080/10826084.2023.2188427</t>
  </si>
  <si>
    <t>Blake, AJ; Tung, I; Langley, AK; Waterman, JM</t>
  </si>
  <si>
    <t>Substance use in youth adopted from foster care: Developmental mechanisms of risk</t>
  </si>
  <si>
    <t>Adoption; Substance use; Cumulative risk</t>
  </si>
  <si>
    <t>ADVERSE CHILDHOOD EXPERIENCES; OF-HOME PLACEMENT; ILLICIT DRUG-USE; CUMULATIVE RISK; INTERNALIZING PSYCHOPATHOLOGY; EXTERNALIZING PROBLEMS; EMOTION REGULATION; COCAINE EXPOSURE; PRENATAL ALCOHOL; USE DISORDERS</t>
  </si>
  <si>
    <t>Children who enter foster care are at unique risk for developing substance abuse due to experiencing early life stressors. A large body of research has revealed robust effects of various stressors on later substance use, implicating the role of early neurobiological changes that create chronic internalizing problems. However, less literature has investigated externalizing behavior as a mechanism underlying this relationship. Moreover, few studies have examined these mechanisms through a model of cumulative risk. The present study examined whether the prospective association between cumulative pre-adoptive risk (e.g., maltreatment, age at placement, foster placement instability, ever having lived with birth parent) and adolescent/young-adult substance use was mediated by childhood internalizing and externalizing problems in youth adopted from foster care. Participants included 82 adoptees, most with histories of prenatal substance exposure (72%). We tested parent-rated internalizing and externalizing problems across 5 years in childhood as simultaneous mediators of cumulative risk and level of substance use 11-15 years later. Bootstrapping mediation procedures, controlling for age, prenatal substance exposure, adolescent/young adult mental health symptomatology, and youth participation in follow-up, revealed a significant indirect effect of cumulative risk on substance use through childhood internalizing problems, but not externalizing problems. These results underline the importance of mitigating early risk for children in the child welfare system and call for targeting childhood emotion dysregulation to reduce likelihood of substance abuse among previously high-risk adoptees. Nevertheless, low rates of substance use overall in the present sample underscore the positive impact of adoptive placement on mitigating risk for substance abuse among foster youth.</t>
  </si>
  <si>
    <t>Baggio, StÃ©phanie;Heller, Patrick;Barnert, Elizabeth S.;Tran, Nguyen Toan;GÃ©taz, Laurent;Wolff, Hans</t>
  </si>
  <si>
    <t>Substance use initiation among justice-involved youths: Evidence from the Pathways to Desistance Study.</t>
  </si>
  <si>
    <t>This study aimed to identify substance use initiation among justice-involved adolescents transitioning into adulthood. Lifetime use of 11 substances was extracted from the U.S. Pathways to Desistance Study (N = 1,354) and modeled using latent class/transition analyses. Users were categorized into five classes: no/occasional use of alcohol and cannabis; alcohol, cigarette, and cannabis; stimulants; sedatives and hallucinogenic drugs; and all substance use. Justice-involved youths initiate substance use very early on, with substance users having already initiated substances between ages 16 and 23 on average. Those who used few substances at age 16 on average were likely to initiate illicit substances before age 23. Our findings support the importance of ensuring timely access to substance use prevention for this vulnerable population. (PsycInfo Database Record (c) 2022 APA, all rights reserved)</t>
  </si>
  <si>
    <t>https://doi.org/10.1080/1067828X.2019.1578711</t>
  </si>
  <si>
    <t>Kuo, Irene;Golin, Carol E.;Wang, Jing;Haley, Danielle F.;Hughes, James;Mannheimer, Sharon;Justman, Jessica;Rompalo, Anne;Frew, Paula M.;Adimora, Adaora A.;Soto-Torres, Lydia;Hodder, Sally</t>
  </si>
  <si>
    <t>Substance use patterns and factors associated with changes over time in a cohort of heterosexual women at risk for HIV acquisition in the United States.</t>
  </si>
  <si>
    <t>Background: Substance use is associated with HIV sexual risk behaviors, yet few studies have examined substance use patterns longitudinally. We evaluated the types and frequency of substances used over a six-month period among U.S. women at risk for HIV acquisition. Methods: Women reporting unprotected sex with a man in the previous six months and at least one other personal or partner HIV risk characteristic enrolled in a multisite cohort study and completed interviews about substance use at study visits. Prevalence and frequency of substance use at the baseline and six-month visits were compared and correlates of decreased substance use at the six-month visit were assessed. Results: Of 2099 women enrolled, 1882 had substance use data at baseline and six-months. Of these, 76.1% reported using at least one drug or binge drinking in the previous six months; 37.5% were frequent and 38.6% non-frequent substance users. Binge drinking was most frequently reported (63.3%), followed by cocaine (25.0%) and opioids (16.5%). Fifty-five percent of opiate users and 30% of cocaine users reported daily/almost daily use. At the six-month visit, 40.5% reported a decrease in frequency of use. Adjusting for income and type of drug used, poly-substance users were less likely to decrease frequency of use compared to those who only used one substance. Conclusion: A substantial decrease in frequency of substance use over time was observed in this cohort. Poly-substance users were less likely to reduce frequency of use over time, suggesting that specific substance use interventions targeting these users are warranted. (PsycINFO Database Record (c) 2018 APA, all rights reserved)</t>
  </si>
  <si>
    <t>https://doi.org/10.1016/j.drugalcdep.2014.03.007</t>
  </si>
  <si>
    <t>Riehman, Kara S.;Stephens, Robert L.;Schurig, Michelle L.</t>
  </si>
  <si>
    <t>Substance use patterns and mental health diagnosis among youth in mental health treatment: A latent class analysis.</t>
  </si>
  <si>
    <t>This study examines patterns of substance use among youth served in systems of care, and how these patterns relate to diagnosis and other youth characteristics using latent class analysis. Results indicated a four-class solution with the four groups differing in their probabilities of reporting the use of 10 different substances. Class 1 was defined by high probabilities of all drug use. Class 2 had high probabilities of alcohol, tobacco, marijuana use, and low for other drugs. Class 3 had moderate probabilities of alcohol, tobacco, marijuana use, and low probabilities for other drugs. Class 4 had a high probability of tobacco use and no other drug use. Youth who had a mood disorder diagnosis, were male, older, White and had previously run away from home were significantly more likely to be in Class 1 relative to other classes. These differences have implications for prevention and treatment. (PsycINFO Database Record (c) 2019 APA, all rights reserved)</t>
  </si>
  <si>
    <t>https://doi.org/10.1080/02791072.2009.10399774</t>
  </si>
  <si>
    <t>Roth E.A.
 Cui Z.
 Wang L.
 Armstrong H.L.
 Rich A.J.
 Lachowsky N.J.
 Sereda P.
 Card K.G.
 Jollimore J.
 Howard T.
 Olarewaju G.
 Moore D.M.
 Hogg R.S.</t>
  </si>
  <si>
    <t>Substance Use Patterns of Gay and Bisexual Men in the Momentum Health Study.</t>
  </si>
  <si>
    <t>Research with male sexual minorities frequently combines gay and bisexual men as Men Who Have Sex with Men or Gay and Bisexual Men. When analyzed separately, bisexual men consistently feature negative health differentials, exemplified by higher substance use levels. This interpretation is not clear-cut because studies may combine bisexual men and women, use different dimensions of sexual orientation to define bisexuality, and/or not consider number of sexual partners as a possible confounding factor. This study conducted separate bivariate and multivariate analyses comparing gay to bisexual Momentum Study participants based on self-identity, sexual attraction, and sexual behavior, while controlling for number of sexual partners and sociodemographic, psychosocial, and sexual behavior measures. The study hypothesized that, regardless of definition, bisexual men feature higher substance use levels compared to gay men. Bivariate analyses revealed significantly higher ( p &lt; .05) use among bisexual men for multiple substances in all samples. Nonprescription stimulants and heroin were significant in all multivariate logistic regression models. In contrast, all bisexual samples reported lower use of erectile dysfunction drugs and poppers, substances associated with anal sex among gay men. Subsequent analysis linked these results to lower levels of anal sex in all bisexual samples. Bivariate analyses also revealed that bisexual men featured significantly lower educational levels, annual incomes, and Social Support Scales scores and higher Anxiety and Depression Sub-Scale Scores. In summary, findings revealed bisexual men's distinctive substance use, sexual behavior, psychosocial, and sociodemographic profiles, and are important for tailoring specific health programs for bisexual men.</t>
  </si>
  <si>
    <t>https://dx.doi.org/10.1177/1557988318786872</t>
  </si>
  <si>
    <t>American journal of men's health. 12(5) (pp 1759-1773), 2018. Date of Publication: 01 Sep 2018.</t>
  </si>
  <si>
    <t>Pears, Katherine;Capaldi, Deborah M.;Owen, Lee D.</t>
  </si>
  <si>
    <t>Substance use risk across three generations: The roles of parent discipline practices and inhibitory control.</t>
  </si>
  <si>
    <t>This study used 3 generations and 21 years of prospective data to test models of intergenerational transmission of substance use and substance use risk. Thus, the study extends prior studies in the field that have focused predominantly on substance abuse. The association between the grandparental generation's (G1 mother and father) and the parental generation's (G2 father) alcohol use and illicit drug use was hypothesized to be mediated by G2's poor inhibitory control. Additionally, G1's poor discipline of G2 was hypothesized to be directly associated with G2's substance use as well as to partially mediate the association between G1's substance use and G2's inhibitory control. In turn, G2's substance use in late adolescence was expected to be associated with its offspring's (G3) poor inhibitory control at age 3 years. Findings partially supported the predictions and varied by substance. For alcohol use, only cross-generational associations in use were found. For illicit drugs, both poor inhibitory control and poor discipline played some mediational role in cross-generational use. (PsycINFO Database Record (c) 2016 APA, all rights reserved)</t>
  </si>
  <si>
    <t>https://doi.org/10.1037/0893-164X.21.3.373</t>
  </si>
  <si>
    <t>Molina, BSG; Howard, AL; Swanson, JM; Stehli, A; Mitchell, JT; Kennedy, TM; Epstein, JN; Arnold, LE; Hechtman, L; Vitiello, B; Hoza, B</t>
  </si>
  <si>
    <t>Substance use through adolescence into early adulthood after childhood-diagnosed ADHD: findings from the MTA longitudinal study</t>
  </si>
  <si>
    <t>Attention deficit disorder; ADHD; drug abuse; adolescence</t>
  </si>
  <si>
    <t>ATTENTION-DEFICIT/HYPERACTIVITY DISORDER; DEFICIT HYPERACTIVITY DISORDER; PROSPECTIVE FOLLOW-UP; MARIJUANA USE; ALCOHOL-USE; MULTIMODAL TREATMENT; SYMPTOM PERSISTENCE; USE TRAJECTORIES; BINGE DRINKING; TOBACCO USE</t>
  </si>
  <si>
    <t>Background: Inconsistent findings exist regarding long-term substance use (SU) risk for children diagnosed with attention-deficit/hyperactivity disorder (ADHD). The observational follow-up of the Multimodal Treatment Study of Children with ADHD (MTA) provides an opportunity to assess long-term outcomes in a large, diverse sample. Methods: Five hundred forty-seven children, mean age 8.5, diagnosed with DSM-IV combined-type ADHD and 258 classmates without ADHD (local normative comparison group; LNCG) completed the Substance Use Questionnaire up to eight times from mean age 10 to mean age 25. Results: In adulthood, weekly marijuana use (32.8% ADHD vs. 21.3% LNCG) and daily cigarette smoking (35.9% vs. 17.5%) were more prevalent in the ADHD group than the LNCG. The cumulative record also revealed more early substance users in adolescence for ADHD (57.9%) than LNCG (41.9%), including younger first use of alcohol, cigarettes, marijuana, and illicit drugs. Alcohol and nonmarijuana illicit drug use escalated slightly faster in the ADHD group in early adolescence. Early SU predicted quicker SU escalation and more SU in adulthood for both groups. Conclusions: Frequent SU for young adults with childhood ADHD is accompanied by greater initial exposure at a young age and slightly faster progression. Early SU prevention and screening is critical before escalation to intractable levels.</t>
  </si>
  <si>
    <t>Walton M.A.
 Goldstick J.E.
 Epstein-Ngo Q.
 Blow F.C.
 Zimmerman M.
 Booth B.M.
 Cunningham R.M.</t>
  </si>
  <si>
    <t>Substance use trajectories among drug-using youth presenting to an urban ED.</t>
  </si>
  <si>
    <t>Aims: A visit to an urban emergency department (ED) provides an opportunity for intervention for drug-using youth, which may be especially salient for those presenting with assault. This paper examined longitudinal substance use trajectories among drug-using youth presenting the ED. Method(s): Assault-injured youth (ages 14-24) endorsing drug use (n = 350), and a proportionally sampled comparison group (n = 250) endorsing drug use, completed a baseline assessment (e.g., CTS-2, timeline follow back calendar) and follow-ups at 6, 12, 18, and 24 months. Trajectory analyses examined the number of days of substance use (i.e., binge drinking, marijuana, other illicit drugs, or prescription opioid, sedative, or stimulant misuse) over the 2- year follow-up. Subsequent analyses examined baseline markers of substance use trajectory groups. Result(s): Trajectory analyses identified 4 groups: Low Decreasing (31.8%; n = 191); Low Increasing (18.0%; n = 108); Moderate Decreasing (16.3%; n = 98); and Moderate Increasing (33.8%; n = 203). Mean days of substance use from baseline to 24 months was: 7.9-3.0 (Low Decreasing), 12.5-47.0 (Low Increasing), 20.9-8.1 (Moderate Decreasing), and 22.8-71.6 (Moderate Increasing). Males were less likely to be in the Low Decreasing group than the other groups. At baseline, as compared to the Low Decreasing group, other trajectory groups reported significantly more peer and dating aggression, gun carriage, antisocial personality disorder, negative peer influences, and community violence; substance use trajectory groups were not associated with age, race, reason for ED visit, peer or dating victimization, PTSD, anxiety, depressive symptoms, and peer positive influences. Conclusion(s): Data support the need for specialized interventions for drug-using youth presenting to an urban ED, particularly those involved with aggression and gun carriage, as these youth have more severe substance use trajectories.</t>
  </si>
  <si>
    <t>https://dx.doi.org/10.1016/j.drugalcdep.2014.09.724</t>
  </si>
  <si>
    <t>Drug and Alcohol Dependence. Conference: 2014 Annual Meeting of the College on Problems of Drug Dependence. San Juan Puerto Rico. Conference Publication: (var.pagings). 146 (pp e16), 2015. Date of Publication: 01 Jan 2015.</t>
  </si>
  <si>
    <t>Gossop, Michael;Marsden, John;Stewart, Duncan;Lehmann, Petra;Edwards, Carolyn;Wilson, Alison;Segar, Graham</t>
  </si>
  <si>
    <t>Substance use, health and social problems of service users at 54 drug treatment agencies: Intake data from the National Treatment Outcome Research Study.</t>
  </si>
  <si>
    <t>The National Treatment Outcome Research Study (NTORS) is the first large-scale, prospective, multi-site treatment outcome study of drug users in the UK. This paper provides a detailed assessment of the service user characteristics and the type of problems presented by a large, national cohort of 16â€“58 yr old service users at the 54 agencies taking part in NTORS. Substance use and health and social problems of 1,075 service users were assessed at intake to the 54 agencies chosen to be representative of the main national drug treatment modalities. Results show that heroin dependence was the most frequently reported problem. Most service users injected drugs and a quarter of the injectors shared injecting equipment. Poly-drug use and heavy drinking were more common among service users admitted to residential treatments. High criminality rates were reported, psychological and physical health problems were common, and many service users had prior contact with psychiatric and medical services. (PsycINFO Database Record (c) 2019 APA, all rights reserved)</t>
  </si>
  <si>
    <t>https://doi.org/10.1192/bjp.173.2.166</t>
  </si>
  <si>
    <t>The British Journal of Psychiatry</t>
  </si>
  <si>
    <t>Royal College of Psychiatrists</t>
  </si>
  <si>
    <t>Ko N.-Y.
 Wang P.-W.
 Wu H.-C.
 Yen C.-N.
 Hsu S.-T.
 Yeh Y.-C.
 Chung K.-S.
 Yen C.-F.</t>
  </si>
  <si>
    <t>Substance use, mental health and incarceration among Mexican-American young adult men with a history of gang membership.</t>
  </si>
  <si>
    <t>Aims: Hispanics represent 13 percent of the United States population yet make up almost 20 percent of individuals incarcerated. Despite this, few studies have examined the long term comorbid conditions (drug use and mental health) of young adult male Hispanic populations with a history of serial incarceration. The present study examines variations in substance use and mental health conditions (Brief Symptom Inventory), a monga street recruited sample of Mexican American young men with histories of incarceration. Method(s): Data come from an on-going NIDA funded longitudinal study of a cohort of 275 adolescent gang members initially interviewed over 15 years in San Antonio, Texas. Result(s): Data observed significant and positive associations between past year heroin use and current mental health conditions (BSI severity, symptoms and individual outcomes). Data further reveal current heroin users as having a higher average number of past incarceration episodes than nonusers (B = .03, p &lt; .05). With regards to total number of years incarcerated, a negative association is observed such that those who are current users have, on average, shorter lengths of time spent incarcerated over their lifetime (B = .20, p &lt; .001). Conclusion(s): Discussed are the distinct mechanisms by which imprisonment influences substance use and mental health conditions among this minority population. The identification of these co-occurring conditions may contribute to the development of appropriate drug use interventions that may curtail negative health trajectories for these young men.</t>
  </si>
  <si>
    <t>https://dx.doi.org/10.1016/j.drugalcdep.2014.09.127</t>
  </si>
  <si>
    <t>Drug and Alcohol Dependence. Conference: 2014 Annual Meeting of the College on Problems of Drug Dependence. San Juan Puerto Rico. Conference Publication: (var.pagings). 146 (pp e243), 2015. Date of Publication: 01 Jan 2015.</t>
  </si>
  <si>
    <t>Mackenzie N.
 Smith D.J.
 Lawrie S.M.
 Rome A.M.
 McCartney D.</t>
  </si>
  <si>
    <t>Substance use, risk behaviours and well-being after admission to a quasi-residential abstinence-based rehabilitation programme: 4-year follow-up.</t>
  </si>
  <si>
    <t>Background Tackling Scotland's drug-related deaths and improving outcomes from substance misuse treatments, including residential rehabilitation, is a national priority. Aims To analyse and report outcomes up to 4 years after attendance at a substance misuse residential rehabilitation programme (Lothians and Edinburgh Abstinence Programme). Method In total, 145 participants were recruited to this longitudinal quantitative cohort study of an abstinence-based residential rehabilitation programme based on the therapeutic community model; 87 of these participants were followed up at 4 years. Outcomes are reported for seven subsections of the Addiction Severity Index-X (ASI-X), together with frequency of alcohol use, heroin use, injecting drug use and rates of abstinence from substances of misuse. Results Significant improvement in most outcomes at 4 years compared with admission scores were found. Completing the programme was associated with greater rates of abstinence, reduced alcohol use and improvements in alcohol status score (Mann-Whitney U = 626, P = 0.013), work satisfaction score (U = 596, P = 0.016) and psychiatric status score (U = 562, P = 0.007) on the ASI-X, in comparison with non-completion. Abstinence rates improved from 12% at baseline to 48% at 4 years, with the rate for those completing the programme increasing from 14.5% to 60.7% (chi2(2, 87) = 9.738, P = 0.002). Remaining abstinent from substances at follow-up was associated with better outcomes in the medical (U = 540, P &lt; 0.001), psychiatric (U = 273.5, P &lt; 0.001) and alcohol (U = 322.5, P &lt; 0.001) subsections of the ASI-X. Conclusions Attending this abstinence-based rehabilitation programme was associated with positive changes in psychological and social well-being and harm reduction from substance use at 4-year follow-up, with stability of change from years 1 to 4.Copyright © The Author(s), 2023. Published by Cambridge University Press on behalf of the Royal College of Psychiatrists.</t>
  </si>
  <si>
    <t>https://dx.doi.org/10.1192/bjo.2023.23</t>
  </si>
  <si>
    <t>BJPsych Open. 9(2) (no pagination), 2023. Article Number: e52. Date of Publication: 13 Mar 2023.</t>
  </si>
  <si>
    <t>Shoval, Gal;Sever, Jonathan;Sher, Leo;Diller, Robyne;Apter, Alan;Weizman, Abraham;Zalsman, Gil</t>
  </si>
  <si>
    <t>Substance Use, Suicidality, and Adolescent-Onset Schizophrenia: An Israeli 10-Year Retrospective Study.</t>
  </si>
  <si>
    <t>Objective: The aim of this study was to investigate the link between the use of specific types of substances and suicidality in adolescent inpatients with schizophrenia and schizoaffective disorder. Methods: We performed a 10-year naturalistic retrospective study of 178 adolescent inpatients diagnosed as suffering from either schizophrenia or schizoaffective disorder. A comparison was made between the suicide-attempting adolescent inpatients and the non-attempting subjects, by the use of specific types of substances, measurements of psychotic, depressive, and aggressive symptoms, and clinical data reported during their hospitalization. Results: The suicide attempters reported considerably greater usage of inhalants and lysergic acid diethylamide (LSD). Alcohol and methylene-dioxy-methylamphethamine (MDMA) were also used significantly more by this group. However, no differences were found in the usage of cannabis, amphethamines, cocaine, and opiates. The suicide-attempting patients were found to have had more previous psychiatric admissions, a greater level of deliberate self-harm behavior, and a higher level of suicide ideation, but a decreased severity of psychotic symptoms. Conclusions: This study is the first report of the association between specific types of substances and suicidality in the high-risk population of adolescent psychotic inpatients. The strong association between inhalants, LSD, alcohol, and MDMA with suicidality is relevant to suicide prevention and intervention programs in adolescent-onset schizophrenia. (PsycINFO Database Record (c) 2019 APA, all rights reserved)</t>
  </si>
  <si>
    <t>https://doi.org/10.1089/cap.2006.16.767</t>
  </si>
  <si>
    <t>Journal of Child and Adolescent Psychopharmacology</t>
  </si>
  <si>
    <t>Pozzi M.
 Luxardi G.L.
 Bastiani L.
 Burgio B.
 Sabbion R.
 Bonani Araya Mercado N.
 Denoth F.
 Molinaro S.</t>
  </si>
  <si>
    <t>Substances use disorders (SUD) and eating disorders (EDS): Is it conceivable the presence of underlying common traits?.</t>
  </si>
  <si>
    <t>Introduction The international research has revealed the existence of an important comorbidity between Eating Disorders Diagnosis (EDD) and Substances Use Disorders (SUD), mainly between Substances Use Disorders (SUD) and Bulimia Nervosa (BN) and Binge and Purge Anorexia Nervosa (B/P-AN) (8-9). Furthermore, longitudinal studies have shown that throughout a person's lifetime there may be a shift from one addiction to another, in particular highlighting that women with purging behavior have greater risk to start using drugs and binge drinking (6), and women with binge drinking presenta higher risk to develop eating disorders (7). Within these two diagnostic categories (SUD and EDs), considered either independently or in combination, different dimensions, such as impulsivity, emotional dysregulation and coping strategies, were significant. Concerning the impulsivity dimension, some studies have highlighted its crucial role both in Bulimia Nervosa and in dual diagnosis cases SUD-EDs (4-5). Furthermore, some psychological approaches consider impulsivity as a specific dimension belonging to addiction behavior diagnosis. When it is not possible to implement the addictive behavior, the impulsivity can be exhibited as anxiety, irritability or agitation as well as a recurrent failure in resisting and regulating craving dependence and acting the addictive behaviors (2). As far as the variable of emotional dysregulation has been of interest, several theoretical models have associated good emotional control with a state of general psychological well-being, while difficulties in handling such activations have been highlighted in case of mental disorders, including EDs and alcohol addiction (1). Moving to coping strategies, although it is not defined an exact causal relationship between the coping strategy and EDs, this study strongly supports the presence of a maladaptive stress management mechanism in the patients, particularly concerning the emotional dimension. For example, anorexic patient has a greater tendency to avoid emotional activities, while the bulimics have a greater tendency to control them (3,10). Other authors, that examined coping strategies in adolescence, find out the relationship between coping and substances use, particularly they classified the behavior of substances use as a form of avoidance of coping strategies (11,12). On the basis of these references, in patients with EDs diagnosis (particularly with purging behaviors) and/or SUD, is foreseeable the presence of common basic traits that has to do with the tendency to impulsivity, difficulty in emotional stress management and, subsequently, with the necessity to adopt tension-reduction actions. Aims The study aimed to detect some differences and similarities between the two patient samples (DUS and EDs) compared to a control group. Using standardized tests, the areas related to impulsivity and emotional dysregulation have been investigated. In each sample, coping strategies were also investigated. Instruments The screening battery administered to the three samples (DUS, EDs and control group) comprises the following standardized tests: Alcohol Use Disorders Identification Test(AUDIT) to assess alcohol consumption, drinking behaviors, and alcohol-related problems; The Drug Abuse Screening Test (DAST-10) to investigate illegal substances and drugs use; Eating Disorder Inventory-EDI and Yale Food Addiction Scale (YFAS) to evaluate eating disorders; the Barratt Impulsiveness Scale (BIS-11) to determine the personality/ behavioral construct of impulsiveness; Difficulties in Emotion Regulation Scale (DERS) to assess difficulties in emotion regulation and the Coping Inventory for Stressful Situations Questionnaire (CISS) to evaluate the stress coping styles. Statistical analysis Statistical analysis was carried out using the Statistical Package for the Social Sciences (SPSS 19, Inc., Chicago, IL, USA). All p-values were 2-sided and considered statistically significant if p&lt;0.05. Categorical variables are expressed as percentages, while all continuous variables are expressed as mean +/- standard deviation. In order to compare characteristics observed in the two patient groups (EDS and SUD), with these observed in the control sample (reference group), the multinomial logistic analysis was performed. Results A total of 143 subjects participated in the study, 33 (23.1%) were enrolled at the Addiction Department of Pordenone (mean age 36 years sd 7) and 34 (23.8%) recruited at the Center for Eating Disorders of San Vito al Tagliamento (Pordenone) (mean age 33 years sd 8). The control group (homogeneous for age at the clinical group) was composed of 76 female patients (53.1%) enrolled at the University of Pordenone and at the administrative offices of the Public Health Service AAS 5 Western Friuli, (mean age 31 years sd 10). Patients treated at the Addiction Department of Pordenone were more characterized by opioid and alcohol addiction diagnosis, respectively 57.6% and 30.3%. Among patient enrolled at the Center for Eating Disorders, 39.4% had a diagnosis of BN, 22% of AN purging type and 21% of AN with restrictions. The age of onset for both groups of disease was 19 years old. Multinomial logistic analysis showed that the DAST score was higher in the two clinical groups compared with the control group (EDS: ODD 1.35-sig&lt;0.05; SUD 1.75-sig&lt;0.05). The SUD patients (ODD* 1.56-sig&lt;0.05) were more likely to have higher AUDIT scores. With respect to the EDI-2- Eating Disorder Inventory-2 Total score, the multinomial logistic analysis showed the same pattern in all groups. Both, patients in charge to the Addiction Department and with EDs, reported higher values than the control group (EDS: ODD 1.1-sig&lt;0.05;SUD 1.1- sig&lt;0.05). Analyzing the Emotional EDI-2 subscale, both groups were characterized of low values of Interpersonal Mistrust scale (EDS: ODD 1.20-sig&lt;0.05; SUD 1.12-sig&lt;0.05). The two groups differed in various subscales; the Bulimia subscale was mostly associated to the EDs group (ODD 1.14-sig&lt;0.05), while the Perfectionism and Impulse control subscales were more associated to the SUD patients (ODD 1.15-sig&lt;0.05). For other subscales, there were no differences. The overall BIS-11score showed a statistical significance in the SUD patients. Compared to the control subjects, both patients groups (SUD and EDs) had higher values associated with Cognitive instability subscale (EDS: ODD 1.7-sig&lt;0.05; SUD 1.8- sig&lt;0.05). Higher values of Cognitive complexity and Perseverance subscales was associated only with SUD group (ODD 1.8-sig&lt;0.05; SERT 1.4-sig&lt;0.05). Results obtained at the Activitiesmet scale and ClinSigmet (YFAS) by two groups were comparable (EDs: ODD 29.9-sig&lt;0.05; 70.5 SUD-sig&lt;0.05). Among SUD patients subscales describing the Timespentmet and Tolerancemet were associated, ODD 21.1 and ODD 22.7 (sig&lt;0.05) respectively. The total score of the CISS scale was higher in the SUD group. The two patient groups had in common the CISS Emotion scales (EDS: ODD 1.1-sig&lt;0.05; 1.1 SUD-sig&lt;0.05), while the SUD patients, compared to the controls, were characterized with lower values of social diversion subscale (ODD 0.93-sig&lt;0.05). The difficulties in emotion regulation (Emotion Regulation Scale DERS- total score) were present in both patients groups. Higher values of Lack of control scale was associated only with the EDs group (ODD 1.1-sig&lt;0.05). The SUD patients, when comparing to controls, were characterized by lower values of self-awareness and high levels of Difficulty recognition, ODD 0.79 and ODD 1.2 (sig&lt;0.05) respectively. * Odds ratio (ODD) is a measure of association between an exposure and an outcome. Conclusions The aim of this study was to measure in the two samples, patients enrolled at the Addiction Department (patients with SUD) and at the Centre for Eating Disorders (patients with EDs), the presence of common underlying dimensions, particularly focusing on the variables of emotional dysregulation, impulsivity and coping strategies. Results confirmed the hypothesis, in fact emotional dysregulation, in both groups of patients (SUD and ED) showed significant values when compared to the control group. It is therefore possible to affirm that patients with SUD or EDs reveal higher levels of emotional dysregulation. Concerning the impulsivity variable, both clinical samples show higher scores at the subscale of cognitive instability with respect to the control group. Moving to coping strategies, results from both clinical groups show that they most frequently resort to coping strategies centered on emotion compared to the control group. In addition, the questionnaire on the use of illegal substances and abuse of drugs shows significant values in both clinical groups when compared to the control group. In conclusion, this study supports a common underlying emotional dysregulation, cognitive instability and adoption of negative coping strategies in SUD and EDs patients. Further studies should be suitable in order to outline common therapeutic interventions aimed to promote better capacities of emotional regulation and jointly targeted to both groups of patients, as well as to those with a double diagnosis.</t>
  </si>
  <si>
    <t>https://dx.doi.org/10.1007/s40519-017-0388-7</t>
  </si>
  <si>
    <t>Eating and Weight Disorders. Conference: 10th National Congress of the Italian Society for the Study of Eating Disorders, SISDCA 2017. Rome Italy. 22(3) (pp 589-590), 2017. Date of Publication: 2017.</t>
  </si>
  <si>
    <t>Miner J.R.
 Klein L.R.
 Driver B.
 Miner I.D.
 Cole J.B.
 West J.R.</t>
  </si>
  <si>
    <t>Success rate of verbal de-escalation in the treatment of agitated patients in the emergency department.</t>
  </si>
  <si>
    <t>Background: Patients with agitation due to psychiatric illness, intoxication, and other medical conditions frequently present to the ED. When verbal deescalation fails, they often require physical restraint, chemical restraint, or seclusion. Objective(s): To determine the success rate of verbal de-escalation for agitated patients presenting to the emergency department (ED). Method(s): This was a cross-sectional study at an urban, Level 1 Trauma Center with 108,000 annual visits. Data collection was performed by trained research associates. We prospectively screened all patients in the ED for agitation during a randomized distribution of 440 8-hour shifts totaling 3,520 hours over a 20-month period. All patients were assessed using the altered mental status score (AMS), a validated 9 point scale ranging from unresponsive (-4) to normal (0) to severely agitated (+4). Patients with an AMS score of &gt;1 were considered agitated. Verbal de-escalation is the initial approach for all agitated patients presented to this ED. Verbal de-escalation was considered successful if the patient did not require the use of physical or chemical restraint, or seclusion. Data were analyzed using descriptive statistics. Result(s): 43,848 patients were screened, 1,146 (2.6%) had an agitation score &gt;1. The median agitation score on presentation was 2.79, range 2 to 4. Verbal deesclation alone was successful for up to the initial hour of treatment in 32% of patients, and adequate for the duration of their care in the ED in 10.6% of patients. Physical restrains were used in 44.3% of patients, parenteral medication was used to treat agitation in 56.1% (42% Olanzapine, 26% Droperidol, 22% haloperidol, 5% Lorazepam, 4% Ketamine), 35.5% were treated with seclusion in a locked unit. 68% of agitated patients were determined to be primarily due to intoxication, 24% due to an exacerbation of psychiatric illness, and 8% due to some other medical condition. Conclusion(s): Verbal de-escalation was sufficient to control agitation in 10.6% of patients presenting to the ED with agitation for the duration of their ED visit. 68% of agitated patients required parenteral medication, physical restraint, seclusion, or some combination of these in the first hour of their treatment. Further work to determine which situations are associated with successful verbal de-escalation may result in more precise use of other interventions.</t>
  </si>
  <si>
    <t>Academic Emergency Medicine. Conference: Society for Academic Emergency Medicine Annual Meeting, SAEM 2019. Las Vegas, NV United States. 26(Supplement 1) (pp S172), 2019. Date of Publication: May 2019.</t>
  </si>
  <si>
    <t>Jain D.R.</t>
  </si>
  <si>
    <t>Successful back and trunk pain treatment with peripheral nerve field stimulation in patients who were not candidates for spinal cord stimulation.</t>
  </si>
  <si>
    <t>Background: Growing numbers of patient's experience back and trunk pain that is resistant to conventional medical management. Spinal cord stimulation (SCS) is most often selected for back and trunk pain, but may not be possible for patients with deformities of the spinal canal or surgical history that resulted in scarring or epidural adhesions or that limits epidural access. In cases such as these, peripheral nerve stimulation (PNS) may be another option. Case Presentation: Nine patients (six men, three women) presented with well-defined pain in the lower back and trunk/groin. All patients had undergone multiple prior back surgeries that rendered the epidural space unsuitable for placement of epidural SCS leads. The average pain was 7 on a standard 0-10 numeric rating scale. For trial periods of up to two weeks, octad leads were placed subcutaneously and programmed to maximise paresthesia coverage of the most painful areas. At the end of the trials, pain was reduced by at least 50% for all patients, to an average of 3.3. Importantly, PNS treatment dramatically improved pain-related affective domains. On the Depression Anxiety Stress Scale (DASS), pre-implant ratings were 13.1 [D], 7.5 [A], and 15.3 [S], which were reduced to 5.3, 3.3, and 4.8, respectively, with PNS treatment. Conclusion(s): Subcutaneous PNS has been previously reported in small samples to be an effective long-term treatment for chronic back pain. Our findings support those observations and suggest that PNS may be a good option for patients who have intractable back or trunk pain but are either not suitable or are high-risk candidates for SCS. Prospective evaluation of this intervention in a multicentre trial is warranted. Clinical Impact: Neuromodulation is a minimally invasive and opioid-free pain management intervention for back and limb pain. When SCS is not practical, PNS can be successfully employed. Future research should investigate the utility of this intervention.</t>
  </si>
  <si>
    <t>Pain Practice. Conference: 10th World Congress of the World Institute of Pain, WIP 2020. Rome Italy. 20(SUPPL 1) (pp 40), 2020. Date of Publication: August 2020.</t>
  </si>
  <si>
    <t>Meteliuk A.
 Galvez S.
 Fomenko T.
 Kalandiia H.
 Iaryi V.
 Farnum S.O.
 Islam Z.
 Altice F.L.
 Madden L.M.</t>
  </si>
  <si>
    <t>Successful transfer of stable patients on opioid agonist therapies from specialty addiction treatment to primary care settings in Ukraine: A pilot study.</t>
  </si>
  <si>
    <t>Introduction: In Ukraine, HIV is concentrated among people who inject drugs (PWID), and opioid agonist therapies (OAT) are the most effective approach to preventing HIV transmission. OAT coverage is well below internationally recommended levels, with OAT provided primarily in specialty addiction treatment clinics. Integrating OAT into primary care settings represents a promising practice for increasing OAT coverage. Method(s): The study collected data prospectively from the first 50 stable patients transferred from the largest OAT site to 10 primary care clinics in Kiev; patients had negative urine drug tests for the previous six months. Participants completed the BASIS-24-the 24-item Behaviour and Symptom Identification Scale-to assess symptoms of psychiatric and social function across 6 domains: (1) depression and functioning, (2) relationships, (3) self-harm, (4) emotional lability, (5) psychosis, and (6) substance use before transfer and 6 months after transfer from May through November 2019. Result(s): Participants were on average 36 years old, mostly male (84.0%) and had some employment (64.0%). After six months, some employment increased to 88.0% and BASIS-24 scores significantly improved on four domains: depression (1.09 vs 0.73, p = 0.0005), relationships (2.15 vs 1.7, p &lt; 0.0001), emotional liability (1.30 vs 1.00, p = 0.0209) and substance use (1.23 vs 1.07, p = 0073). Conclusion(s): Stable OAT patients can be successfully transferred from specialty to primary care clinics without deterioration in mental health symptoms or functioning. Patients transferred to primary care showed significant improvement in their emotional well-being, their substance use, and their employment status.Copyright © 2021</t>
  </si>
  <si>
    <t>https://dx.doi.org/10.1016/j.jsat.2021.108619</t>
  </si>
  <si>
    <t>Journal of Substance Abuse Treatment. 134 (no pagination), 2022. Article Number: 108619. Date of Publication: March 2022.</t>
  </si>
  <si>
    <t>Van Nguyen J.
 Abenhaim H.</t>
  </si>
  <si>
    <t>Sudden infant death syndrome: Review for the obstetric care provider.</t>
  </si>
  <si>
    <t>Sudden infant death syndrome (SIDS) is the leading cause of death among infants aged 1 to 12 months. In this article, we review risk factors that may predispose infants to increased vulnerability. Maternal characteristics, including nonmodifiable and modifiable factors, antenatal medical conditions, labor and delivery events, and infant characteristics, are reviewed, with the purpose of helping obstetric care providers target risk reduction efforts. We have reviewed over 85 case-control, retrospective, and prospective cohort studies published between 1975 and 2011. Major modifiable risk factors include maternal and paternal smoking, drug use, alcohol use, and insufficient prenatal care. Infants at increased risk include males, premature infants, infants of low birth weight or growth-restricted infants, and infants in multiple gestations. By targeting modifiable and nonmodifiable risk factors, it may be possible to decrease the incidence of SIDS. Efforts should be put on decreasing high-risk behaviors and encouraging sufficient antenatal follow-up. In view of recent increases in ethnic and social disparity with SIDS, it is essential that risk reduction guidelines, which have recently been expanded by the American Association of Pediatrics, be explained in a culturally sensitive manner. © 2013 by Thieme Medical Publishers, Inc.</t>
  </si>
  <si>
    <t>https://dx.doi.org/10.1055/s-0032-1331035</t>
  </si>
  <si>
    <t>American Journal of Perinatology. 30(9) (pp 703-714), 2013. Date of Publication: 2013.</t>
  </si>
  <si>
    <t>Lesky, J</t>
  </si>
  <si>
    <t>Sudeck Syndrome (CRPS) Caused by Unique Personality Traits: Myth and Fiction</t>
  </si>
  <si>
    <t>CRPS; Sudeck personality; pain-prone patient</t>
  </si>
  <si>
    <t>REFLEX SYMPATHETIC DYSTROPHY; PAIN SYNDROME TYPE-1; PSYCHOLOGICAL DYSFUNCTION; INTRANASAL KETAMINE; BACK</t>
  </si>
  <si>
    <t>Background: In analogy to the thesis of pain-proneness, conceptualised by G. Engelmore than 50 years ago, the idea of a unique structure in personality emerged, which was given a causal meaning in the development of Sudeck's Disease (now known as complex regional pain syndrome - CRPS), of which the pathogenesis is particularly unknown until today. It was supposed that certain psychological traits predispose one to develop CRPS. Predisposition in this context was apprehended as a personal susceptibility to produce and maintain an excessive reaction to nociceptive stimulations. This model has been maintained for a long time and was the subject of scientific examination just in the last two decades. Method: Some publications reporting sporadic correlations between CRPS and certain personality traits, for example anxiety, neuroticism and depressive mood, are presented as are also 15 current empirical studies and five reviews, which deal in a more differentiated manner with the formulated question and lead to sobering results. The relevant state of research as well as the fundamental and methodical difficulties in regard to verifying a CRPS personality or pain-prone personality are discussed critically. Results: In general, there is a lack of high-quality relevant studies. Some retrospective/cross-sectional studies yield contradictory results regarding psychological problems in patients with CRPS but the majority shows no association, and studies with higher methodological quality tend to the conclusion of no relationship between psychological factors like depression, anxiety, neuroticism, or anger and CRPS. Especially, the few prospective studies do not report such a relationship, psychological factors are not associated with CRPS onset. Compared to other patients with chronic pain there is no unique disturbed psychological profile and no higher degree of psychosocial disturbance in CRPS patients. In all, the results of research cannot confirm the hypothesis of correlations between psychological and psychosocial factors and the pathogenesis of CRPS. Furthermore, there is no evidence for the existence of a unique CRPS personality or psychosocial pattern. The findings are in conformity with the outcome of research referring to the general pain-prone personality, which was abandoned due to the lack of success. It has been shown that there is a non-specific and non-linear relationship between personality and pain, there is no aetiological link. The observed modifications in behaviour and personality of CRPS patients, in particular depression and anxiety, are a consequence of the persisting pain disease and its considerable resistance towards treatment and not the cause. Conclusion: Although many patients with CRPS have been stigmatised as being psychologically different, a relationship between this disease and several psychological factors cannot be derived. The idea of an existing Sudeck personality as well as the search for such a predisposing personality structure are obsolete and useless. Management of pain and pain-related impairments, however, are based on the personality of the affected persons.</t>
  </si>
  <si>
    <t>De Assuncao Braga A.D.F.
 Da Silva Braga F.S.
 Braga Poterio G.M.
 Costa Pereira R.I.
 Reis E.
 Cremonesi E.</t>
  </si>
  <si>
    <t>Sufentanil added to hyperbaric bupivacaine for subarachnoid block in Caesarean section.</t>
  </si>
  <si>
    <t>Background and objective: Subarachnoid block is a widely used technique for Caesarean section. Its quality can be improved by adding opioids to the local anaesthetics. We studied the quality of the block and its maternal-fetal repercussions when different doses of sufentanil were combined with hyperbaric bupivacaine using the intrathecal route in pregnant women undergoing Caesarean section. Method(s): This was a prospective, randomized, double-blind, controlled trial with 80 pregnant women, ASA I-II, who were scheduled for elective Caesarean section under subarachnoid block. Patients were distributed into four groups according to the dose of sufentanil used: no sufentanil (Group 1, control) or 2.5, or 5.0 or 7.5 pg sufentanil (Groups 2-4, respectively). In every group, the local anaesthetic used was hyperbaric bupivacaine 0.5% (12.5 mg) and the total volume of the solution 4 mL. The onset time of the block, maximum level of sensory block, motor block level, duration of analgesia, maternal side-effects and maternal-fetal cardiovascular repercussions were evaluated. Result(s): Onset of the block was significantly shorter in the groups receiving opioids compared with the control group. Analgesia was significantly prolonged in Groups 3 and 4. The occurrence of pruritus and somnolence was significantly higher in the group receiving sufentanil 7.5 pg than in other groups. With the exception of pruritus, no differences were observed between groups with respect to cardiovascular or other maternal effects. Conclusion(s): The addition of sufentanil 5.0 and 7.5 pg to hyperbaric bupivacaine provided adequate anaesthesia for Caesarean section and good postoperative analgesia. Pruritus was the most common side-effect and had a significantly higher incidence when a dose of sufentanil 7.5 pg was used.</t>
  </si>
  <si>
    <t>https://dx.doi.org/10.1017/S0265021503001017</t>
  </si>
  <si>
    <t>European Journal of Anaesthesiology. 20(8) (pp 631-635), 2003. Date of Publication: 01 Aug 2003.</t>
  </si>
  <si>
    <t>Rineau E.
 Dumartinet B.
 Samson E.
 Dollfus A.
 Aubourg C.
 Lasocki S.</t>
  </si>
  <si>
    <t>Sufentanil sublingual tablet system for enhanced recovery after total knee arthroplasty: a prospective observational case study.</t>
  </si>
  <si>
    <t>Background: Postoperative pain is one of the main factors that delays recovery after prosthetic knee surgery. The use of sufentanil sublingual tablet systems (SSTS) can effectively relieve postoperative pain, but their value in facilitating early mobilization has been little studied so far. Our aim here was to assess whether their use could facilitate recovery after knee arthroplasty in an enhanced recovery program. Case presentation: In a prospective observational single-center study, thirty patients operated on for primary knee arthroplasty in the enhanced recovery pathway were included. Patients who received the SSTS (n=15) were compared with those who received an intravenous morphine patient-controlled analgesia (PCA) (n=15). Our recovery program included in particular the use of an adductor canal block, periarticular infiltration of local anesthetic by the surgeon, removal of the venous cannula from the recovery room if possible, the use of an SSTS when available or an IV morphine PCA otherwise, and early physiotherapy. Recovery parameters including the Timed-Up and Go test, pain scores at rest and on exertion, knee flexions, complications, and lengths of hospital stay were not significantly different between the two groups. However, the postoperative opioid consumption in morphine equivalents was significantly greater in the SL-sufentanil group and these patients had their venous cannula removed earlier than in IV-morphine group. Conclusion(s): In our center, the use of a SSTS was suitable for treating postoperative pain after knee arthroplasty, but it did not improve early recovery in comparison with a morphine PCA.Copyright © 2022, The Author(s).</t>
  </si>
  <si>
    <t>https://dx.doi.org/10.1186/s13741-022-00284-x</t>
  </si>
  <si>
    <t>Perioperative Medicine. 11(1) (no pagination), 2022. Article Number: 50. Date of Publication: December 2022.</t>
  </si>
  <si>
    <t>Martorano P.P.
 Aloj F.
 Baietta S.
 Fiorelli A.
 Munari M.
 Paccagnella F.
 Rosa G.
 Scafuro M.
 Zei E.
 Falzetti G.
 Pelaia P.</t>
  </si>
  <si>
    <t>Sufentanil-propofol vs remifentanil-propofol during total intravenous anesthesia for neurosurgery. A multicentre study.</t>
  </si>
  <si>
    <t>Background. In a randomised, prospective multi-centre study, we compared the intraoperative and postoperative effects of two opioids: sufentanil and remifentanil, in combination with propofol in two groups of patients undergoing neurosurgery. Methods. After Local Ethics Committee approval and informed consent obtaining, 69 patients undergoing neurosurgery for supratentorial tumours, between 18 and 75 years of age were randomised to receive either sufentanil or remifentanil in combination with propofol. Intraoperative and postoperative haemodynamic variables, recovery times (time to eye opening and to extubation), the incidence of postoperative respiratory depression, pain, nausea and vomiting were also evaluated. The Short Orientation-Memory-Concentration Test was used to evaluate cognitive function at 15, 45 and 180 min after emergence from anesthesia. Results. There were no significant differences between the groups in the duration of surgery and anesthesia, mean arterial pressure, heart rate, time to eye opening or extubation. The incidence of vomiting, respiratory depression and shivering was similar in both groups. Postoperative pain requiring supplemental analgesics was significantly lower in the sufentanil group (P&lt;0.05). Although there were no significant differences between the groups in postoperative behavioural examinations by Rancho Los Amigos Test, patients anesthetised with sufentanil had significantly better Short Orientation-Memory-Concentration Test values at 15 and 180 min postoperatively (P&lt;0.05). Conclusion. We conclude that remifentanil and sufentanil are suitable adjunct to propofol for total intravenous anesthesia (TIVA). Patients receiving sufentanil have reduced analgesic requirements and better cognitive function postoperatively than those who received remifentanil.</t>
  </si>
  <si>
    <t>Minerva Anestesiologica. 74(6) (pp 233-243), 2008. Date of Publication: June 2008.</t>
  </si>
  <si>
    <t>Gilmore A.K.
 Hahn C.K.
 Jaffe A.E.
 Walsh K.
 Moreland A.D.
 Ward-Ciesielski E.F.</t>
  </si>
  <si>
    <t>Suicidal ideation among adults with a recent sexual assault: Prescription opioid use and prior sexual assault.</t>
  </si>
  <si>
    <t>Introduction: Sexual assault (SA) is common, and recent sexual assault is associated with suicidal ideation and prescription opioid (PO) use. PO use is also associated with increased risk of suicidal ideation. The current study examined suicidal ideation among adults seeking medical and psychological follow-up care after a SA medical forensic examination based on PO use and prior SA. Method(s): Adults (n = 60) who received a SA medical forensic exam at the emergency room within 120 h of a SA were invited to receive medical and psychological follow-up care, which included a questionnaire about current mental health symptoms. Result(s): Results from a linear regression model revealed that more acute stress symptoms were associated with higher suicidal ideation. Further, there was a significant association between PO use and suicidal ideation among those with a prior SA such that those with a prior SA and who used POs reported more severe suicidal ideation than those with a prior SA who did not use POs. Conclusion(s): Routine screening at the emergency department for PO use and prior SA may help prevention efforts for suicide among adults who recently experienced SA.Copyright © 2018 Elsevier Ltd</t>
  </si>
  <si>
    <t>https://dx.doi.org/10.1016/j.addbeh.2018.05.028</t>
  </si>
  <si>
    <t>Addictive Behaviors. 85 (pp 120-124), 2018. Date of Publication: October 2018.</t>
  </si>
  <si>
    <t>Kuramoto, S. Janet</t>
  </si>
  <si>
    <t>Suicidal ideation among inner-city drug users: Association with social support networks and polydrug use.</t>
  </si>
  <si>
    <t>Objectives. This dissertation examines whether polydrug use and social support network size are risk and protective factors, respectively, of suicidal ideation (Study 1 and 2) and if social support network size is associated with attitudes toward suicide and hopelessness (Study 3) among adult drug users of heroin and/or cocaine. Methods. Data on 545 and 530 community drug users recruited for Wave 1 (1997â€“1999) and Wave 4 (2001â€“2003) assessments of the Self-Help in Eliminating Disease (SHIELD) study were used for Study 1 and Study 2, respectively. Latent class analysis was used to classify respondents into subtypes based on type of drug used and route of administration. Multinomial logistic regression was used to examine the subtypes' association with suicidal ideation (past year, not in the past year and never) at Wave 4 (Study 1) and to compare ideation risk with sizes of specific support networks (Study 2). Study 3 used data from 253 drug users recruited for the depression intervention study (Workshop) in Baltimore, MD. A structural equation model was used to examine the relationship between sizes of specific support networks and attitudes toward suicide and hopelessness. Results. Fifteen percent and 20% of the respondents in the SHIELD and Workshop studies, respectively, reported past year suicidal ideation. Study 1 found that the Polydrug and polyroute subtype did not have increased risk of suicidal ideation prospectively but had increased risk of ideation than other subtypes in the same year in which ideation was assessed. Study 2 found that having larger networks that respondents can financially trust or provide support during drug withdrawal at Wave 1 were associated with lower risk for ideation at Wave 4. Sizes of social support networks and attitudes toward suicide were not associated after covariate adjustments. However, having a larger social support networks decreased hopelessness even after adjusting for sociodemographics and depressive symptoms (Study 3). Conclusions. More attention should be given to assess the risk for suicidal ideation among community drug users. Polydrug and polyroute use and sizes of specific social support networks should be considered targetable factors for interventions to prevent suicidal ideation in this population. (PsycINFO Database Record (c) 2016 APA, all rights reserved)</t>
  </si>
  <si>
    <t>Zeller M.H.
 Reiter-Purtill J.
 Jenkins T.M.
 Kidwell K.M.
 Bensman H.E.
 Mitchell J.E.
 Courcoulas A.P.
 Inge T.H.
 Ley S.L.
 Gordon K.H.
 Chaves E.A.
 Washington G.A.
 Austin H.M.
 Rofey D.L.</t>
  </si>
  <si>
    <t>Suicidal thoughts and behaviors in adolescents who underwent bariatric surgery.</t>
  </si>
  <si>
    <t>Background: Extant literature warns of elevated suicide risks in adults postbariatric surgery, making understanding risks for adolescent patients imperative. Objective(s): To examine prevalence and predictors/correlates of suicidal thoughts and behaviors (STBs) in adolescents with severe obesity who did/did not undergo bariatric surgery from presurgery/baseline to 4 years postsurgery. Setting(s): Five academic medical centers. Method(s): Using a prospective observational design, surgical adolescents (n = 153; 79% female, 65% white, mean [M]age = 17 yr, Mbody mass index[BMI] = 52 kg/m2) and nonsurgical comparators (n = 70; 80% female, 54% white, Mage = 16 yr, MBMI = 47 kg/m2) completed psychometrically sound assessments at presurgery/baseline and postsurgery years 2 and 4 (year 4: n = 117 surgical [MBMI = 38 kg/m2], n = 56 nonsurgical [MBMI = 48 kg/m2]). Result(s): For the surgical group, rates of STBs were low (year 2 [1.3%-4.6%]; year 4 [2.6%-7.9%], similar to national base rates. Groups did not differ on a year 4 postsurgical STBs (post-STBs) composite (post-STBs: ideation/plan/attempt; n = 18 surgical [16%], n = 10 nonsurgical [18%]; odds ratio = .95, P = .90). For the surgical group, predictors/correlates identified within the broader suicide literature (e.g., psychopathology [P &lt; .01], victimization [P &lt; .05], dysregulation [P &lt; .001], drug use [P &lt; .05], and knowing an attemptor/completer [P &lt; .001]) were significantly associated with post-STBs. Surgery-specific factors (e.g., percent weight loss, weight satisfaction) were nonsignificant. Of those reporting a lifetime attempt history at year 4, only a minority (4/13 surgical, 3/9 nonsurgical) reported a first attempt during the study period. Of 3 decedents (2 surgical, 1 nonsurgical), none were confirmed suicides. Conclusion(s): The present study indicates that undergoing bariatric surgery in adolescence does not heighten (or lower) risk of STB engagement across the initial 4 years after surgery. Suicide risks present before surgery persisted, and also newly emerged in a subgroup with poorer psychosocial health.Copyright © 2020 American Society for Bariatric Surgery</t>
  </si>
  <si>
    <t>https://dx.doi.org/10.1016/j.soard.2019.12.015</t>
  </si>
  <si>
    <t>Surgery for Obesity and Related Diseases. 16(4) (pp 568-580), 2020. Date of Publication: April 2020.</t>
  </si>
  <si>
    <t>Santosh P.</t>
  </si>
  <si>
    <t>Suicidality in youth: Monitoring and treatment.</t>
  </si>
  <si>
    <t>The "Suicidality: Treatment Occurring in Paediatrics (STOP)", an EU FP7 funded project, has developed the STOP Suicidality Risk and Resilience Scale; the STOP Medication Side-effects Suicidality Scale; and the STOP Suicidality Assessment Scale (a measure of suicidal thoughts, behaviour and non-suicidal selfinjury) in English, translated into Spanish, French, Dutch, German and Italian and can be completed by patients and parents remotely, allowing the clinician to use his/her limited clinic time more effectively. Apart from the three STOP instruments, the HealthTrackerTM (a web-based health monitoring platform) includes psychopathology/side-effects/QoL measures for children/ adolescents/parents/teachers/clinicians (including animated ones for younger children) and helps longitudinal monitoring. This system could be used to identify those requiring focused intensive intervention using an algorithm. Inpatient care is indicated in those with a serious threat of harm to themselves or others, or need continuous skilled observation, complicated medication trials particularly for a medically fragile patient. Interpersonal psychotherapy, dialectical behavior therapy and cognitive behavior therapy helps in the treatment of individuals with suicidal thoughts and behaviors, especially in nonpsychotic major depressive disorder and borderline personality disorder. Specific therapy to manage hopelessness is useful. Antidepressants, antipsychotics, or mood-stabilizing agents can be used to target specific psychiatric disorders and sedative-anxiolytics or low doses of second-generation antipsychotics may be helpful to rapidly address agitation, anxiety, and insomnia, which are additional risk factors for suicide. More recently ketamine is also being considered in acute management of suicidality.</t>
  </si>
  <si>
    <t>European Neuropsychopharmacology. Conference: 27th European College of Neuropsychopharmacology, ECNP Congress. Berlin Germany. Conference Publication: (var.pagings). 24(SUPPL. 2) (pp S111), 2014. Date of Publication: October 2014.</t>
  </si>
  <si>
    <t>Auger N.
 Chadi N.
 Ayoub A.
 Brousseau E.
 Low N.</t>
  </si>
  <si>
    <t>Suicide Attempt and Risk of Substance Use Disorders among Female Youths.</t>
  </si>
  <si>
    <t>Importance: Suicide attempts are prevalent among female youths, yet little is known about the subsequent development of substance use disorders. Objective(s): To assess the association between suicide attempts among females before 20 years of age and future risk of substance use disorders. Design, Setting, and Participant(s): In this longitudinal cohort study, females aged 8 to 19 years (hereafter referred to as youths) who attempted suicide were matched with female youths with no attempt between April 1, 1989, and March 31, 2019, in Quebec, Canada. The cohort was followed up for 31 years, for a total of 2409396 person-years, to identify subsequent substance use disorders. Exposures: Confirmed suicide attempts among females 8 to 19 years of age. Main Outcomes and Measures: The main outcome measure was hospitalization for a substance use disorder later in life. Hazard ratios (HRs) and 95% CIs for the association of suicide attempt with substance use disorders were estimated using Cox proportional hazards regression models adjusted for baseline age, mental illness, resource-limited socioeconomic status, and year at start of follow-up. Result(s): Among 122234 female youths (mean [SD] age, 15.6 [1.9] years), 5840 (4.8%) attempted suicide and 4341 (3.6%) developed a substance use disorder. Compared with the 116394 matched female youths who did not attempt suicide (95.2%), those who attempted suicide had a greater risk of hospitalization for any substance use disorder during the follow-up period (HR, 6.03; 95% CI, 5.39-6.77), especially sedative or hypnotic use disorders (HR, 32.24; 95% CI, 23.29-44.64). Suicide attempt was associated with the development of sedative or hypnotic use disorders up to 5 years (HR, 66.69; 95% CI, 34.72-128.09), although risks remained elevated up to 3 decades later for all substances. Compared with those without suicide attempt, female youths with 3 or more suicide attempts had 21.20 (95% CI, 13.53-32.90) times the risk of substance use disorders, whereas female youths with 1 attempt had 5.70 (95% CI, 5.08-6.41) times the risk of these disorders. Conclusions and Relevance: In this cohort study, female youths who attempted suicide had increased risk of subsequent substance use disorders compared with female youths who did not attempt suicide. These findings suggest that closer management and prevention of substance use among female youths who attempt suicide may be beneficial..Copyright © 2022 American Medical Association. All rights reserved.</t>
  </si>
  <si>
    <t>https://dx.doi.org/10.1001/jamapsychiatry.2022.1025</t>
  </si>
  <si>
    <t>JAMA Psychiatry. 79(7) (pp 710-717), 2022. Date of Publication: July 2022.</t>
  </si>
  <si>
    <t>Brown, Lily A.;Majeed, Ifrah;Mu, Wenting;McCann, Jesse;Durborow, Stephen;Chen, Song;Blank, Michael B.</t>
  </si>
  <si>
    <t>Suicide risk among persons living with HIV.</t>
  </si>
  <si>
    <t>Persons living with HIV (PLWH) are significantly more likely to die by suicide compared to the general population. This is the first study to examine the impact of posttraumatic stress disorder (PTSD), major depressive disorder (MDD), insomnia, and substance use disorders on suicidal ideation/behavior among PLWH using electronic medical record (EMR) data. We also evaluated the mutual influence of interactions between PTSD and substance use disorders on suicide risk, consistent with the substance abuse, violence exposure, and HIV/AIDS â€œSAVAâ€_x009d_ syndemic model. Participants (n = 2336) were HIV+ individuals recruited through the Center for AIDS Research (CFAR). Participants provided informed consent for extraction of their EMR. As hypothesized, univariate analyses revealed that PTSD, MDD, insomnia, alcohol and other substance use disorders (cocaine abuse and cocaine dependence, opioid abuse and dependence, cannabis abuse, other psychoactive substance abuse and dependence, and polysubstance use disorder) were each positively associated with suicidal ideation/behavior. Also as hypothesized, a multivariable analysis found that alcohol and cocaine dependence, MDD, and PTSD were significant predictors of suicidal ideation/behavior. Contrary to hypotheses, none of the interactions between PTSD and substance use disorders were significantly associated with suicidal ideation/behavior. (PsycInfo Database Record (c) 2022 APA, all rights reserved)</t>
  </si>
  <si>
    <t>https://doi.org/10.1080/09540121.2020.1801982</t>
  </si>
  <si>
    <t>Weinland C.
 Muhle C.
 von Zimmermann C.
 Kornhuber J.
 Lenz B.</t>
  </si>
  <si>
    <t>Sulphated dehydroepiandrosterone serum levels are reduced in women with alcohol use disorder and correlate negatively with craving: A sex-separated cross-sectional and longitudinal study.</t>
  </si>
  <si>
    <t>Previous studies have established a role of sex hormones in alcohol use disorder (AUD).Only few clinical investigations with low numbers of patients with AUD have focused on the sulphated form of dehydroepiandrosterone (DHEA-S), despite its function as a neuromodulating sex steroid on receptors in the central nervous system (gamma-aminobutyric acid type A, N-methyl-D-aspartate, sigma-1 receptors). DHEA-S serum levels were compared between 200 inpatients with AUD (44% women) admitted for withdrawal treatment and 240 healthy controls (45% women) and analysed longitudinally in patients from early abstinence (baseline) to a median of 5 days later. We also correlated DHEA-S levels with craving, liver enzyme activities, and prospective alcohol-related readmissions during a 24-month follow-up. DHEA-S concentrations were lower in female patients than in female healthy controls during baseline (70%) and decreased from baseline to follow-up in the female and male patients groups (down to: women, 92%; men, 76%). Baseline DHEA-S concentrations correlated with the total and obsessive subscales of the Obsessive-Compulsive Drinking Scale and with maximum visual analogue scale craving scores in female patients (Rho &lt;= -0.240) and gamma-glutamyl transferase activity in female (Rho = -0.292) and male (Rho = -0.391) patients. DHEA-S did not significantly predict outcome. We found interactions with smoking behaviour and age. This is the first study based on large cohorts of inpatients with AUD undergoing a qualified detoxification treatment to provide sex-separated evidence for associations of DHEA-S serum concentrations with AUD and related phenotypes. The results stimulate further investigations whether DHEA-S directly influences alcohol craving building a basis to develop sex-sensitive prevention and treatment strategies.Copyright © 2022 The Authors. Addiction Biology published by John Wiley &amp; Sons Ltd on behalf of Society for the Study of Addiction.</t>
  </si>
  <si>
    <t>https://dx.doi.org/10.1111/adb.13135</t>
  </si>
  <si>
    <t>Addiction Biology. 27(2) (no pagination), 2022. Article Number: e13135. Date of Publication: March 2022.</t>
  </si>
  <si>
    <t>Lin B.
 Zhou Z.
 Venkatesan T.</t>
  </si>
  <si>
    <t>Sumatriptan as abortive treatment in cyclic vomiting syndrome: A cross-sectional study.</t>
  </si>
  <si>
    <t>Cyclic vomiting syndrome (CVS) is characterized by episodic vomiting and shares similarities with migraine headache. Guidelines recommend using triptans as abortive therapy in CVS, but there are limited data on its efficacy. Method(s): We thus sought to characterize sumatriptan use and performed a cross-sectional study of adults with CVS episodes within the previous 6 months. Questionnaires about demographics, clinical characteristics, and response to sumatriptan (defined as &gt;50% reduction in symptoms) were administered via e-mail. We investigated differences between responders and nonresponders, using chi2 and Student's t test. Result(s): Of 101 participants (age 41 +/- 15 years, 74% female, 83% Caucasian), 39 (38%) used sumatriptan during their last CVS attack. Most reported an improvement in nausea (55%), vomiting (59%), and abdominal pain (43%) within 2 h and at 24 h (67%, 73%, and 67%) respectively. Eighteen (46%) reported that sumatriptan helped them avoid emergency department visits and 20 (51%) avoided being hospitalized. Nonresponse to sumatriptan was associated with depression (p = 0.01), current cannabis use (p = 0.02), use of benzodiazepines (p = 0.04), and opioids (0.02) during an episode. No serious side effects were noted. Conclusion(s): Sumatriptan use reduced symptoms of CVS but did not abort them. Prospective studies to determine its independent effects are needed.Copyright © The Author(s) 2020.</t>
  </si>
  <si>
    <t>https://dx.doi.org/10.1177/2515816320958174</t>
  </si>
  <si>
    <t>Cephalalgia Reports. 3 (no pagination), 2020. Date of Publication: 2020.</t>
  </si>
  <si>
    <t>Bart, Gavin;Wang, Qi;Hodges, James S.;Nolan, Chris;Carlson, Gregory</t>
  </si>
  <si>
    <t>Superior methadone treatment outcome in Hmong compared with non-Hmong patients.</t>
  </si>
  <si>
    <t>The Hmong are a distinct ethnic group from Laos. Little is known about how opiate-addicted Hmong respond to methadone maintenance treatment. Therefore, opium-addicted Hmong (exclusive route of administration: smoking) attending an urban methadone maintenance program in Minneapolis, MN, were matched by gender and date of admission with predominately heroin-addicted non-Hmong (predominant route of administration: injection) attending the same program, and both groups were evaluated for 1-year treatment retention, stabilization dose of methadone, and urine drug screen results. Hmong had greater 1-year treatment retention (79.8%) than non-Hmong (63.5%; p p = .005). However, Hmong required lower doses of methadone for stabilization (M = 49.0 vs. 77.1 mg; p &lt; .0001). For both groups, positive urine drug screens were associated with stopping treatment. Further research to determine levels of tolerance and psychosocial and pharmacogenetic factors contributing to differences in methadone treatment outcome and dosing in Hmong may provide further insight into opiate addiction and its treatment. (PsycINFO Database Record (c) 2017 APA, all rights reserved)</t>
  </si>
  <si>
    <t>https://doi.org/10.1016/j.jsat.2011.12.006</t>
  </si>
  <si>
    <t>Gerra G.
 Saenz E.
 Busse A.
 Maremmani I.
 Ciccocioppo R.
 Zaimovic A.
 Gerra M.L.
 Amore M.
 Manfredini M.
 Donnini C.
 Somaini L.</t>
  </si>
  <si>
    <t>Supervised daily consumption, contingent take-home incentive and non-contingent take-home in methadone maintenance.</t>
  </si>
  <si>
    <t>Methadone maintenance therapy (MMT) has been found effective in treating heroin addiction. Serious consideration should be given to the modality of methadone distribution, as it influences not only treatment outcome but the attitudes of policy makers and the community, too. On one hand, the choice of take-home methadone removes the need for daily attendance at a methadone clinic, which seems to improve patients' quality of life. On the other, this method, because of its lack of supervision and the absence of strict consumption monitoring, runs the risk of methadone misuse and diversion. In this study, we compared A) supervised daily consumption, B) contingent take-home incentives and C) non-contingent take-home in methadone maintenance in three groups of heroin-addicted patients attending three different MMT programmes. Retention rates at 12. months were significantly higher in contingent take-home patients (group B) than in those with supervised daily consumption (group A) and the non-contingent take-home (group C). Retention rates were higher in group A than in group C patients. Compared to patients in groups A and B, those in group C showed fewer negative urinalyses and higher rates of self-reported diversion and episodes of crime or violence. Results indicate a more positive outcomes following take-home methadone associated with behavioural incentives and other measures that aim to facilitate treatment compliance than those following daily supervised consumption. By contrast, non-contingent take-home methadone given to non-stabilized patients is associated with a high rate of diversion, along with more crime episodes and maladaptive behaviours. © 2011 Elsevier B.V.</t>
  </si>
  <si>
    <t>https://dx.doi.org/10.1016/j.pnpbp.2010.12.002</t>
  </si>
  <si>
    <t>Progress in Neuro-Psychopharmacology and Biological Psychiatry. 35(2) (pp 483-489), 2011. Date of Publication: 30 March 2011.</t>
  </si>
  <si>
    <t>Kennedy MC, Hayashi K, Milloy MJ, Wood E, Kerr T.</t>
  </si>
  <si>
    <t>Supervised injection facility use and all-cause mortality among people who inject drugs in Vancouver, Canada: A cohort study</t>
  </si>
  <si>
    <t>10.1371/journal.pmed.1002964</t>
  </si>
  <si>
    <t>Kennedy, Mary Clare;Klassen, David C.;Dong, Huiru;Milloy, M-J S.;Hayashi, Kanna;Kerr, Thomas H.</t>
  </si>
  <si>
    <t>Supervised injection facility utilization patterns: A prospective cohort study in Vancouver, Canada.</t>
  </si>
  <si>
    <t>Introduction: Although the health and community benefits of supervised injection facilities are well documented, little is known about long-term patterns of utilization of this form of health service. The present study seeks to longitudinally characterize discontinuation of use of a supervised injection facility in Vancouver, Canada. Methods: Data were drawn from 2 community-recruited prospective cohorts of people who inject drugs between December 2005 and December 2016. In 2018, extended Cox regression for recurrent events was used to examine factors associated with time to cessation of supervised injection facility use during periods of active injection. Results: Of 1,336 people who inject drugs that were followed for a median of 50 months, 847 (63.4%) participants reported 1,663 6-month periods of supervised injection facility use cessation while actively injecting drugs (incidence density of 26.6 events per 100 person-years). An additional 2,282 (57.8%) of the total 3,945 6-month periods of supervised injection facility use cessation occurred during periods of injection cessation. In multivariable analyses, enrollment in methadone maintenance therapy (adjusted hazard ratio = 1.41) and HIV seropositivity (adjusted hazard ratio = 1.23) were positively associated with supervised injection facility use cessation during periods of active injection, whereas homelessness (adjusted hazard ratio = 0.59), at least daily heroin injection (adjusted hazard ratio = 0.70), binge injection (adjusted hazard ratio = 0.68), public injection (adjusted hazard ratio = 0.67), nonfatal overdose (adjusted hazard ratio = 0.73), difficulty accessing addiction treatment (adjusted hazard ratio = 0.69), and incarceration (adjusted hazard ratio = 0.70) were inversely associated with this outcome (all p &lt; 0.05). The most commonly reported reasons for supervised injection facility use cessation were injection drug use cessation (42.3%) and a preference for injecting at home (30.7%). Conclusions: These findings suggest that this supervised injection facility successfully retains people who inject drugs at elevated risk of drug-related harms and indicate that many supervised injection facility clients neither use this service nor inject drugs perpetually. (PsycInfo Database Record (c) 2020 APA, all rights reserved)</t>
  </si>
  <si>
    <t>https://doi.org/10.1016/j.amepre.2019.04.024</t>
  </si>
  <si>
    <t>Stulac S.
 Costello E.
 Bair-Merritt M.
 Augustyn M.
 Howard C.
 Madoor N.</t>
  </si>
  <si>
    <t>Supporting Our Families through Addiction and Recovery: The SOFAR experience at Boston Medical Center.</t>
  </si>
  <si>
    <t>Program Goals While recent interventions have shortened hospitalizations for U.S. newborns with neonatal opioid withdrawal syndrome (NOWS), few resources have been directed towards implementing and studying models for these children's long-term pediatric care. At a large urban medical center with existing adult addiction services, the Supporting Our Families through Addiction and Recovery (SOFAR) program was launched in July 2017. Through a trauma-informed, developmentally focused, family-centered pediatric model for parent-child dyads in opioid-impacted families, the SOFAR program promotes healthy child development and parental relapse prevention. We aim to determine whether the program improves attendance at well-child visits, decreases emergency department use, strengthens parent-child attachment, and supports parents' recovery compared to families without specialized supports. Evaluation The SOFAR program includes: co-location and coordination of primary care and other services for infants and parents; (2) a trauma-sensitive, non-stigmatizing environment; (3) strong continuity and frequent contacts with multidisciplinary team members; and (4) case management with links to social, community, and parenting resources. Through a comprehensive mixed methods evaluation, process and outcome metrics are being gathered. Evaluation data include patient interviews, retrospective electronic medical record (EMR) data, and a prospective database of SOFAR (and control) families. During its first 18 months, the SOFAR program served 141 children, 114 of whom remain in the program. During this time, we became aware of 17 maternal relapses, one maternal overdose death, and 8 paternal overdose deaths. Sixty-nine mother-child dyads received care during infancy in the program's first twelve months. 74% of mothers were hepatitis C-infected. Housing insecurity was common; 35% lived in residential recovery programs. At delivery, 95.5% of mothers were using medication-assisted treatment (MAT): 54.0% used methadone, 44.4% used buprenorphine, and 1.6% used naltrexone. About 50% of mothers had older children. Maternal anxiety, depression, and trauma histories were common. Emerging themes include: maternal guilt and shame, family vulnerability, feeding difficulties and formula changes, and logistical obstacles to keeping appointments. Coordination between children's multiple services and with parents' services was a significant challenge and a key point of program intervention. Discussion SOFAR is a promising model for families facing opioid use disorder, providing parents and children with consistent multidisciplinary care. A team approach is central to the program. Clinicians, nurses, social workers, patient navigators, and community agencies must collectively hold responsibility for supporting families, using systems that facilitate communication across departments and with agencies. Future needs include (1) expanding access to non-stigmatizing, trauma-informed developmentally-focused care for parent-child dyads, centering family needs, including mechanisms to address logistical barriers and social determinants of health, and (3) preventing future substance use disorder in impacted children. As pediatric clinicians, we are optimistic that these interventions will benefit families, and that our advocacy can improve awareness of this population's needs.</t>
  </si>
  <si>
    <t>https://dx.doi.org/10.1542/peds.146.1_MeetingAbstract.104</t>
  </si>
  <si>
    <t>Pediatrics. Conference: National Conference and Exhibition Meeting of the American Academy of Pediatrics, AAP 2019. New Orleans, LA United States. 146(1) (pp 104-105), 2020. Date of Publication: July 2020.</t>
  </si>
  <si>
    <t>Singh A.
 Zai C.C.
 Freeman N.
 Virelli C.
 Mohiuddin A.G.
 Tampakeras M.
 Vleuten K.
 Kennedy J.L.</t>
  </si>
  <si>
    <t>Supporting pharmacogenetic-guided opioid prescriptions for post-operative pain: The design, protocol and preliminary results of the OTP study.</t>
  </si>
  <si>
    <t>The interindividual variability in opioid response is an issue that contributes to the ongoing opioid crisis. Current evidence suggests this variability can be attributed to genetic factors. The pharmacogenetics of Opioid Treatment for acute post-operative Pain (OTP) project was a prospective study that aimed to identify genetic markers associated with opioid treatment outcomes. Healthy patients undergoing third-molar extractions were recruited from dental offices located within the Greater Toronto Area. Participants were evaluated using the Brief Pain Inventory Short Form, the Opioid Related Symptom Distress Scale, and the Leeds Dependence Questionnaire. Seventy-two participants had an active opioid prescription. Participants were prescribed one of the following opioids: codeine, morphine, hydromorphone, tramadol, or oxycodone. The majority of participants were female (57%), ranging from 16 to 44 years of age. Pain severity, pain interference, and side effects declined over the seven-day post-operative period. Additionally, 4% of participants displayed medium to high risk of dependence. It is anticipated that OTP will enable the development of a genetic test for opioid use and facilitate the introduction of this test into routine healthcare practice. The OTP study represents a novel approach to opioid treatment and has significant implications for future interventions targeting the ongoing opioid crisis. Employing a pharmacogenomic-guided strategy for prescribing opioids may improve patients' response to this treatment and, in so doing, increase adherence to the target treatment plan. Optimized prescriptions may also provide public healthcare systems with beneficial savings and reduce the risks associated with opioid use.Copyright © 2021 Elsevier Ltd</t>
  </si>
  <si>
    <t>https://dx.doi.org/10.1016/j.jpsychires.2021.03.040</t>
  </si>
  <si>
    <t>Journal of Psychiatric Research. 138 (pp 24-33), 2021. Date of Publication: June 2021.</t>
  </si>
  <si>
    <t>Goldstein M.R.
 Mascitelli L.</t>
  </si>
  <si>
    <t>Surgery and cancer promotion: Are we trading beauty for cancer?.</t>
  </si>
  <si>
    <t>It is well-known that cancer surgery can actually promote the growth of some tumors by a variety of mechanisms. There are observational data suggesting that surgery per se can increase the risk of cancer among individuals without a history of clinical cancer. Occult microscopic cancers are exceedingly common in the general population and are held in a dormant state by a balance between cell proliferation and cell death and also an intact host immune surveillance. The catecholamine surge from the stress of surgery and resulting beta2-adrenergic signaling culminates in a transient and robust increased vascular endothelial growth factor expression locally and systemically that is enough to start tumor angiogenesis and end dormancy. The same catecholamine surge and beta2-adrenergic signaling impairs cell-mediated immunity at a crucial time. Elegant animal studies have demonstrated that perioperative nonselective beta-blockade abrogates surgical stress-induced angiogenesis and tumor growth. Prospective human trials are desperately needed and clinical implications are discussed. © The Author 2011. Published by Oxford University Press on behalf of the Association of Physicians. All rights reserved.</t>
  </si>
  <si>
    <t>https://dx.doi.org/10.1093/qjmed/hcr039</t>
  </si>
  <si>
    <t>QJM. 104(9) (pp 811-815), 2011. Date of Publication: September 2011.</t>
  </si>
  <si>
    <t>Joseph B.
 Scott J.X.
 Rajanandh M.G.</t>
  </si>
  <si>
    <t>Surveillance of adverse drug reactions and drug-drug interactions with pediatric oncology patients in a south Indian tertiary care hospital.</t>
  </si>
  <si>
    <t>Objective: The present study was conducted to evaluate the pattern of occurrence of adverse drug reactions and drug-drug interaction in a pediatric oncology unit of a tertiary care hospital. Method(s): A prospective, observational study was conducted in the Department of Pediatric Oncology, Sri Ramachandra Medical College and Hospital, India. Patients were monitored actively for the occurrences of any adverse drug reaction during the study period. Patient's demographic details, clinical, and treatment data were collected for drug-drug interaction analysis. The detected adverse drug reaction was assessed for causality, severity, and preventability. Drug-drug interaction identified was rated based on their level of urgency and the nature of actions necessary to respond to an interaction. Result(s): Of 176 patients, 118 were detected for the occurrence of various adverse drug reaction. The majority of the cases were suffering with acute lymphocytic leukemia (67.9%). Vincristine was noted for a maximum number of adverse drug reaction in cytotoxic drugs. Rash is the most frequently occurred reaction. Assessment of causality showed that the majority of cases are "probable" (60.16%). In evaluating the severity of adverse drug reactions, 57.6% reactions were moderately severe and 74.5% of the reactions were preventable. Upon assessing the drug-drug interaction, 38.13% of the prescription needs to be monitored and 10 drug-drug interactions were under the risk category of "X." The majority of the adverse drug reaction was moderately severe in nature and those were preventable. Conclusion(s): Since pediatrics are vulnerable population, they must have a thorough surveillance system for adverse drug reaction and drug-drug interaction; thereby, a positive impact on the medication-use system and improved patient care can be achieved.Copyright © The Author(s) 2019.</t>
  </si>
  <si>
    <t>Journal of Oncology Pharmacy Practice. 26(5) (pp 1103-1109), 2020. Date of Publication: 01 Jul 2020.</t>
  </si>
  <si>
    <t>Lee, Hsin-Ya;Li, Jih-Heng;Wu, Li-Tzy;Wu, Jin-Song;Yen, Cheng-Fang;Tang, Hsin-Pei</t>
  </si>
  <si>
    <t>Survey of methadone-drug interactions among patients of methadone maintenance treatment program in Taiwan.</t>
  </si>
  <si>
    <t>Background: Although methadone has been used for the maintenance treatment of opioid dependence for decades, it was not introduced in China or Taiwan until 2000s. Methadone-drug interactions (MDIs) have been shown to cause many adverse effects. However, such effects have not been scrutinized in the ethnic Chinese community. Methods: The study was performed in two major hospitals in southern Taiwan. A total of 178 non-HIV patients aged â‰¥ 20 years who had participated in the Methadone Maintenance Treatment Program (MMTP) â‰¥ 1 month were recruited. An MDI is defined as concurrent use of drug(s) with methadone that may result in an increase or decrease of effectiveness and/or adverse effect of methadone. To determine the prevalence and clinical characteristics of MDIs, credible data sources, including the National Health Insurance (NHI) database, face-to-face interviews, medical records, and methadone computer databases, were linked for analysis. Socio-demographic and clinical factors associated with MDIs and co-medications were also examined. Results: 128 (72%) MMTP patients took at least one medication. Clinically significant MDIs included withdrawal symptoms, which were found among MMTP patients co-administered with buprenorphine or tramadol; severe QTc prolongation effect, which might be associated with use of haloperidol or droperidol; and additive CNS and respiratory depression, which could result from use of methadone in combination with chlorpromazine or thioridazine. Past amphetamine use, co-infection with hepatitis C, and a longer retention in the MMTP were associated with increased odds of co-medication. Among patients with co-medication use, significant correlates of MDIs included the male gender and length of co-medication in the MMTP. Conclusions: The results demonstrate clinical evidence of significant MDIs among MMTP patients. Clinicians should check the past medical history of MMTP clients carefully before prescribing medicines. Because combinations of methadone with other psychotropic or opioid medications can affect treatment outcomes or precipitate withdrawal symptoms, clinicians should be cautious when prescribing these medications to MMTP patients and monitor the therapeutic effects and adverse drug reactions. Although it is difficult to interconnect medical data from different sources for the sake of privacy protection, the incumbent agency should develop pharmacovigilant measures to prevent the MDIs from occurring. Physicians are also advised to check more carefully on the medication history of their MMTP patients. (PsycINFO Database Record (c) 2019 APA, all rights reserved)</t>
  </si>
  <si>
    <t>https://doi.org/10.1186/1747-597X-7-11</t>
  </si>
  <si>
    <t>Kimber, Jo;Copeland, Lorraine;Hickman, Matthew;Macleod, John;McKenzie, James;De Angelis, Daniela;Robertson, James Roy</t>
  </si>
  <si>
    <t>Survival and cessation in injecting drug users: Prospective observational study of outcomes and effect of opiate substitution treatment.</t>
  </si>
  <si>
    <t>Objectives: To examine survival and long term cessation of injecting in a cohort of drug users and to assess the influence of opiate substitution treatment on these outcomes. Design: Prospective open cohort study. Setting: A single primary care facility in Edinburgh. Participants: 794 patients with a history of injecting drug use presenting between 1980 and 2007; 655 (82%) were followed up by interview or linkage to primary care records and mortality register, or both, and contributed 10 390 person years at risk; 557 (85%) had received opiate substitution treatment. Main outcome measures: Duration of injecting: years from first injection to long term cessation, defined as last injection before period of five years of non-injecting; mortality before cessation; overall survival. Results: In the entire cohort 277 participants achieved long term cessation of injecting, and 228 died. Half of the survivors had poor health related quality of life. Median duration from first injection to death was 24 years for participants with HIV and 41 years for those without HIV. For each additional year of opiate substitution treatment the hazard of death before long term cessation fell 13% (95% confidence interval 17% to 9%) after adjustment for HIV, sex, calendar period, age at first injection, and history of prison and overdose. Conversely exposure to opiate substitution treatment was inversely related to the chances of achieving long term cessation. Conclusions: Opiate substitution treatment in injecting drug users in primary care reduces this risk of mortality, with survival benefits increasing with cumulative exposure to treatment. Treatment does not reduce the overall duration of injecting. (PsycINFO Database Record (c) 2019 APA, all rights reserved)</t>
  </si>
  <si>
    <t>BMJ: British Medical Journal</t>
  </si>
  <si>
    <t>BMJ Publishing Group</t>
  </si>
  <si>
    <t>Surviving oppression under the rock: The intersection of new york's drug, welfare, and educational polices in the lived experiences of low-income African Americans.</t>
  </si>
  <si>
    <t>Drawing on standpoint and intersectionality theories, this study explores the degree to which interactions among New York State's Rockefeller Drug Laws and educational and welfare policies have contributed to the maintenance of a culture of surveillance in which the lives of impoverished African Americans are overseen and influenced by oppressive policies and governmental institutions. Qualitative secondary analysis of longitudinal ethnographic data was conducted. Findings demonstrate multiple disadvantages that impoverished African American families struggling with substance use or sale experience. These disadvantages accumulated intergenerationally, in a snowball effect, making it difficult for participants to maintain stable lives. Findings explored the tension between participants' lived experiences and the multiple ways they either assimilated or resisted their oppression. New sensitive policies informed by standpoint, intersectionality, and Afrocentric perspectives must be developed to increase the availability of meaningful employment and strengthening impoverished African American communities. © 2012 Copyright Taylor and Francis Group, LLC.</t>
  </si>
  <si>
    <t>https://dx.doi.org/10.1080/15332640.2012.735176</t>
  </si>
  <si>
    <t>Journal of Ethnicity in Substance Abuse. 11(4) (pp 339-361), 2012. Date of Publication: 01 Oct 2012.</t>
  </si>
  <si>
    <t>Bogdanov, Volodymyr B.;Middleton, Natalie A.;Theriot, Jeremy J.;Parker, Patrick D.;Abdullah, Osama M.;Ju, Y. Sungtaek;Hartings, Jed A.;Brennan, K. C.</t>
  </si>
  <si>
    <t>Susceptibility of primary sensory cortex to spreading depolarizations.</t>
  </si>
  <si>
    <t>Spreading depolarizations (SDs) are recognized as actors in neurological disorders as diverse as migraine and traumatic brain injury (TBI). Migraine aura involves sensory percepts, suggesting that sensory cortices might be intrinsically susceptible to SDs. We used optical imaging, MRI, and field potential and potassium electrode recordings in mice and electrocorticographic recordings in humans to determine the susceptibility of different brain regions to SDs. Optical imaging experiments in mice under isoflurane anesthesia showed that both cortical spreading depression and terminal anoxic depolarization arose preferentially in the whisker barrel region of parietal sensory cortex. MRI recordings under isoflurane, ketamine/xylazine, ketamine/isoflurane, and urethane anesthesia demonstrated that the depolarizations did not propagate from a subcortical source. Potassium concentrations showed larger increases in sensory cortex, suggesting a mechanism of susceptibility. Sensory stimulation biased the timing but not the location of depolarization onset. In humans with TBI, there was a trend toward increased incidence of SDs in parietal/temporal sensory cortex compared with other regions. In conclusion, SDs are inducible preferentially in primary sensory cortex in mice and most likely in humans. This tropism can explain the predominant sensory phenomenology of migraine aura. It also demonstrates that sensory cortices are vulnerable in brain injury. (PsycINFO Database Record (c) 2016 APA, all rights reserved)</t>
  </si>
  <si>
    <t>https://doi.org/10.1523/JNEUROSCI.3694-15.2016</t>
  </si>
  <si>
    <t>Sustained attention in patients with chronic pain treated with opioids.</t>
  </si>
  <si>
    <t>Background and Aims: The increasing prescription of opioids for chronic pain and the little information about the cognitive function of patients in long-term opioid treatment leads us to investigate the sustained attention in chronic non-cancer pain patients treated with opioids. Method(s): A cross-sectional study with 49 consecutive outpatients (2009.2010). Inclusion criteria: age A18 years, chronic non-cancer pain, opioid treatment A3 months, A6 years of schooling, fluency in the Danish language, capability of understanding/verbal expression. Exclusion criteria: bad general health, dementia/encephalopathy, brain trauma, liver/renal insufficiency and metabolic disturbances. Sociodemographics, pain, treatment, mood and sleep data were collected. Sustained attention was assessed using the program EKHO (Bitmatic, DK), which measures the continuous reaction times (CRT). Scores are summarized using 10th, 50th and 90th percentiles. Result(s): 51.0% female, mean age 50.5 years (SD = 11.9), 11.9 years of schooling (SD = 3.4), pain intensity 5.9 (SD = 2.3) and equivalent oral morphine dose 252 mg/d (SD = 216.2). Observing the scores, 12.2% to 32.6% had slow times in one of the percentiles and 12.2% in all them. Patients without work (p A 0.037), income lower than 53,500ae (p = 0.039) and depression (p = 0.010) had slower CRT. Positive and moderate correlations were observed between CRT and depressions scores. No other significant differences were observed. Conclusion(s): A number of patients with chronic pain in opioid treatment presented poor sustained attention. Worse sustained attention was related to employment situation, income and depression. Longitudinal studies can better investigate variables and possible clusters that can interfere in the cognitive function of chronic pain patients.</t>
  </si>
  <si>
    <t>https://dx.doi.org/10.1016/S1754-3207%2811%2970963-4</t>
  </si>
  <si>
    <t>Huffman K.L.
 Rush T.E.
 Fan Y.
 Sweis G.W.
 Vij B.
 Covington E.C.
 Scheman J.
 Mathews M.</t>
  </si>
  <si>
    <t>Sustained improvements in pain, mood, function and opioid use post interdisciplinary pain rehabilitation in patients weaned from high and low dose chronic opioid therapy.</t>
  </si>
  <si>
    <t>Increased prescribing of opioids for chronic noncancer pain is associated with significant social costs, including overdose and addiction. In this context, there is interest in interdisciplinary chronic pain rehabilitation programs focusing on self-management and minimizing opioid use. This study examined outcomes of patients weaned from opioids in an ICPRP from 2007 to 2012. Participants included 413 patients on high dose chronic opioid therapy (COT; &gt;100 mg), 528 on low dose COT, and 516 not on opioids (NO). Outcomes were assessed at discharge, 6, and 12 months posttreatment through self-report and chart review. One thousand one hundred ninety-four participants completed treatment (81.95%); 86.74% of those on opioids were weaned. High doses were less likely to complete (78.45%) than NO participants (85.27%; P &lt; 0.05). Results showed immediate (P &lt; 0.01) and sustained improvements (P &lt; 0.05) in pain severity, depression, anxiety, and functional impairment with no group differences. Effect sizes ranged from medium to large (Cohen d values 0.57-1.96). Longitudinal medication use data were available for 319 no dose and 417 weaned participants; opioid resumption rates were 10.51% and 30.70% respectively. There were no differences in resumption between the high dose and low dose groups. Logistic regression analyses determined that opioid dose predicted neither treatment completion nor opioid resumption. Anxiety predicted completion, and functional impairment predicted opioid resumption within 1 year of discharge. Results suggest that patients on COT can be successfully weaned with long-term benefits in pain, mood, and function. Targeting anxiety and functional restoration may increase success rates.Copyright © 2017 International Association for the Study of Pain.</t>
  </si>
  <si>
    <t>https://dx.doi.org/10.1097/j.pain.0000000000000907</t>
  </si>
  <si>
    <t>Pain. 158(7) (pp 1380-1394), 2017. Date of Publication: 01 Jul 2017.</t>
  </si>
  <si>
    <t>Sava, Rachel Nicolette</t>
  </si>
  <si>
    <t>Sustained rescue of prefrontal circuit dysfunction by antidepressant-induced postsynaptic spine formation.</t>
  </si>
  <si>
    <t>Depression is a fundamentally episodic form of mental illness, yet the neurobiological mechanisms underlying the induction and remission of depressive episodes over time are not well understood. Using two-photon microscopy and chronically implanted prisms for repeated, longitudinal imaging of medial prefrontal microcircuits in the living brain, we show that prefrontal synaptogenesis plays a critical role in sustaining specific antidepressant behavioral effects and maintaining long-term behavioral remission. The induction of depression-related behavior is associated with targeted, branch-specific elimination of postsynaptic dendritic spines on prefrontal projection neurons. Antidepressant-dose ketamine reverses these effects by selectively rescuing eliminated spines and restoring coordinated activity in multicellular ensembles that predict motivated escape behavior. Using a photoactivatable probe and a behavioral intervention to bi-directionally modulate the survival of restored synapses, we show that prefrontal synaptogenesis is required for the long-term maintenance of antidepressant effects on motivated escape behavior, but not for their initial induction. These findings implicate prefrontal synaptogenesis in sustaining the remission of specific depression-related behaviors, and suggest new therapeutic avenues for enhancing and maintaining the long-term effects of ketamine and other rapid-acting antidepressants. (PsycINFO Database Record (c) 2018 APA, all rights reserved)</t>
  </si>
  <si>
    <t>Wu, Y; Stanton, BF; Galbraith, J; Kaljee, L; Cottrell, L; Li, XM; Harris, CV; D'Alessandri, D; Burns, JM</t>
  </si>
  <si>
    <t>Sustaining and broadening intervention impact: A longitudinal randomized trial of 3 adolescent risk reduction approaches</t>
  </si>
  <si>
    <t>adolescents; parenting; HIV; risk behavior</t>
  </si>
  <si>
    <t>AFRICAN-AMERICAN ADOLESCENTS; SEXUAL-BEHAVIOR; HIV-INFECTION; PROGRAM</t>
  </si>
  <si>
    <t>Objective. To determine whether the addition of a parental monitoring intervention (Informed Parents and Children Together [ImPACT]) alone or with boosters could enhance (either broaden or sustain or both) the effect of a small group, face-to-face adolescent risk reduction intervention Focus on Kids (FOK). Methods. A longitudinal, randomized, community-based cohort study was conducted of 35 low-income, community-based, in-town settings. A total of 817 black youths aged 12 to 16 years at baseline were studied. After completion of baseline measures, youths were randomized to receive a face-to-face intervention alone (FOK only), a face-to-face intervention and a parental monitoring intervention (FOK plus ImPACT), or both of the above plus boosters (FOK plus ImPACT plus boosters). Risk and protective behaviors were assessed at 6 and 12 months after intervention. Results. At 6 months' follow-up, youths in families that were assigned to FOK plus ImPACT reported significantly lower rates of sexual intercourse, sex without a condom, alcohol use, and cigarette use and marginally lower rates of risky sexual behavior compared with youths in families that were assigned to FOK only. At 12 months after intervention, rates of alcohol and marijuana use were significantly lower and cigarette use and overall risk intention were marginally lower among FOK plus ImPACT youths compared with FOK only youths. With regard to the boosters delivered at 7 and 10 months, 2 risk behaviors-use of crack/cocaine and drug selling-were significantly lower among the youths who were assigned to receive the additional boosters compared with youths without the boosters. The rates of the other risk behaviors and intentions did not differ significantly. Conclusions. The results of this randomized, controlled trial indicate that the inclusion of a parental monitoring intervention affords additional protection from involvement in adolescent risk behaviors 6 and 12 months later compared with the provision of an intervention that targets adolescents only. At the same time, the results of the present study do not provide sufficient evidence that booster sessions further improve targeted behaviors enough to include them in a combined parent and youth intervention.</t>
  </si>
  <si>
    <t>Vederine F.E.
 Vorspan F.
 Zerdazi E.H.
 Dupuy G.
 Lepine J.P.</t>
  </si>
  <si>
    <t>Sweet taste questionnaire in addict versus depressed patients: Preliminary results.</t>
  </si>
  <si>
    <t>Introduction: Changes in sweet taste liking has been described in alcoholic patients during abstinence. But sweet taste liking is unknown in opioid dependent patients. Method(s): We are conducting a prospective study comparing sweet taste liking changes during withdrawal from opioid dependence maintenance treatment (methadone and buprenorphine). We used depressed patients without history of substance abuse as control subjects. We translated in French and adapted the Sweet Taste Questionnaire (STQ). We used the MADRS scale has a measure of current mood state. Other socio-demographic and clinical variables were recorded. Statistical analysis: The two groups are compared using univariate tests (ANOVA for continuous variables and chi2 for categorical variables). Correlation between STQ and MADRS scores is calculated with spearman's rho. Result(s): Here we present the preliminary results of the baseline evaluation in 30 subjects. Conclusion(s): The STQ is feasible in opioid dependent patients and allows comparisons with control subjects.</t>
  </si>
  <si>
    <t>https://dx.doi.org/10.1007/s00406-010-0115-0</t>
  </si>
  <si>
    <t>European Archives of Psychiatry and Clinical Neuroscience. Conference: 3rd Meeting of West European Societies of Biological Psychiatry. Berlin Germany. Conference Publication: (var.pagings). 260(SUPPL. 1) (pp S60), 2010. Date of Publication: June 2010.</t>
  </si>
  <si>
    <t>Swiss Anaesthesia 2020 Virtual Annual Congress SGAR - SSAR.</t>
  </si>
  <si>
    <t>The proceedings contain 45 papers. The topics discussed include: physiologically variable ventilation versus pressure-controlled ventilation for COPD: a randomized experimental study; pancreatic adenocarcinoma surgery: no difference in circulating tumor cells and recurrence between desflurane and propofol anesthesia. a randomized controlled trial; a comparison of intraoperative pain measurement with the PMD 200 in fentanyl-based and low opioid anaesthesia: a prospective monocenter pilot study; influence of high-flow nasal cannula therapy on airway pressure during apneic oxygenation: a randomized controlled trial; comparison between tablet computer and nitrous oxide for decreasing anxiety related to intravenous catheterization in children: a single-center randomized controlled trial; smartphone-based optical blood pressure monitoring in the acute care setting: accuracy compared to invasive blood pressure measurement; correlation between cardiac output and microcirculation: a randomized crossover experimental study; and hypoventilation in the PACU is associated with hypoventilation on the surgical ward? post-hoc analysis of a randomized clinical trial.</t>
  </si>
  <si>
    <t>Swiss Medical Weekly. Conference: Annual Congress of Swiss Society for Anaesthesiology and Resuscitation, SGAR-SSAR 2020. Virtual. 150(SUPPL 246) (no pagination), 2020. Date of Publication: October 2020.</t>
  </si>
  <si>
    <t>Alves M.
 Abril R.
 Neto I.G.</t>
  </si>
  <si>
    <t>Symptomatic control in end-of-life patients.</t>
  </si>
  <si>
    <t>End-of-life patients present a variety of symptoms that cause suffering for them and their respective families. Health professionals throughout their university, internship and medical careers are ill-prepared to manage and improve the quality of life of these patients. This article aims to provide basic skills in the symptomatic management of end-of-life patients, focusing in particular on the control of pain, dyspnoea, fatigue, nausea, vomiting and anorexia. It also aims to draw attention to basic concepts of control concerning refractory symptoms and palliative sedation.Copyright © Ordem dos Medicos 2017.</t>
  </si>
  <si>
    <t>https://dx.doi.org/10.20344/amp.7626</t>
  </si>
  <si>
    <t>Acta Medica Portuguesa. 30(1) (pp 61-68), 2017. Date of Publication: January 2017.</t>
  </si>
  <si>
    <t>Portugal</t>
  </si>
  <si>
    <t>Clemens K.E.
 Klaschik E.</t>
  </si>
  <si>
    <t>Symptomatic Therapy of Dyspnea with Strong Opioids and Its Effect on Ventilation in Palliative Care Patients.</t>
  </si>
  <si>
    <t>This study assessed the effect of opioid treatment on ventilation in dyspneic palliative care patients who received symptomatic treatment with strong opioids. The assessments measured changes in peripheral arterial oxygen saturation (SaO2), transcutaneous arterial pressure of carbon dioxide (tcPCO2), respiratory rate (f), and pulse rate (PF) during the titration phase with morphine or hydromorphone. The aims of the study were to verify the efficacy of opioids for the management of dyspnea, assess the effect on ventilation, and show whether nasal O2 insufflation before opioid application leads to a decrease in the intensity of dyspnea. Eleven patients admitted to our palliative care unit were included in this prospective, nonrandomized trial. At admission, all patients suffered from dyspnea. tcPCO2, SaO2, and PF were measured transcutaneously by means of a SenTec Digital Monitor (SenTec AG, Switzerland). During O2 insufflation, the intensity of dyspnea did not change. In contrast, the opioid produced a significant improvement in the intensity of dyspnea (P = 0.003). Mean f decreased as early as 30 minutes after the first opioid administration, declining from 41.8 +/- 4.7 (35.0-50.0) to 35.5 +/- 4.2 (30.0-40.0), and after 90 minutes, to 25.7 +/- 4.5 (20.0-32.0) breaths/min. Other monitored respiratory parameters, however, showed no significant changes. There was no opioid-induced respiratory depression. © 2007 U.S. Cancer Pain Relief Committee.</t>
  </si>
  <si>
    <t>https://dx.doi.org/10.1016/j.jpainsymman.2006.09.015</t>
  </si>
  <si>
    <t>Journal of Pain and Symptom Management. 33(4) (pp 473-481), 2007. Date of Publication: April 2007.</t>
  </si>
  <si>
    <t>Pennybaker, Steven J.;Niciu, Mark J.;Luckenbaugh, David A.;Zarate Jr., Carlos A.</t>
  </si>
  <si>
    <t>Symptomatology and predictors of antidepressant efficacy in extended responders to a single ketamine infusion.</t>
  </si>
  <si>
    <t>Background: Antidepressant response to a single subanesthetic dose infusion of the glutamatergic modulator ketamine is transient in most depressed patients; however, a minority continue to experience an extended response. This study examined depressive symptoms and potential clinical predictors of extended response to ketamine in subjects with mood disorders. Methods: Subjects were diagnosed with either major depressive disorder (MDD) or bipolar depression. All subjects were treatment-resistant and experiencing a major depressive episode of at least moderate severity. MDD subjects were unmedicated and those with bipolar depression were receiving therapeutic-dose lithium or valproate. All subjects received a single 0.5 mg/kg ketamine infusion. Data were collected pre-infusion (baseline) and at days one, 14, and 28 post-infusion. Results: Twelve of 93 (12.9%) participants continued to meet response criteria (50% reduction in Montgomery-Asberg Depression Rating Scale (MADRS) score) at two weeks. All depressive symptoms assessed by the MADRS were improved at two weeks in ketamine responders except for sleep duration/depth. A positive family history of alcohol use disorder in a first-degree relative (FHP) and greater dissociation during the infusion were associated with better antidepressant response at two weeks. Improved measures of apparent sadness, reported sadness, inability to feel, and difficulty concentrating at day 1 correlated most strongly with antidepressant effects at two weeks. Limitations: Post-hoc design, small sample size, diagnostic heterogeneity. Conclusions: Static (FHP) and dynamic (improved depressive symptoms) factors may be clinically useful in predicting whether a patient will have an extended response to ketamine. (PsycINFO Database Record (c) 2017 APA, all rights reserved)</t>
  </si>
  <si>
    <t>https://doi.org/10.1016/j.jad.2016.10.026</t>
  </si>
  <si>
    <t>Zerrouki K.
 Li Q.
 Delucilla L.
 Cabot J.
 Khadadah S.
 Duceppe M.
 Delisle M.
 Burry L.
 Jayaraman D.
 Gelinas C.
 Tourian L.
 Perreault M.</t>
  </si>
  <si>
    <t>Symptomatology of opioid-associated withdrawal syndrome in critically ill adults: A descriptive study.</t>
  </si>
  <si>
    <t>Introduction: Opioids are frequently used in the intensive care unit (ICU) to relieve pain and facilitate tolerance of life-support technologies. When discontinued abruptly, patients may develop a cluster of symptoms known as opioid-associated iatrogenic withdrawal syndrome (OIWS). This phenomenon is poorly described in critically ill adults although it is associated with unfavourable outcomes, such as prolonged ICU stay. The objective of this study was to describe the signs and symptoms of OIWS in adult ICU patients. Method(s): A prospective observational study was conducted in two tertiary care centres in patients requiring mechanical ventilation and regular opioids for more than 72 hours. After an opioid dose reduction of at least 10%, patients were assessed daily for signs and symptoms of withdrawal using a standardized form. Concomitantly, the presence of OIWS was assessed daily by a physician using modified DSM-5 criteria. All physician evaluations were blinded and performed independently. Inter-rater reliability for DSM-5 evaluations was assessed with the kappa coefficient. Result(s): A total of 1128 patients were screened and twenty-nine enrolled. The majority were male (72.4%) with a median age of 65. The median APACHE II score was 27. Withdrawal occurred in 20.7% of patient within a median of three days (IQR 3 to 9 days) from opioid weaning. According to investigator assessment, restlessness, agitation, anxiety, hallucinations, insomnia/sleep disturbance, mydriasis and elevated blood pressure were more prevalent in OIWS-positive patients. DSM-5 evaluations identified dysphoric mood, muscle aches, lacrimation/rhinorrhea, pupillary dilation/piloerection/sweating, diarrhea and yawning more frequently in OIWS-positive patients. The kappa coefficient showed good agreement (0.64). Conclusion(s): OIWS in critically ill adults presents with a large spectrum of signs and symptoms that occur within a median of three days from onset of opioid weaning. Further studies are needed to confirm these preliminary findings.</t>
  </si>
  <si>
    <t>https://dx.doi.org/10.1186/s13054-019-2358-0</t>
  </si>
  <si>
    <t>Critical Care. Conference: 39th International Symposium on Intensive Care and Emergency Medicine. Brussels Belgium. 23(Supplement 2) (no pagination), 2019. Date of Publication: March 2019.</t>
  </si>
  <si>
    <t>Moller, T; Linaker, OM</t>
  </si>
  <si>
    <t>Symptoms and lifetime treatment experiences in psychotic patients with and without substance abuse</t>
  </si>
  <si>
    <t>psychosis; substance abuse; symptoms; treatment experience</t>
  </si>
  <si>
    <t>SELF-MEDICATION HYPOTHESIS; USE DISORDERS; DRUG-ABUSE; SCHIZOPHRENIC-PATIENTS; ALCOHOL-USE; PROSPECTIVE COMMUNITY; STOCKHOLM COUNTY; REVOLVING-DOOR; SCREENING-TEST; COCAINE USE</t>
  </si>
  <si>
    <t>The main objective of this study was to compare symptom load and lifetime treatment experiences between psychotic patients with substance abuse problems and psychotic patients without substance abuse problems. This is a cross-sectional study of 48 patients (26 inpatients and 22 outpatients) in a clinic for early intervention in psychosis. Patients' were grouped into two categories based on whether they had a substance abuse problem or not. Twenty-one (43.8%) had a substance abuse problem and 27 (56.2%) had not. We used the Positive and Negative Symptom Scale (PANSS) scale to measure symptoms and several scales to measure substance abuse. Parametric tests (independent t-tests) were used to compare continuous variables, and chi-square tests were used to compare frequencies. Positive symptoms, negative symptoms, general psychopathology symptoms and the total score of psychotic symptoms did not differ significantly between the groups with psychosis alone and psychosis with substance abuse. The delusion subscore was significantly higher in the group with psychosis alone (t = -2.3, df = 41, P &lt; 0.05), and the anxiety subscore was significantly higher in the group with psychosis with substance abuse (t = -2.3, df = 41, P &lt; 0.05). There were no significant differences in the subscores for negative symptoms. The absence of differences in psychotic symptoms between the two groups with psychosis does not imply a strong relationship between psychotic symptoms and substance abuse. These results do not support the self-medication hypothesis. The higher rates of institutionalization among substance abusers may be explained by mechanisms other than exacerbations of psychotic symptoms, as there are few differences in symptoms among abusers and non-abusers.</t>
  </si>
  <si>
    <t>Takamizawa S.
 Ishiki H.
 Oyamada S.
 Kiuchi D.
 Amano K.
 Satomi E.</t>
  </si>
  <si>
    <t>Symptoms and psychosocial distress associated with malignant wounds: Secondary analysis of a prospective cohort study.</t>
  </si>
  <si>
    <t>Background: Symptoms associated with malignant wounds (MWs) worsen a patient's quality of life. However, MWs' impact on psychosocial health and end-of-life status is unknown. Method(s): This is a secondary analysis of the results of a large prospective cohort study conducted in 23 palliative care units in Japan. Consecutive patients were enrolled and followed up until their death or for six months. Patient demographics, symptom burden, medication use, and MW status were documented on admission. Healthcare professionals rated the symptoms using the Integrated Palliative care Outcome Scale (IPOS), a 5-point Likert scale. Quality of death (QOD) was evaluated at death using the Good Death Scale (GDS). The primary outcome was the prevalence of severe psychological symptom burden, evaluated as an IPOS-feeling score of 2-4. Factors that affected psychological symptoms and their relationship with GDS were also investigated. Result(s): Among the 1896 enrolled patients, 156 (8.2%) had MWs. MWs predominantly affected females and younger patients, and the most common primary sites were the breast (28.2%) and head and neck (19.2%). Among the patients with MWs, 75 (50.3%), 59 (39.6%), and 42 (28.2%) had exudate, pain, and bleeding, respectively. Among the 32 patients with MWs requiring dressing change at least twice a day and 117 patients with MWs requiring dressing change less than once a day, 20 (62.5%) and 44 (37.6%) had an IPOS-feeling score of 2-4, respectively (p = .015). Patients with MWs required antidepressants and opioids more frequently and received higher doses of opioids. Between the patients with and without MW, there were significant differences in IPOS-feeling and pain scores but not in breathlessness, fatigue, anorexia, somnolence, or dry mouth scores. IPOS-feeling and pain scores were worse in patients with MWs. Patients without MWs did not have better GDS scores (p = .48). Conclusion(s): Patients with MWs frequently required antidepressants and opioids, suggesting an increased prevalence of depression and severe pain. Psychological distress was influenced by the frequency of dressing changes. The presence of MWs did not affect the QOD.</t>
  </si>
  <si>
    <t>https://dx.doi.org/10.1200/JCO.2022.40.16_suppl.e24008</t>
  </si>
  <si>
    <t>Sandtorv L.B.
 Fevang S.K.E.
 Nilsen S.A.
 Boe T.
 Gjestad R.
 Haugland S.
 Elgen I.B.</t>
  </si>
  <si>
    <t>Symptoms Associated With Attention Deficit/Hyperactivity Disorder and Autism Spectrum Disorders in School-Aged Children Prenatally Exposed to Substances.</t>
  </si>
  <si>
    <t>Prenatal exposure to substances may influence a child's neurodevelopment and impact on subsequent mental health. In a hospital-based population of school-aged children prenatally exposed to opiates and a number of illicit substances (n = 57), we evaluated mental health symptoms associated with attention deficit/hyperactivity disorder (ADHD) and autism spectrum disorders (ASD) using the Swanson, Nolan, and Pelham Questionnaire, revision IV (SNAP-IV) and the Autism Spectrum Screening Questionnaire (ASSQ) and compared the scores to a reference group which comprised children from the population-based Bergen Child Study (n = 171). Prenatally exposed children had significantly higher SNAP-IV scores associated with ADHD symptoms in both areas of inattention and hyperactivity/impulsivity and also reported a higher ASSQ score related to an increased number of symptoms associated with ASD, compared with the reference group. Of tested predictors of mental health outcomes in the exposed group, the intelligence quotient was a strong predictor of most mental health outcomes, and neonatal abstinence syndrome was a predictor of inattention. In conclusion, prenatally exposed children had more mental health symptoms associated with ADHD and ASD, compared with the reference group.Copyright © The Author(s) 2018.</t>
  </si>
  <si>
    <t>https://dx.doi.org/10.1177/1178221818765773</t>
  </si>
  <si>
    <t>Substance Abuse: Research and Treatment. 12 (no pagination), 2018. Date of Publication: 21 Mar 2018.</t>
  </si>
  <si>
    <t>Puntillo K.A.
 Arai S.
 Cohen N.H.
 Gropper M.A.
 Neuhaus J.
 Paul S.M.
 Miaskowski C.</t>
  </si>
  <si>
    <t>Symptoms experienced by intensive care unit patients at high risk of dying.</t>
  </si>
  <si>
    <t>Objective: To provide a focused, detailed assessment of the symptom experiences of intensive care unit patients at high risk of dying and to evaluate the relationship between delirium and patients' symptom reports. Design(s): Prospective, observational study of patients' symptoms. Setting(s): Two intensive care units in a tertiary medical center in the western United States. Patient(s): One hundred seventy-one intensive care unit patients at high risk of dying. InterventionS: None. Measurements and Main Results: Patients were interviewed every other day for up to 14 days. Patients rated the presence, intensity (1 = mild; 2 = moderate; 3 = severe), and distress (1 = not very distressing; 2 = moderately distressing; 3 = very distressing) of ten symptoms (that is, pain, tired, short of breath, restless, anxious, sad, hungry, scared, thirsty, confused). The Confusion Assessment Method-Intensive Care Unit was used to ascertain the presence of delirium. A total of 405 symptom assessments were completed by 171 patients. Patients' average age was 58 +/- 15 yrs; 64% were males. Patients were mechanically ventilated during 34% of the 405 assessments, and 22% died in the hospital. Symptom prevalence ranged from 75% (tired) to 27% (confused). Thirst was moderately intense, and shortness of breath, scared, confusion, and pain were moderately distressful. Delirium was found in 34.2% of the 152 patients who could be evaluated. Delirious patients were more acutely ill and received significantly higher doses of opioids. Delirious patients were significantly more likely to report feeling confused (43% vs. 22%, p = .004) and sad (46% vs. 31%, p = .04) and less likely to report being tired (57% vs. 77%, p = .006) than nondelirious patients. Conclusion(s): Study findings suggest that unrelieved and distressing symptoms are present for the majority of intensive care unit patients, including those with delirium. Symptom assessment in high-risk intensive care unit patients may lead to more focused interventions to avoid or minimize unnecessary suffering. Copyright © 2010 by the Society of Critical Care Medicine and Lippincott Williams &amp; Wilkins.</t>
  </si>
  <si>
    <t>https://dx.doi.org/10.1097/CCM.0b013e3181f267ee</t>
  </si>
  <si>
    <t>Critical Care Medicine. 38(11) (pp 2155-2160), 2010. Date of Publication: November 2010.</t>
  </si>
  <si>
    <t>Wagner M.L.
 Walters A.S.
 Fisher B.C.</t>
  </si>
  <si>
    <t>Symptoms of attention-deficit/hyperactivity disorder in adults with restless legs syndrome.</t>
  </si>
  <si>
    <t>Objective: To determine the occurrence of symptoms of attention-deficit/ hyperactivity disorder (ADHD) in adults with restless legs syndrome (RLS), normal controls, and controls with insomnia. Setting(s): University-based hospital. Method(s): The occurrence and severity of current ADHD symptoms were determined in a prospective study of sequential adult patients with RLS (n = 62) or insomnia (n = 32) and adult controls (n = 77) using Diagnostic and Statistical Manual of Mental Disorders, Fourth Edition (DSM-IV) ADHD criteria, the Brown Attention-Deficit Disorder (ADD) Scale for adults, and a structured psychological interview. RLS severity was assessed using the International RLS Study Group Rating Scale (IRLS). Result(s): Only 1 experimental subject had previously been diagnosed with ADHD. More RLS patients (26%) than insomnia patients (6%) or controls (5%) had ADHD symptoms using age-adjusted total DSM-IV ADHD scores (P &lt; .01). The mean Brown ADD score was greater in RLS patients (37 +/- 28) than in patients with insomnia (24 +/- 18) or controls (21 +/- 18) (P &lt; .01). The RLS symptom severity (0-40 scale) was greater in RLS patients with ADD symptoms (26 +/- 9) than in those without ADD (21 +/- 10) (P &lt; .04). Of the subjects with a Brown ADD score &gt; 40, all reported ADD symptoms in 2 settings, and the majority had had ADHD symptoms since childhood. For subjects with a Brown ADD score &gt; 40, there were no differences between the RLS, insomnia control, and normal control groups in quality of life or the level of anxiety or depression. Conclusion(s): ADHD symptoms are more common in RLS patients than in patients with insomnia or controls. RLS leg discomfort or poor quality of sleep may theoretically lead to hyperactivity and lack of concentration. Alternatively, RLS and ADHD may be part of a single symptom complex, and dopaminergic deficiency may play a role in both disorders.</t>
  </si>
  <si>
    <t>https://dx.doi.org/10.1093/sleep/27.8.1499</t>
  </si>
  <si>
    <t>Sleep. 27(8) (pp 1499-1504), 2004. Date of Publication: 15 Dec 2004.</t>
  </si>
  <si>
    <t>Vorspan, F.;Guillem, E.;Bloch, V.;Bellais, L.;Sicot, R.;Noble, F.;Lepine, J.-P.;Gorelick, D. A.</t>
  </si>
  <si>
    <t>Syndrome de sevrage au cannabis dans une population de patients mono- et polydÃ©pendants (cannabis et opiacÃ©s). [Cannabis withdrawal syndrome in patients with cannabis dependence only, and in patients with cannabis and opioid dependence.]</t>
  </si>
  <si>
    <t>Background: The cannabis withdrawal syndrome occurs after cannabis cessation in more than 50% of dependent smokers. But although opioid-dependent patients are more frequently cannabis users and cannabis-dependent than the general population, the frequency and phenomenology of cannabis withdrawal symptoms in this specific population is unknown. Our hypothesis was that cannabis-dependent patients with current opioid dependence would experience the same withdrawal syndrome after cannabis cessation. Objective: To describe cannabis withdrawal symptoms in cannabis-only dependent patients and in cannabis-dependent patients with current opioid dependence. Methods: Using retrospective interviews, we evaluated the number and duration of six cannabis withdrawal symptoms in two groups: 56 cannabis-dependent patients without and 43 cannabis dependent patients with current opioid dependence. Cannabis and opioid dependence diagnoses were defined with DSM IV criteria using the MINI structured interview. Results: The two groups were not different in terms of age of onset of cannabis use, and number of cannabis joints smoked at the time of the cannabis cessation attempt. The frequency of a cannabis withdrawal syndrome (defined as at least two different symptoms) did not differ in the two groups (65%). Neither was the proportion of subjects with the following symptoms: appetite or weight loss (30.8%), irritability (45.1%), anxiety (56%), aggression (36.3%) and restlessness (45.1%). Patients with cannabis dependence and current opioid dependence were more likely to report sleep disturbances (79.1 vs. 53.6%, chiÂ² = 6.91, P = 0.007). The median duration of this cannabis withdrawal syndrome was 20 days post-cessation. Conclusion: This is, to our knowledge, the first study describing cannabis withdrawal syndrome in cannabis-dependent patients with current opioid dependence. These patients experience a cannabis withdrawal syndrome as often as cannabis-only dependent subjects, but describe more frequently sleep disturbances. This high rate of sleep disturbances may cause relapse to cannabis use. (PsycINFO Database Record (c) 2016 APA, all rights reserved)</t>
  </si>
  <si>
    <t>https://doi.org/10.1016/j.encep.2010.12.007</t>
  </si>
  <si>
    <t>Hailozian C.
 Luftig J.
 Liang A.
 Outhay M.
 Ullal M.
 Anderson E.S.
 Kalmin M.
 Shoptaw S.
 Greenwald M.K.
 Herring A.A.</t>
  </si>
  <si>
    <t>Synergistic Effect of Ketamine and Buprenorphine Observed in the Treatment of Buprenorphine Precipitated Opioid Withdrawal in a Patient With Fentanyl Use.</t>
  </si>
  <si>
    <t>Background Optimal treatment of buprenorphine precipitated opioid withdrawal (BPOW) is unclear. Full agonist treatment of BPOW is limited by buprenorphine's high-affinity blockade at mu-opioid receptors (muORs). Buprenorphine's partial agonism (low intrinsic efficacy) at muORs can limit the effectiveness of even massive doses once BPOW has begun. Adjunct medications, such as clonidine, are rarely effective in severe BPOW. Ketamine is an N-methyl-D-aspartate receptor antagonist with a potentially ideal pharmacologic profile for treatment of BPOW. Ketamine reduces opioid withdrawal symptoms independently of direct muOR binding, synergistically potentiates the effectiveness of buprenorphine muOR signaling, reverses (resensitizes) fentanyl induced muOR receptor desensitization, and inhibits descending pathways of hyperalgesia and central sensitization. Ketamine's rapid antidepressant effects potentially address depressive symptoms and subjective distress that often accompanies BPOW. Ketamine is inexpensive, safe, and available in emergency departments. To date, neither ketamine as treatment for BPOW nor to support uncomplicated buprenorphine induction has been described. Case Description We report a case of an illicit fentanyl-using OUD patient who experienced severe BPOW during an outpatient low-dose cross taper buprenorphine induction (ie, "microdose"). The BPOW was successfully treated in the emergency department with a combination of ketamine (0.6 mg/kg intravenous over 1 hour) combined with high-dose buprenorphine (16 mg sublingual single dose); 3 days later he was administered a month-long dose of extended-release subcutaneous buprenorphine which was repeated monthly (300 mg). At 90 days the patient remained in treatment and reported continuous abstinence from fentanyl use. Conclusions This single case observation raises important questions about the potential therapeutic role of ketamine as a treatment for BPOW. BPOW is an important clinical problem for which there is currently only limited guidance and no universally accepted approach. Prospective study comparing the effectiveness of differing pharmacologic approaches to treat BPOW is urgently needed.Copyright © American Society of Addiction Medicine.</t>
  </si>
  <si>
    <t>https://dx.doi.org/10.1097/ADM.0000000000000929</t>
  </si>
  <si>
    <t>Journal of Addiction Medicine. 16(4) (pp 483-487), 2022. Date of Publication: 01 Jul 2022.</t>
  </si>
  <si>
    <t>Gilley M.
 Brent J.
 Calello D.P.
 Wax P.
 Finkelstein Y.</t>
  </si>
  <si>
    <t>Synthetic Cannabinoid Exposure in Adolescents Presenting for Emergency Care.</t>
  </si>
  <si>
    <t>Objective The objective of this study was to characterize the clinical picture and management of synthetic cannabinoid exposure in a cohort of adolescents. Methods Using the 45 participating sites of the Toxicology Investigators Consortium Registry, a North American database, we conducted an observational study of a prospectively collected cohort. We identified all adolescent (12-19 years) cases of synthetic cannabinoid exposure who have received medical toxicology consultation between January 2012 and December 2016. Clinical and demographic data were collected including age, sex, circumstances surrounding exposure, coingestants, clinical manifestations, treatment, disposition, and outcome. Results We identified 75 adolescents who presented to the emergency department with synthetic cannabinoid exposure. Most were male (91%) and between the ages of 16 and 19 (66%). The most common symptoms were neuropsychiatric with 50 adolescents (67%) exhibiting central nervous system (CNS) manifestations. There was no predominant toxidrome, and 9 patients (12%) were mechanically ventilated. Mainstay of treatment was supportive care. No deaths were reported. Conclusions Synthetic cannabinoid exposure in adolescents is primarily characterized by CNS manifestations, which are varied and may be life-threatening. Frontline caregivers should maintain a high index of suspicion for synthetic cannabinoids, especially in adolescents who present with unexplained CNS manifestations, as there is no specific toxidrome or confirmatory rapid drug screen to detect them.Copyright © Wolters Kluwer Health, Inc. All rights reserved.</t>
  </si>
  <si>
    <t>https://dx.doi.org/10.1097/PEC.0000000000001454</t>
  </si>
  <si>
    <t>Pediatric Emergency Care. 37(1) (pp E13-E16), 2021. Date of Publication: 2021.</t>
  </si>
  <si>
    <t>Blum, Kenneth;Han, David;Femino, John;Smith, David E.;Saunders, Scott;Simpatico, Thomas;Schoenthaler, Stephen J.;Oscar-Berman, Marlene;Gold, Mark S.</t>
  </si>
  <si>
    <t>Systematic evaluation of 'compliance' to prescribed treatment medications and 'abstinence' from psychoactive drug abuse in chemical dependence programs: Data from the Comprehensive Analysis of Reported Drugs.</t>
  </si>
  <si>
    <t>This is the first quantitative analysis of data from urine drug tests for compliance to treatment medications and abstinence from drug abuse across â€˜â€˜levels of careâ€™â€™ in six eastern states of America. Comprehensive Analysis of Reported Drugs (CARD) data was used in this post-hoc retrospective observational study from 10,570 patients, filtered to include a total of 2,919 patients prescribed at least one treatment medication during 2010 and 2011. The first and last urine samples (5,838 specimens) were analyzed; compliance to treatment medications and abstinence from drugs of abuse supported treatment effectiveness for many. Compared to non-compliant patients, compliant patients were marginally less likely to abuse opioids, cannabinoids, and ethanol during treatment although more likely to abuse benzodiazepines. Almost 17% of the non-abstinent patients used benzodiazepines, 15% used opiates, and 10% used cocaine during treatment. Compliance was significantly higher in residential than in the non-residential treatment facilities. Independent of level of care, 67.2% of the patients (n = 1963; P .001) had every treatment medication found in both first and last urine specimens (compliance). In addition, 39.2% of the patients (n = 1143; P .001) had no substance of abuse detected in either the first or last urine samples (abstinence). Moreover, in 2010, 16.9% of the patients (n = 57) were abstinent at first but not at last urine (deteriorating abstinence), the percentage dropped to 13.3% (n = 174) in 2011; this improvement over years was statistically significant. A longitudinal analysis for abstinence and compliance was studied in a randomized subset from 2011, (n = 511) representing 17.5% of the total cohort. A statistically significant upward trend (p = 2.353 Ã— 10âˆ’8) of abstinence rates as well as a similar but stronger trend for compliance ((p = 2.200 Ã— 10âˆ’16) was found. Being cognizant of the trend toward drug urine testing being linked to medical necessity eliminating abusive screening, the interpretation of these valuable results require further intensive investigation. (PsycInfo Database Record (c) 2020 APA, all rights reserved)</t>
  </si>
  <si>
    <t>https://doi.org/10.1371/journal.pone.0104275</t>
  </si>
  <si>
    <t>Halicka M.
 Duarte R.
 Catherall S.
 Maden M.
 Coetsee M.
 Wilby M.
 Brown C.</t>
  </si>
  <si>
    <t>Systematic Review and Meta-Analysis of Predictors of Return to Work After Spinal Surgery for Chronic Low Back and Leg Pain.</t>
  </si>
  <si>
    <t>Spinal surgeries to treat chronic low back pain (CLBP) have variable success rates, and despite the significant personal and socioeconomic implications, we lack consensus for prognostic factors. This systematic review and meta-analysis evaluated the evidence for preoperative predictors of return to work (RTW) after spinal surgery for CLBP. We searched electronic databases and references (January 1984 to March 2021), screened 2,622 unique citations, and included 8 reports (5 low and 3 high risk-of-bias) which involved adults with &gt;=3 months duration of CLBP with/without leg pain undergoing first elective lumbar surgery with RTW assessed &gt;=3 months later. Narrative synthesis and meta-analysis where possible found that individuals less likely to RTW were older (odds ratio [OR] = .58; 95% confidence interval [CI]: 0.46-0.72), not working before surgery, had longer sick leave (OR = .95; 95% CI: 0.93-0.97), higher physical workload, legal representation (OR = .61; 95% CI: 0.53-0.71), psychiatric comorbidities and depression (moderate quality-of-evidence, QoE), and longer CLBP duration and opioid use (low QoE), independent of potential confounders. Low quality and small number of studies limit our confidence in other associations. In conclusion, RTW after spinal surgery for CLBP likely depends on sociodemographic and affective psychological factors, and potentially also on symptom duration and opioid use. Perspective(s): This systematic review and meta-analysis synthesizes and evaluates existing evidence for preoperative predictors of return to work after spinal surgery for chronic low back pain. Demonstrated associations between return to work and sociodemographic, health-related, and psychological factors can inform clinical decision-making and guide further research.Copyright © 2022 The Authors</t>
  </si>
  <si>
    <t>https://dx.doi.org/10.1016/j.jpain.2022.02.003</t>
  </si>
  <si>
    <t>Journal of Pain. 23(8) (pp 1318-1342), 2022. Date of Publication: August 2022.</t>
  </si>
  <si>
    <t>Orlando J.F.
 Beard M.
 Guerin M.
 Kumar S.</t>
  </si>
  <si>
    <t>Systematic review of predictors of hospitalisation for non-specific low back pain with or without referred leg pain.</t>
  </si>
  <si>
    <t>Significant costs and utilisation of healthcare resources are associated with hospitalisations for non-specific low back pain despite clinical guidelines recommending community-based care. The aim of this systematic review was to investigate the predictors of hospitalisation for low back pain. A protocol was registered with PROSPERO international prospective register of systematic reviews (#CRD42021281827) and conducted in line with the Preferred Reporting Items for Systematic Reviews and Meta-Analyses (PRISMA) 2020 statement. Database search of Ovid Medline, Emcare, Embase, PsycINFO, Cochrane Library, PEDro and OTSeeker was conducted. Studies were included if they examined a predictor of hospitalisation for non-specific low back pain with or without referred leg pain. Data was extracted and descriptively synthesised. Risk of bias of included studies was assessed using the Critical Appraisal Skills Programme Checklists. There were 23 studies published over 29 articles which identified 52 predictor variables of hospitalisation for low back pain. The risk of hospitalisation was grouped into themes: personal, health and lifestyle, psychology, socioeconomic, occupational, clinical, and health systems and processes. There was moderate level evidence that arrival to an emergency department via ambulance with low back pain, and older age increase the risk of hospitalisations for low back pain. There was low level evidence that high pain intensity, past history of low back pain, opioid use, and occupation type increase the risk of hospitalisation for low back pain. Further research into psychological and social factors is warranted given the paucity of available studies. Hospital avoidance strategies, improved patient screening and resource utilisation in emergency departments are considerations for practice.Copyright © 2023 Orlando et al. This is an open access article distributed under the terms of the Creative Commons Attribution License, which permits unrestricted use, distribution, and reproduction in any medium, provided the original author and source are credited.</t>
  </si>
  <si>
    <t>https://dx.doi.org/10.1371/journal.pone.0292648</t>
  </si>
  <si>
    <t>PLoS ONE. 18(10 October) (no pagination), 2023. Article Number: e0292648. Date of Publication: October 2023.</t>
  </si>
  <si>
    <t>Systematic review of the therapeutic effectiveness of cervical facet joint interventions: An update.</t>
  </si>
  <si>
    <t>Background: The prevalence of chronic, recurrent neck pain is approximately 15% of the adult general population. Controlled studies have supported the existence of cervical facet or zygapophysial joint pain in 36% to 67% of these patients, when disc herniation, radiculitis, and discogenic are not pathognomic. However, these studies also have shown false-positive results in 27% to 63% of the patients with a single diagnostic block. There is also a paucity of literature investigating therapeutic interventions of cervical facet joint pain. Study Design: Systematic review of therapeutic cervical facet joint interventions. Objective(s): To determine and update the clinical utility of therapeutic cervical facet joint interventions in the management of chronic neck pain. Method(s): The available literature for utility of facet joint interventions in therapeutic management of cervical facet joint pain was reviewed. The quality assessment and clinical relevance criteria utilized were the Cochrane Musculoskeletal Review Group criteria as utilized for interventional techniques for randomized trials and the criteria developed by the Newcastle-Ottawa Scale criteria for observational studies. The level of evidence was classified as good, fair, and limited or poor based on the quality of evidence developed by the U.S. Preventive Services Task Force (USPSTF). Data sources included relevant literature identified through searches of PubMed and EMBASE from 1966 to June 2012, and manual searches of the bibliographies of known primary and review articles. Outcome Measures: The primary outcome measure was pain relief (short-term relief = up to 6 months and long-term &gt; 6 months). Secondary outcome measures were improvement in functional status, psychological status, return to work, and reduction in opioid intake. Result(s): In this systematic review, 32 manuscripts were considered for inclusion. For final analysis, 4 randomized trials and 6 observational studies met the inclusion criteria and were included in the evidence synthesis. Based on one randomized, sham-controlled, double-blind trial and 5 observational studies, the indicated evidence for cervical radiofrequency neurotomy is fair. Based on one randomized, double-blind, active-controlled trial and one prospective evaluation, the indicated evidence for cervical medial branch blocks is fair. Based on 2 randomized controlled trials, the evidence for cervical intraarticular injections is limited. Limitation(s): Paucity of the overall published literature and specifically lack of literature for intraarticular cervical facet joint injections. Conclusion(s): The indicated evidence for cervical radiofrequency neurotomy is fair. The indicated evidence for cervical medial branch blocks is fair. The indicated evidence for cervical intraarticular injections with local anesthetic and steroids is limited.</t>
  </si>
  <si>
    <t>Pain Physician. 15(6) (pp E839-E868), 2012. Date of Publication: November/December 2012.</t>
  </si>
  <si>
    <t>Lam S.H.F.
 Li D.R.
 Hong C.E.
 Vilke G.M.</t>
  </si>
  <si>
    <t>Systematic Review: Rectal Administration of Medications for Pediatric Procedural Sedation.</t>
  </si>
  <si>
    <t>Background: Per rectum (PR) medication delivery is an alternative to traditional oral (PO), intravenous (IV), or intramuscular (IM) administration of medication for procedural sedation of pediatric emergency department patients. However, many emergency physicians are unfamiliar with its use, and there are no widely adopted guidelines or reviews dedicated to this topic. Objective(s): Our aim was to provide emergency physicians with an overview of PR procedural sedation medications in pediatric patients. Method(s): We performed a PubMed literature search of relevant keywords limited to studies of human subjects published in English between January 1, 1990 and December 31, 2017. We excluded case reports, general review articles, editorial/opinion pieces, correspondence, and abstracts. Two of the authors then conducted a structured review of the selected studies. Result(s): A total of 315 PubMed citations meeting the search criteria were found. Twenty-eight articles were included for final detailed review. Only 4 of the 28 included studies were conducted in the emergency department setting. A total of 9 different medications have been studied for PR procedural sedation. Sedation effectiveness ranged from 40% to 98%. No life-threatening complications were reported in any of the included clinical trials. Hypoxia was found to occur in up to 10% of those receiving PR sedation. Conclusion(s): Pediatric procedural sedation with PR medications appears to be feasible, moderately effective, and safe based on our review of the current literature. However, further studies on its applicability in the emergency department setting are needed.Copyright © 2018 Elsevier Inc.</t>
  </si>
  <si>
    <t>Journal of Emergency Medicine. 55(1) (pp 51-63), 2018. Date of Publication: July 2018.</t>
  </si>
  <si>
    <t>Chidambaran V.
 Pilipenko V.
 Jegga A.G.
 Geisler K.
 Martin L.J.</t>
  </si>
  <si>
    <t>Systems Biology Guided Gene Enrichment Approaches Improve Prediction of Chronic Post-surgical Pain After Spine Fusion.</t>
  </si>
  <si>
    <t>Objectives: Incorporation of genetic factors in psychosocial/perioperative models for predicting chronic postsurgical pain (CPSP) is key for personalization of analgesia. However, single variant associations with CPSP have small effect sizes, making polygenic risk assessment important. Unfortunately, pediatric CPSP studies are not sufficiently powered for unbiased genome wide association (GWAS). We previously leveraged systems biology to identify candidate genes associated with CPSP. The goal of this study was to use systems biology prioritized gene enrichment to generate polygenic risk scores (PRS) for improved prediction of CPSP in a prospectively enrolled clinical cohort. Method(s): In a prospectively recruited cohort of 171 adolescents (14.5 +/- 1.8 years, 75.4% female) undergoing spine fusion, we collected data about anesthesia/surgical factors, childhood anxiety sensitivity (CASI), acute pain/opioid use, pain outcomes 6-12 months post-surgery and blood (for DNA extraction/genotyping). We previously prioritized candidate genes using computational approaches based on similarity for functional annotations with a literature-derived "training set." In this study, we tested ranked deciles of 1336 prioritized genes for increased representation of variants associated with CPSP, compared to 10,000 randomly selected control sets. Penalized regression (LASSO) was used to select final variants from enriched variant sets for calculation of PRS. PRS incorporated regression models were compared with previously published non-genetic models for predictive accuracy. Result(s): Incidence of CPSP in the prospective cohort was 40.4%. 33,104 case and 252,590 control variants were included for association analyses. The smallest gene set enriched for CPSP had 80/1010 variants associated with CPSP (p &lt; 0.05), significantly higher than in 10,000 randomly selected control sets (p = 0.0004). LASSO selected 20 variants for calculating weighted PRS. Model adjusted for covariates including PRS had AUROC of 0.96 (95% CI: 0.92-0.99) for CPSP prediction, compared to 0.70 (95% CI: 0.59-0.82) for non-genetic model (p &lt; 0.001). Odds ratios and positive regression coefficients for the final model were internally validated using bootstrapping: PRS [OR 1.98 (95% CI: 1.21-3.22); beta 0.68 (95% CI: 0.19-0.74)] and CASI [OR 1.33 (95% CI: 1.03-1.72); beta 0.29 (0.03-0.38)]. Discussion(s): Systems biology guided PRS improved predictive accuracy of CPSP risk in a pediatric cohort. They have potential to serve as biomarkers to guide risk stratification and tailored prevention. Findings highlight systems biology approaches for deriving PRS for phenotypes in cohorts less amenable to large scale GWAS.© Copyright © 2021 Chidambaran, Pilipenko, Jegga, Geisler and Martin.</t>
  </si>
  <si>
    <t>https://dx.doi.org/10.3389/fgene.2021.594250</t>
  </si>
  <si>
    <t>Frontiers in Genetics. 12 (no pagination), 2021. Article Number: 594250. Date of Publication: 23 Mar 2021.</t>
  </si>
  <si>
    <t>Takeda M.
 Katzman J.G.
 Balasch M.M.
 Greenberg N.</t>
  </si>
  <si>
    <t>Take-home naloxone for patients with opioid use disorder-successful opioid reversals.</t>
  </si>
  <si>
    <t>Introduction: Approximately two million Americans have an opioid use disorder (OUD). From 2000-2010, the rates of opioid overdose have quadrupled. Until 2009, New Mexico has been the state with the highest death rate from unintentional drug overdose. Previous studies have shown reduction in opioid overdose deaths with overdose education and distribution of naloxone, an opioid antagonist. We investigated the effectiveness of take-home naloxone among patients undergoing Opioid Replacement Therapy (ORT) at University of New Mexico Addiction and Substance Abuse Program and reported on the community benefits of naloxone and overdose education. We also reviewed the concomitant medications of our study cohort and assessed the risks that might potentiate the adverse effects of opioids used for OUD. Method(s): In this prospective cohort study, we enrolled participants &gt; 18 years old currently treated with methadone, buprenorphine or naltrexone as ORT for OUD. Each participant received face-to-face overdose education, a demonstration on the administration of naloxone autoinjector and were provided with two naloxone autoinjectors. Participants were then followed-up 3 months after enrollment and asked if they used the naloxone. We asked further questions to assess the circumstance of opioid overdose including how many autoinjectors were used and if the person administered naloxone was successfully reversed. Other relevant information [e.g. demographic information, concomitant medications, history of previous naloxone prescription prior to the enrollment, morphine milliequivalent dose (MED), history of substance use, and experience and history of opioid overdose] were also obtained. Result(s): As of July 2016, we enrolled 244 participants. After 3 months of follow-up, 31 participants (12.7%) reported using naloxone to successfully reverse 38 community members' overdoses. Participants were prescribed an average of 373 MED (standard deviation 193 MED). An analysis of study participants' prescription logs showed that only 15 participants (6.2%) of the study cohort received a prescription of naloxone prior to the study enrollment. Additionally, 9.5% of the study cohort took benzodiazepines (e.g., for generalized anxiety disorder), 4.1% used extra opioids for pain management (e.g., for dental procedure), and 8.7% were regular users of respiratory-related medications (e.g., for asthma, COPD). Conclusion(s): Opioids are used to treat OUD and pain management. According to CDC guidelines for prescribing opioids for chronic pain, co-prescribing naloxone is recommended if opioid dosages exceed 90 MED. Our study cohort was on significantly higher doses of opioids for OUD and was prescribed medications for their co-morbidities, these factors can increase the risk of opioid overdose. This reveals that our study cohort was at exceptionally high risk for opioid overdose. However, no harm reduction guideline exists to prevent opioid overdose for this patient population. Our research model increased the availability of naloxone, which immensely increased opioid reversals. This successful opioid overdose reversal can be attributed to the take-home naloxone provided at the research site. Therefore, take-home naloxone should be mandated to decrease overdose death among patients with ORT and within their community.</t>
  </si>
  <si>
    <t>Journal of Addiction Medicine. Conference: 49th Annual Conference of the American Society of Addiction Medicine, ASAM 2018. San Diego, CA United States. 12(3) (pp E23), 2018. Date of Publication: May - June 2018.</t>
  </si>
  <si>
    <t>Swartz MS, Swanson JW, Hiday VA, Borum R, Wagner R, Burns BJ.</t>
  </si>
  <si>
    <t>Taking the wrong drugs: the role of substance abuse and medication noncompliance in violence among severely mentally ill individuals</t>
  </si>
  <si>
    <t>Soc Psychiatry Psychiatr Epidemiol</t>
  </si>
  <si>
    <t>10.1007/s001270050213</t>
  </si>
  <si>
    <t>Kurita G.P.
 Hojsted J.
 Sjogren P.</t>
  </si>
  <si>
    <t>Tapering off long-term opioid therapy in chronic non-cancer pain patients: A randomized clinical trial.</t>
  </si>
  <si>
    <t>Background: The indications for initiating long-term opioid treatment (L-TOT) for chronic non-cancer pain (CNCP) are often unclear and associated with problematic use. This study aimed at evaluating the efficacy of stabilizing opioid therapy followed by a sequential opioid tapering off program in CNCP patients. Method(s): A randomized clinical trial with a medications stabilization period (Phase 1) was followed by an opioid tapering off program (Phase 2). In Phase 2, patients were randomized to Control Group (stable treatment) or Taper off Group (sequential opioid dose reduction) and assessed at baseline, after stabilization and up to 6 months. Primary outcomes: measures of cognitive function; secondary outcomes: pain, sleep, rest, quality of life, depression, anxiety, opioid misuse and opioid withdrawal symptoms. Result(s): In all, 274 patients were screened; 75 were included, out of which 40 dropped out before Phase 2. Those who succeeded Phase 1 (n = 35) had weak/moderate improvements of psychomotor function (p = 0.020), sleeping hours (p = 0.031), opioid withdrawal symptoms (p = 0.019), measures of quality of life (p &lt;= 0.043) and opioid misuse scores (p = 0.003). In Phase 2, patients in Taper off Group (n = 15) experienced stable pain intensity and felt significantly more rested at third assessment than the Control Group (n = 20). Conclusion(s): The opioid tapering off program was not successful due to the vast number of dropouts. Phase 1 was associated with weak to moderate improvements on psychomotor function, sleeping, opioid withdrawal symptoms, quality of life and reduced risk of opioid misuse. In the intervention group of Phase 2, pain intensity was stable and patients felt more rested. Significance: This trial showed that sequential tapering off L-TOT in CNCP patients may be an unfeasible approach. However, improvements after opioid treatment stabilization were achieved and stable pain intensity in those tapered off may encourage the development of more refined programs.Copyright © 2018 European Pain Federation - EFIC</t>
  </si>
  <si>
    <t>https://dx.doi.org/10.1002/ejp.1241</t>
  </si>
  <si>
    <t>European Journal of Pain (United Kingdom). 22(8) (pp 1528-1543), 2018. Date of Publication: September 2018.</t>
  </si>
  <si>
    <t>Nagaich N.
 Sharma R.
 Sharma T.K.</t>
  </si>
  <si>
    <t>Targeting Alcohol Abstinence: A Predictive Study.</t>
  </si>
  <si>
    <t>Background and Aim: This prospective and retrospective study of 154 patients with alcohol use disorders was done with a intent to assess various factors affecting remission and relapse. Demographic variables, clinical parameters and certain psychosocial factors were evaluated. Early identification of risk factors may help us in defining a more rigorous follow up protocol in these subgroups of patients. Method(s): Patients with ethanol related liver disease were enrolled after their presentation in gastroenterology clinic and followed thereafter at 1, 3, 6, and 12 months. Initial assessments included Usg abdomen LFT RFT, UGI Endoscopy and other relevant investigations. Semistructured clinical interviews, the Symptom Checklist "Revised (SCL90-R ), Addiction Severity Index (ASI), the Beck Depression Inventory (BDI) were recorded.Patients were reassessed at six and twelve months to determine treatment outcome (abstinence status and duration of continuous abstinence). Data were coded, validated and analyzed using descriptive statistics. Result(s): A majority of the sample 71 percent (n=110) had significant psychiatric symptoms at intake: 20 percent (N=22) presented with depressive symptoms, 13 percent (N=14) with anxiety symptoms, and 42 percent (N=46) with combined depressive and anxiety symptoms. Thirty five percent of patients who presented with combined depression and anxiety symptoms were abstinent at six months. These patients had worse prognosis than less symptomatic cohort at intake, including those who presented with depression symptoms alone; in the latter group, 70 percent were abstinent at six months. Key predictor variables included days in treatment, primary drug of abuse, frequency of drug use, and report of concurrent depression or anxiety symptoms at intake. Conclusion(s): Concurrent depression or anxiety symptoms, low education, lack of motivation for abstinence had a significant negative predictive effect on treatment outcome. Higher relapse rate was seen in concomitant opioid dependence, high risk situations, previous relapses Positive predictors were more number of coping strategies, principally adaptive ones. Early consideration of these risk factors and more rigorous follow up can help in reducing incidence of relapses.Copyright © 2023</t>
  </si>
  <si>
    <t>https://dx.doi.org/10.1016/j.jceh.2023.07.379</t>
  </si>
  <si>
    <t>Journal of Clinical and Experimental Hepatology. Conference: 31st Annual Meeting of Indian National Association for the Study of the Liver (INASL) - 2023. Bhubaneswar India. 13(Supplement 1) (pp S12-S13), 2023. Date of Publication: January 2023.</t>
  </si>
  <si>
    <t>Jones S.
 Smith M.
 Rossaak J.</t>
  </si>
  <si>
    <t>Targin: An effective opiate analgesia with minimal gastrointestinal side effects-An observational study.</t>
  </si>
  <si>
    <t>Objective: To examine the role of Targin (oral oxycodone:naloxone combination) in the perioperative setting. Design(s): A single center prospective observational pilot study at a regional hospital. Setting(s): Thirty-eight eligible patients undergoing major general surgical operations were recruited. Thirty-two patients completed the study. Intervention(s): Participants were given Targin twice daily from day 2 post-operatively with twice daily measures of pain scores, gut function, and mobility. Main Outcome Measure(s): The primary end points were analgesic efficacy and the rate of ileus. Secondary end points were gastrointestinal (GI) recovery and the need for opioid requirement on discharge, at 1 week and 1 month. Result(s): Average pain score over 5 days at rest was one and on movement was four out of 10. All patients mobilized to a chair by day 3. Twenty-six participants (81.3 percent) experienced nausea at some point during the study, and four participants (12.5 percent) were diagnosed with a post-operative ileus (POI). There was no serious adverse event reported. Only two patients were on opioids at 1-month discharge. This was due to them having Orthopaedic surgery not related to this study. Conclusion(s): Targin appears to provide effective analgesia when used responsibly in elective post-operative GI surgical patients, with a low rate of POI and long-term opiate use.Copyright © 2022 Journal of Opioid Management, All Rights Reserved.</t>
  </si>
  <si>
    <t>https://dx.doi.org/10.5055/jom.2022.0721</t>
  </si>
  <si>
    <t>Journal of Opioid Management. 18(3) (pp 281-286), 2022. Date of Publication: May 2022.</t>
  </si>
  <si>
    <t>Febo M.</t>
  </si>
  <si>
    <t>Technical and conceptual considerations for performing and interpreting functional MRI studies in awake rats.</t>
  </si>
  <si>
    <t>Functional neuroimaging studies in rodents have the potential to provide insight into neurodevelopmental and psychiatric conditions. The strength of the technique lies in its non-invasive nature that can permit longitudinal functional studies in the same animal over its adult life. The relatively good spatial and temporal resolution and the ever-growing database on the biological and biophysical basis of the blood oxygen level dependent (BOLD) signal make it a unique technique in preclinical neuroscience research. Our laboratory has used imaging to investigate brain activation in awake rats following cocaine administration and during the presentation of lactation-associated sensory stimuli. Factors that deserve attention when planning functional magnetic resonance imaging studies in rats include technical issues, animal physiology and interpretability of the resulting data. The present review discusses the pros and cons of animal imaging with a particular focus on the technical aspects of studies with awake rats. Overall, the benefits of the technique outweigh its limitations and the rapidly evolving methods will open the way for more laboratories to employ the technique in neuroscience research. © 2011 Febo.</t>
  </si>
  <si>
    <t>https://dx.doi.org/10.3389/fpsyt.2011.00043</t>
  </si>
  <si>
    <t>Frontiers in Psychiatry. 2(JUL) (no pagination), 2011. Article Number: Article 43. Date of Publication: 2011.</t>
  </si>
  <si>
    <t>Rojas Cabrera J.M.
 Oesterle T.S.
 Rusheen A.E.
 Goyal A.
 Scheitler K.M.
 Mandybur I.
 Blaha C.D.
 Bennet K.E.
 Heien M.L.
 Jang D.P.
 Lee K.H.
 Oh Y.
 Shin H.</t>
  </si>
  <si>
    <t>Techniques for Measurement of Serotonin: Implications in Neuropsychiatric Disorders and Advances in Absolute Value Recording Methods.</t>
  </si>
  <si>
    <t>Serotonin (5-HT) is a monoamine neurotransmitter in the peripheral, enteric, and central nervous systems (CNS). Within the CNS, serotonin is principally involved in mood regulation and reward-seeking behaviors. It is a critical regulator in CNS pathologies such as major depressive disorder, addiction, and schizophrenia. Consequently, in vivo serotonin measurements within the CNS have emerged as one of many promising approaches to investigating the pathogenesis, progression, and treatment of these and other neuropsychiatric conditions. These techniques vary in methods, ranging from analyte sampling with microdialysis to voltammetry. Provided this diversity in approach, inherent differences between techniques are inevitable. These include biosensor size, temporal/spatial resolution, and absolute value measurement capabilities, all of which must be considered to fit the prospective researcher's needs. In this review, we summarize currently available methods for the measurement of serotonin, including novel voltammetric absolute value measurement techniques. We also detail serotonin's role in various neuropsychiatric conditions, highlighting the role of phasic and tonic serotonergic neuronal firing within each where relevant. Lastly, we briefly review the present clinical application of these techniques and discuss the potential of a closed-loop monitoring and neuromodulation system utilizing deep brain stimulation (DBS).</t>
  </si>
  <si>
    <t>https://dx.doi.org/10.1021/acschemneuro.3c00618</t>
  </si>
  <si>
    <t>ACS chemical neuroscience. (no pagination), 2023. Date of Publication: 29 Nov 2023.</t>
  </si>
  <si>
    <t>Greenwald MK, Chiodo LM, Hannigan JH, Sokol RJ, Janisse J, Delaney-Black V.</t>
  </si>
  <si>
    <t>Teens with heavy prenatal cocaine exposure respond to experimental social provocation with escape not aggression</t>
  </si>
  <si>
    <t>10.1016/j.ntt.2010.06.008</t>
  </si>
  <si>
    <t>Tuominen L.
 Salo J.
 Hirvonen J.
 Nagren K.
 Laine P.
 Melartin T.
 Isometsa E.
 Viikari J.
 Raitakari O.
 Keltikangas-Jarvinen L.
 Hietala J.</t>
  </si>
  <si>
    <t>Temperament trait Harm Avoidance associates with mu-opioid receptor availability in frontal cortex: A PET study using [11C]carfentanil.</t>
  </si>
  <si>
    <t>Harm Avoidance is a temperament trait that associates with sensitivity to aversive and non-rewarding stimuli, higher anticipated threat and negative emotions during stress as well as a higher risk for affective disorders. The neurobiological correlates of interindividual differences in Harm Avoidance are largely unknown. We hypothesized that variability in Harm Avoidance trait would be explained by differences in the activity of mu-opioid system as the opioid system is known to regulate affective states and stress sensitivity.Brain mu-opioid receptor availability was measured in 22 healthy subjects using positron emission tomography and [11C]carfentanil, a selective mu-opioid receptor agonist. The subjects were selected from a large Finish population-based cohort (N=2075) on the basis of their pre-existing Temperament and Character Scores. Subjects scoring consistently in the upper (10) and lower (12) quartiles for the Harm Avoidance trait were studied. High Harm Avoidance score associated with high mu-opioid receptor availability (i.e. lower endogenous mu-opioid drive) in anterior cingulate cortex, ventromedial and dorsolateral prefrontal cortices and anterior insular cortex. These associations were driven by two subscales of Harm Avoidance; Shyness with Strangers and Fatigability and Asthenia.In conclusion, higher Harm Avoidance score in healthy subjects is associated with higher mu-opioid availability in regions involved in the regulation of anxiety as well as in the control of emotions, affective component of pain and interoceptive awareness. The results have relevance in the research of vulnerability factors for affective disorders. © 2012 Elsevier Inc.</t>
  </si>
  <si>
    <t>https://dx.doi.org/10.1016/j.neuroimage.2012.03.063</t>
  </si>
  <si>
    <t>NeuroImage. 61(3) (pp 670-676), 2012. Date of Publication: 02 Jul 2012.</t>
  </si>
  <si>
    <t>Schuler, Megan S.;Lechner, William V.;Carter, Rickey E.;Malcolm, Robert</t>
  </si>
  <si>
    <t>Temporal and gender trends in concordance of urine drug screens and self-reported use in cocaine treatment studies.</t>
  </si>
  <si>
    <t>Objectives: To describe temporal trends in concordance, sensitivity, and specificity and to explore demographic trends in concordance in 2 outpatient treatment studies for cocaine dependence. Methods: We obtained 2229 urine drug screens (UDS) from 129 individuals, along with accompanying self-use reports (SUR). Paired SUR and UDS were considered concordant if the 2 measures of cocaine use were in agreement. The sensitivity and specificity of the SUR in predicting the UDS was also estimated. To model concordance, sensitivity, and specificity as a function of time, generalized estimating equations were used. Demographic effects on concordance among subjects who achieved 100% concordance and subjects who achieved a recently proposed 70% concordance threshold were tested. Results: During the course of our studies, both sensitivity and concordance statistically decreased; however, specificity remained relatively constant. Median concordance for all subjects was 88%. Among all subjects, concordance varied significantly by gender, with women achieving significantly higher concordance than men (96% vs 86%). Similarly, women were almost twice as likely to achieve 100% concordance as men (42% vs 22%). Finally, 80% of participants achieved the 70% concordance threshold, and no differences among demographic groups with regards to the 70% concordance threshold were observed. Conclusions: Temporal effects of concordance and sensitivity may have profound repercussions when using SUR to gauge efficacy of an experimental intervention. Furthermore, gender may differentially affect concordance. Finally, a substance abuse outcome measure that reliably combines objective and self-report data is promising, but further research is needed. (PsycINFO Database Record (c) 2019 APA, all rights reserved)</t>
  </si>
  <si>
    <t>https://doi.org/10.1097/ADM.0b013e3181a0f5dc</t>
  </si>
  <si>
    <t>Li M.
 Demenescu R.
 Metzger C.
 Walter M.</t>
  </si>
  <si>
    <t>Temporal dynamics of antidepressant ketamine effects on glutamine cycling follow regional fingerprints of am pa and NMDA receptor densities.</t>
  </si>
  <si>
    <t>Introduction: Subanesthetic dose of ketamine was repeatedly show n to improve depressive symptoms w ith a short latency of 24 hours. Objective(s): We aimed to test if clinical time course of improvement is indeed mirrored by increased glutamine/glutamate ratio and if such effects w ould show a regional and temporal specificity in tw o anatomically and functionally distinct subdivisions of ACC. Method(s): We used a glutamine sensitive magnetic resonance spectroscopy protocol at 7 Tesla to compare the longitudinal changes of glutamine/glutamate after 1 hour and 24 hours in pregenual ACC (pgACC, Figure 1A) and anterior mid-cingulate cortex (aMCC, Figure 1B) in 59 healthy controls w hich underw ent a double-blind, placebo-controlled ketamine infusion. Result(s): A significant interaction of time, region, and treatment w as found (F = 3.881, p&lt;0.028). Follow up analysis revealed that, only in pgACC and only after 24 hours, w e found significantly increased glutamine/glutamate ratios in ketamine group compared w ith placebo (T = 2.331, p &lt; 0.042) (Figure 2). We also found that the changes in pgACC over baseline are significant larger than changes in aMCC (T = 2.710, p&lt;0.022) at 24 hours after ketamine infusion. Changes of glutamine/glutamate ratios w ere mainly driven by glutamine but not glutamate levels. Conclusion(s): We found that elevated glutamine/glutamate after a single subanesthetic dose of ketamine infusion w as specific to pgACC, a region previously reported glutamategic deficit in MDD. This change of glutamine/glutamate in the pgACC also show ed a temporal specificity at 24 hours after infusion. (Figure Presented).</t>
  </si>
  <si>
    <t>European Psychiatry. Conference: 23rd European Congress of Psychiatry, EPA 2015. Vienna Austria. Conference Publication: (var.pagings). 30(SUPPL. 1) (pp 723), 2015. Date of Publication: 31 Mar 2015.</t>
  </si>
  <si>
    <t>Salans M.
 Riviere P.
 Vitzthum L.K.
 Nalawade V.
 Murphy J.D.</t>
  </si>
  <si>
    <t>Temporal trends and predictors of opioid use among older patients with cancer.</t>
  </si>
  <si>
    <t>Objectives: While opioids represent a cornerstone of cancer pain management, the timing and patterns of opioid use in the cancer population have not been well studied. This study sought to explore longitudinal trends in opioid use among Medicare beneficiaries with nonmetastatic cancer. Material(s) and Method(s): Within a cohort of 16,072 Medicare beneficiaries &gt;= 66 years old diagnosed with nonmetastatic cancer between 2007 and 2013, we determined the likelihood of receiving a short-term (0 to 6 mo postdiagnosis), intermediate-term (6 to 12 mo postdiagnosis), long-term (1 to 2 y postdiagnosis), and high-risk (morphine equivalent dose &gt;= 90 mg/day) opioid prescription after cancer diagnosis. Multivariable logistic regression models were used to identify patient and cancer risk factors associated with these opioid use endpoints. Result(s): During the study period, 74.6% of patients received an opioid prescription, while only 2.66% of patients received a high-risk prescription. Factors associated with use varied somewhat between short-term, intermediate-term, and long-term use, though in general, patients at higher risk of receiving an opioid prescription after their cancer diagnosis were younger, had higher stage disease, lived in regions of higher poverty, and had a history of prior opioid use. Prescriptions for high-risk opioids were associated with individuals living in regions with lower poverty. Conclusion(s): Temporal trends in opioid use in cancer patients depend on patient, demographic, and tumor characteristics. Overall, understanding these correlations may help physicians better identify patient-specific risks of opioid use and could help better inform future evidence-based, cancer-specific opioid prescription guidelines.Copyright © 2022 Wolters Kluwer Health, Inc.</t>
  </si>
  <si>
    <t>https://dx.doi.org/10.1097/COC.0000000000000888</t>
  </si>
  <si>
    <t>American Journal of Clinical Oncology: Cancer Clinical Trials. 45(2) (pp 74-80), 2022. Date of Publication: 01 Feb 2022.</t>
  </si>
  <si>
    <t>Gonçalves ECD, Baldasso GM, Bicca MA, Paes RS, Capasso R, Dutra RC.</t>
  </si>
  <si>
    <t>Terpenoids, Cannabimimetic Ligands, beyond the Cannabis Plant</t>
  </si>
  <si>
    <t>Molecules. 2020 Mar 29;25(7):1567. doi: 10.3390/molecules25071567.</t>
  </si>
  <si>
    <t>10.3390/molecules25071567</t>
  </si>
  <si>
    <t>Spoth R, Trudeau L, Shin C, Randall GK, Mason WA.</t>
  </si>
  <si>
    <t>Testing a Model of Universal Prevention Effects on Adolescent Relationships and Marijuana Use as Pathways to Young Adult Outcomes</t>
  </si>
  <si>
    <t>10.1007/s10964-018-0946-y</t>
  </si>
  <si>
    <t>Blanco C.
 Okuda M.
 Wang S.
 Liu S.-M.
 Olfson M.</t>
  </si>
  <si>
    <t>Testing the drug substitution switching-addictions hypothesis: A prospective study in a nationally representative sample.</t>
  </si>
  <si>
    <t>IMPORTANCE Adults who remit from a substance use disorder (SUD) are often thought to be at increased risk for developing another SUD. A greater understanding of the prevalence and risk factors for drug substitution would inform clinical monitoring and management. OBJECTIVE To determine whether remission from an SUD increases the risk of onset of a new SUD after a 3-year follow-up compared with lack of remission from an SUD and whether sociodemographic characteristics and psychiatric disorders, including personality disorders, independently predict a new-onset SUD. DESIGN, SETTING, AND PARTICIPANTS A prospective cohort study where datawere drawn from a nationally representative sample of 34 653 adults from the National Epidemiologic Survey on Alcohol and Related Conditions. Participants were interviewed twice, 3 years apart (wave 1, 2001-2002; wave 2, 2004-2005). MAIN OUTCOMES AND MEASURES We compared new-onset SUDs among individuals with at least 1 current SUD at wave 1 who did not remit from any SUDs at wave 2 (n = 3275) and among individuals with at least 1 current SUD at wave 1 who remitted at wave 2 (n = 2741). RESULTS Approximately one-fifth (n = 2741) of the total sample had developed a new-onset SUD at the wave 2 assessment. Individuals who remitted from 1 SUD during this period were significantly less likely than those who did not remit to develop a new SUD (13.1%vs 27.2%, P &lt; .001). Results were robust to sample specification. An exception was that remission from a drug use disorder increased the odds of a new SUD (odds ratio [OR] = 1.46; 95%CI, 1.11-1.92). However, after adjusting for the number of SUDs at baseline, remission from drug use disorders decreased the odds of a new-onset SUD (OR = 0.66; 95%CI, 0.46-0.95) whereas the number of baseline SUDs increased those odds (OR=1.68; 95%CI, 1.43-1.98). Being male, younger in age, never married, having an earlier age at substance use onset, and psychiatric comorbidity significantly increased the odds of a new-onset SUD during the follow-up period. CONCLUSIONS AND RELEVANCE As compared with those who do not remit from an SUD, remitters have less than half the risk of developing a new SUD. Contrary to clinical lore, achieving remission does not typically lead to drug substitution but rather is associated with a lower risk of new SUD onsets.</t>
  </si>
  <si>
    <t>https://dx.doi.org/10.1001/jamapsychiatry.2014.1206</t>
  </si>
  <si>
    <t>JAMA Psychiatry. 71(11) (pp 1246-1253), 2014. Date of Publication: 01 Nov 2014.</t>
  </si>
  <si>
    <t>Lin, B; Ostlund, BD; Conradt, E; Lagasse, LL; Lester, BM</t>
  </si>
  <si>
    <t>Testing the programming of temperament and psychopathology in two independent samples of children with prenatal substance exposure</t>
  </si>
  <si>
    <t>LOW-BIRTH-WEIGHT; MATERNAL LIFE-STYLE; BEHAVIOR PROBLEMS; METHAMPHETAMINE EXPOSURE; COCAINE EXPOSURE; INFANT DEVELOPMENT; FETAL-GROWTH; DIFFERENTIAL SUSCEPTIBILITY; EXTERNALIZING PROBLEMS; EARLY ADOLESCENCE</t>
  </si>
  <si>
    <t>Prenatal programming models have rarely been applied to research on children with prenatal substance exposure, despite evidence suggesting that prenatal drug exposure is a form of stress that impacts neurodevelopmental outcomes and risk for psychopathology. Utilizing data from two longitudinal multisite studies comprising children prenatally exposed to substances as well as a nonexposed comparison group (Maternal Lifestyle Study, n = 1,388; Infant Development, Environment, and Lifestyle study, n = 412), we tested whether early phenotypic indicators of hypothesized programming effects, indexed by growth parameters at birth and infant temperament, served as a link between prenatal substance exposure and internalizing and externalizing behavior at age 5. Latent profile analysis indicated that individual differences in reactivity and regulation for infants prenatally exposed to substances was best characterized by four temperament profiles. These profiles were virtually identical across two independent samples, and demonstrated unique associations with adjustment difficulties nearly 5 years later. Results of path analysis using structural equation modeling also showed that increased prenatal substance exposure was linked to poorer growth parameters at birth, profiles of temperamental reactivity in infancy, and internalizing and externalizing behavior at age 5. This pathway was partially replicated across samples. This study was among the first to link known individual-level correlates of prenatal substance exposure into a specific pathway to childhood problem behavior. Implications for the developmental origins of a child's susceptibility to psychopathology as a result of intrauterine substance exposure are discussed.</t>
  </si>
  <si>
    <t>Buvat J.
 Maggi M.
 Guay A.
 Torres L.O.</t>
  </si>
  <si>
    <t>Testosterone Deficiency in Men: Systematic Review and Standard Operating Procedures for Diagnosis and Treatment.</t>
  </si>
  <si>
    <t>Introduction. Testosterone (T) deficiency (TD) may significantly affect sexual function and multiple organ systems. Aim. To provide recommendations and Standard Operating Procedures (SOPs) based on best evidence for diagnosis and treatment of TD in men. Methods. Medical literature was reviewed by the Endocrine subcommittee of the ISSM Standards Committee, followed by extensive internal discussion over two years, then public presentation and discussion with other experts. Main Outcome Measure. Recommendations and SOPs based on grading of evidence-based medical literature and interactive discussion. Results. TD is the association of a low serum T with consistent symptoms or signs. T level tends to decline with age. T modulates sexual motivation and erection. It also plays a broader role in men's health. Recent studies have established associations between low T, male sexual dysfunctions and metabolic risk factors. Though association does not mean causation, low T is associated with reduced longevity, risk of fatal cardiovascular events, obesity, sarcopenia, mobility limitations, osteoporosis, frailty, cognitive impairment, depression, Sleep Apnea Syndrome, and other chronic diseases. The paper proposes a standardized process for diagnosis and treatment of TD, and updates the knowledge on T therapy (Tth) and prostate and cardiovascular safety. There is no compelling evidence that Tth causes prostate cancer or its progression in men without severe TD. Polycythemia is presently the only cardiovascular-related adverse-event significantly associated with Tth. But follow-up of controlled T trials is limited to 3 years. Conclusions. Men with sexual dysfunctions, and/or with visceral obesity and metabolic diseases should be screened for TD and treated. Young men with TD should also be treated. Benefits and risks of Tth should be carefully assessed in older men. Prospective, long-term, placebo-controlled, interventional studies are required before screening for TD in more conditions, including cardiovascular diseases, and considering correction of TD as preventive medicine. © 2012 International Society for Sexual Medicine.</t>
  </si>
  <si>
    <t>https://dx.doi.org/10.1111/j.1743-6109.2012.02783.x</t>
  </si>
  <si>
    <t>Journal of Sexual Medicine. 10(1) (pp 245-284), 2013. Date of Publication: January 2013.</t>
  </si>
  <si>
    <t>Blick G.
 Khera M.
 Bhattacharya R.K.
 Kushner H.
 Miner M.M.</t>
  </si>
  <si>
    <t>Testosterone replacement therapy in men with Hypogonadism and HIV/AIDs: Results from the TRiUS registry.</t>
  </si>
  <si>
    <t>Background: Although hypogonadism is common in men with human immunodeficiency virus (HIV)/acquired immunodeficiency syndrome (AIDS), testosterone levels after testosterone replacement therapy (TRT) in this population have not been reported. Method(s): The Testim Registry in the United States (TRiUS) was the first prospective, observational registry of men with hypogonadism who were prescribed TRT. The TRiUS cohorts with (n = 82) and without (n = 767) HIV/AIDS were followed during 12 months of treatment with Testim (1% testosterone gel; Auxilium Pharmaceuticals, Inc.). Total testosterone (TT) and free testosterone levels, symptoms of depression, sexual function, body composition profiles, and prostate-specific antigen levels were evaluated. Result(s): The HIV/AIDS and non-HIV/AIDS cohorts differed at baseline in age (48.3 vs 52.5 years), TT level (13.0 vs 9.6 nmol/L), duration of hypogonadism (27.1 vs 14.6 months), prior TRT (36.6% vs 22.6%), body mass index (26.5 vs 32.0 kg/m2), and antidepressant (29% vs 15%) and opioid (20% vs 10%) use (P &lt;= 0.01 for all comparisons). During the 12 months, both cohorts experienced significant elevations in TT and free testosterone levels to within normal ranges. Sexual function and depression scores improved and antidepressant medication use decreased in both cohorts. Body composition profiles improved significantly (P &lt;= 0.05) in men without HIV/AIDS and remained stable in men with HIV/AIDS during the 12 months of follow-up. Conclusion(s): This 12-month, non-placebo-controlled, observational study of Testim use in men with and without HIV/AIDS suggests that TRT may provide clinical benefits irrespective of the patient's HIV/AIDS status. This conclusion is supported by the higher testosterone levels, better sexual function, lower depression scores, and better body composition profiles found in both groups. However, given the loss of patients to follow-up, these results may reflect a bias toward drug responders. © Postgraduate Medicine.</t>
  </si>
  <si>
    <t>https://dx.doi.org/10.3810/pgm.2013.03.2638</t>
  </si>
  <si>
    <t>Postgraduate Medicine. 125(2) (pp 19-29), 2013. Date of Publication: March 2013.</t>
  </si>
  <si>
    <t>Henson JD, Vitetta L, Hall S.</t>
  </si>
  <si>
    <t>Tetrahydrocannabinol and cannabidiol medicines for chronic pain and mental health conditions</t>
  </si>
  <si>
    <t>Inflammopharmacology. 2022 Aug;30(4):1167-1178. doi: 10.1007/s10787-022-01020-z. Epub 2022 Jul 7.</t>
  </si>
  <si>
    <t>10.1007/s10787-022-01020-z</t>
  </si>
  <si>
    <t>Tofighi B.
 Grazioli F.
 Bereket S.
 Grossman E.
 Aphinyanaphongs Y.
 Lee J.D.</t>
  </si>
  <si>
    <t>Text message reminders for improving patient appointment adherence in an office-based buprenorphine program: A feasibility study.</t>
  </si>
  <si>
    <t>Background and Objectives: Missed visits are common in office-based buprenorphine treatment (OBOT). The feasibility of text message (TM) appointment reminders among OBOT patients is unknown. Method(s): This 6-month prospective cohort study provided TM reminders to OBOT program patients (N = 93). A feasibility survey was completed following delivery of TM reminders and at 6 months. Result(s): Respondents reported that the reminders should be provided to all OBOT patients (100%) and helped them to adhere to their scheduled appointment (97%). At 6 months, there were no reports of intrusion to their privacy or disruption of daily activities due to the TM reminders. Most participants reported that the TM reminders were helpful in adhering to scheduled appointments (95%), that the reminders should be offered to all clinic patients (95%), and favored receiving only TM reminders rather than telephone reminders (95%). Barriers to adhering to scheduled appointment times included transportation difficulties (34%), not being able to take time off from school or work (31%), long clinic wait-times (9%), being hospitalized or sick (8%), feeling sad or depressed (6%), and child care (6%). Conclusion(s): This study demonstrated the acceptability and feasibility of TM appointment reminders in OBOT. Older age and longer duration in buprenorphine treatment did not diminish interest in receiving the TM intervention. Although OBOT patients expressed concern regarding the privacy of TM content sent from their providers, privacy issues were uncommon among this cohort. Scientific Significance Findings from this study highlighted patient barriers to adherence to scheduled appointments. These barriers included transportation difficulties (34%), not being able to take time off from school or work (31%), long clinic lines (9%), and other factors that may confound the effect of future TM appointment reminder interventions. Further research is also required to assess 1) the level of system changes required to integrate TM appointment reminder tools with already existing electronic medical records and appointment records software; 2) acceptability among clinicians and administrators; and 3) financial and resource constraints to healthcare systems. (Am J Addict 2017;26:581-586).Copyright © 2017 American Academy of Addiction Psychiatry</t>
  </si>
  <si>
    <t>https://dx.doi.org/10.1111/ajad.12557</t>
  </si>
  <si>
    <t>American Journal on Addictions. 26(6) (pp 581-586), 2017. Date of Publication: September 2017.</t>
  </si>
  <si>
    <t>Fernández Ó.</t>
  </si>
  <si>
    <t>THC:CBD in Daily Practice: Available Data from UK, Germany and Spain</t>
  </si>
  <si>
    <t>Eur Neurol. 2016;75 Suppl 1:1-3. doi: 10.1159/000444234. Epub 2016 Feb 23.</t>
  </si>
  <si>
    <t>10.1159/000444234</t>
  </si>
  <si>
    <t>Rekand T.</t>
  </si>
  <si>
    <t>THC:CBD spray and MS spasticity symptoms: data from latest studies</t>
  </si>
  <si>
    <t>Eur Neurol. 2014;71 Suppl 1:4-9. doi: 10.1159/000357742. Epub 2014 Jan 22.</t>
  </si>
  <si>
    <t>10.1159/000357742</t>
  </si>
  <si>
    <t>Heffernan T.M.
 O'Neill T.S.</t>
  </si>
  <si>
    <t>The 'double-whammy' effect of combined smoking and drinking upon everyday prospective memory.</t>
  </si>
  <si>
    <t>The combined effect of drinking alcohol and smoking has been found to produce greater deficits in memory, when compared to those who just consume alcohol alone, or non-drug users. No research to date has compared whether polydrug (combined alcohol and smoking) users perform more poorly than an alcohol only group on everyday prospective memory (PM: memory for future intentions/actions). The current study explored this by comparing a group of polydrug users (those who smoked and drank alcohol) with a single use group (those who used only alcohol) on the Cambridge Prospective Memory Task (CAMPROMPT) which is a standardised measure of both eventbased and time-based PM. An in-house Recreational Drug Use Questionnaire measured recreational drug use; the Hospital Anxiety and Depression Scale measured generalised anxiety and depression; and the National Adult Reading Test measured IQ. After screening out those who used any illegal substance (e.g. cannabis, ecstasy) and after controlling for any between-group differences in terms of age, the amount of alcohol used per week, the total number of years spent drinking, time since last drink consumed (hours), anxiety and depression, and IQ, the results revealed that the polydrug use group performed significantly worse on the CAMPROMPT when compared with the single-drug group. It is concluded that the combined effect of drinking and smoking damages PM to a greater extent than just drinking alcohol alone.</t>
  </si>
  <si>
    <t>Alcoholism: Clinical and Experimental Research. Conference: 35th Annual Scientific Meeting of the Research Society on Alcoholism, RSA 2012. San Francisco, CA United States. Conference Publication: (var.pagings). 36(SUPPL. 1) (pp 232A), 2012. Date of Publication: June 2012.</t>
  </si>
  <si>
    <t>Hser Y.-I.
 Li M.D.
 Grella C.
 Brecht L.
 Chen Z.
 Chang S.L.
 Chang L.
 Normand J.
 Tai B.</t>
  </si>
  <si>
    <t>The 2017 CALDAR Summer Institute and International Conference Promoting Global Health-Precision Research in Substance Abuse, HIV, and Care.</t>
  </si>
  <si>
    <t>The 2017 CALDAR Summer Institute on Longituidnal Research and International Conference Series to Promote Global Health will take place in Los Angeles Universal City, CA, USA from August 15 to August 17, 2017. The conference will present a selection of the lastest and most current reseach in the areas of addiction, HIV, and related treatment.Copyright © 2017, Springer Science+Business Media New York.</t>
  </si>
  <si>
    <t>https://dx.doi.org/10.1007/s11481-017-9750-9</t>
  </si>
  <si>
    <t>Journal of Neuroimmune Pharmacology. 12(Supplement 2) (pp 79-80), 2017. Date of Publication: 01 Jun 2017.</t>
  </si>
  <si>
    <t>Arria, Amelia M.;Caldeira, Kimberly M.;Bugbee, Brittany A.;Vincent, Kathryn B.;O'Grady, Kevin E.</t>
  </si>
  <si>
    <t>The academic consequences of marijuana use during college.</t>
  </si>
  <si>
    <t>Although several studies have shown that marijuana use can adversely affect academic achievement among adolescents, less research has focused on its impact on postsecondary educational outcomes. This study utilized data from a large longitudinal cohort study of college students to test the direct and indirect effects of marijuana use on college grade point average (GPA) and time to graduation, with skipping class as a mediator of these outcomes. A structural equation model was evaluated taking into account a variety of baseline risk and protective factors (i.e., demographics, college engagement, psychological functioning, alcohol and other drug use) thought to contribute to college academic outcomes. The results showed a significant path from baseline marijuana use frequency to skipping more classes at baseline to lower first-semester GPA to longer time to graduation. Baseline measures of other drug use and alcohol quantity exhibited similar indirect effects on GPA and graduation time. Over time, the rate of change in marijuana use was negatively associated with rate of change in GPA, but did not account for any additional variance in graduation time. Percentage of classes skipped was negatively associated with GPA at baseline and over time. Thus, even accounting for demographics and other factors, marijuana use adversely affected college academic outcomes, both directly and indirectly through poorer class attendance. Results extend prior research by showing that marijuana use during college can be a barrier to academic achievement. Prevention and early intervention might be important components of a comprehensive strategy for promoting postsecondary academic achievement. (PsycInfo Database Record (c) 2022 APA, all rights reserved)</t>
  </si>
  <si>
    <t>https://doi.org/10.1037/adb0000108</t>
  </si>
  <si>
    <t>Scallan E.M.
 Eckman S.L.
 Coursey C.D.
 Ikels K.C.
 Simon B.T.</t>
  </si>
  <si>
    <t>The analgesic and sedative effects of GV20 pharmacopuncture with low-dose hydromorphone in healthy dogs undergoing ovariohysterectomy.</t>
  </si>
  <si>
    <t>This study evaluates the analgesic efficacy of low-dose hydromorphone administered via pharmacopuncture at Governing Vessel 20 (GV20) for postoperative pain management following canine ovariohysterectomy. Fifty clinically healthy female dogs undergoing ovariohysterectomy were allocated to receive hydromorphone [0.1 mg/kg body weight (BW)] intramuscularly (IM, n = 25) or hydromorphone (0.01 mg/kg BW) pharmacopuncture at GV20 (GV, n = 25) following extubation. This was a prospective, blinded, randomized clinical trial. Pain and sedation scores were evaluated using the Glasgow Composite Measure Pain Scale Short Form (CMPS-SF) at 1, 2, 3, 4, and 12 hours following study treatment. Time of treatment failure (CMPS-SF $ 6/24) was recorded and analyzed using Kaplan-Meier survival analysis. Patient demographics and duration of surgery and anesthesia were analyzed using the appropriate unpaired Student's t-test. The Glasgow CMPS-SF and sedation score were analyzed using a repeated measures 2-way analysis of variance (ANOVA) followed by Bonferroni post-test where appropriate. Significance was set a P, 0.05. There were no significant differences in patient demographics, anesthesia and surgery duration, and study treatment failure. The Glasgow CMPS-SF scores were significantly higher for IM compared with GV [2 (0 to 8) versus 1 (0 to 6), respectively; P = 0.044] at 4 hours. Sedation scores were significantly higher for IM compared with GV at 2 [2 (1 to 3) and 1 (1 to 3), respectively; P = 0.0004] and 4 [1 (1 to 3) and 1 (1 to 2), respectively; P = 0.03] hours. Pharmacopuncture with low-dose hydromorphone provided adequate postoperative analgesia in dogs undergoing ovariohysterectomy with reduced sedative effects. Pharmacopuncture is a good alternative in dogs when reduced dosing of opioids is recommended.Copyright © 2021 Canadian Veterinary Medical Association. All rights reserved.</t>
  </si>
  <si>
    <t>Canadian Veterinary Journal. 62(10) (pp 1104-1110), 2021. Date of Publication: October 2021.</t>
  </si>
  <si>
    <t>van der Staay F.J.
 Gieling E.T.
 Pinzon N.E.
 Nordquist R.E.
 Ohl F.</t>
  </si>
  <si>
    <t>The appetitively motivated " cognitive" holeboard: A family of complex spatial discrimination tasks for assessing learning and memory.</t>
  </si>
  <si>
    <t>Spatial learning and memory tasks have captured a solid position in neuroscience research. A variety of holeboard-type tasks are suitable for investigating the effects of a broad range of experimental manipulations on spatial learning and memory in a broad range of species, including fish, rodents, cats, pigs, tupaias, and humans. We summarize the concepts and procedures underlying tests of spatial discrimination learning, with special emphasis on holeboard-type tasks and task-specific characteristics. Holeboard-type tasks enable a broad range of mnemonic and cognitive variables to be measured in parallel, including cognitive processes such as habituation processes, spatial working and reference memory, and search strategies, but also non-cognitive variables, such as exploration, anxiety-related behavior, and stereotypies. These tasks are sensitive to a large number of naturally occurring differences (e.g. strain differences and age effects) and to the effects of non-genetic (e.g. specific brain lesions, stress, treatment with cognition impairers or cognition enhancers) and genetic experimental manipulations.In conclusion, holeboard-type tasks provide powerful tools to investigate multiple aspects of spatial orientation behavior in the same experimental setup. Cross-species comparison of holeboard performance shows the potential for translational studies. © 2011 Elsevier Ltd.</t>
  </si>
  <si>
    <t>https://dx.doi.org/10.1016/j.neubiorev.2011.07.008</t>
  </si>
  <si>
    <t>Neuroscience and Biobehavioral Reviews. 36(1) (pp 379-403), 2012. Date of Publication: January 2012.</t>
  </si>
  <si>
    <t>Shalit N.
 Rehm J.
 Lev-Ran S.</t>
  </si>
  <si>
    <t>The association between cannabis use and psychiatric comorbidity in people with personality disorders: A population-based longitudinal study.</t>
  </si>
  <si>
    <t>Both personality disorders (PD)and cannabis use are highly comorbid with various psychiatric disorders. While previous research indicates specific interactions between cannabis use and schizotypal PD associated with schizophrenia, research into cannabis use among individuals with other PDs and the development of several additional psychiatric disorders is scarce. We explored the prevalence and incidence of psychiatric disorders among individuals with PDs who use cannabis, and whether individuals with PDs who use cannabis are at increased risk for developing psychiatric disorders compared to cannabis users without a PD. Finally, we examined the interaction effect between cannabis use and personality disorders on comorbid psychiatric disorders. Data from 34,653 participants in waves 1 and 2 of the National Epidemiologic Survey on Alcohol and Related Conditions (NESARC)were analyzed. Our findings indicate that individuals with PDs who used cannabis were at increased odds for developing substance use disorders (including opioid use disorder), but not other comorbid psychiatric disorders, at 3-year follow up. No significant interaction effects were generally found between cannabis use and PD. These findings suggest that aside from specific substance use disorders, individuals with PDs are not at an increased risk for developing other psychiatric disorders following cannabis use.Copyright © 2019 Elsevier B.V.</t>
  </si>
  <si>
    <t>https://dx.doi.org/10.1016/j.psychres.2019.05.041</t>
  </si>
  <si>
    <t>Psychiatry Research. 278 (pp 70-77), 2019. Date of Publication: August 2019.</t>
  </si>
  <si>
    <t>de Nijs, J; Zoun, KR</t>
  </si>
  <si>
    <t>The association between cognitive deficits and different outcomes of schizophrenia</t>
  </si>
  <si>
    <t>schizophrenia; remission; forced hospitalization; cognition</t>
  </si>
  <si>
    <t>1ST EPISODE PSYCHOSIS; SYMPTOMATIC REMISSION; RISK-FACTORS; PREDICTORS; RECOVERY; RELAPSE; REHABILITATION; METAANALYSIS; METHODOLOGY; RELIABILITY</t>
  </si>
  <si>
    <t>Aim. Schizophrenia is a disorder with different outcomes. Besides the positive and negative symptoms, cognitive impairment is an important core feature of schizophrenia and often pre-dates the disorder. Cognition has consistently been related to outcome in schizophrenia. Given this finding and the fact that diagnosing and treating schizophrenia as early as possible has better outcome chances, the current study investigated the hypothesis that cognitive performance is associated with two seemingly opposite outcomes: clinical remission and forced hospitalization three years after first assessment. Method. Subjects in the current study were schizophrenia patients not in an active psychosis during cognitive testing (N = 321). The results of the cognitive tests were used as predictor variables for the status of remission or the occurrence of a forced hospitalization in the three years following the cognitive testing. The cognitive tests included were WAIS-III subtests (Digit symbol, Information, Arithmetic, Block Design), Benton Facial Recognition task, Hinting task and the Rey Auditory Verbal Learning task. Besides these cognitive predictors, several relevant covariates (gender, age, education, number of psychotic episodes, duration of illness and amphetamine, cannabis or cocaine intoxication) were analyzed. Two multinomial logistic regression analyses were conducted with the cognitive tests as independent variables and remission and forced hospitalization as dependent variables in separate models. Results. The results showed that better performance on the verbal tasks (WAIS-III arithmetic score (b=0.17) and the WAIS-III information score (b=0.22)) and less psychotic plementing a valid outcome prediction tool in the clinical practice more research is recommended. In conclusion, this three year longitudinal study in schizophrenia showed that higher verbal IQ is a protective factor and poor memory and higher number of psychotic episodes are risk factors in the outcome of schizophrenia. This suggests that future research on prediction tools for the outcome of schizophrenia should include assessment of (verbal) IQ and memory.</t>
  </si>
  <si>
    <t>Abdelsalam S.
 Van Den Boom W.
 Higgs P.
 Dietze P.
 Erbas B.</t>
  </si>
  <si>
    <t>The association between depression and oral health related quality of life in people who inject drugs.</t>
  </si>
  <si>
    <t>Background and aims: Oral health related quality of life (OHRQoL) is known to be reduced in disadvantaged populations, including people who inject drugs. Mental health issues, such as depression are also commonly reported. In this study we examined the association between depression and OHRQoL. Method(s): Cross-sectional analysis survey data was collected from the Melbourne Injecting Drug User Cohort Study (SuperMIX) of people who inject drugs (N = 982). Three measures derived from the Oral Health Impact Profile (OHIP-14) were used to assess OHRQoL: Prevalence (reporting one or more dental issue "Very often" or "Fairly often" in the previous year), Extent (number of items reported either "Very often" or "Fairly often") and Severity (summary score of all ordinal responses). Regression analyses assessed the association between depression, indexed as scoring above 10 on the Patient Health Questionnaire (PHQ-9), and OHIP-14 measures, adjusted for sociodemographic, drug use and dental service utilisation variables. Result(s): Overall, participants had low levels of OHRQoL, indexed through OHIP-14 scores (46% exhibiting prevalence, mean extent of 2.35 and mean severity of 12.72). Depression was associated with increases in all OHIP-14 measures, after adjustment for potential confounders. Conclusion(s): We found a significant association between depression and poor OHRQoL in this sample of people who inject drugs. Further research using a longitudinal frame is needed to determine the direction of this relationship. Interventions to improve oral health of people who inject drugs are urgently needed, and these may benefit mental health outcomes for people who inject drugs.Copyright © 2021 Elsevier B.V.</t>
  </si>
  <si>
    <t>https://dx.doi.org/10.1016/j.drugalcdep.2021.109121</t>
  </si>
  <si>
    <t>Drug and Alcohol Dependence. Part B. 229 (no pagination), 2021. Article Number: 109121. Date of Publication: 01 Dec 2021.</t>
  </si>
  <si>
    <t>Zubatsky M.
 Witthaus M.
 Scherrer J.F.
 Salas J.
 Gebauer S.
 Burge S.
 Schneider F.D.</t>
  </si>
  <si>
    <t>The association between depression and type of treatments received for chronic low back pain.</t>
  </si>
  <si>
    <t>Background: Depression is associated with receipt of opioids in non-cancer pain. Objective(s): To determine whether the receipt of opioid therapy modifies the relationship of depression and use of multiple non-opioid pain treatments. Method(s): Patients (n = 320) with chronic low back pain (CLBP) were recruited from family medicine clinics and completed questionnaires that measured use of home remedies, physical treatments requiring a provider and non-opioid medication treatments. A binary variable defined use (yes/ no) of all three non-opioid treatment categories. Depression (yes/no) was measured with the PHQ-2. The use of opioids (yes/no) was determined by medical record abstraction. Unadjusted and adjusted logistic regression models, stratified on opioid use, estimated the association between depression and use of all three non-opioid treatments. Result(s): Participants were mostly female (71.3%), non-white (57.5%) and 69.4% were aged 18 to 59 years. In adjusted analyses stratified by opioid use, depression was not significantly associated with using three non-opioid treatments (OR = 2.20; 95% CI = 0.80-6.07) among non-opioid users; but among opioid users, depression was significantly associated with using three non-opioid treatments (OR = 3.21; 95% CI: 1.14-8.99).These odds ratios were not significantly different between opioid users and non-users (P = 0.609). Conclusion(s): There is modest evidence to conclude that patients with CLBP and comorbid depression, compared with those without depression, were more likely to try both opioid and non-opioid pain treatments. Non-response to other pain treatments may partly explain why depression is associated with greater prescription opioid use.Copyright © The Author(s) 2019. Published by Oxford University Press. All rights reserved.</t>
  </si>
  <si>
    <t>https://dx.doi.org/10.1093/FAMPRA/CMZ062</t>
  </si>
  <si>
    <t>Family Practice. 37(3) (pp 348-354), 2020. Date of Publication: 2020.</t>
  </si>
  <si>
    <t>Shams, Ieta;Sanger, Nitika;Bhatt, Meha;Rosic, Tea;Luo, Candice;Shahid, Hamnah;Mouravska, Natalia;Tam, Sabrina Lue;Hillmer, Alannah;Chawar, Caroul;D'Elia, Alessia;Hudson, Jacqueline;Marsh, David;Thabane, Lehana;Samaan, Zainab</t>
  </si>
  <si>
    <t>The association between health conditions and cannabis use in patients with opioid use disorder receiving methadone maintenance treatment.</t>
  </si>
  <si>
    <t>Background: Cannabis is the most commonly used substance among patients in methadone maintenance treatment (MMT) for opioid use disorder. Current treatment programmes neither screen nor manage cannabis use. The recent legalisation of cannabis in Canada incites consideration into how this may affect the current opioid crisis. Aims: Investigate the health status of cannabis users in MMT. Method: Patients were recruited from addiction clinics in Ontario, Canada. Regression analyses were used to assess the association between adverse health conditions and cannabis use. Further analyses were used to assess sex differences and heaviness of cannabis use. Results: We included 672 patients (49.9% cannabis users). Cannabis users were more likely to consume alcohol (odds ratio 1.46, 95% CI 1.04â€“2.06, P = 0.029) and have anxiety disorders (odds ratio 1.75, 95% CI 1.02â€“3.02, P = 0.043), but were less likely to use heroin (odds ratio 0.45, 95% CI 0.24â€“0.86, P = 0.016). There was no association between cannabis use and pain (odds ratio 0.98, 95% CI 0.94â€“1.03, P = 0.463). A significant association was seen between alcohol and cannabis use in women (odds ratio 1.79, 95% CI 1.06â€“3.02, P = 0.028), and anxiety disorders and cannabis use in men (odds ratio 2.59, 95% CI 1.21â€“5.53, P = 0.014). Heaviness of cannabis use was not associated with health outcomes. Conclusions: Our results suggest that cannabis use is common and associated with psychiatric comorbidities and substance use among patients in MMT, advocating for screening of cannabis use in this population. (PsycInfo Database Record (c) 2022 APA, all rights reserved)</t>
  </si>
  <si>
    <t>https://doi.org/10.1192/bjo.2019.78</t>
  </si>
  <si>
    <t>BJPsych Open</t>
  </si>
  <si>
    <t>O'Keefe, D; Bowring, A; Aitken, C; Dietze, P</t>
  </si>
  <si>
    <t>The Association between Intentional Overdose and Same-Sex Sexual Intercourse in a Cohort of People who Inject Drugs in Melbourne, Australia</t>
  </si>
  <si>
    <t>People who inject drugs; lesbian; gay; bisexual; sexual orientation; intentional overdose; suicide</t>
  </si>
  <si>
    <t>POSTTRAUMATIC-STRESS-DISORDER; C VIRUS-INFECTION; RISK-FACTORS; SUICIDE ATTEMPTS; HEROIN DEPENDENCE; MENTAL-HEALTH; BISEXUAL MEN; GAY; USERS; ORIENTATION</t>
  </si>
  <si>
    <t>Background: People who inject drugs (PWID) are at disproportionately high risk of suicidal behaviors, as are individuals who report same-sex attraction or experience. However, there is little evidence of compounded risk of suicide for individuals who report same-sex sexual intercourse (SSI) and are PWID. Objectives: To explore the associations of lifetime intentional overdose amongst a cohort of PWID, with particular attention to those reporting SSI. Methods: The sample included 529 participants, from an ongoing cohort of 757 PWID. An ever SSI variable was created for participants who reported sexual intercourse with a same-sex partner at any longitudinal interview. We explored the adjusted associations between SSI and lifetime intentional overdose using logistic regression. Results: Ninety-one (17%) participants reported ever experiencing an intentional overdose. Forty-one (8%) participants reported SSI at any interview. Three hundred and sixty (68%) participants reported diagnosis of a mental health condition. Diagnosis of a mental health condition (AOR = 2.02, 95% CIs: 1.14, 3.59) and SSI (AOR = 2.58, 95% CIs: 1.22, 5.48) significantly increased the odds of lifetime intentional overdose. Conclusions/Importance: We found a heightened risk of intentional overdose amongst PWID reporting SSI, after controlling for diagnosis of a mental health condition. Services need to be aware of this heightened risk and target interventions appropriately.</t>
  </si>
  <si>
    <t>Zakaria H.M.
 Mansour T.R.
 Telemi E.
 Hunt R.J.
 Asmaro K.P.
 Macki M.
 Bazydlo M.
 Schultz L.
 Nerenz D.
 Abdulhak M.
 Schwalb J.M.
 Chang V.W.</t>
  </si>
  <si>
    <t>The association between PHQ-2 screening and patient satisfaction and return to work up to 2-years after lumbar fusion: Analysis from the Michigan spine surgery improvement collaborative (MSSIC).</t>
  </si>
  <si>
    <t>INTRODUCTION: The Michigan Spine Surgery Improvement Collaborative (MSSIC) is a prospective, longitudinal, multicenter, quality improvement collaborative. Using MSSIC, we sought to identify the relationship between a positive PHQ-2, which is predictive of depression, and patient satisfaction, return to work, and achieving ODI MCID up to 2-yr after lumbar fusion. METHOD(S): A total of 8585 lumbar fusion patients were analyzed. Patient satisfaction was measured by the NASS patient satisfaction index. A positive PHQ-2 score is =3, which has a 82.9% sensitivity and 90.0% specificity in detecting major depressive disorder. Generalized estimating equations (GEE) models were constructed; variables tested include age, gender, race, PMH, preoperative diagnosis (disc herniation, spondylolisthesis, etc), preoperative symptoms (axial pain, radicular pain, etc), severity of surgery, and preoperative opioid usage. RESULT(S): Patients with a positive PHQ-2 score were less likely to be satisfied after lumbar fusion at 90-d (OR 0.93, P &lt; .001), 1-yr (OR 0.92, P = .001), and 2-yr (OR 0.92, P = .028). A positive PHQ-2 was also associated with decreased likelihood of returning to work at 90-d (OR 0.76, P &lt; .001), 1-yr (OR 0.85, P = .001), and at 2-yr (OR 0.82, P = .031). A positive PHQ-2 was predictive of failure to achieve ODI MCID at 90-d (OR 1.07, P = .005) but not at 1-yr or 2-yr after lumbar fusion. CONCLUSION(S): A multivariate analysis from a large, multicenter, prospective database on lumbar fusion patients was performed. We find that PHQ-2, which is a simple and accurate screening tool for depression, is associated with an inability to return to work and worse satisfaction up to 2-yr after lumbar fusion. Depression is a treatable condition, and so in the same way that patients are medically optimized before surgery to decrease postoperative morbidity, then perhaps patients should have preoperative psychiatric optimization to improve postoperative functional outcomes.</t>
  </si>
  <si>
    <t>https://dx.doi.org/10.1093/neuros/nyz310-626</t>
  </si>
  <si>
    <t>Clinical Neurosurgery. Conference: 2019 Annual Meeting Congress of Neurological Surgeons, CNS 2019. San Francisco, CA United States. 66(Supplement 1) (pp 131), 2019. Date of Publication: September 2019.</t>
  </si>
  <si>
    <t>Schuetze, Pamela;Eiden, Rina D.;Danielewicz, Susan</t>
  </si>
  <si>
    <t>The association between prenatal cocaine exposure and physiological regulation at 13 months of age.</t>
  </si>
  <si>
    <t>Background: This study examined the association between prenatal cocaine exposure (PCE) and autonomic regulation at 13 months of age. Methods: Measures of respiratory sinus arrhythmia (RSA) were obtained from 156 (79 exposed, and 77 nonexposed) infants during baseline and during tasks designed to elicit positive (PA) and negative affect (NA). Results: There was a significant suppression of RSA during the negative affect task for nonexposed infants but not for exposed infants. Maternal symptoms of depression or anxiety (MDA) did not mediate this association. However, gender and MDA did moderate this association such that exposed boys and exposed infants whose mothers had higher levels of MDA had an increase in RSA during a task designed to elicit NA rather than the typical pattern of RSA suppression. Conclusions: These results suggest that there are several possible pathways from PCE to physiological dysregulation during late infancy. (PsycINFO Database Record (c) 2016 APA, all rights reserved)</t>
  </si>
  <si>
    <t>https://doi.org/10.1111/j.1469-7610.2009.02165.x</t>
  </si>
  <si>
    <t>Journal of Child Psychology and Psychiatry</t>
  </si>
  <si>
    <t>Saban, Amina;Flisher, Alan J.</t>
  </si>
  <si>
    <t>The association between psychopathology and substance use in young people: A review of the literature.</t>
  </si>
  <si>
    <t>This article reviews the recent literature on the association between psychopathology and substance use in young people. An electronic literature search, using PSYCINFO/PSYCLIT and PUBMED/MEDLINE. yielded 93 English-language articles for the period 1990-2008. Of these articles, 89 (95.7%) reported studies conducted in developed countries, 57 (61.3%) had community or population samples, 38 (40.9%) had sample sizes ranging from 500 to 2000 subjects, and 33 (36.7%) had sample sizes of between 50 and 500. The most commonly-used assessment tool (n = 29,31.2%) was the Diagnostic Interview Schedule. Evidence exists for associations between depression and cigarette smoking, between anxiety and cigarette smoking, and between anxiety and alcohol use. The strength of the associations is increased with greater frequency and quantity of substance use, and is influenced by the nature of the psychopathology, the specific substances of use, and demographic factors such as gender, age or developmental stage. The need for more longitudinal studies on community populations, and increased access to funds and resources for researchers in developing countries is highlighted. (PsycINFO Database Record (c) 2016 APA, all rights reserved)</t>
  </si>
  <si>
    <t>https://doi.org/10.1080/02791072.2010.10399784</t>
  </si>
  <si>
    <t>Calcaterra S.L.
 Beaty B.
 Mueller S.R.
 Min S.-J.
 Binswanger I.A.</t>
  </si>
  <si>
    <t>The association between social stressors and drug use/hazardous drinking among former prison inmates.</t>
  </si>
  <si>
    <t>Social stressors are associated with relapse to substance use among people receiving addiction treatment and people with substance use risk behaviors. The relationship between social stressors and drug use/hazardous drinking in former prisoners has not been studied. We interviewed former prisoners at baseline, 1 to 3. weeks post prison release, and follow up, between 2 and 9. months following the baseline interview. Social stressors were characterized by unemployment, homelessness, unstable housing, problems with family, friends, and/or significant others, being single, or major symptoms of depression. Associations between baseline social stressors and follow-up drug use and hazardous drinking were analyzed using multivariable logistic regression. Problems with family, friends, and/or significant others were associated with reported drug use (AOR 3.01, 95% CI 1.18-7.67) and hazardous drinking (AOR 2.69, 95% CI 1.05-6.87) post release. Further research may determine whether interventions and policies targeting social stressors can reduce relapse among former inmates. © 2014 Elsevier Inc.</t>
  </si>
  <si>
    <t>https://dx.doi.org/10.1016/j.jsat.2014.02.002</t>
  </si>
  <si>
    <t>Journal of Substance Abuse Treatment. 47(1) (pp 41-49), 2014. Date of Publication: July 2014.</t>
  </si>
  <si>
    <t>Fisk, John E.;Montgomery, Catharine;Murphy, Philip N.</t>
  </si>
  <si>
    <t>The association between the negative effects attributed to ecstasy use and measures of cognition and mood among users.</t>
  </si>
  <si>
    <t>In self reports, abstinent ecstasy/polydrug users claim that they experience certain ongoing affective and psychological changes including elevated anxiety, arousal, and depression. In addition, various aspects of cognition (e.g., everyday memory, reasoning, executive functioning) appear to be affected. The present paper investigated the link between these two psychological sequelae. Ninety-five ecstasy/polydrug users completed tests of reasoning, intelligence, information processing speed, executive functioning, and everyday memory. Affect was measured via a mood adjective checklist. Adverse effects attributed to ecstasy were measured via responses to adjectives reflecting changes in users since they started using the drug. In addition, indicators of sleep quality and daytime sleepiness were obtained. Users attributed a number of adverse effects to ecstasy, namely heightened irritability, depression, paranoia, and deteriorating health. Adverse effects were significantly and negatively correlated with aspects of intelligence, everyday memory, and sleep quality. Length of use of ecstasy use was positively correlated with adverse effects. While many users attribute a number of adverse affects to their use of ecstasy, it remains unclear whether these self-perceptions are a corollary of the psychopharmacological effects of the drug or reflect factors which in fact predate its use. (PsycINFO Database Record (c) 2016 APA, all rights reserved)</t>
  </si>
  <si>
    <t>https://doi.org/10.1037/a0017038</t>
  </si>
  <si>
    <t>Wright T.G.
 Liu W.
 Heideman E.
 Kendle A.
 Delgado A.
 Louis J.</t>
  </si>
  <si>
    <t>The association between traumatic birth events and opioid relapse after delivery.</t>
  </si>
  <si>
    <t>Objective: Opioid overdose has emerged as the top cause of pregnancy-related death in some states, including Florida. Traumatic birth events (TBE) are associated with postpartum posttraumatic stress disorder (PTSD) and depression. We sought to examine the association between TBE and opioid relapse in the first year after delivery. Study Design: We conducted a retrospective cohort study of maternal-infant dyads affected by opioid use during pregnancy. Dyads receive longitudinal care prenatally and through the infant's early childhood, including social support and services. Collaborative data agreements allow for aggregation of data related to relapse and social services activity. We reviewed medical charts for data regarding the delivery hospitalization. Birth trauma was defined as the presence of any of the following: emergent cesarean delivery, preterm birth (&lt; 35 weeks), preeclampsia, postpartum hemorrhage, unplanned surgery, 4th-degree laceration, and operative vaginal delivery. Relapse rates were reported for the first year after delivery. Data were analyzed using chi-square, Kruskal-Wallis, and student T-test where appropriate. A p&lt; 0.05 was considered significant. Result(s): Complete data were available for a cohort of 118 patients. Among them, 25% experienced at least one traumatic birth event, and 21% relapsed in the first year after delivery. There were 5 documented overdose cases, with 2 occurring in the first week postpartum. Those who relapsed were more likely to have diagnosis of bipolar disorder during pregnancy (42.9 vs. 14%, p=0.01) but had similar rates of prenatal depression (78.6 vs. 62%, p=0.34), anxiety (76.9 vs. 66%, p= 0.52), and PTSD (23.1 vs. 14.3%, p=0.42). Of those prescribed methadone during pregnancy, similar doses at time of delivery were noted in women with and without relapse (93+/-52 vs. 89+/-54mg, p=0.67). Those who relapsed were more likely to have one or more TBE (57.1 vs. 21.2%, p=0.01). Conclusion(s): Patients with opioid use disorder and a traumatic birth event have higher relapse rates in the first year after delivery. Additional support may be indicated to prevent relapse.Copyright © 2021</t>
  </si>
  <si>
    <t>https://dx.doi.org/10.1016/j.ajog.2021.11.675</t>
  </si>
  <si>
    <t>American Journal of Obstetrics and Gynecology. Conference: SMFM 42nd Annual Meeting: The Pregnancy Meeting. Orlando United States. 226(1 Supplement) (pp S404-S405), 2022. Date of Publication: January 2022.</t>
  </si>
  <si>
    <t>Bloomfield-Clagett B, Greenstein DK, Zarate CA Jr, Ballard ED.</t>
  </si>
  <si>
    <t>The association between variability, intensity, and persistence of suicidal ideation and prospective suicidal behavior in the systematic treatment enhancement program for bipolar disorder (STEP-BD) study</t>
  </si>
  <si>
    <t>Int J Bipolar Disord. 2022 Jul 1;10(1):17. doi: 10.1186/s40345-022-00263-7.</t>
  </si>
  <si>
    <t>10.1186/s40345-022-00263-7</t>
  </si>
  <si>
    <t>Braathen D.
 Brodke D.S.
 Spina N.
 Cizik A.M.</t>
  </si>
  <si>
    <t>The Association of Opioid Use with Patient-Reported Outcome Measures Among Patients who Underwent Lumbar Spine Fusion for Mixed Indications.</t>
  </si>
  <si>
    <t>Aims: Preoperative opioid use is correlated with an increase in mortality, poor functional outcomes, and a predictor of continued use following spine surgery. The purpose of this study was to find associations with Patient Reported Outcomes Measures (PROMs) and opioid use patterns among a cohort of patients who underwent lumbar spine surgery. Method(s): This was a secondary analysis of a 2-year multi-site prospective observational study that enrolled patients undergoing lumbar spine fusion for any indication among both academic and private practices participating in a state-level spine surgery registry. PROMs were collected via mailed paper and online at baseline (preoperatively) and 1 year. PROMS data collected included: PROMIS [Pain Interference (PI), Anxiety, and Depression, Sleep, Emotional and Instrumental Support]; Oswestry Disability Index (ODI); Pain Catastrophizing (PCS), Pain Appraisal Scales (PAS), and Pain Self-Efficacy (PSE) Measures, and Leg and Back Pain Numeric Rating Scales. Descriptive statistics are reported, and statistically significant associations were determined using Student's t-test for comparing two means and Chi-Square test for proportions with significance considered p&lt;0.05. Result(s): Sixty patients used opioids prior to surgery (34%) compared to 115 (66%) non-users (N = 175). The majority of users were &gt;= 65 years of age (54%), p = 0.45. ODI at baseline among opioid users was 47 (sd = 15) compared to 34 (sd = 13) among non-users, p&lt;0.001. At 1 year, ODI improved to 23 (sd = 18) among users and 14 (sd = 20) among non-users, p = 0.002. PCS at baseline among opioid users was 54 (sd = 26) compared to 42 (sd = 24) among non-users, p = 0.002. At 1 year, PCS improved to 22 (sd = 25) among users and 10 (sd = 18) among non-users, p&lt;0.001. There was also statistically significant improvement in PI and PAS, but no difference in PSE, among both users and non-users. Conclusion(s): Both opioid users and non-users had PRO improvement after surgery with similar absolute change at 1 year. However, opioid users start with worse outcomes, (higher pain, more dysfunction) and remain worse than non-users. Lumbar spinal fusion surgery can improve functional and pain-related outcomes, but for those who are opioid users prior to surgery their function does not improve to satisfactory thresholds improvement (ODI &lt;= 22) as compared to non-users. (Figure Presented).</t>
  </si>
  <si>
    <t>https://dx.doi.org/10.1007/s11136-022-03257-1</t>
  </si>
  <si>
    <t>Quality of Life Research. Conference: 29th Annual Conference of the International Society for Quality of Life Research, ISOQOL 2022. Prague Czechia. 31(Supplement 2) (pp S138-S139), 2022. Date of Publication: November 2022.</t>
  </si>
  <si>
    <t>Miner J.R.
 Pate R.
 Nelson R.S.
 Moore J.</t>
  </si>
  <si>
    <t>The association of pain, stress, and anxiety measures with receiving opioid medications for the treatment of painful conditions in the ED.</t>
  </si>
  <si>
    <t>Background: Patient-reported pain, stress, and anxiety measures have been found to be inter-related, but it is not known if they are all associated with receiving opiate medications. Objective(s): To determine if patients' degree of reported pain, stress, or anxiety is associated with receiving opiate pain medications in the ED or at discharge. Method(s): This was a prospective observational study at an urban, Level I trauma center with 98,000 annual visits conducted between June 1, 2010 and November 1, 2011. Patients reporting pain &gt;=3/10 were eligible. Exclusion criteria included age &lt;18, a decreased level of consciousness, or the inability to answer questions. Consenting patients completed 100 mm visual analog scales (VAS) describing their perceived pain, stress, and anxiety after enrollment. The pain VAS was bounded by the words "no pain" and "most pain possible" on either side of a 100 mm line, the stress VAS with the words "no stress" and "most stress possible", the anxiety VAS with the words "not anxious" and "completely anxious". Presenting pain, stress, and anxiety VAS scores among patients who received an opioid pain medicine in the ED and at discharge and those who did not were compared using t-tests. Result(s): 3634 patients were screened, 2519 were eligible, 585 patients refused to participate, and 1934 were enrolled (median age 38, range 18 to 101, 51.4% male). 1,178/1,934 patients received an opiate while in the ED, 1,717 were discharged home, and 963 (56%) received an opiate at discharge. Results are in the table. There was a difference in presenting pain (p &lt; 0.001), stress (p &lt; 0.001), and anxiety (p &lt; 0.001) among patients that received an opioid in the ED. There was a difference in presenting pain (p &lt; 0.001) for patients discharged with an opioid prescription, but not for stress (p = 0.32) or anxiety (p = 0.90). Conclusion(s): Patient-reported pain, stress, and anxiety are higher among patients who received an opiate in the ED than in those who did not, but only pain is higher among patients who received a discharge prescription for an opioid. (Table presented).</t>
  </si>
  <si>
    <t>Academic Emergency Medicine. Conference: 2012 Annual Meeting of the Society for Academic Emergency Medicine, SAEM 2012. Chicago, IL United States. Conference Publication: (var.pagings). 19(SUPPL. 1) (pp S228), 2012. Date of Publication: April 2012.</t>
  </si>
  <si>
    <t>Caldeiro R.M.
 Malte C.A.
 Calsyn D.A.
 Baer J.S.
 Nichol P.
 Kivlahan D.R.
 Saxon A.J.</t>
  </si>
  <si>
    <t>The association of persistent pain with out-patient addiction treatment outcomes and service utilization.</t>
  </si>
  <si>
    <t>Aims: To estimate the prevalence of persistent pain among veterans in out-patient addiction treatment and examine associated addiction treatment outcomes and medical and psychiatric service use. Design, setting and participants: Analysis of data from a prospective randomized controlled trial comparing on-site versus referral primary care of veterans with substance dependence (n = 582), excluding opioid dependence who had at least one follow-up interview during the 12-month study period in a Veterans Affairs (VA) out-patient addiction treatment center. Measurements: Pain status was classified as persistent (pain was rated moderate to very severe at all time-points), low (pain was rated none to mild at all time-points) or intermittent (all others). Main outcome measures were addiction treatment retention, addiction severity index (ASI) alcohol and drug composite scores, VA service utilization and treatment costs. Finding(s): A total of 33.2% of veterans reported persistent pain and 47.3% reported intermittent pain. All groups benefited from addiction treatment, but veterans with persistent pain were in treatment for an estimated 35.1 fewer days [95% confidence interval (CI) = -64.1, -6.1, P = 0.018], less likely to be abstinent from alcohol or drugs at 12 months [odds ratio (OR) adj = 0.52; 95% CI = 0.30,0.89; P = 0.018], had worse ASI alcohol composite scores at 12 months (betaadj = 0.09; 95% CI = 0.02,0.15; P = 0.007), were more likely to be medically hospitalized (ORadj = 2.70; 95% CI = 1.02,7.13; P = 0.046) and had higher total service costs compared to those with low pain ($17 766 versus $13 261, P = 0.012). Conclusion(s): Persistent pain is common among veterans in out-patient addiction treatment and is associated with poorer rates of abstinence, worse alcohol use severity and greater service utilization and costs than those with low pain. © 2008 The Authors.</t>
  </si>
  <si>
    <t>https://dx.doi.org/10.1111/j.1360-0443.2008.02358.x</t>
  </si>
  <si>
    <t>Addiction. 103(12) (pp 1996-2005), 2008. Date of Publication: December 2008.</t>
  </si>
  <si>
    <t>Sung M.L.
 Eden S.K.
 Becker W.C.
 Crystal S.
 Duncan M.S.
 Gordon K.S.
 Kerns R.D.
 Kundu S.
 Freiberg M.
 So-Armah K.A.
 Jennifer Edelman E.</t>
  </si>
  <si>
    <t>The Association of Prescribed Opioids and Incident Cardiovascular Disease.</t>
  </si>
  <si>
    <t>Opioid prescribing remains common despite known overdose-related harms. Less is known about links to non-overdose morbidity. We determined the association between prescribed opioid receipt with incident cardiovascular disease using data from the Veterans Aging Cohort Study, a national prospective cohort of Veterans with/without HIV receiving Veterans Health Administration care. Selected participants had no/minimal prior exposure to prescription opioids, no opioid use disorder, and no severe illness one year after the study start date (baseline period). We ascertained prescription opioid exposure over 3 years after the baseline period using outpatient pharmacy fill/refill data. Incident cardiovascular disease ascertainment began at the end of the prescribed opioid exposure ascertainment period until the first incident cardiovascular disease event, death, or 9/30/2015. We used adjusted Cox proportional hazards regression models with matching weights using propensity scores for opioid receipt to estimate cardiovascular disease risk. Among 49,077 patients, 30% received opioids; median age was 42 years, 97% were male, 49% were Black, and 47% were currently smoking. Prevalence of hypertension, diabetes, current smoking, alcohol and cocaine use disorder, and depression were higher in patients receiving opioids versus not but were well-balanced by matching weights. Unadjusted cardiovascular disease incidence rates per 1000-person-years were higher among those receiving opioids versus not: 17.4[95% CI, 16.5-18.3] vs. 14.7[95% CI, 14.2-15.3]. In adjusted analyses, those receiving opioids versus not had increased hazard of incident cardiovascular disease (adjusted Hazard Ratio 1.16[95% CI, 1.08-1.24]). Prescribed opioids were associated with increased cardiovascular disease incidence, making opioids a potential modifiable cardiovascular disease risk factor. PERSPECTIVE: In a propensity score analysis of Veterans Administration data, prescribed opioids compared to no opioids were associated with an increased hazard of incident cardiovascular disease. Higher opioid doses compared with lower doses were associated with increased hazard of incident cardiovascular disease. Opioids are a potentially modifiable cardiovascular disease risk factor.Copyright © 2023. Published by Elsevier Inc.</t>
  </si>
  <si>
    <t>https://dx.doi.org/10.1016/j.jpain.2023.11.019</t>
  </si>
  <si>
    <t>The journal of pain. (no pagination), 2023. Date of Publication: 27 Nov 2023.</t>
  </si>
  <si>
    <t>Edguer, Marjorie Nigar</t>
  </si>
  <si>
    <t>The association of risk, protective factors, and gender to substance use and sexual activity among prenatally substance exposed adolescents.</t>
  </si>
  <si>
    <t>Although research has investigated both risks and protective factors associated with risky teen health behaviors, an examination of these factors simultaneously and with regard to gender differences has not been studied comprehensively or in teens known to be at elevated risk for early substance use and sexual risk taking. This study examined relationships between gender, risk and protective factors at age 12 and risky health behaviors (RHB) (alcohol, tobacco, marijuana use and sexual intercourse at age 15) in a sample of low socio-economic status, primarily African American, prenatally poly-substance exposed youth. This study utilized secondary longitudinal data from Project Newborn-Next Steps, a National Institutes on Drug Abuse (NIDA) funded longitudinal study of prenatally cocaine-exposed children and their mothers/caregivers, (NIDA RO1 07957), from 265 prenatally substance exposed adolescents. The Developmental Assets Profile, ALEXSA substance use risk scales (permissive attitude, perceived substance access) at age 12 and substance use and sexual risk behavior (YRBSS and biologic samples) at age 15 were used to assess the primary predictor variables and outcomes. Hierarchical logistic regression analysis was used to determine if a permissive attitude to toward substance use, perceived access and number of developmental assets are associated with RHB, whether these risk and protective factors interact to affect RHB and how gender influences these associations while controlling for covariates. For males, more developmental assets were a predictor of marijuana use, tobacco use, and sexual intercourse; externalizing behavior was a predictor of tobacco use, and violence exposure was a predictor of sexual intercourse. For females, perceived access to substances was a predicator of marijuana use, and tobacco use; and externalizing behavior was a predictor of sexual intercourse. Developmental assets did not moderate the relationship between risk factors and RHB. Increased understanding of risk and protective factor functioning in high risk populations is essential to designing effective prevention programs. Prevention of adolescent risky health behaviors of substance use and sexual intercourse calls for approaches that are gender and culturally informed. (PsycInfo Database Record (c) 2022 APA, all rights reserved)</t>
  </si>
  <si>
    <t>Lara L.F.
 Wastvedt S.
 Hodges J.S.
 Witkowski P.
 Wijkstrom M.
 Walsh R.M.
 Singh V.K.
 Schwarzenberg S.J.
 Pruett T.L.
 Posselt A.
 Naziruddin B.
 Nathan J.D.
 Morgan K.A.
 Mitchell R.
 Kirchner V.A.
 Mokshagundam S.L.
 Hatipoglu B.
 Gardner T.B.
 Freeman M.L.
 Chinnakotla S.
 Beilman G.J.
 Abu-El-Haija M.
 Conwell D.L.
 Bellin M.D.</t>
  </si>
  <si>
    <t>The Association of Smoking and Alcohol Abuse on Anxiety and Depression in Patients with Recurrent Acute or Chronic Pancreatitis Undergoing Total Pancreatectomy and Islet Autotransplantation: A Report from the Prospective Observational Study of TPIAT Cohort.</t>
  </si>
  <si>
    <t>Objectives Smoking and alcohol use are risk factors for acute and chronic pancreatitis, and their role on anxiety, depression, and opioid use in patients who undergo total pancreatectomy and islet autotransplantation (TPIAT) is unknown. Methods We included adults enrolled in the Prospective Observational Study of TPIAT (POST). Measured variables included smoking (never, former, current) and alcohol abuse or dependency history (yes vs no). Using univariable and multivariable analyses, we investigated the association of smoking and alcohol dependency history with anxiety and depression, opioid use, and postsurgical outcomes. Results Of 195 adults studied, 25 were current smokers and 77 former smokers, whereas 18 had a history of alcohol dependency (of whom 10 were current smokers). A diagnosis of anxiety was associated with current smoking (P = 0.005), and depression was associated with history of alcohol abuse/dependency (P = 0.0001). However, active symptoms of anxiety and depression at the time of TPIAT were not associated with smoking or alcohol status. Opioid use in the past 14 days was associated with being a former smoker (P = 0.005). Conclusions Active smoking and alcohol abuse history were associated with a diagnosis of anxiety and depression, respectively; however, at the time of TPIAT, symptom scores suggested that they were being addressed.Copyright © Wolters Kluwer Health, Inc. All rights reserved.</t>
  </si>
  <si>
    <t>https://dx.doi.org/10.1097/MPA.0000000000001850</t>
  </si>
  <si>
    <t>Pancreas. 50(6) (pp 852-858), 2021. Date of Publication: 2021.</t>
  </si>
  <si>
    <t>Kim J.
 Stechmiller J.
 Weaver M.
 Gibson D.J.
 Horgas A.
 Kelly D.L.
 Lyon D.E.</t>
  </si>
  <si>
    <t>The association of wound factors and symptoms of fatigue and pain with wound healing in chronic venous leg ulcers.</t>
  </si>
  <si>
    <t>The purpose of this study was: (1) to characterise the association of wound area, wound exudate C-reactive protein (CRP), broad-spectrum matrix metalloprotease protein (MMPs), and symptoms of fatigue and pain in individuals with chronic venous leg ulcers (CVLUs) over time and (2) to identify factors associated with the wound healing trajectory in CVLUs. Seventy four participants with CVLU who received weekly sharp debridement were recruited from a wound care clinic during the 8-week study period. To examine associations among wound CRP, MMPs, pain, fatigue, and wound healing trajectory over time, we calculated Bayes factors (BF) based on a linear mixed model. The mean age of participants was 71.8 (SD = 9.8) and the mean wound area was 2278 mm2 (SD = 7085 mm2) at baseline. Higher fatigue was strongly associated with higher MMPs (BF = 9, 95% HDI: [-.05,.43]), lower CRP (BF = 11, 95% HDI: [-.02,.002]), and large areas of wound (BF = 20, 95% HDI: [-.001,.01]). Higher CRP and MMPs activity in wound exudate and higher fatigue were associated with a larger wound area. To facilitate wound healing, clinicians need to utilise the multifactorial approach, which includes wound treatment and management of symptoms such as pain and fatigue, because of the molecular and psycho-behavioural factors involved in wound healing.Copyright © 2022 The Authors. International Wound Journal published by Medicalhelplines.com Inc (3M) and John Wiley &amp; Sons Ltd.</t>
  </si>
  <si>
    <t>https://dx.doi.org/10.1111/iwj.13966</t>
  </si>
  <si>
    <t>International Wound Journal. 20(4) (pp 1098-1111), 2023. Date of Publication: April 2023.</t>
  </si>
  <si>
    <t>Hesse, M</t>
  </si>
  <si>
    <t>The Beck Depression Inventory in patients undergoing opiate agonist maintenance treatment</t>
  </si>
  <si>
    <t>DRUG-DEPENDENCE; SYMPTOMS; DISORDER; COMORBIDITY; PREDICTORS; ALCOHOL</t>
  </si>
  <si>
    <t>Background and objectives. The Beck Depression Inventory (BDI) is a widely used measure of depression severity in both research and clinical contexts. This study aimed at assessing its stability and associations with ongoing drug use in a sample of patients in opiate agonist maintenance treatment who were not abstinent from illicit drugs. Design and method. The study was a prospective, naturalistic study. Subjects in enhanced or standard psychosocial services along with opiate agonist maintenance treatment were administered the BDI and the European Addiction Severity Index (EuropASI) twice by research technicians, approximately 2 weeks after intake and at 18 months follow-up. Findings. There were rather small mean changes from intake to follow-up in the BDI, and mean-level stability in subjects was rather high as evidenced by a high intra-class correlation between intake score and follow-up score. The stability of the BDI was reduced at high levels of drug use severity at intake, and BDI was a moderate predictor of drug use severity at follow-up. Conclusions. The BDI measures a construct that is both stable and of predictive validity in a sample of non-abstinent opiate agonist maintenance patients, although very severe drug use at baseline appeared to reduce the stability of the BDI.</t>
  </si>
  <si>
    <t>Hesse M.</t>
  </si>
  <si>
    <t>The Beck Depression Inventory in patients undergoing opiate agonist maintenance treatment.</t>
  </si>
  <si>
    <t>Background and objectives. The Beck Depression Inventory (BDI) is a widely used measure of depression severity in both research and clinical contexts. This study aimed at assessing its stability and associations with ongoing drug use in a sample of patients in opiate agonist maintenance treatment who were not abstinent from illicit drugs. Design and method. The study was a prospective, naturalistic study. Subjects in enhanced or standard psychosocial services along with opiate agonist maintenance treatment were administered the BDI and the European Addiction Severity Index (EuropASI) twice by research technicians, approximately 2 weeks after intake and at 18 months follow-up. Findings. There were rather small mean changes from intake to follow-up in the BDI, and mean-level stability in subjects was rather high as evidenced by a high intra-class correlation between intake score and follow-up score. The stability of the BDI was reduced at high levels of drug use severity at intake, and BDI was a moderate predictor of drug use severity at follow-up. Conclusions. The BDI measures a construct that is both stable and of predictive validity in a sample of non-abstinent opiate agonist maintenance patients, although very severe drug use at baseline appeared to reduce the stability of the BDI. © 2006 The British Psychological Society.</t>
  </si>
  <si>
    <t>https://dx.doi.org/10.1348/014466505X68069</t>
  </si>
  <si>
    <t>British Journal of Clinical Psychology. 45(3) (pp 417-425), 2006. Date of Publication: September 2006.</t>
  </si>
  <si>
    <t>Weiss, Linda;Egan, James E.;Botsko, Michael;Netherland, Julie;Fiellin, David A.;Finkelstein, Ruth</t>
  </si>
  <si>
    <t>The BHIVES collaborative: Organization and evaluation of a multisite demonstration of integrated buprenorphine/naloxone and HIV treatment.</t>
  </si>
  <si>
    <t>Substance abuse is associated with poor medical and quality-of-life outcomes among HIV-infected individuals. Although drug treatment may reduce these negative consequences, for many patients, options are limited. Buprenorphine/naloxone, an opioid agonist treatment that can be prescribed in the United States in office-based settings, can be used to expand treatment capacity and integrate substance abuse services into HIV care. Recognizing this potential, the US Health Resources and Services Administration funded the development and implementation of demonstration projects that integrated HIV care and buprenorphine/naloxone treatment at 10 sites across the country. An Evaluation and Technical Assistance Center provided programmatic and clinical support as well as oversight for an evaluation that examined the processes for and outcomes of integrated care. The evaluation included patient-level self-report and chart abstractions as well as provider and site level data collected through surveys and in-depth interviews. Although multisite demonstrations pose implementation and evaluation challenges, our experience demonstrates that these can, in part, be addressed through ongoing communication and technical assistance as well as a comprehensive evaluation design that incorporates multiple research methods and data sources. Although limitations to evaluation findings persist, they may be balanced by the scope and 'real-world' context of the initiative. (PsycInfo Database Record (c) 2023 APA, all rights reserved)</t>
  </si>
  <si>
    <t>https://doi.org/10.1097/QAI.0b013e3182097426</t>
  </si>
  <si>
    <t>Akiskal H.</t>
  </si>
  <si>
    <t>The bipolar spectrum: from temperament to genes.</t>
  </si>
  <si>
    <t>"Bipolar spectrum" first appeared in the psychiatric literature in a 1977 paper on a prospective follow-up of cyclothymic individuals: Most developed depression or bipolar II, fewer developed full blown manic-depressive illness and, significantly, nearly half the sample treated with antidepressants developed increased cycling. Much of the evidence for this broadened bipolar concept has come during the past few years. Subthreshold bipolar conditions have been identified in the community and several epidemiological studies in Europe the United States, Latin America, and the Middle East, showing an average population prevalence of 2-4%. Prospective follow-up has shown progression of subthreshold bipolarity to full-blown bipolar disorders. There has been great momentum in the clinical literature to study the various forms of the bipolar spectrum, which in addition to the well-known types I and II in the DMS-IV and ICD-10 language, include depressions with shorter hypomanias, hypomanias elicited by antidepressant treatment, depressions arising from various bipolar temperaments such as the cyclothymic and the hyperthymic, as well as depressions with inter-episodic hypomania (depressive mixed state). Despite criticism from some quarters, bipolar validation has been achieved for most of these in rigorously conducted studies coming from various clinics in the world, particularly the United States, Italy, France and Hungary, as well as two national studies from Poland and France. Other proposed bipolar concepts refer to issues that have to do with "unipolar" depressions with high recurrence, atypicality, seasonality, early age at onset, depression with bipolar family history, and affective states occurring in the setting of multiple anxiety disorders, as well as those in the postpartum period. In addition, there is the controversial proposal that polysubstance abuse, particularly cocaine and stimulant, might be related to the bipolar spectrum. This is a large terrain and beyond the conventional literature but of major significance for public health, clinical psychiatry, psychiatric theory and research methodology, including genetics. Thus, the field has progressed to the point of proposing some "soft" bipolar conditions as behavioral endophenotypes for bipolar disorder; left amygdala activation is the brain correlate of those with cyclothymia. Furthermore, recent data from Italy and Scotland have identified, respectively, white matter abnormalities based on dysthymia/hyperthymia ratio, as well as, among unaffected relatives from bipolar families, including those with cyclothymia. More recently, our group, with Norwegian collaboration, has identified genes comorbid for bipolar spectrum and migraine. Finally, provocative data on distinct longitudinal temperamental patterns associated with 4 distinct genes on the pathway to mania, have been delineated by our group in San Diego.</t>
  </si>
  <si>
    <t>Bipolar Disorders. Conference: 5th Biennial Conference of the International Society for Bipolar Disorders. Istanbul Turkey. Conference Publication: (var.pagings). 14(SUPPL. 1) (pp 26), 2012. Date of Publication: March 2012.</t>
  </si>
  <si>
    <t>Gatopoulou X.
 Iraqi W.
 Morgan K.
 Helme K.
 Spain V.A.
 Redfearn J.
 Gardiner B.</t>
  </si>
  <si>
    <t>The Burden of a Multiple Myeloma Diagnosis on Patients and Caregivers in the First Year: Western European Findings.</t>
  </si>
  <si>
    <t>Background: This research aimed to quantify the burden of illness (BoI) in transplant eligible (TE) and transplant non-eligible (TNE) newly diagnosed multiple myeloma (NDMM) patients and their caregivers, in the first year after diagnosis: at months 0, 3, and 12. Method(s): Prospective, cross-sectional, observational NDMM study of TE and TNE patients and their caregivers from France, Germany, Italy, and Spain was conducted between May 2019 and January 2021. A structured, online questionnaire measuring disease burden, direct and costs, out-of-pocket expenses, and health-related quality of life (HRQoL) was used. Descriptive statistics were performed. Result(s): A total of 164, 160, and 190 NDMM patients [&gt;65 years; self-described healthy; not working; living with caregiver] answered at months 0, 3, and 12. Patients lost independence to perform daily activities; mean pain intensity rose and opioid utilization increased, more significantly among TNE patients. Overall health status and HRQoL remained stable. Median 3-month direct medical costs peaked at month 3. Specialist consultations and hospital admissions were the greatest cost amongst TE and TNE patients. Home adaptations increased out-of-pocket expenditures amongst TNE patients. Patients describing themselves as working spent a median 0 hours in the office at all time points. A total of 131, 122, and 124 caregivers answered at months 0, 3, and 12. Mean self-rated burden score rose. By month 12, half of caregivers developed stress, anxiety or depression. Most employed caregivers continued working. Productivity was low at month 0 with a trend of recovering at month 12. Caregivers of TNE compared to TE patients reported greater time burden. Caregivers' HRQoL was stable over time. Conclusion(s): NDMM is burdensome for patients and caregivers in the first year after diagnosis. TNE patients are more dependent on caregivers and incur higher care costs than TE patients. Despite the financial, physical, and emotional burden, HRQoL remains stable possibly indicating resilience and illness adjustment amongst patients and caregivers.Copyright © 2022 Gatopoulou et al.</t>
  </si>
  <si>
    <t>https://dx.doi.org/10.2147/CEOR.S367458</t>
  </si>
  <si>
    <t>ClinicoEconomics and Outcomes Research. 14 (pp 731-753), 2022. Date of Publication: December 2022.</t>
  </si>
  <si>
    <t>The burden of chronic low back pain with and without a neuropathic component: A healthcare resource use and cost analysis.</t>
  </si>
  <si>
    <t>Background: This research addresses the need for population-based studies on the burden of chronic low back pain (CLBP) by examining healthcare service use and costs for patients with and without neuropathic components in the US population. Method(s): Data were analyzed from PharMetrics IMS LifeLinkTM US Claims Database (20062008). Patients (&gt;=18 years) with 36 months continuous enrollment, ICD-9 code for low back pain, and claims in 3 out of 4 consecutive months in the 12-month prospective period were included and classified with CLBP. Patients were further classified with a neuropathic component (wNP) and without a neuropathic component (woNP) based on ICD-9 codes. Healthcare resources, physical therapy, prescription medication use, and associated costs were assessed for the period January 1December 31, 2008. Result(s): A number of patients (39,425) were identified with CLBP (90.4% wNP). Patients wNP included more women, were older and more likely to have clinically diagnosed depression, and made significantly greater use of any prescription medication at index event, opioids (particularly schedule II), and healthcare resources. Total direct costs of CLBP-related resource use were ~US$96 million over a 12-month follow-up. CLBP wNP accounted for 96% of total costs and mean annual cost of care/patient was ~160% higher than CLBP patients woNP (US$ 2577 vs US$ 1007, p&lt;0.0001). Limitation(s): This study was descriptive and was not designed to demonstrate causality between diagnosis, treatment, and outcomes. Resource use and costs for reasons other than LBP were not included. Patients with neuropathic pain are more likely to seek treatment; therefore CLBP patients with a non-neuropathic component may be under-represented. Conclusion(s): The disproportionately high share of interventional resource use in CLBP wNP suggests greater need for new treatment options that more comprehensively manage the range of pain symptoms and signaling mechanisms involved, to help improve patient outcomes and reduce the burden on healthcare systems. © 2012 Informa UK Ltd.</t>
  </si>
  <si>
    <t>https://dx.doi.org/10.3111/13696998.2011.642090</t>
  </si>
  <si>
    <t>Journal of Medical Economics. 15(2) (pp 245-252), 2012. Date of Publication: April 2012.</t>
  </si>
  <si>
    <t>Papaluca T.
 Craigie A.
 Mcdonald L.
 Edwards A.
 Hoang A.
 Pappas A.
 Waldron A.
 Mccoy K.
 Winter R.
 Stoove M.
 Doyle J.
 Hellard M.
 Holmes J.
 Macisaac M.
 Desmond P.
 Iser D.
 Thompson A.</t>
  </si>
  <si>
    <t>The C-LINK trial: A prospective randomized controlled trial showing that case management after release from prison increases linkage to hepatitis C care.</t>
  </si>
  <si>
    <t>Background and Aim: Treatment of prisoners is now recognized to be essential for Australia to achieve elimination of hepatitis C by 2030. Hepatitis C virus (HCV) seroprevalence in Victorian prisons exceeds 25% and is as high as 50% among incarcerated people who inject drugs (PWID). HCV treatment in the prison setting is safe and effective and can reach prisoners in large numbers; however, some prisoners are released untreated. On community re-entry, individuals are faced with multiple immediate competing priorities, including finding accommodation and employment, renegotiating social networks, and managing potential drug and alcohol recidivism. In this context, we have previously shown that successful linkage to HCVcare after prison release is rare. Interventions targeted at improving health care linkage among prisoners after community re-entry have shown positive outcomes for use of primary health care, mental health care, and HIV care. There are no data regarding interventions to improve HCV treatment uptake. We aimed to evaluate the benefit of case management on the likelihood of HCV linkage to care among released prisoners with untreated HCV infection. Method(s):We performed a prospective randomized controlled trial in which released prisoners with HCV were assigned to either case management or standard of care. Case management included frequent telephone-based contact; prescribing and dispensing of HCV direct-acting antiviral (DAA) therapies; and reimbursement for DAA copayment, study participation time (at treatment milestones), and opioid substitution therapy (OST), where relevant. Standard of care included sending a detailed HCV assessment summary to a nominated health care provider. Crossover to case management occurred if participants in the standard-of-care arm remained untreated 6 months after randomization. The primary outcome was prescription of HCV DAAs within 6 months of release. DAA prescription was confirmed via a national prescription database. Result(s): A total of 46 participants were randomized. The mean age was 35 years, 62% were male, and 20% identified as Aboriginal or Torres Strait Islander. No participants had cirrhosis. All participants volunteered a lifetime history of injecting drug use (IDU), and 90% (36/40) reported IDU within the 6 months before incarceration. On prison release, 28% were prescribed OST. One had HIV co-infection. Fifty percent self-reported a psychiatric diagnosis, and 43% were prescribed a psychotropic medication. We randomly assigned 22 participants to intensive case management and 24 to standard of care. Of the 22 in the intensive follow-up group, 17 (77%) commenced HCV DAAs within 6 months of release, compared with eight of 24 (33%) in the standard-of-care group (P&lt;0.001). Of the 17 who commenced DAAs in the intensive follow-up group, 13 started via the program, three started within the prison on reincarceration, and one sought treatment independently. Ten were contactable at end of treatment and five at the sustained virological response at 12 weeks time point, all of whom achieved cure. In the standard-of-care group, six commenced DAAs in the community and two within the prison. Reincarceration rates were similar between the groups(9/22, 41% vs 8/24, 33%). Two participants in the standard-of-care group who were untreated 6 months after randomization have commenced DAAs via the program, while the remainder were uncontactable. Conclusion(s): This is the first study to show that intensive case management after community re-entry for prisoners living with HCVis associated with a greater likelihood of commencing DAA treatment. The data strongly support the integration of specific HCV pathways into community programs that support reintegration of prisoners released to freedom. Such programs could contribute to HCV elimination, while mitigating the long-term risks of HCV infection for this vulnerable population.</t>
  </si>
  <si>
    <t>Journal of Gastroenterology and Hepatology (Australia). Conference: Gastroenterological Society of Australia, GESA and Australian Gastroenterology Week, AGW 2020. Virtual. 35(SUPPL 1) (pp 83-84), 2020. Date of Publication: November 2020.</t>
  </si>
  <si>
    <t>Daniels-Witt Q.
 Thompson A.
 Glassman T.
 Federman S.
 Bott K.</t>
  </si>
  <si>
    <t>The case for implementing the levels of prevention model: Opiate abuse on American college campuses.</t>
  </si>
  <si>
    <t>Opiate abuse in the United States is on the rise among the college student population. This public health crisis requires immediate action from professionals and stakeholders who are committed to addressing the needs of prospective, current, and recovering opiate users using comprehensive prevention methods. Such approaches have been used to deliver primary, secondary, and tertiary intervention to alcohol and other drug users but are underutilized in the case of opiate abuse among college students in the United States. There is a definite need for involving college campus faculty, staff, students, and others in efforts to prevent opiate abuse at all levels. Our recommendations include specific strategies to address this imminent issue using an innovative application of the traditional Levels of Prevention Model.</t>
  </si>
  <si>
    <t>https://dx.doi.org/10.1080/07448481.2017.1341900</t>
  </si>
  <si>
    <t>Journal of American college health : J of ACH. 65(7) (pp 518-524), 2017. Date of Publication: 01 Oct 2017.</t>
  </si>
  <si>
    <t>Miclescu A.
 Butler S.
 Karlsten R.</t>
  </si>
  <si>
    <t>The changing face of acute pain services.</t>
  </si>
  <si>
    <t>Background and Aims Acute Pain Services have been implemented initially to treat inadequate postoperative pain. This study was undertaken to prospectively review the current challenges of the APS team in an academic hospital assessing the effects of its activity on both surgical and medical pain intensity. It also define the characteristics of the patients and the risk factors influencing the multiple visits from the APS team. Method This prospective cohort study was conducted at Uppsala University Hospital (a Swedish tertiary and quaternary care hospital) during one year. All the patients referred to the APS team were enrolled. A standardized data collection template of demographic data, medical history, pain diagnosis, associated diseases, duration of treatment, number of visits by the APS team and type of treatment was employed. The primary outcomes were pain scores before, after treatment and the number of follow-ups. The patients were visited by APS at regular intervals and divided by the number of visits by APS team into several groups: group 1 (one visit and up to 2 follow ups); group 2 (3 to 4 follow-ups); group 3 (5 to 9 follow-ups); group 4 (10 to 19 follow-ups); group 5 (&gt;20 followups). The difference between groups were analyzed with ordinal logistic regression analyses. Results Patients (n = 730) (mean age 56 +/- 4, female 58%, men 42%) were distributed by service to medical (41%) and surgical (58%). Of these, 48% of patients reported a pain score of moderate to severe pain and 27% reported severe pain on the first assessment. On the last examination before discharge, they reported 25-30% less pain (P = 0.002). The median NRS (numerical rating scores) decreased significantly from 9.6 (95% confidence interval, 8.7-9.9) to 6.3 (6.1-7.4) for the severe pain (P &lt; 0.0001), from 3.8 (3.2-4.3) to 2.4 (1.8-2.9) for the moderate pain. The odds ratio for frequent follow-ups of the patients between 18 and 85 years (n = 609) was 2.33 (95% CI: 1.35-4.02) if the patient had a history of chronic neuropathic pain, 1.80(1.25-2.60) in case the patient had a history of chronic nociceptive pain, 2.06(1.30-3.26) if he had mental diseases, and 3.35(2.21-5.08) if he had opioid dependency at the time of consultation from APS. Strong predictors of frequent visits included female gender (P = 0.04). Conclusions Beside the benefits of APS in reducing pain intensity, this study demonstrates that the focus of APS has been shifted from the traditional treatment of acute surgical pain to the clinical challenges of treating hospitalized patients with a high comorbidity of psychiatric diseases, opioid dependency and chronic pain. Implications The concept of an APS will ultimately be redefined according to the new clinical variables. In the light of the increasing number of patients with complex pain states and chronic pain, opioid dependency and psychiatric comorbidities it is mandatory that the interdisciplinary APS team should include other specialties besides the "classical interdisciplinary APS team", as psychiatry, psychology, rehabilitation and physiotherapy with experience in treating chronic pain patients.Copyright © 2017 Scandinavian Association for the Study of Pain</t>
  </si>
  <si>
    <t>Scandinavian Journal of Pain. 16 (pp 204-210), 2017. Date of Publication: July 2017.</t>
  </si>
  <si>
    <t>Reveille J.D.
 Lee M.J.
 Gensler L.S.
 Ward M.M.
 Hwang M.C.
 Learch T.J.
 Tahanan A.
 Diekman L.
 Rahbar M.H.
 Ishimori M.L.
 Weisman M.H.</t>
  </si>
  <si>
    <t>The changing profile of ankylosing spondylitis in the biologic era.</t>
  </si>
  <si>
    <t>Objective: To compare disease characteristics, comorbidities, and medication utilization of 1141 patients with ankylosing spondylitis (AS) with short (&lt; 20 years) and long (&gt;= 20 years) disease duration enrolled in the Prospective Study of Outcomes in AS (PSOAS) study over three different periods of time and followed longitudinally. Method(s): Study visits were carried out every 6 months examining disease activity (Bath AS Disease Activity Index (BASDAI), C-reactive protein, erythrocyte sedimentation rate), functional impairment, depression, and medication utilization as well as radiographic severity. Groups were compared with regression models using generalized estimating equation, linear, and Poisson regressions after adjusting for sites and for patients withdrawing from the study at less than 2 years follow-up. Result(s): Overall, AS patients with long disease duration were more likely to be married, white, receiving disability, and to be with higher functional impairment and radiographic severity, more uveitis, diabetes, hypertension, cardiovascular disease, and osteoporosis, and with less nonsteroidal anti-inflammatory drug (NSAID) and more opioid use than those with short disease duration. Current smoking decreased between 2002 and 2019 regardless of disease duration. Lower baseline NSAID and methotrexate/sulfasalazine use and higher TNF inhibitor usage were seen only in those with shorter disease duration, though NSAID use and functional impairment decreased over time in both groups. Disease activity, depression scores, and NSAID use decreased and anti-TNF use increased in those followed &gt; 8 years. Conclusion(s): Patients with AS enrolling in this multicenter longitudinal cohort have different disease profiles and medication utilization over time, perhaps reflecting innovations in treatment and increasing disease awareness.Key Points* The use of NSAIDs, nonbiologic DMARDs, and prednisone has decreased over the past 16 years in patients with AS.* The use of anti-TNF agents has dramatically increased.* In treated patients, disease activity, depression scores, and functional impairment have decreased over time.Copyright © 2020, International League of Associations for Rheumatology (ILAR).</t>
  </si>
  <si>
    <t>https://dx.doi.org/10.1007/s10067-020-05260-8</t>
  </si>
  <si>
    <t>Clinical Rheumatology. 39(9) (pp 2641-2651), 2020. Date of Publication: 01 Sep 2020.</t>
  </si>
  <si>
    <t>Miner J.R.
 Klein L.R.
 Cole J.B.
 Driver B.E.
 Moore J.C.
 Ho J.D.</t>
  </si>
  <si>
    <t>The Characteristics and Prevalence of Agitation in an Urban County Emergency Department.</t>
  </si>
  <si>
    <t>Study objective: We seek to determine the characteristics and prevalence of agitation among patients in an urban county emergency department (ED). Method(s): This was a prospective observational study of ED patients at an urban Level I trauma center. All ED patients were screened during daily randomized 8-hour enrollment periods. Adult agitated patients, defined as having an altered mental status score greater than 1, were included. Trained research volunteers collected demographics and baseline data, including the presenting altered mental status score, use and type of restraints, and whether any initial sedative was given. The altered mental status score, vital signs, and any medications or treatments given were recorded every 5 minutes thereafter until the patient had an altered mental status score less than 1. Providers were asked to describe clinical events resulting in an intervention occurring during the patient course, including hypotension, vomiting, increased monitoring, use of supplemental oxygen or airway adjunct, or intubation. The provider also completed a checklist to determine the presence of delirium symptoms. Result(s): A total of 43,838 patients were screened (45.1% women; median age 33 years; range 0 to 102 years). The prevalence of agitation was 2.6% (1,146/43,838; median altered mental status score 2). Of these patients, 84% (969/1,146) required physical restraint and 72% (829/1,146) required sedation with an intramuscular injection. Sedative agents were olanzapine in 39% of patients (442/1,146), droperidol in 20% (224/1,146), haloperidol in 20% (226/1,146), a benzodiazepine in 6% (68/1,146), and ketamine in 5% (52/1,146). Delirium characteristics were observed in 0.6% of patients (260/43,838), representing 23% of agitated patients in the ED. Clinical events were observed in 13% of agitated patients (114/866) without delirium symptoms and 26% (68/260) with delirium symptoms. Characteristics associated with a clinical event included delirium symptoms (odds ratio [OR] 1.6; 95% confidence interval [CI] 1.2 to 2.4), a cause related to a drug other than alcohol (OR 1.7; 95% CI 1.1 to 2.9), or a nondrug-induced cause of agitation (OR 3.5; 95% CI 2.3 to 5.6). Conclusion(s): The prevalence of agitation in the ED was 2.6%. Agitated patients frequently required restraint and sedation, with significant rates of clinical events requiring intervention.Copyright © 2018 American College of Emergency Physicians</t>
  </si>
  <si>
    <t>Annals of Emergency Medicine. 72(4) (pp 361-370), 2018. Date of Publication: October 2018.</t>
  </si>
  <si>
    <t>Larance, Briony;Lintzeris, Nicholas;Bruno, Raimondo;Peacock, Amy;Cama, Elena;Ali, Robert;Kihas, Ivana;Hordern, Antonia;White, Nancy;Degenhardt, Louisa</t>
  </si>
  <si>
    <t>The characteristics of a cohort who tamper with prescribed and diverted opioid medications.</t>
  </si>
  <si>
    <t>Aims: To describe the methods and baseline characteristics of a cohort of people who tamper with pharmaceutical opioids, formed to examine changes in opioid use following introduction of Reformulated OxyContinÂ®. Methods: Participants were 606 people from three Australian jurisdictions who reported past month injecting, snorting, chewing or smoking of a pharmaceutical opioid and had engaged in these practices at least monthly in the past 6 months. Baseline interviews were conducted prior to introduction of Reformulated OxyContinÂ® in April 2014. Patterns of opioid use and cohort characteristics were examined according to whether participants were prescribed opioid medications, or exclusively used diverted medication. Results: The cohort reported high levels of moderate/severe depression (61%), moderate/severe anxiety (43%), post-traumatic stress disorder (42%), chronic pain or disability (past 6 months, 54%) and pain (past month, 47%). Lifetime use of oxycodone, morphine, opioid substitution medications and codeine were common. Three-quarters (77%) reported ICD-10 lifetime pharmaceutical opioid dependence and 40% current heroin dependence. Thirteen percent reported past year overdose, and 70% reported at least one past month opioid injection-related injury or disease. The cohort displayed complex clinical profiles, but participants currently receiving opioid substitution therapy who were also prescribed other opioids particularly reported a wide range of risk behaviors, despite their health service engagement. Conclusions: Findings highlight the heterogeneity in the patterns and clinical correlates of opioid use among people who tamper with pharmaceutical opioids. Targeted health interventions are essential to reduce the associated harms. (PsycINFO Database Record (c) 2017 APA, all rights reserved)</t>
  </si>
  <si>
    <t>https://doi.org/10.1016/j.jsat.2015.06.001</t>
  </si>
  <si>
    <t>The characteristics of heroin users entering treatment: Findings from the Australian Treatment Outcome Study (ATOS).</t>
  </si>
  <si>
    <t>The current study aimed to describe the characteristics (demographics, drug use, mental and physical health) of entrants to treatment for heroin dependence in three treatment modalities; and to compare these characteristics with heroin users not in or seeking treatment. Participants were 825 current heroin users recruited from Sydney, Adelaide and Melbourne: 277 entering methadone/buprenorphine maintenance treatment (MT), 288 entering detoxification (DTX), 180 entering drug-free residential rehabilitation (RR) and 80 not in treatment (NT). Treatment entrants were generally long-term heroin users with previous treatment experience. The majority of the sample (55%) were criminally active in the month preceding interview. Injection-related health problems (74%) and a history of heroin overdose (58%) were commonly reported. There were high degrees of psychiatric co-morbidity, with 49% reporting severe psychological distress, 28% having current major depression, 37% having attempted suicide and 42% having a lifetime history of post-traumatic stress disorder. Personality disorders were also prevalent, with 72% meeting criteria for antisocial personality disorder and 47% screening positive for borderline personality disorder. Striking similarities were noted between the non-treatment and treatment groups in length of heroin use career, drug use and treatment histories. (PsycInfo Database Record (c) 2022 APA, all rights reserved)</t>
  </si>
  <si>
    <t>https://doi.org/10.1080/09595230500286039</t>
  </si>
  <si>
    <t>Maj M.
 van Os J.
 De Hert M.
 Gaebel W.
 Galderisi S.
 Green M.F.
 Guloksuz S.
 Harvey P.D.
 Jones P.B.
 Malaspina D.
 McGorry P.
 Miettunen J.
 Murray R.M.
 Nuechterlein K.H.
 Peralta V.
 Thornicroft G.
 van Winkel R.
 Ventura J.</t>
  </si>
  <si>
    <t>The clinical characterization of the patient with primary psychosis aimed at personalization of management.</t>
  </si>
  <si>
    <t>The current management of patients with primary psychosis worldwide is often remarkably stereotyped. In almost all cases an antipsychotic medica-tion is prescribed, with second-generation antipsychotics usually preferred to first-generation ones. Cognitive behavioral therapy is rarely used in the vast majority of countries, although there is evidence to support its efficacy. Psychosocial interventions are often provided, especially in chronic cases, but those applied are frequently not validated by research. Evidence-based family interventions and supported employment programs are seldom implemented in ordinary practice. Although the notion that patients with primary psychosis are at increased risk for cardiovascular diseases and diabetes mellitus is widely shared, it is not frequent that appropriate measures be implemented to address this problem. The view that the management of the patient with primary psychosis should be personalized is endorsed by the vast majority of clinicians, but this personalization is lacking or inadequate in most clinical contexts. Although many mental health services would declare themselves "recovery-oriented", it is not common that a focus on empowerment, identity, meaning and resilience is ensured in ordinary practice. The present paper aims to address this situation. It describes systematically the salient domains that should be considered in the characterization of the individual patient with primary psychosis aimed at personalization of management. These include positive and negative symptom dimensions, other psychopathological components, onset and course, neurocognition and social cognition, neurodevelopmental indicators; social functioning, quality of life and unmet needs; clinical staging, antecedent and concomitant psychiatric conditions, physical comorbidities, family history, history of obstetric complications, early and recent environmental exposures, protective factors and resilience, and internalized stigma. For each domain, simple assessment instruments are identified that could be considered for use in clinical practice and included in standardized decision tools. A management of primary psychosis is encouraged which takes into account all the available treatment modalities whose efficacy is supported by research evidence, selects and modulates them in the individual patient on the basis of the clinical characterization, addresses the patient's needs in terms of employment, housing, self-care, social relationships and education, and offers a focus on identity, meaning and resilience.Copyright © 2021 World Psychiatric Association</t>
  </si>
  <si>
    <t>https://dx.doi.org/10.1002/wps.20809</t>
  </si>
  <si>
    <t>World Psychiatry. 20(1) (pp 4-33), 2021. Date of Publication: February 2021.</t>
  </si>
  <si>
    <t>Brynte C.
 Aeschlimann M.
 Barta C.
 Begeman A.H.A.
 Backer A.
 Crunelle C.L.
 Daigre C.
 De Fuentes-Merillas L.
 Demetrovics Z.
 Dom G.
 Lopez L.G.
 Icick R.
 Johnson B.
 Joostens P.
 Kapitany-Foveny M.
 Karsinti E.
 Kiefer F.
 Konstenius M.
 Levin F.R.
 Luderer M.
 Markus W.
 Matthys F.
 Moggi F.
 Palma-Alvarez R.F.
 Paraskevopoulou M.
 Ramos-Quiroga J.A.
 Schellekens A.
 Soravia L.M.
 Therribout N.
 Thomas A.
 van de Glind G.
 van Kernebeek M.W.
 Vollstadt-Klein S.
 Vorspan F.
 van den Brink W.
 Franck J.</t>
  </si>
  <si>
    <t>The clinical course of comorbid substance use disorder and attention deficit/hyperactivity disorder: protocol and clinical characteristics of the INCAS study.</t>
  </si>
  <si>
    <t>Background: Substance use disorders (SUD) often co-occur with attention deficit hyperactivity disorder (ADHD). Although the short-term effects of some specific interventions have been investigated in randomized clinical trials, little is known about the long-term clinical course of treatment-seeking SUD patients with comorbid ADHD. Aim(s): This paper presents the protocol and baseline clinical characteristics of the International Naturalistic Cohort Study of ADHD and SUD (INCAS) designed and conducted by the International Collaboration on ADHD and Substance Abuse (ICASA) foundation. The overall aim of INCAS is to investigate the treatment modalities provided to treatment-seeking SUD patients with comorbid ADHD, and to describe the clinical course and identify predictors for treatment outcomes. This ongoing study employs a multicentre observational prospective cohort design. Treatment-seeking adult SUD patients with comorbid ADHD are recruited, at 12 study sites in nine different countries. During the follow-up period of nine months, data is collected through patient files, interviews, and self-rating scales, targeting a broad range of cognitive and clinical symptom domains, at baseline, four weeks, three months and nine months. Result(s): A clinically representative sample of 578 patients (137 females, 441 males) was enrolled during the recruitment period (June 2017-May 2021). At baseline, the sample had a mean age (SD) of 36.7 years (11.0); 47.5% were inpatients and 52.5% outpatients; The most prevalent SUDs were with alcohol 54.2%, stimulants 43.6%, cannabis 33.1%, and opioids 14.5%. Patients reported previous treatments for SUD in 71.1% and for ADHD in 56.9%. Other comorbid mental disorders were present in 61.4% of the sample: major depression 31.5%, post-traumatic stress disorder 12.1%, borderline personality disorder 10.2%. Conclusion(s): The first baseline results of this international cohort study speak to its feasibility. Data show that many SUD patients with comorbid ADHD had never received treatment for their ADHD prior to enrolment in the study. Future reports on this study will identify the course and potential predictors for successful pharmaceutical and psychological treatment outcomes. Trial registration: ISRCTN15998989 20/12/2019.Copyright © 2022, The Author(s).</t>
  </si>
  <si>
    <t>https://dx.doi.org/10.1186/s12888-022-04259-6</t>
  </si>
  <si>
    <t>BMC Psychiatry. 22(1) (no pagination), 2022. Article Number: 625. Date of Publication: December 2022.</t>
  </si>
  <si>
    <t>Athanassiou M.
 Dumais A.
 Zouaoui I.
 Potvin S.</t>
  </si>
  <si>
    <t>The clouded debate: A systematic review of comparative longitudinal studies examining the impact of recreational cannabis legalization on key public health outcomes.</t>
  </si>
  <si>
    <t>Background: Ineffective cannabis regulatory frameworks such as prohibition have sparked interest in alternative solutions to reduce individual and societal harms. While it has been suggested that the recreational legalization process has yielded early successes, the relatively recent implementation of the novel policies has provided a modest time frame for a truly thorough establishment and assessment of key population-level indicators. The following systematic review focuses on identifying the downstream public health sequelae of cannabis legalization policies, including parameters such as cannabis consumption rates, hospitalization rates, vehicular accidents and fatalities, criminal activity, and suicidal behaviors, as well as other substance use trends. Method(s): An exhaustive search of the MEDLINE and Google Scholar databases were performed to identify high-quality (1) longitudinal studies, which (2) compared key public health outcomes between regions which had and had not implemented recreational cannabis legalization (RML) policies, (3) using distinct databases and/or time frames. Thirty-two original research articles were retained for review. Result(s): Adult past-month cannabis consumption (26+ years) seems to have significantly increased following RML, whereas young adult (18-26 years) and adolescent (12-17 years) populations do not show a significant rise in past-month cannabis use. RML shows preliminary trends in increasing service use (such as hospitalizations, emergency department visits, or poisonings) or vehicular traffic fatalities. Preliminary evidence suggests that RML is related to potential increases in serious/violent crimes, and heterogeneous effects on suicidal behaviors. While the research does not illustrate that RML is linked to changing consumptions patterns of cigarette, stimulant, or opioid use, alcohol use may be on the rise, and opioid prescribing patterns are shown to be significantly correlated with RML. Conclusion(s): The current data supports the notion that RML is correlated with altered cannabis consumption in adults, potentially increased criminal activity, and a decline in opioid quantities and prescriptions provided to patients. Future work should address additional knowledge gaps for vulnerable populations, such as individuals with mental health problems or persons consuming cannabis frequently/at higher THC doses. The effects of varying legalization models should also be evaluated for their potentially differing impacts on population-level outcomes.Copyright © 2023 Athanassiou, Dumais, Zouaoui and Potvin.</t>
  </si>
  <si>
    <t>https://dx.doi.org/10.3389/fpsyt.2022.1060656</t>
  </si>
  <si>
    <t>Frontiers in Psychiatry. 13 (no pagination), 2023. Article Number: 1060656. Date of Publication: 11 Jan 2023.</t>
  </si>
  <si>
    <t>Capaldi D.M.
 Tiberio S.S.
 Kerr D.C.R.
 Owen L.D.</t>
  </si>
  <si>
    <t>The Co-Occurrence of Conduct Problems and Depressive Symptoms From Childhood to Adulthood for Men: Stability Over Time and Prediction to Substance Use.</t>
  </si>
  <si>
    <t>The dual pathway hypothesis of risk for substance use was tested by examining risk from symptoms of conduct problems and depressive symptoms in adolescence (from ages 10-11 to 17-18 years) to substance use-including tobacco, alcohol, cannabis, and other illicit drugs-in both early adulthood (approximately from ages 20 to 29 years) and middle adulthood (approximately from ages 29 to 38 years). Hypotheses were tested on a sample of boys who were at risk for conduct problems by virtue of the neighborhoods where they lived in childhood (the Oregon Youth Study; N = 206 at Wave 1). Dual-trajectory modeling (Latent Class Analysis) resulted in a 3-group solution of high, moderate, and low co-occurring symptoms. The latent class of boys with co-occurring symptoms in adolescence showed higher levels of substance use in adulthood; namely, higher levels of cannabis and illicit substance use during early adulthood compared to either of the moderate or low symptom classes, and higher use of cannabis in midadulthood than the low symptom class. Those with co-occurring symptoms also showed, overall, higher vulnerability to use of tobacco in these 2 periods, but not to higher use of alcohol. Regression analyses indicated that the higher substance use of the co-occur group of men was related to their adolescent conduct problems, but was not related to their adolescent depressive symptoms; however, these associations were nonsignificant when adolescent use of the respective substances were included in the models. Thus, the dual-trajectory hypothesis was not supported. However, the findings indicated that, as assessed in the present study, the psychopathology symptoms of boys with conduct problems in adolescence who show risk for later substance use may be complex, involving depressive symptoms.Copyright © The Author(s) 2023.</t>
  </si>
  <si>
    <t>https://dx.doi.org/10.1177/11782218231204776</t>
  </si>
  <si>
    <t>Substance Abuse: Research and Treatment. 17 (no pagination), 2023. Date of Publication: January-December 2023.</t>
  </si>
  <si>
    <t>Robles A.
 Romero Y.A.
 Tatro E.
 Quezada H.
 McCallum R.</t>
  </si>
  <si>
    <t>The combination of a tricyclic antidepressant and diaphragmatic breathing is an effective treatment for rumination syndrome.</t>
  </si>
  <si>
    <t>INTRODUCTION: Rumination syndrome (RS) is a functional gastrointestinal disorder that is characterized by effortless postprandial regurgitation, usually preceded by belching, and accompanied by epigastric abdominal wall pain and gastric visceral hypersensitivity. Almost invariably, the onset of symptoms is preceded by a psychologically stressful situation, and anxiety is often an accompanying complaint. In this background of gastric visceral hypersensitivity, anxiety, and psychological stress, we investigated the effectiveness of combining a tricyclic antidepressant (TCA) with the more standard approach of diaphragmatic breathing/relaxation techniques (DB/RT) for the treatment of RS, as well as highlight the clinical aspects of this entity. METHOD(S): Patients referred to an academic motility center for vomiting of unknown origin were prospectively identified. Those who fulfilled the Rome IV criteria for RS received hands-on instructions/coaching on diaphragmatic breathing techniques, were given relaxing auditory media, started on a TCA, and completed a follow-up symptoms questionnaire after undergoing a minimum of three months of this therapy. RESULT(S): A total of 44 patients, 35 women; mean age 40.4 [range 20-71] were identified and completed the treatment protocol. Mean time from onset of symptoms to diagnosis was 36.0 months [range 6-180], weight loss ranged from 1.4 - 39.5 kg., six required a jejunostomy feeding tube (Jtube), and one was receiving total parenteral nutrition (TPN). 65.9% had a history of anxiety and/or depression, and 65.9% reported the onset of symptoms were chronologically related to an inciting event/psychological stressor. Moreover, half of the patients were taking opioid medications for abdominal wall pain at the time of initial evaluation (Table 1). After a mean follow-up period of 8.8 months, 90.9% of patients reported improvement in their symptoms, with a mean subjective improvement from baseline of 68.9%, and specifically, 45.5% of patients reported &gt;=80% improvement. Weight increased or stabilized in 80.6% of those initially reporting weight loss, all six patients with a J-tube were weaned off, and the patient on TPN was transitioned to a J-tube. Additionally, 81.8% of patients initially taking opioid medications were successfully tapered off by the time of follow-up (Table 2). CONCLUSION(S): The combination of a TCA with DB/RT is an effective treatment modality for the management of RS as it addresses the underlying factors identified in this entity.</t>
  </si>
  <si>
    <t>https://dx.doi.org/10.14309/01.ajg.0000591500.35185.2e</t>
  </si>
  <si>
    <t>American Journal of Gastroenterology. Conference: 2019 Annual Scientific Meeting and Postgraduate Course of the American College of Gastroenterology, ACG 2019. San Antonio, TX United States. 114(Supplement) (pp S285-S286), 2019. Date of Publication: October 2019.</t>
  </si>
  <si>
    <t>Kampman, Kyle M.;Rukstalis, Margaret;Pettinati, Helen;Muller, Eric;Acosta, Thalia;Gariti, Peter;Ehrman, Ron;O'Brien, Charles P.</t>
  </si>
  <si>
    <t>The combination of phentermine and fenfluramine reduced cocaine withdrawal symptoms in an open trial.</t>
  </si>
  <si>
    <t>Reports the results of an open-label pilot study of the use of the combination of phentermine and fenfluramine (phen/fen) in the treatment of cocaine dependence. 16 cocaine-dependent adults (mean age 36 yrs) enrolled in an outpatient treatment program received phen/fen for 7 wks. Results were compared to a historical control group of 17 cocaine-dependent Ss who received identical psychosocial treatment at the same treatment facility 6 mo earlier, but who received a multivitamin instead of phen/fen. Measures used included the Beck Depression and Anxiety Inventories and the Cocaine Selective Severity Assessment (CSSA). Self-reported cocaine use among treatment completers declined significantly in both groups with no difference between the groups. Cocaine withdrawal symptoms, as measured by the CSSA, declined significantly in the phen/fen group but not in the control group. Results show that phen/fen reduced cocaine withdrawal symptoms in this trial. The ability of phen/fen to reduce cocaine withdrawal symptoms suggests that the combination of dopamine and serotonin agonists may be useful for the treatment of cocaine dependence during the acute period of cocaine withdrawal. (PsycINFO Database Record (c) 2019 APA, all rights reserved)</t>
  </si>
  <si>
    <t>https://doi.org/10.1016/S0740-5472(99)00076-8</t>
  </si>
  <si>
    <t>Magura, Stephen;Fong, Chunki;Staines, Graham L.;Cleland, Charles;Foote, Jeffrey;Rosenblum, Andrew;Kosanke, Nicole;DeLuca, Alexander</t>
  </si>
  <si>
    <t>The Combined Effects of Treatment Intensity, Self-Help Groups and Patient Attributes on Drinking Outcomes.</t>
  </si>
  <si>
    <t>Better understanding of the diverse factors that predict alcoholism treatment outcomes is essential to improving treatment strategies. Patients accepted for treatment at a multi-modality program were interviewed and followed-up at three months and one year after admission. The study tested a set of hypotheses relating to the effects on drinking outcomes of treatment modality, modality matching, treatment retention, aftercare, self-help group participation and patient attributes at admission. Drinking frequency diminished substantially between baseline and the two follow-ups. Outcomes for inpatient were better than for outpatient treatment in bivariate analysis, but outcomes for these modalities were equal after adjusting for the effect of patient-treatment mismatching. Aftercare treatment, time in treatment for outpatients, community 12-Step group participation, and several patient attributes such as motivation for change and psychiatric severity significantly predicted drinking outcomes at one or both follow-ups. Clinical implications of the results are discussed. (PsycINFO Database Record (c) 2019 APA, all rights reserved)</t>
  </si>
  <si>
    <t>https://doi.org/10.1080/02791072.2005.10399751</t>
  </si>
  <si>
    <t>Finan P.H.
 Smith M.T.</t>
  </si>
  <si>
    <t>The comorbidity of insomnia, chronic pain, and depression: Dopamine as a putative mechanism.</t>
  </si>
  <si>
    <t>Epidemiological, cross-sectional, and prospective studies suggest that insomnia, chronic pain, and depression frequently co-occur and are mutually interacting conditions. However, the mechanisms underlying these comorbid disorders have yet to be elucidated. Overlapping mechanisms in the central nervous system suggest a common neurobiological substrate(s) may underlie the development and interplay of these disorders. We propose that the mesolimbic dopamine system is an underappreciated and attractive venue for the examination of neurobiological processes involved in the interactions, development, exacerbation, and maintenance of this symptom complex. In the present article, studies from multiple disciplines are reviewed to highlight the role of altered dopaminergic function in the promotion of arousal, pain sensitivity, and mood disturbance. We argue that studies aiming to elucidate common factors accounting for the comorbidity of insomnia, chronic pain, and depression should evaluate functioning within the mesolimbic dopaminergic system and its effect on common processes known to be dysregulated in all three disorders. © 2012 Elsevier Ltd.</t>
  </si>
  <si>
    <t>https://dx.doi.org/10.1016/j.smrv.2012.03.003</t>
  </si>
  <si>
    <t>Sleep Medicine Reviews. 17(3) (pp 173-183), 2013. Date of Publication: June 2013.</t>
  </si>
  <si>
    <t>Akçay ME, Kılıç ET, Akdemir MS.</t>
  </si>
  <si>
    <t>The Comparison of the Efficacy and Safety of Midazolam, Ketamine, and Midazolam Combined with Ketamine Administered Nasally for Premedication in Children</t>
  </si>
  <si>
    <t>Anesth Essays Res. 2018 Apr-Jun;12(2):489-494. doi: 10.4103/aer.AER_80_18.</t>
  </si>
  <si>
    <t>10.4103/aer.AER_80_18</t>
  </si>
  <si>
    <t>Agarwal S.
 Bharati S.
 Bhatnagar S.
 Mishra S.
 Garg R.
 Gupta N.
 Kumar V.
 Khan M.</t>
  </si>
  <si>
    <t>The comparison of the efficacy of ultrasound-guided paravertebral block versus erector spinae plane block for postoperative analgesia in modified radical mastectomy: A randomized controlled trial.</t>
  </si>
  <si>
    <t>Introduction: The ultrasound (US)-guided erector spinae plane (ESP) block is a new regional anesthetic technique that offers significant advantages over paravertebral block as it is easy and safe to perform. We aim to compare the efficacy of US-guided paravertebral block with ESP block for postoperative analgesia in modified radical mastectomy (MRM). Method(s): Eighty female patients of age group 18-70 years, belonging to physical status American Society of Anesthesiologists (ASA) I and II, undergoing MRM were included in the study. In Group P, patients received paravertebral block and in Group E, patients received ESP block before induction of general anesthesia. Both the groups received 0.5% 20 mL ropivacaine. The time to first rescue analgesia and total doses of rescue analgesics were recorded in the postoperative period. Numeric Rating Scale (NRS) scores at 0 min, 30 min, 1 h, 2 h, 6 h, 12 h, and 24 h were noted, and patient satisfaction was evaluated at 24 h. Unpaired t-test or the Mann-Whitney U test was used to compare quantitative variables while Chi-square test or Fisher's exact test was used to compare qualitative variables. Result(s): The time for the first analgesic request was 232.5 min (140-1200) in ESP group as compared to paravertebral group in which the duration was 205 min (135-1190) (P value = 0.29). The total dose of rescue analgesics and NRS scores in postoperative period were comparable. However, the time to perform ESP block was significantly shorter than that of paravertebral block. Conclusion(s): ESP block can be used as a safe and easy to perform alternative analgesic technique over paravertebral block in breast cancer surgeries.Copyright © 2021 Wolters Kluwer Medknow Publications. All rights reserved.</t>
  </si>
  <si>
    <t>https://dx.doi.org/10.4103/sja.sja_990_20</t>
  </si>
  <si>
    <t>Saudi Journal of Anaesthesia. 15(2) (pp 137-143), 2021. Date of Publication: April-June 2021.</t>
  </si>
  <si>
    <t>Wang, Jay Ching Chieh;Swainson, Jennifer</t>
  </si>
  <si>
    <t>The concurrent treatment with intravenous ketamine and an irreversible monoamine oxidase inhibitor for treatment-resistant depression without hypertensive crises.</t>
  </si>
  <si>
    <t>Several case reports are presented: Patient A is a 51-year-old woman with TRD in the context of major depressive disorder which has been resistant to multiple classes of antidepressants and electroconvulsive therapy (ECT). Patient B is a 57-year-old man with TRD in the context of major depressive disorder which was resistant to multiple classes of antidepressants and ECT. He has a history of type 2 diabetes, alcohol use disorder, gastroesophageal reflux disease, obesity, and a previous ventricular septal defect repair. Patient C is a 70-year-old woman with TRD in the context of bipolar II disorder that was resistant to multiple classes of antidepressants and ECT, without underlying medical conditions. She received 18 IVK treatments with good effect. Treatments 1 to 8 were dosed twice weekly, whereas the remaining treatments were dosed weekly. Before treatment number 8, the patient was treated with tapering doses of levomilnacipran, followed by a washout period. By the 8th IVK, the patient was started on phenelzine, at 15 mg every morning and titrated to 30 mg twice daily. The IVK treatments 9 to 18 were coadministered with phenelzine and were well-tolerated without precipitating an episode of HC. In summary, the limited amount of evidence suggests that IVK may be safely coadministered in TRD patients who are already or being initiated on to MAOIs. However, prospective studies of larger scales or pooled data analyses would be needed to further support this notion. (PsycInfo Database Record (c) 2021 APA, all rights reserved)</t>
  </si>
  <si>
    <t>https://doi.org/10.1097/JCP.0000000000001244</t>
  </si>
  <si>
    <t>Yang, Da-Peng;Ting, Te-Tien;Kuo, Yun-Ning;Chen, Wei-Ru;Liu, Hsin-Tung;Chiu, Jui-Yi;Jair, Yung-Cheng;Chen, Jung-Hsuan;Lin, Mei-Chih;Hsu, Ya-Hui;Chen, Huei-Wen;Chen, Pai-Shan</t>
  </si>
  <si>
    <t>The correlation between nps and polysubstance use in high-risk population: A five-year longitudinal study in taiwan.</t>
  </si>
  <si>
    <t>The emergence of new synthetic substances (NPS) leads to rapid changes in substance prevalence. Here urine analysis and questionnaires were employed to construct a landscape of substance abuse. 3,064 urine samples were randomly selected from suspected substance abusers (N = 6,335) from 2014 to 2018 in Taiwan. Demographic information was self-reported. Principal component analysis (PCA) were used to explore the substance pattern. The positive detection of NPS reached 19.6%. The highest links of polysubstance use were the use of phenethylamines with the co-use of amphetamines (aOR = 4.33), benzodiazepines (aOR = 2.09), and synthetic cathinones (aOR = 5.01) and the use of synthetic cathinones with the co-use of ketamine (aOR = 6.72) and benzodiazepines (aOR = 2.62). No evidence indicating an increase in the use of NPS/other substances as a replacement for traditional substances. The presence of polysubstance patterns may be due to similarities in the effects of the various substances or users undergoing a transition in their substance abuse patterns. (PsycInfo Database Record (c) 2023 APA, all rights reserved)</t>
  </si>
  <si>
    <t>https://doi.org/10.1007/s11469-023-01088-w</t>
  </si>
  <si>
    <t>Park K.T.
 Ehrlich O.G.
 Allen J.I.
 Meadows P.
 Szigethy E.M.
 Henrichsen K.
 Kim S.C.
 Lawton R.C.
 Murphy S.M.
 Regueiro M.
 Rubin D.T.
 Engel-Nitz N.M.
 Heller C.A.</t>
  </si>
  <si>
    <t>The Cost of Inflammatory Bowel Disease: An Initiative from the Crohn's &amp; Colitis Foundation.</t>
  </si>
  <si>
    <t>Background: The Crohn's &amp; Colitis Foundation's Cost of Inflammatory Bowel Disease (IBD) Care Initiative seeks to quantify the wide-ranging health care costs affecting patients living with IBD. We aimed to (1) describe the annualized direct and indirect costs of care for patients with Crohn's disease (CD) or ulcerative colitis (UC), (2) determine the longitudinal drivers of these costs, and (3) characterize the cost of care for newly diagnosed patients. Method(s): We analyzed the Optum Research Database from the years 2007 to 2016, representing commercially insured and Medicare Advantage-insured patients in the United States. Inclusion for the study was limited to those who had continuous enrollment with medical and pharmacy benefit coverage for at least 24 months (12 months before through 12 months after the index date of diagnosis). The value of patient time spent on health care was calculated as number of workplace hours lost due to health care encounters multiplied by the patients' estimated average wage derived from the Bureau of Labor Statistics. Comparisons between IBD patients and non-IBD patients were analyzed based on demographics, health plan type, and length of follow-up. We used generalized linear models to estimate the association between total annual costs and various patient variables. Result(s): There were 52,782 IBD patients (29,062 UC; 23,720 CD) included in the analysis (54.1% females). On a per-annual basis, patients with IBD incurred a greater than 3-fold higher direct cost of care compared with non-IBD controls ($22,987 vs $6956 per-member per-year paid claims) and more than twice the out-of-pocket costs ($2213 vs $979 per-year reported costs), with all-cause IBD costs rising after 2013. Patients with IBD also experienced significantly higher costs associated with time spent on health care as compared with controls. The burden of costs was most notable in the first year after initial IBD diagnosis (mean = $26,555). The study identified several key drivers of cost for IBD patients: treatment with specific therapeutics (biologics, opioids, or steroids); ED use; and health care services associated with relapsing disease, anemia, or mental health comorbidity. Conclusion(s): The costs of care for IBD have increased in the last 5 years and are driven by specific therapeutics and disease features. In addition, compared with non-IBD controls, IBD patients are increasingly incurring higher costs associated with health care utilization, out-of-pocket expenditures, and workplace productivity losses. There is a pressing need for cost-effective strategies to address these burdens on patients and families affected by IBD.Copyright © 2019 Crohn's &amp; Colitis Foundation. Published by Oxford University Press on behalf of Crohn's &amp; Colitis Foundation.</t>
  </si>
  <si>
    <t>https://dx.doi.org/10.1093/ibd/izz104</t>
  </si>
  <si>
    <t>Inflammatory Bowel Diseases. 26(1) (pp 1-10), 2020. Date of Publication: 01 Jan 2020.</t>
  </si>
  <si>
    <t>Tran, Bach Xuan;Ohinmaa, Arto;Duong, Anh Thuy;Nguyen, Long Thanh;Vu, Phu Xuan;Mills, Steve;Houston, Stan;Jacobs, Philip</t>
  </si>
  <si>
    <t>The cost-effectiveness and budget impact of Vietnam's methadone maintenance treatment programme in HIV prevention and treatment among injection drug users.</t>
  </si>
  <si>
    <t>We analysed the cost-effectiveness and budget impact of the methadone maintenance treatment (MMT) programme in HIV prevention and treatment among injection drug users (DUs) in Vietnam. The costs and health outcomes of providing MMT for opioid-dependent DUs versus non-MMT were estimated using a decision analytical model. Probabilistic sensitivity analysis using Monte Carlo simulation was conducted to justify uncertainties of model parameters simultaneously. The incremental cost-effectiveness ratio (ICER) of MMT in HIV prevention was US$3324 per one averted HIV case. The decision model showed that the cost-effectiveness ratio of MMT and non-MMT strategies was US$480 and US$204 per 1 quality-adjusted life year (QALY), equivalent to 0.43 and 0.18 times the gross domestic product per capita (GDPpc). The ICER for MMT versus non-MMT strategy was US$1964, approximately 1.76 times the GDPpc/QALY, classifying MMT as a cost-effective intervention. At the willingness to pay threshold of three times the GDPpc, the probability of MMT and non-MMT strategies being cost-effective was 80.3 and 19.7%, respectively. The budget impact of scaling up MMT from 2011 to 2015 will be US$97 million for 65% coverage or US$49 million for treating 80,000 DUs. The results indicated that MMT was cost-effective in HIV prevention and treatment among DUs who were opioid dependent. (PsycINFO Database Record (c) 2019 APA, all rights reserved)</t>
  </si>
  <si>
    <t>https://doi.org/10.1080/17441692.2012.736259</t>
  </si>
  <si>
    <t>Global Public Health: An International Journal for Research, Policy and Practice</t>
  </si>
  <si>
    <t>Nishimoto, Robert H.;Gordon, La Faune Y.</t>
  </si>
  <si>
    <t>The course of depressive symptoms over time for women who completed drug treatment.</t>
  </si>
  <si>
    <t>The purpose of the present study was to (1) describe the trend in depressive symptoms in a sample of 84 postpartum women who used cocaine and who completed an intensive day drug treatment program; and (2) to examine possible correlates of those trends including treatment type and selected pretreatment characteristics. Measures included the Beck Depression Inventory and the Addiction Severity Index. Self-reported levels of depressive symptoms improved from treatment entry to discharge and remained relatively stable through 3 postdischarge follow-up points. Baseline level of depression was the only pretreatment factor that was correlated with the trend in depressive symptoms. Length of time in treatment, previous drug treatment, and baseline severity of drug use were not. (PsycINFO Database Record (c) 2017 APA, all rights reserved)</t>
  </si>
  <si>
    <t>https://doi.org/10.1016/S0740-5472(96)00131-6</t>
  </si>
  <si>
    <t>Mehtelli W.
 Dupuy G.
 Vorspan F.
 Lepine J.P.</t>
  </si>
  <si>
    <t>The course of tobacco craving during smoking cessation in psychiatric in-patients.</t>
  </si>
  <si>
    <t>Drake, RE; Mueser, KT; Clark, RE; Wallach, MA</t>
  </si>
  <si>
    <t>The course, treatment, and outcome of substance disorder in persons with severe mental illness</t>
  </si>
  <si>
    <t>DUAL DIAGNOSIS PATIENTS; SCHIZOPHRENIC OUTPATIENTS; CASE-MANAGEMENT; ILL PATIENTS; COCAINE USE; ABUSE; HOMELESS; MEDICATION; PEOPLE; DRUG</t>
  </si>
  <si>
    <t>Individuals with co-occurring substance abuse and severe mental illness are particularly vulnerable to negative outcomes. This paper reviews findings on the longitudinal course of dual disorders in traditional treatment systems, which provide separate mental health and substance-abuse programs, describes the movement toward programs that integrate both types of treatment at the clinical level; reviews evidence related to outcomes in integrated treatment programs, and discusses health-care policy changes that would encourage effective treatments.</t>
  </si>
  <si>
    <t>Parry J.
 Melikian C.
 Pemberton P.</t>
  </si>
  <si>
    <t>The creation of a peri-operative analgesia protocol for major hepatobiliary surgery in a tertiary referral hospital.</t>
  </si>
  <si>
    <t>Background Standardisation of practice is a proven way to streamline systems, improve efficiency and potentially patient care. There is a multitude of analgesic regimes that can be utilised intra and post-operatively for hepatobiliary (HPB) surgery including the use of lignocaine intravenous infusion (IVI), intrathecal opioids, epidural anaesthesia and patient controlled analgesia (PCA). Adequate analgesia has a major impact on patient satisfaction, can potentially aid earlier mobilisation, reduce short term complications and reduce chronic post-surgical pain. Anecdotal reports from the hospital's acute pain team has found difficulty in managing pain in major HPB surgery patients on the wards. Aims We initiated a quality improvement project. Our aim was to standardise analgesic regimes for major hepatobiliary surgery to reduce post-operative pain scores in 12 months at the Royal Free Hospital NHS Trust. Methods We performed an analysis to identify key stakeholders (anaesthetists, surgeons, intensive care team, acute pain team, patients, management). Baseline data was collected prospectively via a paper proforma reviewing adult major HPB patients over a two month period between September and November 2017. The outcome measure was pain scores, the process measures were analgesia used and duration, complications and patient satisfaction. To guide protocol creation, we established current practice nationwide amongst other HPB units via an online survey sent to 32 departmental secretaries and distributed accordingly to HPB anaesthetic consultants. Data was input into Microsoft Excel©. Data was analysed as medians for daily pain scores and percentages for proportions of analgesics used across the patient cohort. Following data analysis, we developed an analgesic protocol including a flowchart for major HPB surgery. results 22 cases were analysed, 59% male, 45% 61-80 years old. Intraoperative analgesia use was: Paracetamol (90%), Fentanyl (77%), spinal diamorphine (50%), ketamine (50%), lignocaine IVI (27%), magnesium (18%), epidural (14%). Post-operative analgesia use was: Paracetamol (72%), Fentanyl PCA (68%), epidural (9%). Median daily pain scores (0-3) were day 0: 1, day 1: 2.5, day 2: 2, day 3: 1, day 4: 1, day 5: 1, day 6: 1. Two patients had chronic pain and there were three analgesia-related complications. Fentanyl PCA use ranged from 100mcg/24 hours to 5mg/24 hours, median duration was 1.5 days. Regarding the national survey, 91 anaesthetists from 22 units responded. 60% use an enhanced recovery program, 50% an analgesic protocol. Intra-operative analgesia use was: Paracetamol (71%), epidural (55%), Fentanyl (55%), morphine (20%), spinal diamorphine (15%), ketamine (12%), lignocaine (10%). Post-operative analgesia use was: Paracetamol (80%), epidural (59%), wound catheter (34%), Fentanyl PCA (21%), Morphine PCA (21%). conclusion There was varied practice nationally and locally indicating the need for standardisation, especially as simple analgesia was not always given. The first cycle demonstrated areas for improvement. PCA use was varied and short, with apparent trends demonstrating a peak of pain scores at 24 hours post-operatively, falling at day three, potentially indicating a need for longer PCA use. A protocol has been introduced with multi-disciplinary input. Cycles are ongoing to review and adapt the protocol to enable improved pain scores. A preoperative information video to help reduce patient anxiety and manage pain expectations is also in production.</t>
  </si>
  <si>
    <t>British Journal of Pain. Conference: 51st Annual Scientific Meeting of the British Pain Society, BPS 2018. Brighton United Kingdom. 12(2 Supplement 1) (pp 12), 2018. Date of Publication: May 2018.</t>
  </si>
  <si>
    <t>Huber, Alice;Lord, Russell H.;Gulati, Vikas;Marinelli-Casey, Patricia;Rawson, Richard;Ling, Walter</t>
  </si>
  <si>
    <t>The CSAT Methamphetamine Treatment Program: Research design accommodations for 'real world' application.</t>
  </si>
  <si>
    <t>The Methamphetamine Treatment Program has the objectives of implementing the Matrix outpatient model and evaluating that model in comparison to the existing community 'treatments as usual.' 150 MA-dependent Ss were randomly assigned to receive either the Matrix model, a manualized program of intensive outpatient treatment, or the site's standard treatment, 'treatment as usual.' Ss are evaluated at admission, weekly during treatment, at the time of scheduled discharge, and at six and 12 months after admission. Dependent measures assess changes in drug use, HIV risk behaviors, quality of life, and patient satisfaction. Cost analyses to quantify treatment costs and determine the association between costs and clinical outcomes will be conducted. A number of adjustments in the original study design have been necessitated by the realities of community sites' strengths and limitations. Experiences from this multisite project will also provide a model for other efforts to transfer research based treatments into community settings. This article describes the main aims of the project, the background and rationale for the study design, a brief description of the research plan, and methods implemented to protect the integrity of the science. (PsycINFO Database Record (c) 2019 APA, all rights reserved)</t>
  </si>
  <si>
    <t>https://doi.org/10.1080/02791072.2000.10400223</t>
  </si>
  <si>
    <t>Belfer I.
 Greco C.M.
 Lokshin A.
 Vulakovich K.
 Landsittel D.
 Dai F.
 Crossett L.
 Chelly J.E.</t>
  </si>
  <si>
    <t>The design and methods of genetic studies on acute and chronic postoperative pain in patients after total knee replacement.</t>
  </si>
  <si>
    <t>Total knee replacement (TKR) is the treatment option of choice for the millions of individuals whose osteoarthritis pain can no longer be managed through non-invasive methods. Over 500,000 TKRs are performed annually in the United States. Although most patients report improvement in pain and functioning following TKR, up to 30% report persistent pain that interferes with daily function. However, the reasons for poor outcomes are not clear. To best determine which patients are at risk for pain post TKR, a detailed and comprehensive approach is needed. In this article, we present the methodology of a study designed to identify a set of genetic, proteomic, clinical, demographic, psychosocial, and psychophysical risk factors for severe acute and chronic pain post TKR. Design(s): Prospective longitudinal observational study. Setting(s): University Hospital System. Subjects: Patients scheduled for unilateral TKR with a target number of 150. Method(s): Prior to surgery, we collect demographic, psychosocial, and pain data. Biological data, including blood samples for genetic analyses, and serum, urine, and joint fluid for cytokine assessment are collected intraoperatively. Pain assessments as well as medication use are collected during each of the three days postsurgery. Additionally, pain and psychosocial information is collected 6 and 12 months following surgery. Conclusion(s): This study, for the first time, captures the information on both genetic and "environmental" risk factors for acute and chronic pain post-TKR and has the potential to lead to the next step-multicenter large-scale studies on predictors and biomarkers of poor TKR outcomes as well as on tailored interventions and personalized medicine approaches for those at risk.Copyright © 2014 American Academy of Pain Medicine.</t>
  </si>
  <si>
    <t>https://dx.doi.org/10.1111/pme.12487</t>
  </si>
  <si>
    <t>Pain Medicine (United States). 15(9) (pp 1590-1602), 2014. Date of Publication: 2014.</t>
  </si>
  <si>
    <t>Argoff C.
 Gould E.
 Irving G.
 Stanos S.
 Yanni L.
 Puenpatom R.
 Victor T.
 De Jong B.
 White R.</t>
  </si>
  <si>
    <t>The design of OPUS: The Opioid Utilization Study in chronic noncancer pain.</t>
  </si>
  <si>
    <t>Prescribing opioids for chronic noncancer pain is common, as is switching opioids if physical tolerance, intolerable adverse events, or worsening pain develop. However, current literature has few data on opioid prescribing patterns and their impact on physicians, patients, and the healthcare system. The Opioid Utilization Study (OPUS) is a 12-month, multicenter, prospective, observational cohort study, with a planned enrollment of 2000 patients prescribed opioid therapy for chronic non- cancer pain at 100 academic and private primary care and pain management practices. Treating physicians have discretion over all pain management and toxicology monitoring decisions. At enrollment, 6 months, and 12 months, physicians will record current opioid and nonopioid pain treatment, changes in pain treatment, and healthcare utilization data. At the same intervals, patients will complete questionnaires covering current and past pain treatment, estimates of personal financial impact, and several validated quality of life assessment tools (Brief Pain Inventory; Short Form-12 Health Survey; Depression, Anxiety, and Positive Outlook Scale; and Health and Labor Questionnaire). Descriptive statistics will report patient demographics, primary pain diagnoses, and patterns of opioid utilization. Growth models and analyses will be used to characterize trends in opioid utilization including effects on secondary objectives. The study has 42 sites, including 25 Pain Management Centers, 15 private practices, and 2 other. Enrollment began April 2008 and is currently 342 patients (114 male, 228 female). The study is still seeking participants and sites. At present, study closure is projected to be March 2010.</t>
  </si>
  <si>
    <t>https://dx.doi.org/10.1016/j.jpain.2009.01.280</t>
  </si>
  <si>
    <t>Journal of Pain. Conference: 28th Annual Scientific Meeting of the American Pain Society, APS. San Diego, CA United States. Conference Publication: (var.pagings). 10(4 SUPPL. 1) (pp S52), 2009. Date of Publication: April 2009.</t>
  </si>
  <si>
    <t>Deo O.
 Alvi S.
 Pham V.
 Christopoulos A.
 Thal D.M.
 Jorg M.
 Capuano B.
 Valant C.
 Scammells P.J.</t>
  </si>
  <si>
    <t>The Design, Synthesis, and Evaluation of Novel 9-Arylxanthenedione-Based Allosteric Modulators for the delta -Opioid Receptor.</t>
  </si>
  <si>
    <t>Chronic pain and depression are both widely prevalent comorbid medical conditions. While efficient, mu-opioid receptor-based medications are associated with life-threatening side effects, including respiratory depression, dependence, and addiction. The delta-opioid receptor is a promising alternative biological target for chronic pain and depression due to its significantly reduced on-target side effects compared to the mu-opioid receptor. A previous study identified two delta-opioid receptor positive allosteric modulators. Herein, we report the design of five series of compounds targeting previously unexplored regions of the originally described SAR. Analogs were assessed for their ability to potentiate the agonist response of Leu-enkephalin. Of the 30 analogs, compound 6g displayed trends toward enhancing the ERK1/2 phosphorylation signaling compared to cAMP inhibition, while compound 11c exhibited a trend in shifting the signaling bias toward cAMP inhibition. Both 6g and 11c emerged as promising tool compounds toward the design of prospective therapeutics requiring specific downstream signaling attributes.Copyright © 2022 American Chemical Society.</t>
  </si>
  <si>
    <t>https://dx.doi.org/10.1021/acs.jmedchem.2c01061</t>
  </si>
  <si>
    <t>Journal of Medicinal Chemistry. 65(18) (pp 12367-12385), 2022. Date of Publication: 22 Sep 2022.</t>
  </si>
  <si>
    <t>Crome, Ilana B.;Christian, Jane;Green, Carol</t>
  </si>
  <si>
    <t>The development of a unique designated community drug service for adolescents: Policy, prevention and education implications.</t>
  </si>
  <si>
    <t>Describes the initiation and development of the 1st designated service for adolescent drug misusers (ADMs) in England between 1995 and 1997. The priorities and objectives of the multi-agency partnership and multi-professional team were to provide the 1st recognized designated methadone service for ADMs, to identify and treat psychiatric comorbidity, and to coordinate and liaise with other agencies and professionals. This paper outlines the characteristics of the 1st 48 patients (aged 16â€“19 yrs at initial consultation) with severe heroin dependence who accessed the designated community drug service and were prescribed methadone. The early age of initiation into drug use (mean 13.3 yrs) and heroin use (mean 15.8 yrs), the development of heroin dependence within a year, and injecting in 70% of Ss, highlight the importance of addressing these young Ss' needs as early as possible. None of Ss were referred via the educational system and only 13% were referred via the criminal justice system, though 56% had drug-related offences. Thus, the lost opportunities for targeting treatment and prevention were multiple. 80% of Ss prescribed methadone were retained in the service. Almost 40% complied or completed the agreed treatment plan and demonstrated improved psychosocial functioning. (PsycInfo Database Record (c) 2022 APA, all rights reserved)</t>
  </si>
  <si>
    <t>https://doi.org/10.1080/713660092</t>
  </si>
  <si>
    <t>Vogt P.
 Tolly R.
 Clifton M.
 Austin T.
 Karlik J.</t>
  </si>
  <si>
    <t>The Development of an Enhanced Recovery Protocol for Kasai Portoenterostomy.</t>
  </si>
  <si>
    <t>Balancing post-operative adequate pain control, respiratory depression, and return of bowel function can be particularly challenging in infants receiving the Kasai procedure (hepatoportoenterostomy). We performed a retrospective chart review of all patients who underwent the Kasai procedure from a single surgeon at Children's Healthcare of Atlanta from 1 January 2018, to 1 September 2022. 12 patients received the Kasai procedure within the study period. Average weight was 4.47 kg and average age was 7.4 weeks. Most patients received multimodal pain management including dexmedetomidine and/or ketorolac along with intravenous opioids. A balance of colloid and crystalloids were used for all patients; 57% received blood products as well. All patients were extubated in the OR and transferred to the general surgical floor without complications. Return of bowel function occurred in all patients by POD2, and enteral feeds were started by POD3. One patient had a presumed opioid overdose while admitted requiring a rapid response and brief oxygen supplementation. Simultaneously optimizing pain control, respiratory safety, and bowel function is possible in infants receiving the Kasai procedure. Based on our experience and the current pediatric literature, we propose an enhanced recovery protocol to improve patient outcomes in this fragile population. Larger, prospective studies implementing an enhanced recovery protocol in the Kasai population are required for stronger evidence and recommendations.Copyright © 2022 by the authors.</t>
  </si>
  <si>
    <t>https://dx.doi.org/10.3390/children9111675</t>
  </si>
  <si>
    <t>Children. 9(11) (no pagination), 2022. Article Number: 1675. Date of Publication: November 2022.</t>
  </si>
  <si>
    <t>Swaminathan A.
 Fan D.
 Borichevsky G.M.
 Mules T.C.
 Hirschfeld E.
 Frampton C.M.
 Day A.S.
 Siegel C.A.
 Gearry R.B.</t>
  </si>
  <si>
    <t>The disease severity index for inflammatory bowel disease is associated with psychological symptoms and quality of life, and predicts a more complicated disease course.</t>
  </si>
  <si>
    <t>Background: The Disease Severity Index (DSI) is a novel tool to predict disease severity in inflammatory bowel disease (IBD). However, its ability to predict disease complications and the presence of psychosocial comorbidity is unclear. Aim(s): To assess prospectively associations between the DSI and psychological symptoms, quality-of-life (QoL) and disease outcomes in an IBD cohort. Method(s): Patients with IBD undergoing ileocolonoscopy were followed prospectively for 12 months. DSI, psychological symptoms (perceived stress (PSS-10), depression (PHQ-9), anxiety (GAD-7)) and QoL (IBDQ-32) scores were assessed at baseline. Logistic regression identified variables predicting a complicated IBD course at 12 months (composite outcome of need for escalation of biological/immunomodulator for disease relapse, recurrent corticosteroid use, IBD-related hospitalisation and surgery). Receiver operating characteristics (ROC) analysis identified optimal DSI thresholds predicting a complicated disease course and multivariable logistic regression assessed the risk of reaching this outcome. Result(s): One hundred and seventy-two patients were recruited (100 Crohn's disease, 91 female). Median DSI was 21 (IQR 11-32) and 97 patients had endoscopically active disease at baseline. The DSI was significantly higher in patients with symptoms of moderate-severe stress (PSS-10 &gt; 14, p &lt; 0.01), depression (PHQ-9 &gt;= 10, p &lt; 0.01), anxiety (GAD-7 &gt;= 10, p &lt; 0.05) and impaired quality-of-life (IBDQ-32 &lt; 168, p &lt; 0.01). Only the baseline DSI (OR 1.05, p &lt; 0.01) and endoscopically active disease (OR 6.12, p &lt; 0.01) were associated with a complicated IBD course. A DSI &gt; 23 was strongly predictive of a complicated IBD course (OR 8.31, p &lt; 0.001). Conclusion(s): The DSI is associated with psychological distress, impaired QoL and predicts a more complicated disease course in patients with IBD.Copyright © 2022 The Authors. Alimentary Pharmacology &amp; Therapeutics published by John Wiley &amp; Sons Ltd.</t>
  </si>
  <si>
    <t>https://dx.doi.org/10.1111/apt.17058</t>
  </si>
  <si>
    <t>Alimentary Pharmacology and Therapeutics. 56(4) (pp 664-674), 2022. Date of Publication: August 2022.</t>
  </si>
  <si>
    <t>Klein J.S.
 Davis D.E.
 Wells Z.S.
 Kane L.T.
 Sholder D.
 Namdari S.
 Abboud J.A.</t>
  </si>
  <si>
    <t>The Distress and Risk Assessment Method predicts postoperative narcotic use in patients undergoing rotator cuff repair.</t>
  </si>
  <si>
    <t>Background: The Distress and Risk Assessment Method (DRAM) predicts poor outcomes in spine, hip, and knee surgery. Unlike other areas of orthopedic surgery, DRAM scores are not predictive of lower postoperative patient-reported outcomes after arthroscopic rotator cuff repair (RCR). Purpose(s): As concerns for opioid dependence and abuse grow, the purpose of this study was to analyze the correlation between preoperative DRAM scores, modified Zung scores, and postoperative narcotic use in patients who underwent arthroscopic RCR. Material(s) and Method(s): This prospective cohort study identified and enrolled patients &gt;18 years of age with full-thickness rotator cuff tears at a single institution. Patients with prior shoulder surgery, greater than 1-tendon RCR, and preoperative narcotic use were excluded. One-hundred and fifty patients were enrolled, with 114 (76%) completing all preoperative and postoperative questionnaires. Preoperative DRAM scores were collected from every patient. Postoperative narcotic use was evaluated via survey and converted to total morphine equivalents. Result(s): Increased preoperative DRAM scores predicted higher postoperative morphine equivalent units (P =.002, r = 0.29). When dividing patients into those &lt;17 or &gt;=17 on the modified Zung score, 44 of 114 (39%) met criteria for "at risk or depressed." This group showed a statistically significant trend toward higher postoperative morphine equivalent unit intake (P =.004). Conclusion(s): Baseline psychological distress (DRAM) can predict narcotic requirements after RCR and serve as a powerful tool to identify patients at risk for increased narcotics requirements postoperatively. In our cohort, 39% of patients showed evidence of baseline depression, which highlights a potential role of the modified Zung score to identify patients in need of preoperative psychological counseling.Copyright © 2019 Journal of Shoulder and Elbow Surgery Board of Trustees</t>
  </si>
  <si>
    <t>https://dx.doi.org/10.1016/j.jse.2019.04.012</t>
  </si>
  <si>
    <t>Journal of Shoulder and Elbow Surgery. 28(6 Supplement) (pp S146-S153), 2019. Date of Publication: June 2019.</t>
  </si>
  <si>
    <t>Macleod, J; Copeland, L; Hickman, M; McKenzie, J; Kimber, J; De Angelis, D; Robertson, JR</t>
  </si>
  <si>
    <t>The Edinburgh Addiction Cohort: recruitment and follow-up of a primary care based sample of injection drug users and non drug-injecting controls</t>
  </si>
  <si>
    <t>TREATMENT OUTCOME RESEARCH; HEPATITIS-C; METHADONE-MAINTENANCE; ABUSE TREATMENT; HIV-INFECTION; HEROIN USE; PREVALENCE; RISK; TRANSMISSION; ABSTINENCE</t>
  </si>
  <si>
    <t>Background: Injection drug use is an important public health problem. Epidemiological understanding of this problem is incomplete as longitudinal studies in the general population are difficult to undertake. In particular little is known about early life risk factors for later drug injection or about the life course of injection once established including the influence of medical and social interventions. Methods: Individuals thought to be drug injectors were identified through a single primary medical care facility in Edinburgh between 1980 and 2006 and flagged with the General Registry Office. From October 2005 - October 2007, these cases were traced and invited to undergo interview assessment covering early life experience, substance use, health and social histories. Age and sex matched controls for confirmed cases (alive and dead) were later recruited through the same health facility. Controls for living cases completed the same structured interview schedule. Data were also collected on cases and controls through linkage to routine primary care records, death registrations, hospital contact statistics and police and prison records. All interviews were conducted with the knowledge and permission of the current GP. Results: The initial cohort size was 814. At start of follow up 227 had died. Of the remaining 587: 20 had no contact details and 5 had embarked from the UK; 40 declined participation; 38 did not respond to invitations; 14 were excluded by their GP on health or social grounds and 22 had their contact details withheld by administrative authorities. 448 were interviewed of whom 16 denied injection and were excluded. Of 191 dead cases with medical records 4 were excluded as their records contained no evidence of injection. 5 interviewed cases died before follow up was concluded though these individuals were counted as live cases. 1 control per case (dead and alive) was recruited. Linkage to Scottish Morbidity Records data (available from 1981 onwards) on general acute inpatient and day cases, mental health inpatient and day cases and cancer was provided by Information Services, NHS Scotland, for all cases interviewed and all dead cases. The Scottish Prison Service provided records for 198 (46%) of cases interviewed, 48 cases not interviewed and 34 (18%) of dead cases. For a sub-sample of 100 interviewees a search of the Lothian and Borders police database was made for official criminal records and 94 had criminal records. Data linkage for controls is ongoing. Conclusions: Injecting drug users recruited from a community setting can be successfully followed-up through interviews and record linkage. Information from injecting cases is being analysed in terms of injecting patterns and possible influences on these. Comparisons between cases and controls will allow identification of possibly modifiable early life risk factors for drug injection and will also clarify the burden of disease associated with injection and the influence on this of different health and social interventions.</t>
  </si>
  <si>
    <t>Laudet A.B.
 Magura S.
 Cleland C.M.
 Vogel H.S.
 Knight E.L.
 Rosenblum A.</t>
  </si>
  <si>
    <t>The effect of 12-Step based fellowship participation on abstinence among dually diagnosed persons: A two-year longitudinal study.</t>
  </si>
  <si>
    <t>A large percentage of individuals are dually-diagnosed with a psychiatric disorder and a substance use disorder. Such persons typically face more difficulties and have poorer outcomes than do single disorder substance users. Among noncomorbid substance users, treatment and participation in 12-Step groups have been shown to enhance the likelihood of abstinence from substance misuse. Specialized 12-Step based fellowships have recently emerged to address the recovery needs of dually-diagnosed persons. The present study is a longitudinal investigation of the effect of such 12-Step based groups on abstinence among dually-diagnosed persons. Participants were members of Double Trouble in Recovery (DTR) who were recruited at community-based meetings in New York City and reinterviewed twice at yearly intervals. Generalized estimating equation analysis indicated that, over the two-year study period, ongoing DTR attendance was significantly associated with a greater likelihood of abstinence after controlling for other pertinent variables, such as mental health symptoms. For clinicians, these findings underline the importance of fostering stable affiliation with specialized 12-Step based groups among their clients.</t>
  </si>
  <si>
    <t>https://dx.doi.org/10.1080/02791072.2004.10399731</t>
  </si>
  <si>
    <t>Journal of Psychoactive Drugs. 36(2) (pp 207-216), 2004. Date of Publication: June 2004.</t>
  </si>
  <si>
    <t>The effect of a peri-articular injection mixture of ropivacaine, epinephrine, ketorolac, and morphine in addition to an established multimodal perioperative analgesic regimen for total knee arthroplasty, on postoperative pain and rehabilitation.</t>
  </si>
  <si>
    <t>Introduction Acute pain after total knee arthroplasty (TKA) surgery is often severe and could last for 2 to 3 days post-operatively. Effective analgesia after TKA is very important because it can facilitate early rehabilitation, improve patient satisfaction, reduce hospital stay and result in decreased healthcare costs. In order to limit parenteral opioids, which are associated with inadequate pain relief, generalized sedation, and adverse side effects such as nausea, vomiting, ileus, pruritus, and respiratory depression, providers often use a multimodal approach to tackle acute post-operative pain. Though continuous femoral nerve block (CFNB) improves analgesia after TKA, breakthrough pain can still occur. Peri-articular (PA) injections of a combination of a local anesthetic, morphine, epinephrine and ketorolac have been shown to decrease opioid consumption and postoperative pain after TKA. With the following study, we set to inquire whether the addition of a PA injection of ropivacaine, morphine, epinephrine and ketorolac provided superior postoperative analgesia when used in combination with CNFB after TKA. Methods This is a one center, prospective, placebo-controlled, double blind study. All eligible subjects had TKA under neuraxial anesthesia with postoperative CFNB and were randomized to receive either a PA injection of the study mixture (treatment group) or a sham injection (control group) (Figure 1). The injectate was administered during wound closure and infiltrated around the knee joint into the posterior aspect of the capsule, medial and lateral collateral ligaments and the subcuticular structures. Subjects consumption of morphine PCA for breakthrough pain throughout the postoperative period was recorded as a primary outcome variable. Data was analyzed using Students unpaired, 2 tailed t test. Results At the time of this analysis, 18 patients completed the study protocol (treatment group n=11; control group n=7). Mean PCA consumption at 4 hours after surgery was significantly less in the treatment group compared to controls (p=0.035) (Figure 2). Though not statistically significant, this trend appears to continue for the first 24 hours postop but by 2 days there was no longer any difference. There was no difference in maximal knee flexion with physical therapy (PT) assistance on postop day 2 between the two groups; however there seemed to be greater improvement in the treatment group when comparing flexion before and after PT (Figure 3). Discussion These data demonstrate that TKA patients who receive a PA injection of ropivacaine, morphine, ketorolac and epinephrine have a decreased requirement for breakthrough systemic opioid therapy in the early postoperative period. Moreover, these patients appear to have a more robust response to physical therapy two days after surgery. Further study is ongoing to evaluate whether the addition of a PA injection is indeed a reliable addition to a multimodal analgesic approach for TKA patients.(Figure Presented).</t>
  </si>
  <si>
    <t>Regional Anesthesia and Pain Medicine. Conference: 37th Annual Regional Anesthesia Meeting and Workshops, ASRA 2012. San Diego, CA United States. Conference Publication: (var.pagings). 37(6) (no pagination), 2012. Date of Publication: November-December 2012.</t>
  </si>
  <si>
    <t>Ozalevli, M; Cetin, TO; Unlugenc, H; Guler, T; Isik, G</t>
  </si>
  <si>
    <t>The effect of adding intrathecal magnesium sulphate to bupivacaine-fentanyl spinal anaesthesia</t>
  </si>
  <si>
    <t>analgesic; bupivacaine; fentanyl; inorganic chemicals; local anaesthetics; magnesium sulphate; opioids; spinal anaesthesia</t>
  </si>
  <si>
    <t>RESPIRATORY DEPRESSION; ANALGESIA; MORPHINE; KETAMINE; OPIOIDS; PAIN</t>
  </si>
  <si>
    <t>Background: The addition of intrathecal (IT) magnesium to spinal fentanyl prolongs the duration of spinal analgesia for vaginal delivery. In this prospective, randomized, double-blind, controlled study, we investigated the effect of adding IT magnesium sulphate to bupivacaine-fentanyl spinal anaesthesia. Methods: One hundred and two ASA I or II adult patients undergoing lower extremity surgery were recruited. They were randomly allocated to receive 1.0 ml of preservative-free 0.9% sodium chloride (group S) or 50 mg of magnesium sulphate 5% (1.0 ml) (group M) following 10 mg of bupivacaine 0.5% plus 25 mu g of fentanyl intrathecally. We recorded the following: onset and duration of sensory block, the highest level of sensory block, the time to reach the highest dermatomal level of sensory block and to complete motor block recovery and the duration of spinal anaesthesia. Results: Magnesium caused a delay in the onset of both sensory and motor blockade. The highest level of sensory block was significantly lower in group M than in group S at 5, 10 and 15 min (P &lt; 0.001). The median time to reach the highest dermatomal level of sensory block was 17 min in group M and 13 min in group S (P &lt; 0.05). The mean degree of motor block was also lower in group M at 5, 10 and 15 min (P &lt; 0.001). The median duration of spinal anaesthesia was longer in group M (P &lt; 0.001). Conclusions: In patients undergoing lower extremity surgery, the addition of IT magnesium sulphate (50 mg) to spinal anaesthesia induced by bupivacaine and fentanyl significantly delayed the onset of both sensory and motor blockade, but also prolonged the period of anaesthesia without additional side-effects.</t>
  </si>
  <si>
    <t>Gardner T.
 Schultz R.
 Haskelberg H.
 Newby J.M.
 Wheatley J.
 Millard M.
 Faux S.G.
 Shiner C.T.</t>
  </si>
  <si>
    <t>The Effect of Adjunct Telephone Support on Adherence and Outcomes of the Reboot Online Pain Management Program: Randomized Controlled Trial.</t>
  </si>
  <si>
    <t>Background: Internet-based treatment programs present a solution for providing access to pain management for those unable to access clinic-based multidisciplinary pain programs. Attrition from internet interventions is a common issue. Clinician-supported guidance can be an important feature in web-based interventions; however, the optimal level of therapist guidance and expertise required to improve adherence remains unclear. Objective(s): The aim of this study is to evaluate whether augmenting the existing Reboot Online program with telephone support by a clinician improves program adherence and effectiveness compared with the web-based program alone. Method(s): A 2-armed, CONSORT (Consolidated Standards of Reporting Trials)-compliant, registered randomized controlled trial with one-to-one group allocation was conducted. It compared a web-based multidisciplinary pain management program, Reboot Online, combined with telephone support (n=44) with Reboot Online alone (n=45) as the control group. Participants were recruited through web-based social media and the This Way Up service provider network. The primary outcome for this study was adherence to the Reboot Online program. Adherence was quantified through three metrics: completion of the program, the number of participants who enrolled into the program, and the number of participants who commenced the program. Data on adherence were collected automatically through the This Way Up platform. Secondary measures of clinical effectiveness were also collected. Result(s): Reboot Online combined with telephone support had a positive effect on enrollment and commencement of the program compared with Reboot Online without telephone support. Significantly more participants from the Reboot Online plus telephone support group enrolled (41/44, 93%) into the course than those from the control group (35/45, 78%; chi2 1=4.2; P=.04). Furthermore, more participants from the intervention group commenced the course than those from the control group (40/44, 91% vs 27/45, 60%, respectively; chi2 1=11.4; P=.001). Of the participants enrolled in the intervention group, 43% (19/44) completed the course, and of those in the control group, 31% (14/45) completed the course. When considering the subgroup of those who commenced the program, there was no significant difference between the proportions of people who completed all 8 lessons in the intervention (19/40, 48%) and control groups (14/27, 52%; chi2 1=1.3; P=.24). The treatment efficacy on clinical outcome measures did not differ between the intervention and control groups. Conclusion(s): Telephone support improves participants' registration, program commencement, and engagement in the early phase of the internet intervention; however, it did not seem to have an impact on overall course completion or efficacy.Copyright ©Tania Gardner, Regina Schultz, Hila Haskelberg, Jill M Newby, Jane Wheatley, Michael Millard, Steven G Faux, Christine T Shiner.</t>
  </si>
  <si>
    <t>https://dx.doi.org/10.2196/30880</t>
  </si>
  <si>
    <t>Journal of Medical Internet Research. 24(2) (no pagination), 2022. Article Number: e30880. Date of Publication: February 2022.</t>
  </si>
  <si>
    <t>Siddiqui T.G.
 Bjelkaroy M.T.
 Cheng S.
 Kristoffersen E.S.
 Grambaite R.
 Lundqvist C.</t>
  </si>
  <si>
    <t>The effect of cognitive function and central nervous system depressant use on mortality -A prospective observational study of previously hospitalised older patients.</t>
  </si>
  <si>
    <t>Background Older patients are often users of prolonged Central Nervous System Depressants (CNSD) (Z-hypnotics, benzodiazepines and opioids), which may be associated with reduced cognition. The long-term effects of CNSD use and reduced cognitive function in older patients are unclear. The aim of this study was to examine whether cognitive function and CNSD use at baseline hospitalisation were associated with all-cause mortality two years after discharge. Methods We conducted a prospective observational study, including baseline data (2017-2018) from previously hospitalised older patients (65-90 years), assessing all-cause mortality two years after discharge. We used logistic regression to assess the primary outcome, all-cause mortality two years after baseline hospitalisation. The primary predictors were cognitive function measured by The Mini Mental State Examination (MMSE) and prolonged CNSD use (continuous use = 4 weeks). Adjustment variables: Age, gender, education, the Hospital Anxiety and Depression Scale (HADS) and the Cumulative Illness Rating Scale for Geriatrics (CIRS-G), using receiver operating characteristics (ROC) to compare the predictive power of the models. In a sub-analysis we used, the Neurobehavioural Cognitive State Examination (Cognistat) and the Clock Drawing Test. Results Two years after discharge, out of 246 baseline patients, 43 were deceased at follow-up, among these 27 (63%) were CNSD users, and 16 (36%) were non-users at baseline, (p = 0.002). In the multivariable models cognitive function (MMSE score) was a predictor of mortality (OR 0.81 (95% CI 0.69; 0.96), p = 0.014). CNSD use was associated with mortality (OR 2.71 (95% CI 1.06; 6.95), p = 0.038), with ROC AUC: 0.74-0.77 for these models. Results using Cognistat supported the findings. The Clock Drawing Test was not significant predictor of mortality. Conclusion Two years after discharge from the hospital, older patients with reduced cognitive function and CNSD use during hospital stay had higher mortality. This underlines that inappropriate (prolonged and concurrent) use of CNSDs should be avoided by older patients, particularly in patients with reduced cognitive function.Copyright © 2022 Public Library of Science. All rights reserved.</t>
  </si>
  <si>
    <t>https://dx.doi.org/10.1371/journal.pone.0263024</t>
  </si>
  <si>
    <t>PLoS ONE. 17(3 March) (no pagination), 2022. Article Number: e0263024. Date of Publication: March 2022.</t>
  </si>
  <si>
    <t>Tohen, M; Greenfield, SF; Weiss, RD; Zarate, CA; Vagge, LM</t>
  </si>
  <si>
    <t>The effect of comorbid substance use disorders on the course of bipolar disorder: A review</t>
  </si>
  <si>
    <t>DRUG-ABUSE; FOLLOW-UP; PSYCHIATRIC-DISORDERS; AFFECTIVE-ILLNESS; UNITED-STATES; 1ST HOSPITALIZATION; DEPRESSIVE-ILLNESS; MENTAL-DISORDERS; COCAINE ABUSERS; MANIA</t>
  </si>
  <si>
    <t>Population-based studies have documented that among all patients with major psychiatric disorders, those with bipolar disorder have the highest prevalence of comorbid substance abuse and dependence. The cause of this high comorbidity rate has not been clearly established, and the relationship is probably bidirectional. Articles published in English from 1980 through 1997 containing the terms comorbidity, mania, outcome, and substance use were identified by searching Medline and then the bibliographies of the articles identified in this search. The literature review showed several risk factors to be associated with comorbid substance use disorders in bipolar disorder patients: early age of onset, gender, family history of substance use disorders, and presence of mixed mania. Methodological enhancements that have helped to advance understanding in this area include distinguishing between primary and secondary disorders, between the different subtypes of bipolar disorder, and between first and subsequent episodes of illness. In order to determine the temporal sequence of onset, longitudinal studies initiated at the onset of either illness need to be pursued. Increased understanding of the association between bipolar disorder and comorbid substance use disorder will facilitate improved detection and intervention, as well as more-effective preventive measures that could improve outcome for patients with bipolar disorder.</t>
  </si>
  <si>
    <t>Greenfield, SF; Weiss, RD; Muenz, LR; Vagge, LM; Kelly, JF; Bello, LR; Michael, J</t>
  </si>
  <si>
    <t>The effect of depression on return to drinking - A prospective study</t>
  </si>
  <si>
    <t>MAJOR DEPRESSION; ALCOHOL DEPENDENCE; METHODOLOGICAL CONSIDERATIONS; PSYCHIATRIC-DISORDERS; MENTAL-DISORDERS; SUBSTANCE-ABUSE; COCAINE ABUSERS; DRUG-ABUSERS; DIAGNOSIS; EPIDEMIOLOGY</t>
  </si>
  <si>
    <t>Background: The effect of depression on return to drinking among individuals with alcohol dependence is controversial. From February 1, 1993, to April 15, 1996, we consecutively recruited 40 women and 61 men hospitalized for alcohol dependence and followed them up monthly for 1 year to assess the effect of depression on drinking outcomes. Methods: We conducted structured interviews during hospitalization and monthly following discharge for 1 year to determine whether depression at treatment entry affected the likelihood of return to drinking and whether this effect differed between sexes. Using survival analysis, we examined the effect of depressive symptoms and a diagnosis of current major depression at treatment entry on times to first drink and relapse during follow-up. Results: A diagnosis of current major depression at the time of hospitalization was associated with shorter times to first drink (hazard ratio, 2.03; 95% confidence interval [CI], 1.28-3.21; P=.003) and relapse (hazard ratio, 2.12; 95% CI, 1.32-3.39; P=.002). There was no significant difference between women and men in this effect. Depressive symptoms as measured by the Beck Depression Inventory did not predict time to first drink or relapse in women or men. Conclusions: A diagnosis Of current major depression at entry into inpatient treatment for alcohol dependence predicted shorter times to first drink and relapse in women and men. Our results differ from earlier reports that men and women differ in the effect of depression on return to drinking.</t>
  </si>
  <si>
    <t>Shehabi Y.
 Nakae H.
 Hamond N.
 Bass F.
 Nicholson L.
 Chen J.</t>
  </si>
  <si>
    <t>The effect of dexmedetomidine on agitation during weaning of mechanical ventilation in critically ill patients.</t>
  </si>
  <si>
    <t>Ventilated patients receiving opioids and/or benzodiazepines are at high risk of developing agitation, particularly upon weaning towards extubation. This is often associated with an increased intubation time and length of stay in the intensive care unit and may cause long-term morbidity. Anxiety, fear and agitation are amongst the most common non-pulmonary causes of failure to liberate from mechanical ventilation. This prospective, open-label observational study examined 28 ventilated adult patients in the intensive care unit (30 episodes) requiring opioids and/or sedatives for &gt;24 hours, who developed agitation and/or delirium upon weaning from sedation and failed to achieve successful extubation with conventional management. Patients were ventilated for a median (interquartile range) of 115 [87 to 263] hours prior to enrolment. Dexmedetomidine infusion was commenced at 0.4 mug/kg/hour for two hours, after which concurrent sedative therapy was preferentially weaned and titrated to obtain target Motor Activity Assessment Score score of 2 to 4. The median (range) maximum dose and infusion time of dexmedetomidine was 0.7 mug/kg/hour (0.4 to 1.0) and 62 hours (24 to 252) respectively. The number of episodes at target Motor Activity Assessment Score score at zero, six and 12 hours after commencement of dexmedetomidine were 7/30 (23.3%), 28/30 (93.3%) and 26/30 (86.7%), respectively (P &lt;0.001 for 6 and 12 vs 0 hours). Excluding unrelated clinical deterioration, 22 episodes (73.3%) achieved successful weaning from ventilation with a median (interquartile range) ventilation time of 70 (28 to 96) hours after dexmedetomidine infusion. Dexmedetomidine achieved rapid resolution of agitation and facilitated ventilatory weaning after failure of conventional therapy. Its role as first-line therapy in ventilated, agitated patients warrants further investigation.</t>
  </si>
  <si>
    <t>https://dx.doi.org/10.1177/0310057x1003800115</t>
  </si>
  <si>
    <t>Anaesthesia and Intensive Care. 38(1) (pp 82-90), 2010. Date of Publication: January 2010.</t>
  </si>
  <si>
    <t>Naik B.I.
 Nemergut E.C.
 Kazemi A.
 Fernandez L.
 Cederholm S.K.
 McMurry T.L.
 Durieux M.E.</t>
  </si>
  <si>
    <t>The Effect of Dexmedetomidine on Postoperative Opioid Consumption and Pain after Major Spine Surgery.</t>
  </si>
  <si>
    <t>Background: Adult deformity correction spine surgery can be associated with significant perioperative pain because of inflammatory, muscular, neuropathic, and postsurgical pain. alpha-2 Agonists have intrinsic antinociceptive and antihyperalgesic properties that can potentially reduce both postoperative opioid consumption and pain. We hypothesized that intraoperative dexmedetomidine would reduce postoperative opioid consumption and improve pain scores in deformity correction spine surgery. Method(s): Patients undergoing &gt;3 levels of thoracic and/or lumbar spine surgery were enrolled in this prospective randomized double-blind study to receive either dexmedetomidine (1 mug/kg load followed by a continuous infusion of 0.5 mug/kg/h) or saline. Both groups received a single dose of 0.2 mg/kg (ideal body weight) of methadone at the start of surgery. Intraoperative fentanyl was administered based on the clinical and hemodynamic signs suggestive of increased nociception. Postoperative analgesia was provided with a hydromorphone patient-controlled analgesia pump. Opioid consumption and pain scores were recorded at 24, 48, and 72 hours after surgery. Result(s): One hundred forty-two participants were enrolled with 131 completing the study. There was no significant difference in demographics (age, sex, weight, and ASA physical status), percentage of participants with preoperative opioid use, and daily median opioid consumption between the groups. The study was terminated early after interim analysis. Intraoperative opioid use was reduced in the dexmedetomidine arm (placebo versus dexmedetomidine, median [25%-75% interquartile range]: 7 [3-15] vs 3.5 [0-11] mg morphine equivalents, P = 0.04) but not at 24 hours: 49 (30-78) vs 61 (34-77) mg morphine equivalents, P = 0.65, or 48 hours: 41 (28-68) vs 40 (23-64) mg morphine equivalents, P = 0.60, or 72 hours: 29 (15-59) vs 30 (14-46) mg morphine equivalents, P = 0.58. The Wilcoxon-Mann-Whitney odds are 1.11 with 97.06% confidence interval (0.71-1.76) for opioid consumption. No difference in pain score, as measured by the 11-point visual analog scale, was seen at 24 hours (placebo versus dexmedetomidine, median [25%-75% interquartile range]: 7 [5-7] vs 6 [4-7], P = 0.12) and 48 hours (5 [3-7] vs 5 [3-6], P = 0.65). There was an increased incidence of bradycardia (placebo: 37% vs dexmedetomidine: 59% P = 0.02) and phenylephrine use in the dexmedetomidine group (placebo: 59% versus dexmedetomidine: 78%, P = 0.03). Conclusion(s): Intraoperative dexmedetomidine does not reduce postoperative opioid consumption or improve pain scores after multilevel deformity correction spine surgery.Copyright © 2016 International Anesthesia Research Society.</t>
  </si>
  <si>
    <t>https://dx.doi.org/10.1213/ANE.0000000000001226</t>
  </si>
  <si>
    <t>Anesthesia and Analgesia. 122(5) (pp 1646-1653), 2016. Date of Publication: 01 May 2016.</t>
  </si>
  <si>
    <t>von Ungern-Sternberg B.S.
 Regli A.
 Bucher E.
 Reber A.
 Schneider M.C.</t>
  </si>
  <si>
    <t>The effect of epidural analgesia in labour on maternal respiratory function.</t>
  </si>
  <si>
    <t>Lumbar epidural analgesia during labour has gained widespread acceptance. The impact of epidural analgesia based on mixtures of low-dose local anaesthetic solutions and lipophilic opioids on most clinically relevant obstetric outcomes is minimal. Since the pregnant state per se is associated with important alterations in respiration, we assessed whether a subtle degree of motor blockade brought about by epidural analgesia might compromise respiratory function as assessed by spirometry. Sixty consenting parturients receiving epidural analgesia were consecutively included in this prospective study. We performed spirometry during the antepartum visit and in labour after effective epidural analgesia was established; at both assessments the women were pain-free. Values were within normal ranges but increased significantly after effective epidural analgesia; median (IQR [range]) increase for vital capacity 7.4 (3.0-13 [-12-27])% (p &lt; 0.001); forced vital capacity 4.4 (1.7-9.8 [-13-26])% (p &lt; 0.001); forced expiratory volume in 1 s 5.5 (1.7-8.6 [-14-28])% (p &lt; 0.001); and peak expiratory flow rate 2.3 (-1.6-5.8 [-18-16])% (p = 0.01)). We conclude that epidural analgesia for labour significantly improved respiratory function. © 2004 Blackwell Publishing Ltd.</t>
  </si>
  <si>
    <t>https://dx.doi.org/10.1111/j.1365-2044.2004.03667.x</t>
  </si>
  <si>
    <t>Anaesthesia. 59(4) (pp 350-353), 2004. Date of Publication: April 2004.</t>
  </si>
  <si>
    <t>Sofuoglu, Mehmet;Dudish-Poulsen, Susan;Poling, James;Mooney, Marc;Hatsukami, Dorothy K.</t>
  </si>
  <si>
    <t>The effect of individual cocaine withdrawal symptoms on outcomes in cocaine users.</t>
  </si>
  <si>
    <t>Preclinical and clinical studies suggest that individual drug withdrawal symptoms may have differential effects on addictive behaviors. The goals of this study were (1) to explore the dimensions of DSM-IV cocaine withdrawal symptoms and (2) to examine the association of these dimension and individual withdrawal symptoms with problems related to drug dependence in male and female cocaine users. The results of the principal components analyses of withdrawal symptoms supported a two factor model. The first one is labeled the depressive symptoms factor and included symptoms of depressed mood, psychomotor agitation, psychomotor retardation, craving for cocaine, insomnia, and vivid, unpleasant dreams. The second factor labeled the somatic symptoms factor included symptoms of increased appetite, hypersomnia, and fatigue. The depressive symptoms factor, in comparison to the somatic symptoms factor, was associated with more frequent reporting of having chemical dependency treatment, having depressed mood for longer than 2 weeks, and trading cocaine for sex. When the individual withdrawal symptoms were examined, depressed mood, psychomotor agitation, vivid, unpleasant dreams, and fatigue were associated with more frequent reporting of some of these outcomes. Our findings support two dimensions in cocaine withdrawal symptoms with differential effects on cocaine dependence outcomes. (PsycInfo Database Record (c) 2020 APA, all rights reserved)</t>
  </si>
  <si>
    <t>https://doi.org/10.1016/j.addbeh.2004.10.010</t>
  </si>
  <si>
    <t>Stahler, Gerald J.;Mazzella, Silvana;Mennis, Jeremy;Chakravorty, Sanjoy;Rengert, George;Spiga, Ralph</t>
  </si>
  <si>
    <t>The effect of individual, program, and neighborhood variables on continuity of treatment among dually diagnosed individuals.</t>
  </si>
  <si>
    <t>This study reviewed the medical charts of 271 patients diagnosed with co-morbid mental health and substance-use disorders who were discharged from a hospital acute inpatient unit to various outpatient treatment programs in Philadelphia. Geographic Information Systems (GIS) technology and logistic regression modeling were employed to investigate the effects of individual, neighborhood, and program-level variables on arrival to the first treatment appointment within 30 days of discharge. Four models are presented. The results of the study suggest that having had three or more treatment episodes prior to inpatient hospitalization, and living in a neighborhood in which temporary or transitional, and presumably, other low income housing is located, increased the likelihood of patients continuing with treatment in the community. Discharge to the preadmission address, a chief complaint of bizarre behavior, close proximity of two or more liquor and/or beer stores, a high density of narcotics anonymous (NA) and/or alcoholics anonymous (AA) meetings within the neighborhood, an axis I diagnosis of substance-induced mood disorder, and a urine drug screen positive for heroin reduced the likelihood of attending outpatient treatment. We conclude that geographic and community variables as they relate to substance abuse may add an important dimension to our understanding of patient functioning and well being in the community following inpatient treatment. (PsycINFO Database Record (c) 2018 APA, all rights reserved)</t>
  </si>
  <si>
    <t>https://doi.org/10.1016/j.drugalcdep.2006.07.010</t>
  </si>
  <si>
    <t>Ayoglu H.
 Altunkaya H.
 Bayar A.
 Turan I.O.
 Ozer Y.
 Ege A.</t>
  </si>
  <si>
    <t>The effect of intraarticular combinations of tramadol and ropivacaine with ketamine on postoperative pain after arthroscopic meniscectomy.</t>
  </si>
  <si>
    <t>Introduction: The purpose of this prospective randomized study was to evaluate the effects of intraarticular combinations of tramadol and ropivacaine with ketamine in postoperative pain control of patients undergoing arthroscopic meniscectomy. Material(s) and Method(s): We randomly divided 80 patients into four groups to receive intraarticular 50 mg tramadol (Group T), 50 mg tramadol with 0.5 mg kg-1 ketamine (Group TK), 75 mg ropivacaine (Group R), 75 mg ropivacaine with 0.5 mg kg-1 ketamine (Group RK) in 20 ml normal saline at the end of surgery. Postoperative analgesia was provided with patient-controlled analgesia with morphine. Postoperative pain scores, total morphine consumption amount and side effects were recorded at intervals of 0, 1, 2, 4, 8, 12 and 24 h after the operation. Result(s): Pain scores were higher in Group T when compared with Group R and Group RK at second and fourth hours, also compared with Group RK at zeroth, first, second, fourth and eighth hours. Total morphine consumption amount was found to be higher in Group T when compared to Group TK at eighth and twelfth hours and Group RK at eighth hours (P &lt; 0.05). Total morphine consumption was lowest in Group TK (P &lt; 0.05). There were no significant differences among the study groups regarding side effects. Conclusion(s): Administration of intraarticular tramadol- ketamine combination was found to be more effective in decreasing postoperative daily analgesic consumption. © 2008 Springer-Verlag.</t>
  </si>
  <si>
    <t>https://dx.doi.org/10.1007/s00402-008-0770-z</t>
  </si>
  <si>
    <t>Archives of Orthopaedic and Trauma Surgery. 130(3) (pp 307-312), 2010. Date of Publication: March 2010.</t>
  </si>
  <si>
    <t>The effect of intranasal ketorolac on pain in adults in the emergency department: A prospective, open-label, efficacy, safety and feasibility trial.</t>
  </si>
  <si>
    <t>Study Objectives: Pain is the most common chief complaint for patients seeking care in the emergency department (ED). Up to 70% of ED visits are related to pain as the rationale for the ED visit. Ketorolac is effective in relieving pain, is nonaddicting, avoids many opioid side effects including respiratory depression, hypotension, constipation, nausea, and vomiting. Compared with starting an intravenous (IV) line, intranasal (IN) drug administration is less painful, faster (starting an IV takes time) which allows for earlier onset of drug administration and earlier onset of pain relief), easier to administer, and with a lesser cost than IV (since it takes less ED staff time to administer). It is also less painful than the intramuscular (IM) route. IN has a much quicker onset and less variable absorption than the oral (po) route. Although the use of ketorolac via the IV/IM/po routes is well established, IN ketorlac use has not been well studied. This study determined if IN ketorolac is effective and safe in ED patients with acute pain. Method(s): A prospective, open label efficacy, safety and feasibility trial of IN ketorolac in adults (18 -64 years) with acute pain in the ED of a large urban tertiary care referral hospital. Numeric rating scales (NRS) (1 to 10) were obtained before and after the IN ketorolac (Luitpold sprix ). Side effects were documented. The nasal mucosa was examined and vital signs done before and after the IN ketorolac spray (IK) was given. Side effects were documented. Result(s): Twenty-six adults were evaluated. Mean age was 37.2 (+/- SD 11.5) yrs, 42.3% males, 73.1% African-American, 23.1% white , 3.8% Hispanic. Chief complaints were chest pain (CP) (N= 7), back pain (N=5), flank pain (N = 5), extremity pain (N = 3), abdominal pain (N = 2), head pain (N=2), groin pain (N= 1), sore throat (N= 1). Final diagnoses were musculoskeletal (MS) CP (N=7), kidney stone (N= 4), UTI (N=1), MS back pain (N=5), MS extremity pain (N=3), dysmenorrhea (N=2), MS groin pain (N= 1), pharyngitis (N= 1), scalp boil (N= 1), MS head/neck pain (N= 1). There were 4 side effects (4/26, 15.4%) which consisted of watery eyes/throat burning (N= 1), throat irritation/dry heaves (N= 1), bad taste in mouth (N= 1), and burning in nose (N= 1); all resolved within minutes after drug administration. Post IN ketorolac, the nasal mucosa appeared normal. Mean NRS pre IN ketorolac was 7.6 (SD +/- 1.6) (range 4 to 10), post IN ketorolac 2.2 (SD +/- 2.0) (range 0 to 6) which was significant at p= 0.02. The mean decrease in NRS (pre IN ketorolac baseline NRS - post IN ketorolac lowest NRS) = 4.7 (SD+/-2.0). Conclusion(s): Intranasal ketorolac is effective and safe for the treatment of acute pain in ED patients with a variety of different chief complaints and diagnoses and was well tolerated with a few minor side effects. Nasopharyngeal burning/irritation is the most common side effect, occurring in 7.7% of patients. The administration of IN ketorlac was well tolerated with no visible abnormalities of the nasal mucosa following IN ketorolac.</t>
  </si>
  <si>
    <t>https://dx.doi.org/10.1016/j.annemergmed.2012.06.127</t>
  </si>
  <si>
    <t>Annals of Emergency Medicine. Conference: American College of Emergency Physicians, ACEP Research Forum 2012. Denver, CO United States. Conference Publication: (var.pagings). 60(4 SUPPL. 1) (pp S54-S55), 2012. Date of Publication: October 2012.</t>
  </si>
  <si>
    <t>Olutoye O.A.
 Glover C.D.
 Diefenderfer J.W.
 McGilberry M.
 Wyatt M.M.
 Larrier D.R.
 Friedman E.M.
 Watcha M.F.</t>
  </si>
  <si>
    <t>The effect of intraoperative dexmedetomidine on postoperative analgesia and sedation in pediatric patients undergoing tonsillectomy and adenoidectomy.</t>
  </si>
  <si>
    <t>Background: The immediate postoperative period after tonsillectomy and adenoidectomy, one of the most common pediatric surgical procedures, is often difficult. These children frequently have severe pain but postoperative airway edema along with increased sensitivity to the respiratory-depressant effects of opioids may result in obstructive symptoms and hypoxemia. Opioid consumption may be reduced by nonsteroidal antiinflammatory drugs, but these drugs may be associated with increased bleeding after this operation. Dexmedetomidine has mild analgesic properties, causes sedation without respiratory depression, and does not have an effect on coagulation. We designed a prospective, double-blind, randomized controlled study to determine the effects of intraoperative dexmedetomidine on postoperative recovery including pain, sedation, and hemodynamics in pediatric patients undergoing tonsillectomy and adenoidectomy. Method(s): One hundred nine patients were randomized to receive a single intraoperative dose of dexmedetomidine 0.75 mug/kg, dexmedetomidine 1 mug/kg, morphine 50 mug/kg, or morphine 100 mug/kg over 10 minutes after endotracheal intubation. Result(s): There were no significant differences among the 4 groups in patient demographics, ASA physical status, postoperative opioid requirements, sedation scores, duration of oxygen supplementation in the postanesthetic care unit, and time to discharge readiness. The median time to first postoperative rescue analgesic was similar in patients receiving dexmedetomidine 1 mug/kg and morphine 100 mug/kg, but significantly longer compared with patients receiving dexmedetomidine 0.75 mug/kg or morphine 50 mug/kg (P &lt; 0.01). In addition, the number of patients requiring &gt;1 rescue analgesic dose was significantly higher in the dexmedetomidine 0.75 mug/kg group compared with the dexmedetomidine 1 mug/kg and morphine 100 mug/kg groups, but not the morphine 50 mug/kg group. Patients receiving dexmedetomidine had significantly slower heart rates in the first 30 minutes after surgery compared with those receiving morphine (P &lt; 0.05). There was no significant difference in sedation scores among the groups. Conclusion(s): The total postoperative rescue opioid requirements were similar in tonsillectomy patients receiving intraoperative dexmedetomidine or morphine. However, the use of dexmedetomidine 1 mug/kg and morphine 100 mug/kg had the advantages of an increased time to first analgesic and a reduced need for additional rescue analgesia doses, without increasing discharge times. © 2010 International Anesthesia Research Society.</t>
  </si>
  <si>
    <t>https://dx.doi.org/10.1213/ANE.0b013e3181e33429</t>
  </si>
  <si>
    <t>Anesthesia and Analgesia. 111(2) (pp 490-495), 2010. Date of Publication: August 2010.</t>
  </si>
  <si>
    <t>Whitney J.
 Close J.C.T.
 Jackson S.H.D.
 Lord S.R.</t>
  </si>
  <si>
    <t>The effect of intraoperative dexmedetomidine on postoperative opiate consumption and analgesia in major deformity spine surgery-interim analysis.</t>
  </si>
  <si>
    <t>Surgical correction of idiopathic and acquired adult spine deformity can be associated with significant pain in the post-operative period. Combinations of intravenous and oral opioids are used to manage the pre-existing chronic and post-operative surgical pain. Side effects of opioid therapy include sedation, respiratory depression and opioid tolerance. In order to reduce opiate consumption multiple non-opiate drug regimens have been studied. Dexmedetomidine (Dex) is a highly selective a2 agonist with sedative, sympatholytic and analgesic effects.1 Mechanisms of Dex mediated analgesia include both peripheral and central nociceptive modulation. We conducted a prospective randomized double blind study to investigate the effect of intraoperative Dex on postoperative opioid consumption and pain scores in multi-level thoraco-lumbar spine surgery. Method(s): IRB approval was obtained prior to commencement of the study. Ninety-eight patients undergoing thoracic and/or lumbar spine surgery were randomly assigned to receive either Dex or placebo during the intraoperative course. Following a loading dose of 1 mcg/kg over 20 minutes of the study drug, an infusion was commenced at 0.5 mcg/kg/ h until closure. Prior to surgical incision both groups received 0.2 mg/kg ideal body weight of methadone for intraoperative analgesia. Postoperative analgesia included IV hydromorphone patient-controlled analgesia and/or oral opiates at the discretion of the ICU staff. Total daily opiate consumption on postoperative 1, 2 and 3 was documented. Pain was evaluated using the verbal rating scale (VRS) and was reported hourly by the nursing staff. Postoperative total opiate use and VRS scores were the primary and secondary outcomes respectively. Result(s): The first enrollment and interim analysis was concluded with 48 patients in the Dex group and 50 patients in the placebo group. The groups were adequately matched by the Spine Surgery Invasiveness Index (D: 14+10 vs. P: 13+8, P=0.6) and preoperative opiate use (D: 18+34 vs. P: 25+82 mg, P=0.4). No differences in opiate consumption (Figure 1) and VRS pain scores (Table 1) were found between the two groups at 24, 48 and 72 hours postoperatively. The Dex group had a lower mean heart rate (65+8 vs. 72+10, P=0.003) compared to placebo. However there was no significant difference in anticholinergic use between the two groups. Conclusion(s): The addition of Dex to intraoperative methadone does not reduce postoperative opiate use or improve VRS pain ratings in thoracolumbar deformity correction surgery. Dex does reduce the mean intraoperative heart rate, however the use of anticholinergic agents is not increased. (Figure Presented).</t>
  </si>
  <si>
    <t>https://dx.doi.org/10.1097/ANA.0000000000000217</t>
  </si>
  <si>
    <t>Journal of Neurosurgical Anesthesiology. Conference: 43rd Annual Meeting of the Society for Neuroscience in Anesthesiology and Critical Care. San Diego, CA United States. Conference Publication: (var.pagings). 27(4) (pp 418-419), 2015. Date of Publication: October 2015.</t>
  </si>
  <si>
    <t>Abdelhalim A.A.
 Alarfaj A.M.</t>
  </si>
  <si>
    <t>The effect of ketamine versus fentanyl on the incidence of emergence agitation after sevoflurane anesthesia in pediatric patients undergoing tonsillectomy with or without adenoidectomy.</t>
  </si>
  <si>
    <t>Background: Emergence agitation (EA) has been documented as a common side-effect of sevoflurane anesthesia. This prospective, randomized, double-blind, placebo-controlled study was designed to compare the effects of ketamine versus fentanyl, administered 10 min before the end of surgery on the development of EA. Method(s): A total of 120 children aged 3-7 years of American Society of Anesthesiologists I-II physical status were randomly assigned to one of three equal groups receiving either ketamine 0.5 mg/kg (Group K), fentanyl 1 mug/kg (Group F) or saline (Group C) at 10 min before the end of surgery. Post-operative EA was assessed with Aono''s four point scale. Recovery times, the post-operative pain and adverse reactions were assessed. Result(s): There was no significant difference between the three groups regarding recovery and discharge times from post-anesthesia care unit. The incidence of EA was significantly low in Group K and Group F (15% and 17.5%, respectively) compared to the control group (42.5%), with no significant difference between Group K and Group F. There were no significant differences in Children's Hospital of Eastern Ontario Pain Scale between the three groups. The incidence of nausea or vomiting was significantly more in Group F compared to that in other two groups. However, no complications such as somnolence, oxygen desaturation or respiratory depression occurred during the study period and there were no episodes of hallucinations or bad dreams in the ketamine group. Conclusion(s): The intravenous administration of either ketamine 0.5 mg/kg or fentanyl 1 mug/kg before the end of surgery in sevoflurane-anesthetized children undergoing tonsillectomy with or without adenoidectomy reduces the incidence of post-operative agitation without delaying emergence.</t>
  </si>
  <si>
    <t>https://dx.doi.org/10.4103/1658-354X.121047</t>
  </si>
  <si>
    <t>Saudi Journal of Anaesthesia. 7(4) (pp 392-398), 2013. Date of Publication: October-December 2013.</t>
  </si>
  <si>
    <t>Lee J.-A.
 Jeon Y.-S.
 Noh H.-I.
 Choi J.-W.
 In J.-H.
 Kim Y.-M.
 Joo J.-D.</t>
  </si>
  <si>
    <t>The effect of ketamine with remifentanil for improving the quality of anaesthesia and recovery in paediatric patients undergoing middle-ear ventilation tube insertion.</t>
  </si>
  <si>
    <t>This prospective randomized study evaluated the effects of ketamine with remifentanil to improve the quality of anaesthesia and postoperative recovery, following brief procedures, in 60 paediatric patients undergoing middle-ear ventilation tube insertion (MEVTI). Patients were randomly assigned to either ketamine 2 mg/kg intravenous [i.v.] bolus plus normal saline by i.v. infusion (K group, n = 30) or ketamine 2 mg/kg i.v. bolus, plus remifentanil 0.15 mug/kg per min i.v. infusion (KR group, n = 30). Parameters that were assessed included intraoperative patient movement, surgeon satisfaction, anaesthesia time, total ketamine dose, postoperative recovery time, agitation and side-effects. Intraoperative patient movement scores were significantly lower, and surgeon satisfaction scores were significantly higher, in the KR group than in the K group. Time to recovery was significantly shorter in the KR group than in the K group. In conclusion, remifentanil was a good adjuvant to ketamine, improving the quality of anaesthesia and postoperative recovery in children undergoing MEVTI. © 2011 Field House Publishing LLP.</t>
  </si>
  <si>
    <t>http://dx.doi.org/10.1177/147323001103900620</t>
  </si>
  <si>
    <t>Journal of International Medical Research. 39(6) (pp 2239-2246), 2011. Date of Publication: December 2011.</t>
  </si>
  <si>
    <t>Jahani M.A.
 Ebadi F.
 Abdi M.
 Ghaffari F.
 Mahmoudi G.</t>
  </si>
  <si>
    <t>The Effect of Methadone Maintenance Treatment Method on Mental Health and Quality of Life in People with Opioid Addiction: A Longitudinal Study in Iran.</t>
  </si>
  <si>
    <t>Objectives:Promoting recovery in mental health of patients with opioid addiction is an important aspect of the treatment plan, which can lead to continued improvement of health and promotion of quality of life (QoL) in these people. This study aimed to evaluate the effect of methadone maintenance treatment (MMT) method on mental health and QoL in people with opioid addiction. Method(s):In this longitudinal descriptive study, 186 subjects with opioid addiction had the required criteria and were then selected on the basis of clustering and simple random sampling methods. First (a month after using methadone therapy), demographic, QoL, and mental health data were collected using General Health Questionnaire and health-related quality of life questionnaires. Second (12 mo after using methadone therapy), mental health and QoL of participants were again evaluated. Data were analyzed using SPSS Statistics 20, and Mann-Whitney U and Wilcoxon tests. Result(s):The results showed that there is no improvement after using MMT method (P=0.783), but the QoL scores of the participants increased to some extent, 12 months after using this therapeutic method (P=0.04). Conclusion(s):The results of this study showed that the MMT method does not significantly affect the health of the participants. Hence, screening programs for psychological disorders in patients should be arranged before the onset of a course of treatment; there should also be extensive and continuous therapeutic and counseling services for these patients and their families, to achieve therapeutic goals.Copyright © 2019 The Author(s). Published by Wolters Kluwer Health, Inc.</t>
  </si>
  <si>
    <t>https://dx.doi.org/10.1097/ADT.0000000000000176</t>
  </si>
  <si>
    <t>Addictive Disorders and their Treatment. 19(1) (pp 22-29), 2020. Date of Publication: 01 Mar 2020.</t>
  </si>
  <si>
    <t>CARBALLODIEGUEZ, A; SAHS, J; GOETZ, R; ELSADR, W; SORELL, S; GORMAN, J</t>
  </si>
  <si>
    <t>THE EFFECT OF METHADONE ON IMMUNOLOGICAL PARAMETERS AMONG HIV-POSITIVE AND HIV-NEGATIVE DRUG-USERS</t>
  </si>
  <si>
    <t>HUMAN-IMMUNODEFICIENCY-VIRUS; PARENTERAL HEROIN ABUSERS; MAINTENANCE TREATMENT; PERIPHERAL-BLOOD; LEUKOCYTE INTERFERON; NARCOTIC ADDICTION; BETA-ENDORPHIN; LYMPHOCYTES-T; CYTO-TOXICITY; MORPHINE</t>
  </si>
  <si>
    <t>Our objective was to assess the effects of methadone use on immune parameters. A convenience sample of men and women drug injectors who knew their HIV serostatus were enrolled in a longitudinal observational study of HIV illness. During analysis of baseline data, differences were noted in immune parameters among Methadone users. Study participants were recruited in Manhattan, New York, from a methadone maintenance clinic, an infectious disease clinic of an inner city hospital, and a drug-free community center. The participants were 220 men and women, current or former drug injectors, approximately half of them HIV-antibody positive and the rest HN-antibody negative. Candidates with opportunistic infections and secondary neoplasms were excluded. Methadone users were compared to nonmethadone users for absolute and percentage counts of CD4, CD8, and activated T lymphocytes; CD4/CD8 ratio; an HIV symptom check list; and medical staging. The results discussed in this paper were formulated after data collection was complete. Our data indicate that methadone treatment, while not significantly affecting absolute CD4 lymphocyte count, is associated with a lower CD4 percentage and CD4/CD8 cell ratio, and with a higher CD8 absolute count and percentage. These differences are present regardless of HIV serostatus. Our findings should be interpreted with caution since we did not set out to investigate the effects of methadone on the immune system. Nevertheless, if it is corroborated that methadone has a detrimental effect on the immune system, finding alternatives to methadone-maintenance treatment for drug injectors will be a necessity.</t>
  </si>
  <si>
    <t>Charleston L.
 Whitton M.
 Manu M.
 Hayward R.</t>
  </si>
  <si>
    <t>The effect of nerve blocks on head pain with or without opioid use.</t>
  </si>
  <si>
    <t>Background: Peripheral nerve blocks and trigger point injections are used for the management of pain in headache disorders. However, it is not clear how opioid use impacts the efficacy of these procedures. Therefore, we evaluated the therapeutic responses of peripheral nerve blocks and trigger point injections in opioid users and non-users in a headache specialty clinic. We hypothesized that (1) peripheral nerve blocks with or without trigger point injections reduce patient immediate head/neck pain levels significantly more within 30 minutes in patients who are opioid naive or have not had opioids in the last year compared to those who are currently on opioids or treated with opioids within the last year and, (2) patients receiving nerve blocks will have clinically significant reduction in their pain levels at 5-10 minutes post procedure. Method(s): This is a retrospective chart review study on patients who received procedures performed by a United Council of Neurological Subspecialties (UCNS)-fellowship trained and certified headache specialist in a headache specialty clinic between August 2013 and September 2017. After gaining IRB approval, DataDirect research database tool was used to select the appropriate patient cohort for chart review. Data, including multiple potential predictor variables (eg, age, gender, diagnoses, medication intakes, opioid use, type of procedure, psychiatric comorbidities, and pain/headache/depression/anxiety score data for pre and post procedure), were collected and organized using an excel spreadsheet and analyzed using STATA 14.1. Current opioid use was defined as opioid use within the past year. An 11-point visual analog pain scale (VAS) was used to rate pain, where 0/10 is no pain and 10/10 is loss of consciousness due to head pain severity. Pre-procedure and post procedure pain documentation was required to be included in analysis. Documentation of post procedure pain level up to 30 minutes was accepted for analysis. All data was stored, shared and collected using IRB approved methods and on encrypted files. Result(s): To date, chart review has been completed for about 60% of patients that presented over the study period. There were 286 greater occipital nerve blocks (GONB) procedures performed. GONB procedures were performed with or without trigeminal nerve blocks and/or trigger point injections. The majority of the post-procedure pain assessment were documented at approximately 5-minutes after the procedure. GONB with and without other therapeutic procedures may rapidly reduce pain levels in headache disorders (Table 1). The average change of severity at a moderately severe pain (level 6/10 on 11-point VAS) was -2.4 and -2.2 for non-current opioid use and current opioid use, respectively. Response to the procedures were similar, and not significantly different, in opioid and non-opioid users with initial head pain severity level of 6/10 or greater (Fig. 1). Conclusion(s): Preliminary results for this case series suggests that GONB and other therapeutic procedures may rapidly reduce pain levels in headache disorders and that current or recent past opioid use does not significantly change the effect of these procedures. Therapeutic procedures in headache medicine may provide acute relief irrespective of opioid use, could be a valid adjunct to treatment plans, and may provide an alternative to opioids for head and neck pain management. Prospective randomized controlled trials are needed.</t>
  </si>
  <si>
    <t>Headache. Conference: 62nd Annual Scientific Meeting American Headache Society. San Diego, CA United States. 60(Supplement 1) (pp 81-82), 2020. Date of Publication: June 2020.</t>
  </si>
  <si>
    <t>Kim T.
 Zhou C.
 Sara R.A.
 Lightfoot N.J.</t>
  </si>
  <si>
    <t>The effect of perioperative sustained-release opioid use on long-term opioid dispensing following total knee arthroplasty: a retrospective cohort study.</t>
  </si>
  <si>
    <t>AIMS: To determine the impact of perioperative sustained-release (SR) opioid use on total inpatient opioid consumption and longer-term outpatient dispensing for three months following elective total knee arthroplasty (TKA). METHOD(S): Patients who underwent primary unilateral TKA between 1 January and 31 December 2018 at Counties Manukau Health were retrospectively identified. Participants were stratified into two groups by inpatient use or avoidance of strong SR opioids (OxyContin or M-Eslon). The primary outcome was the percentage of patients receiving prescriptions for opioid medications at thirty-day intervals for three months after discharge. RESULT(S): Two hundred and thirty-two patients were eligible for inclusion. The baseline demographics of both groups were similar. In the SR opioid use group, the majority (79%) received OxyContin. Overall, inpatient opioid use between postoperative days (POD) zero and three was lower in the SR opioid avoidance group, although this was not statistically significant (157.5 [IQR 110.0-220.0] vs 167.5mg OME [110.0-290.0], p=0.14). Outpatient postoperative opioid dispensing between 0-30 days was significantly greater in patients who received inpatient SR opioids (p=0.01). Dispensing of oxycodone was significantly higher in the SR opioid use group at one- and two- months (p=0.01 and 0.03 respectively). CONCLUSION(S): The postoperative use of SR opioids is not routinely recommended following TKA. Their use is associated with greater overall inpatient opioid use, sustained opioid dispensing during and after the expected recovery period, and the potential for significant harm.Copyright © NZMA</t>
  </si>
  <si>
    <t>New Zealand Medical Journal. 134(1544) (pp 57-68), 2021. Date of Publication: 22 Oct 2021.</t>
  </si>
  <si>
    <t>Kadirogullari P.
 Bahat P.Y.
 Sahin B.
 Gonen I.
 Seckin K.D.</t>
  </si>
  <si>
    <t>The effect of pethidine analgesia on labor duration and maternal-fetal outcomes.</t>
  </si>
  <si>
    <t>Background and Aim: Opioid analgesics had been used from time to time for treating labor pain. However, their use have been concerning. The aim of this study is to evaluate the effect of pethidine on duration of active phase of labor, labor pain and maternal-neonatal outcomes. Method(s): In the present case-control study, the study group received a 50 mg pethidine intramuscular injection upon the start of active phase of labor, and the control group consisted of patients who receive placebo injeciton. In both groups, vital signs were measured before, and at 0, 5, 15, 30, 45 and 60 minutes after the injection. Pain intensity was evaluated with Visual Analogue Scale (VAS) prior to, and 1 hour and 2 hours after injection. Data regarding labor phase du-rations, maternal side effects, newborn APGAR scores and fetal respiratory problems were recorded. Result(s): 102 patients in Pethidine group and 92 patients in control group, were included into the study. Labor pain VAS-scores were significantly lower in the study group (p&lt;0.001). Moreover, active phase of labor duration was significantly shorter in the study group (p&lt;0.001). Maternal pulse significantly decreased, and maternal nausea-vomiting was frequent in the study groups. However, the groups were similar in terms of other side effects and neonatal outcomes. Conclusion(s): Pethidine significantly reduces active phase of labor duration, has a favorable analgesic effect in treating labor pain and is not associated with serious maternal or neonatal complications. It is therefore considered an acceptable agent for use during active phase of labor. (www.acta-biomedica.it).Copyright © Mattioli 1885.</t>
  </si>
  <si>
    <t>https://dx.doi.org/10.23750/abm.v92i2.10905</t>
  </si>
  <si>
    <t>Acta Biomedica. 92(2) (no pagination), 2021. Article Number: e2021065. Date of Publication: 2021.</t>
  </si>
  <si>
    <t>Lowe J.
 Qeadan F.
 Leeman L.
 Shrestha S.
 Stephen J.M.
 Bakhireva L.N.</t>
  </si>
  <si>
    <t>The effect of prenatal substance use and maternal contingent responsiveness on infant affect.</t>
  </si>
  <si>
    <t>Background The effects of prenatal substance exposure on neurobehavioral outcomes are inherently confounded by the effects of the postnatal environment, making it difficult to disentangle their influence. The goal of this study was to examine the contributing effects of prenatal substance use and parenting style (operationalized as contingent responding during the play episodes of the Still-face paradigm [SFP]) on infant affect. Methods A prospective cohort design was utilized with repeated assessment of substance use during pregnancy and the administration of the SFP, which measures infant response to a social stressor, at approximately 6 months of age. Subjects included 91 dyads classified into four groups: 1) Control (n = 34); 2) Medication assisted therapy for opioid dependence (MAT; n = 19); 3) Alcohol (n = 15); 4) Alcohol + MAT (n = 23). Mean % of positive infant affect and mean % of maternal responsiveness (watching, attention seeking, and contingent responding) was compared among the five SFP episodes across the four study groups by MANOVA. Mixed effects modelling was used to estimate the contributing effects of the study groups and maternal responsiveness on infant affect. Results Maternal contingent responding was associated with increase (beta = 0.84; p &lt; 0.0001) and attention seeking with decrease (beta = - 0.78; p &lt; 0.0001) in infant positive affect. The combined effect of prenatal exposures and covariates explained 15.8% of the variability in infant positive affect, while the model including contingent responding and covariates explained 67.1% of the variability. Conclusions Higher maternal responsiveness was a much stronger predictor of infant behavior than prenatal exposures, providing the basis for future intervention studies focusing on specific parenting strategies.Copyright © 2017</t>
  </si>
  <si>
    <t>https://dx.doi.org/10.1016/j.earlhumdev.2017.09.013</t>
  </si>
  <si>
    <t>Early Human Development. 115 (pp 51-59), 2017. Date of Publication: December 2017.</t>
  </si>
  <si>
    <t>Samet S.
 Hasin D.</t>
  </si>
  <si>
    <t>The effect of psychiatric comorbidity on persistence of alcohol dependence.</t>
  </si>
  <si>
    <t>Purpose: The effects of co-occurring psychiatric disorders on the persistence of alcohol problems have been controversial and are not well understood. These relationships have been studied frequently in patient groups, but never in a large, representative general population sample. We hypothesized that substance dependence (nicotine or illicit drugs), primary mood (major depression, dysthymia, mania and hypomania) and primary anxiety disorders (specific and social phobia, panic and generalized anxiety disorder) would increase the risk for the persistence of alcohol dependence. Method(s): This analysis is based on longitudinal data from the National Epidemiologic Survey on Alcohol and Related Conditions (NESARC), a nationally representative adult sample originally interviewed in 2001-2002 and re-interviewed in 2004-2005. DSM-IV diagnoses were made with the AUDADIS interview. At baseline, 1,172 individuals met criteria for past-year alcohol dependence and were the sample for this analysis. Logistic regression models were used to estimate the odds of persistence of alcohol dependence at follow-up among individuals with co-occurring mood, anxiety and substance disorders in the year prior to baseline or in Year 1 or Year 2 of follow-up compared to individuals without comorbidity, adjusting for age, sex, race/ethnicity, education, employment status, marital status, and alcohol treatment. Result(s): At follow-up, 36.3% of the sample (N=422) manifested full criteria for DSM-IV alcohol dependence and were thus characterized as persistent. Psychiatric disorders predicting persistent alcohol dependence were mania (OR 2.11), dysthymia (OR 1.96), MDE (OR 1.46), panic disorder (OR 2.19), GAD (OR 1.94), nicotine dependence (OR 1.74) and any illicit drug dependence (OR 1.94). Conclusion(s): In a representative sample that avoided potential biases of treated samples, mood, anxiety or substance use disorders co-occurring with alcohol dependence were shown to have negative effects on alcohol outcomes even when alcohol treatment and marital status were taken into account. These results support the importance of comorbidity in the persistence of alcohol dependence. The results also support careful assessment of co-occurring psychiatric disorders in patients presenting with alcohol disorders and planned integrated treatment which addresses problems associated with each disorder.</t>
  </si>
  <si>
    <t>https://dx.doi.org/10.1111/j.1530-0277.2009.00957.x</t>
  </si>
  <si>
    <t>Alcoholism: Clinical and Experimental Research. Conference: Texas Research Society On Alcoholism - 19th Annual Scientific Meeting. San Antonio, TX United States. Conference Publication: (var.pagings). 33(SUPPL. 1) (pp 67A), 2009. Date of Publication: June 2009.</t>
  </si>
  <si>
    <t>Janda, Maria;Mergenhagen, Kari A.</t>
  </si>
  <si>
    <t>The effect of psychosocial factors on success rates of hepatitis c treatment.</t>
  </si>
  <si>
    <t>Objective: Our study was to determine which psychosocial factors interfere with patients reaching sustained virologic response (SVR), a marker for hepatitis C virus eradication. Methods: A retrospective chart review was performed between January 6, 2015 and February 24, 2016. The primary outcome was to assess which social and psychological factors may interfere with patients reaching SVR. SVR was defined as having an undetectable viral load 12 weeks after the completion of the treatment regimen. Bivariate analysis was followed by a multivariate logistic regression analysis to determine significant factors for SVR. Depression and generalized anxiety disorder were included. Results: A total of 204 patients completed treatment within the designated time frame and were included in the final analysis. Social or home support was associated with SVR (odds ratio = 7.0, p = 0.02). Cocaine use was also a significant factor predicting SVR. Historical cocaine use compared with active cocaine use during treatment was associated with an odds ratio of SVR of 39.3 (p = 0.04). Interestingly, historical cocaine use vs no history of cocaine use did not influence SVR. No history of depression or generalized anxiety disorder was associated with a higher rate of SVR (odds ratio = 10.4, p = 0.05). No depression/generalized anxiety disorder compared with untreated depression/generalized anxiety disorder was associated with a 13.1 times greater rate of SVR (p = 0.04). Conclusion: It is important to recognize and address psychosocial factors related to mental illness and active cocaine addictions before hepatitis C virus treatment. Furthermore, patients without home or social support are at greater risk for failing treatment, thus strategies to provide support during treatment are necessary. (PsycInfo Database Record (c) 2021 APA, all rights reserved)</t>
  </si>
  <si>
    <t>https://doi.org/10.1016/j.psym.2017.07.003</t>
  </si>
  <si>
    <t>Ryu J.
 Hwang J.-Y.
 Do S.-H.</t>
  </si>
  <si>
    <t>The effect of scalp blocks with levobupivacaine on postoperative pain control and patient-controlled analgesia (PCA) consumption after craniotomy for aneurysmal clipping-preliminary study.</t>
  </si>
  <si>
    <t>Background and aims: Levobupivacaine is an effective local anesthetic agent for nerve blockade with lesssystemic toxicity than racemic bupivacaine. The effects of scalp blockade with levobupivacaine after craniotomy for aneurysmal clipping have not been investigated. Method(s): 10 ASA I or II patients, scheduled for elective craniotomies for aneurysmal clipping, were enrolled in this prospective, randomized, placebocontrolled study. Scalp block was performed by blocking the supraorbital, supratrochlear, and auriculotemporal nerves using 12 ml 0.75% levobupivacaine with 1: 200,000 epinephrine (group B, n = 5) or 0.9 % normal saline (group S, n = 5). PCA consisted of opioid (fentanyl) and connected to patients. Postoperative headache (VAS), PCA consumption, hemodynamic variables (Heart rate [HR] and mean arterial pressure [MAP]) and the incidence of PONVand respiratory depression were recorded at 1, 2, 4, 8, 12, 24, 48, and 72 hr after alert consciousness (Glasgow coma scale 914). Result(s): Statistically significant differences in postoperative pain (P = 0.001) and PCA consumption (P = 0.00) over time between the two groups were observed. Postoperative pain scores and PCA consumption were lower in group B than group S at 1, 2, 4, and 8 hours after alert consciousness (P G 0.05). In addition, anti-hypertensive agent was less required in group B than in group S (4 for group S vs. 1 for group B) through the difference did not reach statistical significance. There were no complications related to the technique of block or drugs in any of the 10 patients. Conclusion(s): This study demonstrated than scalp blocks with levobupivacaine effectively relieved postoperative headache and spared postoperative PCA consumption without adverse events. In addition, scalp reduced the requirement of postoperative antihypertensive agent in patients with craniotomy for aneurysmal clipping.</t>
  </si>
  <si>
    <t>Regional Anesthesia and Pain Medicine. Conference: 30th Annual European Society of Regional Anaesthesia, ESRA Congress 2011. Dresden Germany. Conference Publication: (var.pagings). 36(5 SUPPL. 2) (pp E260-E261), 2011. Date of Publication: September-October 2011.</t>
  </si>
  <si>
    <t>Hamilton, Steven P.;Nunes, Edward V.;Janal, Malvin;Weber, Laurie</t>
  </si>
  <si>
    <t>The effect of sertraline on methadone plasma levels in methadone-maintenance patients.</t>
  </si>
  <si>
    <t>Examined methadone plasma levels in 31 depressed methadone-maintained opiate addicts enrolled in a 12-wk placebo-controlled, double-blind study of sertraline. Between baseline and week 6, patients on sertraline showed a mean increase in methadone plasma level/dose (P/D) ratio of 26%, while patients on placebo showed a mean decrease of 16%. This difference was significant. The sertraline and placebo groups did not differ in reported side effects or methadone dose adjustments. Between weeks 6 and 12, methadone P/D in the sertraline group decreased back toward baseline, and the treatment groups did not differ significantly at week 12. The results suggest sertraline may produce a modest increase in methadone serum levels over the 1st 6 wks of treatment. Depression and anxiety disorders are common in methadone-maintained patients. Serotonin reuptake inhibitors are attractive choices for treatment due to their low toxicity and low abuse potential, but these agents variously inhibit isoenzymes responsible for the metabolism of methadone. Clinicians treating depressed or anxious methadone patients with 2nd-generation antidepressants should monitor for clinical signs of increased or decreased methadone levels and consider monitoring serum methadone levels. (PsycINFO Database Record (c) 2016 APA, all rights reserved)</t>
  </si>
  <si>
    <t>https://doi.org/10.1080/10550490050172236</t>
  </si>
  <si>
    <t>Fortier, Emmanuel;Alavi, Maryam;Micallef, Michelle;Dunlop, Adrian J.;Balcomb, Annie C.;Day, Carolyn A.;Treloar, Carla;Bath, Nicky;Haber, Paul S.;Dore, Gregory J.;Bruneau, Julie;Grebely, Jason</t>
  </si>
  <si>
    <t>The effect of social functioning and living arrangement on treatment intent, specialist assessment and treatment uptake for hepatitis C virus infection among people with a history of injecting drug use: The ETHOS study.</t>
  </si>
  <si>
    <t>Background: The objective was to assess social functioning and its association with treatment intent, specialist assessment and treatment uptake for hepatitis C virus (HCV) infection among people with a history of injecting drug use. Methods: ETHOS is a prospective observational cohort evaluating the provision of HCV assessment and treatment among people with chronic HCV and a history of injecting drug use, recruited from nine community health centres and opioid substitution treatment clinics (NSW, Australia). Social functioning was assessed using a short form of the Opioid Treatment Index social functioning scale. Those classified in the highest quartile (score &gt;6) were considered having lower social functioning. Analyses were performed using logistic regression. Results: Among 415 participants (mean age 41 years, 71% male), 24% were considered having lower social functioning, 70% had early HCV treatment intent (intention to be treated in the next 12 months), 53% were assessed by a specialist and 27% initiated treatment. Lower social functioning was independently associated with unemployment, unstable housing, recent injecting drug use and moderate to extremely severe symptoms of depression, anxiety and stress. Lower social functioning was independently associated with reduced early HCV treatment intent (aOR 0.51, 95% CI 0.30â€“0.84) and lower specialist assessment (aOR 0.48, 95% CI 0.29â€“0.79), but not HCV treatment uptake (aOR 0.76, 95% CI 0.40â€“1.43). Living with someone was independently associated with HCV treatment uptake (with someone and children: aOR 2.28, 95% CI 1.01â€“5.14; with someone and no children: aOR 2.36, 95% CI 1.30â€“4.31), but not early HCV treatment intent or specialist assessment. Conclusions: This study highlights the need for the development and implementation of strategies targeting people who inject drugs with lower social functioning to enhance HCV treatment intent and specialist assessment. Further, strategies to enhance social support may play a role in increasing HCV treatment uptake. (PsycInfo Database Record (c) 2022 APA, all rights reserved)</t>
  </si>
  <si>
    <t>https://doi.org/10.1016/j.drugpo.2015.06.001</t>
  </si>
  <si>
    <t>Dieperink, Eric;Knott, Astrid;Thuras, Paul;Pocha, Christine</t>
  </si>
  <si>
    <t>The effect of stimulant use on antiviral treatment in an integrated hepatitis clinic.</t>
  </si>
  <si>
    <t>Objective: The objective was to determine the impact of stimulant use on antiviral treatment for chronic hepatitis C patients in an integrated hepatitis clinic. Methods: A retrospective chart review of 449 consecutive patients seen in an integrated hepatitis clinic that included co-located mental health clinicians was performed. Psychiatric measures included drug use questionnaire, Beck Depression Inventory (BDI), Alcohol Use Disorders Identification Test-Consumption questions (AUDIT-C), urine drug screen and antiviral treatment outcomes. Patients with stimulant use were compared to patients with no drug use, other drug users and an unknown drug use group using Ï‡Â² and analysis of variance tests. Results: Over 15% of hepatitis C patients presenting to the clinic were using stimulants. Stimulant users had higher BDI and AUDIT-C scores. They were more likely to be followed by a co-located mental health clinician than other groups and were just as likely to initiate and finish antiviral therapy. Conclusions: Recent stimulant use is common in hepatitis C patients presenting to a hepatitis clinic. Stimulant users were more depressed and used alcohol to a greater degree than nonusers but were as likely to start antiviral therapy. An integrated mental health/medical care approach appears to be effective in addressing this difficult-to-treat population. (PsycInfo Database Record (c) 2022 APA, all rights reserved)</t>
  </si>
  <si>
    <t>https://doi.org/10.1016/j.genhosppsych.2013.01.007</t>
  </si>
  <si>
    <t>Royse CF, Tiernan RJ, Portelli SM, Davies S, Arblaster R, Bjorksten AR, Tatoulis J.</t>
  </si>
  <si>
    <t>The effect of supplemental oxygen on the incidence of hypoxaemia after premedication in patients undergoing cardiac surgery</t>
  </si>
  <si>
    <t>Anaesth Intensive Care. 1997 Aug;25(4):347-9. doi: 10.1177/0310057X9702500403.</t>
  </si>
  <si>
    <t>10.1177/0310057X9702500403</t>
  </si>
  <si>
    <t>Ljuca D.
 Husic S.
 Babovic A.</t>
  </si>
  <si>
    <t>The effect of treatment of pain on associated symptoms in patients with gyneacological advanced cancer.</t>
  </si>
  <si>
    <t>Objective: To estimate impact of pain relief with opiate to decrease intensity of associated symptoms in patients with advanced gynaecological cancer. Method(s): Prospective study monitored nineteen patients with cancer pain above 6 as per numeric scale (NS), treated with oral morphine. Intensity of the symptoms as per Edmonton Symptom Assessment Scale (ESAS) was recorded on the first day of admission and during the following 10 days. Result(s): Karnofsky score at admission was 44.27 +/- 10.23 and at discharge 50.11 +/- 8.92 (p = 0.0005). Intensity of the symptoms on the first vs. tenth day of treatment was decreased: pain (8,22 +/- 1,12 vs. 0,8 +/- 0,87); dyspnoea (4,34 +/- 2,02 vs. 1,74 +/- 1,24); vomiting (0,66 +/- 1,23 vs. 0,53 +/- 0,21); fatigue (5,23 +/- 1,13 vs. 3,06 +/- 1,17); appetite (5,77 +/- 1,22 vs. 3,42 +/- 1,19); anxiety (5,16 +/- 1,24 vs 2,49 +/- 1,12); depression (5,01 +/- 1,35 vs. 2,24 +/- 1,05); general condition (6,19 +/- 1,02 versus 3,43 +/- 1,22). Somnolence was the only symptom more expressed on the tenth day (3,55 +/- 1,01) in comparison to the first day (2,83 +/- 1,64) of the morphine treatment. Conclusion(s): Treatment of cancer pain with strong opiates, along with significant decrease of the intensity of pain, exerts influence upon improving most of the associated symptoms of cancer (vomiting, fatigue, appetite, anxiety, depression, general condition). Thus quality of life of patients with advanced gynaecological cancer is improved.</t>
  </si>
  <si>
    <t>https://dx.doi.org/10.1097/IGC.0b013e318235bd21</t>
  </si>
  <si>
    <t>International Journal of Gynecological Cancer. Conference: 17th International Meeting of the European Society of Gynaecological Oncology, ESGO 2011. Milan Italy. Conference Publication: (var.pagings). 21(12 SUPPL. 3) (pp S1301), 2011. Date of Publication: October 2011.</t>
  </si>
  <si>
    <t>Mazur A.
 Fidecka S.</t>
  </si>
  <si>
    <t>The effectiveness of novel antiepileptic drugs: Levetiracetam, pregabalin, tiagabine and zonisamide in the treatment of addictions.</t>
  </si>
  <si>
    <t>It is commonly known that standard therapy of addiction still brings a high ratio of failures. According to the most recent studies, anticonvulsant drugs offer a novel approach in the treatment of dependence disorders. In this paper, four new antiepileptic drugs levetiracetam, pregabalin, tiagabine and zonisamide were reviewed considering their activity in various types of addiction. Collected data have shown that levetiracetam and zonisamide are promising drugs in the treatment of alcohol addiction and alcohol withdrawal syndrome, and in prevention of alcohol overuse. Pregabalin, first of all has sucessfully reduced benzodiazepine abuse, in addition to giving encouraging effects in the management ofalcohol addiction and withdrawal. However, tiagabine has revealed its effectiveness mainly in the treatment of cocaine addiction, and as show preliminary studies, in nicotine dependence and alcohol withdrawal syndrome. Levetiracetam, pregabalin, tiagabine and zonisamide exert antidependence effects in different ways due to various modes of action. One of the most probable, and present in at least three reviewed drugs, mechanism of antidependence action is facilitation of GABA-ergic inhibitory transmission, which in turn through modulation of dopaminergic neurons in mesolimbic system, reduces the rewarding properties of psychostimulants. Based on recent studies, levetiracetam, pregabalin, tiagabine and zonisamide are prospective drugs in the therapy of dependence. However, further investigation to confirm and supplement previous findings is needed. Copyright © 2011 Medical University in Lublin.</t>
  </si>
  <si>
    <t>Annales Universitatis Mariae Curie-Sklodowska, Sectio DDD: Pharmacia. 24(4) (pp 17-28), 2011. Date of Publication: 2011.</t>
  </si>
  <si>
    <t>Coviello, Donna M.;Alterman, Arthur I.;Rutherford, Megan J.;Cacciola, John S.;McKay, James R.;Zanis, Dave A.</t>
  </si>
  <si>
    <t>The effectiveness of two intensities of psychosocial treatment for cocaine dependence.</t>
  </si>
  <si>
    <t>Compared the effectiveness of 2 levels of cocaine dependence treatment intensities in reducing substance use and improving health and social indicators. 94 cocaine-dependent, predominantly African-American male veterans (mean age 40 yrs) completed either a 12-hr weekly day hospital program (DH12) or a 6-hr weekly outpatient program (OP6), and were evaluated at baseline, during treatment and at 4- and 7-mo posttreatment follow-ups. Both treatments stressed abstinence, behavior change, and prosocial adjustment, differing only in level of treatment intensity. Ss also completed the Addiction Severity Index (A. T. McLellan et al, 1980; ASI). Results show that Ss reported a 52% reduction in days of cocaine use under both DH12 and OP6 regimens and experienced significant improvements in employment and psychiatric functioning at 7-mo follow-up. There were no significant differences observed between the programs concerning abstinence during treatment, treatment completion, treatment or aftercare attendance, or any ASI-related variable. It is concluded that an OP6 program is as effective as a DH12 program and has the advantage of significant cost savings. (PsycINFO Database Record (c) 2019 APA, all rights reserved)</t>
  </si>
  <si>
    <t>https://doi.org/10.1016/S0376-8716(00)00136-8</t>
  </si>
  <si>
    <t>Di Vincenzo J.D.
 Siegel A.
 Lipsitz O.
 Ho R.
 Teopiz K.M.
 Ng J.
 Lui L.M.W.
 Lin K.
 Cao B.
 Rodrigues N.B.
 Gill H.
 McIntyre R.S.
 Rosenblat J.D.</t>
  </si>
  <si>
    <t>The effectiveness, safety and tolerability of ketamine for depression in adolescents and older adults: A systematic review.</t>
  </si>
  <si>
    <t>The majority of antidepressant medication trials have focused on adult populations (ages 18-65), with much less research in older and younger populations. Moreover, key differences in the efficacy and safety of antidepressants have been identified between these age groups. Ketamine has emerged as a promising new treatment for treatment resistant depression (TRD). The objective of this review is to summarize and synthesize the extant literature on the effectiveness, safety and tolerability of ketamine for depression in special age populations (age &lt;=18 and &gt;= 60). Following PRISMA guidelines, a systematic review was performed, searching EMBASE, PsycInfo, and PubMed from inception through July 2020. Studies reporting the use of any ketamine formulation with variable routes of administration to treat clinically diagnosed depression in adolescents or older adults were included. Thirteen studies were included in the analysis and ten observed rapid (&lt;=2 week latency) antidepressant effects following ketamine treatments, with better outcomes following larger, repeated doses, and in open-label rather than blinded settings. Two case reports in adolescents assessed measures of suicidal ideation and both found ketamine to effectuate rapid anti-suicidal effects. Ketamine appears to be safe and well-tolerated in adolescents and older adults. The small quantity, high heterogeneity, and generally low quality of available studies precludes statistical syntheses and significantly limits the strength of our conclusions. Preliminary proof-of-concept studies are promising, however, rigorously designed randomized controlled trials (RCTs) are still required to ascertain effectiveness, safety and tolerability in these groups.Copyright © 2021 Elsevier Ltd</t>
  </si>
  <si>
    <t>https://dx.doi.org/10.1016/j.jpsychires.2021.02.058</t>
  </si>
  <si>
    <t>Journal of Psychiatric Research. 137 (pp 232-241), 2021. Date of Publication: May 2021.</t>
  </si>
  <si>
    <t>Abdusoglu M.N.
 OZkocak Turan I.
 Yurtlu B.S.
 Hanci V.
 Okyay R.D.
 AyogLu H.</t>
  </si>
  <si>
    <t>The effects of a subhypnotic dose of ketamine on neuromuscular block characteristics of rocuronium and intubation quality.</t>
  </si>
  <si>
    <t>Objective: In this study, we aimed to examine the effects of a subhypnotic dose of ketamine on the neuromuscular block characteristics of rocuronium and intubation quality. Material(s) and Method(s): Sixty patients in ASA I-II risk group were included in the study. Group S received 5 mL of 0.9% saline and Group K received 0.5 mg.kg-1 ketamine in 5 mL volume, one minute before induction. Both groups had anesthesia induction with a propofol dose of 2.5 mg.kg-1 (Propofol 1%, Fresenius Kabi). This was considered as anesthesia start time. After 1 min, a control single twitch stimulus (0.1 Hz) was applied and recorded. All patients were given 0.6 mg.kg-1 rocuronium (Esmeron 50 mg.5 ml-1 N.V. Organon, Oss, Holland) in 5 sec. When the single twitch response was depressed 100%, the patient was intubated and the full depression time (onset time) was noted. Anesthesia maintenance was achieved with O2/N2O and sevoflurane. Following the intubation, the application of train-of - four (TOF) stimulation was started. When the TOF ratio reached to 20%, rocuronium was repeated at a dose of 0.2 mg.kg-1. Clinical duration (T25), recovery index (T25- 75) and spontaneous recovery time to TOF &gt; 0.9 were recorded. Intubation conditions were assessed by using the scale of Fuchs-Buder. The additional drugs used during the operation and neuromuscular blocker amounts were recorded. The hemodynamic values of both groups were recorded throughout the study. Postoperative recovery times, visual analogue pain scores (VAS) and Ramsay sedation scores were also recorded. Result(s): The time for 100% depression of single twitch in Group K was shorter than that of Group S (p&lt;0.05). The clinical duration, recovery index and spontaneous recovery duration of the first dose of rocuronium were longer in Group K compared to Group S (p&lt;0.05). There was no difference between the total neuromuscular blocker amounts of the study groups. There was no significant difference between the groups according to intubation scores (p&gt;0.05), recovery times (p&gt;0.05), VAS scores, Ramsay sedation scores or mean arterial pressure values. When the mean heart rate values of the groups were compared, all values of Group K were higher than those of Group S except control and 60th min values (p&lt;0.001). Conclusion(s): According to our findings, ketamine in a subhypnotic dose shortens the onset time of rocuronium block and extends the clinical duration of first dose of rocuronium without improving the intubation quality. © 2012 by Turkiye Klinikleri.</t>
  </si>
  <si>
    <t>http://dx.doi.org/10.5336/medsci.2011-24028</t>
  </si>
  <si>
    <t>Turkiye Klinikleri Journal of Medical Sciences. 32(2) (pp 399-406), 2012. Date of Publication: -.</t>
  </si>
  <si>
    <t>Van Lingen R.A.
 Simons S.H.P.
 Anderson B.J.
 Tibboel D.</t>
  </si>
  <si>
    <t>The effects of analgesia in the vulnerable infant during the perinatal period.</t>
  </si>
  <si>
    <t>Although our knowledge of pain and its management in the perinatal period has increased, little is known about the first hours and days of life when major physiologic transition events occur. Prematurity and critical illnesses further complicate analgesic use during this time. Increased morbidity and mortality have been shown in infants receiving placebo infusions after surgery compared with infants with analgesia, highlighting the negative consequences of pain in infants. Opioids can help promote hemodynamic stability, promote respirator synchrony, and decrease the incidence of grade III &amp; IV intraventricular hemorrhage in ventilated preterm neonates. Long-term follow-up studies suggest improved behavioral and cognitive outcomes in children given morphine infusions during NICU confinement. The necessity of fetal analgesia is dictated by the ability of the fetus to feel pain and by the adverse effects of noxious stimuli on future sensory development. Effects of drugs given to the pregnant woman on the (preterm) newborn might be influenced by decreased or absent transplacental transport, compression of the umbilical cord during delivery, or diminished blood flow in the placenta in pre-eclamptic women, resulting in higher serum concentrations. Pharmacokinetics and drug metabolism change in the last trimester, and pain sensitivity may be altered after 32 weeks of gestation. Consequently, dose and dose interval may vary considerably between neonates and within an individual during the first days of life. This subpopulation is not homogenous, and drug doses in a term neonate with a postnatal age of 2 weeks may be quite different from those at birth and are certainly different from those in a premature neonate. Size must be disentangled from age-related factors when examining developmental pharmacokinetic parameters. There are no longitudinal studies published investigating the pharmacokinetic properties of any analgesic more than once per infant. Polymorphisms of the genes encoding for the enzymes involved in the metabolism of analgesics or in genes involved in receptor expression may contribute to the large interindividual pharmacokinetic parameter variability. Polymorphism of the human mu opioid receptor has not yet satisfactorily explained pharmacodynamic variability.</t>
  </si>
  <si>
    <t>https://dx.doi.org/10.1016/S0095-5108%2802%2900018-0</t>
  </si>
  <si>
    <t>Clinics in Perinatology. 29(3) (pp 511-534), 2002. Date of Publication: September 2002.</t>
  </si>
  <si>
    <t>Martin E.T.
 Zirulnik A.
 Balakrishnan M.P.
 Banfield B.
 Young H.W.
 Ryan M.</t>
  </si>
  <si>
    <t>The effects of anxiety and depression in emergency department patients.</t>
  </si>
  <si>
    <t>Background: Emergency department (ED) patients are inherently vulnerable. Understanding the mental wellness of the ED population is crucial. Uncovering and addressing psychosocial factors is essential for ED physicians, patients, and staff. The purpose of this analysis is to compare characteristics of patients who self-reported a history of both anxiety and depression to those who did not. Method(s): This prospective pilot study sought to enroll 250 participants during an 8-week period. All participants were &gt;=18, English speaking, and presented to the ED with non-urgent chief complaints. Patients who did not meeting the previously mentioned criteria were ineligible to enroll in the study. The questionnaire inquired about medical conditions, psychiatric history, prescribed and illicit drug use and basic demographic data. Chi-square analysis were conducted to determine associations. Result(s): Of the 250 enrolled patients, 25% (n = 63) reported anxiety and depression. Females accounted for 68% (n = 42) of patients with anxiety and depression. When comparing patients with a history of anxiety and depression to those who did not, there was a significant difference in multiple ED visits (70% vs. 55%; p = .038). An estimated 39% of those with anxiety and depression listed their employment status as disabled (p= .022). Those with anxiety and depression reported more physical conditions such as; musculoskeletal pain (p &lt;. 001), fatigue (p&lt;.001), and amenia (p&lt;.001). Chronic conditions such as high cholesterol (p&lt;.001), diabetes (0.49), and osteoporosis (p= .003) were also predictive of anxiety and depression. Patients with a history of anxiety and depression were more likely to report illicit drug use. Cocaine (p=.002), heroin (p&lt;.001), and non-prescribed opioids (&lt;.001), stimulants (&lt;.001) and sedatives (p=.004) were all associated with a history of anxiety and depression. Conclusion(s): Understanding the root cause of an ED visit is essential to delivering quality medical service. This research is a small step in gaining insight on social determinates of health in the ED population. By seeking to identify psychological and social factors, emergency medicine professionals could deliver more robust services.</t>
  </si>
  <si>
    <t>Academic Emergency Medicine. Conference: 2018 Annual Meeting of the Society for Academic Emergency Medicine, SAEM 2018. Indianapolis, IN United States. 25(Supplement 1) (pp S273), 2018. Date of Publication: May 2018.</t>
  </si>
  <si>
    <t>Schoeler T, Kambeitz J, Behlke I, Murray R, Bhattacharyya S.</t>
  </si>
  <si>
    <t>The effects of cannabis on memory function in users with and without a psychotic disorder: findings from a combined meta-analysis</t>
  </si>
  <si>
    <t>Psychol Med. 2016 Jan;46(1):177-88. doi: 10.1017/S0033291715001646. Epub 2015 Sep 10.</t>
  </si>
  <si>
    <t>10.1017/S0033291715001646</t>
  </si>
  <si>
    <t>Drake, RE; Xie, HY; McHugo, GJ; Green, AI</t>
  </si>
  <si>
    <t>The effects of clozapine on alcohol and drug use disorders among patients with schizophrenia</t>
  </si>
  <si>
    <t>schizophrenia; substance abuse; substance use disorder; clozapine</t>
  </si>
  <si>
    <t>SEVERE MENTAL-ILLNESS; SUBSTANCE USE DISORDER; PSYCHIATRIC OUTPATIENTS; ABUSE TREATMENT; COMMUNITY; VALIDITY; SMOKING; RELIABILITY; HYPOTHESIS; MODELS</t>
  </si>
  <si>
    <t>Several case studies indicate that clozapine use is associated with reductions in the use of nicotine, alcohol, or illicit drugs. Although not designed to assess clozapine, this study explored a posteriori the effects of clozapine on alcohol and drug use disorders among schizophrenia patients. Among 151 patients with schizophrenia or schizoaffective disorder and co-occurring substance use disorder who mere studied in a dual-disorder treatment program, 36 received clozapine during the study for standard clinical indications. All participants were assessed prospectively at baseline and every 6 months over 3 years for psychiatric symptoms and substance use, Alcohol-abusing patients taking clozapine experienced significant reductions in severity of alcohol abuse and days of alcohol use while on clozapine, For example, they averaged 54.1 drinking days during 6-month intervals while off clozapine and 12.5 drinking days while on clozapine, They also improved more than patients who did not receive clozapine, At the end of the study, 79.0 percent of the patients on clozapine mere in remission from alcohol use disorder for 6 months or longer, while only 33.7 percent of those not taking clozapine mere remitted. Findings related to other drugs in relation to clozapine were also positive but less clear because of the small number of patients with drug use disorders. This study was limited by the naturalistic design and the lack of prospective, standardized measures of clozapine use. The use of clozapine by patients with co-occurring substance disorders deserves further study in randomized clinical trials.</t>
  </si>
  <si>
    <t>Porter, Jessica Nicole</t>
  </si>
  <si>
    <t>The effects of cocaine self-administration on cognition and brain metabolism.</t>
  </si>
  <si>
    <t>Cocaine users display a wide range of cognitive impairments and dysfunction in brain regions important for cognition. Treatment outcome is dependent on cognitive ability. It is important to understand these deficits and the underlying neurobiology. The first aim was to determine whether cocaine is sufficient to cause cognitive deficits, and if so, to determine the specificity of these cognitive deficits. Secondly, we assessed cerebral metabolic function after a drug free period. We used rhesus monkeys in a longitudinal study in which 14 animals were characterized prior to assignment to matched control (n=6) and cocaine self-administration (n=8) groups. Self-administration took place daily over nine months during which, visual and auditory contextual cues were presented. Weekly cognitive assessments were conducted following a 72 hour drug free period. We employed a stimulus discrimination/reversal task to evaluate associative learning and cognitive flexibility and the delayed match-to-sample task to assess visual working memory. In the cocaine group, we observed significant impairments in reversal performance and visual working memory after self-administration compared to controls. We examined distractibility in both groups, using brief novel distractors. Subsequently, an identical approach was used for exposure to a distractor previously associated with cocaine (experimental group), or water in the control group. In the cocaine group, stimulus discrimination was unaffected by either distractor, whereas reversal performance was disrupted by both the novel and appetitive distractors relative to baseline. Visual working memory was impaired in the cocaine group in the presence of the novel distractor. The control group's performance was unaffected by the presentation of either distractor. Monkeys were drug free for 20 months prior to assessment of metabolic function using 18F-2-deoxyfluoro-D-glucose positron emission tomography. The cocaine group showed greater cerebellar activity than the control group while performing a visual working memory task (relative to control task). This work confirms that cocaine self-administration is sufficient to cause long lasting cognitive impairments in cognitive control, visual working memory and attention. These data also suggest that cocaine exposure alters cerebellar function, but future studies will need to be conducted to confirm that cocaine exposure is the direct cause of the metabolic differences observed. (PsycInfo Database Record (c) 2021 APA, all rights reserved)</t>
  </si>
  <si>
    <t>Wong WLE, Fabbri C, Laplace B, Li D, van Westrhenen R, Lewis CM, Dawe GS, Young AH.</t>
  </si>
  <si>
    <t>The Effects of CYP2C19 Genotype on Proxies of SSRI Antidepressant Response in the UK Biobank</t>
  </si>
  <si>
    <t>Pharmaceuticals (Basel). 2023 Sep 11;16(9):1277. doi: 10.3390/ph16091277.</t>
  </si>
  <si>
    <t>10.3390/ph16091277</t>
  </si>
  <si>
    <t>Zhang S.
 Han X.
 Zhou D.
 Sun M.
 Cang J.
 Miao C.
 Liang C.</t>
  </si>
  <si>
    <t>The effects of erector spinae plane block on perioperative opioid consumption and rehabilitation in video assisted thoracic surgery.</t>
  </si>
  <si>
    <t>Background: This study aimed to determine whether ultrasound-guided continuous erector spinae plane block (ESPB) had an effect on opioid consumption and postoperative rehabilitation in patients undergoing video-assisted thoracic surgery (VATS). Method(s): In this prospective study, 120 patients aged 20-70 years who underwent elective VATS were randomly allocated to one of three groups: group C (general anesthesia with patient-controlled intravenous analgesia [PCIA]), group T (general anesthesia with patient-controlled epidural analgesia [PCEA]), or group E (general anesthesia with continuous ESPB and PCIA). Perioperative opioid consumption, visual analog scale (VAS) scores, preoperative and postoperative Quality of Recovery-15 scores, and postoperative opioid-related adverse events were all assessed. Result(s): Intraoperative sufentanil consumption in groups T and E was significantly lower than that in group C (both P &lt; 0.001), and the postoperative sufentanil consumption in group E was also significantly lower than that in group C (P = 0.001). Compared with group C, the VAS scores at rest or during coughing immediately out of the post-anesthesia care unit at 6 h, 12 h, and 24 h postoperatively were significantly lower in group T (P &lt; 0.05). However, the VAS scores at rest at 6 h and 12 h postoperatively in group E were lower than those of group C (P &lt; 0.05), but were significantly higher than those of group T at all study times (P &lt; 0.05). Conclusion(s): Ultrasound-guided continuous ESPB significantly reduced perioperative opioid consumption during VATS and improved postoperative rehabilitation. However, these effects were inferior to those of thoracic epidural anesthesia. Trial registration: The present study was prospectively registered at http://www.chictr.org/cn /(registration number: ChiCTR1900023050); registration date: May 82,019.Copyright © 2021, The Author(s).</t>
  </si>
  <si>
    <t>https://dx.doi.org/10.1186/s12871-021-01536-x</t>
  </si>
  <si>
    <t>BMC Anesthesiology. 21(1) (no pagination), 2021. Article Number: 313. Date of Publication: December 2021.</t>
  </si>
  <si>
    <t>Bedirli N.
 Akcabay M.
 Emik U.</t>
  </si>
  <si>
    <t>The effects of intraoperative single dosage tramadol or dexmedetomidine on postoperative analgesia, sedation and emerge reactions in pediatric patients undergoing adenotonsillectomy.</t>
  </si>
  <si>
    <t>Aim: Providing adequate postoperative analgesia to children undergoing adenotonsillectomy is often a challenge. Opioids or nonsteroidal antiinflammatory agents provide effective analgesia, but they may interfere with adverse effects such as nausea and vomiting, respiratory depression or bleeding. This prospective, double-blind, randomized study was designed to compare the effects of intraoperative tramadol and dexmedetomidine on postoperative recovery including pain, sedation, emerge reactions, and hemodynamics in pediatric patients undergoing tonsillectomy and adenoidectomy. Method(s): After Institutional Ethics Committee approval and parents' written consent. Eighty patients, aged 2-12, undergoing adenotonsillectomy was included in this study. Anesthesia induction and maintenance were provided with sevoflurane in O2/N2O mixture. Intubation was facilitated with rocuronium. Patients received a single intravenous dose of 2 mg/kg tramadol or 1 Kg/kg dexmedetomidine. Intravenous morphine 25 Kg/kg administered for rescue analgesia. Duration of surgery and anesthesia, hemodynamic data, time to tracheal extubation, emerge reactions, pain scores, time to first postoperative rescue analgesic, amount of total rescue analgesic received, need for antiemetics, intraoperative and recovery complications, and discharge time were assessed. Result(s): There were no significant differences between the 2 groups in patient demographics, emerge reactions, antiemetic need, and discharge time. Mean arterial pressure and heart rate were values were significantly lower in dexmedetomidine group. There were no significant difference in emerge reactions. The pain score, the first analgesic requirement time, total analgesic consumption, and sedation scores were significantly lower in tramadol group. Conclusion(s): When compared with dexmedetomidine, the use of tramadol in children is associated with lower side effects, opioid requirement, and comparable emerge agitation reactions.</t>
  </si>
  <si>
    <t>Regional Anesthesia and Pain Medicine. Conference: 30th Annual European Society of Regional Anaesthesia, ESRA Congress 2011. Dresden Germany. Conference Publication: (var.pagings). 36(5 SUPPL. 2) (pp E152), 2011. Date of Publication: September-October 2011.</t>
  </si>
  <si>
    <t>Stein M.
 Lubetkin D.
 Taub H.C.
 Skinner W.K.
 Haberman J.
 Kreutzer E.R.</t>
  </si>
  <si>
    <t>The effects of intraurethral lidocaine anesthetic and patient anxiety on pain perception during cystoscopy.</t>
  </si>
  <si>
    <t>Despite current practice there is no evidence to demonstrate the efficacy of intraurethral lidocaine gel as an anesthetic for rigid cystoscopy. To evaluate the usefulness of lidocaine in decreasing pain associated with cystoscopy, we performed a prospective, randomized, controlled, double-blind study comparing lidocaine gel with a water based lubricant. The effects of pre-procedure anxiety and prior experience with cystoscopy on pain perception were also evaluated. Physician perception of pain experienced by the patient was compared with the actual pain experienced. We found no decrease in pain perception in men or women following lidocaine gel instillation with a 5 or 10-minute dwell time compared to instillation of the plain lubricant. Increased pre-procedure anxiety correlated with increased pain perception in women. Personal experience with prior cystoscopic procedures significantly decreased the current pain perception in men. Physicians underestimated the patient pain perception in all groups. Overall, we found the use of lidocaine gel to be of no benefit in routine rigid cystoscopy. Lowering pre-procedure anxiety may decrease the amount of pain perceived by women but not by men.</t>
  </si>
  <si>
    <t>http://dx.doi.org/10.1016/S0022-5347(17)35290-4</t>
  </si>
  <si>
    <t>Journal of Urology. 151(6) (pp 1518-1521), 1994. Date of Publication: 1994.</t>
  </si>
  <si>
    <t>Hietamies, Tuuli M.;McInnes, L. Alison;Klise, Andrew J.;Worley, Matthew J.;Qian, Jimmy J.;Williams, Leanne M.;Heifets, Boris D.;Levine, Steven P.</t>
  </si>
  <si>
    <t>The effects of ketamine on symptoms of depression and anxiety in real-world care settings: A retrospective controlled analysis.</t>
  </si>
  <si>
    <t>Introduction: Ketamine intravenous therapy (KIT) appears effective for treating depression in controlled trials testing a short series of infusions. A rapidly proliferating number of clinics offer KIT for depression and anxiety, using protocols without a strong evidence basis. Controlled comparison of mood and anxiety from real-world KIT clinics, and the stability of outcomes, is lacking. Methods: We performed a retrospective controlled analysis on patients treated with KIT in ten community clinics across the US, between 08/2017â€_x0090_03/2020. Depression and anxiety symptoms were evaluated using the Quick Inventory of Depressive Symptomatology-Self Report 16-item (QIDS) and the Generalized Anxiety Disorder 7-item (GAD-7) scales, respectively. Comparison data sets from patients who did not undergo KIT were obtained from previously published real-world studies. Results: Of 2758 patients treated, 714 and 836 met criteria for analysis of KIT induction and maintenance outcomes, respectively. Patients exhibited significant and concordant reduction in both anxiety and depression symptoms after induction (Cohen's d = -1.17 and d = -1.56, respectively). Compared to two external datasets of KIT-naive depressed patients or patients starting standard antidepressant therapy, KIT patients experienced a significantly greater reduction in depression symptoms at eight weeks (Cohen's d = -1.03 and d = -0.62 respectively). Furthermore, we identified a subpopulation of late-responders. During maintenance, up to a year post-induction, increases in symptoms were minimal. Limitations: Due to the retrospective nature of the analyses, interpreting this dataset is limited by incomplete patient information and sample attrition. Conclusions: KIT treatment elicited robust symptomatic relief that remained stable up to one year of follow-up. (PsycInfo Database Record (c) 2023 APA, all rights reserved)</t>
  </si>
  <si>
    <t>https://doi.org/10.1016/j.jad.2023.04.141</t>
  </si>
  <si>
    <t>Gannon E.
 Freeman M.
 Cornett C.
 Vincent S.
 Powers S.
 Lyden E.</t>
  </si>
  <si>
    <t>The Effects of Liposomal Bupivacaine on Long-term Outcomes and Decreasing Immediate Postoperative Opioid Use Following One-level and Two-level Posterior Lumbar Fusions.</t>
  </si>
  <si>
    <t>Study Design: This is a retrospective observational study. Objective(s): This study aims to determine the efficacy of liposomal bupivacaine in postoperative analgesia and long-term outcomes in patients undergoing one-level and two-level posterior lumbar fusion. Summary of Background Data: Multiple studies have investigated the use of liposomal bupivacaine in spine surgery with varying results. The potential benefits of its use include decreasing postoperative opioid use, improved pain control, and a shorter hospital stay. Several studies have supported its use in spine surgery with others showing minimal to no benefit. No studies have investigated its possible impact on long-term outcomes. Material(s) and Method(s): A total of 42 patients (22 one-level, 20 two-level) received liposomal bupivacaine injection just before surgical closure and were compared with a historical control group of 42 patients (27 one-level, 15 two-level) that did not receive liposomal bupivacaine. Daily opioid consumption was collected and converted to oral morphine equivalents. Length of stay and daily average pain scores using the visual analog scale were also recorded. In addition, SF-36 bodily pain and physical function outcome measures were collected preoperatively and at 6 months, 1 year and 2 years postoperatively. Result(s): The liposomal bupivacaine group was found to have a significantly lower total opioid consumption compared with the control group (P=0.001). The liposomal bupivacaine group was also found to use significantly fewer opioids on the day of surgery compared with the control group (P&lt;0.0001). There was no significant difference shown in the average visual analog scale pain scores, length of stay, or long-term outcomes between the 2 groups. Conclusion(s): The use of liposomal bupivacaine in one-level and two-level posterior lumbar fusions shows promise as an adjuvant for postoperative analgesia by decreasing postoperative opioid consumption. With the varying results demonstrated with the utilization of liposomal bupivacaine in spine surgery, further investigation is warranted, namely a larger prospective randomized control study. Level of Evidence: Level III.Copyright © 2023 Lippincott Williams and Wilkins. All rights reserved.</t>
  </si>
  <si>
    <t>https://dx.doi.org/10.1097/BSD.0000000000001354</t>
  </si>
  <si>
    <t>Clinical Spine Surgery. 36(1) (pp E29-E34), 2023. Date of Publication: 01 Feb 2023.</t>
  </si>
  <si>
    <t>Wetherell, MA; Atherton, K; Grainger, J; Brosnan, R; Scholey, AB</t>
  </si>
  <si>
    <t>The effects of multitasking on psychological stress reactivity in recreational users of cannabis and MDMA</t>
  </si>
  <si>
    <t>cannabis; MDMA; stress reactivity; multitasking; perceived workload</t>
  </si>
  <si>
    <t>ECSTASY USE; NEUROPSYCHOLOGICAL PERFORMANCE; BIOENERGETIC STRESS; PROSPECTIVE MEMORY; PERCEIVED STRESS; HOSPITAL ANXIETY; YOUNG-ADULTS; SELF-REPORTS; MOOD; DEPRESSION</t>
  </si>
  <si>
    <t>Background Cannabis and 3,4-methylenedioxymethamphetamine (MDMA) use is associated with psychobiological and neurocognitive deficits. Assessments of the latter typically include tests of memory and everyday cognitive functioning. However, to date, little attention has been paid to effects of drug use on psychological stress reactivity. We report three studies examining the effects of recreational use of cannabis and MDMA on mood and psychological responses to multitasking using a cognitively demanding laboratory stressor that provides an analogue for everyday situations involving responses to multiple stimuli. Methods The effects of the multitasking framework on mood and perceived workload were assessed in cannabis (N=25), younger (N=18) and older (N=20) MDMA users and compared with non-target drug controls. Results Compared with respective control groups, cannabis users became less alert and content, and both MDMA groups became less calm following acute stress. Unexpectedly, the stressor increased ratings of calm in cannabis users. Users also scored higher than their controls with respect to ratings of resources needed to complete the multitasking framework. Conclusions These findings show, for the first time, that recreational use of cannabis and MDMA, beyond the period of intoxication, can negatively influence psychological responses to a multitasking stressor, and this may have implications for real-life situations which place high demands on cognitive resources. Copyright (C) 2012 John Wiley &amp; Sons, Ltd.</t>
  </si>
  <si>
    <t>Cost, KT; Lobell, TD; Williams-Yee, ZN; Henderson, S; Dohanich, G</t>
  </si>
  <si>
    <t>The effects of pregnancy, lactation, and primiparity on object-in-place memory of female rats</t>
  </si>
  <si>
    <t>Pregnancy; Lactation; Object-in-place; Spatial; Memory</t>
  </si>
  <si>
    <t>ACCUMBAL DOPAMINERGIC RESPONSES; MEDIAL PREFRONTAL CORTEX; HOME-RANGE SIZE; MATERNAL-BEHAVIOR; SEX-DIFFERENCES; WORKING-MEMORY; RECOGNITION; PUP; MOTHERHOOD; COCAINE</t>
  </si>
  <si>
    <t>Maternal physiology and behavior change dramatically over the course of pregnancy to nurture the fetus and prepare for motherhood. Further, the experience of motherhood itself continues to influence brain functioning well after birth, shaping behavior to promote the survival of offspring. To meet these goals, cognitive abilities, such as spatial memory and navigation, may be enhanced to facilitate foraging behavior. Existing studies on pregnant and maternal rats demonstrate enhanced cognitive function in specific spatial domains. We adopted a novel object-in-place task to assess the ability of female rats to integrate information about specific objects in specific locations, a critical element of foraging behavior. Using a longitudinal design to study changes in spatial memory across pregnancy and motherhood, an advantage in the object-in-place memory of primiparous female rats compared to nulliparous females emerged during lactation not during pregnancy, and was maintained after weaning at 42 days postpartum. This enhancement was not dependent on the non-mnemonic variables of anxiety or neophobia. Parity did not affect the type of learning strategy used by females to locate a cued escape platform on a dual-solution water maze task. Results indicate that the enhancement of object-in-place memory, a cognitive function that facilitates foraging, emerged after pregnancy during the postpartum period of lactation and persisted for several weeks after weaning of offspring. (C) 2013 Elsevier Inc. All rights reserved.</t>
  </si>
  <si>
    <t>The effects of prenatal cocaine use on infant development.</t>
  </si>
  <si>
    <t>This study examined the effect of prenatal cocaine use on infant physical, cognitive, and motor development, and temperamental characteristics, controlling for other factors that affect infant development. Women were, on average, 26.8 years old, had 12 years of education, and 46% were African American. During the first trimester, 18% were frequent users of cocaine (â‰¥1 line/day). The infants were, on average, 14.6 months old at this follow-up phase. Women who used cocaine during pregnancy rated their infants as more fussy/difficult and unadaptable than did women who did not use cocaine. Cocaine use in the second trimester was associated with significantly lower motor scores on the Bayley Scales of Infant Development (BSID) [N. Bayley, Manual for the Bayley Scales of Infant Development, Psychological Corporation, New York, 1969.]. There was no effect of prenatal cocaine use on BSID mental performance or on growth. These findings are consistent with other reports in the literature and with the hypothesis that prenatal cocaine exposure affects development through changes in neurotransmitter systems. (PsycINFO Database Record (c) 2016 APA, all rights reserved)</t>
  </si>
  <si>
    <t>https://doi.org/10.1016/j.ntt.2007.12.006</t>
  </si>
  <si>
    <t>Beauchamp K.G.
 Shrestha S.
 Garrison L.M.
 Lowe J.
 Stephen J.M.
 Bakhireva L.N.</t>
  </si>
  <si>
    <t>The effects of prenatal stress on postnatal maternal psychological well-being in substance using populations.</t>
  </si>
  <si>
    <t>Prenatal stress can negatively impact maternal psychological well-being, including postnatal depression and parenting stress, which are, in turn, important predictors of child development. Understanding this connection is particularly critical in highrisk populations, such as women who use substances during pregnancy, in order to further develop effective targeted intervention. The current project investigates the extent to which prenatal stress (assessed by the 10-item validated Perceived Stress Scale [PSS]) predicts postnatal maternal depression (Beck Depression Inventory [BDI]) and parenting stress (Parenting Stress Index-Short Form [PSI]) in a prospective cohort study ENRICH. The sample included 104 subjects (mean age= 27.91+/-5.73 years) in four study groups: 1) women who used alcohol (n = 21); 2) women who were on medication assisted treatment for opioid use disorder (MAT; n = 22); 3) concurrent use (MAT+alcohol; n = 24); and 4) unexposed controls (n=37). Substance use was ascertained by repeated prospective interview and a comprehensive battery of biomarkers. Demographically, 61% of participants were Hispanic and 43% reported an education level of high school degree/GED or less. Results indicated significant differences in prenatal (p=0.112) and parenting stress (p=-0.033) across the four groups, with the MAT+alcohol group having higher levels of prenatal stress compared to controls (p &lt; .05) and higher parenting stress compared to the MAT group (p &lt; .05), while there was only a marginally significant difference in postnatal depression across groups (p=.062). In the entire sample, there was a significant positive association between prenatal stress and postnatal depression (beta = .491, p = .009) after adjusting for maternal age; however, no prenatal stress by group interaction was detected with respect to depression (p=.485). The association between prenatal stress and parenting stress was marginally significant (beta = .520, p = .086); the interaction term was not significant (p = .305). These findings demonstrate an association between prenatal stress and postnatal maternal psychological well-being (especially depressive symptoms), which does not appear to be modified by prenatal substance use despite higher levels of prenatal stress among exposed groups. These findings suggest that prenatal stress may serve as a universal intervention target for pregnant women.</t>
  </si>
  <si>
    <t>https://dx.doi.org/10.1002/bdr2.v111.9</t>
  </si>
  <si>
    <t>Birth Defects Research. Conference: 59th Annual Meeting of the Teratology Society. San Diego, CA United States. 111(9) (pp 494), 2019. Date of Publication: May 2019.</t>
  </si>
  <si>
    <t>Askin A.
 Kefeli Celik H.
 Doganay Z.</t>
  </si>
  <si>
    <t>The Effects of Propofol and Ketofol on Hemodynamics, End-Tidal Carbon Dioxide, Integrated Pulmonary Index and Recovery in Patients Undergoing Endoscopy and Colonoscopy.</t>
  </si>
  <si>
    <t>BACKGROUND/AIMS: In this study, we aimed to compare the effects of propofol and ketofol on hemodynamics, end-tidal carbon dioxide (EtCO2), integrated pulmonary index (IPI), peripheral oxygen saturation (SpO2) and sedation quality during endoscopy and colonoscopy performed under anesthesia. MATERIALS AND METHODS: One hundred patients aged 18-79 years with American Society of Anesthesiology class I-III were randomly divided into two groups: the propofol group (1%) and the ketofol mixture group (group P and group K, respectively). Sedation was achieved with 0.15 mL/kg doses of both drugs, followed by additional 0.05 mL/kg doses based on the patients' Ramsey Sedation Scores. Before the procedure, the basal values of heart rate (HR), EtCO2, IPI, and SpO2 were obtained, as well as instantaneous trend data. systolic blood pressure, diastolic blood pressure, and mean blood pressure values were recorded prior to the procedure (baseline values), at the 1st, 5th, 10th, 15th, 25th, 30th minutes, and at the conclusion of the procedure. The duration of anesthesia and the procedure, the amount of propofol administered, the rate of spontaneous eye opening, and recovery parameters were also recorded. RESULT(S): The mean blood pressure values at the 1st, 5th, 10th, 15th, 20th minutes, at the end of the intervention, and at the 5th minute after the procedure were found to be higher in group K compared to group P. HR, SpO2, EtCO2 and IPI values were higher in group K than in group P. Time to spontaneous eye opening was significantly lower in group K compared to group P. In addition, the recovery period during which the modified Aldrete score was &gt;9 did not differ between groups. Additional doses and total propofol consumed during the procedure were significantly lower in group K than in group P. CONCLUSION(S): Ketofol appears superior to propofol in endoscopic procedures due to its superior hemodynamic and respiratory stability, without affecting recovery time. Incorporating non-invasive EtCO2 and IPI measurements into standard respiratory monitoring equipment improves monitoring quality and facilitates its execution.Copyright © 2023 by the Cyprus Turkish Medical Association / Cyprus Journal of Medical Sciences published by Galenos Publishing House.</t>
  </si>
  <si>
    <t>https://dx.doi.org/10.4274/cjms.2023.2022-45</t>
  </si>
  <si>
    <t>Cyprus Journal of Medical Sciences. 8(4) (pp 264-270), 2023. Date of Publication: August 2023.</t>
  </si>
  <si>
    <t>Gill H, Puramat P, Patel P, Gill B, Marks CA, Rodrigues NB, Castle D, Cha DS, Mansur RB, Rosenblat JD, McIntyre RS.</t>
  </si>
  <si>
    <t>The Effects of Psilocybin in Adults with Major Depressive Disorder and the General Population: Findings from Neuroimaging Studies</t>
  </si>
  <si>
    <t>Psychiatry Res. 2022 Jul;313:114577. doi: 10.1016/j.psychres.2022.114577. Epub 2022 Apr 26.</t>
  </si>
  <si>
    <t>10.1016/j.psychres.2022.114577</t>
  </si>
  <si>
    <t>Loftus J, Kelly BC.</t>
  </si>
  <si>
    <t>The effects of relationships with older females on the substance abuse and mental health of adolescent boys</t>
  </si>
  <si>
    <t>10.3109/00952990.2011.643998</t>
  </si>
  <si>
    <t>Aslan N.
 Yildizdas D.
 Horoz O.O.
 Arslan D.
 Coban Y.
 Sertdemir Y.</t>
  </si>
  <si>
    <t>The effects of sedation and/or sedation/analgesic drugs administered during central venous catheterization on the level of end-tidal carbon dioxide measured by nasal cannula in our PICU.</t>
  </si>
  <si>
    <t>Aim: Sedatives and analgesics are commonly used in pediatric intensive care units during minor invasive procedures. Here, we aimed to measure the changes in end-tidal carbon dioxide (EtCO2) levels with different sedation/analgesic drug administrations (midazolam, ketamine, midazolam + ketamine/fentanyl) during central venous catheterization. Material(s) and Method(s): This prospective study included 44 patients who needed sedation/analgesia for central venous catheterization. Patients were sedated with midazolam, ketamine, or midazolam + fentanyl/ketamine. End-tidal carbon dioxide values were measured before and after sedation-analgesia with nasal cannula and recorded from the capnograph. Oxygen saturation (SO2) was monitored by pulse oximetry. Whether respiratory depression occurred during the process was recorded. Result(s): During the procedure, 15 (34%) patients were given 0.1 mg/kg dose of midazolam described as group I, 18 (41%) patients were given 1 mg/kg dose of ketamine only described as group II, and 11 (25%) patients who could not be effective sedated with a single sedative-analgesic agent were given either 1 mg/kg dose of ketamine or 2 mug/kg dose of fentanyl together with 0.1 mg/kg dose of midazolam described as group III. According to our findings, hypoxia (54.5%) and hypercarbia (45.5%) were detected higher in group III but it was not statistically significant (p = 0.255, p = 0.364). Hypercarbia was detected in 29.5% patients, in 62% of these patients hypercarbia was accompanied by hypoxia, and 38% had only hypercarbia. When presedation and postsedation EtCO2 values were compared, we detected a statistically significant difference in all groups. Conclusion(s): We detected hypercarbia unaccompanied by hypoxemia in 38% patients. And we think that we have identified these patients early due to measurement of EtCO2 by nasal cannula. This study demonstrated that EtCO2 monitoring via nasal cannula is a feasible and practical way to follow ventilation during sedation/analgesia.Copyright © The Author(s) 2020.</t>
  </si>
  <si>
    <t>Indian Journal of Critical Care Medicine. 24(8) (pp 705-708), 2020. Date of Publication: 2020.</t>
  </si>
  <si>
    <t>Baumgartner, L; Townsend, N; Winkelman, K; MacLaren, R</t>
  </si>
  <si>
    <t>The Efficacy and Safety of an RN-Driven Ketamine Protocol for Adjunctive Analgesia During Burn Wound Care</t>
  </si>
  <si>
    <t>analgesia; burn wound care; critical care; ketamine; RN-driven protocol; pain</t>
  </si>
  <si>
    <t>PAIN MANAGEMENT; DRESSING CHANGES; SECONDARY HYPERALGESIA; POSTTRAUMATIC-STRESS; HEAT STIMULI; INJURY; DEXMEDETOMIDINE; EXPERIENCE; SEDATION; PATIENT</t>
  </si>
  <si>
    <t>Objective: Traditional analgesic regimens often fail to control the severe pain patients experience during burn wound care, and the drugs are frequently administered at doses that can cause oversedation and respiratory depression. Ketamine may be an ideal agent for adjunctive analgesia in such patients because of its unique mechanism of action and lack of association with respiratory depression. This study evaluated the efficacy and safety of a critical care RN-driven protocol for IV ketamine administration during burn wound care. Methods: This retrospective cohort study examined all adult burn patients who received ketamine as part of a critical care RN-driven ketamine protocol for burn wound care from September 2011 through September 2013. Efficacy outcomes were opioid and benzodiazepine requirements (expressed as fentanyl and midazolam equivalents, respectively) four hours after ketamine administration compared with four hours before such administration. Safety parameters assessed were neurologic, hemodynamic, and respiratory effects. Results: Twenty-seven patients received 56 ketamine doses as part of this protocol; the mean (SD) dose was 0.75 (0.35) mg/kg. Twenty patients (74%) were male and seven (26%) were female; mean age was 39 years. The average percentage of total body surface area burned was 23.4%. With the protocol, opioid and benzodiazepine requirements were reduced by 29% and 20%, respectively. One patient experienced an episode of oversedation after concomitant administration of ketamine and fentanyl. No patients experienced neurologic or hemodynamic complications following ketamine administration. Conclusions: The administration of ketamine during burn wound care using a critical care RN-driven protocol was associated with reduced opioid and benzodiazepine requirements and few adverse effects. Prospective studies are needed to investigate additional patient outcomes and the independent administration of ketamine by critical care RNs.</t>
  </si>
  <si>
    <t>Liu, Haiyan;Lan, Xiaofeng;Wang, Chengyu;Zhang, Fan;Fu, Ling;Li, Weicheng;Ye, Yanxiang;Hu, Zhibo;Chao, Ziyuan;Ning, Yuping;Zhou, Yanling</t>
  </si>
  <si>
    <t>The efficacy and safety of esketamine in the treatment of major depressive disorder with suicidal ideation: Study protocol for a randomized controlled trial.</t>
  </si>
  <si>
    <t>Background: Major depressive disorder (MDD) is a high risk factor for suicide, with up to 20% of MDD patients attempting suicide during their lifetime. Current treatments for MDD are slow onset of action, low efficiency, and the inability to control suicidal behaviors quickly and effectively. Intravenous ketamine has been shown to have a rapid but transient antidepressant effect, but there is still lack evidence on the efficacy and safety of intravenous esketamine in reducing suicidal ideation and depressive symptoms in MDD patients with suicidal ideation. We designed a study to investigate the effect of short-term repeated intravenous infusion of esketamine three times in MDD patients with suicidal ideation. Methods: This study features a randomized, double-blind, placebo-controlled trial (RCT) comparing short-term repeated intravenous infusions of esketamine with placebo as a supplement to conventional antidepressants with an intervention period of 6 days and one infusion every other day, followed by 4 weeks of follow-up. These methods support the examination of the efficacy, safety, tolerability, and mechanism of action of short-term repeated intravenous infusions of esketamine in MDD patients with suicidal ideation. Discussion: This is the first RCT to explore the efficacy and safety of short-term repeated infusion of esketamine on suicidal ideation and depressive symptoms in MDD patients with suicidal ideation. If proven effective and tolerated, it will provide evidence for rapid and effective treatment of suicidal ideation and depressive symptoms in MDD individuals with suicidal ideation. Trial registration: Chinese Clinical Trial Register, ChiCTR2000041232. Registered 22 December 2020. (PsycInfo Database Record (c) 2023 APA, all rights reserved)</t>
  </si>
  <si>
    <t>https://doi.org/10.1186/s12888-022-04388-y</t>
  </si>
  <si>
    <t>The efficacy and safety of oxycodone hydrochloride injection for postoperative analgesia: A prospective, randomised, blinded, multicentre, positive-controlled clinical trial.</t>
  </si>
  <si>
    <t>Objective: Oxycodone, an opiate agonist, is indicated for moderate-to-severe pain relief, and has been shown to have greater potency for postoperative pain relief and reduced adverse events (AEs) compared with morphine.1 The primary objective of this study was to investigate the efficacy and safety of oxycodone and morphine injection in alleviating acute postoperative pain. Method(s): Patients aged 18-65 years and undergoing abdominal or orthopaedic surgery were randomised to receive oxycodone hydrochloride or morphine sulphate via patient-controlled administration (PCA) for 48 hours post-surgery. Oxycodone or morphine (1 mg) was intravenously injected via PCA pump for every bolus dose and the lock-out time was set to 5 min. The primary efficacy endpoint was pain at rest rated on a visual analogue scale (VAS) during 48 hours post-surgery. Result(s): A total of 224 patients were recruited (n=109 morphine; n=115 oxycodone). There was no significant difference in resting and coughing VAS scores between groups, indicating that the analgesic effect of oxycodone was non-inferior to that of morphine. No patient in the oxycodone group required rescue analgesia, while four patients in the morphine group required rescue analgesia. The incidence of overall AEs was 24% in the morphine group and 14% in the oxycodone group, and the incidence of nausea and vomiting was lower with oxycodone than with morphine, although not statistically significant. Of patients undergoing orthopaedic surgery (n=96), the incidence of nausea and vomiting was significantly lower in those receiving oxycodone than morphine (6.5% vs 24.0%; P=0.018 and 4.4% vs 18.0%; P=0.036, respectively). No serious AEs, including respiratory depression, occurred. Patient analgesia satisfaction rates were 92% in the oxycodone group and 86% in the morphine group. Conclusion(s): The efficacy of oxycodone and morphine injection for acute postoperative pain relief was similar (1:1 dose ratio). For patients who had undergone orthopaedic surgery, the incidence of nausea and vomiting was significantly lower in the oxycodone than in the morphine group. As nausea and vomiting have a marked impact on quality of life, patient analgesic satisfaction was greater in the oxycodone group. The AE profiles of oxycodone and morphine in this study indicate clinical benefit of oxycodone use for acute postoperative pain relief, particularly in patients who have undergone orthopaedic surgery.</t>
  </si>
  <si>
    <t>European Journal of Anaesthesiology. Conference: European Anaesthesiology Congress, EUROANAESTHESIA 2013. Barcelona Spain. Conference Publication: (var.pagings). 30(SUPPL. 51) (pp 204), 2013. Date of Publication: June 2013.</t>
  </si>
  <si>
    <t>Monfort M.
 Benito A.
 Haro G.
 Fuertes-Saiz A.
 Canabate M.
 Baquero A.</t>
  </si>
  <si>
    <t>The Efficacy of Animal-Assisted Therapy in Patients with Dual Diagnosis: Schizophrenia and Addiction.</t>
  </si>
  <si>
    <t>The objective of the study was to evaluate the efficacy of an animal-assisted-therapy (AAT) program in patients diagnosed with schizophrenia-spectrum disorders and substance-use disorders in residential treatment in order to intervene in the remission of negative and positive symptoms and improve quality of life and adherence to treatment, favouring the clinical stabilization of patients who participate in the AAT program, within the context of a mental-illness-treatment device. This was a quasi-experimental prospective study with intersubject and intrasubject factors. The sample comprised 36 patients (21 in the experimental group and 15 in the control group) who were evaluated at three time points (in the 3rd, 6th, and 10th sessions). The program lasted 3 months and consisted of 10 sessions that were implemented once a week, with a maximum participation of 10 patients per group. The participants were evaluated with the Positive and Negative Syndrome Scale (PANSS) for schizophrenia and the Life Skills Profile-20 (LSP-20) questionnaire. We observed a decrease in the positive symptoms of psychosis (F: 27.80, p = 0.001) and an improvement in functionality (F: 26.70, p &lt; 0.001) as the sessions progressed. On the basis of these results, we concluded that AAT seems to be valid as a coadjuvant therapy as part of the rehabilitation processes of patients diagnosed with schizophrenia and addiction-spectrum disorders (dual diagnosis).Copyright © 2022 by the authors. Licensee MDPI, Basel, Switzerland.</t>
  </si>
  <si>
    <t>https://dx.doi.org/10.3390/ijerph19116695</t>
  </si>
  <si>
    <t>International Journal of Environmental Research and Public Health. 19(11) (no pagination), 2022. Article Number: 6695. Date of Publication: June-1 2022.</t>
  </si>
  <si>
    <t>Schroeder, CA; Johnson, RA</t>
  </si>
  <si>
    <t>THE EFFICACY OF INTRACOELOMIC FOSPROPOFOL IN RED-EARED SLIDERS (TRACHEMYS SCRIPTA ELEGANS)</t>
  </si>
  <si>
    <t>Anesthesia; fospropofol; intracoelomic; red-eared slider turtle; respiratory rate; Trachemys scripta elegans</t>
  </si>
  <si>
    <t>IGUANA IGUANA-IGUANA; SEA-TURTLES; PROPOFOL EMULSION; DISODIUM INJECTION; GOPHER TORTOISES; GAS-EXCHANGE; ANESTHESIA; MEDETOMIDINE; KETAMINE; CARDIOPULMONARY</t>
  </si>
  <si>
    <t>Intravenous anesthetic delivery in reptiles can be challenging. Current injectable techniques have varied induction/recovery times and anesthetic quality. This study hypothesized that intracoelomic administration of a new anesthetic, fospropofol, in turtles would result in dose-dependent anesthesia and respiratory depression. A two-part prospective trial using adult red-eared slider turtles (Trachemys scripta elegans) weighing 764 +/- 17 g was conducted to determine an effective anesthetic dose and to evaluate the anesthetic quality, duration, and respiratory effects of an efficacious dose. In part 1, six turtles were randomly administered 25-mg/kg (low-dose [LD]) and 50-mg/kg (high-dose [HD]) fospropofol in a crossover design. Respiratory rate, immobility, and muscle relaxation scores were evaluated for 180 min. In part 2, eight turtles were administered HD fospropofol. Immobility and muscle relaxation (front and hind limb) scores and time to endotracheal intubation/extubation were evaluated until scores returned to baseline. In part 1, the LD group had significantly lower immobility and muscle relaxation scores versus the HD group over time (both P &gt; 0.05); scores were significantly elevated from baseline for 20-120 min and 15-180 min, respectively (all P &lt; 0.05). Although not significantly different between groups (P. 0.05), respiratory rate was significantly decreased from baseline from 10 to 120 min (all P &lt; 0.05). In part 2, HD fospropofol decreased respiratory rate from 21.5 +/- 2.9 breaths/min to 0.1 +/- 0.1 breaths/min, similar to the results in part 1. Maximal reductions in mobility and front and hind limb motor tone occurred at 39.0 +/- 4.1, 30.8 +/- 3.6, and 24.0 +/- 3.6 min, respectively. Intubation in 7/8 turtles occurred at 45.7 +/- 5.4 min and extubation at 147.0 +/- 23.2 min. However, 2/8 turtles showed prolonged anesthetic effects, requiring resuscitative efforts for recovery. Due to the unpredictable quality and duration of anesthesia with intracoelomic fospropofol, it should be used with caution for general anesthesia in red-eared sliders at the doses and administration route investigated.</t>
  </si>
  <si>
    <t>Kaur S.
 Parmar C.
 Gaur V.
 Chauhan A.
 Andrade C.</t>
  </si>
  <si>
    <t>The efficacy of oral ketamine in severely depressed patients at high risk of suicide.</t>
  </si>
  <si>
    <t>Background: Ketamine is most easily and inexpensively administered by the oral route and in racemic form. Oral racemic ketamine may be an important approach to the emergency management of suicide risk in clinical settings, especially in third world countries, that have a limited range of available healthcare resources. Method(s): In a prospective, uncontrolled, open-label investigation, we studied 30 severely depressed inpatients who consented to participate in a pilot hospital service offering ketamine for management of high suicide risk. Patients sipped a solution of racemic ketamine (150 mg) across 10-15 min in 3 alternate day sessions. Patients were assessed using the Modified Scale for Suicidal Ideation (MSSI), Montgomery-Asberg Depression Rating Scale (MADRS), and Clinical Global Improvement-Severity (CGI-S) scale at baseline and 1 day after the last ketamine session. Result(s): There was statistically and clinically significant improvement on all outcomes. Mean (standard deviation) MSSI scores dropped from 25.1(1.8) to 17.3(5.6), MADRS scores from 28.8(3.4) to 21.9(3.6), and CGI-S scores from 6.0(0.2) to 3.6(0.9). At endpoint, MSSI scores had dropped from severe to low or mild-to-moderate in 67% of patients. The 90 ketamine sessions were uneventful; the treatment was well tolerated and no patient dropped out. Conclusion(s): Oral racemic ketamine may be a useful and potentially life-saving approach to the emergency management of severely depressed patients at high risk of suicide.Copyright © 2023 Elsevier B.V.</t>
  </si>
  <si>
    <t>https://dx.doi.org/10.1016/j.ajp.2023.103678</t>
  </si>
  <si>
    <t>Asian Journal of Psychiatry. 86 (no pagination), 2023. Article Number: 103678. Date of Publication: August 2023.</t>
  </si>
  <si>
    <t>Bindra R.R.
 Walsh H.P.J.
 Kelly J.
 Cove J.
 Klenerman L.</t>
  </si>
  <si>
    <t>The efficacy of regional nerve block in the control of postoperative pain following foot surgery: A double-blind prospective study.</t>
  </si>
  <si>
    <t>The effects of preoperative unilateral instillation of a regional nerve block using 0.5% bupivacaine were studied in 17 patients undergoing bilateral foot surgery. The study was conducted as a double-blind prospective trial, comparing postoperative analgesia on the anaesthetized side, with the other. The regional nerve block was found to be significantly effective in providing pain relief up to 8 h after operation. The modified technique of nerve block at the ankle employed in this study is technically easier to administer than the conventional 'ankle block'. Instilled after induction of general anaesthesia, it brings no discomfort to the patient, does not add significantly to theatre time and avoids central nervous system depression inherent with the use of opiate analgesics.</t>
  </si>
  <si>
    <t>https://dx.doi.org/10.1016/0958-2592%2894%2990008-6</t>
  </si>
  <si>
    <t>Foot. 4(1) (pp 25-27), 1994. Date of Publication: 1994.</t>
  </si>
  <si>
    <t>Herman, Paul</t>
  </si>
  <si>
    <t>The efficacy of substance abuse treatment, as regards patient gender, life stage, primary diagnosis, and level of care: A retrospective analysis.</t>
  </si>
  <si>
    <t>Substance abuse treatment became formalized in the 1950's, and the prevalent treatment approach became known as the 'Minnesota Model'; it was designed to treat the adult, alcoholic male in an inpatient setting. In time, rehabilitation programs began to treat women, adolescents, those addicted to substances other than alcohol, and those treated in outpatient settings. However, the same treatment model has prevailed, and has been applied to other treatment settings than originally intended. The current research project studied the efficacy of substance abuse treatment when considering the variables of client gender â€“ male or female, life stage â€“ adult or adolescent, primary drug classification â€“ alcohol, cannabis, cocaine, or opiates, and treatment setting â€“ Inpatient or Intensive Outpatient. Efficacy was operationally defined as the client completing recommended treatment, and the research questions included examining which of the variables mentioned was associated with treatment completion rates. The chi-square test of independence was used to determine if there was a relationship between the independent variables mentioned and treatment completion. Analysis showed a significant relationship in every instance tested, though not always what was expected: adults completed treatment significantly more than adolescents â€“ expected; the model was designed for adults; males completed treatment significantly more than females â€“ expected; the model was designed for males; opiate addicts completed treatment significantly more than other drug classifications â€“ unexpected; the model was designed for alcoholics; those treated in inpatient settings completed treatment significantly more than those treated in Intensive Outpatient â€“ expected; the model was designed for Inpatient treatment. The significance of the study was underscored by the Substance Abuse and Mental Health Services Administration (2008)-based statement that substance abuse treatment spending would reach $35 billion this year, thus suggesting that studying the efficacy of substance abuse treatment is a worthwhile endeavor (Levit et al, 2008). (PsycINFO Database Record (c) 2019 APA, all rights reserved)</t>
  </si>
  <si>
    <t>Abou-Saleh M.T.
 Janca A.</t>
  </si>
  <si>
    <t>The epidemiology of substance misuse and comorbid psychiatric disorders.</t>
  </si>
  <si>
    <t>The common co-occurrence of substance misuse and other psychiatric disorders and their intricate relationships have led to major community-based epidemiological studies in the US which showed high rates of current and lifetime comorbidity. Moreover, studies of clinical populations conducted in North America, Europe and Australia, showed even higher rates of comorbidity. The aetology of this comorbidity has also been investigated and important models have emerged with findings that inform its assessment and treatment. Future epidemiological studies should focus on the study of concurrent conditions rather than lifetime ones using research diagnostic instruments with high reliability providing information on a number of key outcomes.</t>
  </si>
  <si>
    <t>https://dx.doi.org/10.1111/j.1601-5215.2004.0075.x</t>
  </si>
  <si>
    <t>Acta Neuropsychiatrica. 16(1) (pp 3-8), 2004. Date of Publication: February 2004.</t>
  </si>
  <si>
    <t>Park, Ju Nyeong</t>
  </si>
  <si>
    <t>The epidemiology of violence and posttraumatic stress disorder among street-based female sex workers in Baltimore, Maryland.</t>
  </si>
  <si>
    <t>Background: Female sex workers (FSW) experience high levels of sexual and physical violence, posttraumatic stress disorder (PTSD) symptoms and substance use. Despite these health risks, FSW are virtually absent in the mental health literature. This dissertation examined the role of numerous dimensions of violence and substance use on PTSD symptoms using data from an observational cohort study of street-based FSW. Methods: Street-based FSW were enrolled into The Sex workers And Police Promoting Health In Risky Environments (SAPPHIRE) cohort, an observational prospective cohort in Baltimore, Maryland. Recruitment occurred between April 2016 and January 2017 and utilized targeted sampling methods. Data from participants who completed the PTSD Checklist for DSM-5 (PCL-5) at baseline (N=230; Aims 1 &amp; 2) and six-month follow-up (N=130; Aim 3) were included in the analyses. Several statistical methods were used to achieve the aims including Confirmatory Factor Analysis, Poisson regression, Linear regression, and Multinomial Regression. Results: Among 230 FSW, mean age was 36 years, and mostly Non-Hispanic White (66%), followed by Non-Hispanic Black (23%) and Hispanic/Other (11%); half (51%) did not complete high school, 62% were homeless, and 86% were daily heroin/cocaine users. Most (81%) had a history of sexual/physical violence at baseline. Over half (56%) met symptom criteria for DSM-5 PTSD and 28% were subsyndromic. Factor analysis supported a 4-factor DSM-5 model of PTSD. Exposure to &amp;ge;2 violence types held a dose-response relationship with each PTSD symptom cluster (p0.2). Cumulative violence had a non-linear dose-response relationship with PTSD severity (p &lt;0.05). Binge drinking was also independently associated with higher PTSD severity in both multivariate models (p&lt;0.05). Recent polyvictimization was common (68%) among those exposed to violence over follow-up. Cumulative violence at baseline predicted both high stable PTSD (relative risk ratio[RR]=2.51, 95% CI: 1.61-3.90) and high-to-low PTSD (RR=1.67, 95% CI: 1.01-2.74). Recent polyvictimization and reductions in drug use as effect modifiers did not reach statistical significance. Conclusions: Findings from this dissertation highlight that street-based FSW have a complex set of health needs and experience high levels of violence over the life course. Trauma-informed interventions will need to concurrently address PTSD symptoms, ongoing violence from multiple sources, and comorbidities including active drug and alcohol use. Interventions addressing violence against FSW must be non-stigmatizing and sensitive to the realities and needs of this structurally vulnerable population in order to be successful. Engaging police and the criminal justice system will likely be required in order to make a sustainable impact. (PsycInfo Database Record (c) 2020 APA, all rights reserved)</t>
  </si>
  <si>
    <t>Cheng J.
 Kahn R.L.
 Yadeau J.T.
 Tsodikov A.
 Goytizolo E.A.
 Guheen C.R.
 Haskins S.C.
 Oxendine J.A.
 Allen A.A.
 Gulotta L.V.
 Dines D.M.
 Brummett C.M.</t>
  </si>
  <si>
    <t>The fibromyalgia survey score correlates with preoperative pain phenotypes but does not predict pain outcomes after shoulder arthroscopy.</t>
  </si>
  <si>
    <t>Objectives: Fibromyalgia (FM) characteristics can be evaluated using a simple, self-reported measure that correlates with postoperative opioid consumption after lower-extremity joint arthroplasty. The purpose of this study was to determine whether preoperative pain history and the FM survey score can predict postoperative outcomes after shoulder arthroscopy, which may cause moderate to severe pain. Material(s) and Method(s): In this prospective study, 100 shoulder arthroscopy patients completed preoperative validated self-report measures to assess baseline quality of recovery score, physical functioning, depression, anxiety, and neuropathic pain. FM characteristics were evaluated using a validated measure of widespread pain and comorbid symptoms on a 0 to 31 scale. Outcomes were assessed on postoperative day 2 (opioid consumption [primary], pain, physical functioning, quality of recovery score), and day 14 (opioid consumption, pain). Result(s): FM survey scores ranged from 0 to 13. The cohort was divided into tertiles for univariate analyses. Preoperative depression and anxiety (P&lt;0.001) and neuropathic pain (P=0.008) were higher, and physical functioning was lower (P&lt;0.001), in higher FM survey score groups. The fibromyalgia survey score was not associated with postoperative pain or opioid consumption; however, it was independently associated with poorer quality of recovery scores (P=0.001). The only independent predictor of postoperative opioid use was preoperative opioid use (P=0.038). Discussion(s): FM survey scores were lower than those in a previous study of joint arthroplasty. Although they distinguished a negative preoperative pain phenotype, FM scores were not independently associated with postoperative opioid consumption. Further research is needed to elucidate the impact of a FM-like phenotype on postoperative analgesic outcomes.Copyright © 2015 Wolters Kluwer Health, Inc.</t>
  </si>
  <si>
    <t>https://dx.doi.org/10.1097/AJP.0000000000000316</t>
  </si>
  <si>
    <t>Clinical Journal of Pain. 32(8) (pp 689-694), 2016. Date of Publication: 01 Aug 2016.</t>
  </si>
  <si>
    <t>Wheatley RG, Madej TH, Jackson IJ, Hunter D.</t>
  </si>
  <si>
    <t>The first year's experience of an acute pain service</t>
  </si>
  <si>
    <t>Br J Anaesth. 1991 Sep;67(3):353-9. doi: 10.1093/bja/67.3.353.</t>
  </si>
  <si>
    <t>10.1093/bja/67.3.353</t>
  </si>
  <si>
    <t>Walther-Larsen S.
 Rasmussen L.S.</t>
  </si>
  <si>
    <t>The former preterm infant and risk of post-operative apnoea: Recommendations for management.</t>
  </si>
  <si>
    <t>The preterm infant presenting for anaesthesia during the first 6 months of life is a major anaesthetic challenge. One of the most serious post-operative complications is apnoea with or without bradycardia. For this review, we conducted a search of the current literature in order to formulate a set of evidence-based clinical guidelines to help clinicians in the management of the former preterm infant to avoid post-operative apnoea. Only a small number of patients have been enrolled into prospective, randomized, controlled studies. Based on the current literature, regional anaesthesia is strongly recommended, preferably neuraxial block, but general anaesthesia is also used and in this setting, opioids and muscle relaxants should be avoided. Infants with a post-conceptual age of less than 46 weeks should be admitted for continuous monitoring for at least 12 h post-operatively. In infants with a post-conceptual age (PCA) between 46 and 60 weeks, a careful assessment of the child is mandatory and 12 h of respiratory monitoring is recommended if the patient's history reveals episodes of apnoea at home, chronic lung disease (CLD), neurological disease or anaemia. The otherwise healthy infant could be scheduled for theatre as the first patient on the list and subsequently monitored in the post-anaesthetic care unit for 6 h. The risk of apnoea in former preterm infants can be further reduced by the administration of intravenous caffeine (10 mg/ kg). All of these patients should be referred to a tertiary centre for anaesthesia and surgery. © 2006 The Authors.</t>
  </si>
  <si>
    <t>https://dx.doi.org/10.1111/j.1399-6576.2006.01068.x</t>
  </si>
  <si>
    <t>Acta Anaesthesiologica Scandinavica. 50(7) (pp 888-893), 2006. Date of Publication: August 2006.</t>
  </si>
  <si>
    <t>Heil J.
 Zajic S.
 Albertson E.
 Brangan A.
 Jones I.
 Roberts W.
 Sabia M.
 Bodofsky E.
 Resch A.
 Rafeq R.
 Haroz R.
 Buono R.
 Ferraro T.N.
 Scheinfeldt L.
 Salzman M.
 Baston K.</t>
  </si>
  <si>
    <t>The Genomics of Opioid Addiction Longitudinal Study (GOALS): study design for a prospective evaluation of genetic and non-genetic factors for development of and recovery from opioid use disorder.</t>
  </si>
  <si>
    <t>Background: The opioid use disorder and overdose crisis in the United States affects public health as well as social and economic welfare. While several genetic and non-genetic risk factors for opioid use disorder have been identified, many of the genetic associations have not been independently replicated, and it is not well understood how these factors interact. This study is designed to evaluate relationships among these factors prospectively to develop future interventions to help prevent or treat opioid use disorder. Method(s): The Genomics of Opioid Addiction Longitudinal Study (GOALS) is a prospective observational study assessing the interplay of genetic and non-genetic by collecting comprehensive genetic and non-genetic information on 400 participants receiving medication for opioid use disorder. Participants will be assessed at four time points over 1 year. A saliva sample will be collected for large-scale genetic data analyses. Non-genetic assessments include validated surveys measuring addiction severity, depression, anxiety, and adverse childhood experiences, as well as treatment outcomes such as urine toxicology results, visit frequency, and number of pre and post-treatment overdoses extracted from electronic medical records. Discussion(s): We will use these complex data to investigate the relative contributions of genetic and non-genetic risk factors to opioid use disorder and related treatment outcomes.Copyright © 2021, The Author(s).</t>
  </si>
  <si>
    <t>https://dx.doi.org/10.1186/s12920-020-00837-3</t>
  </si>
  <si>
    <t>BMC Medical Genomics. 14(1) (no pagination), 2021. Article Number: 16. Date of Publication: December 2021.</t>
  </si>
  <si>
    <t>Lee, K; Vuong, HE; Nusbaum, DJ; Hsiao, EY; Evans, CJ; Taylor, AMW</t>
  </si>
  <si>
    <t>The gut microbiota mediates reward and sensory responses associated with regimen-selective morphine dependence</t>
  </si>
  <si>
    <t>PITUITARY-ADRENAL AXIS; ANXIETY-LIKE BEHAVIOR; OPIOID USE; WITHDRAWAL; BRAIN; TOLERANCE; MICROGLIA; STRESS; MICE; RATS</t>
  </si>
  <si>
    <t>Opioid use for long-term pain management is limited by adverse side effects, such as hyperalgesia and negative affect. Neuroinflammation in the brain and spinal cord is a contributing factor to the development of symptoms associated with chronic opioid use. Recent studies have described a link between neuroinflammation and behavior that is mediated by a gut-brain signaling axis, where alterations in indigenous gut bacteria contribute to several inflammation-related psychopathologies. As opioid receptors are highly expressed within the digestive tract and opioids influence gut motility, we hypothesized that systemic opioid treatment will impact the composition of the gut microbiota. Here, we explored how opioid treatments, and cessation, impacts the mouse gut microbiome and whether opioid-induced changes in the gut microbiota influences inflammation-driven hyperalgesia and impaired reward behavior. Male C57B16/J mice were treated with either intermittent or sustained morphine. Using 16S rDNA sequencing, we describe changes in gut microbiota composition following different morphine regimens. Manipulation of the gut microbiome was used to assess the causal relationship between the gut microbiome and opioid-dependent behaviors. Intermittent, but not sustained, morphine treatment was associated with microglial activation, hyperalgesia, and impaired reward response. Depletion of the gut microbiota via antibiotic treatment surprisingly recapitulated neuroinflammation and sequelae, including reduced opioid analgesic potency and impaired cocaine reward following intermittent morphine treatment. Colonization of antibiotic-treated mice with a control microbiota restored microglial activation state and behaviors. Our findings suggest that differing opioid regimens uniquely influence the gut microbiome that is causally related to behaviors associated with opioid dependence.</t>
  </si>
  <si>
    <t>Carter, JE; Campbell, NB; Posner, LP; Swanson, C</t>
  </si>
  <si>
    <t>The hemodynamic effects of medetomidine continuous rate infusions in the dog</t>
  </si>
  <si>
    <t>cardiac output; CRI; medetomidine</t>
  </si>
  <si>
    <t>PULSE CONTOUR ANALYSIS; CARDIAC-OUTPUT; LITHIUM DILUTION; CONSCIOUS DOGS; DEXMEDETOMIDINE; BUTORPHANOL; CONTRACTILITY; ANTAGONIST; FENTANYL; KETAMINE</t>
  </si>
  <si>
    <t>Objective To characterize the hemodynamic effects of continuous rate infusions (CRI) of medetomidine administered at doses ranging from 0 to 3 mu g kg-1 hour-1. Study design Prospective, blinded, randomized experimental trial. Animals Six adult purpose-bred mongrel dogs. Methods Anesthesia was induced with sevoflurane for placement of arterial and venous catheters. Dogs recovered from anesthesia after which baseline hemodynamic measurements were obtained via lithium dilution cardiac output (CO) determination, with subsequent measurements via pulse power analysis to provide continuous CO determinations. Medetomidine, 1, 2, or 3 mu g kg-1 hour-1 or a volume equivalent placebo, was administered via CRI for 60 minutes. Systolic, mean, and diastolic arterial pressure, heart rate (HR), CO and stroke volume were measured and stroke index (SI), cardiac index (CI), total peripheral resistance (TPR), and total peripheral resistance index (TPRI) were calculated at 3, 7, 10, 20, 30, 45, 60, 90, and 120 minutes from the start of the infusion. Results Increase in dose decreased SI by 25%, 19%, and 30%, HR by 33%, 57%, and 60%, CI by 50%, 65%, 70% and increased TPRI by 109%, 235%, and 222% from baseline to the 60-minute measurement for the 1, 2, and 3 mu g kg-1 hour-1 doses, respectively. HR, TPRI, and CI all showed significant differences over the duration of the study from the placebo treatment. Conclusions Medetomidine CRI produces clinically relevant changes in CO, TPR, and HR. The demonstrated decrease in CO is largely because of bradycardia and the degree of cardiovascular depression appears to be dose-dependent. These findings are consistent with previously described hemodynamic changes with single bolus administration of medetomidine. Clinical relevance Low-dose medetomidine CRIs produce clinically relevant hemodynamic depression at doses as low as 1 mu g kg-1 hour-1 and should be used cautiously in dogs.</t>
  </si>
  <si>
    <t>Hemphill P.
 Reynolds M.</t>
  </si>
  <si>
    <t>The impact and sequelae of sexual victimization of graduate and professional students.</t>
  </si>
  <si>
    <t>Background: Sexual misconduct on university campuses is rampant and underreported, particularly among graduate and professional students. To combat this, the entire university community, especially campus clinicians, must be trauma-informed, allowing for reduction of stigma, an increase in reporting rates, and an acceptance that trauma will be treated within the academic theater. Yet, this environment is rare. Despite the laws passed, procedures enacted, and resources allocated, many victims are still met with a university response that creates further trauma, ultimately discouraging disclosures. The probability that a student will report is dependent on diverse factors at the institutional level. Compounding this further is the complexity of graduate and professional students themselves. These individuals regularly navigate numerous, sometimes simultaneous roles within the university structure (e.g., student, staff, faculty, and employee), engaging in relationships with clear power imbalances. Moreover, factors like age, cultural and ethnic background, need for recommendations, desire for future employment, developmental experiences, and personal distal/proximal relationships also contribute to their inherent vulnerability. Objective(s): The authors of this paper have gathered and reviewed published information on graduate and professional students who are victims of sexual misconduct while in the academic environment and discuss systemic and individual strategies to ameliorate the impact. Conclusion(s): Gaps in the literature include current, large-scale studies on the prevalence of sexual misconduct among graduate and professional students, universal protocols for preventive and treatment strategies, the framing of education as a climate-shifting opportunity for empowerment, and a holistic model that addresses the needs of the entire academic universe.Copyright © 2021 Bentham Science Publishers</t>
  </si>
  <si>
    <t>https://dx.doi.org/10.2174/2211556009999200730115827</t>
  </si>
  <si>
    <t>Current Psychopharmacology. 10(1) (pp 17-23), 2021. Date of Publication: 2021.</t>
  </si>
  <si>
    <t>Swaniker J.
 Glick D.</t>
  </si>
  <si>
    <t>The impact of adjunct dexmedetomidine use on opioid requirements and hemodynamic stability during awake fiberoptic intubation.</t>
  </si>
  <si>
    <t>Introduction : Awake fiberoptic intubation (AFOI) allows patients to remain conscious and spontaneously ventilating during intubation and is indicated in patients with the concurrent presence of a difficult airway and a high risk of aspiration.1 A major anesthetic concern associated with the AFOI premedication strategy is the development of respiratory depression and hypoxemia secondary to the combined administration of midazolam and fentanyl.2 Dexmedetomidine, an alpha2 adrenergic agonist with sedative, analgesic, and sympatholytic properties, has been proposed as a useful adjunct during AFOI3. This investigation sought to determine if adjunct dexmedetomidine use during AFOI could reduce the amount of fentanyl needed to achieve appropriate sedation and attenuate the hemodynamic responses to intubation. Methods : Fifty-four (ASA II-IV) narcotic-naive patients for whom AFOI was indicated, were enrolled in this prospective, double-blinded study. Patients were randomized to receive a continuous infusion of either 4 mcg/mL dexmedetomidine (Group D, N=25) or 0.9% saline solution (Group P, N=29) at 0.7mcg/ kg/hr for at least ten minutes prior to intubation. In addition, all patients were premedicated with aspiration prophylaxis, intravenous midazolam (1-2mg), and glycopyrollate (0.2mg). Topical lidocaine was then applied and fentanyl was administered in 50 mcg aliquots until appropriate sedation was achieved as determined by the anesthesiologist. Hemodynamic measurements were taken preoperatively and during intubation at one minute intervals. Results : Infusion times ranged from 11 minutes to 77 minutes with an average infusion time of 26 +/- 11 minutes. Dexmedetomidine patients required 25% less fentanyl [1.24 (+/-0.73) mcg/kg] than those receiving the saline placebo [1.66 (+/-0.89) mcg/ kg]. There was no significant correlation between infusion time of dexmedetomidine and amount of fentanyl administered. Percent increases in systolic blood pressure, heart rate, and mean arterial pressure during intubation were significantly lower in patients receiving dexmedetomidine (6.4%, 10.8%, and 7.9%) than in those receiving the saline placebo (14.5%, 24.2%, and 16.3%). Discussion : Using dexmedetomidine as an adjunct during AFOI can reduce fentanyl requirements and attenuate the hemodynamic fluctuations associated with intubation in narcotic-naive patients. As such, adding dexmedetomidine to the AFOI premedication regiment may help prevent incidents of prolonged respiratory depression and hypoxemia as well as lessen the cardiovascular stress induced during intubation. (Graph presented) .</t>
  </si>
  <si>
    <t>https://dx.doi.org/10.1213/01.ANE.0000403380.73932.6a</t>
  </si>
  <si>
    <t>Anesthesia and Analgesia. Conference: 2011 Annual Meeting of the International Anesthesia Research Society, IARS 2011. Vancouver, BC Canada. Conference Publication: (var.pagings). 112(5 SUPPL. 1) (no pagination), 2011. Date of Publication: May 2011.</t>
  </si>
  <si>
    <t>Pearson, RM; Heron, J; Melotti, R; Joinson, C; Evans, J</t>
  </si>
  <si>
    <t>The impact of alcohol use during pregnancy on maternal responses after birth</t>
  </si>
  <si>
    <t>Longitudinal; ALSPAC; Pregnancy; Alcohol; Maternal responsiveness</t>
  </si>
  <si>
    <t>MOTHER-INFANT INTERACTIONS; POSTNATAL DEPRESSION; COCAINE TREATMENT; RELATIVE RISK; SENSITIVITY; CHILDREN; BEHAVIOR; COHORT; STIMULATION; PREDICTORS</t>
  </si>
  <si>
    <t>The aim of the study was to investigate the influence of alcohol exposure during pregnancy on a mother's responsiveness towards her infant after birth. Using longitudinal data from a subsample of 687 mother-infant dyads from a UK cohort study (Avon Longitudinal Study of Parents and Children), we investigated the influence of alcohol use during mid- and late pregnancy on observed mother-infant interactions after birth. We found that women who drank one or more glasses of alcohol a week during their mid-trimester of pregnancy were 19 % (95 % CI, 1 to 40 %; p = 0.033) more likely to show non-responsive behaviour towards their infant 12 months after birth. In contrast, we found that alcohol use during late pregnancy was not associated with later maternal responsiveness. This study adds to the growing evidence for the importance of factors during pregnancy on later maternal responsiveness. Further research is needed to replicate these findings and to examine potential mechanisms linking maternal responsiveness to alcohol use during pregnancy.</t>
  </si>
  <si>
    <t>The impact of an outpatient palliative care consultation on symptom burden in advanced prostate cancer patients.</t>
  </si>
  <si>
    <t>Objectives: There are limited studies characterizing cancer-related symptoms in outpatient advanced prostate cancer patients. The aim of this retrospective study was to describe the impact of an outpatient palliative care (PC) consultation on symptoms in patients with advanced prostate cancer. Method(s): We retrospectively reviewed the medical records of 55 consecutive patients with advanced prostate cancer seen in our institution's outpatient PC center. Information regarding demographics, disease status, Edmonton Symptom Assessment System (ESAS) scores, Eastern Cooperative Oncology Group (ECOG) Performance Status, laboratory data, and pharmacological interventions were analyzed. Result(s): The median age of the study's patients was 66 years old, with 73% Caucasian ethnicity. All patients had metastatic disease and 96% had received prior cytotoxic chemotherapy. The most frequently occurring symptoms upon presentation were pain, fatigue, and drowsiness (&gt;50%). Pain and fatigue were also the most severe symptoms, each having median ESAS scores of 7 (on a 0-10 scale). We instituted a median of 3 pharmacological interventions per patient, with a median of 15 days to follow-up assessment. At follow-up, patients reported significant symptom improvements in pain, drowsiness, fatigue, depression, sleep, sense of well-being, and anxiety. Conclusion(s): Based on our preliminary data, we conclude that patients with advanced prostate cancer referred to PC experience severe and clinically significant symptoms. An outpatient PCconsultation is associated with significant symptom improvement in this subset of a distressed population. Future prospective studies are warranted to further describe symptom burden and the role for outpatient PC for advanced prostate cancer patients. © 2012, Mary Ann Liebert, Inc.</t>
  </si>
  <si>
    <t>https://dx.doi.org/10.1089/jpm.2011.0219</t>
  </si>
  <si>
    <t>Journal of Palliative Medicine. 15(1) (pp 20-24), 2012. Date of Publication: 01 Jan 2012.</t>
  </si>
  <si>
    <t>Egloff N.
 Wegmann B.
 Juon B.
 Stauber S.
 von Kanel R.
 Vogelin E.</t>
  </si>
  <si>
    <t>The impact of anxiety and depressive symptoms on chronic pain in conservatively and operatively treated hand surgery patients.</t>
  </si>
  <si>
    <t>The aim of this prospective study was to examine to what extent anxiety and depressive symptoms predict the level of pain at 4-month follow-up in hand surgery patients. A total of 132 consecutive patients (mean age: 51.5+/-17.1 years, 51.9% female) of a tertiary center for hand surgery participated in this study. The patients underwent conservative or operative treatment, depending on the nature of their hand problem. The initial pain assessment included psychometric testing with the hospital anxiety and depression scale. Ninety-nine patients underwent operative treatment and 33 patients were conservatively treated. At 4-month follow-up, the amount of pain was measured with a visual analog scale (0-10). After controlling for age, sex, and pre-surgical pain intensity, depressive symptoms were a significant predictor for increased pain levels at follow-up in conservatively treated patients. In operatively treated patients, anxiety symptoms showed a trend for being a predictor of pain level at follow-up. The findings support the assumption that psychological factors may have an impact on pain outcome in patients presenting to hand surgery clinics.Copyright © 2017 Egloff et al.</t>
  </si>
  <si>
    <t>https://dx.doi.org/10.2147/JPR.S116674</t>
  </si>
  <si>
    <t>Journal of Pain Research. 10 (pp 259-263), 2017. Date of Publication: 31 Jan 2017.</t>
  </si>
  <si>
    <t>Bell J.G.
 McHale J.
 Elliott J.O.
 Heaton W.</t>
  </si>
  <si>
    <t>The impact of art therapy on anxiety and hope in patients with gynecologic cancer undergoing chemotherapy.</t>
  </si>
  <si>
    <t>Clinical research investigating the benefits of art therapy in individuals undergoing cancer treatment is growing, yet study designs focusing on certain cancers such as gynecologic malignancies are lacking. This study aimed to assess the impact of art therapy interventions on both anxiety and hope in patients with gynecologic cancer patients. The study design was prospective and non-randomized. Eligible patients had a primary or recurrent gynecologic malignancy, and were scheduled to receive at least six cycles of chemotherapy over eighteen weeks. Patients completed State Hope and State Anxiety questionnaires before and after each of five art therapy interventions during chemotherapy. Eighteen patients completed the study. Both anxiety and hope significantly improved after each art therapy session except for one. In addition, both anxiety and hope significantly improved between visit 1 and visit 5: State Hope -Visit 1 vs. Visit 5 (35.3 +/- 7.8 vs. 40.0 +/- 7.2), p = 0.019, effect size = 0.63; State Anxiety -Visit 1 vs. Visit 5 (32.8 +/- 9.3 vs. 27.8 +/- 8.8), p = 0.038, effect size = -0.53. The results showed art-based interventions facilitated by a board-certified art therapist positively impacted two domains in the quality of life of gynecologic cancer patients undergoing chemotherapy. The attitude of patients, namely, a willingness to accept art therapy, may influence the outcome of the interventions.Copyright © 2022 Elsevier Ltd</t>
  </si>
  <si>
    <t>https://dx.doi.org/10.1016/j.aip.2022.101947</t>
  </si>
  <si>
    <t>Arts in Psychotherapy. 80 (no pagination), 2022. Article Number: 101947. Date of Publication: September 2022.</t>
  </si>
  <si>
    <t>Brands, Bruna;Blake, Joan;Marsh, David C.;Sproule, Beth;Jeyapalan, Renuka;Li, Selina</t>
  </si>
  <si>
    <t>The impact of benzodiazepine use on methadone maintenance treatment outcomes.</t>
  </si>
  <si>
    <t>The purposes of this study were to examine predictors of benzodiazepine use among methadone maintenance treatment patients, to determine whether baseline benzodiazepine use influenced ongoing use during methadone maintenance treatment, and to assess the effect of ongoing benzodiazepine use on treatment outcomes (i.e., opioid and cocaine use and treatment retention). A retrospective chart review of 172 methadone maintenance treatment patients (mean age = 34.6 years; standard deviation = 8.5 years; 64% male) from January 1997 to December 1999 was conducted. At baseline, 29% were â€œnon-usersâ€_x009d_ (past year) of benzodiazepine, 36% were â€œoccasional users,â€_x009d_ and 35% were â€œregular/problem users.â€_x009d_ Regular/problem users were more likely to have started opioid use with prescription opioids, experienced more overdoses, and reported psychiatric comorbidity. Being female, more years of opioid use, and a history of psychiatric treatment were significant predictors of baseline benzodiazepine use. Ongoing benzodiazepine users were more likely to have opioid-positive and cocaine-positive urine screens during methadone maintenance treatment. Only ongoing cocaine use was negatively related to retention. Benzodiazepine use by methadone maintenance treatment patients is associated with a more complex clinical picture and may negatively influence treatment outcomes. (PsycINFO Database Record (c) 2016 APA, all rights reserved)</t>
  </si>
  <si>
    <t>https://doi.org/10.1080/10550880802122620</t>
  </si>
  <si>
    <t>The impact of centralized pain on long-term analgesic response to lower extremity joint arthroplasty: A prospective, observational cohort study.</t>
  </si>
  <si>
    <t>Background/Purpose: In cross-sectional studies, depression and pain in other locations have been reported as predicting poorer outcomes following total knee and hip arthroplasty. These factors may be better explained by a common pathophysiology of aberrant central pain processing as is seen in conditions like fibromyalgia. We hypothesized that patients with altered central pain processing would be less likely to report pain improvement after lower extremity joint arthroplasty. Method(s): Patients were preoperatively phenotyped using validated self-reported, including the Brief Pain Inventory, PainDETECT, WOMAC, Hospital Anxiety and Depression Scale, Catastrophizing, health information (opioid use, ASA Status, BMI, primary anesthetic), and demographics. Participants also completed the American College of Rheumatology (ACR) survey criteria for fibromyalgia as a surrogate of centralized pain, which is a measure of widespread pain and an assessment of symptoms such as fatigue or trouble thinking. Patients were re-assessed using the same preoperative phenotype at 6-months postoperatively. Data were analyzed using R 2.15.2. A linear model was used to regress the change in pain responses at surgical site and overall on a set of covariates including the baseline pain value. Result(s): 598 of the 851 patients approached agreed to participate (70.3%). A total of 454 patients completed the 6-month outcome follow-up (75.9%) and were included in the outcome analyses. Preoperatively, patients with higher fibromyalgia survey scores were significantly younger, more likely to be female, less educated, more likely to be on disability or unemployed, and more likely to be taking preoperative opioids (p &lt; 0.05 for each comparison). Patients with higher scores on the fibromyalgia survey also reported higher pain severity overall and at the surgical site, higher WOMAC scores, and had a more negative psychological profile (p &lt; 0.0001 for each comparison). When adjusting for other covariates, patients with higher preoperative pain and educational status showed more improvement in overall pain (Table 1). Higher fibromyalgia survey scores, higher BMI, use of opioids preoperatively, and African American race were independently predictive of less improvement in pain overall. Similar results were obtained when regressing for the change in surgical site pain. Conclusion(s): In this large, prospective, observational cohort study, the ACR survey criteria for fibromyalgia differentiated patients preoperatively and was independently predictive of poorer long-term outcomes when assessing both the change in the surgical site and overall body pain. Altered central pain processing may explain some of the variance in outcomes previously described in lower extremity joint arthroplasty. This simple, validated, self-report measure may add value in selecting appropriate candidates for arthroplasty. (Table Presented).</t>
  </si>
  <si>
    <t>Arthritis and Rheumatism. Conference: American College of Rheumatology/Association of Rheumatology Health Professionals Annual Scientific Meeting, ACR/ARHP 2013. San Diego, CA United States. Conference Publication: (var.pagings). 65(SUPPL. 10) (pp S898-S899), 2013. Date of Publication: October 2013.</t>
  </si>
  <si>
    <t>Prangnell, Amy;Shoveller, Jean;Voon, Pauline;Shulha, Hennady;Grant, Cameron;Milloy, M. -J.;Kerr, Thomas;Hayashi, Kanna</t>
  </si>
  <si>
    <t>The impact of childhood emotional abuse on pain interference among people with chronic pain who inject drugs in Vancouver, Canada.</t>
  </si>
  <si>
    <t>Objective: High levels of chronic pain interference with daily activities are known to negatively impact quality of life. Although mental health conditions have been associated with pain interference and child abuse, research has been mixed regarding it acting as a mediator, with even less known among people who inject drugs. Therefore, we sought to explore childhood emotional abuse and pain interference among this population. Methods: Data were derived from two prospective cohort studies of community-recruited people who inject drugs in Vancouver, Canada, between June 2014 and November 2016. We employed multivariable generalized estimating equations to examine the relationship between childhood emotional abuse and pain interference in the past six months. We also conducted a mediation analysis to examine whether mental health disorder diagnoses mediated this association. Results: Among 822 eligible participants, 341 (41.5%) reported childhood emotional abuse. In a multivariable analysis, experiencing childhood emotional abuse remained independently associated with pain interference (adjusted odds ratio = 1.33, 95% confidence interval [CI] = 1.05â€“1.70) after adjusting for a range of confounders. Results from the mediation analysis yielded a statistically significant positive average causal mediation effect (Î² = 0.01, 95% CI = 0.001â€“0.02). Approximately 12% of the effect was due to mediation. Conclusions: Our results demonstrate among people who inject drugs with chronic pain, those who experienced childhood emotional abuse were more likely to report pain interference, which was partially mediated by mental health disorder diagnosis history. These findings highlight the importance of incorporating screening and appropriate treatment for mental illness into chronic pain treatment. (PsycInfo Database Record (c) 2022 APA, all rights reserved)</t>
  </si>
  <si>
    <t>https://doi.org/10.1093/pm/pnz233</t>
  </si>
  <si>
    <t>Rosic T.
 Naji L.
 Bawor M.
 Dennis B.B.
 Plater C.
 Marsh D.C.
 Thabane L.
 Samaan Z.</t>
  </si>
  <si>
    <t>The impact of comorbid psychiatric disorders on methadone maintenance treatment in opioid use disorder: A prospective cohort study.</t>
  </si>
  <si>
    <t>Objective: There is a significant interindividual variability in treatment outcomes in methadone maintenance treatment (MMT) for opioid use disorder (OUD). This prospective cohort study examines the impact of comorbid psychiatric disorders on continued illicit opioid use in patients receiving MMT for OUD. Method(s): Data were collected from 935 patients receiving MMT in outpatient clinics between June 2011 and June 2015. Using linear regression analysis, we evaluated the impact of having a comorbid psychiatric disorder on continued illicit opioid use during MMT, adjusting for important confounders. The main outcome measure was percentage of opioid-positive urine screens for 6 months. We conducted a subgroup analysis to determine the influence of specific comorbid psychiatric disorders, including substance use disorders, on continued illicit opioid use. Result(s): Approximately 80% of participants had at least one comorbid psychiatric disorder in addition to OUD, and 42% of participants had a comorbid substance use disorder. There was no significant association between having a psychiatric comorbidity and continuing opioid use (P=0.248). Results from subgroup analysis, however, suggest that comorbid tranquilizer (beta=20.781, P,0.001) and cocaine (beta=6.344, P=0.031) use disorders are associated with increased rates of continuing opioid use. Conclusion(s): Results from our study may serve to guide future MMT guidelines. Specifically, we find that cocaine or tranquilizer use disorder, comorbid with OUD, places patients at high risk for poor MMT outcomes. Treatment centers may choose to gear more intensive therapy toward such populations.Copyright © 2017 Rosic et al. This work is published and licensed by Dove Medical Press Limited.</t>
  </si>
  <si>
    <t>https://dx.doi.org/10.2147/NDT.S129480</t>
  </si>
  <si>
    <t>Neuropsychiatric Disease and Treatment. 13 (pp 1399-1408), 2017. Date of Publication: 24 May 2017.</t>
  </si>
  <si>
    <t>Harty, SC; Ivanov, I; Newcorn, JH; Halperin, JM</t>
  </si>
  <si>
    <t>The Impact of Conduct Disorder and Stimulant Medication on Later Substance Use in an Ethnically Diverse Sample of Individuals with Attention-Deficit/Hyperactivity Disorder in Childhood</t>
  </si>
  <si>
    <t>PROSPECTIVE FOLLOW-UP; METHYLPHENIDATE TREATMENT; RESEARCH CRITERIA; ADHD; CHILDREN; RISK; AGE; HYPERACTIVITY; COCAINE; ADOLESCENCE</t>
  </si>
  <si>
    <t>Objective: To examine late adolescent substance use outcomes in relation to childhood conduct disorder (CD) and psychostimulant treatment in urban youth found to have attention-deficit/hyperactivity disorder (ADHD) in childhood. Methods: Ninety-seven adolescents, evaluated during childhood, were seen for follow-up on average 9.30 (SD = 1.65) years later along with a well-matched never-ADHD control group. Stimulant treatment history was coded: Never (n = 28), up to 1 year (n = 19), 1 to 5 years (n = 28), and greater than 5 years (n = 22). Substance use at outcome was coded dimensionally for severity (frequency x intensity) and categorically for substance use disorders (SUDs). Results: Individuals with ADHD+CD in childhood had significantly higher rates of SUD and substance use severity than those with childhood ADHD and controls. The ADHD and control groups did not differ significantly. Among those with childhood ADHD, there were no significant differences in SUD status or substance use severity as a function of medication history. Conclusions: Within an ethnically diverse urban sample, the increased rate of substance use associated with ADHD was fully accounted for by the presence of CD. These results extend previous findings indicating little impact of psychostimulant treatment on later substance use to an ethnically diverse urban sample and to individuals who received treatment for up to 12 years.</t>
  </si>
  <si>
    <t>The impact of depression on abstinence self-efficacy and substance use outcomes among emerging adults in residential treatment.</t>
  </si>
  <si>
    <t>A large proportion of emerging adults treated for substance use disorder (SUD) present with symptoms of negative affect and major depressive disorder (MDD). However, little is known regarding how these comorbidities influence important mechanisms of treatment response, such as increases in abstinence self-efficacy (ASE). This study tested the degree to which MDD and/or depressive symptoms interacted with during-treatment changes in ASE and examined these variables' relation to outcome at 3 months' posttreatment. Participants (N = 302; 74% male) completed measures at intake, midtreatment, end-of-treatment, and at 3-month follow-up. ASE was measured with the Alcohol and Drug Use Self-Efficacy (ADUSE) scale; depressive symptoms were assessed with the Brief Symptom Inventory 18 (BSI 18) Depression scale; and current MDD diagnoses were deduced from the Structured Clinical Interview for the Diagnostic and Statistical Manual of Mental Disorders, Fourth Edition (DSM-IV). Random coefficient regression analyses focused on during-treatment changes in ASE, with BSI 18 scores and MDD diagnosis included as moderators. At intake, individuals with MDD or high levels of depressive symptoms had significantly lower ASE, particularly in negative affect situations. No evidence for moderation was found: ASE significantly increased during treatment regardless of MDD status. There was a main effect of BSI 18 Depression scores: those with lower BSI 18 scores had lower ASE scores at each time point. MDD and BSI 18 Depression did not predict 3-month outcome, but similar to previous findings ASE did predict abstinence status at 3 months. Treatment-seeking emerging adults with MDD merit particular clinical attention because of their lower reported self-efficacy throughout treatment. © 2011 American Psychological Association.</t>
  </si>
  <si>
    <t>https://dx.doi.org/10.1037/a0026917</t>
  </si>
  <si>
    <t>Psychology of Addictive Behaviors. 26(2) (pp 246-254), 2012. Date of Publication: June 2012.</t>
  </si>
  <si>
    <t>Schultheis B.C.
 Ross-Steinhagen N.
 Jerosch J.
 Breil-Wirth A.
 Weidle P.A.</t>
  </si>
  <si>
    <t>The Impact of Dorsal Root Ganglion Stimulation on Pain Levels and Functionality in Patients With Chronic Postsurgical Knee Pain.</t>
  </si>
  <si>
    <t>Background: Chronic postsurgical pain is a considerable source of disabling neuropathic pain. Rates of knee replacement surgeries are increasing, and many patients report chronic postsurgical pain in their wake. When conventional therapies prove ineffective, neuromodulation options such as dorsal root ganglion stimulation (DRGS) may be used. However, little is known about the effect of DRGS on improvements in quantitative functional outcome parameters. Material(s) and Method(s): In a prospective observational study at two pain centers, patients with chronic postsurgical knee pain underwent implantation with a DRGS system after an interdisciplinary multimodal pain program. Ratings of pain, mood, quality of life, and function were captured at baseline and through 12 months of treatment. Quantitative measures (range of motion, walking distance, and pain medication usage) were also recorded. Result(s): Visual analog scale ratings of pain decreased from 8.6 to 3.0 (p &lt; 0.0001; N = 11), and other pain measures agreed. Quality of life on the 36-Item Short Form Health Survey questionnaire improved from 69.3 to 87.6 (p &lt; 0.0001), whereas the improvement in depression ratings was nonsignificant. International Knee Documentation Committee questionnaire ratings of function improved from 27.7 to 51.7 (p &lt; 0.0001), which aligned with other functional measures. On average, knee range of motion improved by 24.5degree, and walking distance dramatically increased from 125 meters to 1481. Cessation of opioids, antidepressants, and/or anticonvulsants was achieved by 73% of participants. Conclusion(s): Both subjective-based questionnaire and quantitative examination-based variables were in broad agreement on the value of DRGS in improving functionality and chronic postsurgical pain in the knee. Although this finding is limited by the small sample size, this intervention may have utility in the many cases in which pain becomes problematic after orthopedic knee surgery.Copyright © 2022 International Neuromodulation Society</t>
  </si>
  <si>
    <t>https://dx.doi.org/10.1016/j.neurom.2022.10.057</t>
  </si>
  <si>
    <t>Neuromodulation. (no pagination), 2022. Date of Publication: 2022.</t>
  </si>
  <si>
    <t>Kim C.A.
 Lelond S.
 Daeninck P.J.
 Rabbani R.
 Lix L.
 McClement S.
 Chochinov H.M.
 Goldenberg B.A.</t>
  </si>
  <si>
    <t>The impact of early palliative care on the quality of life of patients with advanced pancreatic cancer: The IMPERATIVE case-crossover study.</t>
  </si>
  <si>
    <t>Purpose: Pancreatic cancer is a lethal disease. Many patients experience a heavy burden of cancer-associated symptoms and poor quality of life (QOL). Early palliative care alongside standard oncologic care results in improved QOL and survival in some cancer types. The benefit in advanced pancreatic cancer (APC) is not fully quantified. Method(s): In this prospective case-crossover study, patients &gt;= 18 years old with APC were recruited from ambulatory clinics at a tertiary cancer center. Patients underwent a palliative care consultation within 2 weeks of registration, with follow up visits every 2 weeks for the first month, then every 4 weeks until week 16, then as needed. The primary outcome was change in QOL between baseline (BL) and week 16, measured by Functional Assessment of Cancer Therapy - hepatobiliary (FACT-Hep). Secondary outcomes included symptom control (ESAS-r), depression, and anxiety (HADS, PHQ-9) at week 16. Result(s): Of 40 patients, 25 (63%) were male, 28 (70%) had metastatic disease, 31 (78%) had ECOG performance status 0-1, 31 (78%) received chemotherapy. Median age was 70. Mean FACT-hep score at BL was 118.8, compared to 125.7 at week 16 (mean change 6.89, [95%CI (-1.69-15.6); p = 0.11]). On multivariable analysis, metastatic disease (mean change 15.3 [95%CI (5.3-25.2); p = 0.004]) and age &lt; 70 (mean change 12.9 [95%CI (0.5-25.4); p = 0.04]) were associated with improved QOL. Patients with metastatic disease had significant improvement in symptom burden (mean change -7.4 [95%CI (-13.4 to -1.4); p = 0.02]). There was no difference in depression or anxiety from BL to week 16. Conclusion(s): Palliative care should be integrated early in the journey for patients with APC, as it can improve QOL and symptom burden. Trial registration: Clinicaltrials.gov identifier: NCT03837132.Copyright © 2023, Crown.</t>
  </si>
  <si>
    <t>https://dx.doi.org/10.1007/s00520-023-07709-3</t>
  </si>
  <si>
    <t>Supportive Care in Cancer. 31(4) (no pagination), 2023. Article Number: 250. Date of Publication: April 2023.</t>
  </si>
  <si>
    <t>Augarten A, Zaslansky R, Matok Pharm I, Minuskin T, Lerner-Geva L, Hirsh-Yechezkel G, Ziv A, Shavit I, Yativ N, Keidan I.</t>
  </si>
  <si>
    <t>The impact of educational intervention programs on pain management in a pediatric emergency department</t>
  </si>
  <si>
    <t>Biomed Pharmacother. 2006 Aug;60(7):299-302. doi: 10.1016/j.biopha.2006.06.013. Epub 2006 Jul 5.</t>
  </si>
  <si>
    <t>10.1016/j.biopha.2006.06.013</t>
  </si>
  <si>
    <t>Klimas, Jan;Wood, Evan;Nguyen, Paul;Dong, Huiru;Milloy, Michael John;Kerr, Thomas;Hayashi, Kanna</t>
  </si>
  <si>
    <t>The impact of enrolment in methadone maintenance therapy on initiation of heavy drinking among people who use heroin.</t>
  </si>
  <si>
    <t>Background: There is equivocal evidence regarding whether people who use heroin substitute heroin for alcohol upon entry to methadone maintenance therapy (MMT). We aimed to examine the impact of MMT enrolment on the onset of heavy drinking among people who use heroin. Methods: We derived data from prospective, community-based cohorts of people who inject drugs in Vancouver, Canada, between December 1, 2005, and May 31, 2014. Multivariable extended Cox regression analysis examined the effect of MMT enrolment on the onset of heavy drinking among people who used heroin at baseline. Results: In total, 357 people who use heroin were included in this study. Of these, 208 (58%) enrolled in MMT at some point during follow-up, and 115 (32%) reported initiating heavy drinking during follow-up for an incidence density of 7.8 events (95% CI 6.4â€“9.5) per 100 person- years. The incidence density of heavy drinking was significantly lower among those enrolled in MMT at some point during follow-up compared to those who did not (4.6 vs. 16.2; p &lt; 0.001). MMT enrolment was not significantly associated with time to initiate heavy drinking (adjusted relative hazard (ARH) 1.27; 95% CI 0.78â€“2.07) after adjustment for relevant demographic and substance-use characteristics. Age and cannabis use were the only variables that were independently associated with the time to onset of heavy drinking (ARH 0.74; 95% CI 0.58â€“0.94 and ARH 2.06; 95% CI 1.32â€“3.19, respectively). Conclusion: In this study, MMT enrolment did not predict heavy drinking and may even appear to decrease the initiation of heavy drinking. Our findings suggest younger age and cannabis use may predict heavy drinking. These findings could help inform on-going discussions about the effects of opioid agonist therapy on alcohol consumption among people who use heroin. (PsycInfo Database Record (c) 2022 APA, all rights reserved)</t>
  </si>
  <si>
    <t>https://doi.org/10.1159/000444513</t>
  </si>
  <si>
    <t>Huang Y.-T.
 Steptoe A.
 Wei L.
 Zaninotto P.</t>
  </si>
  <si>
    <t>The impact of high-risk medications on mortality risk among older adults with polypharmacy: evidence from the English Longitudinal Study of Ageing.</t>
  </si>
  <si>
    <t>Background: Polypharmacy is common among older people and is associated with an increased mortality risk. However, little is known about whether the mortality risk is related to specific medications among older adults with polypharmacy. This study therefore aimed to investigate associations between high-risk medications and all-cause and cause-specific mortality among older adults with polypharmacy. Method(s): This study included 1356 older adults with polypharmacy (5+ long-term medications a day for conditions or symptoms) from Wave 6 (2012/2013) of the English Longitudinal Study of Ageing. First, using the agglomerative hierarchical clustering method, participants were grouped according to the use of 14 high-risk medication categories. Next, the relationship between the high-risk medication patterns and all-cause and cause-specific mortality (followed up to April 2018) was examined. All-cause mortality was assessed by Cox proportional hazards model and competing-risk regression was employed for cause-specific mortality. Result(s): Five high-risk medication patterns-a renin-angiotensin-aldosterone system (RAAS) inhibitors cluster, a mental health drugs cluster, a central nervous system (CNS) drugs cluster, a RAAS inhibitors and antithrombotics cluster, and an antithrombotics cluster-were identified. The mental health drugs cluster showed increased risks of all-cause (HR = 1.55, 95%CI = 1.05, 2.28) and cardiovascular disease (CVD) (SHR = 2.11, 95%CI = 1.10, 4.05) mortality compared with the CNS drug cluster over 6 years, while others showed no differences in mortality. Among these patterns, the mental health drugs cluster showed the highest prevalence of antidepressants (64.1%), benzodiazepines (10.4%), antipsychotics (2.4%), antimanic agents (0.7%), opioids (33.2%), and muscle relaxants (21.5%). The findings suggested that older adults with polypharmacy who took mental health drugs (primarily antidepressants), opioids, and muscle relaxants were at higher risk of all-cause and CVD mortality, compared with those who did not take these types of medications. Conclusion(s): This study supports the inclusion of opioids in the current guidance on structured medication reviews, but it also suggests that older adults with polypharmacy who take psychotropic medications and muscle relaxants are prone to adverse outcomes and therefore may need more attention. The reinforcement of structured medication reviews would contribute to early intervention in medication use which may consequently reduce medication-related problems and bring clinical benefits to older adults with polypharmacy.Copyright © 2021, The Author(s).</t>
  </si>
  <si>
    <t>https://dx.doi.org/10.1186/s12916-021-02192-1</t>
  </si>
  <si>
    <t>BMC Medicine. 19(1) (no pagination), 2021. Article Number: 321. Date of Publication: December 2021.</t>
  </si>
  <si>
    <t>Devonish, JA; Homish, DL; Vest, BM; Daws, RC; Hoopsick, RA; Homish, GG</t>
  </si>
  <si>
    <t>The impact of military service and traumatic brain injury on the substance use norms of Army Reserve and National Guard Soldiers and their spouses</t>
  </si>
  <si>
    <t>Substance use; Military; Traumatic brain injury; Marriage</t>
  </si>
  <si>
    <t>MENTAL-HEALTH PROBLEMS; POSTTRAUMATIC-STRESS-DISORDER; MARIJUANA USE; OEF/OIF VETERANS; COMMUNITY SAMPLE; PROBLEM DRINKING; IRAQ; ALCOHOL; AFGHANISTAN; PREDICTORS</t>
  </si>
  <si>
    <t>Introduction: Traumatic brain injury (TBI) and substance use are highly prevalent conditions among military populations. There is a significant body of evidence that suggests greater approval of substance use (i.e., norms) is related to increased substance use. The objective of this work is to understand the impact of TBI and military service on substance use norms of soldiers and their partners. Data are from the baseline assessment of Operation: SAFETY, an ongoing, longitudinal study of US Army Reserve/National Guard (USAR/NG) soldiers and their partners. Methods: Multiple regression models examined associations between alcohol, tobacco, illicit drug use, and non-medical use of prescription drug (NMUPD) norms within and across partners based on current military status (CMS) and TBI. Results: Male USAR/NG soldiers disapproved of NMUPD, illicit drug use and tobacco use. There was no relation between military status and alcohol use. Among females, there was no relation between CMS and norms. The NMUPD norms of wives were more likely to be approving if their husbands reported TBI symptoms and had separated from the military. Husbands of soldiers who separated from the military with TBI had greater approval of the use of tobacco, NMUPD, and illicit drugs. Conclusion: Overall, there is evidence to suggest that, while generally disapproving of substance use, soldiers and partners become more accepting of use if they also experience TBI and separate from the military. Future research should examine the longitudinal influence of TBI on substance use norms and subsequent changes in substance use over time.</t>
  </si>
  <si>
    <t>Perruccio A.V.
 Power J.D.
 Yip C.
 Badley E.M.
 Canizares M.
 Rampersaud Y.R.</t>
  </si>
  <si>
    <t>The impact of multijoint symptoms on patient-reported disability following surgery for lumbar spine osteoarthritis.</t>
  </si>
  <si>
    <t>Background Context: In the lumbar spine osteoarthritis (LS-OA) population having surgery for lumbar spinal stenosis (LSS) symptoms, a significant proportion of patients experience limited benefit following the intervention. Thus, identifying contributing factors to this is important. Individuals with OA often have multiple joint symptoms, yet this has received limited attention in this population. Purpose(s): Document the occurrence of joint symptoms among patients undergoing surgery for LS-OA, and investigate the influence of these symptoms on disability postsurgery. Design(s): Prospective study of consecutive patients followed to 12-month postsurgery. Patient Sample: Patients undergoing surgery (decompression surgery, with or without fusion) for neurogenic claudication with or without back pain due to LSS with a primary pathology diagnosis of LS-OA. Outcomes Measures: Patient self-reported: Oswestry Disability Index (ODI), completed pre- and 12-month postsurgery; and, completed presurgery, age, sex, education, smoking, comorbid conditions, opioid use, short/long-term disability, depression and anxiety symptoms, back and leg pain intensity, presence of spondylolisthesis, procedure, prior spine surgery, and joints with arthritis and "pain/stiffness/swelling most days of the month" indicated on a homunculus (a joint site count was derived). Assessments: Height and weight, used to calculate body mass index; timed-up-and-go performance-based test. Method(s): Outcome of interest was achieving a clinically important improvement (CII) in ODI by 12-month postsurgery (yes/no). The association between joint site count and achieving a CII was examined by multivariable logistic regression analyses, adjusted for other measures. Result(s): In all, 165 patients were included. The mean age was 67 years (range: 44-90) and 47% were female. Seventy-seven percent reported 1+ joint site other than the back, 62% reported 2+, and 25% reported 4+. Among those achieving a CII, 21% had 4+ joint sites, compared with 31% among those not achieving a CII. Adjusted analyses: Increasing joint site count was associated with increasing risk (odds ratio [OR]: 1.32, 95% confidence interval [CI]: 1.05, 1.66) of not achieving a CII; for those with 4+ joints, adjusted probability of not achieving a CII exceeded 50%. Also associated with an increased risk of not achieving a CII was presurgery anxiety (OR: 2.97, 95% CI: 1.02, 8.65), opioid use (OR: 2.89, 95% CI: 1.07, 7.82), and worse back pain intensity score (OR: 1.27, 95% CI: 1.05, 1.53). Conclusion(s): Multijoint involvement was highly prevalent in this LS-OA surgical sample. Its association with poorer postsurgery outcome supports a comprehensive approach to OA management and care. Knowledge of multijoint symptoms should inform patient education, shared decision-making, and recommendations for postsurgical rehabilitation and self-management strategies.Copyright © 2020 Elsevier Inc.</t>
  </si>
  <si>
    <t>https://dx.doi.org/10.1016/j.spinee.2020.08.005</t>
  </si>
  <si>
    <t>Spine Journal. 21(1) (pp 80-89), 2021. Date of Publication: January 2021.</t>
  </si>
  <si>
    <t>Steer CD, Macleod J, Tilling K, Lim AG, Marsden J, Millar T, Strang J, Telfer M, Whitaker H, Vickerman P, Hickman M.</t>
  </si>
  <si>
    <t>The impact of opiate substitution treatment on mortality risk in drug addicts: a natural experiment study</t>
  </si>
  <si>
    <t>Southampton (UK): NIHR Journals Library; 2019 Jan.</t>
  </si>
  <si>
    <t>10.3310/hsdr07030</t>
  </si>
  <si>
    <t>Hashavya S.
 Pines-Shwartz N.
 Guzner N.
 Ohana Sarna Cahan L.
 Gross I.</t>
  </si>
  <si>
    <t>The Impact of Parental Presence on Invasive Procedures in the Pediatric Emergency Department: A Prospective Study.</t>
  </si>
  <si>
    <t>Parental presence during invasive pediatric procedures is controversial, and its benefits are under-researched. The objective of this study was to assess the effects of parental presence during invasive procedures on the parents themselves and the physician performing the procedure. This prospective study was conducted at a single tertiary center in Jerusalem, Israel. During 10 shifts, all physicians and the families of patients who underwent invasive procedures in the pediatric emergency department (PED) were asked to fill in questionnaires related to their experiences. A total of 98 parental questionnaires and 101 physician questionnaires were collected. The most commonly performed procedures were laceration repair (65%) and abscess drainage (18%). Sedation was required in 75% of cases. In total, 73% of the cited family members were present during these procedures. The main reason for refusing to allow family members access was the physicians' concern that the procedure would be hard for parents to watch. However, in more than 85% of cases, the physicians felt that the presence of a family member contributed to the success of the procedure, augmented the child's sense of safety and lessened the family members' feelings of anxiety. All parents who opted to be present during the procedure felt very satisfied, compared to 67% of parents who were not present (p &lt; 0.0001). When asked if, in retrospect, they would have made the same decision, 100% of the parents who were present during the procedure indicated that they would have made the same decision, compared to only 68% of the parents who were not present (p &lt; 0.001). Overall, these findings highlight the positive effects of parental presence during invasive procedures performed in the PED, even when procedures were performed under sedation. Encouraging parental attendance during invasive procedures may, thus, enhance family-centered practices in the PED.Copyright © 2023 by the authors.</t>
  </si>
  <si>
    <t>https://dx.doi.org/10.3390/jcm12175527</t>
  </si>
  <si>
    <t>Journal of Clinical Medicine. 12(17) (no pagination), 2023. Article Number: 5527. Date of Publication: September 2023.</t>
  </si>
  <si>
    <t>Wang S.
 Zhang T.
 Wang P.
 Li X.
 Kong C.
 Sun W.
 Lu S.</t>
  </si>
  <si>
    <t>The Impact of Perioperative Multimodal Pain Management on Postoperative Outcomes in Patients (Aged 75 and Older) Undergoing Short-Segment Lumbar Fusion Surgery.</t>
  </si>
  <si>
    <t>Background. Due to the presence of multimorbidity and polypharmacy, patients aged 75 and older are at a higher risk for postoperative adverse events after lumbar fusion surgery. More effective enhanced recovery pathway is needed for these patients. Pain control is a crucial part of perioperative management. The objective of this study is to determine the impact of multimodal pain management on pain control, opioid consumption, and other outcomes. Methods. This is a retrospective review of a prospective collected database. Consecutive patients who underwent elective posterior lumbar fusion surgery (PLF) from October 2017 to April 2021 in our hospital were reviewed. Perioperative multimodal pain management (PMPM) group (from January 2019 to April 2021) in which patients received multimodal analgesia was case-matched to the control group (from October 2017 to December 2018) in which patients were treated under the conventional patient-controlled analgesia (PCA) method. Postoperative visual analogue scale (VAS), opioid consumption, complications within 3 months, and other outcomes were collected and compared between groups. Results. A total of 122 consecutive patients (aged 75 and older) were included in the PMPM group and compared with previous 122 patients. The PMPM group had a lower maximal VAS score (3.0 +/- 1.7 vs. 3.7 +/- 2.0, p&lt;0.001) and frequency of additional opioid consumption (6.6% vs. 19.7%, p=0.001) on POD3 than the control group. The rates of postoperative complications were lower in the PMPM group compared with the control group (25% vs. 49%, p=0.006) during a 3-month follow-up period. Conclusions. This study demonstrates that the PMPM protocol is effective in pain control and reducing additional opioid consumption when compared with conventional analgesia, even for patients aged 75 and older. Moreover, these improvements occur with a lower incidence of postoperative complications within three months after PLF surgery.Copyright © 2022 Shuaikang Wang et al.</t>
  </si>
  <si>
    <t>https://dx.doi.org/10.1155/2022/9052246</t>
  </si>
  <si>
    <t>Pain Research and Management. 2022 (no pagination), 2022. Article Number: 9052246. Date of Publication: 2022.</t>
  </si>
  <si>
    <t>Wahhab R.
 Greig D.
 Thompson R.</t>
  </si>
  <si>
    <t>The impact of preoperative anxiety on postoperative pain in patients with cerebral palsy undergoing orthopedic surgery.</t>
  </si>
  <si>
    <t>Background and Objective(s): In order to facilitate greater functional independence and improve quality of life, children with cerebral palsy (CP) typically require multiple orthopedic surgeries before they reach adulthood. In the general pediatric population, children with greater preoperative anxiety experience more pain and consume more analgesics postoperatively, while also exhibiting a higher prevalence of postoperative anxiety, sleep disturbance, and delirium. Unaddressed and poorly managed anxiety surrounding the surgical process can directly impact postoperative recovery, while also shaping future interactions with the medical field, two factors that are particularly important in the CP population. The objective of this study was to examine the impact of preoperative anxiety on postoperative pain and opioid analgesic consumption in pediatric patients with CP undergoing orthopedic procedures. Study Design: The study was conducted as a prospective, consecutive non-randomized trial. Study Participants &amp; Setting: All patients less than 18 years of age with a known diagnosis of CP who were scheduled to undergo orthopedic surgery by a single surgeon at an academic tertiary care center were included for analysis. Materials/Methods: Preoperatively, patients or their parent/guardian were instructed to complete the State-Trait Anxiety Scale for Children (STAI-CH), a validated survey designed to measure baseline anxiety level. In the preoperative holding area of the day of surgery, the Yale Preoperative Anxiety Scale (m-YPAS) was completed by the operative surgeon. Postoperatively, pain scores were recorded every 4 hours by nursing staff. All patients were managed with a standardized, weight-based, multimodal pain regimen. Postoperative narcotic consumption was recorded and converted to morphine equivalents per kilogram (mEQ/kg) according to standard conversion values. Association between preoperative anxiety and postoperative pain outcomes was calculated using a linear regression model. Result(s): 17 patients were included for analysis. Average patient age was 10.5 years (range: 2.1-18.7y). Average postoperative opioid consumption was 0.93 mEQ/kg (range: 0-2.25). A positive correlation was found between preoperative day-of anxiety score (mYPAS) and postoperative pain scores in the first 12 hours following surgery (r2=0.316, p=0.02) and with total postoperative opioid consumption (mEQ/Kg) (r2=0.230, p=0.06). This trend continued and remained throughout hospitalization but was not statistically significant beyond 12 hours from surgery. Baseline patient anxiety level (STAI scores) did not significantly correlate with postoperative opioid consumption (r2=0.051, p=0.39) or postoperative pain scores (r2=0.037, p=0.49). Conclusions/Significance: Increased preoperative day of anxiety correlated with elevated early postoperative opioid consumption and pain scores, while baseline anxiety did not correlate with either. Identifying and addressing acute increases in anxiety associated with surgery is paramount to ensuring adequate postoperative pain control and subsequent recovery in patients with CP. Future research should be directed toward interventions to reduce anxiety in the immediate preoperative period.</t>
  </si>
  <si>
    <t>https://dx.doi.org/10.1111/dmcn.15004</t>
  </si>
  <si>
    <t>Developmental Medicine and Child Neurology. Conference: 75th Annual Meeting of the American Academy for Cerebral Palsy and Developmental Medicine, AACPDM 2021. Virtual. 63(SUPPL 3) (pp 20-21), 2021. Date of Publication: October 2021.</t>
  </si>
  <si>
    <t>Clark, Robin E.;Baxter, Jeffrey D.;Barton, Bruce A.;Aweh, Gideon;O'Connell, Elizabeth;Fisher, William H.</t>
  </si>
  <si>
    <t>The impact of prior authorization on buprenorphine dose, relapse rates, and cost for Massachusetts Medicaid beneficiaries with opioid dependence.</t>
  </si>
  <si>
    <t>Objective: To assess the impact of a 2008 doseâ€_x0090_based prior authorization policy for Massachusetts Medicaid beneficiaries using buprenorphine + naloxone for opioid addiction treatment. Doses higher than 16 mg required progressively more frequent authorizations. Data Sources: Mediciaid claims for 2007 and 2008 linked with Department of Public Health (DPH) service records. Study Design: We conducted time series for all buprenorphine users and a longitudinal cohort analysis of 2,049 individuals who began buprenorphine treatment in 2007. Outcome measures included use of relapseâ€_x0090_related services, health care expenditures per person, and buprenorphine expenditures. Data Collection/Extraction Methods: We used ICDâ€_x0090_9 codes and National Drug Codes to identify individuals with opioid dependence who filled prescriptions for buprenorphine. Medicaid and DPH data were linked with individual identifiers. Principal Findings: Individuals using doses &gt; 24 mg decreased from 16.5 to 4.1 percent. Relapses increased temporarily for some users but returned to previous levels within 3 months. Buprenorphine expenditures decreased but total expenditures did not change significantly. Conclusion: Prior authorization policies strategically targeted by dose level appear to successfully reduce use of higher than recommended buprenorphine doses. Savings from these policies are modest and may be accompanied by brief increases in relapse rates. Lower doses may decrease diversion of buprenorphine. (PsycINFO Database Record (c) 2019 APA, all rights reserved)</t>
  </si>
  <si>
    <t>Maremmani, Angelo G. I.;Pani, Pier Paolo;Trogu, Emanuela;Vigna-Taglianti, Federica;Mathis, Federica;Diecidue, Roberto;Kirchmayer, Ursula;Amato, Laura;Ghibaudi, Joli;Camposeragna, Antonella;Saponaro, Alessio;Davoli, Marina;Faggiano, Fabrizio;Maremmani, Icro</t>
  </si>
  <si>
    <t>The impact of psychopathological subtypes on retention rate of patients with substance use disorder entering residential therapeutic community treatment.</t>
  </si>
  <si>
    <t>Background: A specific psychopathology of addiction has been proposed and described using the self-report symptom inventory (SCL-90), leading to a 5-factor aggregation of psychological/psychiatric symptoms: â€˜worthlessness and being trappedâ€™, â€˜somatic symptomsâ€™, â€˜sensitivity-psychoticismâ€™, â€˜panic-anxietyâ€™ and â€˜violence-suicideâ€™ in various populations of patients with heroin use disorder (HUD) and other substance use disorders (SUDs). These clusters of symptoms, according to studies that have highlighted the role of possible confounding factors (such as demographic and clinical characteristics, active heroin use, lifetime psychiatric problems and kind of treatment received by the patients), seem to constitute a trait rather than a state of the psychological structure of addiction. These five psychopathological dimensions defined on the basis of SCL-90 categories have also been shown to be correlated with the outcomes of a variety of agonist opioid treatments. The present study aims to test whether the 5-factor psychopathological model of addiction correlates with the outcome (retention rate) of patients with SUDs entering a therapeutic community (TC) treatment. Methods: 2016 subjects with alcohol, heroin or cocaine dependence were assigned to one of the five clusters on the basis of the highest SCL-90 factor score shown. Retention in treatment was analysed by means of the survival analysis and Wilcoxon statistics for comparison between the survival curves. The associations between the psychopathological subtypes defined by SCL-90 categories and length of retention in treatment, after taking into account substance of abuse and other sociodemographic and clinical variables, were summarized using Cox regression. Results: Patients with cocaine use disorder (CUD) showed poorer outcomes than those with heroin dependence (HUD). Prominent symptoms of â€œworthlessness-being trappedâ€_x009d_ lead to a longer retention in treatment than in the case of the other four prominent psychopathological groups. At the multivariate level, age, detoxified status and total number of psychopathological symptoms proved to influence outcome negatively, especially in CUD. Somatic symptoms and violence-suicide symptoms turned out to correlate with dropout from residential treatment. Conclusions: The SCL-90 5-factor dimensions can be appropriately used as a prognostic tool for drug-dependent subjects entering a residential treatment. (PsycINFO Database Record (c) 2016 APA, all rights reserved)</t>
  </si>
  <si>
    <t>Annals of General Psychiatry</t>
  </si>
  <si>
    <t>Farrelly K.N.
 Wardell J.D.
 Marsden E.
 Scarfe M.L.
 Najdzionek P.
 Turna J.
 MacKillop J.</t>
  </si>
  <si>
    <t>The Impact of Recreational Cannabis Legalization on Cannabis Use and Associated Outcomes: A Systematic Review.</t>
  </si>
  <si>
    <t>Background: Recreational cannabis legalization has become more prevalent over the past decade, increasing the need to understand its impact on downstream health-related outcomes. Although prior reviews have broadly summarized research on cannabis liberalization policies (including decriminalization and medical legalization), directed efforts are needed to synthesize the more recent research that focuses on recreational cannabis legalization specifically. Thus, the current review summarizes existing studies using longitudinal designs to evaluate impacts of recreational cannabis legalization on cannabis use and related outcomes. Method(s): A comprehensive bibliographic search strategy revealed 61 studies published from 2016 to 2022 that met criteria for inclusion. The studies were predominantly from the United States (66.2%) and primarily utilized self-report data (for cannabis use and attitudes) or administrative data (for health-related, driving, and crime outcomes). Result(s): Five main categories of outcomes were identified through the review: cannabis and other substance use, attitudes toward cannabis, health-care utilization, driving-related outcomes, and crime-related outcomes. The extant literature revealed mixed findings, including some evidence of negative consequences of legalization (such as increased young adult use, cannabis-related healthcare visits, and impaired driving) and some evidence for minimal impacts (such as little change in adolescent cannabis use rates, substance use rates, and mixed evidence for changes in cannabis-related attitudes). Conclusion(s): Overall, the existing literature reveals a number of negative consequences of legalization, although the findings are mixed and generally do not suggest large magnitude short-term impacts. The review highlights the need for more systematic investigation, particularly across a greater diversity of geographic regions.Copyright © The Author(s) 2023.</t>
  </si>
  <si>
    <t>https://dx.doi.org/10.1177/11782218231172054</t>
  </si>
  <si>
    <t>Falade-Nwulia O.
 Felsher M.
 Kidorf M.
 Tobin K.
 Yang C.
 Latkin C.</t>
  </si>
  <si>
    <t>The impact of social network dynamics on engagement in drug use reduction programs among men and women who use drugs.</t>
  </si>
  <si>
    <t>Background: Cross-sectional studies have shown strong relationships between social network characteristics and substance use disorder (SUD) treatment engagement. The current study examined associations between longitudinal changes in egocentric social networks of male and female people who use drugs (PWUD) and engagement in drug use reduction programs, broadly defined as either formal SUD treatment or self-help groups. Method(s): Using data from an HIV prevention and care study in Baltimore, MD, this study categorized PWUD into those who engaged and did not engage in any drug use reduction programs over two follow-ups during a one-year observation window. The study used multivariate logistic generalized estimating equations (GEE) to examine associations between network composition and stability measures and drug use reduction program engagement, stratified by gender. Result(s): Of the 176 subjects participating in drug use reduction programs at baseline, 56.3% remained engaged at one year. Among both male and female respondents, higher turnover into non-kin networks was associated with increased odds of engagement in drug use reduction programs (AOR 1.4; 95% CI: 1.1-1.9, AOR 1.3; 95% CI: 1.0-1.8, respectively). For males, retention of intimate partner networks was associated with increased odds of program engagement (AOR 2.9; 95% CI: 1.1-7.6); for females, higher turnover into kin networks was associated with decreased odds of engagement (AOR 0.8; 95% CI: 0.5-1.0). Conclusion(s): Evaluation of associations between social network characteristics and drug use reduction program engagement appears to benefit from longitudinal analyses that are stratified by gender. Efforts to improve retention in formal SUD treatment or self-help groups might consider intervening through social networks, perhaps by increasing overall levels of social support.Copyright © 2021 Elsevier Inc.</t>
  </si>
  <si>
    <t>https://dx.doi.org/10.1016/j.jsat.2021.108713</t>
  </si>
  <si>
    <t>Journal of Substance Abuse Treatment. 137 (no pagination), 2022. Article Number: 108713. Date of Publication: June 2022.</t>
  </si>
  <si>
    <t>Lee E.
 Pluym I.D.
 Wong D.
 Kwan L.
 Varma V.
 Rao R.</t>
  </si>
  <si>
    <t>The impact of state legalization on rates of marijuana use in pregnancy in a universal drug screening population.</t>
  </si>
  <si>
    <t>Objective: To evaluate the effect of state legalization of rate on marijuana use in pregnancy in a population with universal drug screening. Method(s): This is a retrospective cohort study from July 2016 to December 2018 of pregnant women who had universal drug screening of marijuana use before and after legalization of recreational marijuana in California on 1 January 2018. Maternal medical conditions and neonatal outcomes associated with usage were also evaluated. Student's t-test, Wilcoxon rank-sum test, and multiple linear regression were used for statistical analyses. Result(s): Of 466 women, initial marijuana usage in pregnancy confirmed by urine drug test increased after legalization from 6 to 11% (p =.05). Factors associated with marijuana usage included younger age, white or black race, single marital status, psychiatric disorders, intimate partner violence and concomitant tobacco and alcohol use. 73% of users in this study had cessation of marijuana use with subsequent negative UDT. There was no statistical difference in rates of preterm birth, small for gestational age, NICU admission, or Apgar scores, when adjusted for other risk factors. Conclusion(s): Rates of marijuana usage in pregnant women who underwent universal drug screening increased after legalization. There were no differences in neonatal outcomes between users and non-users.Copyright © 2020 Informa UK Limited, trading as Taylor &amp; Francis Group.</t>
  </si>
  <si>
    <t>https://dx.doi.org/10.1080/14767058.2020.1765157</t>
  </si>
  <si>
    <t>Journal of Maternal-Fetal and Neonatal Medicine. 35(9) (pp 1660-1667), 2022. Date of Publication: 2022.</t>
  </si>
  <si>
    <t>Lachenmeier DW, Neufeld M, Rehm J.</t>
  </si>
  <si>
    <t>The Impact of Unrecorded Alcohol Use on Health: What Do We Know in 2020?</t>
  </si>
  <si>
    <t>Fetene D.M.
 Higgs P.
 Nielsen S.
 Djordjevic F.
 Dietze P.</t>
  </si>
  <si>
    <t>The impact of Victoria's real time prescription monitoring system (SafeScript) on a cohort of people who inject drugs.</t>
  </si>
  <si>
    <t>https://dx.doi.org/10.5694/mja2.50659</t>
  </si>
  <si>
    <t>Medical Journal of Australia. 213(3) (pp 141-141.e1), 2020. Date of Publication: 01 Aug 2020.</t>
  </si>
  <si>
    <t>Chiang, Han-Liang;Chia, Yuan-Yi;Lin, Huey-Shyan;Chen, Chen-Hsiu</t>
  </si>
  <si>
    <t>The implications of tobacco smoking on acute postoperative pain: A prospective observational study.</t>
  </si>
  <si>
    <t>Background: The clinical importance of cigarette smoking on acute postoperative pain perception is not fully understood. Methods. To determine whether smokers who underwent major surgery need more postoperative opiate than do nonsmokers. We prospectively enrolled 407 male and 441 female participants who underwent in-hospital surgery. Current-smokers were compared with nonsmokers and past-smokers about opiate use during the first 72 h after surgery. Results: A greater proportion of males had more smoking history than females. The average age of male current-smokers is smaller than both nonsmokers and past-smokers. The surgical type (upper abdomen, lower abdomen, extremities, spine, and others) and duration of surgery have no differences between current-smokers, past-smokers, and nonsmokers. Statistically, the male current-smokers required more opiate analgesics during the first 72 h following surgery compared with the male nonsmokers and past-smokers; furthermore, the male current-smokers reported higher pain intensity when moving and at rest on day 1 after surgery. Conclusions: In this study,the male current-smokers required more morphine in the first 72 h after surgery than did the nonsmokers and past-smokers. Furthermore, smoking was more prevalent among the males than the females. Health care providers must be aware of the potential for increased narcotic requirements in male current-smoker (PsycInfo Database Record (c) 2021 APA, all rights reserved)</t>
  </si>
  <si>
    <t>https://doi.org/10.1155/2016/9432493</t>
  </si>
  <si>
    <t>Hindawi Publishing Corporation</t>
  </si>
  <si>
    <t>Smischney N.J.
 Seisa M.O.
 Cambest J.
 Wiegand R.A.
 Busack K.D.
 Loftsgard T.O.
 Schroeder D.R.
 Diedrich D.A.</t>
  </si>
  <si>
    <t>The Incidence of and Risk Factors for Postintubation Hypotension in the Immunocompromised Critically Ill Adult.</t>
  </si>
  <si>
    <t>Objectives: Our primary aim was to ascertain the frequency of postintubation hypotension in immunocompromised critically ill adults with secondary aims of arriving at potential risk factors for the development of postintubation hypotension and its impact on patient-related outcomes. Method(s): Critically ill adult patients (&gt;=18 years) were included from January 1, 2010, to December 31, 2014. We defined immunocompromised as patients with any solid organ or nonsolid organ malignancy or transplant, whether solid organ or not, requiring current chemotherapy. Postintubation hypotension was defined as a decrease in systolic blood pressure to less than 90 mm Hg or a decrease in mean arterial pressure to less than 65 mm Hg or the initiation of any vasopressor medication. Patients were then stratified based on development of postintubation hypotension. Potential risk factors and intensive care unit (ICU) outcome metrics were electronically captured by a validated data mart system. Result(s): The final cohort included 269 patients. Postintubation hypotension occurred in 141 (52%; 95% confidence interval: 46-58) patients. Several risk factors predicted postintubation hypotension on univariate analysis; however, only Acute Physiology and Chronic Health Evaluation III score in the first 24 hours, preintubation shock status, and preintubation hemodynamic instability remained significant on all 4 multivariate analyses. Patients developing postintubation hypotension had higher ICU and hospital mortality (54 [38%] vs 31 [24%], P =.01; 69 [49%] vs 47 [37%], P =.04). Conclusion(s): Based on previous literature, we found a higher frequency of postintubation hypotension in the immunocompromised than in the nonimmunocompromised critically ill adult patients. Acute Physiology and Chronic Health Evaluation III score in the first 24 hours, preintubation shock status, and preintubation hemodynamic instability were significant predictors on multivariate analyses. Postintubation hypotension led to higher ICU and hospital mortality in those experiencing this complication.Copyright © The Author(s) 2017.</t>
  </si>
  <si>
    <t>https://dx.doi.org/10.1590/1807-3107BOR-2016.vol30.0107</t>
  </si>
  <si>
    <t>Journal of Intensive Care Medicine. 34(7) (pp 578-586), 2019. Date of Publication: 01 Jul 2019.</t>
  </si>
  <si>
    <t>Weekes D.G.
 Feldman J.A.
 Campbell R.E.
 De France M.
 Tjoumakaris F.P.
 Austin L.</t>
  </si>
  <si>
    <t>The incidence of chronic opioid use following arthroscopic rotator cuff repair and patient opioid education.</t>
  </si>
  <si>
    <t>Objectives: Opioids are commonly prescribed for pain management following Arthroscopic Rotator Cuff Repair (ARCR). While their efficacy outweighs their risks in the short term, chronic opioid use is associated with significant adverse effects, such as dependence, endocrine imbalance or respiratory depression. The rate of chronic opioid use and dependence following ARCR is unknown. The purpose of this study is to determine the rate of chronic opioid use following ARCR and establish the effect of preoperative opioid education on reducing chronic consumption. A secondary aim is to determine if any correlation exists between chronic opioid use and shoulder functionality. Method(s): A prospective, randomized study of 140 patients undergoing ARCR was performed with a minimum follow-up of 24 months. Patients were randomized to receive preoperative opioid education (risks of abuse, dependence, etc.) or no education. State registry database opioid prescription data monitoring software were utilized to search for all opioid prescriptions following ARCR in our patient population and this was compared to our electronic medical database for accuracy/discrepancy. The total number of opioid prescriptions and number of tablets was determined as well as time from surgery to most recent prescription. Patients were contacted to determine a shoulder Single Assessment Numeric Evaluation (SANE) score and Visual Analog Scale (VAS) pain score. Categorical data was analyzed via chi-squared tests as appropriate. Numeric data was analyzed using t-tests as appropriate. Result(s): Forty-five patients (32%) continued to fill opioid prescriptions chronically following ARCR. Seventeen (38%) of these patents received pre-operative opioid educated, whereas twenty-eight (62%) did not (p=0.05). Sixty percent of patients with a history of pre-operative opioid use continued to take opioids, while 23% of opioid naive patients continued (p&lt; 0.01). There was no significant difference in SANE (p= 0.53) or VAS (p= 0.65) scores between the education and control group. Patients taking opioids prior to surgery had worse SANE scores (71.28) than the non-users (86.28), p&lt; 0.01. Conclusion(s): Almost a third of patients will chronically use opioids following ARCR, including 23% of opioid naive patients. Preoperative opioid use is strongly associated with chronic opioid utilization, as well as decreased shoulder function 2 years after ARCR. Preoperative opioid education significantly decreased the rate of chronic opioid use; however, there is no effect on long-term shoulder function.</t>
  </si>
  <si>
    <t>https://dx.doi.org/10.1177/2325967119S00258</t>
  </si>
  <si>
    <t>Orthopaedic Journal of Sports Medicine. Conference: American Orthopaedic Society for Sports Medicine Annual Meeting, AOSSM 2019. Boston, MA United States. 7(7 Supplement 5) (no pagination), 2019. Date of Publication: July 2019.</t>
  </si>
  <si>
    <t>Gooden R.
 Tennant I.</t>
  </si>
  <si>
    <t>The incidence of emergence delirium and associated risk factors following the use of sevoflurane in paediatric patients presenting for day case surgery at the Bustamante Hospital for Children.</t>
  </si>
  <si>
    <t>Objective: To determine the incidence of emergence delirium (ED) and associated risk factors with the use of sevo- flurane for general anaesthesia in surgical paediatric patients at the Bustamante Hospital for Children (BHC), Kingston, Jamaica. Method(s): This was a prospective, observational study including American Society of Anaesthesiologists (ASA) physical status score I and II paediatric-surgical patients between three and 10 years, undergoing general anaesthesia with sevoflurane as the sole agent. Emergence delirium was assessed in the recovery period, and was defined as agitation with non-purposeful movement or thrashing, incoherence, and inconsolability even with nursing and parental presence. Result(s): This study included 145 children who mainly had herniorrhaphies, and ED was recorded in 28 (19%). Emergence delirium ranged from 1-37 minutes (mean: 6.9 +/- 7.8 minutes). Pharmacologic intervention (with pethidine, midazolam or ketamine) was required in 19 (68%) children and those with ED had a prolonged early recovery phase (49.4 +/- 11.9 versus 29.7 +/- 10.8 minutes for non-agitated children; p &lt; 0.001). Factors found to be associated with ED included younger age and severe anxiety just prior to induction based on mYPAS scores. The incidence of ED was 27.4% in children aged 3-6 years and 8.2% in those 7-10 years. Complications of ED included removal of intravenous line (n = 1), increased bleeding at surgical site (n = 3) and removal of surgical dressing (n = 1). Conclusion(s): Children at the BHC had a 19% incidence of ED after general anaesthesia with sevoflurane, which is lower than that described internationally. Younger age and preoperative anxiety were identified as risk factors.</t>
  </si>
  <si>
    <t>West Indian Medical Journal. Conference: 21st Annual Research Conference on the Non-Communicable Diseases - A Threat to Life and the Economy. Mona Jamaica. Conference Publication: (var.pagings). 61(SUPPL. 6) (pp 59-60), 2012. Date of Publication: 2012.</t>
  </si>
  <si>
    <t>Ambrose-Lanci L.M.
 Sterling R.C.
 Weinstein S.P.
 Van Bockstaele E.J.</t>
  </si>
  <si>
    <t>The influence of intake urinalysis, psychopathology measures, and menstrual cycle phase on treatment compliance.</t>
  </si>
  <si>
    <t>Drug abuse among women is a societal health problem which has received greater attention in recent years. Studies examining sex differences in drug abuse have shown consistent differences between males and females. In the current study, we retrospectively examined 75 treatment-seeking females to determine the relationships between intake measurements of psychopathology, intake urinalysis, menstrual cycle phase at admission, and treatment compliance. Our results support a relationship among these variables and a potential relationship between menstrual cycle phase and anxiety level is discussed. These results support the need for the development of individually tailored treatment programs.</t>
  </si>
  <si>
    <t>https://dx.doi.org/10.1080/10550490902772710</t>
  </si>
  <si>
    <t>American Journal on Addictions. 18(2) (pp 167-172), 2009. Date of Publication: March 2009.</t>
  </si>
  <si>
    <t>Jester J.M.
 Jacobson S.W.
 Sokol R.J.
 Tuttle B.S.
 Jacobson J.L.</t>
  </si>
  <si>
    <t>The influence of maternal drinking and drug use on the quality of the home environment of school-aged children.</t>
  </si>
  <si>
    <t>Background: Although many studies have examined the development of children of male alcoholics, few studies have considered substance use by the female caregiver. This study evaluated the relationship between substance use by female caregivers and factors that affect the child-rearing environment. Method(s): A total of 480 inner-city African-American women were recruited during pregnancy for a longitudinal study of the effects of prenatal alcohol use and substance use by caregivers on the development of their children. All women were screened for alcohol consumption at their first prenatal visit to a large urban maternity hospital. Those who averaged seven or more drinks per week (0.5 oz absolute alcohol per day) at the time of conception were invited to participate in the study, as was a 5% random sample of lighter drinkers and abstainers. At the 7.5-year follow-up assessment, the quantity and frequency of alcohol consumption and drug use, as well as several measures of the child-rearing environment, were assessed for 231 of the caregivers. Result(s): Current alcohol use was uncorrelated with standard demographic factors, such as socioeconomic status, but was related to poorer family functioning, lower quality of parental intellectual stimulation, and higher levels of domestic violence. There were independent effects of illicit drug use on family environment, domestic violence, and caregiver depression. History of drinking during pregnancy, however, was not related to the current child-rearing environment. Poorer parental functioning generally was found only among the caregivers who currently drank both heavily (six or more drinks/occasion) and frequently (three or more days/week). After controlling for lifetime alcohol problems, current drinking still predicted a less cohesive and organized family environment and higher levels of domestic violence. Conclusion(s): Current heavy, frequent drinking in this relatively homogenous, economically disadvantaged sample was unrelated to demographics and seemed to have an important negative impact on the quality of the child-rearing environment, whereas drinking during pregnancy was unrelated to the current child-rearing environment.</t>
  </si>
  <si>
    <t>http://dx.doi.org/10.1111/j.1530-0277.2000.tb02082.x</t>
  </si>
  <si>
    <t>Alcoholism: Clinical and Experimental Research. 24(8) (pp 1187-1197), 2000. Date of Publication: 2000.</t>
  </si>
  <si>
    <t>Rubin L.H.
 Cohen M.
 Golub E.T.
 Greenblatt R.
 Young M.
 Schwartz R.
 Anastos K.
 Cook J.A.
 Maki P.M.</t>
  </si>
  <si>
    <t>The influence of menopausal status on depressive symptoms in the Women's Interagency HIV Study.</t>
  </si>
  <si>
    <t>Objective: With highly effective antiretroviral treatment available, more women with HIV are transitioning through menopause. In populations of mostly HIV-negative women, the risk of depression increases during the early perimenopausal stage. However, little is known about menopause-related depression in HIV+ women. Here we evaluate the prevalence of elevated depressive symptoms in HIV+ and at-risk HIV- women as a function of menopausal stage. Design(s): Participants included 895 HIV+ and 408 at-risk, HIV- women from the Women's Interagency HIV Study (WIHS; age range 22 to 78 years; 66% African American), a prospective study of the natural and treated history of HIV in women. Depressive symptoms were measured with the Center for Epidemiological Studies Depression (CES-D) scale using the clinical cut-off of &gt;=16. Menopausal stage was defined according to consensus guidelines from the Stages of Reproductive Aging Workshop in four categories: (1) premenopausal, (2) early perimenopausal, (3) late perimenopausal, and (4) postmenopausal. Hierarchical logistic regression was used to identify possible predictors of depression. In Step 1, menopausal status (premenopausal = referent) and HIV serostatus were entered. In Step 2, menopausal status by serostatus and relevant sociodemographic, clinical, and behavioral variables were entered in a stepwise fashion. Result(s): Thirty-seven percent of the included women had elevated CES- D scores. In unadjusted analyses, the prevalence of elevated depressive symptoms did not significantly differ by HIV serostatus (HIV+ 38%, HIV- 36%, p = 0.50) but did differ significantly by menopausal status (pre- 32%, early peri- 45%, late peri- 41%, postmenopausal 43%, p &lt; 0.001). After controlling for key covariates, with premenopausal women as the reference group, early perimenopausal (OR 1.59,95%CI 1.14-2.22), but not late perimenopausal (OR 1.11, 95%CI 0.62-1.98) or postmenopausal (OR 1.17, 95%CI 0.87-1.57) women were more likely to have CES-D &gt;=16. The relationship between menopausal stage and depression did not vary as a function of serostatus. Other significant predictors of elevated depressive symptoms were unemployment, living alone, current smoking, crack/cocaine/or heroin use, and marijuana use. In analyses restricted to HIV+ women, early perimenopausal stage (OR 1.89, 95%CI 1.24-1.89) and CD4+ count &lt; 200 (OR 1.89, 95%CI 1.24-2.87) were associated with an increased likelihood of elevated depressive symptoms, whereas HAART use was associated with a decreased likelihood of elevated depressive symptoms (OR 0.72, 95%CI 0.53-0.97). Conclusion(s): Consistent with previous investigations, the prevalence of elevated depressive symptoms is high among HIV+ and at-risk HIV- women. As in women generally, this risk increases during the early perimenopausal transition in HIV+ women. Heightened awareness of menopausal stage is important because elevated depressive symptoms are associated with nonadherence to treatment, disease progression, viral suppression, and survival in HIV+ women. Longitudinal studies across the menopausal transition are under way in WIHS and will provide insights into the robustness of these effects.</t>
  </si>
  <si>
    <t>https://dx.doi.org/10.1097/gme.0b013e3181c02a50</t>
  </si>
  <si>
    <t>Menopause. Conference: 20th Annual Meeting of the North American Menopause Society. San Diego, CA United States. Conference Publication: (var.pagings). 16(6) (pp 1253), 2009. Date of Publication: November-December 2009.</t>
  </si>
  <si>
    <t>Stahler, Gerald J.;Mennis, Jeremy;Cotlar, Rachel;Baron, David A.</t>
  </si>
  <si>
    <t>The influence of neighborhood environment on treatment continuity and rehospitalization in dually diagnosed patients discharged for acute inpatient care.</t>
  </si>
  <si>
    <t>Objective: Environmental contingencies inherent in neighborhoods and communities have been shown to affect individual behavior. The authors analyzed neighborhood and individual factors predicting initial outpatient treatment attendance and rehospitalization within 1 year among patients who were dually diagnosed with at least one mental disorder and a substance use disorder and discharged from an acute psychiatric inpatient care unit. Method: Stepwise-forward logistic regression modeling and a geographic information system were utilized to assess data extracted from the medical records of 380 patients who, upon hospital admission, had one or more mental health disorders and a positive urine drug screen for prototypical illicit drugs. Geographic data on patientsâ€™ neighborhood environment were obtained from public sources. Outcome variables were whether a patient attended the first outpatient treatment appointment within 30 days of hospital discharge and whether a patient was readmitted to the inpatient unit within 1 year of discharge. Predictor variables were features relating to individual-level patient characteristics and features associated with neighborhood environment. Results: Factors that decreased the likelihood of attending the initial outpatient treatment were returning home following hospitalization (versus returning to an institutional setting), residing in an area with a high vacant housing rate, residing in an area far from an Alcoholics Anonymous meeting location, having the chief complaint of bizarre behavior (i.e., grossly inappropriate behavior), and having a urine drug screen positive for heroin. The likelihood of being rehospitalized within 1 year was greater for Hispanic patients, patients who had at least one prior hospital admission, and patients who lived in close proximity to a Narcotics Anonymous meeting location. Patients living in areas with higher educational attainment had a reduced likelihood of rehospitalization. Conclusions: A more explicit focus on the neighborhood and community context represents an important area in psychiatry, in terms of both research and clinical practice, which can potentially enhance long-term care and treatment planning for psychiatric patients. Future research is needed to better understand the influence of the neighborhood environment to help predict important clinical outcomes. (PsycINFO Database Record (c) 2016 APA, all rights reserved)</t>
  </si>
  <si>
    <t>https://doi.org/10.1176/appi.ajp.2009.08111667</t>
  </si>
  <si>
    <t>Meyers-Pantele, SA; Mittal, ML; Jain, S; Sun, S; Rammohan, I; Fairbairn, N; Milloy, MJ; DeBeck, K; Hayashi, K; Werb, D</t>
  </si>
  <si>
    <t>The influence of poly-drug use patterns on the association between opioid agonist treatment engagement and injecting initiation assistance</t>
  </si>
  <si>
    <t>Opioid agonist treatment; Overdose prevention; HIV prevention; HCV prevention; Persons who inject drugs; Methadone; Suboxone; Treatment as prevention</t>
  </si>
  <si>
    <t>METHAMPHETAMINE; OVERDOSE; CONTEXT; PEOPLE; HEROIN</t>
  </si>
  <si>
    <t>Background Evidence suggests people who inject drugs (PWID) prescribed opioid agonist treatment (OAT) are less likely to provide injection drug use (IDU) initiation assistance. We investigated the association between OAT engagement and providing IDU initiation assistance across poly-drug use practices in Vancouver, Canada. Methods Preventing Injecting by Modifying Existing Responses (PRIMER) is a prospective study seeking to identify structural interventions that reduce IDU initiation. We employed data from linked cohorts of PWID in Vancouver and extended the findings of a latent profile analysis (LPA). Multivariable logistic regression models were performed separately for the six poly-drug use LPA classes. The outcome was recently assisting others in IDU initiation; the independent variable was recent OAT engagement. Results Among participants (n = 1218), 85 (7.0%) reported recently providing injection initiation assistance. When adjusting for age and sex, OAT engagement among those who reported a combination of high-frequency heroin and methamphetamine IDU and low-to-moderate-frequency prescription opioid IDU and methamphetamine non-injection drug use (NIDU) was associated with lower odds of IDU initiation assistance provision (Adjusted Odds Ratio [AOR]: 0.18, 95% CI: 0.05-0.63, P = 0.008). Significant associations were not detected among other LPA classes. Conclusions Our findings extend evidence suggesting that OAT may provide a population-level protective effect on the incidence of IDU initiation and suggest that this effect may be specific among PWID who engage in high-frequency methamphetamine and opioid use. Future research should seek to longitudinally investigate potential causal pathways explaining the association between OAT and initiation assistance provision among PWID to develop tailored intervention efforts.</t>
  </si>
  <si>
    <t>Ogden, Ruth S.;Faulkner, Joseph</t>
  </si>
  <si>
    <t>The influence of recreational drug use on experiences of the passage of time.</t>
  </si>
  <si>
    <t>Background: Laboratory research suggests that alcohol, marijuana, cocaine and MDMA influence the processing of time. Anecdotal reports of recreational drug use also often include descriptions of changes in the speed of the passage of time. Despite this, little is known about how and why recreational drug use influences the passage of time. Aim: To examine retrospective self-reports of the passage of time during a previous instance of alcohol, cannabis, cocaine or MDMA use. To establish the effect of substance use frequency, substance dose, anxiety, depression and stress on the passage of time. Methods: Using an online questionnaire, passage of time judgments were collected for the current day as well as recent instances of alcohol, cocaine, marijuana or MDMA use. Measures of affect, typical substance use frequency and substance use amount were taken. Results: Time was remembered as passing significantly more quickly than normal during alcohol, cocaine and MDMA use. Marijuana was associated with time passing more slowly than normal. Regression analysis revealed that drug induced distortions to the passage of time use were not predicted by drug use frequency, dose, depression, anxiety or stress. Furthermore, comparison of recreational drug users and non-users did not indicate any long-term effects of drug use on the passage of time. Conclusions: The results suggest that whilst distortions to the passage of time are a common feature of drug use, their causes are complex. (PsycInfo Database Record (c) 2023 APA, all rights reserved)</t>
  </si>
  <si>
    <t>https://doi.org/10.1024/0939-5911/a000761</t>
  </si>
  <si>
    <t>Sucht: Zeitschrift fÃ¼r Wissenschaft und Praxis</t>
  </si>
  <si>
    <t>Hogrefe AG</t>
  </si>
  <si>
    <t>Newville, Howard</t>
  </si>
  <si>
    <t>The interaction of active drug use and depression on antiretroviral adherence.</t>
  </si>
  <si>
    <t>The widespread use of highly active antiretroviral therapy (HAART) to treat HIV has resulted in great health benefits. However, suboptimal HAART adherence is associated with poor HIV treatment outcomes and the development of drug resistant virus. While active substance use and depression are both associated with HAART non-adherence, little is known about their interaction. The goals of this study were to examine associations between adherence, active drug use and depression, and to explore the interaction between active drug use and depression on adherence among drug users in Methadone Maintenance Treatment (MMT). Bivariate analyses examined the main effects of all substances and depression with adherence. Then, logistic regressions tested their independent effects on adherence. Finally, the interaction between each substance and depression was assessed. Post hoc analyses of significant interactions were conducted. In total, 51% reported use of any illicit drugs in the past thirty days. In bivariate analysis, any illicit drug use (OR [95% CI]: 0.39 [0.16-0.95], p = 0.040) and marijuana use (OR [95% CI]: 0.026 [0.10-0.70], p = 0.002) were associated with non-adherence. In regression analysis, models comprised of any illicit drug use and depression (RÂ² = 0.07, Ï‡Â² = 6.81, p = 0.033), cocaine use and depression (RÂ² = 0.06, Ï‡Â² = 6.60, p = 0.037), and marijuana use and depression (RÂ² = 0.13, Ï‡Â² = 13.60, p = 0.003) were significant. Interactions were found between any illicit drug use and depression (OR [95% CI]: 1.23 [1.06-1.44], p = 0.007), and between any use of 'downers' and depression (OR [95% CI]: 1.30 [1.03-1.64], p = 0.030). Any illicit drug use and use of 'downers' were associated with non-adherence among participants with low depression, but not associated with adherence among participants with high depression. There was no additive effect between illicit drug use and depression on adherence, as fewer participants who reported drug use alone (59%), depression alone (61%), or drug use and depression (62%) achieved adherence than those who reported neither (96%), but achieved the same level of adherence as those who reported both (Ï‡Â² = 11.66, p = 0.009). In this sample of methadone maintained drug users, drug use was associated with non-adherence, and depression contributed to non-adherence. Despite attending MMT, continued drug use suggests an unmet need for treatment interventions. Drug use and depression should be targeted in adherence improving interventions. Longitudinal studies should be conducted to further examine the interaction of drug use and depression. Clinicians should take into account that drug users choose their drug of abuse for specific psychological reasons. (PsycInfo Database Record (c) 2021 APA, all rights reserved)</t>
  </si>
  <si>
    <t>Pacchiarotti, I; Bond, DJ; Baldessarini, RJ; Nolen, WA; Grunze, H; Licht, RW; Post, RM; Berk, M; Goodwin, GM; Sachs, GS; Tondo, L; Findling, RL; Youngstrom, EA; Tohen, M; Undurraga, J; Gonzalez-Pinto, A; Goldberg, JF; Yildiz, A; Altshuler, LL; Calabrese, JR; Mitchell, PB; Thase, ME; Koukopoulos, A; Colom, F; Frye, MA; Malhi, GS; Fountoulakis, KN; Vazquez, G; Perlis, RH; Ketter, TA; Cassidy, F; Akiskal, H; Azorin, JM; Valenti, M; Mazzei, DH; Lafer, B; Kato, T; Mazzarini, L; Martinez-Aran, A; Parker, G; Souery, D; Ozerdem, A; McElroy, SL; Girardi, P; Bauer, M; Yatham, LN; Zarate, CA; Nierenberg, AA; Birmaher, B; Kanba, S; El-Mallakh, RS; Serretti, A; Rihmer, Z; Young, AH; Kotzalidis, GD; MacQueen, GM; Bowden, CL; Ghaemi, SN; Lopez-Jaramillo, C; Rybakowski, J; Ha, K; Perugi, G; Kasper, S; Amsterdam, JD; Hirschfeld, RM; Kapczinski, F; Vieta, E</t>
  </si>
  <si>
    <t>The International Society for Bipolar Disorders (ISBD) Task Force Report on Antidepressant Use in Bipolar Disorders</t>
  </si>
  <si>
    <t>TREATMENT ENHANCEMENT PROGRAM; MAJOR DEPRESSIVE DISORDER; LONG-TERM FLUOXETINE; MOOD CONVERSION RATE; DOUBLE-BLIND; II DISORDER; LONGITUDINAL-EVALUATION; LITHIUM MONOTHERAPY; SUICIDE ATTEMPTS; CLINICAL-TRIALS</t>
  </si>
  <si>
    <t>Objective: The risk-benefit profile of antidepressant medications in bipolar disorder is controversial. When conclusive evidence is lacking, expert consensus can guide treatment decisions. The International Society for Bipolar Disorders (ISBD) convened a task force to seek consensus recommendations on the use of antidepressants in bipolar disorders. Method: An expert task force iteratively developed consensus through serial consensus-based revisions using the Delphi method. Initial survey items were based on systematic review of the literature. Subsequent surveys included new or reworded items and items that needed to be rerated. This process resulted in the final ISBD Task Force clinical recommendations on antidepressant use in bipolar disorder. Results: There is striking incongruity between the wide use of and the weak evidence base for the efficacy and safety of antidepressant drugs in bipolar disorder. Few well-designed, long-term trials of prophylactic benefits have been conducted, and there is insufficient evidence for treatment benefits with antidepressants combined with mood stabilizers. A major concern is the risk for mood switch to hypomania, mania, and mixed states. Integrating the evidence and the experience of the task force members, a consensus was reached on 12 statements on the use of antidepressants in bipolar disorder. Conclusions: Because of limited data, the task force could not make broad statements endorsing antidepressant use but acknowledged that individual bipolar patients may benefit from antidepressants. Regarding safety, serotonin reuptake inhibitors and bupropion may have lower rates of manic switch than tricyclic and tetracyclic antidepressants and norepinephrine-serotonin reuptake inhibitors. The frequency and severity of antidepressant-associated mood elevations appear to be greater in bipolar I than bipolar II disorder. Hence, in bipolar I patients antidepressants should be prescribed only as an adjunct to moodstabilizing medications.</t>
  </si>
  <si>
    <t>Yeh F.
 Shessel B.
 Kaltman S.</t>
  </si>
  <si>
    <t>The intraoperative use of multimodal analgesia in controlling postoperative pain in the orthognathic patient.</t>
  </si>
  <si>
    <t>Multimodal analgesia is becoming an increasingly popular approach in controlling postoperative pain in the ambulatory setting. It is an approach that involves administering a combination of opioid and non-opioid analgesics that act on different sites1. The purpose of this retrospective study is to evaluate the intraoperative use of multimodal analgesia using dexmedetomidine (precedex) via intravenous (IV) infusion and an IV bolus of methadone2,3 and ketamine, and its effects on postoperative pain control in the orthognathic patient. We reviewed 9 orthognathic patients aged 16-45 years (mean 25.55 years +/- 10.74), subdivided into two groups, the study group which consisted of four patients and a control group of five, who were operated on from 2011-2012. Only patients who underwent double jaw surgery (Le fort I osteotomy with bilateral sagittal split osteotomies or intraoral vertical ramus osteotomies) were included for review. Patients in the study group received 10mg methadone and 30 mg ketamine both administered as an IV bolus, and were started on a continuous precedex infusion prior to surgical incision. Precedex was started at a 0.5 mcg/kg/hr infusion and was ceased 45 minutes prior to surgical end time. Our study population was cross-compared with a control group who received standard inhalational general endotracheal anesthesia, in regards to overall length of stay, postoperative narcotic use, and overall subjective patient comfort. All patients were admitted on the day of surgery and were placed on a standard dilaudid or morphine patient controlled analgesia (PCA) until oral pain medication was tolerated. Once the PCA was discontinued, the patient was placed on 5mg/325 mg oxycodone/ acetaminophen in either an elixir or tablet form. The criteria for discharge were pain which was well controlled with oral medications, ambulation, voiding, and tolerating PO intake. In our review all opiods were converted to a morphine equianalgesic dose4. The multimodal group received an average of 11.2 mg of morphine equivalent via IV and 21.25 mg of morphine equivalent via PO compared to the control group, who received an average of 51.3 mg of morphine equivalent via IV and 180 mg of morphine equivalent via PO. With regards to length of stay, the multimodal group had a shorter length of stay with the average being 1.5 days while the control group stayed an average of 3 days. The patients in the study group ambulated without any pain or discomfort within 6 hours post-operatively, while those in the control group did not ambulate until the next day. The use of intraoperative multimodal analgesia has the capacity to greatly reduce postoperative pain, decrease the amount of postoperative narcotic use and in turn decrease the risks of respiratory depression, and thus reduce overall hospital stay in the orthognathic patient. The results of this review are very encouraging and this pilot review will serve as a foundation towards a future prospective study evaluating multimodal analgesia.</t>
  </si>
  <si>
    <t>https://dx.doi.org/10.1016/j.joms.2012.06.048</t>
  </si>
  <si>
    <t>Journal of Oral and Maxillofacial Surgery. Conference: 94th Annual Meeting Scientific Sessions and Exhibition of the American Association of Oral and Maxillofacial Surgeons, AAOMS 2012. San Diego, CA United States. Conference Publication: (var.pagings). 70(9 SUPPL. 2) (pp e34-e35), 2012. Date of Publication: September 2012.</t>
  </si>
  <si>
    <t>Elbogen EB, Johnson SC.</t>
  </si>
  <si>
    <t>The intricate link between violence and mental disorder: results from the National Epidemiologic Survey on Alcohol and Related Conditions</t>
  </si>
  <si>
    <t>10.1001/archgenpsychiatry.2008.537</t>
  </si>
  <si>
    <t>The Kindling/Sensitization Model and Early Life Stress.</t>
  </si>
  <si>
    <t>Introduction: Few animal models address the characteristics of the longitudinal course of bipolar disorder. However, behavioral sensitization (to recurrent stressors and psychomotor stimulants) and kindling of seizures both provide clues to mechanisms in the progressive course of bipolar disorder. Method(s): We describe aspects of bipolar illness that show sensitization and kindling-like increases reactivity to the recurrence of stressors, mood episodes, and bouts of substance abuse. Mechanisms of these events and clinical implications for treatment are discussed. Result(s): Early life stress is a risk factor for the development of episodes of unipolar depression and bipolar disorder and the acquisition of substance abuse. Initial affective episodes are often triggered by the recurrence of psychosocial stressors in adulthood, but after many episodes have occurred, episodes may also begin to emerge spontaneously in a kindling-like progression. More prior episodes are associated with faster recurrences, dysfunction, disability, frontal cortical abnormalities, cognitive impairment, shorter telomeres, treatment refractoriness, and an increased risk of a diagnosis of dementia in old age. Sensitization to stressors, episodes, and substances of abuse each appear driven by epigenetic mechanisms and their accumulation on DNA, histones, and microRNA. Patients with bipolar illness in the USA are more ill than those from Europe and experience more sensitization to stressors, episodes, substance abuse, as well as more genetic vulnerability across four generations. Discussion(s): The sensitization and kindling models highlight the importance of early intervention and prevention in order to limit or halt the downhill progression of bipolar disorder and its multiple comorbidities toward treatment refractoriness. Clinical data support this conclusion as well but have not been sufficient to change practice in the direction of early intervention. It is hoped that a better understanding of sensitization and kindling-like mechanisms will add neurobiological rationales for the importance of prevention and sustained prophylactic intervention in rendering bipolar disorder a more benign illness.Copyright © 2020, Springer Nature Switzerland AG.</t>
  </si>
  <si>
    <t>https://dx.doi.org/10.1007/7854_2020_172</t>
  </si>
  <si>
    <t>Current Topics in Behavioral Neurosciences. 48 (pp 255-275), 2021. Date of Publication: 2021.</t>
  </si>
  <si>
    <t>Blanco, C; Harford, TC; Nunes, E; Grant, B; Hasin, D</t>
  </si>
  <si>
    <t>The latent structure of marijuana and cocaine use disorders: Results from the National Longitudinal Alcohol Epidemiologic Survey (NLAES)</t>
  </si>
  <si>
    <t>cocaine; marijuana; factor analysis; nosology</t>
  </si>
  <si>
    <t>INTERVIEW SCHEDULE AUDADIS; ENVIRONMENTAL RISK-FACTORS; DSM-IV; UNITED-STATES; DRUG MODULES; CANNABIS DEPENDENCE; MAJOR DEPRESSION; ABUSE; RELIABILITY; VALIDITY</t>
  </si>
  <si>
    <t>To better understand the underlying concepts of substance dependence and abuse, the present study examines the factor structure of DSM-IV lifetime criteria for cannabis and cocaine use disorders. Data for this study were drawn from the National Longitudinal Alcohol Epidemiologic Survey (NLAES), a large nationally representative U.S. sample aged 18 years and older. Exploratory factor analysis (EFA) examined the factor structure for each substance and the factors were related to background covariates using latent variable modeling techniques. Separate analyses were conducted for lifetime marijuana and cocaine users. A two-factor solution was identified for each substance and was similar to DSM-IV abuse and dependence. The factors were highly correlated for both cannabis (r = 0.73) and cocaine (r = 0.77). Background variables accounted only for a modest amount of factor variance. In conjunction with the findings in alcohol use disorders, these results support the use of consistent criteria across substances in DSM-IV and ICD-10, and suggest that the consistent finding of two correlated factors across substances needs to be better understood. (C) 2007 Elsevier Ireland Ltd. All rights reserved.</t>
  </si>
  <si>
    <t>Bovasso, Gregory;Cacciola, John</t>
  </si>
  <si>
    <t>The long-term outcomes of drug use by methadone maintenance patients.</t>
  </si>
  <si>
    <t>Examined long-term outcomes of methadone maintenance (MM), other than continued heroin use, on the basis of drug use occurring early in MM treatment. 222 patients (mean age 40 yrs) who completed 6 mo of MM were assessed at program intake, evaluated for opiates and cocaine in the first 6 mo of treatment, and given a follow-up assessment 2 yrs after treatment entry. The intake status of the patients was assessed using the Addiction Severity Index. Opiate and cocaine use during the first 6 mo of MM was assessed by urine toxicology. Cluster analysis of urine toxicologies during treatment identified 3 trajectory classes of MM patients: A) variably high levels of opiate use, but consistently low cocaine use; B) low and diminishing opiate and cocaine use; and C) consistently high cocaine use, with diminishing opiate use. In an 18-month period, Cluster C had significantly more criminal charges than Cluster B had (3 times as many), but not significantly more than those of Cluster A. Clusters A and B did not differ significantly in criminal charges. Regardless of cluster membership, Ss with increasing levels of cocaine use in the first 6 mo of MM had more hospitalizations for drug and alcohol problems during the follow-up period than Ss without increasing levels of cocaine use had. (PsycINFO Database Record (c) 2016 APA, all rights reserved)</t>
  </si>
  <si>
    <t>https://doi.org/10.1007/BF02287318</t>
  </si>
  <si>
    <t>Bonn-Miller MO, Brunstetter M, Simonian A, Loflin MJ, Vandrey R, Babson KA, Wortzel H.</t>
  </si>
  <si>
    <t>The Long-Term, Prospective, Therapeutic Impact of Cannabis on Post-Traumatic Stress Disorder</t>
  </si>
  <si>
    <t>Cannabis Cannabinoid Res. 2022 Apr;7(2):214-223. doi: 10.1089/can.2020.0056. Epub 2020 Dec 9.</t>
  </si>
  <si>
    <t>10.1089/can.2020.0056</t>
  </si>
  <si>
    <t>Tsuyuki, K; Shoptaw, SJ; Ransome, Y; Chau, G; Rodriguez-Diaz, CE; Friedman, RK; Srithanaviboonchai, K; Li, S; Mimiaga, MJ; Mayer, KH; Safren, SA</t>
  </si>
  <si>
    <t>The Longitudinal Effects of Non-injection Substance Use on Sustained HIV Viral Load Undetectability Among MSM and Heterosexual Men in Brazil and Thailand: The Role of ART Adherence and Depressive Symptoms (HPTN 063)</t>
  </si>
  <si>
    <t>Substance use; HIV; Depression; Adherence; Undetectable viral load</t>
  </si>
  <si>
    <t>ILLICIT DRUG-USE; MEDICATION ADHERENCE; MONONUCLEAR-CELLS; ALCOHOL-USE; RISK; COCAINE; CARE; SEX; DISORDERS; STRESS</t>
  </si>
  <si>
    <t>The effect of non-injection substance use on HIV viral load (VL) is understudied in international settings. Data are from HPTN063, a longitudinal observational study of HIV-infected individuals in Brazil, Thailand, and Zambia, with focus on men with VL data (Brazil=146; Thailand=159). Generalized linear mixed models (GLMM) assessed whether non-injection substance use (stimulants, cannabis, alcohol, polysubstance) was associated with VL undetectability. ART adherence and depressive symptoms were examined as mediators of the association. In Thailand, substance use was not significantly associated with VL undetectability or ART adherence, but alcohol misuse among MSM was associated with increased odds of depression (AOR=2.75; 95% CI 1.20, 6.32, p=0.02). In Brazil, alcohol misuse by MSM was associated with decreased odds of undetectable VL (AOR=0.34; 95% CI 0.13, 0.92, p=0.03). Polysubstance use by heterosexual men in Brazil was associated with decreased odds of ART adherence (AOR=0.25; 95% CI 0.08, 0.78, p=0.02). VL suppression appears attainable among non-injection substance users. Substance use interventions among HIV-positive men should address depression, adherence, and VL undetectability.</t>
  </si>
  <si>
    <t>Sexton M.
 Garcia J.M.
 Jatoi A.
 Clark C.S.
 Wallace M.S.</t>
  </si>
  <si>
    <t>The Management of Cancer Symptoms and Treatment-Induced Side Effects with Cannabis or Cannabinoids.</t>
  </si>
  <si>
    <t>Cannabis and cannabinoids are increasingly being accessed and used by patients with advanced cancer for various symptoms and general quality of life. Specific symptoms of pain, nausea and vomiting, loss of appetite and cachexia, anxiety, sleep disturbance, and medical trauma are among those that have prompted patients with cancer to use cannabis. This conference report from the National Cancer Institute's "Cannabis, Cannabinoid and Cancer Research Symposium"on the topic of "Cancer Symptom/Treatment Side Effect Management"is an expert perspective of cannabis intervention for cancer and cancer treatment-related symptoms. The purpose of the symposium was to identify research gaps, describe the need for high-quality randomized prospective studies of medical cannabis for palliative care in patients with cancer, and evaluate the impact of medical cannabis on cancer survivors' quality of life. Further, education of clinicians and affiliated health-care providers in guiding cancer patients in using cannabis for cancer care would benefit patients. Together, these steps will further aid in refining the use of cannabis and cannabinoids for symptom palliation and improve safety and efficacy for patients.Copyright © 2021 The Author(s) 2021. Published by Oxford University Press. All rights reserved.</t>
  </si>
  <si>
    <t>https://dx.doi.org/10.1093/jncimonographs/lgab011</t>
  </si>
  <si>
    <t>Journal of the National Cancer Institute - Monographs. 2021(58) (pp 86-98), 2021. Date of Publication: 01 Dec 2021.</t>
  </si>
  <si>
    <t>Brown R.</t>
  </si>
  <si>
    <t>The Mexican Drug War and Early-Life Health: The Impact of Violent Crime on Birth Outcomes</t>
  </si>
  <si>
    <t>Demography</t>
  </si>
  <si>
    <t>10.1007/s13524-017-0639-2</t>
  </si>
  <si>
    <t>Hunter, SB; Witkiewitz, K; Watkins, KE; Paddock, SM; Hepner, KA</t>
  </si>
  <si>
    <t>The Moderating Effects of Group Cognitive-Behavioral Therapy for Depression Among Substance Users</t>
  </si>
  <si>
    <t>co-occurring disorders; cognitive-behavioral therapy; treatment moderation</t>
  </si>
  <si>
    <t>CONSUMPTION FOLLOWING TREATMENT; SELF-REPORTS; DRUG-ABUSE; ALCOHOL; SYMPTOMS; RELAPSE; METAANALYSIS; DISORDER; DRINKING; COCAINE</t>
  </si>
  <si>
    <t>This study examined the prospective longitudinal relationship between changes in depressive symptoms on alcohol and/or drug (i.e., substance) use among addiction participants in treatment, and whether group cognitive-behavioral therapy for depression (GCBT-D) moderated the relationship. Using a quasi-experimental intent-to-treat design, 299 residential addiction treatment clients with depressive symptoms (Beck Depression Inventory-H, BDI-II scores &gt; 17; Beck, Steer, &amp; Brown, 1996) were assigned to either usual care (n = 159) or usual care plus a 16-session GCBT-D intervention (n = 140). Two follow-up interviews were conducted, one 3 months after the baseline interview corresponding to the end of the intervention, and then one 3 months later. Parallel-process growth modeling was used to examine changes in depressive symptoms and the associated changes in abstinence and negative consequences from substance use over time. Treatment group was included as a moderator of the association. Participants in the GCBT-D condition showed a greater increase in abstinence and greater decreases in depressive symptoms and negative consequences over time. There were significant interaction effects, such that the associations between depressive symptoms, negative consequences, and abstinence changes were larger in the usual-care condition than in the GCBT-D condition. The results suggest that the intervention may be effective by attenuating the association between depressive symptoms and substance use outcomes. These findings contribute to the emerging literature on the prospective longitudinal associations between depressive symptoms and substance use changes by being the first to examine them among a sample receiving GCBT-D in an addiction treatment setting.</t>
  </si>
  <si>
    <t>Jernigan, Courtney S.;Goswami, Dharmendra B.;Austin, Mark C.;Iyo, Abiye H.;Chandran, Agata;Stockmeier, Craig A.;Karolewicz, Beata</t>
  </si>
  <si>
    <t>The mTOR signaling pathway in the prefrontal cortex is compromised in major depressive disorder.</t>
  </si>
  <si>
    <t>Recent studies demonstrate that rapid antidepressant response to ketamine is mediated by activation of the mammalian target of rapamycin (mTOR) signaling pathway, leading to increased synaptic proteins in the prefrontal cortex (PFC) of rats. Our postmortem studies indicate robust deficits in prominent postsynaptic proteins including N-methyl-D-aspartate (NMDA) receptor subunits (NR2A, NR2B), metabotropic glutamate receptor subtype 5 (mGluR5) and postsynaptic density protein 95 kDa (PSD-95) in the PFC in major depressive disorder (MDD). We hypothesize that deficits in the mTOR-dependent translation initiation pathway contribute to the molecular pathology seen in the PFC of MDD subjects, and that a rapid reversal of these abnormalities may underlie antidepressant activity. The majority of known translational regulation occurs at the level of initiation. mTOR regulates translation initiation via its downstream components: p70-kDa ribosomal protein S6 kinase (p70S6K), and eukaryotic initiation factors 4E and 4B (eIF4E and eIF4B). In this study, we examined the expression of mTOR and its core downstream signaling targets: p70S6K, eIF4E, and eIF4B in the PFC of 12 depressed subjects and 12 psychiatrically healthy controls using Western blot. Levels of eIF4E phosphorylated at serine 209 (p-eIF4E-Ser209) and eIF4B phosphorylated at serine 504 (p-eIF4B-Ser504) were also examined. Adjacent cortical tissue samples from both cohorts of subjects were used in our previous postmortem analyses. There was a significant reduction in mTOR, p70S6K, eIF4B and p-eIF4B protein expression in MDD subjects relative to controls. No group differences were observed in eIF4E, p-eIF4E or actin levels. Our findings show deficits in mTOR-dependent translation initiation in MDD particularly via the p70S6K/eIF4B pathway, and indicate a potential association between marked deficits in synaptic proteins and dysregulation of mTOR signaling in MDD. (PsycINFO Database Record (c) 2016 APA, all rights reserved)</t>
  </si>
  <si>
    <t>https://doi.org/10.1016/j.pnpbp.2011.05.010</t>
  </si>
  <si>
    <t>Zeng T.
 Wang Z.-Z.
 Chen N.-H.</t>
  </si>
  <si>
    <t>The mTORCI signaling network underlying the pathogenesis and treatment of depression: New insights into rapid-acting antidepressant therapies.</t>
  </si>
  <si>
    <t>Depression is a devastating mental disorder and major depressive disorder (MDD) that afflicts 16% of the global population at some point in their lives. Currently available classical antidepressants (SSRIs, SNRIs, TCAS and MOIs), require a minimum of 2 - 4 weeks of continuous treatment to elicit therapeutic relief in depressed patients and are associated with high rates of non-responsiveness, and limited duration of efficacy. Therefore, faster-acting antidepressant therapies are needed, particularly for patients at risk for suicide for current therapies for depression. Although the molecular mechanisms underlying the pathogenesis of depression are still largely unclear, previous studies have suggested that modulators of mammalian target of rapamycin complex 1 (mTORCI) signaling may have beneficial neuroprotective and antidepressant effects. Here, we review recent advances in understanding mTORCI signaling in depression and potential therapeutic strategies resulting from modulation of the mTORCI signaling network. We also highlight recent studies considered to support mTORCI signaling modulation as a rapid-acting antidepressant therapy (e.g. ketamine, scopolamine, GLYX-13, (2R,6R)-HNK, Ro-256891 etc.) and discuss future research directions. Studies on prospective next-generation rapid-acting antidepressant therapies should focus on developing more selective glutamate receptors (e.g. cc-amino-3-hydroxy-5-methyl-4-isoxazole propionic acid receptors (AMPARs) agonists or activators) that activate the mTORCI signaling pathway free of ketamine's adverse effects.</t>
  </si>
  <si>
    <t>Chinese Journal of Pharmacology and Toxicology. Conference: 2018 International Conference on the Pharmacology of Traditional Medicine of the Belt and Road Initiatives. Beijing China. 32(4) (pp 331), 2018. Date of Publication: April 2018.</t>
  </si>
  <si>
    <t>Bienvenu O.J.
 Gellar J.
 Althouse B.M.
 Colantuoni E.
 Sricharoenchai T.
 Mendez-Tellez P.A.
 Shanholtz C.
 Dennison C.R.
 Pronovost P.J.
 Needham D.M.</t>
  </si>
  <si>
    <t>The mu opioid receptor: A new target for cancer therapy?.</t>
  </si>
  <si>
    <t>American Cancer Society The results of this study demonstrate the psychometric validity of the Penn Arthralgia Aging Scale among breast cancer survivors on aromatase inhibitors. This scale captures women's perceptions of aging due to arthralgia and predicts incremental variance in depression, anxiety, and pain interference above and beyond joint pain severity
 Mu opioids are among the most widely used drugs for patients with cancer with both acute and chronic pain as well as in the perioperative period. Several retrospective studies have suggested that opioid use might promote tumor progression and as a result negatively impact survival in patients with advanced cancer; however, in the absence of appropriate prospective validation, any changes in recommendations for opioid use are not warranted. In this review, the authors present preclinical and clinical data that support their hypothesis that the mu opioid receptor is a potential target for cancer therapy because of its plausible role in tumor progression. The authors also propose the hypothesis that peripheral opioid antagonists such as methylnaltrexone, which reverses the peripheral effects of mu opioids but maintains centrally mediated analgesia and is approved by the US Food and Drug Administration for the treatment of opioid-induced constipation, can be used to target the mu opioid receptor. Cancer 2015;121:2681-2688.Copyright © 2015 American Cancer Society.</t>
  </si>
  <si>
    <t>https://dx.doi.org/10.1002/cncr.29460</t>
  </si>
  <si>
    <t>Cancer. 121(16) (pp 2681-2688), 2015. Date of Publication: 01 Aug 2015.</t>
  </si>
  <si>
    <t>The national RLS opioid registry: Baseline data on the first 300 participants.</t>
  </si>
  <si>
    <t>Introduction: Restless Legs Syndrome (RLS) is a sensory-motor neurological disorder which is associated with sleep disturbance and emotional distress. Low-dose opioid medications are used for patients who are refractory to, or do not tolerate, first-line RLS treatments. This observational longitudinal study will collect outcomes on RLS treatment efficacy and opioid dosages in a national sample of patients. We now report cross-sectional data on the first 300 patients enrolled in this study. Method(s): Patients currently taking an opioid for diagnosed RLS who had a previous therapeutic response to dopaminergic agonists were recruited. A baseline phone interview and online (REDCap) survey collected information on initial and current opioid dosages, side effects, past/current RLS treatments, RLS severity, psychiatric history, and opioid abuse risk factors (Opioid Risk Tool). All data is stored in a secure online database. Result(s): Participants (n=300) are primarily white (98%), elderly (mean age=64.9), educated, and retired. Half of all subjects are on opioid monotherapy for RLS, and 21% of subjects are additionally taking gabapentin or pregabalin. Nearly 50% of subjects are taking methadone (mean dose=10.3 mg), and one-third are taking oxycodone formulations (mean dose=25.7 mg). Median IRLS score=13.0; one-fifth of subjects have been RLS symptom-free (IRLS=0) in the past week, and 15% in the past month. More than half of subjects have a history of psychiatric illness, predominantly depression and anxiety disorders. Prior to opioid initiation, 38% of subjects had passive, and 20% active, suicidal ideation, with significant reductions in both (p&lt;0.0001) after opioid initiation. Over three-quarters of this sample is low risk for opioid abuse. Over a median of 3-5 years, 53% of subjects have not increased their opioid dose, and median dose increase in others is 15.5 mg morphine equivalents. Conclusion(s): Low doses of opioids are associated with moderate control of RLS symptoms in patients refractory to other treatments, and who commonly have a history of psychiatric comorbidity. Longitudinal data will examine ongoing RLS treatment efficacy, tolerability, and opioid dosages.</t>
  </si>
  <si>
    <t>https://dx.doi.org/10.1093/sleep/zsz067.666</t>
  </si>
  <si>
    <t>Sleep. Conference: 33rd Annual Meeting of the Associated Professional Sleep Societies. San Antonio, TX United States. 42(Supplement 1) (pp A266-A267), 2019. Date of Publication: April 2019.</t>
  </si>
  <si>
    <t>Gossop, Michael;Marsden, John;Stewart, Duncan;Kidd, Tara</t>
  </si>
  <si>
    <t>The National Treatment Outcome Research Study (NTORS): 4-5 year follow-up results.</t>
  </si>
  <si>
    <t>Reports results at the final follow-up point (4-5 yrs) from the National Treatment Outcome Research Study (NTORS), which investigated outcomes for drug misusers treated in existing services in residential and community settings. The study used a longitudinal, prospective cohort design. Data were collected from 418 patients from 54 agencies by structured interviews at intake to treatment, 1 yr, 2 yrs and at 4-5 yrs. Measures were taken of illicit drug use, injecting and sharing injecting equipment, alcohol use, psychological health and crime. Rates of abstinence from illicit drugs increased after treatment among patients from both residential and community (methadone) programs. Reductions were found for frequency of use of heroin, non-prescribed methadone, benzodiazepines, injecting and sharing of injecting equipment. For most variables, reductions were evident at 1 yr with outcomes remaining at about the 1 yr level or with further reductions. Crack cocaine and alcohol outcomes at 4-5 yrs were not significantly different from intake. Substantial reductions across a range of problem behaviors were found 4-5 yrs after patients were admitted to national treatment programs delivered under day-to-day conditions. (PsycInfo Database Record (c) 2023 APA, all rights reserved)</t>
  </si>
  <si>
    <t>https://doi.org/10.1046/j.1360-0443.2003.00296.x</t>
  </si>
  <si>
    <t>The natural history of pain and neuropathic pain after knee replacement: A prospective cohort study of the point prevalence of pain and neuropathic pain to a minimum three-Year follow-up.</t>
  </si>
  <si>
    <t>A small proportion of patients have persistent pain after total knee replacement (TKR). The primary aim of this study was to record the prevalence of pain after TKR at specific intervals post-operatively and to ascertain the impact of neuropathic pain. The secondary aim was to establish any predictive factors that could be used to identify patients who were likely to have high levels of pain or neuropathic pain after TKR. A total of 96 patients were included in the study. Their mean age was 71 years (48 to 89); 54 (56%) were female. The mean follow-up was 46 months (39 to 51). Pre-operative demographic details were recorded including a Visual Analogue Score (VAS) for pain, the Hospital Anxiety and Depression score as well as the painDETECT score for neuropathic pain. Functional outcome was assessed using the Oxford Knee score. The mean pre-operative VAS was 5.8 (1 to 10); and it improved significantly at all time periods post-operatively (p &lt; 0.001): (from 4.5 at day three to five (1 to 10), 3.2 at six weeks (0 to 9), 2.4 at three months (0 to 7), 2.0 at six months (0 to 9), 1.7 at nine months (0 to 9), 1.5 at one year (0 to 8) and 2.0 at mean 46 months (0 to 10)). There was a high correlation (r &gt; 0.7; p &lt; 0.001) between the mean VAS scores for pain and the mean painDETECT scores at three months, one year and three years post-operatively. There was no correlation between the pre-operative scores and any post-operative scores at any time point. We report the prevalence of pain and neuropathic pain at various intervals up to three years after TKR. Neuropathic pain is an underestimated problem in patients with pain after TKR. It peaks at between six weeks and three-months post-operatively. However, from these data we were unable to predict which patients are most likely to be affected.Copyright © 2014 The British Editorial Society of Bone &amp; Joint Surgery.</t>
  </si>
  <si>
    <t>https://dx.doi.org/10.1302/0301-620X.96B9.33756$2.00</t>
  </si>
  <si>
    <t>Bone and Joint Journal. 69B(9) (pp 1227-1233), 2014. Date of Publication: 01 Sep 2014.</t>
  </si>
  <si>
    <t>Bahorik A.L.
 Newhill C.E.
 Eack S.M.</t>
  </si>
  <si>
    <t>The nature of placebo response in clinical studies of major depressive disorder.</t>
  </si>
  <si>
    <t>Objective: To review factors influencing placebo response and clinical trial outcome in depression, and suggest ways to optimize trial success in mood disorders. Data Sources: PubMed searches were conducted by cross-referencing the terms depression, depressive with placebo, clinical trial, and clinical trials for studies published in English between 1970 and September 2013. Study Selection: Relevant abstracts were identified in PubMed, including clinical trials, quantitative studies, and qualitative research. We obtained and reviewed relevant articles and utilized their information to synthesize the present review. Data Extraction: Included articles were grouped in the following areas of relevance: (1) biological validity of illness, (2) baseline severity of illness, (3) chronicity of the index episode of depression, (4) age of participants, (5) medical and psychiatric comorbidity, (6) probability of receiving placebo, (7) use of prospective treatment phases (leadin) (8) dosing schedule, (9) trial duration, (10) frequency of follow-up assessments, and (11) study outcome measure. Result(s): Several key elements emerge as critical to the ultimate success of a clinical trial, including the probability of receiving placebo, study duration, dosing schedule, visit frequency, the use of blinded lead-in phases, the use of centralized raters, illness severity and duration, and comorbid anxiety. Conclusion(s): Our increasing understanding of the placebo response in clinical trials of major depressive disorder lends to a, gradually, more predictable phenomenon and, hopefully, to one that becomes lesser in magnitude and variability. Several elements have emerged that seem to play a critical role in trial success, gradually reshaping the design of clinical, translational, as well as mechanistic studies in depression.© Copyright 2015 Physicians Postgraduate Press, Inc.</t>
  </si>
  <si>
    <t>https://dx.doi.org/10.4088/JCP.14r09297</t>
  </si>
  <si>
    <t>Journal of Clinical Psychiatry. 76(4) (pp 456-466), 2015. Date of Publication: 01 Apr 2015.</t>
  </si>
  <si>
    <t>Sira J, Brown M, Ambegaokar S, Modin L, Kelly DA.</t>
  </si>
  <si>
    <t>The necessity of education and hepatitis B vaccination for young people: A study of high risk behaviour for blood borne viruses in the United Kingdom</t>
  </si>
  <si>
    <t>J Child Health Care</t>
  </si>
  <si>
    <t>10.1177/1367493519831499</t>
  </si>
  <si>
    <t>Cleare A.J.</t>
  </si>
  <si>
    <t>The neuroendocrinology of chronic fatigue syndrome.</t>
  </si>
  <si>
    <t>Chronic fatigue syndrome (CFS) is a common and disabling problem; although most likely of biopsychosocial origin, the nature of the pathophysiological components remains unclear. There has been a wealth of interest in the endocrinology of this condition, which will be reviewed in this article. Most studied has been the hypothalamic-pituitary-adrenal (HPA) axis; although the quality of many studies is poor, the overall balance of evidence points to reduced cortisol output in at least some patients, with some evidence that this is linked to symptom production or persistence. There is evidence for heightened negative feedback and glucocorticoid receptor function and for impaired ACTH and cortisol responses to a variety of challenges. However, there is no evidence for a specific or uniform dysfunction of the HPA axis. Given the many factors that may impinge on the HPA axis in CFS, such as inactivity, sleep disturbance, psychiatric comorbidity, medication, and ongoing stress, it seems likely that HPA axis disturbance is heterogeneous and of multifactorial etiology in CFS. Studies assessing GH, dehydroepiandrostenedione and its sulfate, melatonin, leptin, and neuroendocrine-monoamine interactions are also reviewed. There is some evidence from these studies to suggest alterations of dehydroepiandrostenedione sulfate function and abnormal serotonin function in CFS, but whether these changes are of functional importance remains unclear. To obtain a clearer assessment of the etiological and pathophysiological relevance of endocrine changes in CFS, it is suggested that more prospective cohort studies be undertaken in groups at high risk for CFS, that patients with CFS are followed up into recovery, and that multidimensional assessments are undertaken to unravel the influence of the various confounding factors on the observed endocrine changes in CFS.</t>
  </si>
  <si>
    <t>https://dx.doi.org/10.1210/er.2002-0014</t>
  </si>
  <si>
    <t>Endocrine Reviews. 24(2) (pp 236-252), 2003. Date of Publication: 01 Apr 2003.</t>
  </si>
  <si>
    <t>Dams-O'Connor K.
 Seifert A.C.
 Crary J.F.
 Delman B.N.
 Del Bigio M.R.
 Kovacs G.G.
 Lee E.B.
 Nolan A.L.
 Pruyser A.
 Selmanovic E.
 Stewart W.
 Woodoff-Leith E.
 Folkerth R.D.</t>
  </si>
  <si>
    <t>The neuropathology of intimate partner violence.</t>
  </si>
  <si>
    <t>Lifelong brain health consequences of traumatic brain injury (TBI) include the risk of neurodegenerative disease. Up to one-third of women experience intimate partner violence (IPV) in their lifetime, often with TBI, yet remarkably little is known about the range of autopsy neuropathologies encountered in IPV. We report a prospectively accrued case series from a single institution, the New York City Office of Chief Medical Examiner, evaluated in partnership with the Brain Injury Research Center of Mount Sinai, using a multimodal protocol comprising clinical history review, ex vivo imaging in a small subset, and comprehensive neuropathological assessment by established consensus protocols. Fourteen brains were obtained over 2 years from women with documented IPV (aged 3rd-8th decade; median, 4th) and complex histories including prior TBI in 6, nonfatal strangulation in 4, cerebrovascular, neurological, and/or psychiatric conditions in 13, and epilepsy in 7. At autopsy, all had TBI stigmata (old and/or recent). In addition, white matter regions vulnerable to diffuse axonal injury showed perivascular and parenchymal iron deposition and microgliosis in some subjects. Six cases had evidence of cerebrovascular disease (lacunes and/or chronic infarcts). Regarding neurodegenerative disease pathologies, Alzheimer disease neuropathologic change was present in a single case (8th decade), with no chronic traumatic encephalopathy neuropathologic change (CTE-NC) identified in any. Findings from this initial series then prompted similar exploration in an expanded case series of 70 archival IPV cases (aged 2nd-9th decade; median, 4th) accrued from multiple international institutions. In this secondary case series, we again found evidence of vascular and white matter pathologies. However, only limited neurodegenerative proteinopathies were encountered in the oldest subjects, none meeting consensus criteria for CTE-NC. These observations from this descriptive exploratory study reinforce a need to consider broad co-morbid and neuropathological substrates contributing to brain health outcomes in the context of IPV, some of which may be potentially modifiable.Copyright © 2023, The Author(s).</t>
  </si>
  <si>
    <t>https://dx.doi.org/10.1007/s00401-023-02646-1</t>
  </si>
  <si>
    <t>Acta Neuropathologica. 146(6) (pp 803-815), 2023. Date of Publication: December 2023.</t>
  </si>
  <si>
    <t>Hammoud M.A.
 Vaccher S.
 Jin F.
 Bourne A.
 Haire B.
 Maher L.
 Lea T.
 Prestage G.</t>
  </si>
  <si>
    <t>The new MTV generation: Using methamphetamine, TruvadaTM and ViagraTM to enhance sex and stay safe.</t>
  </si>
  <si>
    <t>Introduction: Gay and bisexual men (GBM) often use illicit drugs to enhance sexual pleasure, commonly referred to as 'chemsex' or 'party n play'. In particular, the use of methamphetamine and ViagraTM and other erectile dysfunction medications, both together and separately are strongly predictive of subsequent HIV infection. TruvadaTM as pre-exposure prophylaxis (PrEP), virtually eliminates HIV transmission during condomless anal intercourse (CLAI). HIV-negative GBM in intensive sex partying networks may be adding PrEP to their drug regimen to actively reduce the possibility of HIV transmission during chemsex. Aim(s): We describe the prevalence and context of concurrent use of methamphetamine, TruvadaTM (or its generic formulations), and ViagraTM or other erectile dysfunction medication (collectively, MTV). Method(s): The Following Lives Undergoing Change study is an online prospective observational study of licit and illicit drug use among Australian GBM. Between January and July 2017, 1831 GBM provided details about their use of MTV. Binary logistic multiple regression analysis were used to estimate adjusted odds ratios (aOR) and associated 95% confidence intervals (95%CI). Result(s): Concurrent MTV use was reported by 6.0% of participants; 3.1% used methamphetamine and ViagraTM or other erectile dysfunction medication ('MV only') and 11.2% used TruvadaTM as PrEP ('T only'). In multivariate analysis, compared to use of 'MV only' MTV was independently associated with CLAI with casual partners (aOR = 6.78;95%CI = 1.42-32.34) and 'fuckbuddies' (aOR = 3.47;95%CI = 1.41-8.56) in the previous six months. Compared to use of 'T only' MTV was independently associated with being older (aOR = 3.95;95%CI = 1.55-10.03) and engaging in group sex (aOR = 3.31;95%CI = 1.82-6.00). Greater social engagement with other gay men (aOR = 1.44;95%CI = 1.18-1.76) and having more sexual partners (aOR = 2.30;95%CI = 1.10-4.82) were independently associated with use of MTV compared to use of 'MV only' or 'T only'. Conclusion(s): GBM in intensive sex partying networks are increasingly adding PrEP alongside other drugs they use to enhance sexual experiences. Interventions that promote the use of PrEP during chemsex could mitigate HIV risk.Copyright © 2018 Elsevier B.V.</t>
  </si>
  <si>
    <t>https://dx.doi.org/10.1016/j.drugpo.2018.02.021</t>
  </si>
  <si>
    <t>International Journal of Drug Policy. 55 (pp 197-204), 2018. Date of Publication: May 2018.</t>
  </si>
  <si>
    <t>DeVitis J.
 Flom E.
 Cooper-Roth T.
 Davis A.
 Krech L.
 Fisk C.
 Pounders S.
 Kwazneski D.
 Chapman A.
 Valdez C.</t>
  </si>
  <si>
    <t>The NOpioid Project: a prospective observational feasibility study examining the implementation of a non-narcotic post-operative pain control regimen.</t>
  </si>
  <si>
    <t>Background: Post-operative prescription of opioids has fueled an increase in opioid-associated morbidity and mortality. Alternative post-operative pain control with non-opioid pharmaceuticals can help counteract this effect. We investigated a non-opioid pain management protocol following emergent laparoscopic appendectomy and laparoscopic cholecystectomy. Method(s): Our tertiary referral center performed a prospective observational feasibility study of patients from October 2019 to 2020 who underwent emergent laparoscopic appendectomies and cholecystectomies. Patients aged 18-65 with no prior history of chronic pain or opioid abuse, no contraindications to taking acetaminophen and ibuprofen, and Glomerular Filtration Rate &gt; 60 ml/min were included. Counseling was provided about non-narcotic pain control. Patients were not prescribed narcotics at discharge and were instead prescribed ibuprofen and acetaminophen. Patients were surveyed at their 2-week post-operative appointment to assess pain control and other patient-reported outcomes, including quality of life (QOL). Result(s): Fifty-one patients met the inclusion criteria and completed the postoperative survey. Thirty-two were female (63%), average age 38, and BMI 30.4. 30 (59%) underwent laparoscopic appendectomy for acute non-perforated appendicitis and 21 (41%) underwent laparoscopic cholecystectomy for acute cholecystitis or symptomatic cholelithiasis. 88% of patients felt satisfied or neutral with their post-operative pain control at discharge. After 2 weeks, 34 patients (66.7%) rated QOL as high, 17 (33.3%) rated QOL as moderate, and none rated QOL as poor. Fascial suture was not associated with poor outcomes. Anxiety, depression, alcohol use, and prior abdominal surgery were not associated with increased need for post-operative narcotics. There were no significant differences between appendectomy and cholecystectomy in satisfaction with pain control or QOL (p &gt; 0.05). Conclusion(s): Patients undergoing surgery have an increased risk of developing an opioid disorder. The NOpioid Project demonstrated a non-narcotic multimodal pain regimen can be effectively adopted in the post-operative period after an emergent laparoscopic appendectomy or emergent laparoscopic cholecystectomy.Copyright © 2022, The Author(s), under exclusive licence to Springer Science+Business Media, LLC, part of Springer Nature.</t>
  </si>
  <si>
    <t>https://dx.doi.org/10.1007/s00464-022-09144-7</t>
  </si>
  <si>
    <t>Surgical Endoscopy. 36(11) (pp 8472-8480), 2022. Date of Publication: November 2022.</t>
  </si>
  <si>
    <t>Mccarthy C.P.
 Mullins K.V.
 Sidhu S.S.
 Schulman S.P.
 Mcevoy J.W.</t>
  </si>
  <si>
    <t>The on- and off-target effects of morphine in acute coronary syndrome: A narrative review.</t>
  </si>
  <si>
    <t>With potent analgesic properties, perceived hemodynamic benefits and limited alternatives, morphine is the analgesic mainstay for patients with nitrate resistant chest pain due to acute Myocardial Infarction (MI). However, observational data suggest that morphine administration during MI may have negative consequences. While vomiting, hypotension and respiratory depression are established side effects, recent reports have demonstrated attenuated and delayed oral anti-platelet agent absorption, as well as suboptimal reperfusion after MI, all of which may translate into adverse cardiovascular outcomes. These data have resulted in reduced support for morphine in recent European and U.S. clinical practice guidelines for MI; despite the absence of any prospective randomized outcomes trials addressing this question. As such, randomized trials are now necessary to confirm whether or not morphine, which is administered in up to 30% of MI cases, causes adverse clinical outcomes in these patients. However, given that placebo-controlled randomized trial designs evaluating morphine in MI are limited by an ethical requirement for appropriate analgesia, alternative investigational approaches may be necessary. In this article we review the updated evidence for morphine in MI and outline novel strategies that may facilitate future investigation of this clinical dilemma.Copyright © 2016 Elsevier, Inc. All rights reserved.</t>
  </si>
  <si>
    <t>https://dx.doi.org/10.1016/j.ahj.2016.04.004</t>
  </si>
  <si>
    <t>American Heart Journal. 176 (pp 114-121), 2016. Date of Publication: 01 Jun 2016.</t>
  </si>
  <si>
    <t>Lowenstein M.
 Popova E.
 Chertok J.
 Garcia K.P.M.
 Bertocchi J.
 Westfahl S.
 Whittle J.
 Bongiovanni R.
 Craighead M.
 Freire A.
 Mazzella S.</t>
  </si>
  <si>
    <t>The over dose surge bus: A mobile, low barrier opioid use disorder treatment and harm reduction model in Philadelphia.</t>
  </si>
  <si>
    <t>STATEMENT OF PROBLEM OR QUESTION (ONE SENTENCE): Access to treatment and harm reduction services for opioid use disorder (OUD) are critical to reduce overdose deaths, but current access is limited overall and particarly lacking lacking in many high-need areas. LEARNING OBJECTIVES 1: To provide evidence-based treatment and overdose prevention in communities with high burden of overdose. LEARNING OBJECTIVES 2: Increase access and lower barriers to treatment entry for a patients with limited connection to health and social services DESCRIPTION OF PROGRAM/INTERVENTION, INCLUDING ORGANIZATIONAL CONTEXT (E.G. INPATIENT VS. OUTPATIENT, PRACTICE OR COMMUNITY CHARACTERISTICS): Philadelphia has one of the highest overdose death rates of any US city, with 1,150 deaths in 2019. Prevention Point Philadelphia (PPP) is a harm reduction organization offering a range of health services including buprenorphine treatment for OUD, syringe exchange, and naloxone distribution. The mobile overdose response unit combines two initiatives to reduce overdose: 1) mobile buprenorphine induction and linkage to treatment and 2) overdose prevention interventions, including education and distribution of naloxone and fentanyl test strips. The mobile unit is staffed by faculty physicians from the University of Pennsylvania SOM with a X-waiver to prescribe buprenorphine as well as rotating medical trainees, a medical case manager, and two overdose prevention specialists. The team reviews citywide overdose data to determine areas of high concentrations of overdoses, and the mobile unit is deployed to those areas for a period of several months. The unit is out two days per week, currently at sites in West and South Philadelphia. Patients presenting to the mobile unit are assessed by the case manager and physician, and receive same-day buprenorphine initiation, followed by weekly stabilization and maintenance visits. Patient are seen on the mobile unit for between 2-8 weeks and then referred to partner academic and community primary care sites or other treatment providers. MEASURES OF SUCCESS (DISCUSS QUALITATIVE AND/OR QUANTITATIVEMETRICSWHICHWILL BE USEDTOEVALUATE PROGRAM/INTERVENTION): 1. Number of individuals started on buprenorphine 2. Number of successful linkages to longitudinal care 3. Demographic and other characteristics of patients served FINDINGS TO DATE (IT IS NOT SUFFICIENT TO STATE FINDINGS WILL BE DISCUSSED): Since September 2020, the program has evaluated and initiated buprenorphine in 80 patients. Patients were majority male (71%), mean age was 43, and most were publicly insured (83%) or uninsured (4%). Patients were 63% Black, 27% white and 4% Asian. 45% reported prior overdose. Only 42% were stably housed, 25% had a primary care provider and 3% had a mental health provider at the time of enrollment. 26 (33%) patients remain in the program, 38 (48%) completed a handoff to longitudinal care, and 16 (20%) were lost to follow-up. 90% of referrals went to primary care sites. KEY LESSONS FOR DISSEMINATION (WHAT CAN OTHERS TAKE AWAY FOR IMPLEMENTATION TO THEIR PRACTICE OR COMMUNITY): A low-barrier, harm reduction-oriented treatment model is feasible and effective way to in engage patients with OUD in areas at high risk of overdose. This model was able to reach a diverse group of patients who were largely disconnected from health services.</t>
  </si>
  <si>
    <t>https://dx.doi.org/10.1007/s11606-021-06830-5</t>
  </si>
  <si>
    <t>Journal of General Internal Medicine. Conference: 2021 Annual Meeting of the Society of General Internal Medicine, SGIM 2021. Virtual. 36(SUPPL 1) (pp S410-S411), 2021. Date of Publication: 2021.</t>
  </si>
  <si>
    <t>Campbell G.
 Nielsen S.
 Bruno R.
 Lintzeris N.
 Cohen M.
 Hall W.
 Larance B.
 Mattick R.P.
 Degenhardt L.</t>
  </si>
  <si>
    <t>The Pain and Opioids in Treatment study: Characteristics of a cohort using opioids to manage chronic non-cancer pain.</t>
  </si>
  <si>
    <t>There has been a recent increase in public and professional concern about the prescription of strong prescription opioids for pain. Despite this concern, research to date has been limited because of a number of factors such as small sample sizes, exclusion of people with complex comorbidities, and studies of short duration. The Pain and Opioids IN Treatment is a 2-year prospective cohort study of 1500 people prescribed with pharmaceutical opioids for their chronic pain. This article provides an overview of the demographic and clinical characteristics of the cohort using the baseline data of 1514 community-based people across Australia. Participants had been in pain for a period of 10 years and had been on prescription opioids for approximately 4 years. One in 10 was on a daily morphine equivalent dose of $200 mg. Employment and income levels were low, and two-thirds of the sample reported that their pain had impacted on their employment status. Approximately 50% screened positive for current moderate-to-severe depression, and 1 in 5 had made a lifetime suicide attempt. There were a number of age-related differences. The younger groups experienced higher levels of pain and pain interference, more mental health and substance use issues, and barriers to treatment, compared with the older group. This study found that the people who have been prescribed strong opioids for chronic pain have very complex demographic and clinical profiles. Major age-related differences in the experiences of pain, coping, mental health, and substance use suggest the necessity of differential approaches to treatment.Copyright © 2015 International Association for the Study of Pain.</t>
  </si>
  <si>
    <t>https://dx.doi.org/10.1097/01.j.pain.0000460303.63948.8e</t>
  </si>
  <si>
    <t>Pain. 156(2) (pp 231-242), 2015. Date of Publication: 2015.</t>
  </si>
  <si>
    <t>Dear B.F.
 Courtney C.
 Khor K.E.
 McDonald S.
 Ricciardi T.
 Gandy M.
 Fogliati V.J.
 Titov N.</t>
  </si>
  <si>
    <t>The Pain Course: Exploring the Feasibility of an Internet-delivered Pain Management Program When Offered by a Tertiary Pain Management Service.</t>
  </si>
  <si>
    <t>Background: This study examined the acceptability and preliminary outcomes of an internet-delivered pain management program, the Pain Course, when offered by a specialist pain management clinic in a large public hospital. Method(s): A single-group feasibility open-trial design was used and 39 patients participated in the program, which ran for 8 weeks. Participants were supported through the program with weekly contact from a Clinical Psychologist at the clinic. Result(s): All participants provided data at posttreatment and &gt;90% of participants completed all 5 lessons of the course. High levels of satisfaction were observed and relatively little clinician time (M=71.99 min/participant; SD=32.82 min) was required to support patients through the program. Preliminary evidence of clinical improvements in depression symptoms (avg. improvement=38%; Cohen d=0.74), but not disability levels or anxiety symptoms, was observed in the overall sample. However, evidence of improvements was observed across all the primary outcomes among patients who had clinical levels of difficulties with disability (n=20; avg. improvement=11%; Cohen d=0.64), depression (n=17; avg. improvement=35%; Cohen d=1.24) and anxiety (n=8; avg. improvement=29%; Cohen d=0.57). Conclusion(s): These findings highlight the potential value of internetdelivered programs when provided by specialist pain management clinics as a part of their services and the value of larger scale studies in this area.Copyright © 2017 Wolters Kluwer Health, Inc. All rights reserved.</t>
  </si>
  <si>
    <t>https://dx.doi.org/10.1097/AJP.0000000000000565</t>
  </si>
  <si>
    <t>Clinical Journal of Pain. 34(6) (pp 505-514), 2018. Date of Publication: 2018.</t>
  </si>
  <si>
    <t>Al-Ansari A.M.
 Abd-El-Gawad W.M.
 AboSerea S.M.
 ElShereafy E.E.S.
 Ali F.A.S.
 ElSayed M.A.E.</t>
  </si>
  <si>
    <t>The pattern of change in opioid and adjuvant prescriptions for cancer pain before and after referral to a comprehensive program in the Palliative Care Center in Kuwait.</t>
  </si>
  <si>
    <t>Background: Cancer-related pain is a complicated symptom that often coincides with fatigue, depression, and anxiety. Although many safe treatments are available, inadequate control of Cancer-related pain continues to lead to suffering in cancer patients. This study's aim is to describe pain control, and the pattern of change in opioid and adjuvant medication prescriptions, before and after referral to the Palliative Care Center. Method(s): We conducted a prospective cohort study in adult cancer patients the Palliative Care Center between January 1, 2016 and December 30, 2017. We measured pain intensity and other associated symptoms via the Revised Edmonton Symptom Assessment System (ESAS-r) and documented detailed analgesics and adjuvant medication history before starting any palliative care and on days 0, 3, 6, and 14. Result(s): The analysis included 240 patients whose cancer-related pain, anxiety, and depression scores meaningfully improved by day 6. The changes in the median (interquartile ranges) of Cancer-related pain, anxiety, and depression scores from day 0 to day 6 were: 6 (4-8) to 3 (1-4); 6 (4-9) to 2 (1-4); and 3 (2-6) to 2 (1-4), respectively, with p &lt; 0.001 for all. Morphine was the most common opioid administered; the percentage using it increased from 20.4% (n = 49) before referral to 49.6% (n = 119) on day 6 (p &lt; 0.001). The median morphine equivalent daily dose decreased from a median (interquartile ranges) of 60(31-93) mg/day before referral to 34(22-66) mg/day on day 6 (p &lt; 0.001). There was also a statistically significant increase in the percentage of patients taking adjuvant medications, from 38.8% before referral to 84.2% on day 6 (p &lt; 0.001). Comparing D0 to D6, the number of patients using Gabapentinoids significantly increased from 57(23.75%) to 79(32.9%) (p &lt; 0.001), amitriptyline dramatically increased from 14 (5.8%) to 44 (18.3%) (p &lt; 0.001), and other antidepressant drugs increased from 15 (6.2%) to 34 (14.1%) (p &lt; 0.001). Conclusion(s): After referral to the Palliative Care Center, patients' pain and other symptoms scores decreased significantly, even with lower median morphine equivalent daily doses, arguably through more appropriately directed opioid use. This is evidence for the effectiveness of the comprehensive program at the Palliative Care Center in Kuwait.Copyright © 2021, The Author(s).</t>
  </si>
  <si>
    <t>https://dx.doi.org/10.1186/s12904-021-00717-2</t>
  </si>
  <si>
    <t>BMC Palliative Care. 20(1) (no pagination), 2021. Article Number: 25. Date of Publication: December 2021.</t>
  </si>
  <si>
    <t>Elahwal L.
 Elmazny M.
 Elrahwan S.M.</t>
  </si>
  <si>
    <t>The perioperative analgesic effect of opioid free anesthesia using combination of dexmedetomidine, ketamine and lidocaine in adolescent patients undergoing Scoliosis Surgery; A randomized Controlled Trial.</t>
  </si>
  <si>
    <t>Background: Posterior spinal fusion treatment is one of the most painful options accessible to teenagers with idiopathic scoliosis. Objective(s): This study evaluated the opioid-sparing anesthesia analgesic effect using a combination of dexmedetomidine, ketamine and lidocaine versus opioid-based anesthesia (OBA) with fentanyl in adolescent patients undergoing scoliosis surgery. Method(s): This prospective, double-blinded, randomized study was conducted on 50 patients, American Society of Anesthesiologists (ASA) physical state I-II, scheduled for surgical correction of adolescent idiopathic scoliosis under general anesthesia. Patients were equally categorized into two groups: group I-opioid-free anesthesia (OFA) and group II-OBA. Intraoperative magnesium, total postoperative morphine consumption, time to first postoperative rescue analgesia and adverse effects were recorded. Result(s): Total postoperative morphine consumption at 24 h was insignificantly different between groups. The proportion of patients requiring intraoperative magnesium was significantly higher in OBA (P &lt; 0.001). Visual analog scale was only significant at 1 and 2 h which was significantly higher in group OBA than group OFA (P = 0.012 and &lt; 0.001, respectively). Time to first postoperative rescue analgesia was significantly earlier in OBA than in OFA. Hemodynamic stability was insignificantly different between both groups. Bradycardia, postoperative nausea and vomiting and respiratory depression were insignificantly different between groups. Conclusion(s): In adolescent patients ASA I-II undergoing scoliosis correction surgery, OFA with a combination of dexmedetomidine, ketamine and lidocaine could provide adequate intra- and postoperative pain management, which can obviate the use of intraoperative opioids minimizing the total postoperative opioid requirements compared to OBA using fentanyl.Copyright © 2023 The Author(s). Published by Informa UK Limited, trading as Taylor &amp; Francis Group.</t>
  </si>
  <si>
    <t>https://dx.doi.org/10.1080/11101849.2023.2239034</t>
  </si>
  <si>
    <t>Egyptian Journal of Anaesthesia. 39(1) (pp 650-656), 2023. Date of Publication: 2023.</t>
  </si>
  <si>
    <t>Wenger, Lynn D.;Lopez, Andrea M.;Comfort, Megan;Kral, Alex H.</t>
  </si>
  <si>
    <t>The phenomenon of low-frequency heroin injection among street-based urban poor: Drug user strategies and contexts of use.</t>
  </si>
  <si>
    <t>Background: Dominant public health and medical discourse has relied on a pharmacocentric conception of heroin useâ€”that is, the notion that heroin users inject compulsively to stave off physical and psychological withdrawal. Previous research disputes this claim suggesting that other patterns of heroin use, such as occasional, recreational, or controlled use are possible. In our previous cross-sectional epidemiological research, we identified the phenomenon of low frequency heroin injection (low-FHI), among street-based drug users. The goal of the current study was to qualitatively assess and contextualise this phenomenon over time among a sample of street-based low-FHI. Methods: 29 low-FHI and 25 high frequency heroin injectors (high-FHI) were followed for 2 years, during which they participated in a series of in-depth interviews. Qualitative data were coded using an inductive analysis approach. As similarities and differences between participants were discovered, transcripts were queried for supportive quotations as well as negative cases. Results: We found the social context among low-FHI and high-FHI to be similar with the exception of their patterns of heroin use. Thus, we focused this analysis on understanding motivations for and management of low-FHI. Two major categories of low-FHI emerged from the data: maintenance and transitioning low-FHI. Maintenance low-FHI sustained low-FHI over time. Some of these heroin users were circumstantial low-FHI, who maintained low-FHI as a result of their social networks or life events, and others maintained low-FHI purposefully. Transitioning low-FHI did not sustain low use throughout the study. We found that heroin use patterns frequently shift over time and these categories help identify factors impacting drug use within particular moments in an individual's life. Conclusions: Given the various patterns of heroin use that were identified in this study, when working with IDUs, one must assess the specifics of heroin use patterns including drug preferences, desire for substance abuse treatment, as well as basic physical and mental health care needs. (PsycInfo Database Record (c) 2020 APA, all rights reserved)</t>
  </si>
  <si>
    <t>https://doi.org/10.1016/j.drugpo.2014.02.015</t>
  </si>
  <si>
    <t>Cheng A.W.F.
 Chan H.B.
 Ip L.S.
 Wan K.K.Y.
 Yu E.L.M.
 Chiu W.K.
 Chung P.H.
 Yeoh E.K.</t>
  </si>
  <si>
    <t>The physical and developmental outcomes of children whose mothers are substance abusers: Analysis of associated factors and the impact of early intervention.</t>
  </si>
  <si>
    <t>Background/objectives: Maternal illicit drug use is associated with negative physical and developmental outcomes for their born children. We aim to find out the incidence of different developmental problems in a cohort of Chinese children born to drug-abusing mothers, compare the physical health and developmental outcomes of the subjects recruited in the Integrated Program to the Comprehensive Child Development Service (CCDS), and to study the potential factors on their associations. Method(s): A retrospective longitudinal cohort study with frequent clinical assessments of the children's physical and developmental outcomes in a HKSAR's regional hospital from birth until 5 years old. 123 Children in Integrated Program were compared with 214 children in CCDS between 1 January 2008 and 28 February 2019. Cox regression analysis was performed to determine the possible factors associated with the developmental outcomes. Result(s): Developmental delay was detected in 129 children (38.9%). CCDS group has significantly higher incidence of cognitive delay (p = &lt; 0.001), language delay (p = &lt; 0.001), motor delay (p = &lt; 0.001), social delay (p = 0.002), and global delay (p = 0.002). On Cox multivariable regression analysis, integrated program (HRadj 0.53, 95% C. I. 0.34-0.84), social support (HRadj 0.45, 95% C.I. 0.25-0.80), and maternal abstinence from drug use up to 2-year post-delivery (HRadj 0.62, 95% C.I. 0.40-0.95) were significant protective factors, while male gender (HRadj 1.73, 95% C.I. 1.18-2.54) was a significant risk factor. Conclusion(s): CCDS achieves early engagement of drug-abusing expectant mothers during pregnancy, and an early integrated program with multidisciplinary collaboration was an independent factor in improving the developmental outcomes of these vulnerable children.Copyright © 2022 Cheng, Chan, Ip, Wan, Yu, Chiu, Chung and Yeoh.</t>
  </si>
  <si>
    <t>https://dx.doi.org/10.3389/fped.2022.1004890</t>
  </si>
  <si>
    <t>Frontiers in Pediatrics. 10 (no pagination), 2022. Article Number: 1004890. Date of Publication: 20 Oct 2022.</t>
  </si>
  <si>
    <t>Monuszko K.
 Rodriguez I.V.
 Lorenzo A.
 Havrilesky L.J.
 Davidson B.A.</t>
  </si>
  <si>
    <t>The power of P: Preoperative patient pain perceptions predict inpatient pain medication requirements following gynecologic oncology surgery.</t>
  </si>
  <si>
    <t>Objective: Preoperative identification of patients who are at risk for increased postoperative opioid requirements may allow for implementation of nonopioid pain management strategies for this high-risk cohort. The objective of our study was to understand how patient perceptions of pain preoperatively affect pain medication requirements prior to hospital discharge. Method(s): A prospective cohort study of women undergoing surgery within a gynecologic oncology division was conducted from February 1, 2018, to March 1, 2019. Eligible subjects included English-speaking women &gt;18 years undergoing minimally invasive (MIS) or open abdominal surgery. Subjects were excluded if primary vulvar or vaginal surgery was performed. Baseline patient characteristics were collected. Subjects completed the Pain Catastrophizing Scale (PCS) and were asked to rate their anxiety regarding surgery, anticipated postoperative pain, and anticipated postoperative pain medication use. Inpatient opioid use was abstracted in oral morphine equivalents (OME). Result(s): Two hundred and seventy-four subjects enrolled, with 211 completed datasets. Median length of stay was 1.0 days (range 0-17 days). Mid-thoracic epidurals and transversus abdominis blocks were used in 6.2% and 10.5% of patients, respectively. Patients' preoperative expectation of postoperative pain medication requirement was positively associated with inpatient opioid requirement (below average, 19.9 OME; average, 42.2 OME; above average, 54.9 OME; P = 0.01). In the MIS cohort, total PCS score, rumination subgroup, and helplessness subgroup were each associated with inpatient opioid use (P = 0.01, P = 0.001, and P = 0.03, respectively). Neither PCS total nor subgroups were associated with inpatient opioid use in the planned open cohort. Preoperative anxiety and anticipated pain levels were not associated with inpatient opioid use in either cohort. Conclusion(s): Patients' preoperative perceptions may be a helpful tool for identifying patients who are at risk for increased opioid requirements during their hospital stay. Early identification of these individuals may facilitate initiation of non-narcotic modalities of pain management and warrants further investigation.Copyright © 2020</t>
  </si>
  <si>
    <t>https://dx.doi.org/10.1016/j.ygyno.2020.05.536</t>
  </si>
  <si>
    <t>Gynecologic Oncology. Conference: Society of Gynecologic Oncology 2020 Annual Meeting on Women's Cancer. Virtual, Online. 159(Supplement 1) (pp 301), 2020. Date of Publication: October 2020.</t>
  </si>
  <si>
    <t>Fanous AH, Prescott CA, Kendler KS.</t>
  </si>
  <si>
    <t>The prediction of thoughts of death or self-harm in a population-based sample of female twins</t>
  </si>
  <si>
    <t>10.1017/s0033291703008857</t>
  </si>
  <si>
    <t>Corrigan J.
 Deutschle J.</t>
  </si>
  <si>
    <t>The presence and impact of traumatic brain injury among clients in treatment for co-occurring mental illness and substance abuse.</t>
  </si>
  <si>
    <t>Objectives: To compare diagnostic and treatment-related differences between persons participating in treatment for dually diagnosed substance use disorders and severe mental illness who have or do not have a history of traumatic brain injury (TBI). Design(s): Prospective cohort. Intervention(s): Not applicable. Primary measures: Demographic information, diagnostic data, pre-treatment status, treatment participation and staff assessment of functioning. Result(s): Seventy-two percent of participants in treatment for dually diagnosed substance use disorders and severe mental illness reported a history of at least one TBI. Participants with TBI had greater morbidity as reflected in more complex psychiatric diagnoses and greater likelihood of being diagnosed with an Axis II personality disorder. Participants with a TBI showed tendencies toward earlier onset of substance use and worse current functioning. Both a greater number of injuries and earlier age at first TBI showed some indications of being associated with worse morbidity. Conclusion(s): Individuals dually diagnosed with substance use disorders and severe mental illness may have a high rate of TBI, which in turn could contribute to important clinical and treatment differences. Results also suggested the need for validated methods of identifying aspects of a prior history of TBI that provide more information than presence/absence.</t>
  </si>
  <si>
    <t>https://dx.doi.org/10.1080/02699050801938967</t>
  </si>
  <si>
    <t>Brain Injury. 22(3) (pp 223-231), 2008. Date of Publication: March 2008.</t>
  </si>
  <si>
    <t>Litwin A.H.
 Agyemang L.
 Akiyama M.J.
 Norton B.L.
 Heo M.
 Ning Y.
 Umanski G.
 Arnsten J.H.</t>
  </si>
  <si>
    <t>The PREVAIL Study: Intensive models of HCV care for people who inject drugs.</t>
  </si>
  <si>
    <t>Background and Aims: Peoplewho inject drugs (PWID) are the main drivers of hepatitis C virus (HCV) infection yet many PWID are denied HCV treatment, even if they are in opiate agonist treatment (OAT). While data suggest that PWID, including those actively using drugs, can be effectively treated for HCV, optimal models of care for promoting sustained virologic response (SVR) in PWID have not been developed. Method(s): PREVAIL is a randomized controlled trial that enrolled HCV-infected (genotype 1) PWID maintained on OAT, including those actively using drugs. Participants were randomized to one of three models of HCV care delivered on-site in an OAT program: (1) directly observed treatment (DOT), (2) group medical visit (Group), or (3) individual treatment as usual (TAU). Participants received DAA regimens according to AASLD guidelines: telaprevir/pegylated interferon/ribavirin (TVR/PEG/RBV), sofosbuvir/ribavirin (SOF/RBV), sofosbuvir/pegylated interferon/ribavirin (SOF/PEG/RBV), sofosbuvir/ simeprevir (SOF/SMV), or sofosbuvir/ledipasvir (SOF/LDV); duration of treatment ranged from 8 to 24 weeks. The primary outcome was SVR12 and secondary outcomes were end of treatment response (ETR) and SVR4. Drug use (opiates, cocaine, and benzodiazepines)was assessed through urine screens. Differences by arm were tested by a Fisher exact test, and the 95% confidence interval (CI) for virological outcomes were determined by the Clopper-Pearson method. Result(s): 158 prospective trial participants were enrolled and randomized, and 150 initiated treatment: DOT (n = 51), Group (n = 48), and TAU (n = 51). Participant characteristics include: mean age 51.3 (+/-10.6); male, 64%; Latino, 56%; African-American, 27%; cirrhotic, 27%; HIV-infected, 14%; and depression, 25%. 65% used illicit drugs within 6 months of treatment and 47% had positive baseline urine screens. Overall, 96% (95% CI 92-99%; 144/150) achieved ETR and 94% (95% CI 89-97%; 141/150) achieved SVR4: TVR/PEG/RBV (n = 3, SVR4 = 100%); SOF/RBV (n = 17, SVR4 = 88%); SOF/PEG/RBV (n = 15, SVR4 = 93%); SOF/SMV (n = 11, SVR4 = 100%); and SOF/LDV (n = 104, SVR4 = 94%). SVR12 for the 1st 136 participants was 93% (95% CI 88-97%; 127/136) with no significant differences among arms (p = 0.19): DOT 98% (45/46), Group 93% (42/45), and TAU 89% (40/45). Conclusion(s): HCV care delivered on-site in an OAT program resulted in high rates of SVR among PWID despite ongoing drug use. Intensive models of care (DOTand Group)were more likely to result in SVR than TAU, but these differences were not significant.</t>
  </si>
  <si>
    <t>Journal of Hepatology. Conference: International Liver Congress 2017 - 52nd Annual Meeting of the European Association for the Study of the Liver. Amsterdam Netherlands. 66(1 Supplement 1) (pp S72), 2017. Date of Publication: 2017.</t>
  </si>
  <si>
    <t>Harned, Melanie S.;Pantalone, David W.;Ward-Ciesielski, Erin F.;Lynch, Thomas R.;Linehan, Marsha M.</t>
  </si>
  <si>
    <t>The prevalence and correlates of sexual risk behaviors and sexually transmitted infections in outpatients with borderline personality disorder.</t>
  </si>
  <si>
    <t>This study examined the prevalence and correlates of sexual risk behaviors and sexually transmitted infections (STIs) in two samples of outpatients with borderline personality disorder (BPD), including suicidal BPD women (n = 99) and opiate-dependent BPD men and women (n = 125). High rates of sexual risk behaviors and STIs were found, particularly in the opiatedependent BPD sample. Compared with suicidal BPD outpatients, opiatedependent BPD outpatients reported higher rates of past-year sexual activity, commercial sex work, and lifetime hepatitis, as well as a greater number of lifetime sex partners. Substance use and demographic characteristics (age, sex, and marital status) were associated with higher rates of sexual risk behaviors and/or STIs, whereas cognitive-behavioral factors and indicators of psychiatric impairment were not. These findings point to a clear need for interventions aimed at decreasing sexual risk behaviors among individuals with BPD. (PsycINFO Database Record (c) 2016 APA, all rights reserved)</t>
  </si>
  <si>
    <t>https://doi.org/10.1097/NMD.0b013e318234c02c</t>
  </si>
  <si>
    <t>Lamba N.
 Mahal B.A.
 Martinez R.
 Leland P.A.
 Shih H.A.</t>
  </si>
  <si>
    <t>The Prevalence and Management of Pain in Cancer Patients Undergoing Radiation Therapy: A Single-Institution, Prospective Survey.</t>
  </si>
  <si>
    <t>Purpose/Objective(s): The prevalence of pain among patients undergoing radiation therapy (RT) is not well-described. With the growing appreciation that approaches to pain management require renewed considerations, we sought to assess the presence and management of pain in patients undergoing RT. We hypothesized that while patients would not experience acute pain during each RT session, severity of pain, as well as symptoms such as fatigue and nausea, would cumulatively increase over the course of RT. Materials/Methods: We prospectively surveyed 94 patients undergoing RT at a single institution. Surveys were administered twice, within the first and last week of &gt;=4 weeks of RT. Patients reported on severity and frequency of pain, fatigue, nausea, headaches, and depression, as well as on types of pharmacologic and non-pharmacologic/alternative methods they used for symptom management. Symptom frequency was reported with a 5-point scale from 1 (never) to 5 (constantly). Symptom severity was reported with an 11-point scale from 0 (no pain) to 10 (worst pain). Changes in frequency and severity of pain/symptoms over time were assessed with Wilcoxon signed-rank tests. Linear regression was performed to assess for correlations between pain and associated symptoms; univariable logistic regression was performed to assess for correlations between pain and use of specific pain management techniques. Result(s): Average pain scores at the start and end of RT were low and did not differ significantly (2.4 vs. 2.7, respectively, p=0.40). Severity of fatigue, nausea, headaches, and depression correlated positively with worse pain (all p&lt;0.05). Rates of opioid and marijuana use remained similar at the start versus end of RT (18% and 20% for opioids; 13% and 12% for marijuana, respectively). Over half of all patients reported use of at least one non-pharmacologic method for pain management, with use increasing over RT (p&lt;0.0001). Increased pain was predictive of: opioid use at the start (OR 1.71, p&lt;0.001) and end of RT (OR 1.47, p&lt;0.001); marijuana use at the start of RT (OR 1.25, p=0.05); and non-pharmacologic therapy use at start of RT (OR 1.29, p=0.007). Sub-group analyses by tumor site revealed that patients with primary head and neck cancers were most likely to report pain at both the start (OR 2.73, p=0.01) and end of RT (3.86, p=0.002). Conclusion(s): In our surveyed academic department, pain was reported among the minority of patients undergoing RT, but severity of pain was associated with worse fatigue, nausea, headaches, and depression, providing opportunities to address multiple co-occurring symptoms and associated underlying concerns. Given the use of opioids, marijuana, and non-pharmacologic therapies in the setting of overall well-controlled pain, these data advocate for future education and integration of multiple pain management modalities among the radiation oncology community.Copyright © 2019</t>
  </si>
  <si>
    <t>https://dx.doi.org/10.1016/j.ijrobp.2019.06.1201</t>
  </si>
  <si>
    <t>International Journal of Radiation Oncology Biology Physics. Conference: The American Society for Radiation Oncology 61st Annual Meeting. Chicago United States. 105(1 Supplement) (pp E597), 2019. Date of Publication: 1 September 2019.</t>
  </si>
  <si>
    <t>Thoradeniya, Malithi R.;Wessel, Ellen L.;Pourmarzi, Davoud;Najman, Jake M.;Smirnov, Andrew</t>
  </si>
  <si>
    <t>The prevalence of mental health disorders among young adults who use amphetamineâ€_x0090_type stimulants, compared to young adults who do not.</t>
  </si>
  <si>
    <t>Introduction and Aims: There is a lack of evidence regarding mental health disorder prevalence in people who use amphetamineâ€_x0090_type stimulants (ATS). This study compares prevalence in Australian young adults who used ATS and young adults who had never used, and examines potential predictors. Design and Methods: Populationâ€_x0090_based sampling was used to recruit young adults who used ATS (n = 224) and young adults who had never used ATS (n = 125). Thirtyâ€_x0090_day prevalence of major depressive disorder (MDD), generalised anxiety disorder (GAD), panic disorder (PD), postâ€_x0090_traumatic stress disorder (PTSD) and mania/hypomania were assessed using the Composite International Diagnostic Interview Short Scale. Adjusted prevalence ratios (APR) of mental disorders in people who used ATS and the comparison group were examined, and a prediction model was developed for people who used ATS. Results: We found higher prevalence of PD (APR 4.67, 95% confidence interval [CI] 1.14â€“19.07, P = 0.032) and PTSD (APR 1.68, 95% CI 1.10â€“2.55, P = 0.016) in people who used ATS, compared to the comparison group, adjusting for sociodemographic variables. Baseline methamphetamine use was positively associated with MDD (ARR 6.45, 95% CI 1.51â€“27.59, P = 0.012) and GAD (ARR 2.76, 95% CI 1.52â€“5.02, P = 0.001). Baseline ecstasy use was negatively associated with GAD (ARR 0.52, 95% CI 0.30â€“0.92, P = 0.025) and PD (ARR 0.15, 95% CI 0.05â€“0.48, P = 0.001). Discussion and Conclusion: PTSD and PD appear to be more common in young adults who use ATS. However, the relationship between ATS use and mental disorders is complex, with divergent patterns of association for ecstasy and methamphetamine use. Mental health screening in people using ATS may improve treatment outcomes. (PsycInfo Database Record (c) 2023 APA, all rights reserved)</t>
  </si>
  <si>
    <t>https://doi.org/10.1111/dar.13196</t>
  </si>
  <si>
    <t>Alenazi A.M.
 Alothman S.
 Alshehri M.M.
 Rucker J.
 Waitman L.R.
 Wick J.
 Sharma N.K.
 Kluding P.M.</t>
  </si>
  <si>
    <t>The prevalence of type 2 diabetes and associated risk factors with generalized osteoarthritis: a retrospective study using ICD codes for clinical data repository system.</t>
  </si>
  <si>
    <t>Objective: Type 2 diabetes mellitus (T2DM) has been associated with osteoarthritis (OA). T2DM may be associated with generalized OA (GOA &gt;= 3 joints) rather than localized OA (LOA &lt; 3 joints). The purpose of this study was to examine the prevalence of T2DM in people with GOA compared with LOA and to investigate the association between demographic risk factors and chronic diseases (i.e., T2DM, hypertension, dyslipidemia, neuropathy, and body mass index (BMI)) with GOA compared with LOA. Method(s): A retrospective review of data was performed, and patients with diagnostic codes for OA were selected. Identified codes included primary GOA, primary LOA, T2DM, hypertension, dyslipidemia, neuropathy, depression, anxiety, and sleep disorders. Information about BMI and medication list was obtained. Chi-square and logistic regression were performed to examine the prevalence and risk factors, respectively. Result(s): Data from 3855 patients (mean age = 66.43 +/- 11.02, 60.9% women) included patients with GOA (n = 1265) and LOA (n = 2590). The prevalence of T2DM was significantly greater among patients with GOA (25.8%) compared with those with LOA (12.0%); however, the GOA group were older. Based on age groups, T2DM was prevalent in 17.8% of GOA compared with 7.2% in LOA for younger adults (aged 45-64 years) and was prevalent in 28.8% of GOA compared with 15.7% in LOA for older adults (aged 65 years or older). The odds ratio of GOA increased in people with chronic diseases compared with those without including T2DM (odds ratio (OR) 1.37, 95% confidence interval (CI) 1.05-1.78, p = 0.02), hypertension (OR 1.99, CI 1.63-2.43, p &lt; 0.001), and dyslipidemia (OR 3.46, CI 2.86-4.19, p &lt; 0.001), adjusting for covariates. Conclusion(s): Higher prevalence of T2DM was found in people with GOA when compared with LOA across both age groups. T2DM, hypertension, and dyslipidemia were associated with GOA. Future research with longitudinal designs is needed to test the causality of this association.Key Points* The prevalence of type 2 diabetes in people with generalized osteoarthritis was almost double compared with localized osteoarthritis, although generalized osteoarthritis group were older.* Among people with osteoarthritis, the risk of generalized osteoarthritis is increased by 37% when people had type 2 diabetes, by 99% when people had hypertension, and by 246% when people had dyslipidemia.Copyright © 2019, International League of Associations for Rheumatology (ILAR).</t>
  </si>
  <si>
    <t>https://dx.doi.org/10.1007/s10067-019-04712-0</t>
  </si>
  <si>
    <t>Clinical Rheumatology. 38(12) (pp 3539-3547), 2019. Date of Publication: 01 Dec 2019.</t>
  </si>
  <si>
    <t>Stewart AC, Cossar RD, Wilkinson AL, Quinn B, Dietze P, Walker S, Butler T, Curtis M, Aitken C, Kirwan A, Winter R, Ogloff J, Kinner S, Stoové M.</t>
  </si>
  <si>
    <t>The Prison and Transition Health (PATH) cohort study: Prevalence of health, social, and crime characteristics after release from prison for men reporting a history of injecting drug use in Victoria, Australia</t>
  </si>
  <si>
    <t>10.1016/j.drugalcdep.2021.108970</t>
  </si>
  <si>
    <t>Starks T.J.
 Golub S.A.
 Kelly B.C.
 Parsons J.T.</t>
  </si>
  <si>
    <t>The problem of "just for fun": Patterns of use situations among active club drug users.</t>
  </si>
  <si>
    <t>Existing research has demonstrated the significance of situational antecedents to substance use. The current study used a cluster analytic approach to identify groups of club drug users who report using substances in similar situations (assessed by the Inventory of Drug Taking Situations) with longitudinal data from 400 active drug users. A three-cluster solution emerged in baseline data and was replicated in 12-month follow-up data. Groups were identified as Situationally Restricted, Pleasure Driven, and Situationally Broad users. Group differences were observed on measures of mental health, attitudes towards substance use, amount of substance use, and rates of substance dependence. Cluster membership predicted substance dependence after controlling for past dependence, current use, and current depression/anxiety. © 2010 Elsevier Ltd.</t>
  </si>
  <si>
    <t>https://dx.doi.org/10.1016/j.addbeh.2010.07.007</t>
  </si>
  <si>
    <t>Addictive Behaviors. 35(12) (pp 1067-1073), 2010. Date of Publication: December 2010.</t>
  </si>
  <si>
    <t>Davison, Sophie;Gossop, Michael</t>
  </si>
  <si>
    <t>The problem of interviewing drug addicts in custody: A study of interrogative suggestibility and compliance.</t>
  </si>
  <si>
    <t>The interrogation of drug addicts in custody presents a problem. The reliability of confessions made either under the influence of drugs or during drug withdrawal may be adversely affected. This study explored the effect of drug use and drug withdrawal on interrogative suggestibility and compliance. These 2 psychological factors are relevant to erroneous testimony. The interrogative suggestibility and compliance of heroin addicts on an inpatient drug unit were measured on opiates (43 Ss), whilst withdrawing from opiates (28 Ss), and drug free (19 Ss). Measures included the Gudjonsson Suggestibility Scales 1 and 2, the Gudjonsson Compliance Scale, the Spielberger State Anxiety Inventory, and the Withdrawal Problems Scale. The interrogative suggestibility and compliance of the group of Ss as a whole did not differ significantly in these 3 conditions. However the results did suggest that a subgroup of vulnerable individuals may have been more suggestible when under the influence of opiates. Further work is needed to clarify these results and to aid professionals assessing fitness for interview and cases of retracted confessions. (PsycINFO Database Record (c) 2016 APA, all rights reserved)</t>
  </si>
  <si>
    <t>https://doi.org/10.1080/10683169608409777</t>
  </si>
  <si>
    <t>Psychology, Crime &amp; Law</t>
  </si>
  <si>
    <t>Starks, TJ; Golub, SA; Kelly, BC; Parsons, JT</t>
  </si>
  <si>
    <t>The problem of just for fun: Patterns of use situations among active club drug users</t>
  </si>
  <si>
    <t>Club drug use; Substance dependence; Substance abuse treatment; Substance use situation</t>
  </si>
  <si>
    <t>SUBSTANCE USE DISORDERS; YOUNG-ADULTS; GENDER-DIFFERENCES; LATE ADOLESCENCE; SEXUAL-BEHAVIOR; BISEXUAL MEN; COCAINE USE; ALCOHOL-USE; GAY; METHAMPHETAMINE</t>
  </si>
  <si>
    <t>Existing research has demonstrated the significance of situational antecedents to substance use. The current study used a cluster analytic approach to identify groups of club drug users who report using substances in similar situations (assessed by the Inventory of Drug Taking Situations) with longitudinal data from 400 active drug users. A three-cluster solution emerged in baseline data and was replicated in 12-month follow-up data. Groups were identified as Situationally Restricted, Pleasure Driven, and Situationally Broad users. Group differences were observed on measures of mental health, attitudes towards substance use, amount of substance use, and rates of substance dependence. Cluster membership predicted substance dependence after controlling for past dependence, current use, and current depression/anxiety. (C) 2010 Elsevier Ltd. All rights reserved.</t>
  </si>
  <si>
    <t>Solomon, Sunil S.;Desai, Monica;Srikrishnan, A. K.;Thamburaj, Easter;Vasudevan, C. K.;Kumar, M. Suresh;Solomon, Suniti;Celentano, David D.;Mehta, Shruti H.</t>
  </si>
  <si>
    <t>The profile of injection drug users in Chennai, India: Identification of risk behaviours and implications for interventions.</t>
  </si>
  <si>
    <t>We characterize the demographics, injection practices and risk behaviours of 1,158 injection drug users (IDUs) in Chennai, the capital of Tamil Nadu in southern India, who were recruited during 2005â€“2006 by community outreach. The median age was 35 years; the majority of IDUs were male, of Tamil ethnicity and married, and earning less than US$75 per month. Most (76%) had injected in the prior month. The median age at first injection was 25 years; the most common drug injected was heroin (80%) followed by buprenorphine. High risk behaviours were common and included needle-sharing, unsafe disposal, and inappropriate cleaning of needles as well as limited condom use. IDUs in India need to be educated on harm reduction and safe-injection practices; Pharmacies could serve as potential venues for HIV prevention interventions among IDUs in India, as most IDUs obtain their needles from pharmacies without prescription. (PsycINFO Database Record (c) 2016 APA, all rights reserved)</t>
  </si>
  <si>
    <t>https://doi.org/10.3109/10826080903452447</t>
  </si>
  <si>
    <t>Meares S.
 Shores E.A.
 Taylor A.J.
 Batchelor J.
 Bryant R.A.
 Baguley I.J.
 Chapman J.
 Gurka J.
 Marosszeky J.E.</t>
  </si>
  <si>
    <t>The Prospective Course of Postconcussion Syndrome: The Role of Mild Traumatic Brain Injury.</t>
  </si>
  <si>
    <t>Objective: To investigate whether postconcussion syndrome (PCS) represents long-term sequelae associated with mild traumatic brain injury (mTBI). Method(s): Prospective consecutive admissions to a Level 1 trauma hospital were assessed a mean 4.9 days and again 106.2 days post-injury. The final sample comprised 62 mTBI and 58 nonbrain injured trauma controls (TC). Change or lack of change in individual PCS-like symptoms and PCS was examined. Multilevel logistic regression was used to analyze whether mTBI predicts 3-month PCS (Time 2; T2); whether predictors of PCS (within 14 days of injury, Time 1; T1) predict 3-month PCS, and how change in these predictors from T1 to T2 were associated with change in PCS status. Variables included demographic, injury-related, financial incentives, neuropsychological, and psychiatric disorder. Result(s): MTBI did not predict PCS. PCS was comparable (T1: mTBI: 40.3%, TC: 50.0%; T2: mTBI: 46.8%, TC: 48.3%). At T2, 38.6% were new cases of PCS; between 30.8% and 86.2% reported either a new or more frequent symptom. A pre-injury depressive or anxiety disorder (OR = 2.99, 95% CI [1.38, 6.45]), and acute posttraumatic stress (OR = 1.05, 95% CI [1.00, 1.00]) were early markers of PCS, regardless of mTBI. An interaction between time and posttraumatic stress disorder (PTSD) suggested the relationship between the severity of PTSD symptoms and PCS strengthened over time (OR = 2.66, 95% CI [1.08, 6.55]). Pain was related to PCS. Females were more likely than males to have PCS. Conclusion(s): The data suggest the phenomenon of PCS in trauma patients does not show an association with mTBI. © 2011 American Psychological Association.</t>
  </si>
  <si>
    <t>https://dx.doi.org/10.1037/a0022580</t>
  </si>
  <si>
    <t>Neuropsychology. 25(4) (pp 454-465), 2011. Date of Publication: July 2011.</t>
  </si>
  <si>
    <t>Saali A, Stanislawski ER, Kumar V, Chan C, Hurtado A, Pietrzak RH, Charney DS, Ripp J, Katz CL.</t>
  </si>
  <si>
    <t>The Psychiatric Burden on Medical Students in New York City Entering Clinical Clerkships During the COVID-19 Pandemic</t>
  </si>
  <si>
    <t>Psychiatr Q. 2022 Jun;93(2):419-434. doi: 10.1007/s11126-021-09955-2. Epub 2021 Oct 7.</t>
  </si>
  <si>
    <t>10.1007/s11126-021-09955-2</t>
  </si>
  <si>
    <t>D'Souza DC, Perry E, MacDougall L, Ammerman Y, Cooper T, Wu YT, Braley G, Gueorguieva R, Krystal JH.</t>
  </si>
  <si>
    <t>The psychotomimetic effects of intravenous delta-9-tetrahydrocannabinol in healthy individuals: implications for psychosis</t>
  </si>
  <si>
    <t>Neuropsychopharmacology. 2004 Aug;29(8):1558-72. doi: 10.1038/sj.npp.1300496.</t>
  </si>
  <si>
    <t>10.1038/sj.npp.1300496</t>
  </si>
  <si>
    <t>The rational use of opioids in cystic fibrosis: Treating pain, without feeding misuse, abuse, or addiction.</t>
  </si>
  <si>
    <t>The optimal treatment of most painful conditions in patients with cystic fibrosis is multidisciplinary, and sometimes includes the use of opioids. Some CF clinicians are comfortable and skillful in prescribing opioids to their patients, but others are reluctant to do so, in part because of concerns about opioid misuse and addiction (1). This discussion will explore empirical, experiential and theoretical evidence about opioid misuse and addiction in order to inform a practical approach to the rational use of opioids for painful conditions in people with CF. 1. What are the definitions of opioid tolerance, dependence, misuse, abuse, addiction and pseudoaddiction? Opioid Dependence: a universal physiologic adaptation to ongoing opioid exposure manifested by a withdrawal syndrome produced by the rapid dose reduction, cessation, or pharmacologic antagonism of the opioid. Opioid tolerance: a nearly universal physiologic adaptation to ongoing opioid exposure that reduces the effect of a consistent opioid dose. Opioid misuse: use of opioid for its intended purpose but other than as directed or indicated, whether willful or unintended, harmful or not. Opioid abuse: any use of an opioid, whether prescribed for the user or not, for a purpose other than the treatment of pain. Opioid addiction: a chronic neurobiologic disease with genetic, psychosocial and environmental contributors, characterized by impaired control over opioid use, compulsive use, continued use despite harm and craving. Opioid pseudoaddiction: an iatrogenic syndrome in which a patient's behavioral requests for pain relief - e.g., moaning, clock-watching, "excessive" pain despite "appropriate" opioid doses - are interpreted by clinicians as expressions of addiction. 2. Does opioid prescribing for pain cause abuse or addiction? Bottom line: Probably at a low rate. Details: Multiple small, largely retrospective studies of chronic opioid use for non-malignant pain syndromes suggest a broad prevalence of the combination of opioid misuse, abuse and addiction, ranging from 0% to 50% (2). The more relevant inquiry regards the de novo incidence of drug misuse, abuse and addiction in patients on chronic opioid analgesic therapy, where multiple well performed retrospective and prospective studies reveal the following average incidences: New addiction or abuse: 3.3% New misuse: between 12% and 20% (3) 3. What painful conditions in patients with CF might rationally be treated with opioid analgesics? Nearly universally accepted indications for opioid therapy in people with CF: -Acute, demonstrable pain conditions (rib fracture, acute pancreatitis, compression fracture. -Acute and chronic pain in severe, advanced illness, particularly at the end of life. Controversial indications for opioid therapy in people with CF: -Chronic non-cancer pain complaints other than in advanced illness and the end of life. -Acute and recurrent pain complaints without objective corroboration (non-specific chest pain, back pain, headache) -Pain in lung transplant candidates: Nearly 1/3 of surveyed transplant physicians are reluctant to prescribe opioids in transplant candidates because of fear of side effects; and nearly 1/4 are reluctant because of fear of addiction (1). There is no accepted guideline about the use of opioids in lung transplant candidates; it appears that each lung transplant program develops an approach based largely on its unique patient experience. We intend to share more information about this controversial issue at the NACFC in October, based upon survey results about transplant center practices. 4. Can we use objective measures to determine whether pain reports are true? Numeric pain scales: NO. These are widely used and validated AND limited and imperfectly reliable. Vital signs: NO. There is no clinically meaningful correlation between pain level and vital signs (4). Appearance: NO. Human variability and clinician bias trump the "objectivity" of interpreting facial expressions and behavior. "Drug-seeking" Behaviors: MAYBE. Clinician labeling of pain-relief-seeking behavior as "drug-seeking behavior" defines pseudoaddiction. However, some behaviors may be more reliably indicative of abusive and addictive behavior: e.g., demanding a particular drug route (eg., IV push medication); rejection of an equianalgesic dose of another opioid by the oral route; "allergy" to all non-preferred analgesic options. 5. How can we identify patients at risk for misuse, abuse or addiction? All candidates for opioid prescription should be screened for risk factors (5) with either a screen of the most relevant risk factors and/or one of many reasonable screening tools (6): Important risk factors for developing addiction: -Personal history of substance use/abuse/addiction -Family history of substance use/abuse/addiction -Personal history of mental health disorder: depression, anxiety, bipolar -Young age Validated, reliable, efficient screening tools for opioid abuse/addiction: -CAGE-AID: 4 questions; takes one minute; Sensitivity 70%, Specificity 85%. -SOAPP (Screener and Opioid Assessment for Patients with Pain): 14 self-report items; takes 5 minutes; Sensitivity 91%; Specificty 69%. -ORT (Opioid Risk Tool): 5 items, yielding Low, Moderate or High Risk for opioid misuse. 6. How should we monitor opioid use? A. Every follow-up visit should consider four major domains (7): -Analgesia: Is the medication effectively relieving pain? -Activities of daily living: Is the patientmore functional? -Adverse effects: Is the patient experiencing any concerning side effects from the medication? -Aberrant behaviors: Is the patient using the medication as prescribed, and honoring the clinician-client trust? B. Opioid agreements are widely advocated (6), but potentially adversarial. C. Urine drug testing is endorsed by many (8), but often complicated. 7. When should the CF clinician ask a pain specialist for help? -patient history of substance abuse/addiction -pain unresponsive to customary treatments -patient approaching end of life -elevated concern about side effects Summary: It makes no sense for CF clinicians to be "for opioids" or "against opioids" in the treatment of pain. Empirical, experiential and theoretical evidence supports the conclusion that opioids can be a valuable component of multimodal pain treatment for some people with CF, if used thoughtfully and judiciously. The rational use of opioids for painful conditions in patients with CF rests upon careful patient selection, risk stratification, close monitoring, and willingness to seek specialist assistance in more complicated situations.</t>
  </si>
  <si>
    <t>https://dx.doi.org/10.1002/ppul.22896</t>
  </si>
  <si>
    <t>Pediatric Pulmonology. Conference: 27th Annual North American Cystic Fibrosis Conference. Salt Lake City, UT United States. Conference Publication: (var.pagings). 48(SUPPL. 36) (pp 166-167), 2013. Date of Publication: October 2013.</t>
  </si>
  <si>
    <t>Lineham A.
 Avila-Quintero V.J.
 Bloch M.H.
 Dwyer J.</t>
  </si>
  <si>
    <t>The Relationship Between Acute Dissociative Effects Induced by Ketamine and Treatment Response in Adolescent Patients with Treatment-Resistant Depression.</t>
  </si>
  <si>
    <t>Objective: Ketamine has proven effective as a rapid-acting antidepressant agent. Several adult studies have investigated the association between ketamine's acute dissociative effects and depression response, but no studies have examined the association in adolescents with treatment-resistant depression (TRD). Method(s): We conducted a secondary data analysis of 16 adolescent participants who participated in a randomized, single-dose, midazolam-controlled crossover trial of ketamine in adolescents with depression. We examined the association between the acute dissociative symptoms (measured at 60 minutes following start of infusion using the Clinician-Administered Dissociative States Scale [CADSS], and its three subscales: depersonalization, derealization, amnesia) and response and depression symptom improvement at 1'day (using the Montgomery-Asberg Depression Rating Scale). Result(s): Within the ketamine group, there were no significant associations between dissociation symptoms or CADSS subscale scores and magnitude of depression symptom improvement or likelihood of ketamine response. When receiving midazolam, there was no significant association between overall dissociation symptoms and magnitude or likelihood of response of depressive symptoms. Higher levels of symptoms on the 'depersonalization' CADSS subscale when receiving midazolam were associated with less improvement in depression symptoms at 1 day following infusion. Conclusion(s): In contrast to some adult literature, the current data do not show a relationship between acute dissociative effects and antidepressant response to ketamine in pediatric patients with TRD. Interpretation may be limited by the small sample size, reducing the power to detect small or medium associations. Future research should utilize larger samples to more definitively measure the magnitude of association between acute dissociative symptoms and later antidepressant response to ketamine and to assess the relationship to trial design (e.g., crossover vs. parallel trial, comparison condition utilized and number of infusions) within both adult and pediatric populations.Copyright Mary Ann Liebert, Inc.</t>
  </si>
  <si>
    <t>https://dx.doi.org/10.1089/cap.2022.0086</t>
  </si>
  <si>
    <t>Journal of Child and Adolescent Psychopharmacology. 33(1) (pp 20-26), 2023. Date of Publication: 01 Feb 2023.</t>
  </si>
  <si>
    <t>Brook D.
 Mpody C.
 Sibley A.L.
 Schalkoff C.
 Lancaster K.
 Go V.
 Miller W.
 Kline D.</t>
  </si>
  <si>
    <t>The relationship between acute hepatitis c virus and office-based buprenorphine capacity.</t>
  </si>
  <si>
    <t>Background: The United States is currently experiencing an epidemic of hepatitis C virus (HCV) primarily spread through shared injection drug equipment. HCV infection may be indirectly prevented by buprenorphine, a partial opioid agonist, through a reduction in injection drug use among people with opioid use disorder (OUD). Before January 2021, buprenorphine could only be prescribed in office-based settings by waivered providers completing training for panels of 30, 100, and 275 (as of 2016) patients per provider. There is a positive association between the state-level rates of OUD and opioid agonist medication assisted treatment capacity. We aim to assess the relationship between acute HCV incidence rates and office-based buprenorphine prescribing capacity at the state level. We hypothesize that states with a higher incidence of acute HCV will have a higher office-based buprenorphine prescribing capacity. Method(s): We conducted a retrospective ecological study of the state-level acute HCV incidence and buprenorphine waiver certifications for 2014- 2016. We obtained state-level acute HCVand unintentional drug overdose rates per 100,000 people from the Centers for Disease Control and Prevention (CDC) for 2012-2014. We also obtained state-level prevalence of primary care physicians for 2012 from the CDC. We obtained buprenorphine waiver data for providers who can prescribe for 30 and 100 patients from the Substance Abuse and Mental Health Services Administration.We calculated the patients per 1,000 people in each state that can be served via a waiver (i.e., office-based buprenorphine prescribing capacity) for 2014- 2016. We fit a longitudinal multivariable negative binomial regression model using generalized estimating equations and robust standard errors. We lagged acuteHCVrates and the model covariates by two years due to the delays in publishing HCV data (HCV data is often published with a twoyear lag). Result(s): 41 states (including the District of Columbia) reported incident acute HCV rates for at least one year during 2012-2014, with a median of 0.6 cases per 100,000 person-years (interquartile range [IQR]: 0.4, 1). The median office-based buprenorphine capacity during 2014-2016 was 5 per 1,000 persons (IQR: 3, 8). In an unadjusted model, states with a higher acute HCV rate in 2012-2014 had a higher office-based buprenorphine prescribing capacity in 2014-2016 (prevalence ratio [PR]: 1.24 [95% Confidence Interval: 1.11, 1.40]). After adjusting for the state-level unintentional drug overdose death rate and for the prevalence of primary care physicians in 2012 this relationship is attenuated (PR: 1.02 [95% Confidence Interval: 0.88, 1.18]). This relationship was weakly attenuated when adjusting for the prevalence of primary care physicians in 2012 alone (PR: 1.16 [95% Confidence Interval: 1.07, 1.26]). Conclusion(s): At the state level, there is evidence of higher office-based buprenorphine prescribing capacities in states with higher acute HCV incidence rates. This relationship is primarily attenuated by the unintentional drug overdose death rate which indicates that providers may be predominantly focusing on overdose deaths and insufficiently considering the other sequelae of OUD, such as HCV, when getting certified to prescribe office-based buprenorphine. Increased policy efforts could be placed on incentivizing office-based buprenorphine prescribing in regions with high acute HCV rates.</t>
  </si>
  <si>
    <t>Journal of Addiction Medicine. Conference: Annual Conference of the American Society of Addiction Medicine, ASAM 2021. Virtual. 15(5) (pp E56-E57), 2021. Date of Publication: September-October 2021.</t>
  </si>
  <si>
    <t>Kushner, MG; Abrams, K; Borchardt, C</t>
  </si>
  <si>
    <t>The relationship between anxiety disorders and alcohol use disorders: A review of major perspectives and findings</t>
  </si>
  <si>
    <t>comorbidity; dual diagnosis; anxiety disorder; alcohol use disorder</t>
  </si>
  <si>
    <t>PLACEBO-CONTROLLED TRIAL; PANIC DISORDER; PSYCHIATRIC-DISORDERS; PHOBIC ANXIETY; FOLLOW-UP; SUBSTANCE USE; RISK-FACTORS; INPATIENT ALCOHOLICS; GENERALIZED ANXIETY; OPIATE ADDICTS</t>
  </si>
  <si>
    <t>It is generally agreed that problems related to alcohol use and anxiety tend to occur within the same individual (comorbidity); however, the cause of this association remains controversial. Three prominent perspectives are that anxiety disorder promotes pathological alcohol use, that pathological alcohol use promotes anxiety disorder and that a third factor promotes both conditions. We review laboratory, clinical, family, and prospective studies bearing on the validity of these explanatory models. Findings converge on the conclusion that anxiety disorder and alcohol disorder can both serve to initiate the other, especially in cases of alcohol dependence versus alcohol abuse alone. Further, evidence from clinical studies suggests that anxiety disorder can contribute to the maintenance of and relapse to pathological alcohol use. Relying heavily on pharmacological and behavioral laboratory findings, we tentatively propose that short-term anxiety reduction from alcohol use, in concert with longer-term anxiety induction from chronic drinking and withdrawal, can initiate a vicious feed-forward cycle of increasing anxiety symptoms and alcohol use that results in comorbidity. (C) 2000 Elsevier Science Ltd.</t>
  </si>
  <si>
    <t>Mackay, L; Bach, P; Milloy, MJ; Cui, ZS; Kerr, T; Hayashi, K</t>
  </si>
  <si>
    <t>The relationship between crystal methamphetamine use and methadone retention in a prospective cohort of people who use drugs</t>
  </si>
  <si>
    <t>Opioid use disorder (OUD); Opioid agonist therapy (OAT); Methadone; Methamphetamine; Methadone retention; Polysubstance use</t>
  </si>
  <si>
    <t>MAINTENANCE TREATMENT; TREATMENT OUTCOMES; UNITED-STATES; COCAINE USE; FOLLOW-UP; HEROIN; INJECTION; PREDICTORS; THERAPY; DEPENDENCE</t>
  </si>
  <si>
    <t>Background: The efficacy of methadone in reducing morbidity and mortality associated with opioid use disorder is supported by a wealth of evidence, yet methadone retention is often poor. While crystal methamphetamine (methamphetamine) use has been recently increasing in many countries, the effect of frequency of methamphetamine use on methadone discontinuation has not been investigated. We aimed to examine whether frequency of methamphetamine use is associated with increased rates of methadone discontinuation among individuals on methadone. Design: Two harmonized ongoing open prospective cohort studies of community-recruited people who use illicit drugs with semi-annual follow-ups between 2014 and 2018. Setting: Vancouver, Canada. Participants: A community recruited sample of people who use drugs. Intervention: A time-varying variable of self-reported methamphetamine use frequency within the past six months. Measurements: The primary outcome was time to discontinuation of methadone, defined as reporting not being on methadone at the time of a follow-up interview during the study period. We employed multivariable extended Cox regression analysis to examine the relationship between frequency of methamphetamine use and time to methadone discontinuation after adjusting for potential confounders. Findings: Of 875 eligible participants who contributed 2319 person-years of follow-up, 284 (32.5 %) discontinued methadone at least once during follow-up and 135 (15.4 %) reported more than weekly methamphetamine use at study baseline. In a multivariate analysis, in comparison to no use, &gt;= weekly use of methamphetamine remained independently associated with methadone discontinuation (adjusted hazard ratio [aHR] = 1.38, 95 % CI = 1.03-1.85). Conclusions: A significant proportion of participants on methadone in this study reported more than weekly crystal methamphetamine use, which was associated with an increased risk of methadone discontinuation. Closer follow up, education, and treatment of methamphetamine use may be needed for this group to improve methadone retention.</t>
  </si>
  <si>
    <t>Wu P, Hoven CW, Liu X, Fuller CJ, Fan B, Musa G, Wicks J, Mandell D, Cook JA.</t>
  </si>
  <si>
    <t>The relationship between depressive symptom levels and subsequent increases in substance use among youth with severe emotional disturbance</t>
  </si>
  <si>
    <t>10.15288/jsad.2008.69.520</t>
  </si>
  <si>
    <t>Swan, Angeline C.;Goodman-Delahunty, Jane</t>
  </si>
  <si>
    <t>The relationship between drug use and crime among police detainees: Does gender matter?</t>
  </si>
  <si>
    <t>Research has shown a relationship between substance use and offending, but the nature of this relationship remains unclear, especially for women. To explore this, 867 female police detainees in New South Wales were interviewed to examine the temporal order of substance use and offending, correlates of substance use and offending, and relationships between social background, substance use, and offending. Offenses relating to substance use, such as possession, were excluded. Canonical correlations revealed a significant association between substance use and offending. Results of t-tests showed that substance use significantly preceded criminal offending. Younger, less-educated women self-reported more heroin and cannabis dependency. Women who self-reported drug dependency had higher levels of offending than those who did not. These results are markedly different from patterns observed in most male offenders. We review the implications of these findings for crime prevention, rehabilitation and substance abuse treatment. (PsycINFO Database Record (c) 2019 APA, all rights reserved)</t>
  </si>
  <si>
    <t>https://doi.org/10.1080/14999013.2013.787561</t>
  </si>
  <si>
    <t>The International Journal of Forensic Mental Health</t>
  </si>
  <si>
    <t>Swartout, Kevin M.;White, Jacquelyn W.</t>
  </si>
  <si>
    <t>The relationship between drug use and sexual aggression in men across time.</t>
  </si>
  <si>
    <t>The relationship between drug use and sexual aggression in a sample of men was examined at five time points from adolescence through the 4th year of college. Hierarchical linear modeling explored the relationship between proximal drug use and severity of sexual aggression after controlling for proximal alcohol use at each time period. Results revealed that proximal drug use was associated with sexual aggression severity: Increased drug use predicted increased severity of sexual aggression across time. A second set of analyses explored the relationship between distal marijuana use and severity of sexual aggression after controlling for distal alcohol use. Results indicated that increased marijuana use predicted increased severity of sexual aggression across time. A third set of analyses explored the relationship between distal use of other illicit drugs and severity of sexual aggression after controlling for distal alcohol use. Results mirrored those of the second set of analyses and are discussed in terms of drug use as a component of deviant lifestyles that may include sexually aggressive behavior, including implications for applied settings. (PsycINFO Database Record (c) 2016 APA, all rights reserved)</t>
  </si>
  <si>
    <t>https://doi.org/10.1177/0886260509354586</t>
  </si>
  <si>
    <t>Journal of Interpersonal Violence</t>
  </si>
  <si>
    <t>Ochoa, Odessa</t>
  </si>
  <si>
    <t>The relationship between housing/living arrangement and admission to drug treatment centers in Virginia.</t>
  </si>
  <si>
    <t>Homeless veterans with substance use disorders are among the most vulnerable and inaccessible populations in Virginia, which is evident by the lack of state and local resources. This cross-sectional study was conducted to present a retrospective assessment of the Treatment Episode Data Set (TEDS) to develop an understanding of the impact of housing arrangements on admission to long-term drug treatment centers among veterans in Virginia. To guide the study, the socioecological model was selected as the theoretical framework to better examine and understand the relationship between housing/living arrangement and admission to drug treatment centers among Virginia veterans. The aim of this study was to evaluate the associations between admission to long-term drug treatment centers and the outcome of treatment or reason for transfer or discontinuance of treatment. A robust sample of 1,412 homeless veterans in Virginia were examined for this study. Chi-square and binary logistic regression analysis were conducted. Those in independent living were found to have the highest rates admission to long-term-drug/residential treatment centers. The sample of veterans in independent living arrangements at admission also had the highest frequencies of opioid dependence, alcohol dependence, and cocaine dependence, reported longer stays in treatment, and noted more frequent self-help group attendance in comparison to the three groupings of living arrangements. The positive social change implication of this study is that it highlighted the need for wraparound programs that would reduce the barriers for homeless veterans to meaningfully engage in substance use treatment. (PsycInfo Database Record (c) 2023 APA, all rights reserved)</t>
  </si>
  <si>
    <t>Lloyd, Jacqueline J.;Ricketts, Erin P.;Havens, Jennifer R.;Cornelius, Llewellyn J.;Bishai, David;Huettner, Steven;Latkin, Carl;Strathdee, Steffanie A.</t>
  </si>
  <si>
    <t>The relationship between lifetime abuse and suicidal ideation in a sample of injection drug users.</t>
  </si>
  <si>
    <t>This study examined the relationship between lifetime abuse and suicidal ideation in a sample of 245 injection drug users (IDUs) who attended the Baltimore Needle Exchange Program and received a referral for opiate agonist therapy. Data were obtained from baseline interviews and HIV antibody tests. The sample mean age was 42.2 (SD = 8.1); 77% were African American; 69% were male. Overall, 27% reported thoughts of suicide in the last six months, and lifetime emotional, physical and sexual abuse was reported by 17%, 12% and 10%, respectively. In bivariate analyses, recent suicidal ideation was associated with emotional (odds ratio (OR) = 3.2; p = 0.001), physical (OR = 2.5; p = 0.026), and sexual abuse (OR = 5.0; p &lt; 0.001). In multiple logistic regression models controlling for HIV status and Center for Epidemiological Studies Depression (CES-D) score, individuals who experienced emotional abuse were more than twice as likely to report recent suicidal ideation (adjusted odds ratio [AOR] = 2.6; p = 0.011); those who experienced sexual abuse were four times more likely to report suicidal ideation (AOR = 4.0; p = 0.004). These findings suggest that emotional and sexual abuse might be risk factors for suicidality among IDUs and also might suggest that suicide prevention should be an integral part of drug treatment for treatment-seeking IDUs. (PsycINFO Database Record (c) 2016 APA, all rights reserved)</t>
  </si>
  <si>
    <t>https://doi.org/10.1080/02791072.2007.10399874</t>
  </si>
  <si>
    <t>Paz, Dov</t>
  </si>
  <si>
    <t>The relationship between mood, substance abuse, and relapse.</t>
  </si>
  <si>
    <t>Contemporary research on substance abuse cites negative mood such as depression, loneliness, anger, and frustration as related to relapse. However, wide criticism has accompanied the prevailing use of retrospective self reports, cross sectional between subject analysis, and lack of long term longitudinal studies. Moreover, the need to explore mood variables of intensity, frequency, quality, and variability over time, as they relate to relapse, is repeatedly stated. This research addressed these issues. The study was based on secondary data analysis of a 16 week neurobehavioral substance abuse treatment program. The sample of 142 males and 27 females dependent on cocaine completed repeated, sample of 142 males and 27 females dependent on cocaine completed repeated, multiple measures of mood state, including the Beck Depression inventory (BDI), the Profile of Mood State (POMS), and the Symptom Check List-90-Revised (SCL-90-R), on a weekly basis. Relapse rate was scored using biweekly urinalyses measuring cocaine metabolites. The study hypotheses were that negative mood and mood variability would be predictive of relapse rate. In addition, based on the neurobehavioral model, a quadratic mood trend was predicted through the first three stages of recovery such that a decrease in negative mood would be observed from baseline through the Withdrawal stage (weeks 1-2). A lesser degree of decrease in negative mood was expected between the Withdrawal stage and the Honeymoon stage (weeks 3-7) of recovery. Increase in negative mood was expected between, the Honeymoon stage and the Wall stage (weeks 8-16). The study found a positive correlation between overall negative mood state and percent relapse. Contrary to prediction, negative mood was not predictive of relapse at one-week intervals. Also, mood change that occurred over a one-week time span did not predict relapse at the following week. However, post hoc analyses revealed that wee to wee mood variability, over the 16-week time period, was related to relapse. Subjects also experienced a large reduction in negative mood during the first several weeks of treatment followed by a gradual decrease and leveling off period during the following weeks. Relapse rate followed a quadratic trend with a sharp decrease in relapse rate during the stages of treatment, followed by a gradual increase through the end of treatment. (PsycINFO Database Record (c) 2016 APA, all rights reserved)</t>
  </si>
  <si>
    <t>The relationship between pain and prescription drug use disorders: A national prospective study.</t>
  </si>
  <si>
    <t>Background: The high prevalence of chronic pain and serious adverse events attributed to prescribed opioids has focused attention on potentially complex relationships between pain and prescription opioid abuse and dependence. The goal of this study was to examine prospective associations between moderate and more severe pain and prescription opioid use disorders in the general population using structural equation models to ascertain the direction of causality. Method(s): We used structural equation modeling to assess the interdependency of pain and prescription opioid use disorder at Waves 1 and 2 of the National Epidemiologic Survey on Alcohol and Related Conditions (Wave 1, 2001-2002; Wave 2, 2004-2005), a nationally representative sample of US adults, age &gt;=18 years, interviewed 3 years apart. Pain was measured with a 5 point scale of pain related interference in daily activities dichotomized at moderate and more severe. Prescription opioid use disorders were measured with a structured interview (AUDADIS-IV). Other covariates included age, sex, anxiety or mood disorders, and family history of drug, alcohol, and behavioral problems. Result(s): In the adjusted structural equation model, pain interference at Wave 1 predicted prescription opioid use disorder at Wave 2 (p=0.02) and pain interference and Wave 2 (p&lt;0.001). Prescription opioid use disorder at Wave 1 predicted prescription opioid use disorder at Wave 2 (p=0.002), but not pain interference at Wave 2 (p=0.14). Younger age (p&lt;0.001) and a family history of behavioral problems (p=0.02) also predicted prescription opioid use disorder at Wave 2 while older age (p&lt;0.001), female sex (p=0.03), family history of alcohol (p=0.007), family history of depression (p=0.004) and personal history of mood or anxiety disorders (p&lt;0.001) each predicted pain interference at Wave 2. Conclusion(s): Painful conditions contribute to the risk of prescription opioid use disorders. To help reduce the incidence of prescription opioid abuse and dependence among adults with moderate to severe pain, careful monitoring and consideration of non-opioid alternative treatments is warranted.</t>
  </si>
  <si>
    <t>Neuropsychopharmacology. Conference: 54th Annual Meeting of the American College of Neuropsychopharmacology, ACNP 2015. Hollywood, FL United States. Conference Publication: (var.pagings). 40(SUPPL. 1) (pp S591), 2015. Date of Publication: December 2015.</t>
  </si>
  <si>
    <t>Johnson, Valerie</t>
  </si>
  <si>
    <t>The relationship between parent and offspring comorbid disorders.</t>
  </si>
  <si>
    <t>Examined the relationship between parent and offspring comorbid disorders in 1,201 Ss (aged 25â€“31 yrs), and also gender differences. Ss, drawn from a 15 yr longitudinal study, were administered questionnaires to assess their family history of disorder and comorbid prevalence rates of alcoholism, drug abuse, depression, and antisocial personality. Although 35% of the Ss exhibited alcoholism or dependence, 14% drug abuse or dependence, and 22% reported a parent positive for alcoholism, evidence of comorbidity with depression or antisocial personality was rare among both parents and Ss. Some Ss were negative for family history and disorders of their own. Male Ss had more drug abuse problems, whereas female Ss had a higher risk for depression regardless of the parental disorder. Findings partially support that children of depressed-only families have a 30% chance of exhibiting drug abuse or dependence alone, whereas those of alcoholic-only families have a 7% chance of depression. (PsycINFO Database Record (c) 2016 APA, all rights reserved)</t>
  </si>
  <si>
    <t>https://doi.org/10.1016/0899-3289(95)90021-7</t>
  </si>
  <si>
    <t>Journal of Substance Abuse</t>
  </si>
  <si>
    <t>Elsevier/JAI Press</t>
  </si>
  <si>
    <t>Boody B.S.
 Sperry B.P.
 Harper K.
 Macadaeg K.
 Mccormick Z.L.</t>
  </si>
  <si>
    <t>The Relationship Between Patient Demographic and Clinical Characteristics and Successful Treatment Outcomes After Basivertebral Nerve Radiofrequency Ablation: A Pooled Cohort Study of Three Prospective Clinical Trials.</t>
  </si>
  <si>
    <t>Objective: Multiple studies have demonstrated the safety and effectiveness of basivertebral nerve radiofrequency ablation (BVN RFA) for improving low back pain related to the vertebral endplate. However, the influence of patient demographic and clinical characteristics on treatment outcome is unknown. Design(s): Pooled cohort study of three clinical trials of patients with vertebral endplate pain identified by Type 1 and/or Type 2 Modic changes and a correlating presentation of anterior spinal element pain. Setting(s): Thirty-three global study centers. Subjects: Patients (n = 296) successfully treated with BVN RFA. Method(s): Participant demographic and clinical characteristics were analyzed with stepwise logistic regression to identify predictors of treatment success. Three definitions of treatment success were defined: 1) &gt;=50% visual analog scale pain improvement, 2) &gt;=15-point Oswestry Disability Index (ODI) improvement, and 3) &gt;=50% visual analog scale or &gt;=15-point ODI improvement from baseline. Result(s): Low back pain of &gt;=5 years' duration and higher ODI scores at baseline increased the odds of treatment success, whereas baseline opioid use and higher Beck Depression Inventory scores reduced these odds. However, the three regression models demonstrated receiver-operating characteristics of 62-70% areas under the curve, and thus, limited predictive capacity. Conclusion(s): This analysis identified no demographic or clinical characteristic that meaningfully increased or reduced the odds of treatment success from BVN RFA. On the basis of these findings and the high response rates from the three analyzed trials, we recommend the use of objective imaging biomarkers (Type 1 and/or 2 Modic changes) and a correlating presentation of anterior spinal element pain to determine optimal candidacy for BVN RFA.Copyright © 2022 The Author(s).</t>
  </si>
  <si>
    <t>https://dx.doi.org/10.1093/pm/pnac050</t>
  </si>
  <si>
    <t>Pain Medicine (United States). 23(Supplement 2) (pp S2-S13), 2022. Date of Publication: 01 Aug 2022.</t>
  </si>
  <si>
    <t>Lan, XF; Zhou, YL; Wu, FC; Wu, K; Zhan, YN; Wang, CY; Zheng, W; Yu, M; Deng, XR; Ning, YP</t>
  </si>
  <si>
    <t>The relationship between plasma cytokine levels and antidepressant response in patients with first-episode major depressive disorder</t>
  </si>
  <si>
    <t>Cytokine; depression; first-episode; interferon-inducible T cell alpha; chemoattractant; predictive; association</t>
  </si>
  <si>
    <t>INFLAMMATION; PATHOPHYSIOLOGY; INTERLEUKIN-6; METAANALYSIS; KETAMINE; ALPHA; CSF</t>
  </si>
  <si>
    <t>Background: Cytokines are involved in the pathophysiology of major depressive disorder (MDD) and treatment response. Efforts have been made to identify inflammatory markers but results are often contradictory. The present study explored the plasma levels of multiple cytokines in first-episode MDD using a longitudinal design, with the aim to determine the involvement of cytokines in depression and identify the inflammatory markers. Method: Fifty-four first-episode drug na?ve MDD patients and 60 healthy controls (HCs) were enrolled in this study. The 17-item Hamilton Depression Rating Scale (HAMD-17) was administered and blood samples were collected at baseline and four-week posttreatment in MDD group, while blood samples were only collected once in HC group. Plasma levels of nineteen cytokines were examined by a multiplexed flow cytometric assay. Results: Sixteen out of 19 cytokines levels in MDD group were significantly higher than those in HC group (all P &lt; 0.05). After 4-week of antidepressant treatment, levels of the 14 cytokines elevated at baseline decreased to normal levels (all P &lt; 0.05). Partial correlation showed that baseline level of interferon-inducible T cell alpha chemoattractant (ITAC) was negatively correlated with reduction in HAMD-17 score (r=-0.319, p=0.020), and multiple regression showed lower baseline ITAC level was associated with better treatment response (p = 0.020). Limitation: The sample size was relatively small. Conclusion: A range of cytokines were abnormal in patients with first-episode drug na?ve MDD and most of the cytokines could be normalized after antidepressant treatment. Furthermore, baseline ITAC level could be a predictive factor of antidepressant response.</t>
  </si>
  <si>
    <t>Caroff D.A.
 Szumita P.M.
 Klompas M.</t>
  </si>
  <si>
    <t>The relationship between sedatives, sedative strategy, and healthcare-associated infection: A systematic review.</t>
  </si>
  <si>
    <t>BACKGROUND Healthcare-associated infections (HAIs) cause significant morbidity in critically ill patients. An underappreciated but potentially modifiable risk factor for infection is sedation strategy. Recent trials suggest that choice of sedative agent, depth of sedation, and sedative management can influence HAI risk in mechanically ventilated patients. OBJECTIVE To better characterize the relationships between sedation strategies and infection. METHODS Systematic literature review. RESULTS We found 500 articles and accepted 70 for review. The 3 most common sedatives for mechanically ventilated patients (benzodiazepines, propofol, and dexmedetomidine) have different pharmacologic and immunomodulatory effects that may impact infection risk. Clinical data are limited but retrospective observational series have found associations between sedative use and pneumonia whereas prospective studies of sedative interruptions have reported possible decreases in bloodstream infections, pneumonia, and ventilator-associated events. CONCLUSION Infection rates appear to be highest with benzodiazepines, intermediate with propofol, and lowest with dexmedetomidine. More data are needed but studies thus far suggest that a better understanding of sedation practices and infection risk may help hospital epidemiologists and critical care practitioners find new ways to mitigate infection risk in critically ill patients.Copyright © 2016 by The Society for Healthcare Epidemiology of America.</t>
  </si>
  <si>
    <t>https://dx.doi.org/10.1017/ice.2016.129</t>
  </si>
  <si>
    <t>Infection Control and Hospital Epidemiology. 37(10) (pp 1234-1242), 2016. Date of Publication: 01 Oct 2016.</t>
  </si>
  <si>
    <t>Pearson O, Uglik-Marucha N, Miskowiak KW, Cairney SA, Rosenzweig I, Young AH, Stokes PRA.</t>
  </si>
  <si>
    <t>The relationship between sleep disturbance and cognitive impairment in mood disorders: A systematic review</t>
  </si>
  <si>
    <t>J Affect Disord. 2023 Apr 14;327:207-216. doi: 10.1016/j.jad.2023.01.114. Epub 2023 Feb 3.</t>
  </si>
  <si>
    <t>10.1016/j.jad.2023.01.114</t>
  </si>
  <si>
    <t>Ravitch Weinberg, Elizabeth G.</t>
  </si>
  <si>
    <t>The relationship between substance abuse treatment and social support in heroin abusers.</t>
  </si>
  <si>
    <t>This project addressed the need for further knowledge in the relationship among substance abuse, social support, and treatment outcome in individuals receiving methadone maintenance treatment for an addiction to opiates. The 100 subjects were recruited from two sites, a Veterans Administration Hospital in a large northeastern city and a university affiliated methadone maintenance program in a suburb of the city. This research was conducted by means of self-report questionnaires, semi-structured interviews, and urinalysis testing. The questionnaires measured social support and distress symptomatology including anxiety, depression, and hopelessness. The semi-structured interviews measured social interactions and provided information about sociodemographic variables. During the course of this project, opiate addicts who voluntarily entered methadone maintenance treatment were interviewed and measures assessing the nature of subjects' social support and social networks at treatment intake were administered. One month later, the subjects were interviewed again and the same questionnaires were administered to assess changes in their networks and support systems while actively participating in treatment. The results indicated that, as predicted, distress symptomatology decreased and perceived social support increased over the course of treatment. Multiple regression analyses were significant for depressive and hopelessness symptomatology, however only perceived self-esteem social support was found to significantly add to the regression equation. The need for those receiving methadone maintenance treatment to incorporate an aspect of positive social support into their treatment was supported by the data. Also, the need for more longitudinal studies which examine addicts' changes in social support and distress over time in relation to the chronicity and severity of their use was discussed. (PsycINFO Database Record (c) 2016 APA, all rights reserved)</t>
  </si>
  <si>
    <t>Armenian P.
 Effron Z.
 Garbi N.
 Gerona R.</t>
  </si>
  <si>
    <t>The relationship of injury mechanism to drugs of abuse in trauma patients: A pilot study using confirmatory LC-TOF/MS testing.</t>
  </si>
  <si>
    <t>Background : Traumatic injuries have a known association with substance abuse, such as cocaine with violent injury. Trauma injury studies traditionally rely on urine drug of abuse screens, enzyme immunoassays with false positives, false negatives and the inability to detect emerging drugs of abuse. This study characterizes the relationship between injury mechanism and drugs of abuse detected in serum via confirmatory LC-TOF/MS testing. Method(s): This is a prospective observational study conducted at an urban level 1 trauma center on nonconsecutive patients. Demographic and injury data were abstracted from patient charts. Comprehensive drug testing was done on serum samples using Liquid Chromatograph-Time-of-Flight Mass Spectrometer (Agilent LC1200-TOF 6230). Chromatograms were analyzed using Agilent's MassHunter Qualitative analysis software to determine the presence of potential drugs in the samples. Result(s): From Jan-Sept 2012, 148 cases were analyzed: 37 penetrating trauma (gunshot and stab wounds, PEN), 47 motor vehicle injuries (MVC) and 64 falls (ground level and from heights). The median age for PEN patients was 29, MVC was 37 and fall was 64.5 years. PEN patients were 92% male, 43% Black and 32% Hispanic. MVC patients were 62% male, 38% Caucasian and 23% Asian. Fall patients were 58% male, 42% Caucasian and 27% Asian. No xenobiotics were detected in 24% PEN, 47% MVC and 39% fall patients. Prescription medications not causing altered mental status were detected in 19% PEN, 23% MVC and 25% fall patients. Sedative agents (benzodiazpines, carisoprodol, zolpidem) were detected in 49% PEN, 13% MVC and 19% fall patients. Opioids were detected in 5% PEN, 13% MVC and 23% fall patients. Cocaine was detected in 38% PEN, 6% MVC and 9% fall patients. Amphetamines (methylenedioxyamphetamine, 2C-T2, paramethoxyamphetamine, paramethoxymethamphetamine [PMMA]) were detected in 14% PEN, 9% MVC and 9% fall patients. Other stimulants (benzylpiperazine, phencyclidine) were detected in 5% PEN, no MVC and 3% fall patients. 2C-T2 was detected in 2 PEN patients, one of whom also had benzyolecgonine (BZE) present and the other had benzylpiperazine present. PMMA and BZE were detected in one patient, who fell 20 feet during a fight after using cocaine and "ecstasy." Conclusion(s): Utilizing LC-TOF/MS, this pilot study demonstrates the presence of drugs such as novel phenethylamines in trauma patients that are not routinely detected on urine drug of abuse screening. Further analysis of this data as well as a larger multicenter study are needed to characterize the differences and relationship between trauma injury mechanism and emerging drugs of abuse.</t>
  </si>
  <si>
    <t>https://dx.doi.org/10.3109/15563650.2013.817658</t>
  </si>
  <si>
    <t>Clinical Toxicology. Conference: 2013 Annual Meeting of the North American Congress of Clinical Toxicology, NACCT 2013. Atlanta, GA United States. Conference Publication: (var.pagings). 51(7) (pp 627), 2013. Date of Publication: August 2013.</t>
  </si>
  <si>
    <t>Mentzelou M.
 Dakanalis A.
 Vasios G.K.
 Gialeli M.
 Papadopoulou S.K.
 Giaginis C.</t>
  </si>
  <si>
    <t>The Relationship of Ketogenic Diet with Neurodegenerative and Psychiatric Diseases: A Scoping Review from Basic Research to Clinical Practice.</t>
  </si>
  <si>
    <t>Background: The ketogenic diet (KD) has become widespread for the therapy of epileptic pathology in childhood and adulthood. In the last few decades, the current re-emergence of its popularity has focused on the treatment of obesity and diabetes mellitus. KD also exerts anti-inflammatory and neuroprotective properties, which could be utilized for the therapy of neurodegenerative and psychiatric disorders. Purpose(s): This is a thorough, scoping review that aims to summarize and scrutinize the currently available basic research performed in in vitro and in vivo settings, as well as the clinical evidence of the potential beneficial effects of KD against neurodegenerative and psychiatric diseases. This review was conducted to systematically map the research performed in this area as well as identify gaps in knowledge. Method(s): We thoroughly explored the most accurate scientific web databases, e.g., PubMed, Scopus, Web of Science, and Google Scholar, to obtain the most recent in vitro and in vivo data from animal studies as well as clinical human surveys from the last twenty years, applying effective and characteristic keywords. Result(s): Basic research has revealed multiple molecular mechanisms through which KD can exert neuroprotective effects, such as neuroinflammation inhibition, decreased reactive oxygen species (ROS) production, decreased amyloid plaque deposition and microglial activation, protection in dopaminergic neurons, tau hyper-phosphorylation suppression, stimulating mitochondrial biogenesis, enhancing gut microbial diversity, restoration of histone acetylation, and neuron repair promotion. On the other hand, clinical evidence remains scarce. Most existing clinical studies are modest, frequently uncontrolled, and merely assess the short-term impacts of KD. Moreover, several clinical studies had large dropout rates and a considerable lack of compliance assessment, as well as an increased level of heterogeneity in the study design and methodology. Conclusion(s): KD can exert substantial neuroprotective effects via multiple molecular mechanisms in various neurodegenerative and psychiatric pathological states. Large, long-term, randomized, double-blind, controlled clinical trials with a prospective design are strongly recommended to delineate whether KD may attenuate or even treat neurodegenerative and psychiatric disease development, progression, and symptomatology.Copyright © 2023 by the authors.</t>
  </si>
  <si>
    <t>https://dx.doi.org/10.3390/nu15102270</t>
  </si>
  <si>
    <t>Nutrients. 15(10) (no pagination), 2023. Article Number: 2270. Date of Publication: May 2023.</t>
  </si>
  <si>
    <t>Chapman, Heather Anne</t>
  </si>
  <si>
    <t>The relationship of symptomology, expectancies and motives for alcohol use, and sensation-seeking among alcohol abusing schizophrenics.</t>
  </si>
  <si>
    <t>Previous research on the factors influencing and the effects of substance abuse among those diagnosed with schizophrenia has focused on the individual correlates of substance abuse with variables such as positive and negative syndrome, personality, expectancies, and motives for use. To date there has not been a study which has examined the relative contribution of each of these variables. Participants were 94 male veteran inpatients, ages 18-65, who were diagnosed with schizophrenia. These participants were divided into three groups: (1) current alcohol abusers, (2) previous alcohol abusers (&gt; year since last abused), and (3) those who never abused alcohol. Participants completed, with the investigation team, diagnostic and symptom interviews as well as questionnaires measuring the variables of interest. Analysis of variance and logistic regression analyses were used in order to differentiate current alcohol abusers from those who never abused alcohol, and current alcohol abusers from former alcohol abusers. The data indicate that 32 participants met criteria for the current abuse group, 33 for the former abuse group, and 29 for the group which never abused alcohol. Among current alcohol abusers, a history of multiple substance abuse was common, especially cocaine. Greater positive to negative symptomatology, cocaine abuse at any time during the persons life, and drinking for coping reasons predicted current alcohol abuse from those who never abused alcohol. On the other hand, cocaine abuse at any time during the persons life, and drinking for enhancement reasons (e.g., 'to get high') predicted current alcohol abuse from former alcohol abuse. The current study is limited by its cross-sectional design and sample size for complete model exploration. Longitudinal research with larger samples is necessary in order to fully understand the significance of these findings. Possible dual diagnosis interventions, such as incorporation of social skills training, are suggested. (PsycINFO Database Record (c) 2016 APA, all rights reserved)</t>
  </si>
  <si>
    <t>Gallagher R.M.
 Moore P.
 Chernoff I.</t>
  </si>
  <si>
    <t>The reliability of depression diagnosis in chronic low back pain: A pilot study.</t>
  </si>
  <si>
    <t>The variability in estimated rates of major depressive disorder (MDD) in chronic pain samples may be accounted for by sample and methodological differences. Most studies rely on a single measure of depression and lack independent or repeated measures. This study investigated the prevalence of psychiatric disorders in a convenience sample of 18 patients disabled by low back pain (LBP) referred to, evaluated, and treated in a comprehensive pain rehabilitation program specifically designed to restore work readiness and return to work. Subjects had one or more spinal conditions, had work-related back pain for more than 6 months (x = 23.8), were Caucasian, predominantly young (x = 37.5) and male (55%), and were disabled on workers' compensation and approved for rehabilitation. The performance of three diagnostic procedures, the Pain Medicine Evaluation, an independent Structured Clinical Interview for DSM-III R (SCID), and Longitudinal Clinical Diagnosis were compared with the 'gold standard' of the Final Diagnosis which incorporated information from the other three. Also, the performance of a questionnaire. The Pain and Mood Structural Interview (PMSI), designed to assess the causal relationship of pain and mood and specifically the confounding effects of physical factors, was examined. Thirteen of 18 patients (72%) were diagnosed with MDD at Final Diagnosis, MDD diagnosis was made on 4 of 18 patients (22%) on the initial Pain Medicine Evaluation and on 9 of 18 patients (50%) on the SCID, with only 1 ruled out by the confounding questionnaire, for a SCID current prevalence of 44%. Both the SCID and Pain Medicine Evaluation accurately diagnosed the MDD cases they identified; 9 of 13 MDD cases (69%) were precipitated by a physical factor other than their pain. Three episodes of MDD were ruled out by confounding. These findings are discussed in relation to their implications far assessing pain patients for psychiatric comorbidity.</t>
  </si>
  <si>
    <t>https://dx.doi.org/10.1016/0163-8343%2895%2900088-7</t>
  </si>
  <si>
    <t>General Hospital Psychiatry. 17(6) (pp 399-413), 1995. Date of Publication: 1995.</t>
  </si>
  <si>
    <t>Yee, CH; Teoh, JYC; Lai, PT; Leung, VYF; Chu, WCW; Lee, WM; Tam, YH; Ng, CF</t>
  </si>
  <si>
    <t>The Risk of Upper Urinary Tract Involvement in Patients With Ketamine-Associated Uropathy</t>
  </si>
  <si>
    <t>Cystitis; Hydronephrosis; Ketamine; Lower Urinary Tract Symptoms; Urination Disorders</t>
  </si>
  <si>
    <t>CYSTITIS; ABUSERS; DEPRESSION; COMMON</t>
  </si>
  <si>
    <t>Purpose: The aims of this study were to investigate the prevalence of upper tract involvement in ketamine-associated uropathy, and to determine the predictors of hydronephrosis in patients with a history of ketamine abuse. Methods: This was a cross-sectional study of a prospective cohort of patients with ketamine-associated uropathy. Data including demographics, pattern of ketamine abuse, pelvic pain and urgency or frequency (PUF) symptom score, uroflowmetry (UFM) parameters, serum renal function, and liver function tests were collected. Upon consultation, ultrasonography was performed to assess the function of the urinary system. Results: From December 2011 to October 2015, we treated 572 patients with ketamine-associated uropathy. Of these patients, 207 (36.2%) had managed to achieve abstinence at the time of their first consultation. Ninety-six patients (16.8%) in the cohort were found to have hydronephrosis on ultrasonography. Univariate analysis identified age, duration of ketamine abuse, PUF symptom score, voided volume on UFM, serum creatinine levels &gt; 100 mu mol/L, and an abnormal serum liver enzyme profile as factors associated with hydronephrosis. Logistic regression revealed the following parameters to be statistically related to hydronephrosis: age (adjusted odds ratio [OR], 1.090; 95% confidence interval [CI], 1.020-1.166; P = 0.012), functional bladder capacity (adjusted OR, 0.997; 95% CI, 0.995-0.999; P = 0.029), serum creatinine &gt; 100 mu mol/L (adjusted OR, 3.107; 95% CI, 1.238-7.794; P = 0.016, and an abnormal serum liver enzyme profile (adjusted OR, 1.967; 95% CI, 1.213-3.187; P = 0.006). Conclusions: Ketamine-associated uropathy can involve the upper urinary tract. Patient demographics as well as investigations of UFM, renal function tests, and liver function tests may allow us to identify at-risk patients.</t>
  </si>
  <si>
    <t>Polles A.G.
 Jacobs W.S.
 Brazle C.
 Merlo L.J.</t>
  </si>
  <si>
    <t>The Role of Alcohol Biomarkers in Detecting a Physician's COVID-19-Related Acute Stress Response: A Case Report.</t>
  </si>
  <si>
    <t>Objectives:Alcohol biomarkers are used to detect alcohol exposure in clinical and forensic settings. This includes professional health program (PHP) monitoring of healthcare workers in recovery from substance use disorders. Here we present the case of a physician whose positive alcohol biomarker test result was complicated by a traumatic stress response to frontline work during COVID-19. Method(s):An anesthesiologist under PHP monitoring for substance use disorder and depression was interviewed extensively, urine and blood biomarkers were obtained, and longitudinal structured and semi-structured interviews related to anxiety, depression, posttraumatic stress, and cravings were used to monitor responses to the unanticipated death of a patient who succumbed to COVID-19. Result(s):After an initial positive ethylglucuronide (EtG) and ethylsulfate (EtS) toxicology test result, all subsequent testing was negative. The physician described compulsive sanitizing hands/arms and mask with highly concentrated ethanol-based products. Standardized assessments and clinical interviews provided documentation of a COVID-19-related post-traumatic stress response. He was connected to additional therapeutic support services and monitoring continued. Conclusion(s):Inhalation of ethanol vapors was initially accepted as a possible explanation for the positive EtG/EtS results, though the physician later acknowledged that limited alcohol beverage consumption occurred 6 days prior to the positive test, further complicating its interpretation. Detection of aberrant behavior through ongoing monitoring helps to protect both healthcare workers and the patients they serve.Copyright © 2022 American Society of Addiction Medicine.</t>
  </si>
  <si>
    <t>https://dx.doi.org/10.1097/ADM.0000000000000865</t>
  </si>
  <si>
    <t>Journal of Addiction Medicine. 16(1) (pp E62-E65), 2022. Date of Publication: 01 Jan 2022.</t>
  </si>
  <si>
    <t>Schulz-Kindermann F.
 Hennings U.
 Ramm G.
 Zander A.R.
 Hasenbring M.</t>
  </si>
  <si>
    <t>The role of biomedical and psychosocial factors for the prediction of pain and distress in patients undergoing high-dose therapy and BMT/PBSCT.</t>
  </si>
  <si>
    <t>Recent research has shown that cancer patients undergoing bone marrow transplantation (BMT) experience moderate to severe mouth pain due to treatment-related mucositis in spite of morphine therapy. Treatment-related emotional distress in BMT patients is also described widely. This study examined several biomedical, psychological and social variables as possible predictors for the intensity of treatment-related mouth pain and anxious mood in 63 cancer patients undergoing BMT or stem cell transplantation (SCT) within a prospective longitudinal design. Biomedical predictors included biomedical risk, mucositis, the mode of transplantation, total body irradiation, age and gender. Psychological predictors were depression (BDI), BMT-related distress, chronic stress and resources in everyday life (KISS), pain-related coping behaviour (KPI-17) and social support (ISSS). Among the social variables we evaluated education, being married and the living situation. Criteria variables were the intensity of mouth pain and anxious mood which were assessed daily by numeric self-rating scales for 24 days after transplantation. Results of stepwise multiple regressions indicated that psychological and social variables were important predictors of mouth pain, besides biomedical variables. Whereas the biomedical variables revealed the most predictive power during the second week after BMT, psychological predictors were more important during the early and late phases of the treatment. Daily anxious mood was best predicted by psychological and social variables. Among the biomedical variables mucositis was most strongly related to mouth pain besides mode of transplantation, risk, TBI and age. Among the psychological variables BMT-related distress was the most important predictor, with resources in private life or at work and pain-related coping modes as further significant predictors. These results imply that relevant predictors should be assessed as high risk factors for an increased vulnerability for treatment-related side-effects before treatment starts indicating an additional offer of psychological treatment in high risk patients.</t>
  </si>
  <si>
    <t>https://dx.doi.org/10.1038/sj/bmt/1703385</t>
  </si>
  <si>
    <t>Bone Marrow Transplantation. 29(4) (pp 341-351), 2002. Date of Publication: 2002.</t>
  </si>
  <si>
    <t>Zemmel M.H.</t>
  </si>
  <si>
    <t>The role of COX-2 inhibitors in the perioperative setting: Efficacy and safety - A systematic review.</t>
  </si>
  <si>
    <t>A new class of nonsteroidal anti-inflammatory drugs (NSAIDs) selective for cyclooxygenase-2 (COX-2) offers new options for managing perioperative pain. However, new and conflicting data have emerged regarding all nonsteroidal anti-inflammatory drugs, including those selective for COX-2. The data highlight the potential for increased risks of adverse cardiovascular events associated with all NSAIDs and of potential serious skin reactions and gastrointestinal bleeding with specific agents. As of June 2005, the National Institutes of Health and Food and Drug Administration suspended all clinical trials involving NSAIDs. This article reviews 30 prospective studies on the role of COX-2 selective inhibitors in the perioperative setting. The studies examined a variety of variables, including efficacy, perioperative opioid reduction, and effects on platelet aggregation and renal function. The data reveal an overall reduction in postoperative opioid use and significant patient satisfaction with perioperative COX-2 use, no effect on platelet aggregation, and a minor negative effect on renal function. The literature suggests that perioperative use of selective COX-2 inhibitors can be well tolerated and efficacious in carefully selected patient groups. Further data are needed to fully examine the role of these drugs in the perioperative setting. Intensive research into cardiovascular issues surrounding all NSAIDs is warranted.</t>
  </si>
  <si>
    <t>AANA Journal. 74(1) (pp 49-60), 2006. Date of Publication: February 2006.</t>
  </si>
  <si>
    <t>Williams C.T.
 Latkin C.A.</t>
  </si>
  <si>
    <t>The role of depressive symptoms in predicting sex with multiple and high-risk partners.</t>
  </si>
  <si>
    <t>Existing research examining the role of psychopathology on HIV risk behaviors has relied heavily upon cross-sectional data, making it difficult to assess causal relationships. This paper uses longitudinal data to examine the relationship between depressive symptoms and sexual risk behaviors in a community sample of 332 inner-city drug users. Results from repeated measures analysis using generalized estimating equations suggest that high depressive symptoms may be causally related to having sex with multiple partners (odds ratio = 1.55, CI: 1.12, 2.14) and having sex with injection drug users (odds ratio = 1.57, CI: 1.11, 2.22) and crack users (odds ratio = 1.37, CI: 1.02, 1.86). Findings support greater attention to depressive symptoms in HIV prevention interventions for illicit drug users to reduce sexual risk behaviors.</t>
  </si>
  <si>
    <t>https://dx.doi.org/10.1097/00126334-200501010-00013</t>
  </si>
  <si>
    <t>Journal of Acquired Immune Deficiency Syndromes. 38(1) (pp 69-73), 2005. Date of Publication: 01 Jan 2005.</t>
  </si>
  <si>
    <t>Marangoni, C; Hernandez, M; Faedda, GL</t>
  </si>
  <si>
    <t>The role of environmental exposures as risk factors for bipolar disorder: A systematic review of longitudinal studies</t>
  </si>
  <si>
    <t>Bipolar disorder; Environmental; Exposures; Risk factors; Prenatal; Trauma; Prevention</t>
  </si>
  <si>
    <t>NATIONAL EPIDEMIOLOGIC SURVEY; ANXIETY DISORDERS; IMMUNE ACTIVATION; PSYCHIATRIC-DISORDERS; PRENATAL EXPOSURE; CANNABIS USE; HEAD-INJURY; EARLY-LIFE; MOOD; PSYCHOPATHOLOGY</t>
  </si>
  <si>
    <t>Background: The role of environmental risk factors in the development of bipolar disorder (BD) is not well characterized. We evaluate the prevalence, duration, and predictive value of environmental exposures for BD in longitudinal studies. Methods: We conducted a systematic search of PubMed, Scopus and PsychINFO databases until April 01, 2015, using the following words in combination: prenatal exposure; maternal exposure; trauma; childhood abuse; alcoholism; cannabis; smoking; cocaine; central stimulants; opioids; uv light; pollution; global warming; vitamin d AND bipolar disorder. Additional references were obtained through cross-referencing. We included (1) longitudinal cohort studies or case -control studies nested within longitudinal designs; (2) studies of subjects without lifetime BD diagnoses at initial assessment and a diagnosis of BD at follow-up by clinical or structured assessment. Familial -risk studies were excluded. We tabulated details of study -design, exposure, diagnostic criteria, risk of bipolar disorder expressed as odd ratio (OR), relative risk (RR) or hazard ratio (HR). Results: Of 2119 studies found, 22 met inclusion criteria. Risk factors identified can be grouped in 3 clusters: neurodevelopment (maternal influenza during pregnancy; indicators of fetal development), substances (cannabis, cocaine, other drugs - opioids, tranquilizers, stimulants, sedatives), physical/psychological stress (parental loss, adversities, abuses, brain injury). Limitations: Heterogeneity of designs and methodology prevented the use of meta -analysis of the findings; studies did not provide sensitivity, specificity and predictive value of the risk factors identified; case -control studies classify cases based on diagnostic membership, but do not control for familial or genetic liability; methods for determining the exposures varied among studies. Conclusion: Only preliminary evidence exists that exposure to viral infection, substances or trauma increase the likelihood of BD. Given the limited data available, the specificity, sensitivity and predictive value could not be computed. As exposures are sometimes amenable to prevention, further research is needed. (C) 2015 Elsevier B.V. All rights reserved.</t>
  </si>
  <si>
    <t>Moraca R.J.
 Sheldon D.G.
 Thirlby R.C.</t>
  </si>
  <si>
    <t>The Role of Epidural Anesthesia and Analgesia in Surgical Practice.</t>
  </si>
  <si>
    <t>Objective: To review the potential and proven benefits and complications of epidural anesthesia/analgesia. Summary Background Data: Advances in analgesia/anesthesia have improved patient satisfaction and perioperative outcomes. Epidural anesthesia/analgesia is one of these advances that is gaining rapid acceptance due to a perceived reduction in morbidity and overall patient satisfaction. Method(s): A MEDLINE search was conducted for all pertinent articles on epidural anesthesia/analgesia. Result(s): Retrospective, prospective, and meta-analysis studies have demonstrated an improvement in surgical outcome through beneficial effects on perioperative pulmonary function, blunting the surgical stress response and improved analgesia. In particular, significant reduction in perioperative cardiac morbidity (30%), pulmonary infections (40%), pulmonary embolism (50%), ileus (2 days), acute renal failure (30%), and blood loss (30%) were noted in our review of the literature. Potential complications related to epidural anesthesia/analgesia range from transient paresthesias (&lt;10%) to potentially devastating epidural hematomas (0.0006%). Conclusion(s): Epidural anesthesia/analgesia has been demonstrated to improve postoperative outcome and attenuate the physiologic response to surgery.</t>
  </si>
  <si>
    <t>https://dx.doi.org/10.1097/01.sla.0000094300.36689.ad</t>
  </si>
  <si>
    <t>Annals of Surgery. 238(5) (pp 663-673), 2003. Date of Publication: November 2003.</t>
  </si>
  <si>
    <t>Boswell M.V.
 Elaine Stauble M.
 Loyd G.E.
 Langman L.
 Ramey-Hartung B.
 Baumgartner R.N.
 Tucker W.W.
 Jortani S.A.</t>
  </si>
  <si>
    <t>The role of hydromorphone and OPRM1 in postoperative pain relief with hydrocodone.</t>
  </si>
  <si>
    <t>Background: Postoperative pain management remains a challenge for clinicians due to unpredictable patient responses to opioid therapy. Some of this variability may result from single nucleotide polymorphisms (SNPs) of the human opioid mu-1 receptor (OPRM1) that modify receptor binding or signal transduction. The OPRM1 variant with the highest frequency is the A118G SNP. However, previous studies have produced inconsistent results regarding the clinical effects of A118G on opioid response. We hypothesized that measurement of serum opioid concentrations, in addition to determining total opioid consumption, may provide a more precise method of assessing the effects of A118G on analgesic response. The current study evaluated the relationship of analgesia, side effects, total hydrocodone consumption, quantitative serum hydrocodone and hydromorphone concentrations, and A118G SNP in postoperative patients following Cesarean section. Method(s): 158 women scheduled for Cesarean section were enrolled prospectively in the study. The patients had bupivacaine spinal anesthesia for surgery and received intrathcal morphine with the spinal anesthetic or parenteral morphine for the first 24 hours after surgery. Thereafter, patients received hydrocodone/acetaminophen for postoperative pain control. On postoperative day 3, venous blood samples were obtained for OPRM1 A118G genotyping and serum opioid concentrations. Result(s): 131 (82.9%) of the subjects were homozygous for the 118A allele of OPRM1 (AA) and 27 (17.1%) carried the G allele (AG/GG). By regression analysis, pain relief was significantly associated with total hydrocodone dose in the AA group (P = 0.01), but not in the AG/GG group (P = 0.554). In contrast, there was no association between pain relief and serum hydrocodone concentration in either group. However, pain relief was significantly associated with serum hydromorphone concentration (a metabolite of hydrocodone) in the AA group (P = 0.004), but not in the AG/GG group (P = 0.724). Conversely, side effects were significantly higher (P &lt; 0.04) in the AG/GG group (mean = 6.4) than in the AA group (mean = 4.4), regardless of adjustment for BMI, pain level, or total dose of hydrocodone. Conclusion(s): This study found a correlation between pain relief and total hydrocodone dose in patients homozygous for the 118A allele (AA) of the OPRM1 gene, but not in patients with the 118G allele (AG/GG). However, pain relief in 118A patients did not correlate with serum hydrocodone concentrations, but rather with serum hydromorphone levels, the active metabolite of hydrocodone. This suggests that pain relief with hydrocodone may be due primarily to hydromorphone. Although pain relief did not correlate with opioid dose in AG/GG patients, they had a higher incidence of opioid side effects. The correlations identified in this study may reflect the fact that serum opioid concentrations were measured directly, avoiding the inherent imprecision associated with relying solely on total opioid consumption as a determinant of opioid effectiveness. Thus, measurement of serum opioid concentrations is recommended when assessing the role of OPRM1 variants in pain relief. This study supports pharmacogenetic analysis of OPRM1 in conjunction with serum opioid concentrations when evaluating patient responses to opioid therapy.</t>
  </si>
  <si>
    <t>Pain Physician. 16(3) (pp E227-E235), 2013. Date of Publication: May - June 2013.</t>
  </si>
  <si>
    <t>Kallet R.H.</t>
  </si>
  <si>
    <t>The role of inhaled opioids and furosemide for the treatment of dyspnea.</t>
  </si>
  <si>
    <t>Numerous case reports, uncontrolled studies, and small randomized placebo-controlled trials have investigated the role of aerosolized opioids in the treatment of both dyspnea and pain. Recently, aerosolized furosemide was studied for the treatment of dyspnea. A direct effect on either pulmonary stretch receptors or irritant receptors has been proposed to explain the apparent effectiveness of these drugs. A review of the literature found 37 studies and reports: 23 on aerosolized opioids to treat dyspnea, 7 for analgesia, and 7 on aerosolized furosemide. In general, prospective double-blind randomized placebo-controlled trials have investigated the effects of aerosolized opioids on dyspnea and exercise tolerance in patients with stable chronic cardiopulmonary disease, and found no effect. In contrast, the vast majority of studies found that aerosolized opioids relieved dyspnea better than parenteral opioids and with less systemic adverse effects in patients with terminal lung cancer and cystic fibrosis. However, most of these findings come from uncontrolled studies and case reports. Aerosolized opioids also have been found to provide effective analgesia, again with less systemic adverse effect. Small, generally uncontrolled, studies suggest that aerosolized furosemide may relieve dyspnea both in patients with terminal cancer and those with chronic obstructive pulmonary disease. Routine clinical use of aerosolized opioids to treat dyspnea in terminal illness will require large randomized placebo-controlled trials. However, until these studies are done, the risk/benefit ratio favors use of aerosolized opioids and furosemide in selected patients, based on the principle of compassionate care. © 2007 Daedalus Enterprises.</t>
  </si>
  <si>
    <t>Respiratory Care. 52(7) (pp 900-910), 2007. Date of Publication: July 2007.</t>
  </si>
  <si>
    <t>Wang P.-W.
 Wu H.-C.
 Yen C.-N.
 Yeh Y.-C.
 Chung K.-S.
 Chang H.-C.
 Yen C.-F.</t>
  </si>
  <si>
    <t>The role of intraoperative IV acetaminophen in postoperative pain management in patients undergoing cleft lip surgery.</t>
  </si>
  <si>
    <t>INTRODUCTION: Pediatric pain management has evolved considerably since a 1987 landmark study demonstrated that neonates are capable of feeling pain through functional pain pathways1. Opiates provide excellent postoperative analgesia in children in the perioperative setting; however, these agents can have adverse effects, most notably respiratory depression. Acetaminophen is widely used for analgesia in pediatric patients as an alternative to opiates. Intravenous (IV) acetaminophen was first introduced to the US in 2011. The efficacy of IV acetaminophen was demonstrated in a recent randomized controlled trial which showed that patients &lt;1 year old having major abdominal/thoracic (noncardiac) surgery who received IV acetaminophen postoperatively required significantly less morphine to achieve similar pain scores as those with a continuous morphine infusion2. Patients undergoing cleft lip surgery could likely also benefit from IV acetaminophen. These procedures are performed in small infants (generally &lt;6 months) who may be more susceptible to postoperative apnea. We sought to determine whether intraoperative IV acetaminophen reduced postoperative pain and/or opiate consumption in infants undergoing primary cleft lip repair. METHOD(S): After IRB approval, a retrospective review of all primary cleft lip repairs in patients &lt;8 months old between 6/2012- 11/2013 at a US tertiary care hospital was performed. Comparisons of patients who received intraoperative IV acetaminophen vs. those who did not were analyzed using Mann-Whitney U test or Fisher's exact test. RESULT(S): 14 of 27 patients (51.9%) received IV acetaminophen intraoperatively. Time to first rescue opiate in the post-anesthesia care unit was longer in patients who received IV acetaminophen compared to those who did not; these results approached but did not achieve statistical significance (mean +/- SD: 115 +/- 131 vs. 46 +/- 71 minutes, median (interquartile range 77.5 (20.3-164.5) vs. 16.0 (12.0-32.0) minutes, p=0.069). FLACC scores and opiate doses received 6 and 12 hours postoperatively did not differ significantly between groups. CONCLUSION(S): Intraoperative IV acetaminophen may improve postoperative pain management. Our study is probably underpowered to detect difference between groups. This study provides preliminary data for a power analysis to plan a future prospective study to further determine the effects of IV acetaminophen on perioperative pain management in pediatric patients.</t>
  </si>
  <si>
    <t>https://dx.doi.org/10.1213/01.ane.0000470325.07465.0f</t>
  </si>
  <si>
    <t>Anesthesia and Analgesia. Conference: 2015 Annual Meeting of the International Anesthesia Research Society, IARS 2015. Honolulu, HI United States. Conference Publication: (var.pagings). 120(3 SUPPL. 1) (pp S511), 2015. Date of Publication: March 2015.</t>
  </si>
  <si>
    <t>Lo, Celia C.;Monge, Allison N.;Howell, Rebecca J.;Cheng, Tyrone C.</t>
  </si>
  <si>
    <t>The role of mental illness in alcohol abuse and prescription drug misuse: Gender-specific analysis of college students.</t>
  </si>
  <si>
    <t>The present study examined whether and how collegiansâ€™ misuse of prescription drugs and alcohol abuse are associated with mental illness and with a lack of mental health care. Nationally representative data were derived from 5,241 full-time American college students who completed the 2010 National Survey on Drug Use and Health. We observed the presence of alcohol abuse/dependence and the nonmedical use of prescription drugs to be associated with relatively serious mental illness and with lack of health care. In pursuing gender-specific results, we found that the association between alcohol abuse and mental illness was stronger among females than males. (PsycINFO Database Record (c) 2016 APA, all rights reserved)</t>
  </si>
  <si>
    <t>https://doi.org/10.1080/02791072.2013.763561</t>
  </si>
  <si>
    <t>Leppert W.
 Luczak J.</t>
  </si>
  <si>
    <t>The role of methadone in cancer pain treatment - Polish experience.</t>
  </si>
  <si>
    <t>Background: In an open, prospective, clinical study, analgesia and the side-effects of methadone were assessed. In addition, the authors' method for the calculation of equi-analgesic doses of oral morphine and methadone was appraised. Patients and Methods: Methadone was administered in 14 opioid-tolerant patients with severe cancer pain. Patients received methadone because of inadequate analgesia (NRS &gt; 6) during treatment with morphine (4 patients), transdermal fentanyl [TF] (3), morphine and TF (1), morphine, ketamine and TF (1), tramadol (1), unsatisfactory analgesia with severe drowsiness during morphine with ketamine treatment (3) and very strong pain with nausea during morphine treatment (1). We used the following dose ratios while converting equivalent daily dose of oral morphine (EDDOM) to starting daily dose of oral methadone (SDDOMET) - 4:1 (up to 100 mg EDDOM); 6:1 (100-300 mg EDDOM); and 12:1 (EDDOM over 300 mg); however, in this study, because EDDOM was over 100 mg in all patients, we applied only the last two dose ratios. In 4 patients we used the ratio 25:1 instead of 12:1 because of the very high EDDOM before the switch to methadone (in 3 patients 1500 mg and in 1 patient 600 mg). The SDDOMET in the patient treated with tramadol was 9 mg. The single dose of oral methadone did not exceed 30 mg regardless of the EDDOM before the switch to methadone. After starting methadone, we withdrew previous opioid treatment completely in 12 patients and 2 patients were treated concomitantly with methadone and other opioids. The mean EDDOM before switching to methadone was 736.43 +/- 495.42 mg (median, 700 mg). Methadone was administered 3 times a day and 13 patients were treated with oral methadone in water solution or syrup, 1 patient received the drug rectally in suppositories. Result(s): The mean time of the methadone treatment was 36.79 +/- 25.37 days (range, 7-92 days; median, 29.5 days) and the starting doses were increased in 12 of 14 treated patients. The mean daily doses varied from 45.93 +/- 19.26 mg at the beginning till maximal 138.14 +/- 104.43 mg and 121.14 +/- 105.19 mg at the end of methadone treatment. Good analgesia (NRS &lt; 4) was achieved in 7 patients, partial effect (NRS 4-6) in 6 patients, and unsatisfactory analgesia (NRS &gt; 6) was observed in 1 patient who stopped methadone after 7 days of treatment. The most frequent side effects were drowsiness (6 patients), constipation (6 patients), nausea and vomiting (2 patients) and sweating (2 patients). We did not observe serious adverse reactions especially respiratory depression, which would cause cessation of the treatment. Conclusion(s): Results of this preliminary study confirmed the high analgesic efficacy and good adverse event profile of methadone. Although the applied method of oral morphine to methadone dose calculation was safe and effective, it should be confirmed in a larger study.</t>
  </si>
  <si>
    <t>https://dx.doi.org/10.1179/096992605X75868</t>
  </si>
  <si>
    <t>Progress in Palliative Care. 13(5) (pp 269-276), 2005. Date of Publication: 2005.</t>
  </si>
  <si>
    <t>Vest BM, Hoopsick RA, Homish DL, Homish GG.</t>
  </si>
  <si>
    <t>The Role of Military Identity in Substance Use and Mental Health Outcomes among U.S. Army Reserve and National Guard Soldiers</t>
  </si>
  <si>
    <t>Mil Psychol</t>
  </si>
  <si>
    <t>10.1080/08995605.2022.2082812</t>
  </si>
  <si>
    <t>Dangol, Gaurav;Poudel, Krishna C.;Kim-Mozeleski, Jin E.</t>
  </si>
  <si>
    <t>The role of parental involvement in cigarette smoking among adolescents in nepal.</t>
  </si>
  <si>
    <t>Limited studies have examined the role of a parentâ€™s involvement in their childâ€™s daily life as it relates to cigarette smoking among adolescents in low- and middle-income countries (LMICs). We examined the role of parental involvement with current smoking among 6,105 adolescents using a nationally representative sample from the 2015â€“ 2016 Global School-based Students Health Survey in Nepal. Using the adolescentsâ€™ perceptions of daily parental involvement, a composite variable was created to include parents (a) checking to see if the childâ€™s homework was done, (b) understanding the childâ€™s problems and worries, and (c) knowing what the child was doing with their free time. Our analysis utilized a multiple logistic regression to calculate adjusted odds ratios (aOR) accounting for significant covariates. Overall, an increase in parental involvement was associated with a 15% less (aOR = 0.86) likelihood of their child smoking. Additionally, being 15 years or older (aOR =1.55), being bullied (aOR =1.72), drinking alcohol (aOR =20.63), and having missed school without permission (aOR =2.29) were all associated with cigarette smoking. Further, girls were almost 70% less (aOR = 0.33) likely to be cigarette smokers than boys. Future longitudinal studies should examine parental involvement as a protective factor against cigarette smoking. (PsycInfo Database Record (c) 2021 APA, all rights reserved)</t>
  </si>
  <si>
    <t>https://doi.org/10.1080/02791072.2021.1923875</t>
  </si>
  <si>
    <t>Grant-Freemantle M.C.
 Moore J.
 McBrien D.
 Condon F.
 Harmon D.C.</t>
  </si>
  <si>
    <t>The role of perceived patient injustice on pain related and functional outcomes in orthopaedic patients; a systematic review.</t>
  </si>
  <si>
    <t>Introduction: Higher levels of perceived patient injustice has been associated with higher levels of pain and poor functional outcomes in patients with chronic musculoskeletal pain. We wanted to investigate if there was any evidence of this association in patients who underwent orthopaedic surgery. Material(s) and Method(s): A systematic search of the literature was performed independently by two researchers on the electronic databases of MEDLINE, EMBASE, Google Scholar, Web of Science, and the Cochrane Database of Systematic Reviews and data extracted in accordance with PRISMA guidelines for systematic reviews. Outcomes of interest were pain, pain intensity, pain interference, opiate use, disability, physical function, return to work, quality of life, depression, anxiety, post-traumatic stress, social functioning and quality of life. Result(s): Five studies were identified for qualitative analysis involving elective and trauma orthopaedic patients. All studies identified a positive correlation between higher levels of perceived injustice and depression, pain intensity and interference as well as reduced function and higher levels of disability. Conclusion(s): Higher levels of perceived patient injustice is associated with worse pain and functional outcomes in patients who undergo orthopaedic surgery in the traumatic and elective setting. Further research is warranted to further elucidate this association and identify potential therapeutic interventions.Copyright © 2022</t>
  </si>
  <si>
    <t>https://dx.doi.org/10.1016/j.jor.2022.12.006</t>
  </si>
  <si>
    <t>Journal of Orthopaedics. 36 (pp 19-23), 2023. Date of Publication: February 2023.</t>
  </si>
  <si>
    <t>Compton WM 3rd, Cottler LB, Jacobs JL, Ben-Abdallah A, Spitznagel EL.</t>
  </si>
  <si>
    <t>The role of psychiatric disorders in predicting drug dependence treatment outcomes</t>
  </si>
  <si>
    <t>Am J Psychiatry</t>
  </si>
  <si>
    <t>10.1176/appi.ajp.160.5.890</t>
  </si>
  <si>
    <t>Pini S.
 Abelli M.
 Cassano G.B.</t>
  </si>
  <si>
    <t>The role of quetiapine in the treatment of bipolar disorder.</t>
  </si>
  <si>
    <t>Through a review of randomised, controlled trials, this article evaluates the efficacy and tolerability of quetiapine in the acute and maintenance phases of bipolar disorder. In trials involving mania patients, quetiapine was found to be effective as adjunctive therapy in combination with lithium or valproate, significantly superior to placebo, and equal to lithium or haloperidol as monotherapy. With regard to the prevention of relapses in bipolar disorder, quetiapine seems to differ from other atypical antipsychotics in its characteristics as a mood stabiliser, which are associated with a promising efficacy in the treatment of bipolar depressive episodes. However, further larger controlled long-term prospective studies are needed to confirm the efficacy of quetiapine for the prevention of relapses in bipolar disorder. Quetiapine seems to have a satisfactory safety and tolerability profile, with a low prevalence of extra-pyramidal symptom-related adverse events, treatment-emergent depression and weight gain. Sedation is the main side effect of treatment with quetiapine. © 2006 Informa UK Ltd.</t>
  </si>
  <si>
    <t>https://dx.doi.org/10.1517/14656566.7.7.929</t>
  </si>
  <si>
    <t>Expert Opinion on Pharmacotherapy. 7(7) (pp 929-940), 2006. Date of Publication: May 2006.</t>
  </si>
  <si>
    <t>Andreucci A.
 Groenewald C.B.
 Rathleff M.S.
 Palermo T.M.</t>
  </si>
  <si>
    <t>The role of sleep in the transition from acute to chronic musculoskeletal pain in youth-a narrative review.</t>
  </si>
  <si>
    <t>Musculoskeletal pain is common in the general pediatric population and is a challenge to youth, their parents, and society. The majority of children experiencing musculoskeletal pain will recover; however, a small subgroup of youth develops chronic pain. There is limited understanding of the factors that affect the transition from acute to chronic pain in youth. This review introduces sleep deficiency in the acute to chronic pain transition, exploring the potential mediational or mechanistic role and pathways of sleep in this process, including the interaction with sensory, psychological, and social components of pain and highlighting new avenues for treatment. Biological mechanisms include the increased production of inflammatory mediators and the effect on the hypothalamus-pituitary-adrenal (HPA) axis and on the dopaminergic signaling. Psychological and social components include the effect of sleep on the emotional-affective and behavioral components of pain, the negative impact on daily and social activities and coping strategies and on the reward system, increased pain catastrophizing, fear of pain, pain-related anxiety, hypervigilance, and social isolation. Future longitudinal studies are needed to elucidate these mechanistic pathways of the effect of sleep on the transition from acute to chronic pain, which may lead to the development of new treatment targets to prevent this transition.Copyright © 2021 by the authors. Licensee MDPI, Basel, Switzerland.</t>
  </si>
  <si>
    <t>https://dx.doi.org/10.3390/children8030241</t>
  </si>
  <si>
    <t>Children. 8(3) (no pagination), 2021. Article Number: 241. Date of Publication: March 2021.</t>
  </si>
  <si>
    <t>Preller K.H.
 Herdener M.
 Pokorny T.
 Planzer A.
 Kraehenmann R.
 Staempfli P.
 Seifritz E.
 Vollenweider F.X.</t>
  </si>
  <si>
    <t>The role of the serotonin 2A receptor in the fabric and modulation of personal meaning in lysergic acid diethylamide (LSD)-induced states.</t>
  </si>
  <si>
    <t>Abnormalities in the attribution of personal relevance to stimuli are critical features of many psychiatric disorders such as schizophrenia, addiction, and mood disorders [1]. However, the neuronal substrates enabling meaningful and personally relevant experiences are largely unknown. Lysergic acid diethylamide (LSD) is a prototypical hallucinogen which has high affinity at serotonin (5-HT)-2A/C, -1A/B, -6, and -7, and dopamine D2/D1 receptors (R). Animal studies suggest that LSD produces its psychedelic effects primarily via agonist action at 5-HT2AR although D2R may also be implicated. A core feature of LSDinduced psychedelic states is an increased sense of meaning of objects [2]. Ketanserin is a selective 5-HT2AR antagonist which may in combination with LSD and functional magnetic resonance imaging (fMRI) offer the opportunity to determine the role of the 5-HT2AR system in personal meaning processing. In a double-blind, randomized, counterbalanced, cross-over study we therefore assessed the neural and behavioral response to personally meaningful, neutral, and personally meaningless music using fMRI and behavioral meaningfulness ratings. Twenty-two healthy participants received either (1) placebo + placebo (Pla condition), (2) placebo + LSD (100 mug po, LSD condition), or (3) ketanserin (40 mg po) + LSD (100 mug po, Ket+LSD condition) at three different occasions. Subjective drug effects were assessed using the Altered States of Consciousness Rating Scale (5D-ASC). Behavioral data were analyzed by repeated-measures analyses of variance with treatment (Pla, LSD, Ket+LSD) and scale (5D-ASC scales) or music category (meaningful, neutral, meaningless) as within-subject factors followed by Bonforroni-corrected simple main effects analyses or paired comparisons in case of significant interactions or main effects. FMRI data were analyzed using a general linear model (GLM) as implemented in SPM12. Meaningfulness ratings were increased for meaningless and neutral music under LSD compared to both Pla and Ket+LSD (all p&lt;0.05). Furthermore, listening to meaningless music compared to neutral and personally meaningful music was associated with increased BOLD signal in medial and lateral frontal brain areas in the LSD condition compared to both Pla and Ket+LSD conditions. (brain areas: dorsal anterior cingulate cortex, supplementary motor area, dorsomedial prefrontal cortex, ventrolateral prefrontal cortex, all p&lt;0.05, FWE corrected). Furthermore, subjective drug effects were significantly increased after LSD administration compared to placebo on all 5D-ASC scales (all p&lt;0.05) except for anxiety and spiritual experience (all p&gt;0.30). These LSDinduced effects were fully blocked by ketanserin (all p &lt;0.05). LSD increased the attribution of personal relevance to previously meaningless stimuli. This effect appears to be attributable to 5-HT2AR stimulation, since these alterations are normalized after pretreatment with ketanserin. Furthermore, surprisingly virtually all LSD-induced psychological effects were blocked by 5-HT2AR antagonism, despite LSD's additional action on dopamine receptors. The current results emphasize the pivotal role of the 5-HT2AR in the generation of personal meaning in medial and lateral frontal brains structures implicated in self-referential processes [3]. These findings may be relevant for increasing our understanding of the biochemical underpinnings of personal meaning processing and may reveal prospective targets in the treatment of psychiatric illnesses characterized by alterations in meaning attribution.</t>
  </si>
  <si>
    <t>European Neuropsychopharmacology. Conference: 29th European College of Neuropsychopharmacology Congress, ECNP 2016. Vienna Austria. 26(Supplement 2) (pp S299-S300), 2016. Date of Publication: October 2016.</t>
  </si>
  <si>
    <t>Poe-Kochert C.
 Ina J.G.
 Thompson G.H.
 Hardesty C.K.
 Son-Hing J.P.
 Rubin K.
 Tripi P.A.</t>
  </si>
  <si>
    <t>The safety and efficacy of intrathecal morphine in pediatric spinal deformity surgery: a 25-year single-center experience.</t>
  </si>
  <si>
    <t>Purpose: Pre-incision intrathecal morphine (IM) is a popular adjunct in adolescent idiopathic spinal deformity surgery. This study represents our 25-year experience with IM in all diagnostic groups undergoing posterior spinal fusion (PSF) and segmental instrumentation (SI). Method(s): Our prospective Pediatric Orthopaedic Spine Database (1992-2018) identified all patients undergoing PSF and SI. We included patients 21 years of age or less, had a PSF with SSI, and received the recommended IM dose of 9-19 mcg/kg (up to 1 mg) or no IM. We assessed demographics, pain scores, duration of surgery, time to first dose of narcotics, pediatric intensive care unit (PICU) admission, length of hospital stay, and IM complications (respiratory depression, pruritus, nausea/vomiting). Result(s): There were 984 patients who met inclusion criteria: 760 patients received IM, 224 did not (non-IM). They were divided into 5 diagnostic groups: idiopathic, neuromuscular, syndromic, and congenital scoliosis and kyphosis. The mean first post-operative opioid following IM administration was at 16.1 h in the IM group compared to 8.7 h in the non-IM group (p = &lt; 0.001). The post-operative pain scores in the IM groups were significantly lower (p = &lt; 0.001). Sixteen patients (2%) in the IM group were admitted to the PICU for observation secondary to respiratory depression, none requiring re-intubation. There were no other complications related to IM. Conclusion(s): Pre-incision IM is a safe adjunct for pain management in select children in all diagnostic groups undergoing spinal deformity surgery. There were no serious complications. Level of Evidence: III.Copyright © 2021, Scoliosis Research Society.</t>
  </si>
  <si>
    <t>https://dx.doi.org/10.1007/s43390-021-00320-8</t>
  </si>
  <si>
    <t>Spine Deformity. 9(5) (pp 1303-1313), 2021. Date of Publication: September 2021.</t>
  </si>
  <si>
    <t>Monitto C.L.
 Greenberg R.S.
 Kost-Byerly S.
 Wetzel R.
 Billett C.
 Lebet R.M.
 Yaster M.</t>
  </si>
  <si>
    <t>The safety and efficacy of parent-/nurse-controlled analgesia in patients less than six years of age.</t>
  </si>
  <si>
    <t>Over the past 5 yr, we have treated nonsurgical and postoperative pain in children &lt;6 yr of age by using a patient-controlled analgesia pump to deliver small-dose continuous IV opioid infusions supplemented by parent- and nurse-controlled opioid bolus dosing. We call this technique parent-/nurse-controlled analgesia (PNCA). Because the safety and efficacy of PNCA have not been previously evaluated, we have undertaken a prospective, 1-yr observational study to determine patient demographics, effectiveness of analgesia, and the incidence of complications (pruritus, vomiting, and respiratory depression) in patients receiving PNCA. Data were collected on 212 children (98 female) who were treated on 240 occasions with PNCA for episodes of pain. Patients averaged 2.3 +/- 1.7 yr of age and 11 +/- 5 kg, and received a median of 4 (range 2-54) days of PNCA therapy. Maximum daily pain scores were &lt;=3/10 (objective pain scale) or &lt;=2/5 (objective or self-report pain scale) in more than 80% of all occasions of PNCA use. PNCA usage was associated with an 8% incidence of pruritus and a 15% incidence of vomiting on the first day of treatment. Nine children studied received naloxone, four (1.7%) for treatment of PNCA-related apnea or desaturation. All had improvement in their symptoms after naloxone administration.</t>
  </si>
  <si>
    <t>http://dx.doi.org/10.1213/00000539-200009000-00014</t>
  </si>
  <si>
    <t>Anesthesia and Analgesia. 91(3) (pp 573-579), 2000. Date of Publication: 2000.</t>
  </si>
  <si>
    <t>JACK, DC; DILL, D</t>
  </si>
  <si>
    <t>THE SILENCING THE SELF SCALE - SCHEMAS OF INTIMACY ASSOCIATED WITH DEPRESSION IN WOMEN</t>
  </si>
  <si>
    <t>The Silencing the Self Scale (STSS), derived from a longitudinal study of clinically depressed women, measures specific schemas about how to make and maintain intimacy hypothesized to be associated with depression in women. To assess its psychometric properties, the STSS was administered with the Beck Depression Inventory (BDI) to three samples of women: college students (n = 63), residents in battered women's shelters (n = 140), and mothers (n = 270) (of 4-month-old infants) who abused cocaine during pregnancy. The STSS had a high degree of internal consistency and test-retest reliability and was significantly correlated with the BDI in all three samples.</t>
  </si>
  <si>
    <t>Adams, Susan Louise</t>
  </si>
  <si>
    <t>The social environment of pregnant women and new mothers who use crack cocaine.</t>
  </si>
  <si>
    <t>Crack cocaine use is still considered a problem among minority urban populations and in particular with childbearing women and their children. This belief has been perpetuated by the media and the government. The purpose of this study was to describe the social environment of pregnant women and 3 to 5 month postpartum mothers within the context of their health and personal resources and demands. A longitudinal, prospective, descriptive study was designed using a multi-method approach. Thirty women were interviewed during pregnancy (Time 1) and 27 at postpartum (Time 2) using Hudson's General Contentment Scale of depression and well-being, Hudson's Index of Self-esteem, and the Norbeck Social Support Questionnaire. Two hour open-ended interviews were also conducted at Time 1 and Time 2. Data analysis used descriptive and comparative statistics for the instrumented data and a combination of qualitative techniques including content and thematic analysis for the interview data. Participants in this study were between 20 to 44 years of age (mean 31.8 years), mostly single, unemployed, and 60% African American. All women were in prenatal care with 80% in drug treatment at Time 1 and 65.4% in drug treatment at Time 2. Findings included: (a) there were high rates of depression and low self-esteem during pregnancy which improved at Time 2; (b) total family support was inversely related to depression at Time 2; (c) the number of network members remained stable between Time 1 and Time 2, but half of the network members were replaced with new members at Time 2; (d) God and health care providers played an important role in the lives of women in recovery; (e) many women survived episodes of violence in their lives from childhood through adulthood; (f) residential treatment programs provided positive and negative influences for recovery. These and other findings are discussed within the context of a modified model of support and implications for future research and pratice. (PsycINFO Database Record (c) 2016 APA, all rights reserved)</t>
  </si>
  <si>
    <t>Kim, TW; Samet, JH; Cheng, DM; Bernstein, J; Wang, N; German, J; Saitz, R</t>
  </si>
  <si>
    <t>The spectrum of unhealthy drug use and quality of care for hypertension and diabetes: a longitudinal cohort study</t>
  </si>
  <si>
    <t>PRIMARY CARE</t>
  </si>
  <si>
    <t>BLOOD-PRESSURE CONTROL; ALCOHOL-CONSUMPTION; SCREENING-TEST; HEALTH PLANS; ASSOCIATION; COMORBIDITY; DISORDERS; MEDICAID; IMPACT</t>
  </si>
  <si>
    <t>Objectives Although it is well known that addiction is associated with adverse medical consequences, the effects of the spectrum of unhealthy drug use (illicit drug or prescription misuse) on chronic conditions such as hypertension and diabetes are understudied. This study evaluated the associations between measures of drug use (ie, frequency, severity and type) and standard quality metrics for inadequate blood pressure (BP) and blood glucose (BG) control. Design Longitudinal cohort study. Participants Adult primary care patients with unhealthy drug use and hypertension or diabetes. Setting Urban hospital-based primary care practice. Measurements Outcomes were (1) inadequate BP (systolic BP 140 or diastolic BP 90) and (2) inadequate BG (glycated haemoglobin 8%) control (Healthcare Effectiveness Data and Information Set criteria). Drug use was characterised by a primary independent variable, drug use frequency, and two secondary variables, severity of use and drug type. We fit separate regression models for each drug use measure and outcome. Results Overall, 40% (65/164) of the sample with hypertension had inadequate BP control and 44% (24/54) of those with diabetes had inadequate BG control. More frequent drug use was not significantly associated with inadequate BP control (adjusted OR (AOR) 0.67; 95% CI 0.31 to 1.46, highest vs lowest tertile; AOR 0.72; 95% CI 0.36 to 1.41, middle vs lowest tertile) or BG control (AOR 0.27; 95% CI 0.07 to 1.10, highest vs lowest tertile; AOR 1.01; 95% CI 0.38 to 2.69, middle vs lowest tertile). Drug use severity was also not associated with BP or BG control. Cocaine use was associated with inadequate BG control compared to marijuana use (AOR 8.82; 95% CI1.86 to 41.90). Conclusions Among primary care patients with recent drug use and hypertension or diabetes, drug type was significantly associated with inadequate BG, but not BP control. Frequency and severity of use were not significant predictors of either outcome.</t>
  </si>
  <si>
    <t>Schwartz O.S.
 Amminger P.
 Baune B.T.
 Bedi G.
 Berk M.
 Cotton S.M.
 Daglas-Georgiou R.
 Glozier N.
 Harrison B.
 Hermens D.F.
 Jennings E.
 Lagopoulos J.
 Loo C.
 Mallawaarachchi S.
 Martin D.
 Phelan B.
 Read N.
 Rodgers A.
 Schmaal L.
 Somogyi A.A.
 Thurston L.
 Weller A.
 Davey C.G.</t>
  </si>
  <si>
    <t>The Study of Ketamine for Youth Depression (SKY-D): study protocol for a randomised controlled trial of low-dose ketamine for young people with major depressive disorder.</t>
  </si>
  <si>
    <t>Background: Existing treatments for young people with severe depression have limited effectiveness. The aim of the Study of Ketamine for Youth Depression (SKY-D) trial is to determine whether a 4-week course of low-dose subcutaneous ketamine is an effective adjunct to treatment-as-usual in young people with major depressive disorder (MDD). Method(s): SKY-D is a double-masked, randomised controlled trial funded by the Australian Government's National Health and Medical Research Council (NHMRC). Participants aged between 16 and 25 years (inclusive) with moderate-to-severe MDD will be randomised to receive either low-dose ketamine (intervention) or midazolam (active control) via subcutaneous injection once per week for 4 weeks. The primary outcome is change in depressive symptoms on the Montgomery-Asberg Depression Rating Scale (MADRS) after 4 weeks of treatment. Further follow-up assessment will occur at 8 and 26 weeks from treatment commencement to determine whether treatment effects are sustained and to investigate safety outcomes. Discussion(s): Results from this trial will be important in determining whether low-dose subcutaneous ketamine is an effective treatment for young people with moderate-to-severe MDD. This will be the largest randomised trial to investigate the effects of ketamine to treat depression in young people. Trial registration: Australian and New Zealand Clinical Trials Registry ID: ACTRN12619000683134. Registered on May 7, 2019. https://www.anzctr.org.au/Trial/Registration/TrialReview.aspx?id=377513 .Copyright © 2023, BioMed Central Ltd., part of Springer Nature.</t>
  </si>
  <si>
    <t>https://dx.doi.org/10.1186/s13063-023-07631-3</t>
  </si>
  <si>
    <t>Trials. 24(1) (no pagination), 2023. Article Number: 686. Date of Publication: December 2023.</t>
  </si>
  <si>
    <t>Waitayawinyu P.
 Wankan P.</t>
  </si>
  <si>
    <t>The success of MRI without sedations in 6-15 years old pediatric patients after watching MRI introductory video.</t>
  </si>
  <si>
    <t>High-quality imaging is important for effective diagnosis and treatment in pediatrics. In order to obtain such high-quality image, the patient has to be still during the scan, which may or may not require sedation depending on each patient's condition. This study, conducted at Siriraj Hospital in Bangkok, Thailand, focused on patient factors that influence success of radiologic procedures for patients without sedation. The participants were children aged between 6 to 15 years old. Participants and parents were asked to watch a 5-minute MRI introductory video, which was specially designed for children. Participants would then make decision whether they needed sedation or not. Fifty-five patients were included in this study. There were 37 patients agreed with non-sedation technique. Ninety-four percent of children (35/37) who decided to proceed without sedation, were able to complete their MRI sessions. Factors identified from this study that determined success in MRI without sedation in 6-15 years old patients were children at aged 11-15 years and children who had previous exposure to MRI without need of sedation/anesthesia. There was no anesthetic complication in sedation group.Copyright © 2016, Medical Association of Thailand. All rights reserved.</t>
  </si>
  <si>
    <t>Journal of the Medical Association of Thailand. 99(5) (pp 596-601), 2016. Date of Publication: May 2016.</t>
  </si>
  <si>
    <t>Pinto, Hayley;Maskrey, Vivienne;Swift, Louise;Rumball, Daphne;Wagle, Ajay;Holland, Richard</t>
  </si>
  <si>
    <t>The SUMMIT trial: A field comparison of buprenorphine versus methadone maintenance treatment.</t>
  </si>
  <si>
    <t>This prospective patient-preference study examined the effectiveness in practice of methadone versus buprenorphine maintenance treatment and the beliefs of subjects regarding these drugs. A total of 361 opiate-dependent individuals (89% of those eligible, presenting for treatment over 2 years at a drug service in England) received rapid titration then flexible dosing with methadone or buprenorphine; 227 patients chose methadone (63%) and 134 buprenorphine (37%). Participants choosing methadone had more severe substance abuse and psychiatric and physical problems but were more likely to remain in treatment. Survival analysis indicated those prescribed methadone were over twice as likely to be retained (hazard ratio for retention was 2.08 and 95% confidence interval [CI] = 1.49â€“2.94 for methadone vs. buprenorphine), However, those retained on buprenorphine were more likely to suppress illicit opiate use (odds ratio = 2.136, 95% CI = 1.509â€“3.027, p &lt; .001) and achieve detoxification. Buprenorphine may also recruit more individuals to treatment because 28% of those choosing buprenorphine (10% of the total sample) stated they would not have accessed treatment with methadone. (PsycINFO Database Record (c) 2019 APA, all rights reserved)</t>
  </si>
  <si>
    <t>https://doi.org/10.1016/j.jsat.2010.07.009</t>
  </si>
  <si>
    <t>Gmel, Gerhard;Akre, Christina;Astudillo, Mariana;BÃ¤hler, Caroline;Baggio, StÃ©phanie;Bertholet, Nicolas;Clair, Carole;Cornuz, Jacques;Daeppen, Jean-Bernard;Deline, StÃ©phane;Dermota, Petra;Dey, Michelle;Dupuis, Marc;EstÃ©vez, Natalia;Foster, Simon;Gaume, Jacques;Haug, Severin;Henchoz, Yves;Kuendig, HervÃ©;Mohler-Kuo, Meichun;N'Goran, Alexandra;Schaub, Michael;Studer, Joseph;Suris, Joan-Carles;Wang, Jen</t>
  </si>
  <si>
    <t>The Swiss Cohort Study on Substance Use Risk Factorsâ€”Findings of two waves.</t>
  </si>
  <si>
    <t>Aim: To summarize published findings in peer-reviewed journals of the first two waves of the Swiss Cohort Study on Substance Use Risk Factors (C-SURF), a longitudinal study assessing risk and protective factors of 5,987 young men during the phase of emerging adulthood (20 years at baseline, followed-up 15 months later). Methods: Included were 33 studies published until November 2014 focusing on substance use. Results: Substance use in early adulthood is a prevalent and stable behavior. The 12-month prevalence of nonmedical use of prescription drugs (10.6%) lies between that of cannabis (36.4%) and other illicit drugs such as ecstasy (3.7%) and cocaine (3.2%). Although peer pressure in the form of misconduct is associated with increased substance use, other aspects such as peer involvement in social activities may have beneficial effects. Regular sport activities are associated with reduced substance use, with the exception of alcohol use. Young men are susceptible to structural conditions such as the price of alcohol beverages or the density of on-premise alcohol outlets. Particularly alcohol use in public settings such as bars, discos or in parks (compared with private settings such as the home) is associated with alcohol-related harm, including injuries or violence. Being a single parent versus nuclear family has no effect on alcohol use, but active parenting does. Besides parenting, religiousness is an important protective factor for both legal and illegal substance use. Merely informing young men about the risks of substance use may not be an effective preventive measure. At-risk users of licit and illicit substances are more health literate, e. g., for example, they seek out more information on the interment than non-at-risk-users or abstainers. Discussion: There are a number of risk and protective substance use factors, but their associations with substance use do not necessarily agree with those found outside Europe. In the United States, for example, heavy alcohol use in this age group commonly takes place in private settings, whereas in Switzerland it more often takes place in public settings. Other behaviors, such as the nonmedical use of prescription drugs, appear to be similar to those found overseas, which may show the need for targeted preventive actions. C-SURF findings point to the necessity of establishing European studies to identify factors for designing specific preventive actions. (PsycInfo Database Record (c) 2022 APA, all rights reserved)</t>
  </si>
  <si>
    <t>https://doi.org/10.1024/0939-5911.a000380</t>
  </si>
  <si>
    <t>Nygart V.
 Pommerencke L.M.
 Haijen E.
 Kaelen M.
 Mortensen E.L.
 Nutt D.
 Carhart-Harris R.
 Erritzoe D.</t>
  </si>
  <si>
    <t>The therapeutic effect of a psychedelic experience: A prospective naturalistic study.</t>
  </si>
  <si>
    <t>Introduction: Recent research has shown promise for the application of psychedelic compounds for treating clinical depression and anxiety. However, there is a great need for a better understanding of what factors might play a role for these therapeutic effects. The present study uses a naturalistic online approach to investigate whether 1) a selfinitiated psychedelic experience leads to changes in clinical symptoms of depression and/or anxiety, and 2) any of the following factors have predictive value for their clinical effect; previous psychiatric history, drug pre-experience, therapeutic motive, drug dose, and intensity/nature of the acute psychedelic experience. Method(s): 604 subjects who planned to undergo a psychedelic experience were enrolled in an online survey (www.psychedelicsurvey.com). Change in depressive and anxiety symptoms (assessed with QIDS and STAI-T, respectively) served as primary outcomes, measures of the acute experience (MEQ and CEQ) as mediators and dose, psychiatric history, therapeutic motive and drug pre-experience as predictors. Age, gender and education were included as confounders. All measures were self-reported and gathered online at four different time points. Approaches for statistical analysis: Linear Mixed Models were applied using a step-up strategy for model building with time and either QIDS or STAI-T included as repeated effects and all covariates included as fixed effects. Each model also included an interaction term with time and the relevant predictor variable. Result(s): Relative to baseline, marked mean reductions in QIDS scores were observed after 2 weeks (mean=- 2.12+/-0.22, p&lt;0.001) with sustained effects 4 weeks post-experience (mean=-0.07+/-0.19, p=0.71). Interaction analysis revealed that the following factors were associated with more pronounced decreases in depression (QIDS) scores; higher doses, presence of a history of self-reported diagnose of depression/anxiety, and report of a therapeutic motive. A post-hoc analysis of participants with moderate to severe depressive symptoms at baseline showed that MEQ was borderline significantly associated with reductions in QIDS (beta=0.059, p=0.06) at 4-week follow-up. Marked and sustained improvements in anxiety (STAI-T) were also detected and changes were significantly associated with higher scores on CEQ and MEQ. This large-scale naturalistic study confirms previous antidepressant/anxiolytic findings from smaller lab-based trials, and identifies predictive factors for the clinical effects of a psychedelic experience. .</t>
  </si>
  <si>
    <t>https://dx.doi.org/10.1177/2398212819855490</t>
  </si>
  <si>
    <t>Brain and Neuroscience Advances. Conference: British Neuroscience Association Festival of Neuroscience, BNA 2019. Dublin Ireland. 3 (pp 399-400), 2019. Date of Publication: January - December 2019.</t>
  </si>
  <si>
    <t>Bell, DC; Atkinson, JS; Williams, ML; Nelson, R; Spence, RT</t>
  </si>
  <si>
    <t>The trajectory of client progress - A longitudinal pilot study</t>
  </si>
  <si>
    <t>emotional well-being; psychosocial change; substance abuse treatment; therapeutic relationship</t>
  </si>
  <si>
    <t>THERAPEUTIC COMMUNITIES; RETENTION; ABUSE; PSYCHOTHERAPY; CONNECTION; HEROIN</t>
  </si>
  <si>
    <t>Successful nonchemical drug treatment is a transformative experience: client change is the goal of treatment. Two domains in which programs intend to facilitate change are emotional well-being and the therapeutic relationship. Little previous research has addressed the question of what changes clients in drug treatment actually undergo while in treatment. This article presents results from a pilot longitudinal study of clients in two short-term drug treatment programs in Houston, TX. Results showed measurable increases in self-esteem and connection to counselor and decreases in anxiety and depression over the course of treatment Sor clients who completed treatment. Program graduates and early withdrawals showed distinctly different patterns of progress as measured by emotional and relationship scales. Copyright (C) 1996 Elsevier Science Inc.</t>
  </si>
  <si>
    <t>Pittel, Stephen M.;Hofer, Ricardo</t>
  </si>
  <si>
    <t>The transition to amphetamine abuse.</t>
  </si>
  <si>
    <t>Examines the transition from the use of psychedelics to the use of amphetamines with particular reference to the patterns of drug use in the Haight Ashbury area. Data were gathered from amphetamine users among a sample of approximately 250 Ss in a Haight Ashbury longitudinal research project. Findings indicate that amphetamine users did not differ appreciably from Ss using psychedelics in terms of background, values, and life style. The subjective effects of psychedelics and of amphetamines are compared using 1st-person accounts. It is hypothesized that in some Ss psychedelic drugs fail to compensate for impairment in ego functioning and that certain groups of Ss experience adverse and idiosyncratic experiences with psychedelic drugs which lead to the transition to amphetamines. Findings suggest that the transition to concomitant or predominant use of amphetamines may be due to the experience of anxiety of motivational reduction in the experiences with psychedelics or to personality characteristics which make psychedelic drug use intolerable. (22 ref) (PsycInfo Database Record (c) 2022 APA, all rights reserved)</t>
  </si>
  <si>
    <t>https://doi.org/10.1080/02791072.1972.10471485</t>
  </si>
  <si>
    <t>Journal of Psychedelic Drugs</t>
  </si>
  <si>
    <t>Inchausti L, Gorostiza I, Gonzalez Torres MA, Oraa R.</t>
  </si>
  <si>
    <t>The transition to Schizophrenia spectrum disorder from a first psychotic episode that did or did not appear to be induced by substance use</t>
  </si>
  <si>
    <t>10.1016/j.psychres.2023.115475</t>
  </si>
  <si>
    <t>Leeies M, Pagura J, Sareen J, Bolton JM.</t>
  </si>
  <si>
    <t>The use of alcohol and drugs to self-medicate symptoms of posttraumatic stress disorder</t>
  </si>
  <si>
    <t>Depress Anxiety</t>
  </si>
  <si>
    <t>10.1002/da.20677</t>
  </si>
  <si>
    <t>Bertolini G.
 Minelli C.
 Latronico N.
 Cattaneo A.
 Mura G.
 Melotti R.M.
 Iapichino G.</t>
  </si>
  <si>
    <t>The use of analgesic drugs in postoperative patients: The neglected problem of pain control in intensive care units. An observational, prospective, multicenter study in 128 Italian intensive care units.</t>
  </si>
  <si>
    <t>Objective: The use of analgesic drugs in patients admitted to Italian intensive care units (ICUs) was assessed. Method(s): An observational, prospective, cohort study was conducted, involving all adult patients admitted during a 1-month period in 128 Italian general ICUs. The use of analgesic drugs was evaluated for the first 2 postoperative days in surgical patients who stayed in ICU for at least 2 days. Result(s): We observed 661 postoperative patients who underwent elective (72%) or emergency surgery. Of the patients with an ICU stay of at least 2 days, 49% did not receive any opioids in the first 48 postoperative hours, and more than 35% did not receive any analgesic at all. The most used opioid was fentanyl, followed by morphine and buprenorphine. Among the 336 patients who received at least one opioid, as many as 42% had only a single bolus per day. Pain control was reported as the reason for drug use in 54.5% of opioid administrations, while control of anxiety covered 10.3% of them. The probability of receiving an opioid was lower for patients in coma. Conclusion(s): Management of postoperative pain in Italian ICUs was insuffcient, particularly in neurosurgical and comatose patients. A general lack of knowledge about pain and misconceptions about pain drugs may be at the basis of these results.</t>
  </si>
  <si>
    <t>https://dx.doi.org/10.1007/s00228-002-0432-y</t>
  </si>
  <si>
    <t>European Journal of Clinical Pharmacology. 58(1) (pp 73-77), 2002. Date of Publication: 2002.</t>
  </si>
  <si>
    <t>Gunn H.</t>
  </si>
  <si>
    <t>The use of antioxidants with chemotherapy and radiotherapy in cancer treatment: A review.</t>
  </si>
  <si>
    <t>Journal of Orthomolecular Medicine. 19(4) (pp 246-253), 2004. Date of Publication: Fourth Quarter 2004.</t>
  </si>
  <si>
    <t>Speri, Leonardo;SchilirÃ², Giovanni;Bezzetto, Amedeo;Cifelli, Giuseppina;De Battisti, Laura;Marchi, Sabrina;Modenese, Michele;Varalta, Fabrizio;Consigliere, Francesco</t>
  </si>
  <si>
    <t>The use of artificial neural networks methodology in the assessment of 'vulnerability' to heroin use among Army Corps soldiers: A preliminary study of 170 cases inside the Military Hospital of Legal Medicine of Verona.</t>
  </si>
  <si>
    <t>Describes a preliminary study of screening/diagnostic instruments for prediction for large-scale application in the military field at the Neuropsychiatric Department of the Military Hospital of Legal Medicine of Verona and for the prevention of self-destructive behaviors, particularly through the use of drugs. 170 military personnel divided into 3 subsamples were examined. The 1st subsample was characterized by a strong tendency towards normalcy, the 2nd by a strong tendency towards pathology, and the 3rd by a great variety of expressions of psychological and social problems, which were not necessarily related to drug use. Ss were administered a questionnaire designed according to Squashing Theory principles (M. Buscema, 1994). Answers were processed by an Artificial Neural Network (ANN) created by Semeion Research Center in Rome (M. Buscema, 1996) and were compared with a standard clinical psychiatric assessment report and with the results of psychodiagnostic tests. Results document ANN's remarkable ability to recognize Ss with declared, in exordium and 'at risk' pathological behaviors. Blind results on learning and trial samples show a very high predictive capacity (over 90%). (PsycINFO Database Record (c) 2016 APA, all rights reserved)</t>
  </si>
  <si>
    <t>https://doi.org/10.3109/10826089809115886</t>
  </si>
  <si>
    <t>Schaeffer T.H.
 Kralik K.S.
 Strout T.D.</t>
  </si>
  <si>
    <t>The use of ketamine for agitated patients in the prehospital setting: A systematic review of the literature.</t>
  </si>
  <si>
    <t>Background: Prehospital providers are often faced with intoxicated, agitated or violent patients placing both patients and providers at risk. While some EMS systems are using ketamine for agitation little is known about the safety and efficacy of this approach. Our objective was to identify, summarize and analyze the available literature to determine the efficacy and safety of the use of ketamine for the treatment of undifferentiated agitation in the prehospital setting. Method(s): Using broad search terms we conducted an electronic search of relevant databases from 1946 - January 2015, hand searched references from pertinent journals and articles, as well as the gray literature. We selected original studies that evaluated the use of ketamine in the prehospital setting with agitated or violent patients. Two investigators identified eligible studies, evaluated validity and extracted data. Study quality and risk of bias were evaluated. Case reports and series were also collated and summarized. Result(s): 263 papers were identified for possible inclusion and 257 were excluded leaving six studies (168 patients) for full systematic appraisal. One case series and 5 single case reports (7 patients) were also located. All of the studies (n = 6) used a retrospective methodology. Studies evaluated time to sedation (n = 1), sedation level (n = 1), provider's assessments of improvement (n = 1), the rates of prehospital (n = 1) and emergency department endotracheal intubation (ET) (n = 2), adverse events (n = 4), mental status changes (n = 1) and the need for additional sedation (n = 1). Sample size ranged from 1 to 52 patients. Ketamine doses varied from 4-5 mg/kg IM to 0.5 to 2 mg/kg IV. Five studies reported 43 adverse events in 41 patients (25%) with the most common being ET (n = 17, 10%), hypertension or tachycardia within 72 hours (n = 10, 6%), hypoxia or respiratory depression (n = 7, 4%), emergence reaction (n = 3, 2%), and laryngospasm (n = 2, 2%). All 6 studies reported improvement in agitation or increased sedation following ketamine. Case report/series outcomes supported research findings with decreased agitation noted in each case along with tachycardia (n = 3), transient hypertension (n = 1), and laryngospasm (n = 1). Conclusion(s): Little empiric evidence regarding the efficacy and safety of the use of ketamine for acutely intoxicated, agitated, or violent patients in the prehospital setting exists. Current studies are retrospective and are limited by potential sources of bias. While the current literature supports ketamine's efficacy in decreasing agitation in this environment, prospective study with standardized outcomes assessment and careful evaluation of adverse events is warranted.</t>
  </si>
  <si>
    <t>Clinical Toxicology. Conference: 2015 Annual Meeting of the North American Congress of Clinical Toxicology, NACCT 2015. San Francisco, CA United States. Conference Publication: (var.pagings). 53(7) (pp 657), 2015. Date of Publication: 2015.</t>
  </si>
  <si>
    <t>Dale, Robert T.;Dale, Farley R.</t>
  </si>
  <si>
    <t>The use of methadone in a representative group of heroin addicts.</t>
  </si>
  <si>
    <t>Presents findings of a 12-mo longitudinal study of 814 randomly selected addicts admitted into a methadone maintenance program. At the end of 2 mo, 23% had been discharged and at 8 mo, 37% had been discharged; 75% of these discharges were for missed appointments. Data are reported for the 615 Ss who remained at the end of 2 mo and for random samples of 100 Ss during the 4th and 8th mo of the program. Results of urine reports indicate a tendency for spontaneous improvement from heroin abuse with increased time on methadone maintenance. Success with methadone also appeared to be related to ethnic background: black ghetto addicts had the poorest urine reports and made up the largest percentage of treatment failures. The employment rate for males increased from 20% at the time of admission to 44% at the end of the 8th mo. Alcohol was the most frequently abused drug which could be legally obtained; cocaine, the most frequently abused illegally obtained drug. It is concluded that methadone maintenance can be considered an effective palliative rather than a curative measure and that it can be effective when applied to a representative group of hard-core heroin addicts. (PsycInfo Database Record (c) 2022 APA, all rights reserved)</t>
  </si>
  <si>
    <t>https://doi.org/10.3109/10826087309057476</t>
  </si>
  <si>
    <t>Paino, M; Aletraris, L; Roman, PM</t>
  </si>
  <si>
    <t>The use of off-label medications in substance abuse treatment programs</t>
  </si>
  <si>
    <t>Medication-assisted treatment; Off-label medication; substance use disorders; treatment centers</t>
  </si>
  <si>
    <t>DISORDER TREATMENT PROGRAMS; DOUBLE-BLIND; COCAINE DEPENDENCE; ALCOHOL DEPENDENCE; TOPIRAMATE; BACLOFEN; EFFICACY; NALTREXONE; ADOPTION; IMPLEMENTATION</t>
  </si>
  <si>
    <t>Background: Substance use disorder (SUD) treatment centers serve a population of clients who have diverse needs, and may desire or require access to varied treatments while seeking care for their SUDs. While pharmacotherapies have increased in popularity for the treatment of SUDs, adoption rates do remain quite low. But a wider array of pharmacotherapies has become available in recent years which may shift the trend. This article helps shed light on how variations in SUD treatment centers develop and persist with regard to the adoption and delivery of off-label medications. Methods: We use a nationally representative and longitudinal sample of SUD treatment centers in the US (N = 196). We use a logistic regression to analyze the relationship between organizational characteristics and offering any medications, off-label. We also use a negative binomial regression to analyze the relationship between organizational characteristics and the number of medications that were used off-label. Results: Our findings reveal that older centers, accredited centers, and centers that offer mental health screenings are all positively associated with the provision of off-label medication in SUD treatment. We also find a positive relationship between private funding and offering a greater number of off-label medications. Conclusions: Our results suggest that SUD clients who seek treatment from centers that offer medications off-label, may have access to a greater number of medication-assisted treatment options.</t>
  </si>
  <si>
    <t>Romayne G.</t>
  </si>
  <si>
    <t>The use of opioids for dyspnea in advanced disease.</t>
  </si>
  <si>
    <t>https://dx.doi.org/10.1503/cmaj110024</t>
  </si>
  <si>
    <t>CMAJ. Canadian Medical Association Journal. 183(10) (pp 1170), 2011. Date of Publication: 12 Jul 2011.</t>
  </si>
  <si>
    <t>Robinson R.
 Chauhan A.
 England R.
 Boyland R.</t>
  </si>
  <si>
    <t>THE USE OF OPIOIDS IN SYRINGE DRIVERS: AN AUDIT ACROSS 2 SPECIALIST PALLIATIVE CARE SERVICES IN THE EAST MIDLANDS REGION.</t>
  </si>
  <si>
    <t>Background There has been a recent increase in concern regarding the use of opioid medications in syringe drivers following the publicised report of the Gosport Inquiry, 2018. In our own clinical practice we have seen an increased anxiety and caution regarding syringe drivers, particularly in the community. Aim To identify the average starting dose of opioids in syringe drivers for patients known to the Specialist Palliative Care Teams (SPC) across three settings; hospice, hospital and community. John Eastwood Hospice, Mansfield was the initial site in 2018 and a similar audit was conducted at Royal Derby Hospital in 2019. Standards Our standards were taken from a number of sources, including the Palliative Care Formulary. For patients already on opioids, total daily dose should be appropriately converted to the opioid being used in the driver; for an opioid naive patient, 10-20 mg morphine is suggested. Clinical judgement based on the patient's individual needs is vital. Method Patients commenced on a syringe driver with an opioid across a 2-month period were identified; retrospectively in Mansfield, prospectively in Derby. Retrospective case note review was carried out using electronic and/or paper records. Results The average (mean) starting dose of opioid in a syringe driver (morphine subcutaneous equivalent) prescribed or advised by SPC was 27 mg (range 2.5 mg-160 mg) in Mansfield, 21 mg (range 3.75 mg-80 mg) in Derby. All patients had a documented indication for both the use of an opioid and use of a syringe driver. Doses used were comparable to opioid use in the preceding 24 hours. Conclusions The results from these audits are reassuring; demonstrating that when opioids in syringe drivers are used, the indication is considered, doses used are small compared to standards, and in the majority it is beneficial. The results between sites were similar, suggesting that practice is consistent across different areas of the region.</t>
  </si>
  <si>
    <t>https://dx.doi.org/10.1136/spcare-2021-PCC.153</t>
  </si>
  <si>
    <t>BMJ Supportive and Palliative Care. Conference: Palliative Care Congress 1 Specialty: 3 Settings - Home, Hospice, Hospital Edinburgh International Conference. Virtual. 11(Supplement 1) (pp A58), 2021. Date of Publication: March 2021.</t>
  </si>
  <si>
    <t>The use of paracetamol (acetaminophen) among a community sample of people with chronic non-cancer pain prescribed opioids.</t>
  </si>
  <si>
    <t>Background The regular use of simple analgesics in addition to opioids such as paracetamol (or acetaminophen) is recommended for persistent pain to enhance analgesia. Few studies have examined the frequency and doses of paracetamol among people with chronic non-cancer pain including use above the recommended maximum daily dose. Aims To assess (i) the prevalence of paracetamol use among people with chronic non-cancer pain prescribed opioids, (ii) assess the prevalence of paracetamol use above the recommended maximum daily dose and (iii) assess correlates of people who used paracetamol above the recommended maximum daily dose including: age, gender, income, education, pain severity and interference, use of paracetamol/opioid combination analgesics, total opioid dose, depression, anxiety, pain self-efficacy or comorbid substance use, among people prescribed opioids for chronic non-cancer pain. Methods This study draws on baseline data collected for the Pain and Opioids IN Treatment (POINT) study and utilises data from 962 interviews and medication diaries. The POINT study is national prospective cohort of people with chronic non-cancer pain prescribed opioids. Participants were recruited from randomly selected pharmacies across Australia. Results Sixty-three per cent of the participants had used paracetamol in the past week (95% CI = 59.7-65.8). Among the paracetamol users 22% (95% CI = 19.3-24.6) had used paracetamol/opioid combination analgesics and 4.8% (95% CI = 3.6-6.3) had used paracetamol above the recommended maximum daily dose (i.e. &gt; 4000 mg/day). Following binomial logistic regression (chi2 = 25.98, df = 10, p = 0.004), people who had taken above the recommended maximum daily dose were less likely to have low income (AOR = 0.52, 95% CI = 0.27-0.99), more likely to use paracetamol/opioid combination analgesics (AOR = 2.01, 95% CI = 1.02-3.98) and more likely to take a higher opioid dose (AOR = 1.00, 95% CI = 1.00-1.01). Conclusion The majority of people with chronic non-cancer pain prescribed opioids report using paracetamol appropriately. High income, use of paracetamol/opioid combination analgesics and higher opioid dose were independently associated with paracetamol use above the recommended maximum daily dose.Copyright © 2015 John Wiley &amp; Sons Ltd.</t>
  </si>
  <si>
    <t>https://dx.doi.org/10.1111/ijcp.12716</t>
  </si>
  <si>
    <t>International Journal of Clinical Practice. 69(11) (pp 1366-1376), 2015. Date of Publication: November 2015.</t>
  </si>
  <si>
    <t>Agger J.L.
 Fink P.K.
 Gormsen L.K.
 Jensen J.S.
 Schroder A.</t>
  </si>
  <si>
    <t>The use of prescription medication in 239 patients with multiple functional somatic syndromes.</t>
  </si>
  <si>
    <t>Objective: To describe the use of prescription drugs and their association with patient characteristics in patients with multiple functional somatic syndromes (FSS) focusing on drugs generally recommended and not recommended in FSS treatment. Method(s): Using data from a national prescription registry, we describe the drug use during a two-year period for 239 trial participants. Using regression models, we analyse the associations of patient characteristics with the patterns of use of antidepressants, anticonvulsants, opioids and sedatives. Result(s): The use of prescription drugs was highly heterogeneous. Antidepressants were used at least temporarily by 34% (88/239), anticonvulsants by 7% (16/239), opioids by 26% (61/239) and sedatives by 20% (47/239) of the patients. Severe impairment due to multiple FSS was associated with use of opioids or sedatives (OR 6.49 (95% CI 2.68-15.68; p &lt; 0.001)) but also with use of antidepressants or anticonvulsants (OR 3.42 (95% CI 1.35-8.65; p = 0.009)). Poor self-reported physical health, additional physical comorbidities and low socioeconomic status were associated with use of opioids or sedatives only. Conclusion(s): Antidepressants and anticonvulsants were modestly used. Opioids and sedatives were especially used by the severely affected patients. Balancing treatment expectations and enhancing patients' understanding of FSS may direct treatments towards more generally recommended drugs.Copyright © 2018 Elsevier Inc.</t>
  </si>
  <si>
    <t>https://dx.doi.org/10.1016/j.genhosppsych.2018.02.001</t>
  </si>
  <si>
    <t>General Hospital Psychiatry. 51 (pp 96-105), 2018. Date of Publication: March 2018.</t>
  </si>
  <si>
    <t>Kelly, Tammas Frederick;Lieberman, Daniel Z.</t>
  </si>
  <si>
    <t>The utility of the combination of dextromethorphan and quinidine in the treatment of bipolar II and bipolar NOS.</t>
  </si>
  <si>
    <t>Background: Dextromethorphan is an over-the-counter antitussive agent that may be a rapidly acting treatment for bipolar depression. Like ketamine, it is an NMDA receptor antagonist. Methods: We conducted a retrospective chart review of depressed patients with treatment resistant bipolar II or bipolar NOS disorder who were treated with the combination of dextromethorphan 20mg and quinidine 10mg (DMQ). One pill of DMQ taken once or twice a day was added to participants' drug regimen. No changes were made to the pre-existing drug regimen during the course of treatment with DMQ. The primary outcome measure was the Clinical Global Impression-Improvement (CGI-I) score after 90 days of treatment. Results: Seventy-seven participants met the inclusion criteria. All had been experiencing depressive symptoms for at least two years, and the mean number of failed medication trials was 21.2. The average CGI-I score at day 90 was 1.66 (1 = slightly improved, 2 = much improved). Some patients reported improvement within 1â€“2 days of starting DMQ. Nineteen patients discontinued treatment due to adverse effects, chiefly nausea. Limitations: Because this was a retrospective chart review with no control group, conclusions about causation cannot be made. Nevertheless, the duration of depressive symptoms prior to starting DMQ makes spontaneous recovery less likely. Conclusions: DMQ, an NMDA antagonist, may be effective in the treatment of bipolar depression. Because its putative mechanism does not depend on the monoaminergic system, it may be appropriate for patients who have not responded to other medications. Unlike ketamine, DMQ does not require IV administration. (PsycINFO Database Record (c) 2019 APA, all rights reserved)</t>
  </si>
  <si>
    <t>https://doi.org/10.1016/j.jad.2014.05.050</t>
  </si>
  <si>
    <t>Marquine M.J.
 Montoya J.L.
 Umlauf A.
 Fazeli P.L.
 Gouaux B.
 Heaton R.K.
 Ellis R.J.
 Letendre S.L.
 Grant I.
 Moore D.J.
 Marcotte T.D.
 Marquie-Beck J.
 Sherman M.
 McCutchan J.A.
 Best B.
 Schrier R.
 Rosario D.
 Woods S.P.
 Cherner M.
 Dawson M.
 Fennema-Notestine C.
 Buchsbaum M.S.
 Hesselink J.
 Archibald S.L.
 Brown G.
 Buxton R.
 Dale A.
 Liu T.
 Masliah E.
 Achim C.
 Smith D.M.
 Richman D.
 Lipton S.
 Atkinson J.H.
 Gamst A.C.
 Cushman C.
 Abramson I.
 Vaida F.
 Deutsch R.</t>
  </si>
  <si>
    <t>The Veterans Aging Cohort Study (VACS) Index and Neurocognitive Change: A Longitudinal Study.</t>
  </si>
  <si>
    <t>Background. The Veterans Aging Cohort Study (VACS) Index, a composite marker of disease severity among human immunodeficiency virus (HIV)-infected persons, has been associated with concurrent risk for neurocognitive impairment (NCI). The present study examined whether the VACS Index predicts longitudinal neurocognitive change. Methods. Participants included 655 HIV-infected persons followed for up to 6 years in cohort studies at the University of California, San Diego, HIV Neurobehavioral Research Program (mean age at baseline, 42.5 years; 83% male; 60% white; AIDS in 67%; median current CD4+ T-cell count, 346/muL; 61% receiving antiretroviral therapy). The VACS Index was calculated through standard methods. Participants completed a comprehensive neurocognitive battery. Neurocognitive status was plotted over time using demographically and practice-adjusted global and domain T scores. NCI was defined by global deficit scores derived from T scores. Results. Baseline VACS Index scores were not predictive of changes in global T scores during the follow-up period (P =. 14). However, in time-dependent analyses adjusting for covariates, higher VACS Index scores were significantly associated with worse global and domain neurocognitive performance (Ps &lt;. 01), as well as increased risk for developing NCI in a subgroup of persons who were neurocognitively normal at baseline (hazard ratio [HR], 1.17; P &lt;. 001). We categorized VACS Index scores by quartiles and found that the upper-quartile group was significantly more likely to develop NCI than the lower quartile (HR, 2.16; P &lt;. 01) and middle groups (HR, 1.76; P &lt;. 01). Conclusions. Changes in VACS Index scores correspond to changes in neurocognitive function. HIV-infected persons with high VACS Index scores are at increased risk for decline and incident NCI. The VACS Index shows promise as a tool for identifying HIV-infected persons at risk for NCI.Copyright © The Author 2016.</t>
  </si>
  <si>
    <t>https://dx.doi.org/10.1093/cid/ciw328</t>
  </si>
  <si>
    <t>Clinical Infectious Diseases. 63(5) (pp 694-702), 2016. Date of Publication: 01 Sep 2016.</t>
  </si>
  <si>
    <t>Reddon, H; Grant, C; Nosova, E; Fairbairn, N; Barrios, R; Justice, AC; Nolan, S; Socias, ME; Milloy, MJ</t>
  </si>
  <si>
    <t>The Veterans Aging Cohort Study (VACS) Index Predicts Mortality in a Community-recruited Cohort of People With Human Immunodeficiency Virus (HIV) Who Use Illicit Drugs</t>
  </si>
  <si>
    <t>VACS index; mortality; HIV; people who use drugs; Restricted Index</t>
  </si>
  <si>
    <t>The Veterans Aging Cohort Study (VACS) index combines commonly collected clinical biomarkers to estimate human immunodeficiency virus (HIV) disease severity. Among a prospective cohort of people living with HIV who use illicit drugs (PWUD) (n = 948), we found that the VACS index was significantly associated with mortality over a 20-year study period.</t>
  </si>
  <si>
    <t>Janeiro, LuÃ­s;Ribeiro, EugÃ©nia;FaÃ­sca, LuÃ­s;Lopez Miguel, MarÃ­a JosÃ©</t>
  </si>
  <si>
    <t>Therapeutic alliance dimensions and dropout in a therapeutic community: â€œBond with me and I will stayâ€_x009d_.</t>
  </si>
  <si>
    <t>Purpose: A better therapeutic alliance at the beginning of treatment for addictive behaviours has been found to prevent dropout. The purpose of this paper is to evaluate how the development of therapeutic alliance dimensions was associated with the dropout prevention. Design/methodology/approach: A total of 23 participants presented a substance use disorder related to heroin or cocaine and were in three distinct treatment phases of a therapeutic community. Each participant filled in the therapeutic alliance measures once a week after mini-groups. A naturalistic prospective research design was used to collate 198 repeated alliance measures. Findings: Participants who presented stable bond development at higher levels tended to stay in treatment, whereas those who developed stable bonds at lower levels tended to drop out. The goals and tasks dimension increased significantly across the phases and was not associated with dropout. Practical implications: To prevent dropout, therapists should pay special attention to residents who manifest difficulties in establishing stable and secure bonds and not overestimate the impact of the goals and tasks alliance dimension, as it is not a failsafe indicator of treatment retention. Originality/value: The alliance dimensions were differentiated (bond, goals and tasks) and studied throughout the treatment, pointing out the importance of therapeutic relationship dynamic variables to prevent dropout. (PsycINFO Database Record (c) 2020 APA, all rights reserved)</t>
  </si>
  <si>
    <t>https://doi.org/10.1108/TC-12-2017-0036</t>
  </si>
  <si>
    <t>Emerald Publishing</t>
  </si>
  <si>
    <t>Ziegeler, S; Fritsch, E; Bauer, C; Mencke, T; Muller, BI; Soltesz, S; Silomon, M</t>
  </si>
  <si>
    <t>Therapeutic Effect of Intrathecal Morphine After Posterior Lumbar Interbody Fusion Surgery A Prospective, Double-Blind, Randomized Study</t>
  </si>
  <si>
    <t>intrathecal morphine; PLIF surgery; post-operative analgesia; randomized controlled trial</t>
  </si>
  <si>
    <t>POSTOPERATIVE PAIN RELIEF; SPINAL SURGERY; EPIDURAL ANALGESIA; OPIATE RECEPTOR; FENTANYL; SECTION; HUMANS</t>
  </si>
  <si>
    <t>Study Design. Prospective, double-blind, randomized, placebo-controlled study. Objective. To assess the efficacy and safety of 0.4 mg intrathecal morphine for postoperative pain control after posterior lumbar interbody fusion (PLIF) surgery. Summary of Background Data. Multiple studies have established the technique of intrathecal morphine analgesia in a wide variety of clinical settings. Several trials were conducted in patients undergoing spine surgery, generally supporting the efficacy for this type of surgery. Many exhibit methodologic problems with dosing regimes or study design. Methods. After the institutional review board-approval and written informed consent, 52 patients scheduled for PLIF-surgery were enrolled, of whom 46 could be analyzed. Patients were randomized to receive 0.4 mg morphine (M-group) or normal saline (P-group) intrathecally under direct vision before the end of surgery. Additionally, all patients received a piritramide patient-controlled-analgesia for individual pain control. Measures included visual analog scale-scores and blood-gas analysis over 20 hours after surgery. Morphine associated side effects and complications were recorded. Results. Visual analog scale-scores at rest and when the patients bent their legs were comparable between groups throughout the observation period, only being significantly lower in the M-group at rest 4 and 8 hours after surgery. Cumulative piritramide patient-controlled-analgesia requirements were significantly lower in the M-group throughout the observed 20 hours after surgery. Patients of the M-group were experiencing mild respiratory depression 4 hours after surgery not demanding any intervention, though. With respect to other morphine associated side effects or complications, there was no difference between the study groups. Conclusion. We demonstrated the efficacy of 0.4 mg intrathecal morphine after PLIF-surgery as indicated by a significantly lower cumulative piritramide requirement without any serious increase of opioid associated side effects. Therefore, morphine in a dose of 0.4 mg administered intrathecally seems to be a viable alternative therapeutic option to provide postoperative analgesia with PLIF-surgery.</t>
  </si>
  <si>
    <t>Kundal D.
 Raj R.
 Garg R.
 Koola M.M.
 Zachariah A.R.
 Paul S.D.
 Bai M.Y.
 Florentin O.D.
 Varghese S.P.</t>
  </si>
  <si>
    <t>Therapeutic Efficacy of Rhemercise: A Novel Mindfulness Technique in Patients With Opioid Use Disorder.</t>
  </si>
  <si>
    <t>Objective: Rhemercise is a novel mindfulness technique used to prevent relapse in opioid use disorder (OUD). Rhemercise is a quantifiable and intentional slow-breathing technique that could increase subjective well-being, which helps to prevent relapse in OUD by reducing craving, negative affect, and visceral reactivity. The objective of this study was to assess the efficacy of rhemercise as an adjunctive therapy in patients with OUD undergoing detoxification. Method(s): This was a hospital-based, open-label, prospective, and exploratory study conducted between June 2018 and June 2019 that included 126 male inpatients admitted for detoxification of OUD. Patients with OUD diagnosed according to ICD-10 criteria who were aged 18-65 years were included in the study. Patients with other psychiatric disorders were excluded. Participants were divided into 2 groups: Group A (n = 63) comprised patients receiving treatment as usual + rhemercise, and group B (n = 63) received treatment as usual only. Assessment tools included the Clinical Opiate Withdrawal Scale, Brief Pain Inventory, and Subjective Well-Being Inventory. Result(s): Various domains of the Subjective Well-Being Inventory (general well-being-positive affect [P =.02], confidence in coping [P =.007], inadequate mental mastery [P =.002]) improved significantly among OUD patients who received rhemercise treatment compared to treatment as usual. Conclusion(s): Rhemercise promoted general well-being and positive affect and decreased the opioid withdrawal symptoms, thereby potentially reducing the overall risk for relapse. Future studies are warranted with rhemercise to validate these promising findings.Copyright © 2022 Physicians Postgraduate Press, Inc.</t>
  </si>
  <si>
    <t>https://dx.doi.org/10.4088/PCC.21m03064</t>
  </si>
  <si>
    <t>Primary Care Companion for CNS Disorders. 24(1) (pp e1-e8), 2022. Article Number: 21m03064. Date of Publication: 2022.</t>
  </si>
  <si>
    <t>Post-White J.
 Kinney M.E.
 Savik K.
 Gau J.B.
 Wilcox C.
 Lerner I.</t>
  </si>
  <si>
    <t>Therapeutic Massage and Healing Touch Improve Symptoms in Cancer.</t>
  </si>
  <si>
    <t>Complementary therapies are increasingly used to reduce side effects of cancer treatment, without evidence for their effectiveness. In a randomized, prospective, 2-period, crossover intervention study, the authors tested the effects of therapeutic massage (MT) and healing touch (HT), in comparison to presence alone or standard care, in inducing relaxation and reducing symptoms in 230 subjects. MT and HT lowered blood pressure, respiratory rate (RR), and heart rate (HR). MT lowered anxiety and HT lowered fatigue, and both lowered total mood disturbance. Pain ratings were lower after MT and HT, with 4-week nonsteroidal antiinflammatory drug use less during MT. There were no effects on nausea. Presence reduced RR and HR but did not differ from standard care on any measure of pain, nausea, mood states, anxiety, or fatigue. MT and HT are more effective than presence alone or standard care in reducing pain, mood disturbance, and fatigue in patients receiving cancer chemotherapy.</t>
  </si>
  <si>
    <t>https://dx.doi.org/10.1177/1534735403259064</t>
  </si>
  <si>
    <t>Integrative Cancer Therapies. 2(4) (pp 332-344), 2003. Date of Publication: December 2003.</t>
  </si>
  <si>
    <t>Leone M.
 Proietti Cecchini A.
 Mea E.
 D'Amico D.
 Tullo V.
 Grazzi L.
 Bussone G.</t>
  </si>
  <si>
    <t>Therapeutic neurostimulation in chronic headaches: Problems of patient selection.</t>
  </si>
  <si>
    <t>Chronic daily headache that does not respond or no longer responds to prophylaxis is commonly encountered at specialist headache centres. Animal and brain imaging studies indicate that peripheral neurostimulation affects brain areas involved in pain modulation, providing a rationale for its use in these conditions. We examine problems related to the selection of chronic daily headache patients for peripheral neurostimulation. These conditions are often associated with analgesic (including opioid) overuse, and psychiatric or other comorbidities, and the terms used to describe them (chronic migraine, transformed migraine, chronic daily headache and chronic tension-type headache) are insufficiently informative about these patients when proposed for neurostimulation. Longitudinal studies indicate that pre-existing subclinical depressive and anxious states play a key role in chronicisation and that the probability of responding to treatment is inversely related to headache frequency. These considerations suggest the need for extensive characterisation of patients proposed for neurostimulation. We propose that patients being considered for neurostimulation should be followed for at least a year, and that their headache over this time should consistently be frequent (all or most days) and drug refractory. We also propose that only completely drug-resistant (as opposed to partially drug-resistant) patients be considered for neurostimulation unless there are other indications. © Springer-Verlag Italia 2008.</t>
  </si>
  <si>
    <t>https://dx.doi.org/10.1007/s10072-008-0889-2</t>
  </si>
  <si>
    <t>Neurological Sciences. 29(SUPPL. 1) (pp S59-S61), 2008. Date of Publication: May 2008.</t>
  </si>
  <si>
    <t>Babalonis S.
 Walsh S.L.</t>
  </si>
  <si>
    <t>Therapeutic potential of opioid/cannabinoid combinations in humans: Review of the evidence.</t>
  </si>
  <si>
    <t>The endogenous opioid and cannabinoid receptor systems are widely distributed and co-localized throughout central and peripheral nervous system regions. A large body of preclinical evidence suggests that there are functional interactions between these two systems that may be leveraged to address various health conditions. Numerous animal studies have shown that cannabinoid agonists (e.g., delta-9-tetrahydrocannabinol [DELTA9-THC]) enhance the analgesic effects of micro-opioid analgesics as evidenced by decreasing the opioid dose required for analgesia (i.e., opioid sparing) and extending the duration of the opioid analgesia. In contrast, controlled human laboratory studies and clinical trials have not demonstrated robust analgesic or opioid-sparing effects from opioid-cannabinoid combinations. Meta-analyses of the literature (clinical trials, controlled laboratory studies; some non-controlled studies/case reports) have examined the effects of cannabis/cannabinoids for pain relief in those taking a wide variety of analgesics, including prescription opioid medications. These data do not strongly support the use of cannabinoids for chronic pain nor do prospective studies demonstrate significant cannabinoid-mediated opioid-sparing effects. Preclinical studies have also suggested a role for cannabinoids for the treatment of opioid withdrawal. Controlled laboratory and clinical studies suggest that there may be a modest signal for DELTA9-THC to suppress some opioid signs and symptoms but they are not completely ameliorated and there may also be concerns around safety of DELTA9-THC administration in a state of heightened autonomic arousal as occurs with opioid withdrawal. Despite anecdotal and correlational reports suggesting a benefit of cannabis on reducing opioid overdose, there is no strong data supporting this contention and emerging reports have conflicting results. In summary, there is a groundswell of public advocacy supporting the use of cannabis and cannabinoids to replace opioid analgesics or to reduce opioid use; however, the extant controlled clinical data do not support the role of cannabinoids for opioid replacement or opioid-sparing effects when treating opioid use disorder or chronic pain.Copyright © 2020</t>
  </si>
  <si>
    <t>https://dx.doi.org/10.1016/j.euroneuro.2020.03.002</t>
  </si>
  <si>
    <t>European Neuropsychopharmacology. 36 (pp 206-216), 2020. Date of Publication: July 2020.</t>
  </si>
  <si>
    <t>Ledwos N, Rodas JD, Husain MI, Feusner JD, Castle DJ.</t>
  </si>
  <si>
    <t>Therapeutic uses of psychedelics for eating disorders and body dysmorphic disorder</t>
  </si>
  <si>
    <t>J Psychopharmacol. 2023 Jan;37(1):3-13. doi: 10.1177/02698811221140009. Epub 2022 Dec 14.</t>
  </si>
  <si>
    <t>10.1177/02698811221140009</t>
  </si>
  <si>
    <t>Bakker J.M.
 Lieverse R.
 Menne-Lothmann C.
 Viechtbauer W.
 Pishva E.
 Kenis G.
 Geschwind N.
 Peeters F.
 Van Os J.
 Wichers M.</t>
  </si>
  <si>
    <t>Therapygenetics in mindfulness-based cognitive therapy: Do genes have an impact on therapy-induced change in real-life positive affective experiences?.</t>
  </si>
  <si>
    <t>Positive affect (PA) has an important role in resilience against depression and has been shown to increase with mindfulness-based cognitive therapy (MBCT). To elucidate the underlying mechanisms of change in PA as well as develop insights that may benefit personalized medicine, the current study examined the contribution of genetic variation to individual differences in change in PA in response to MBCT. Individuals (n = 126) with residual depressive symptoms were randomized to either an MBCT group or treatment as usual. PA was assessed using experience sampling methodology (ESM). Single-nucleotide polymorphisms (SNPs) in genes known to be involved in reward functioning were selected. SNPs in the genes for brain-derived neurotrophic factor (BDNF), the muscarinic acetylcholine receptor M2 (CHRM2), the dopamine receptor D4 (DRD4) and the i1 opioid receptor (OPRM1) significantly moderated the impact of treatment condition over time on PA. Genetic variation in the genes for CHRM2 and OPRM1 specifically had an impact on the level of PA following MBCT. The current study shows that variation in response to MBCT may be contingent on genetic factors associated with the regulation of PA. These findings contribute to our understanding of the processes moderating response to treatment and prediction of treatment outcome.Copyright © 2014 Macmillan Publishers Limited. All rights reserved.</t>
  </si>
  <si>
    <t>https://dx.doi.org/10.1038/tp.2014.23</t>
  </si>
  <si>
    <t>Translational Psychiatry. 4(4) (no pagination), 2014. Article Number: e384. Date of Publication: 01 Jan 2014.</t>
  </si>
  <si>
    <t>Richter, Kimber Kay Paschall</t>
  </si>
  <si>
    <t>Three case studies evaluating a community-based initiative to reduce adolescent substance abuse.</t>
  </si>
  <si>
    <t>Adolescent drug use, across many substances, increased sharply in the early 1990s. This paper presents three case studies of a comprehensive community-based coalition to prevent adolescent substance abuse. Case Study 1 is a comprehensive evaluation of the overall coalition; a quasi-experimental design is introduced for one outcome measure. Case Studies 2 and 3 evaluate the effects of two community changes effected by the coalition; (a) an experimental study of the effects of merchant training and random police officer 'stings' on alcohol sales to minors, and (b) an examination of participant satisfaction and skill building in a summer youth employment program. Taken together, the three studies examine whether C4Y-PF generated enough community change, of sufficient efficacy, to affect the level of tobacco, alcohol, marijuana, or cocaine use by youth. Data collection instruments included pen and pencil surveys, alcohol outlet compliance checks, participant interviews, archival records, and a prospective monitoring and feedback system. The coalition appeared to be successfully implemented; data on project efficacy were less favorable. Case Studies 2 and 3 provide clues for enhancing project implementation and efficacy. The author examines alternate explanations for outcome data and provides recommendations for future research and practice. (PsycInfo Database Record (c) 2022 APA, all rights reserved)</t>
  </si>
  <si>
    <t>Forbes M.K.
 Greene A.L.
 Levin-Aspenson H.F.
 Watts A.L.
 Hallquist M.
 Lahey B.B.
 Markon K.E.
 Patrick C.J.
 Tackett J.L.
 Waldman I.D.
 Wright A.G.C.
 Caspi A.
 Ivanova M.
 Kotov R.
 Samuel D.B.
 Eaton N.R.
 Krueger R.F.</t>
  </si>
  <si>
    <t>Three recommendations based on a comparison of the reliability and validity of the predominant models used in research on the empirical structure of psychopathology.</t>
  </si>
  <si>
    <t>The present study compared the primary models used in research on the structure of psychopathology (i.e., correlated factor, higher-order, and bifactor models) in terms of structural validity (model fit and factor reliability), longitudinal measurement invariance, concurrent and prospective predictive validity in relation to important outcomes, and longitudinal consistency in individuals' factor score profiles. Two simpler operationalizations of a general factor of psychopathology were also examined-a single-factor model and a count of diagnoses. Models were estimated based on structured clinical interview diagnoses in two longitudinal waves of nationally representative data from the United States (n = 43,093 and n = 34,653). Models that included narrower factors (fear, distress, and externalizing) were needed to capture the observed multidimensionality of the data. In the correlated factor and higher-order models these narrower factors were reliable, largely invariant over time, had consistent associations with indicators of adaptive functioning, and had moderate stability within individuals over time. By contrast, the fear- and distress-specific factors in the bifactor model did not show good reliability or validity throughout the analyses. Notably, the general factor of psychopathology (p factor) performed similarly well across tests of reliability and validity regardless of whether the higher-order or bifactor model was used; the simplest (single factor) model was also comparable across most tests, with the exception of model fit. Given the limitations of categorical diagnoses, it will be important to repeat these analyses using dimensional measures. We conclude that when aiming to understand the structure and correlates of psychopathology it is important to (a) look beyond model fit indices to choose between different models, (b) examine the reliability of latent variables directly, and (c) be cautious when isolating and interpreting the unique effects of specific psychopathology factors, regardless of which model is used. (PsycInfo Database Record (c) 2021 APA, all rights reserved) This study used an applied example to compare the reliability and validity of the most widely used latent variable models in research on the empirical structure of psychopathology, from four perspectives. The results suggest that it is important to (a) look beyond model fit indices to choose between different models, (b) examine the reliability of latent variables directly, and (c) be cautious when isolating and interpreting the unique effects of specific psychopathology factors, regardless of which model is used. For research focused on a general factor of psychopathology (p factor), various general factor models performed similarly well. (PsycInfo Database Record (c) 2021 APA, all rights reserved)Copyright © 2021 American Psychological Association</t>
  </si>
  <si>
    <t>https://dx.doi.org/10.1037/abn0000533</t>
  </si>
  <si>
    <t>Journal of Abnormal Psychology. 130(3) (pp 297-317), 2021. Date of Publication: 04 Feb 2021.</t>
  </si>
  <si>
    <t>Chen, Chuan-Yu;Wu, Pei-Ning;Su, Lien-Wen;Chou, Yiing-Jenq;Lin, Keh-Ming</t>
  </si>
  <si>
    <t>Three-year mortality and predictors after release: A longitudinal study of the first-time drug offenders in Taiwan.</t>
  </si>
  <si>
    <t>Aims: To assess the possible increase in mortality rate and associated socio-demographic and judiciary determinants among first-time drug offenders during the first 3 years after release from correctional facilities. Setting and participants: A total of 22 224 male and 4444 female adults who had served a sentence of at least 1 day in correctional facilities for illegal drug-related offences were identified from the judiciary records of the Ministry of Justice, Taiwan. Design and measurements: The underlying causes of death were defined by the International Classification of Diseases, ninth revision. Findings: All-cause standardized mortality ratios (SMR) were 7 for schedule I (e.g. heroin) and 3 for schedule II (e.g. methamphetamine) drug offenders, respectively; accidents, suicide and circulatory diseases were three leading causes of death. After release, the risk of death among those drug offenders without subsequent incarceration increased gradually until the 9th month. Those who were aged 30 years or older, had an engagement with a higher-ranked schedule substance or who received severe sentences were two to three times more likely to die. Substantial reduction in the risk of death was linked with re-imprisonment. Conclusions: The SMR estimates for external causes were greater than those for disease-related causes in drug offenders, and schedule I drugs-related mortality rate was twice as high as that with schedule II drugs. In transitioning from the correctional setting to the community, the health needs of drug offenders should be addressed by the provision of continuous, adequate medical care tailored to individual background, medical history and drug experience. (PsycINFO Database Record (c) 2019 APA, all rights reserved)</t>
  </si>
  <si>
    <t>https://doi.org/10.1111/j.1360-0443.2009.02894.x</t>
  </si>
  <si>
    <t>Yang M.
 Baser R.E.
 Li S.Q.
 Hou Y.-N.
 Chong K.
 Zhang Y.L.
 Hoque I.
 Bao T.
 Mao J.J.</t>
  </si>
  <si>
    <t>Tibetan Herbal Pain-Relieving Plaster for Chronic Musculoskeletal Pain Among Cancer Survivors: Study Protocol of a Randomized, Double-Blind, Placebo-Controlled Trial.</t>
  </si>
  <si>
    <t>Chronic pain is common and debilitating in cancer survivors. Tibetan herbal pain-relieving plaster is used as an external analgesic to treat musculoskeletal pain in China; however, its safety and efficacy have not been evaluated via clinical trials in cancer survivors. We designed this Phase II randomized, double-blind, placebo-controlled trial (ClinicalTrials.gov Identifier: NCT04916249) to assess the efficacy and safety of the pain-relieving plaster for temporary pain relief among cancer survivors with chronic musculoskeletal pain. Under ethical approval from the Institutional Review Board at the Memorial Sloan Kettering Cancer Center, we will enroll eligible cancer survivors who have a clinical diagnosis of moderate to severe chronic musculoskeletal pain in this study. We use a central randomization system to allocate the eligible participants to either the treatment or the control group in a 1:1 ratio, with stratification by baseline opioid use. We will instruct the participants to apply the herbal patch (Tibetree Pain-Relieving Plaster, Tibet Cheezheng Tibetan Medicine Co. Ltd., Tibet, China) or placebo patch daily at the focal area with worst pain for 14 consecutive days. Study physician, participant, outcome assessor, and biostatistician are blinded to the group allocation. The primary outcome is pain severity measured by the Brief Pain Inventory on Days 2-7. Secondary outcomes include changes in insomnia, anxiety, depression, fatigue, pressure pain threshold, pain medication use, and global impression of change. We will also monitor the adverse events throughout the study period. Statistical analysis will follow the intention-to-treat principle and linear mixed modeling will be used. With rigorous design and implementation, this randomized, placebo-controlled trial will provide the initial evidence on the efficacy and safety of the pain-relieving plaster for pain relief among cancer survivors with chronic musculoskeletal pain.Copyright © 2022 Yang, Baser, Li, Hou, Chong, Zhang, Hoque, Bao and Mao.</t>
  </si>
  <si>
    <t>https://dx.doi.org/10.3389/fphar.2022.878371</t>
  </si>
  <si>
    <t>Frontiers in Pharmacology. 13 (no pagination), 2022. Article Number: 878371. Date of Publication: 04 May 2022.</t>
  </si>
  <si>
    <t>Nomiya T.
 Teruyama K.
 Wada H.
 Nemoto K.</t>
  </si>
  <si>
    <t>Time course of pain relief in patients treated with radiotherapy for cancer pain: A prospective study.</t>
  </si>
  <si>
    <t>OBJECTIVES: The purpose of this prospective study was to analyze time course of pain relief by radiotherapy for cancer pain. METHOD(S): A total of 91 patients with painful bone metastases were treated by radiotherapy with a median total dose of 46 Gy. Pain of the irradiated site was assessed using a numerical rating cale (pain score: 0 to 10) once a week from the beginning of radiotherapy (day 1) for about 5 weeks. RESULT(S): In time course analysis of the 91 cases, the mean (+/-SD) pain scores at day 5, day 12, day 19, day 26, day 33, and day 40 were 7.8 (+/-1.6), 5.3 (+/-2.5), 3.5 (+/-2.5), 2.4 (+/-2.5), 1.6 (+/-2.1), and 1.1 (+/-1.9), respectively, and mean pain score was significantly reduced with time from the start of radiotherapy (P&lt;0.001: repeated measure ANOVA). Mean pain score was significantly reduced every week by d33 (P&lt;0.05: d5 vs. d12, d12 vs. d19, d19 vs. d26, and d26 vs. d33). Complete pain relief was obtained in 45/91 (49%) cases, and partial (a1 50%) pain relief was obtained in 83/91 (91%) cases. The mean time to obtain 50% pain relief was 13 days. The mean time to obtain complete pain relief (n=45) was 24 days. Doses of analgesics were reduced in 28/64 (44%) cases at the end of radiotherapy. DISCUSSION: Telling approximate time course of pain relief seems to reduce patients anxiety, and knowing time course of pain relief seems to be useful to determine optimal dose of anlagesics that changes according to the course.Copyright © 2009 by Lippincott Williams &amp; Wilkins.</t>
  </si>
  <si>
    <t>https://dx.doi.org/10.1097/AJP.0b013e3181b0c82c</t>
  </si>
  <si>
    <t>Clinical Journal of Pain. 26(1) (pp 38-42), 2010. Date of Publication: January 2010.</t>
  </si>
  <si>
    <t>Nikoo M, Nikoo N, Anbardan SJ, Amiri A, Vogel M, Choi F, Sepehry AA, Bagheri Valoojerdi AH, Jang K, Schütz C, Akhondzadeh S, Krausz M.</t>
  </si>
  <si>
    <t>Tincture of opium for treating opioid dependence: a systematic review of safety and efficacy</t>
  </si>
  <si>
    <t>Addiction. 2017 Mar;112(3):415-429. doi: 10.1111/add.13628. Epub 2016 Dec 13.</t>
  </si>
  <si>
    <t>10.1111/add.13628</t>
  </si>
  <si>
    <t>Gupta R.
 Kaur H.
 Kaur S.
 Mahajan L.
 Kaur T.</t>
  </si>
  <si>
    <t>To compare the analgesic efficacy of two different doses of epidural ketamine in chronic low back-pain patients: A randomised double-blind study.</t>
  </si>
  <si>
    <t>Background and Aims: Ketamine, an adjunct to epidural steroid injections (ESI) for chronic back-pain provides better quality and prolonged duration of analgesia. The present study aims to evaluate the analgesic efficacy in terms of pain scores, duration of pain-free period, patient satisfaction score (PSS) and number of repeat injections with 25 mg versus 50 mg ketamine as adjuvants to ESI. Method(s): In a prospective, randomised, double-blind trial at a tertiary care hospital, 60 patients of chronic low back-pain of either sex, aged 18-65 years, received preservative free 25 mg ketamine in Group I and 50 mg ketamine in Group II as adjunct to 40 mg triamcinolone in total 6 ml volume given epidurally. Baseline data along with follow-ups at 2, 4, 8 and 12 weeks post-procedure included assessment of pain using Visual Analogue Scale (VAS), duration, number of repeat blocks using PSS, Quality of Life (QoL) and side-effects. Categorical data analysed using the Chi-Square test, and continuous data using paired t-test. Result(s): Pain evaluation within the groups over time showed significant improvement from baseline (P = 0.000), and between the groups showed comparable VAS scores at 12 weeks (P = 0.392). The PSS, pain-free duration and number of repeat injections were also statistically comparable. However, the QoL improved more in Group II vs Group I (P = 0.024). The short-lasting side effects were more in Group II, but no features of neurotoxicity were observed in any patient. Conclusion(s): The analgesic efficacy of adjuvant therapy with 50 mg ketamine appeared comparable to 25 mg ketamine. Although, there was a better quality of life and longer pain-free interval with 50 mg ketamine, the side effects were more.Copyright © 2020 Indian Journal of Anaesthesia Published by Wolters Kluwer - Medknow.</t>
  </si>
  <si>
    <t>https://dx.doi.org/10.1038/npp.2017.49</t>
  </si>
  <si>
    <t>Indian Journal of Anaesthesia. 64(9) (pp 768-773), 2020. Date of Publication: September 2020.</t>
  </si>
  <si>
    <t>Lenko R.
 Voepel-Lewis T.</t>
  </si>
  <si>
    <t>To relieve pain or avoid opioid-related risk? A comparison of parents' analgesic trade-off preferences and decision-making in 2019 versus 2013 in a single U.S. pediatric hospital.</t>
  </si>
  <si>
    <t>Background: Analgesic trade-off preferences, or the relative preference for pain relief vs. risk aversion, shape parents' decisions to give prescription opioids to their children. These preferences may be influenced by personal experiences and societal factors. Aim(s): To examine whether parental analgesic trade-off preferences and opioid decision-making have shifted toward risk aversion during the opioid crisis in the United States. Method(s): We conducted a secondary analysis of the preoperative survey data of parents from a single U.S. pediatric hospital whose children aged 5-17 years were to undergo painful surgery in 2013 (Time 1) or 2017/2019 (Time 2). Surveys assessed parents' analgesic trade-off preference (-12 or risk-averse to +12 or pain relief preferent, scores around 0=ambivalent) and their hypothetical decisions to give a prescribed opioid to a child in pain. Result(s): Data from 847 parents were included (Time 1, n = 361; Time 2, n = 486). Parents at Time 2 were significantly more risk-averse compared with Time 1 (adj.beta: -0.84 [95% CI: -1.09, -0.60]). Parents at Time 2 were more than twice as likely to be risk-averse or ambivalent (OR: 2.17 [95% CI: 1.62, 2.91]). There was a significant interaction effect of Time*Preference on parents' decision to give the opioid (adj. OR: 1.09 [95% CI: 1.03, 1.16]). At Time 2, parents who were ambivalent or risk-averse were less likely than those who preferred to relieve pain to administer the prescribed opioid (OR: 0.57 [95% CI: 0.37, 0.89]). In contrast, there was no association between the preference group and the opioid decision at Time 1. Conclusion(s): Findings suggest that parents of children scheduled for painful surgery at our pediatric hospital have become more analgesic risk-averse during the past decade. Parents' analgesic trade-off preferences may influence their decisions to administer prescribed opioids after surgery, which may contribute to children's pain outcomes.Copyright © 2021 John Wiley &amp; Sons Ltd</t>
  </si>
  <si>
    <t>https://dx.doi.org/10.1111/pan.14209</t>
  </si>
  <si>
    <t>Paediatric Anaesthesia. 31(8) (pp 878-884), 2021. Date of Publication: August 2021.</t>
  </si>
  <si>
    <t>Shashibala C.
 Amit J.
 Sarvesh J.
 Anitha R.</t>
  </si>
  <si>
    <t>To Study the Pre-Emptive Analgesic Efficacy of Single Low Dose Pregabalin for Postoperative Pain Relief in Patients Undergoing Inguinal Hernioplasty.</t>
  </si>
  <si>
    <t>Introduction: Postoperative pain is one of the most common concern for people undergoing surgery. Preventing and treating postoperative pain is crucial to the patient's early mobilisation and well-being. Pre-emptive analgesia prevents central sensitization caused by incisional and inflammatory damage during surgery and the early postoperative period and has the potential to be more effective than a similar analgesic treatment started after surgery, reducing immediate postoperative pain and preventing the development of chronic pain by reducing altered central sensory processing. Pregabalin, a GABA analogue, is effective in the treatment of neuropathic pain, incisional injury and inflammatory injury. Perioperative administration of pregabalin is reported to reduce perioperative anxiety, opioid consumption and opioid related side effects. Material(s) and Method(s): 60 patients of ASA 1 and 2 were randomized into two groups as Group A (placebo,n=30) and Group B (Pregabalin 75 mg,n=30). Patients received placebo or pregabalin 2 hours before surgery. Demographic data, postoperative pain score, sedation score, time since spinal anaesthesia to requirement of first rescue analgesic, total opioid consumption in 24 hours and side effects were recorded. Result(s): Time for first rescue analgesic was longer in Group B as compared to Group A, although statistically insignificant. There was no significant reduction in mean VAS score between the two groups. The two groups were comparable in terms of total postoperative opioid consumption. Side effects were negligible. Conclusion(s): Single preemptive oral pregabalin 75 mg is ineffective in reducing the severity of postoperative pain as compared to placebo in patients undergoing inguinal hernioplasty.Copyright © 2022, Dr. Yashwant Research Labs Pvt. Ltd.. All rights reserved.</t>
  </si>
  <si>
    <t>International Journal of Toxicological and Pharmacological Research. 12(10) (pp 75-81), 2022. Date of Publication: 2022.</t>
  </si>
  <si>
    <t>Febbo A.
 Hoffman G.R.</t>
  </si>
  <si>
    <t>To What Extent Does Illicit Drug Use Predispose to Facial Injury? An Institutional Investigation for an Emergent Problem.</t>
  </si>
  <si>
    <t>Study Design: There are potential substantive linkages between illicit drug use and the occurrence of injury. Objective(s): The purpose of our study was to determine the prevalence, class of illicit drugs abused, and demographics in relation to a cohort of patients who sustained facial injury. Method(s): The authors undertook a retrospective observational study of a prospectively accessioned cohort of patients who had sustained a facial injury and presented to the John Hunter Hospital (Newcastle, NSW, Australia). The primary predictor variable was the presentation of a facial injury and the secondary outcome variables included illicit drug use, alcohol use, and socioeconomic factors. The study was carried out over a 12-month period. A descriptive analysis was undertaken on the assembled data. Result(s): Of the 465 patient medical records that were accessed for the study, 348 were male and 117 were female. Their average age was 42.6 years: 5.8% (n = 27) were under the influence of illicit drugs at the time of their presentation and 13.1% (n = 61) admitted to an intercurrent illicit drug habit. Those who were under the combined influence of alcohol and drugs comprised of 2.8% (n = 13). Conclusion(s): Our study found that illicit drug use plays a small, but nonetheless, demonstrable role in the presentation of maxillofacial trauma patients to an urban level I trauma center. Illicit drug users are an emergent sociodemographic group of patients who can sustain facial trauma and their presentation needs to be appropriately considered, assessed, and managed collectively.Copyright © The Author(s) 2020.</t>
  </si>
  <si>
    <t>https://dx.doi.org/10.1177/1943387520928637</t>
  </si>
  <si>
    <t>Craniomaxillofacial Trauma and Reconstruction. 14(1) (pp 11-15), 2021. Date of Publication: March 2021.</t>
  </si>
  <si>
    <t>Gage S.
 Hickman M.
 Heron J.
 Munafo M.R.
 Lewis G.
 Zammit S.G.</t>
  </si>
  <si>
    <t>Tobacco use and psychotic experiences in uk teenagers-evidence from the ALSPAC longitudinal study.</t>
  </si>
  <si>
    <t>Background: Consistent associations between cannabis use and psychotic experiences (PEs) have been described, but confounding by tobacco is hard to rule out. The present study attempts to assess the independent effect of tobacco on PEs, as more tobacco users don't use cannabis than cannabis users don't use tobacco. This means that while collinearity is a problem when assessing cannabis' independent association with PEs, this is not the case for tobacco. Method(s): We used data from the Avon Longitudinal Study of Parents and Children (ALSPAC) birth cohort (N = 2050). Tobacco use at 16 was assessed via self-report questionnaire. PEs at 18 were assessed via semistructured interviews. Confounders were: pre-birth: family history, maternal education; childhood: childhood depression, borderline personality traits, conduct disorder; and teenage: alcohol (AUDIT ), cannabis use and other illicit drug use. Ordered logistic regression analyses were conducted to investigate associations between frequency of tobacco use at 16 (never, experimenter, weekly, daily) and severity of PEs at 18 (none, suspected, definite, definite plus problems). Those who self-reported PEs at age 16 were excluded. Result(s): There was a strong association between frequency of tobacco use at 16 and severity PEs at 18 (OR 1.70,95% CI:1.41,2.04). Adjustment for prebirth confounders did not alter the relationship, while further adjustment for childhood confounders attenuated the relationship slightly, although a strong association remained (OR 1.60,95% CI:1.32,1.94). Additional adjustment for cannabis, alcohol and other illicit drugs further attenuated the relationship, but a strong association still remained (OR 1.48,95% CI:1.13,1.95). Conclusion(s): The association between tobacco and PEs was robust to confounding by measured variables, including cannabis use. This was unexpected and contrary to findings in the same sample investigating cannabis, where adjustment for tobacco use greatly attenuated the previously similar relationship. There is little evidence at present for a psychtogenic effect of tobacco, which suggests our findings may be due to confounding. If this is the case, there are implications for interpreting results of associations between cannabis and psychosis, as not all studies adjust for tobacco, and those that do use crude measures. As there is a genetic basis for tobacco use, future research could employ Mendelian Randomisation to assess tobacco's independent causal effect on PEs, without confounding from cannabis use.</t>
  </si>
  <si>
    <t>https://dx.doi.org/10.1093/schbul/sbt011</t>
  </si>
  <si>
    <t>Schizophrenia Bulletin. Conference: 14th International Congress on Schizophrenia Research, ICOSR 2013. Orlando, FL United States. Conference Publication: (var.pagings). 39(SUPPL. 1) (pp S63-S64), 2013. Date of Publication: May 2013.</t>
  </si>
  <si>
    <t>Cuomo, Raphael E.;Mackey, Tim K.;Purushothaman, Vidya</t>
  </si>
  <si>
    <t>Tobacco/nicotine dependence as a risk factor for substance use disorders and related mental health conditions among cancer patients.</t>
  </si>
  <si>
    <t>Background Cancer patients often face multiple comorbidities and are at risk for various mental health conditions and substance use disorders. Tobacco/nicotine dependence (TND) is a known risk factor for poor health outcomes and has been associated with psychiatric disorders including substance use disorder. However, the specific relationship between TND and the risk of substance use disorder and mental health conditions among cancer patients remains underexplored. This study aimed to assess the association between TND and the risk of comorbid conditions among cancer patients. Methods Data were obtained from a database of electronic health records for patients from the University of California health system. The odds for every condition among cancer patients with TND were calculated and compared with those for cancer patients without TND. ORs were adjusted for gender, ethnicity, and race. Results Three thousand seven hundred and ninetyâ€_x0090_one cancer patients with TND had 252,619 total conditions, and 51,711 cancer patients without TND had 2,310,880 conditions. After adjusting for confounders, the condition for which TND most exacerbated risk was psychoactive substanceâ€_x0090_induced organic anxiety disorder (OR = 16.3, p &lt; 0.001). This appeared consistent with the second, third, and fifth mostâ€_x0090_exacerbated conditions: stimulant use disorder (OR = 12.8, p &lt; 0.001), cocaine induced mental disorder (OR = 11.0, p &lt; 0.001), and cocaine use disorder (OR = 11.0, p &lt; 0.001). Different conditions exacerbated by TND include acute alcoholic intoxication (OR = 11.4, p &lt; 0.001), opioid use disorder (OR = 7.6, p &lt; 0.001), schizoaffective disorder (OR = 7.4, p &lt; 0.001), and cannabis use disorder (OR = 6.3, p &lt; 0.001). Conclusions Our findings reveal a strong association between TND and an increased risk of substance use disorder and mental health conditions among cancer patients. Specifically, cancer patients with TND were at an elevated risk for psychoactive substanceâ€_x0090_induced organic anxiety disorder, stimulant use disorder, and cocaineâ€_x0090_related disorders. Additionally, TND was associated with an increased risk of acute alcoholic intoxication, opioid use disorder, schizoaffective disorder, and cannabis use disorder. These findings underscore the need for comprehensive screening and interventions to address TND and comorbid conditions among cancer patients. (PsycInfo Database Record (c) 2023 APA, all rights reserved)</t>
  </si>
  <si>
    <t>https://doi.org/10.1002/pon.6190</t>
  </si>
  <si>
    <t>Psycho-Oncology</t>
  </si>
  <si>
    <t>Nusbaum, Barbara Joy</t>
  </si>
  <si>
    <t>Toddler resilience in a high-risk environment: The influence of drug exposure, caregiver factors and culture.</t>
  </si>
  <si>
    <t>This research examines the interaction of ecological factors in influencing resilience in toddlers living in a high-risk environment. Urie Bronfenbrenner's (1977, 1979) transactional, ecological theory of development serves as the basis for a model of toddler resilience, predicting that 18-month environmental factors will contribute to 24-month toddler resilience, with factors most proximal to the child being the strongest contributors. Environmental factors include, in order of proximity: caregiver-toddler interaction, culture-specific childrearing patterns, and caregiver stress and social support. Resilience is defined as social competence, the toddler's ability to effectively cope with salient issues of the current developmental stage. In-utero, drug exposure was examined as a risk factor. This study's sample, a subsample of a longitudinal 5-year study which followed infants born to women living in poverty and using crack/cocaine during pregnancy, comprised 86 caregiver-infant dyads (42 African American and 44 Latina caregivers; 41 drug-exposed and 45 non-exposed toddlers). Demographic information was collected at recruitment, primarily just after childbirth, through a semi-structured interview. The 18-month variable of caregiver-toddler interaction was measured through the Parent-Child Observation Guide (PCOG) (Bernstein &amp; Jeremy, 1983), used to code videotapes of 18-month dyadic free-play. Caregiver social support and strew were measured through semi-structured interviews (Johnson, Glassman, Fiks, &amp; Rosen, 1990). Eighteen-month culture-specific childrearing was measured through a videotape coding system based on Virginia Heyer Young's (1970, 1974) description of the 'Contest,' an African American caregiver-child interaction pattern. Twenty-four month social competence was a composite variable of caregiver-toddler interaction, measured by 24-month PCOG coding; cognitive functioning, measured by the Bayley Scales of Infant Development (Bayley, 1993); and behavioral/emotional functioning, measured by the Achenbach Child Behavioral Checklist/2-3 years old (Achenbach, 1992). A multiple regression model revealed that Bronfenbrenner's model was a good model of toddler resilience, as the combination of proximal and distal factors best predicted resilience. Caregiver-toddler interaction and caregiver social support in the form of friends both contributed significantly to resilience. Bronfenbrenner's model, though, was not necessarily the best model, as the more distal factor of caregiver friend support was the largest contributor to resilience in some analyses. Though no differences emerged between African American and Latina dyads on the culture-specific childrearing pattern of the contest, the African American dyadic teasing pattern occurred significantly more in African Americans. Additional results tentatively suggested that such culture-specific childrearing behavior differentially affected toddlers from different cultures, though further research is necessary. Drug exposure was not found to be a risk factor in this study, implying that the ecology had a greater influence on outcome than did drug-exposure. Clinical implications include support for early interventions, since environmental factors influenced toddlers as early as 18-months. Interventions need to focus both on the caregiver-toddler relationship, such as parenting skills, and the caregiving environment, such as expansion of social support. For drug-exposed toddlers, results suggest that changes in the caregiving environment can lead to greater resilience. This research also corroborates other findings that development and parenting vary with culture. Interventions and research need to account for the cultural variation in childrearing, in the environment and in the definition of competence. A contribution of this research might be the construct of cultural resilience, the study of competence in a culturally congruent context. (PsycINFO Database Record (c) 2016 APA, all rights reserved)</t>
  </si>
  <si>
    <t>Muruganandam P, Shukla L, Sharma P, Kandasamy A, Chand P, Murthy P.</t>
  </si>
  <si>
    <t>Too little dose - too early discontinuation?'-Effect of buprenorphine dose on short term treatment adherence in opioid dependence</t>
  </si>
  <si>
    <t>Asian J Psychiatr. 2019 Aug;44:58-60. doi: 10.1016/j.ajp.2019.07.030. Epub 2019 Jul 15.</t>
  </si>
  <si>
    <t>10.1016/j.ajp.2019.07.030</t>
  </si>
  <si>
    <t>Milby, Jesse B.;Schumacher, Joseph E.;Vuchinich, Rudy E.;Freedman, Michelle J.;Kertesz, Stefan;Wallace, Dennis</t>
  </si>
  <si>
    <t>Toward cost-effective initial care for substance-abusing homeless.</t>
  </si>
  <si>
    <t>In a randomized controlled trial, behavioral day treatment, including contingency management (CM+), was compared to contingency management components alone (CM). All 206 cocaine-dependent homeless participants received a furnished apartment with food and work training/employment contingent on drug-negative urine tests. CM+ also received cognitive-behavioral therapy, therapeutic goal management, and other intervention components. Results revealed that CM+ treatment attendance and abstinence were not significantly different from CM during 24 weeks of treatment. After treatment and contingencies ended, however, CM+ showed more abstinence than CM, indicating a delayed effect of treatment from 6 to 18 months. CM+ had more consecutive weeks abstinent across 52 weeks, but not during active treatment. We conclude that CM alone may be viable as initial care for cocaine-dependent homeless persons. That CM+ yields more durable abstinence indicates that it may be appropriate as stepped-up care for clients not responding to CM (Clinical Trials.gov, no. NCT00368524). (PsycINFO Database Record (c) 2017 APA, all rights reserved)</t>
  </si>
  <si>
    <t>https://doi.org/10.1016/j.jsat.2007.03.003</t>
  </si>
  <si>
    <t>Gee P, Richardson S, Woltersdorf W, Moore G.</t>
  </si>
  <si>
    <t>Toxic effects of BZP-based herbal party pills in humans: a prospective study in Christchurch, New Zealand</t>
  </si>
  <si>
    <t>N Z Med J</t>
  </si>
  <si>
    <t>Gee P, Gilbert M, Richardson S, Moore G, Paterson S, Graham P.</t>
  </si>
  <si>
    <t>Toxicity from the recreational use of 1-benzylpiperazine</t>
  </si>
  <si>
    <t>10.1080/15563650802307602</t>
  </si>
  <si>
    <t>Hottat, A; Hantson, P</t>
  </si>
  <si>
    <t>Toxicity patterns associated with chronic ketamine exposure</t>
  </si>
  <si>
    <t>cyclohexanone; Chronic toxicity; Recreational drug; Ulcerative cystitis; Cholangiopathy</t>
  </si>
  <si>
    <t>URINARY-TRACT DYSFUNCTION; HARM REDUCTION STRATEGIES; AUGMENTATION ENTEROCYSTOPLASTY; ULCERATIVE CYSTITIS; INDUCED UROPATHY; NORKETAMINE; PHARMACOLOGY; DEPRESSION; INJECTION; PATHWAY</t>
  </si>
  <si>
    <t>Introduction. - Synthesized in 1962, ketamine is used as a sedative, antidepressant and for the management of complex chronic pain. More recently, besides its therapeutic use, ketamine has been increasingly used as a recreational drug among young adults. As a result, an increasing number of reports have described side effects associated with its chronic exposure. This review aims to present the current evidence on the toxicity associated with chronic ketamine exposure.Method. - Considering the limited literature on the topic, Pubmed and Embase were searched and all types of articles were considered, including systematic reviews, retrospective studies, case series and animal studies.Evidence. - Chronic ketamine exposure is associated with urological toxicity manifesting mainly by lower urinary tract symptoms with features of ulcerative cystitis. More severe forms with upper urinary tract involvement can require multiple line treatments, including surgery. There are reports of gastrointestinal toxicity with abdominal pain, liver function test derangement and cholangiopathy. More recently, reports have described the association between prolonged ketamine sedation during covid-19 outbreak and cholangiopathies. Development of tolerance, brain and psychiatric changes have been described. These can manifest in cognitive impairment and psychiatric disorders, with schizophrenia-like symptoms. Possible cardiovascular alterations have been described in few reports. Whereas supportive treatment can offer transient relief, ketamine cessation remains the cornerstone of the treatment.Conclusion. - There is evidence of toxicity associated with chronic ketamine exposure on the different systems studied in this review. Nevertheless, due to the limitation of the studies more prospective studies would be required to clarify those findings.(c) 2023 Soci ' et ' e Franc,aise de Toxicologie Analytique. Published by Elsevier Masson SAS. All rights reserved.</t>
  </si>
  <si>
    <t>Givens M.L.
 O'Connell E.</t>
  </si>
  <si>
    <t>Toxicologic issues during cardiopulmonary resuscitation.</t>
  </si>
  <si>
    <t>PURPOSE OF REVIEW: The following review intends to outline the unique aspects of providing cardiopulmonary resuscitation for the poisoned patient and highlights both current practice and new therapies that apply to toxicologic cases. RECENT FINDINGS: Although there are few prospective randomized studies to further evidence-based care of the poisoned patient, there have been several reports of novel uses of both established medications and new medications in toxicologic patients. These case reports highlight treatment possibilities and potential avenues for further research. SUMMARY: It is important for providers to recognize the limitations of standard advanced cardiac life support algorithms when caring for poisoned patients. Toxicologic causes of cardiopulmonary compromise should be considered along with administration of appropriate antidotes and adjunctive therapies. © 2007 Lippincott Williams &amp; Wilkins, Inc.</t>
  </si>
  <si>
    <t>https://dx.doi.org/10.1097/MCC.0b013e32814b040c</t>
  </si>
  <si>
    <t>Current Opinion in Critical Care. 13(3) (pp 287-293), 2007. Date of Publication: June 2007.</t>
  </si>
  <si>
    <t>Caruana E.
 Duchateau F.-X.
 Cornaglia C.
 Devaud M.-L.
 Pirracchio R.</t>
  </si>
  <si>
    <t>Tracheal intubation related complications in the prehospital setting.</t>
  </si>
  <si>
    <t>Background: Prehospital tracheal intubation (TI) is associated with morbidity and mortality, particularly in cases of difficult intubation. The goal of the present study was to describe factors associated with TI related complications in the prehospital setting. Method(s): This was a prospective cohort study including all patients intubated on scene in a prehospital emergency medical service over a 4 year period. TI related complications included oxygen desaturation, aspiration, vomiting, bronchospasm and/or laryngospasm, and mechanical complications (mainstem intubation, oesophageal intubation and airway lesion-that is, dental or laryngeal trauma caused by the laryngoscope). Difficult intubation was defined as &gt;2 failed laryngoscopic attempts, or the need for any alternative TI method. A multivariate logistic regression was used to identify the risk factors for TI related complications. Result(s): 1251 patients were included; 208 complications occurred in 165 patients (13.1%). Among the 208 complications, the most frequent were oesophageal intubation (n=69, 29.7%), desaturation (n=58, 25.0%) and mainstem intubation (n=37, 15.9%). In multivariate analysis, difficult intubation (OR=6.13, 3.93 to 9.54), Cormack and Lehane grades 3 and 4 (OR=2.23, 1.26 to 3.96 for Cormack and Lehane grade 3 and OR=2.61, 1.28 to 5.33 for Cormack and Lehane grade 4 compared with Cormack and Lehane grade 1) and a body mass index &gt;30 kg/m2 (OR=2.22, 1.38 to 3.56) were significantly associated with TI related complications. Conclusion(s): Despite specific guidelines, TI related complications are more frequent in the prehospital setting when intubation is deemed difficult, the Cormack and Lehane grade is greater than grade 1 and the patient is overweight. In such situations, particular attention is needed to avoid complications.</t>
  </si>
  <si>
    <t>Emergency Medicine Journal. 32(11) (pp 882-887), 2015. Date of Publication: November 2015.</t>
  </si>
  <si>
    <t>Wallen T.E.
 Elson N.C.
 Singer K.E.
 Hayes H.V.
 Salvator A.
 Droege C.A.
 Nomellini V.
 Pritts T.A.
 Goodman M.D.</t>
  </si>
  <si>
    <t>Tracheostomy decreases continuous analgesia and sedation requirements.</t>
  </si>
  <si>
    <t>BACKGROUND The goals of sedation in the critically ill surgical patient are to minimize pain, anxiety, and agitation without hindering cardiopulmonary function. One potential benefit of tracheostomy during endotracheal intubation is the reduction of sedation and analgesia; however, there are little data to support this supposition. We hypothesized that patients undergoing tracheostomy would have a rapid reduction in sedation and analgesia following tracheostomy. METHODS A retrospective review of tracheostomies performed at a single Level I trauma center from January 2013 to June 2018 was completed. An evaluation of Glasgow Coma Scale, Richmond Agitation-Sedation Scale, and Confusion Assessment Method for the intensive care unit 72 hours pretracheostomy to 72 hours posttracheostomy was performed. The total daily dose of sedation, anxiolytic, and analgesic medications administered were recorded. Mixed-effects models were used to evaluate longitudinal drug does over time (hours). RESULTS Four hundred sixty-eight patients included for analysis with a mean age of 58.8 +/- 18.3 years. There was a significant decrease in propofol and fentanyl utilization from 24 hours pretracheostomy to 24 hours posttracheostomy in both dose and number of patients receiving these continuous intravenous medications. Similarly, total morphine milligram equivalents (MME) use and continuous midazolam significantly decreased from 24 hours pretracheostomy to 24 hours posttracheostomy. By contrast, intermittent enteral quetiapine and methadone administration increased after tracheostomy. Importantly, Richmond Agitation-Sedation Scale, Glasgow Coma Scale, and Confusion Assessment Method scoring were also significantly improved as early as 24 hours posttracheostomy. Total MME use was significantly elevated in patients younger than 65 years and in male patients pretracheostomy compared with female patients. Patients admitted to the medical intensive care unit had significantly higher MME use compared with those in the surgical intensive care unit pretracheostomy. CONCLUSION Tracheostomy allows for a rapid and significant reduction in intravenous sedation and analgesia medication utilization. Posttracheostomy sedation can transition to intermittent enteral medications, potentially contributing to the observed improvements in postoperative mental status and agitation. LEVEL OF EVIDENCE Therapeutic/Care Management; Level III.Copyright © Wolters Kluwer Health, Inc. All rights reserved.</t>
  </si>
  <si>
    <t>https://dx.doi.org/10.1097/TA.0000000000003673</t>
  </si>
  <si>
    <t>Journal of Trauma and Acute Care Surgery. 93(4) (pp 545-551), 2022. Date of Publication: 01 Oct 2022.</t>
  </si>
  <si>
    <t>Trail making test and malingering among substance abusers</t>
  </si>
  <si>
    <t>Int J Neurosci. 2002 Dec;112(12):1489-96. doi: 10.1080/00207450290158322.</t>
  </si>
  <si>
    <t>10.1080/00207450290158322</t>
  </si>
  <si>
    <t>Roberts, Charles;MacNeill Horton Jr., Arthur</t>
  </si>
  <si>
    <t>Trail Making Test cut-offs for malingering among cocaine, heroin, and alcohol abusers.</t>
  </si>
  <si>
    <t>The Trail Making Test (TMT) is frequently used to screen for cognitive impairments in substance abusers; however, an existing problem is that substance abusers may give poor effort and the TMT results may not be valid. In this study, cutting scores for malingering were developed from 3 samples drawn from electronic files of data from the Drug Abuse Treatment Outcome Study (DATOS), a naturalistic, prospective cohort study that collected data from 1991-1993 in 96 drug abuse treatment programs in 11 cities in the United States. The DATOS enrolled 7689 substance abusers (mean age 32.6 yrs) . The 3 drawn samples were for subjects with primary drugs of abuse. Number of subjects were as follows: alcohol-1000, cocaine/crack-4306, heroin-1548. Data were analyzed to determine number of substance abusers that fell beyond the upper end of the distribution of TMT scores at the 10, 5, and 1 percentiles. These percentiles were set for alcoholics, cocaine abusers, and heroin abusers. The proper use of the cut-off scores is to alert clinicians to the increasingly higher probability of poor effort when a substance abuser in 1 of the 3 groups scores beyond the one percent cut-off or his or her sample of primary drug of abuse. Clearly, the use of these cut-offs needs further empirical validation. (PsycINFO Database Record (c) 2019 APA, all rights reserved)</t>
  </si>
  <si>
    <t>https://doi.org/10.1080/00207450390162047</t>
  </si>
  <si>
    <t>Wong R.
 Ng P.
 Spinnato T.
 Noel K.
 Dainer E.
 Lerman M.
 Kaushal A.
 Fernan A.</t>
  </si>
  <si>
    <t>Training providers for the future: Interdisciplinary care of chronic pain and opioid management in the age of telehealth.</t>
  </si>
  <si>
    <t>Needs and Objectives: Patients with chronic pain, who have a high rate of anxiety and depression, are challenging to manage in primary care. Given the complex biopsychosocial nature of chronic pain, we need to train physicians to provide interdisciplinary care using tools such as telehealth to reduce barriers to care. Our aim is to create and implement an interdisciplinary, longitudinal simulation which integrates team-based telehealth care of complex patients with chronic pain. We will develop metrics for evaluation of residents in synchronous and asynchronous communication skills with patients and relevant specialties. We also aim to study the effect of this interdisciplinary telehealth simulation on the knowledge, attitudes and self-reported behaviors of residents in caring for patients with complex chronic pain. Setting and Participants: The training will be offered to 56 PGY1 and PGY3 Internal Medicine residents at a university-based program in Stony Brook, NY during the 2018-19 academic year. Description: We developed a longitudinal, 5-week simulation with 1) a virtual tele-visit Observed Standardized Clinical Evaluation (OSCE) with a patient with chronic pain, opioid use and comorbid psychiatric disease, 2) post-visit asynchronous care of the patient using electronic messaging between nursing, social work and subspecialty consultants to manage clinical deterioration and 3) a virtual, interdisciplinary tele-conference to discuss patient care and decision-making. Evaluation: Resident knowledge and attitudes regarding telehealth will be measured using pre-and post-simulation surveys. Resident skills will be evaluated through assessment of 1) standardized patient checklists during tele-visit patient encounters, 2) post-visit written electronic consultation and communication between residents with specialists and patients 3) a post teleconference message from the resident to the patient that summarizes and conveys tele-conference recommendations for management. Discussion/Reflection/Lessons Learned: The educational simulation will be implemented from February to April 2019, with plan for data analysis and reporting in May 2019.</t>
  </si>
  <si>
    <t>Journal of General Internal Medicine. Conference: 2019 Annual Meeting of the Society of General Internal Medicine, SGIM 2019. Washington, DC United States. 34(2 Supplement) (pp S859), 2019. Date of Publication: May 2019.</t>
  </si>
  <si>
    <t>Haijen E.C.H.M.
 Hurks P.P.M.
 Kuypers K.P.C.</t>
  </si>
  <si>
    <t>Trait mindfulness and personality characteristics in a microdosing ADHD sample: a naturalistic prospective survey study.</t>
  </si>
  <si>
    <t>Background: Microdosing (MD), repeatedly taking psychedelics in small, non-hallucinogenic amounts, has been practiced by individuals to relieve attention deficit hyperactivity disorder (ADHD) symptoms. Generally, adults diagnosed with ADHD have lower levels of mindfulness and differ in personality structure from non-ADHD adults. How MD affects mindfulness and personality in adults with ADHD remains unexplored. Aim(s): This study aimed to investigate the effects of 4 weeks of MD on mindfulness and personality traits in adults diagnosed with ADHD and those experiencing severe ADHD symptoms. It was expected that mindfulness and the personality traits conscientiousness, extraversion, agreeableness, and openness would increase and neuroticism would decrease after 4 weeks of MD compared to baseline. It was explored if using conventional ADHD medication alongside MD and/or having comorbidities influenced MD-induced effects. Method(s): An online prospective naturalistic design was used to measure participants before MD initiation and 2 and 4 weeks later. Validated self-report measures were used assessing mindfulness (15-item Five Facet Mindfulness Questionnaire) and personality traits (10-item version of the Big Five Inventory) at three time points. Result(s): The sample included n = 233, n = 66, and n = 44 participants at the three time points, respectively. Trait mindfulness, specifically description and non-judging of inner experience, was increased, and neuroticism was decreased after 4 weeks of MD compared to baseline. The remaining personality traits remained unchanged. Using conventional medication and/or having comorbid diagnoses did not change the MD-induced effects on mindfulness and personality traits after 4 weeks. Conclusion(s): MD induced changes in otherwise stable traits. Future placebo-controlled studies are warranted to confirm whether these changes occur in a controlled setting.Copyright © 2023 Haijen, Hurks and Kuypers.</t>
  </si>
  <si>
    <t>https://dx.doi.org/10.3389/fpsyt.2023.1233585</t>
  </si>
  <si>
    <t>Frontiers in Psychiatry. 14 (no pagination), 2023. Article Number: 1233585. Date of Publication: 2023.</t>
  </si>
  <si>
    <t>Cummings C.
 Ewing S.W.F.
 Tran D.D.
 Stoyles S.A.
 Dieckmann N.F.
 Holley A.L.
 Wilson A.C.</t>
  </si>
  <si>
    <t>Trajectories and biopsychosocial predictors of daily acute pain in adolescents receiving treatment for pain: a daily diary study.</t>
  </si>
  <si>
    <t>Research regarding daily acute pain and its correlates has primarily been conducted with adolescents who have had major surgery or musculoskeletal pain, restraining efforts towards adapting interventions for adolescents with other sources of acute pain. We explored the trajectories and correlates of pain intensity. Adolescents with an opioid prescription to treat acute pain (N=157) completed demographic questions, and the PROMIS pediatric depression and anxiety subscales. A 10-day daily diary assessed pain intensity, pain interference, sleep quality, and opioid use. Three trajectories of pain intensity emerged: (1) slow decreases in pain, (2) rapid decreases in pain, and (3) stable or slight increases in pain. Teens with stable pain demonstrated the greatest anxiety levels. Higher sleep quality predicted lower next day pain intensity and pain interference, when controlling for opioid use. Future research should employ intensive longitudinal methodology to further guide intervention development and prevent the transition to chronic pain.Copyright © 2022. The Author(s), under exclusive licence to Springer Science+Business Media, LLC, part of Springer Nature.</t>
  </si>
  <si>
    <t>https://dx.doi.org/10.1007/s10865-022-00297-3</t>
  </si>
  <si>
    <t>Journal of behavioral medicine. 45(4) (pp 613-621), 2022. Date of Publication: 01 Aug 2022.</t>
  </si>
  <si>
    <t>Mun C.J.
 Campbell C.M.
 McGill L.S.
 Wegener S.T.
 Aaron R.V.</t>
  </si>
  <si>
    <t>Trajectories and Individual Differences in Pain, Emotional Distress, and Prescription Opioid Misuse During the COVID-19 Pandemic: A One-Year Longitudinal Study.</t>
  </si>
  <si>
    <t>Recent studies suggest that the COVID-19 pandemic can serve as a unique psychosocial stressor that can negatively impact individuals with chronic pain. Using a large online sample in the U.S., the present study sought to investigate the impact of the pandemic on the trajectories of pain severity and interference, emotional distress (ie, anxiety and depressive symptoms), and opioid misuse behaviors across one year. Potential moderating effects of socio-demographic factors and individual differences in pain catastrophizing, pain acceptance, and sleep disturbance on outcome trajectories were also examined. Adults with chronic pain were surveyed three times across 1 year (April/May 2020 [N = 1,453]; June/July 2020 [N = 878], and May 2021 [N = 813]) via Amazon's Mechanical Turk online crowdsourcing platform. Mixed-effects growth models revealed that pain severity and interference, emotional distress, and opioid misuse behaviors did not significantly deteriorate across one year during the pandemic. None of the socio-demographic factors, pain catastrophizing, or sleep disturbance moderated outcome trajectories. However, individuals with higher pain acceptance reported greater improvement in pain severity (P&lt; .008, 95% CI: -.0002, -.00004) and depressive symptoms (P&lt; .001, 95% CI: -.001, -.0004) over time. Our findings suggest that the negative impact of the pandemic on pain, emotional distress, and opioid misuse behaviors is quite small overall. The outcome trajectories were also stable across different socio-demographic factors, as well as individual differences in pain catastrophizing and sleep disturbance. Nevertheless, interventions that target improvement of pain acceptance may help individuals with chronic pain be resilient during the pandemic. Perspective(s): Individuals with chronic pain overall did not experience significant exacerbation of pain, emotional distress, and opioid misuse across one year during the COVID-19 pandemic. Individuals with higher pain acceptance showed greater improvement in pain severity and depressive symptoms over time during the pandemic.Copyright © 2022 United States Association for the Study of Pain, Inc.</t>
  </si>
  <si>
    <t>https://dx.doi.org/10.1016/j.jpain.2022.02.005</t>
  </si>
  <si>
    <t>Journal of Pain. 23(7) (pp 1234-1244), 2022. Date of Publication: July 2022.</t>
  </si>
  <si>
    <t>Pasipanodya E.C.
 Jain S.
 Sun X.
 Blumenthal J.
 Ellorin E.
 Corado K.
 Dube M.P.
 Daar E.S.
 Morris S.R.
 Moore D.J.</t>
  </si>
  <si>
    <t>Trajectories and Predictors of Longitudinal Preexposure Prophylaxis Adherence among Men Who Have Sex with Men.</t>
  </si>
  <si>
    <t>Adherence is necessary for efficacy of preexposure prophylaxis (PrEP), and text-messaging methods are promising tools for both adherence assessment and support. Although PrEP adherence is variable, little research has examined patterns of variability or factors associated with longitudinal use. Methods. In the context of a randomized controlled trial of text-messaging versus standard of care for PrEP adherence, 181 men who have sex with men received once-daily tenofovir disoproxil fumarate/emtricitabine and daily adherence texts for 48 weeks. Growth mixture modeling (GMM) was used to identify subgroups of individuals with similar trajectories of text-reported adherence. Between-group differences in pharmacologic measures of adherence (ie, tenofovir diphosphate and emtricitabine triphosphate levels), as well as predictors and study-end attitudes associated with group membership, were examined. Results. GMM identified 4 trajectories of text-reported adherence. Classes with higher text-reported adherence had higher drug concentrations. Younger age and minority race were associated with lower adherence, and individuals in classes with lower adherence had greater baseline levels of depression, substance use concerns, and sexual risk. Differences in study satisfaction were also associated with adherence. Conclusions. This study supports the use of text-reported PrEP adherence. Identifying factors associated with less-than-optimal adherence may aid clinicians in anticipating at-risk patients requiring augmented intervention. Clinical trials registration. NCT01761643.Copyright © The Author(s) 2018.</t>
  </si>
  <si>
    <t>https://dx.doi.org/10.1093/infdis/jiy368</t>
  </si>
  <si>
    <t>Journal of Infectious Diseases. 218(10) (pp 1551-1559), 2018. Date of Publication: 05 Oct 2018.</t>
  </si>
  <si>
    <t>Vergunst F.
 Chadi N.
 Orri M.
 Brousseau-Paradis C.
 Castellanos-Ryan N.
 Seguin J.R.
 Vitaro F.
 Nagin D.
 Tremblay R.E.
 Cote S.M.</t>
  </si>
  <si>
    <t>Trajectories of adolescent poly-substance use and their long-term social and economic outcomes for males from low-income backgrounds.</t>
  </si>
  <si>
    <t>Substance abuse is a significant public health concern that disproportionately burdens males and low-income communities. This study examined (1) longitudinal profiles of male adolescent poly-substance use and (2) their association with social and economic participation across early adulthood. Drawing on a cohort of males (n = 890) from low-income neighborhoods, we used group-based multi-trajectory modeling to identify profiles of poly-substance use (alcohol, tobacco, cannabis, illicit drugs) from age 13-17 years. Regression models were used to link substance use profiles to high school graduation, criminal convictions, personal and household earnings, welfare receipt and partnership from age 19-37 years, obtained from administrative records. Child IQ, family adversity and behavioral problems were adjusted for. Four poly-substance use profiles were identified: abstinent (n = 128, 14.4%), late-onset (n = 412, 46.5%), mid-onset (n = 249, 28.1%), and early-onset (n = 98, 11.1%). Relative to the late-onset (reference) group, participants in the early-onset profile were 3.0 times (95%CI = 1.68-5.53) more likely to have left school without a diploma, 2.7 times (95% CI = 1.56-4.68) more likely to have a criminal conviction by age 24 years, earned 10,185 USD less (95% CI = - 15,225- - 5144) per year at age 33-37 years and had 15,790 USD lower (95% CI = - 23,378- - 8218) household income at age 33-37 years, a 1.3 times (95%CI = 1.15-1.57) higher incidence of annual welfare receipt and a 24% (95% CI = 5-40) lower incidence of marriage/cohabitation from age 18-35 years. We show that adolescent-onset poly-substance use by age 13 is associated with poor social and economic outcomes. Delaying the onset of substance use and reducing exposure to additional substance classes has potential for high societal cost savings.Copyright © 2021, Springer-Verlag GmbH Germany, part of Springer Nature.</t>
  </si>
  <si>
    <t>https://dx.doi.org/10.1007/s00787-021-01810-w</t>
  </si>
  <si>
    <t>European Child and Adolescent Psychiatry. 31(11) (pp 1729-1738), 2022. Date of Publication: November 2022.</t>
  </si>
  <si>
    <t>Denissoff A.
 Mustonen A.
 Miettunen J.
 Alakokkare A.-E.
 Veijola J.
 Scott J.G.
 Sami M.B.
 Niemela S.</t>
  </si>
  <si>
    <t>Trajectories of adolescent psychotic-like experiences and early cannabis exposure: Results from a Finnish Birth Cohort Study.</t>
  </si>
  <si>
    <t>Background: Longitudinal studies examining the effect of cannabis exposure (CE) on the prognosis of adolescents with psychotic-like experiences (PLEs) are scarce. We examined trajectories of mental health in adolescents with PLEs and cannabis exposure. Method(s): The Northern Finland Birth Cohort 1986 (n = 6552) with linkage to nationwide register data was used. Information on lifetime cannabis exposure was collected when participants were aged 15/16. Register-based outcome data on diagnoses made in clinical practice were obtained until age 33. Logistic regression was used to study the association of PLE/CE patterns and subsequent psychiatric disorders. The group with neither PLEs nor CE was utilized as the reference group. Parental psychiatric disorders, family structure, sex, frequent alcohol intoxications, daily smoking and illicit substance use other than cannabis were adjusted for. Result(s): In all, 6552 subjects (49.2 % males) were included in analysis. PLEs with cannabis exposure were associated with any psychiatric disorder (OR = 2.59; 95 % CI 1.82-3.68), psychotic disorders (OR = 3.86; 95 % CI 1.83-8.11), mood disorders (OR 4.07; 95 % CI 2.74-6.04), depressive disorders (OR = 4.35; 95 % CI 2.93-6.48), anxiety disorders (OR = 2.06; 95 % CI 1.34-3.17) and substance use disorders (OR = 2.26; 95 % CI 1.13-4.50) compared to reference group. Effect sizes were greater for group with both PLEs and cannabis use than for group with PLEs only. Conclusion(s): Early-onset cannabis use is an adverse prognostic marker for adolescents with PLEs after extensive confounder control including other substance use.Copyright © 2022 The Authors</t>
  </si>
  <si>
    <t>https://dx.doi.org/10.1016/j.schres.2022.06.014</t>
  </si>
  <si>
    <t>Schizophrenia Research. 246 (pp 95-102), 2022. Date of Publication: August 2022.</t>
  </si>
  <si>
    <t>Na PJ, Montalvo-Ortiz J, Petrakis I, Krystal JH, Polimanti R, Gelernter J, Pietrzak RH.</t>
  </si>
  <si>
    <t>Trajectories of alcohol consumption in U.S. military veterans: Results from a 10-year population-based longitudinal study</t>
  </si>
  <si>
    <t>Drug Alcohol Depend. 2023 May 1;246:109833. doi: 10.1016/j.drugalcdep.2023.109833. Epub 2023 Mar 6.</t>
  </si>
  <si>
    <t>10.1016/j.drugalcdep.2023.109833</t>
  </si>
  <si>
    <t>Reboussin, Beth A.;Rabinowitz, Jill A.;Thrul, Johannes;Maher, Brion;Green, Kerry M.;Ialongo, Nicholas S.</t>
  </si>
  <si>
    <t>Trajectories of cannabis use and risk for opioid misuse in a young adult urban cohort.</t>
  </si>
  <si>
    <t>Background: Although much of the attention surrounding the opioid epidemic has focused on rural and suburban Whites and prescription opioids, heroin overdoses among urban Blacks are on the rise. While some argue that legalization of cannabis will combat the epidemic, there are concerns it ignores the shift in the epidemic and could increase vulnerability to opioid misuse. The goal of this study is to examine the association between cannabis use from adolescence to young adulthood with opioid misuse in a primarily urban Black cohort. Methods: Data are from a study of 580 youth (87 % Black and 71 % low SES) residing in Baltimore City followed from ages 6âˆ’26. Cannabis trajectories were identified between ages 14â€“26 using group-based trajectory modeling. Logistic regressions were conducted to examine the impact of trajectories on opioid misuse in young adulthood adjusting for individual, neighborhood and peer factors. Opioid misuse was defined as using heroin or narcotics or painkillers without a prescription between ages 19â€“26. Results: Four cannabis trajectories were identified: Low/Non-Users (59.7 %), Adolescent Onset Limited (19.5 %), Young Adult Onset (10.8 %), and Adolescent Onset Chronic (10.0 %). Adolescent Onset Chronic cannabis users had the highest rate of opioid misuse (44.8 %) followed by Adolescent Onset Limited (18.8 %), Young Adult Onset (14.8 %) and Low/Non-Users (8.3 %). Prevalences were significantly higher for Adolescent Onset groups relative to Low/Non-Users even after adjustment for individual, neighborhood and peer factors. Conclusions: Adolescent onset cannabis use is associated with opioid misuse in young adulthood among urban Blacks even after adjustment for socioecological factors associated with opioid misuse. (PsycInfo Database Record (c) 2020 APA, all rights reserved)</t>
  </si>
  <si>
    <t>https://doi.org/10.1016/j.drugalcdep.2020.108182</t>
  </si>
  <si>
    <t>Khodneva, Yulia</t>
  </si>
  <si>
    <t>Trajectories of depressive symptoms and illicit drug use: Longitudinal temporal associations and comorbidity in a community sample of adults (the CARDIA study).</t>
  </si>
  <si>
    <t>Cross-sectional studies of the community and treatment samples suggest substantial comorbidity between depression and illicit drug use disorders. Controversy exists whether such pattern of comorbidity is seen among drug using behaviors and depressive symptoms that fall short of the DSM-IV criteria for a clinical disorder. This dissertation research applied principles of the life course perspective and trajectory modeling to describe heterogeneity and comorbidity of subthreshold depressive symptoms with opioid, cocaine and amphetamine use in middle age. Secondary analysis of community-dwelling adults from the Coronary Artery Risk Development in Young Adults (CARDIA) study was performed. The CARDIA cohort, N=5115 at inception in 1985â€“86 at ages 18â€“30, was balanced for race and gender (AA male, AA females, white males, white females) and observed over 20 years. This analysis included 2,684 adults, followed 1990â€“2006. Depressive symptoms were measured repeatedly on the Center for Epidemiologic Studies Depression Scale (CES-D). The best fitting trajectory model based on a binary indicator [CES-D â‰¥ 16] included 3 groupings of participants: No-Low Depression (60%), Early Moderate Later Decreasing Depression (31%), and Chronically High Depression (9%). The model based on continuous CES-D scores resulted in 5 groupings: Low (50%) Modestly Elevated/Later Declining (36%), Unstable (7%), Increasing (5%), and Chronically High Depressive Symptoms (1%). Chronically high depressive symptoms [CES-D â‰¥ 16] were associated with baseline low social support, adverse childhood family environment, and childhood depression. Persistence of high depressive symptoms was associated with higher baseline hostility and anxiety, persistent economic difficulty at all follow-ups, and single marital status at the end of follow-up. African American females were at increased risk of chronic depression. Depression treatment needs in this sample were unmet, with only 22% of chronically depressed reporting antidepressant intake. Persistent occasional users of stimulants and opioids were more likely to have chronically high depressive symptoms, based on the binary indicator of CES-D â‰¥16, [OR 3.5(95% CI, 2.2â€“5.8)]. This was robust for covariates, [AOR 1.9 (1.1â€“3.4)]. 15-year distinct depressive symptoms trajectories did not predict new drug use at the end of follow-up. Rather, a distinct 18-year drug use trajectory, Early Frequent/Later Occasional Users had a two-fold increase in the odds of reporting acquired depression (CES-Dâ‰¥ 16) at the end follow-up. Clinical implications of these findings are discussed. (PsycINFO Database Record (c) 2016 APA, all rights reserved)</t>
  </si>
  <si>
    <t>Kertesz, Stefan G.;Khodneva, Yulia;Richman, Joshua;Tucker, Jalie A.;Safford, Monika M.;Jones, Bobby;Schumacher, Joseph;Pletcher, Mark J.</t>
  </si>
  <si>
    <t>Trajectories of drug use and mortality outcomes among adults followed over 18 years.</t>
  </si>
  <si>
    <t>Background: For adults in general population community settings, data regarding long-term course and outcomes of illicit drug use are sparse, limiting the formulation of evidence-based recommendations for drug use screening of adults in primary care. Objective: To describe trajectories of three illicit drugs (cocaine, opioids, amphetamines) among adults in community settings, and to assess their relation to all-cause mortality. Design: Longitudinal cohort, 1987/88 - 2005/06. Setting: Community-based recruitment from four cities (Birmingham, Chicago, Oakland, Minneapolis). Participants: Healthy adults, balanced for race (black and white) and gender were assessed for drug use from 1987/88-2005/06, and for mortality through 12/31/2008 (n = 4301) Measurements: Use of cocaine, amphetamines, and opioids (last 30 days) was queried in the following years: 1987/88, 1990/91, 1992/93, 1995/96, 2000/01, 2005/06. Survey-based assessment of demographics and psychosocial characteristics. Mortality over 18 years. Results: Trajectory analysis identified four groups: Nonusers (n = 3691, 85.8%), Early Occasional Users (n = 340, 7.9%), Persistent Occasional Users (n = 160, 3.7%), and Early Frequent/Later Occasional Users (n = 110, 2.6%). Trajectories conformed to expected patterns regarding demographics, other substance use, family background and education. Adjusting for demographics, baseline health status, health behaviors (alcohol, tobacco), and psychosocial characteristics, Early Frequent/Later Occasional Users had greater all-cause mortality (Hazard Ratio, HR = 4.94, 95% CI = 1.58-15.51, p = 0.006). Limitations: Study is restricted to three common drugs, and trajectory analyses represent statistical approximations rather than identifiable 'types'. Causal inferences are tentative. Conclusions: Four trajectories describe illicit drug use from young adulthood to middle age. Two trajectories, representing over one third of adult users, continued use into middle age. These persons were more likely to continue harmful risk behaviors such as smoking, and more likely to die. (PsycINFO Database Record (c) 2016 APA, all rights reserved)</t>
  </si>
  <si>
    <t>https://doi.org/10.1007/s11606-011-1975-3</t>
  </si>
  <si>
    <t>Journal of General Internal Medicine</t>
  </si>
  <si>
    <t>Hser, Yih-Ing;Huang, David;Chou, Chih-Ping;Anglin, M. Douglas</t>
  </si>
  <si>
    <t>Trajectories of heroin addiction: Growth mixture modeling results based on a 33-year follow-up study.</t>
  </si>
  <si>
    <t>This study investigates trajectories of heroin use and subsequent consequences in a sample of 471 male heroin addicts who were admitted to the California Civil Addict Program in 1964-1965 and followed over 33 years. Applying a two-part growth mixture modeling strategy to heroin use level during the first 16 years of the addiction careers since first heroin use, the authors identified three groups with distinctive profiles: stably high-level heroin users (n = 278), late decelerated users (n = 149), and early quitters (n = 44). Study findings empirically demonstrate the chronic nature of heroin addiction and subsequent adverse consequences including mortality, mental health, and employment. (PsycInfo Database Record (c) 2022 APA, all rights reserved)</t>
  </si>
  <si>
    <t>https://doi.org/10.1177/0193841X07307315</t>
  </si>
  <si>
    <t>Evaluation Review</t>
  </si>
  <si>
    <t>Chen T, Du J, Zhong N, Zhao Y, Sun H, Chen Z, Jiang H, Zhao M.</t>
  </si>
  <si>
    <t>Trajectories of heroin use predict relapse risk among heroin-dependent patients: A 5-year follow-up study</t>
  </si>
  <si>
    <t>J Clin Neurosci. 2020 Jun;76:134-139. doi: 10.1016/j.jocn.2020.04.020. Epub 2020 Apr 10.</t>
  </si>
  <si>
    <t>10.1016/j.jocn.2020.04.020</t>
  </si>
  <si>
    <t>Lopez-Guzman S.
 Konova A.
 Urmanche A.
 Messinger J.
 Polydorou S.
 Ross S.
 Louie K.
 Rotrosen J.
 Glimcher P.</t>
  </si>
  <si>
    <t>Trajectories of impulsivity in opioid use disorder treatment: A longitudinal study of temporal discounting and its dynamic relation to drug use and treatment efficacy.</t>
  </si>
  <si>
    <t>Background: Impulsivity is a core feature of substance use disorders. Temporal discounting (TD) paradigms provide a model-based approach to studying the dynamics of impulsive decision-making as individuals with substance use disorder undergo treatment. Here, we examine how TD changes as opioid use disorder (OUD) subjects stabilize on maintenance therapy and we assess how TD is predicted by (or is predictive of) relevant clinical outcomes such as illicit drug use, treatment adherence and clinical states like craving. Method(s): Individuals initiating medication-assisted treatment for OUD were assessed weekly then bi-weekly (for up to seven months) on a simple TD task. For each session, (1) we derived a computational subject-specific parameter for the TD rate as well as a model-free measure: the proportion of immediate rewards chosen; (2) we monitored illicit drug use through randomly administered weekly urine toxicology and direct self-report; (3) we established their level of adherence to their individual treatment plan as well as their current medication dose; and (4) we scored their current levels of craving, withdrawal symptoms and state anxiety. A group of demographically matched drug-free community controls (CC) were similarly assessed repeatedly in order to establish the test-retest reliability of our measurement and discard effects of practice and repetition. In addition, eligible subjects from both groups completed the tasks while we acquired functional magnetic resonance imaging (MRI) data in two sessions: one at the beginning of the study and the other 8-12 weeks later. During this interval, subjects continued their regular assessments outside of the scanner. Result(s): As previously reported, OUD patients have significantly higher discount rates compared to controls but in our demographically matched groups the difference appears to be smaller than previously reported. Our results indicate that TD measurements have high test-retest reliability. While stable in our control group, in OUD patients the TD rates are a dynamic function of time in treatment. Interestingly, TD rates also correlate with illicit drug use events, peaking around the time that these occur. Moreover, the individual trajectory of TD leading up to these lapse events correlates with the degree of overall use during our follow up, suggesting that the course of a patient's impulsivity might be predictive of their relative success at maintaining abstinence during treatment. Conclusion(s): We conclude that TD, when assessed repeatedly over the course of treatment, could be used as a behavioral signature of a patient's clinical evolution and potentially serve as a useful predictor of prognosis and treatment adherence for OUD. Our TD task is easy to automate and administer and therefore lends itself to use in larger clinical studies and might be useful to incorporate into the monitoring of these patients' progression. Our ongoing efforts focus on the investigation of the neural substrate(s) of the observed change in TD with treatment for OUD. We are exploring how the activity of regions involved in the computations necessary for impulsive decision-making (i.e. the ventromedial prefrontal cortex, ventral striatum and posterior cingulate cortex) contributes to treatment efficacy.</t>
  </si>
  <si>
    <t>Neuropsychopharmacology. Conference: 55th Annual Meeting of the American College of Neuropsychopharmacology, ACNP 2016. Hollywood, FL United States. 41(Supplement 1) (pp S265), 2016. Date of Publication: December 2016.</t>
  </si>
  <si>
    <t>Dong, HR; Hayashi, K; Singer, J; Milloy, MJ; DeBeck, K; Wood, E; Kerr, T</t>
  </si>
  <si>
    <t>Trajectories of injection drug use among people who use drugs in Vancouver, Canada, 1996-2017: growth mixture modeling using data from prospective cohort studies</t>
  </si>
  <si>
    <t>Cessation; injection drug use; relapse; growth mixture modeling; latent trajectory groups; longitudinal studies</t>
  </si>
  <si>
    <t>HEROIN ABSTINENCE; AMSTERDAM COHORT; NEEDLE EXCHANGE; SUBSTANCE USE; USE CESSATION; LONG-TERM; FOLLOW-UP; PREDICTORS; PATTERNS; RELAPSE</t>
  </si>
  <si>
    <t>Background and aims Injection drug use patterns are known to change over time, although such long-term changes have not been well described. We sought to characterize longitudinal trajectories of injection drug use and identify associated factors. Design Data were derived from the Vancouver Injection Drug Users Study and AIDS Care Cohort to evaluate the Exposure to Survival Services study, two prospective cohorts involving people who inject drugs in Vancouver, Canada between 1996 and 2017. Growth mixture modeling was applied to identify distinct injection drug use trajectories. Multinomial logistic regression was used to identify baseline factors associated with each trajectory. Setting Canada. Participants A total of 2057 participants who reported having used illicit drugs via injection in the past 6 months at the baseline visit were included in the study. The median time since first injection drug use at baseline was 14.8 years (quartile 1-quartile 3: 6.5-24.3). Measurements Information regarding self-reported injection drug use during the past 6 months was collected at baseline and semi-annually thereafter via interviewer-administered questionnaires. Findings Participants were followed for a median of 113.4 months (quartile 1-quartile 3: 63.4-161.7). Five trajectories were identified: persistent high frequency injection (507, 24.6%); high frequency injection with late decrease (374, 18.2%); gradual cessation (662, 32.2%); early cessation with late relapse (227, 11.0%); and early cessation (287, 14.0%). Factors found to be associated with distinct trajectories included: daily heroin injection, binge injection drug use, age, not being in a stable relationship and year of study enrollment. Conclusions People who used drugs in Vancouver, Canada from 1996 to 2017 appeared to follow five drug use trajectories, ranging from persistent high frequency use to early cessation. Almost 25% of participants remained high-frequency injectors over the study period.</t>
  </si>
  <si>
    <t>Angarita-Fonseca A.
 Lacasse A.
 Choiniere M.
 Kabore J.-L.
 Sylvestre M.-P.
 Dinkou G.D.T.
 Bruneau J.
 Martel M.O.
 Hovey R.
 Motulsky A.
 Rahme E.
 Page M.G.</t>
  </si>
  <si>
    <t>Trajectories of opioid consumption as predictors of patient-reported outcomes among individuals attending multidisciplinary pain treatment clinics.</t>
  </si>
  <si>
    <t>Purpose: This study aimed to identify opioid consumption trajectories among persons living with chronic pain (CP) and put them in relation to patient-reported outcomes 6 months after initiating multidisciplinary pain treatment. Method(s): This study used data from the Quebec Pain Registry (2008-2014) linked to longitudinal Quebec health insurance databases. We included adults diagnosed with CP and covered by the Quebec public prescription drug insurance plan. The daily cumulative opioid doses in the first 6 months after initiating multidisciplinary pain treatment were transformed into morphine milligram equivalents. An individual-centered approach involving principal factor and cluster analyses applied to longitudinal statistical indicators of opioid use was conducted to classify trajectories. Multivariate regression models were applied to evaluate the associations between trajectory group membership and outcomes at 6-month follow-up (pain intensity, pain interference, depression, and physical and mental health-related quality of life). Result(s): We identified three trajectories of opioid consumption: "no or very low and stable" opioid consumption (n = 2067, 96.3%), "increasing" opioid consumption (n = 40, 1.9%), and "decreasing" opioid consumption (n = 39, 1.8%). Patients in the "no or very low and stable" trajectory were less likely to be current smokers, experience polypharmacy, use opioids or benzodiazepine preceding their first visit, or experience pain interference at treatment initiation. Patients in the "increasing" opioid consumption group had significantly greater depression scores at 6-month compared to patients in the "no or very low and stable" trajectory group. Conclusion(s): Opioid consumption trajectories do not seem to be important determinants of most PROs 6 months after initiating multidisciplinary pain treatment.Copyright © 2023 The Authors. Pharmacoepidemiology and Drug Safety published by John Wiley &amp; Sons Ltd.</t>
  </si>
  <si>
    <t>https://dx.doi.org/10.1002/pds.5706</t>
  </si>
  <si>
    <t>Pharmacoepidemiology and Drug Safety. (no pagination), 2023. Date of Publication: 2023.</t>
  </si>
  <si>
    <t>Socias, ME; Dong, HR; Wood, E; Nolan, S; Hayashi, K; Kerr, T; Milloy, MJ</t>
  </si>
  <si>
    <t>Trajectories of Retention in Opioid Agonist Therapy and Overdose Risk During a Community-Wide Overdose Epidemic in a Canadian Setting</t>
  </si>
  <si>
    <t>NONFATAL HEROIN OVERDOSE; ANTIRETROVIRAL THERAPY; BARRIERS; DEPENDENCE; PEOPLE</t>
  </si>
  <si>
    <t>Introduction: Retention in opioid agonist therapy consistently has been linked with improved outcomes among people with opioid use disorder. However, less is known about the links between patterns of engagement in opioid agonist therapy over the long term and overdose risk. This study assesses the association of opioid agonist therapy retention trajectories with nonfatal overdose. Methods: Data were drawn from 2 community-recruited prospective cohorts of people who use drugs in Vancouver, Canada. Latent class growth analysis was used to identify trajectories of opioid agonist therapy retention among people with opioid use disorder initiating therapy, and generalized estimating equations assessed the association of these trajectories with nonfatal overdose events after opioid agonist therapy initiation. Results: Between 2005 and 2018, among 438 opioid agonist therapy initiators, 4 retention trajectories were identified: consistently high (35.6%), increasing (26.0%), consistently low (23.3%), and decreasing (15.1%) opioid agonist therapy engagement. During the study period, there were 371 nonfatal overdose events, with 179 (40.1%) participants reporting &gt;= 1. In adjusted analysis, the consistently low (AOR=1.73, 95% CI=1.10, 2.71) and decreasing (AOR=1.87, 95% CI=1.18, 2.95) retention trajectories were positively associated with increased odds of nonfatal overdose compared with the consistently high opioid agonist therapy retention class. Conclusions: Suboptimal trajectories of opioid agonist therapy retention were associated with an increased likelihood of nonfatal overdose. These findings suggest that reducing the barriers to sustained engagement in opioid agonist therapy will be critical to address North America's overdose epidemic. (C) 2020 American Journal of Preventive Medicine. Published by Elsevier Inc. All rights reserved.</t>
  </si>
  <si>
    <t>Camillerapp C.
 Labat L.
 Soichot M.
 Malissin I.
 Garon P.
 Goury A.
 Kerdjana L.
 Voicu S.
 Deye N.
 Megarbane B.</t>
  </si>
  <si>
    <t>Tramadol poisoning in the intensive care unit: Clinical presentation and prognostic value of plasma tramadol concentration on admission.</t>
  </si>
  <si>
    <t>Objective: Tramadol poisonings are increasing significantly due to the increase in prescriptions since dextropropoxyphene was withdrawn from the European market in 2011. Tramadol-related analgesic effects are mediated by its antagonist activity on the norepinephrine and serotonin transporters in addition to the agonist activity of its major active metabolite M1 on the mu-opioid receptors. Thus, tramadol overdose may result in various toxic effects including central nervous system depression, seizures and serotonin syndrome. The relative prevalence of each of these complications is debated. We aimed to describe the clinical features in tramadol-poisoned patients and to study the prognostic value of the plasma concentration of tramadol and its metabolites on intensive care unit (ICU) admission. Method(s): We conducted a prospective single centre observational study including all tramadol-poisoned patients admitted to the ICU from 2012 to 2016. The plasma concentrations of tramadol and its metabolites were determined using high-performance liquid chromatography coupled to mass spectrometry. Subgroup comparisons were performed using chi-squared and Mann-Whitney tests. Result(s): Forty-two tramadol-poisoned patients were included. The demographics included age 41 years [26; 55], median [25; 75 percentiles] with 30 females and 12 males. Most cases (90%) involved poly-intoxications. The presumed ingested dose of tramadol was 2000 mg [1,000; 4,000] and the plasma tramadol concentration on admission was 1.48 mg/L (1.17; 2.34). The patients presented consciousness impairment (Glasgow Coma Scale 13 [6; 15]), opioid syndrome (48%), serotonin syndrome (36%) and seizures (24%). Life-threatening complications occurred including prehospital cardiac arrest (10%), cardiovascular failure (31%), aspiration pneumonia (34%), disseminated intravascular coagulation (5%) and fatality (7%). There was a significant relationship between plasma tramadol concentration measured on admission and the risk of seizure onset (p &lt; .05). Patients presenting opioid syndrome on admission had significantly lower plasma tramadol concentrations on admission than patients presenting with serotonin syndrome (p &lt; .03). Conclusion(s): Tramadol poisoning may result in significant morbidities requiring invasive ICU management. Onset of seizures is not related to serotonin syndrome. Measurement of the concentrations of tramadol and its metabolites on ICU admission seems helpful to predict the kind of toxic syndromes presented and the nature of further complications.</t>
  </si>
  <si>
    <t>https://dx.doi.org/10.1080/15563650.2017.1309792</t>
  </si>
  <si>
    <t>Clinical Toxicology. Conference: 37th International Congress of the European Association of Poisons Centres and Clinical Toxicologists, EAPCCT 2017. Basel Switzerland. 55(5) (pp 475-476), 2017. Date of Publication: 2017.</t>
  </si>
  <si>
    <t>Roy É, Arruda N, Jutras-Aswad D, Berbiche D, Motta-Ochoa R, Bruneau J.</t>
  </si>
  <si>
    <t>Tranquilizer misuse among active cocaine users: Predictors of initiation</t>
  </si>
  <si>
    <t>Drug Alcohol Rev</t>
  </si>
  <si>
    <t>10.1111/dar.12666</t>
  </si>
  <si>
    <t>Walters, RK; Polimanti, R; Johnson, EC; McClintick, JN; Adams, MJ; Adkins, AE; Aliev, F; Bacanu, SA; Batzler, A; Bertelsen, S; Biernacka, JM; Bigdeli, TB; Chen, LS; Clarke, TK; Chou, YL; Degenhardt, F; Docherty, AR; Edwards, AC; Fontanillas, P; Foo, JC; Fox, L; Frank, J; Giegling, I; Gordon, S; Hack, LM; Hartmann, AM; Hartz, SM; Heilmann-Heimbach, S; Herms, S; Hodgkinson, C; Hoffmann, P; Hottenga, JJ; Kennedy, MA; Alanne-Kinnunen, M; Konte, B; Lahti, J; Lahti-Pulkkinen, M; Lai, DB; Ligthart, L; Loukola, A; Maher, BS; Mbarek, H; McIntosh, AM; McQueen, MB; Meyers, JL; Milaneschi, Y; Palviainen, T; Pearson, JF; Peterson, RE; Ripatti, S; Ryu, E; Saccone, NL; Salvatore, JE; Sanchez-Roige, S; Schwandt, M; Sherva, R; Streit, F; Strohmaier, J; Thomas, N; Wang, JC; Webb, BT; Wedow, R; Wetherill, L; Wills, AG; Boardman, JD; Chen, DF; Choi, DS; Copeland, WE; Culverhouse, RC; Dahmen, N; Degenhardt, L; Domingue, BW; Elson, SL; Frye, MA; Gabel, W; Hayward, C; Ising, M; Keyes, M; Kiefer, F; Kramer, J; Kuperman, S; Lucae, S; Lynskey, MT; Maier, W; Mann, K; Mannisto, S; Muller-Myhsok, B; Murray, AD; Nurnberger, JI; Palotie, A; Preuss, U; Raikkonen, K; Reynolds, MD; Ridinger, M; Scherbaum, N; Schuckit, MA; Soyka, M; Treutlein, J; Witt, S; Wodarz, N; Zill, P; Adkins, DE; Boden, JM; Boomsma, DI; Bierut, LJ; Brown, SA; Bucholz, KK; Cichon, S; Costello, EJ; De Wit, H; Diazgranados, N; Dick, DM; Eriksson, JG; Farrer, LA; Foroud, TM; Gillespie, NA; Goate, AM; Goldman, D; Grucza, RA; Hancock, DB; Harris, KM; Heath, AC; Hesselbrock, V; Hewitt, JK; Hopfer, CJ; Horwood, J; Iacono, W; Johnson, EO; Kaprio, JA; Karpyak, VM; Kendler, KS; Kranzler, HR; Krauter, K; Lichtenstein, P; Lind, PA; McGue, M; MacKillop, J; Madden, PAF; Maes, HH; Magnusson, P; Martin, NG; Medland, SE; Montgomery, GW; Nelson, EC; Nothen, MM; Palmer, AA; Pedersen, NL; Penninx, BWJH; Porjesz, B; Rice, JP; Rietschel, M; Riley, BP; Rose, R; Rujescu, D; Shen, PH; Silberg, J; Stallings, MC; Tarter, RE; Vanyukov, MM; Vrieze, S; Wall, TL; Whitfield, JB; Zhao, HY; Neale, BM; Gelernter, J; Edenberg, HJ; Agrawal, A</t>
  </si>
  <si>
    <t>Transancestral GWAS of alcohol dependence reveals common genetic underpinnings with psychiatric disorders</t>
  </si>
  <si>
    <t>GENOME-WIDE ASSOCIATION; NATIONAL EPIDEMIOLOGIC SURVEY; LD SCORE REGRESSION; RISK; METAANALYSIS; HERITABILITY; CONSUMPTION; ADH1B; PARTICIPANTS; COMORBIDITY</t>
  </si>
  <si>
    <t>Liability to alcohol dependence (AD) is heritable, but little is known about its complex polygenic architecture or its genetic relationship with other disorders. To discover loci associated with AD and characterize the relationship between AD and other psychiatric and behavioral outcomes, we carried out the largest genome-wide association study to date of DSM-IV-diagnosed AD. Genome-wide data on 14,904 individuals with AD and 37,944 controls from 28 case-control and family-based studies were meta-analyzed, stratified by genetic ancestry (European, n = 46,568; African, n = 6,280). Independent, genome-wide significant effects of different ADH1B variants were identified in European (rs1229984; P = 9.8 x 10(-13)) and African ancestries (rs2066702; P = 2.2 x 10(-9)). Significant genetic correlations were observed with 17 phenotypes, including schizophrenia, attention deficit-hyperactivity disorder, depression, and use of cigarettes and cannabis. The genetic underpinnings of AD only partially overlap with those for alcohol consumption, underscoring the genetic distinction between pathological and nonpathological drinking behaviors.</t>
  </si>
  <si>
    <t>Garcia Ferreira A.C.
 Esteves Coelho L.
 Jalil E.M.
 Luz P.M.
 Friedman R.K.
 Guimaraes M.R.C.
 Moreira R.C.
 Eksterman L.F.
 Cardoso S.W.
 Castro C.V.
 Derrico M.
 Moreira R.I.
 Fernandes B.
 Monteiro L.
 Kamel L.
 Pacheco A.G.
 Veloso V.G.
 Grinsztejn B.</t>
  </si>
  <si>
    <t>Transcendendo: A Cohort Study of HIV-Infected and Uninfected Transgender Women in Rio de Janeiro, Brazil.</t>
  </si>
  <si>
    <t>Purpose: Worldwide, the burden of adverse health conditions is substantial among travestis and transgender women (trans women). Transcendendo, the first trans-specific cohort in a low- or middle-income country, is an open cohort established in August 2015 to longitudinally evaluate the health aspects of trans women aged &gt;=18 years in Rio de Janeiro, Brazil. Method(s): Study visits occur on an annual basis. Data on sociodemographics, behavioral, gender transition, affirmation procedures, hormone use, discrimination, violence, clinical and mental health, HIV prevention, and care (for those HIV-infected) are collected. Physical examination, anthropometric measurements, and laboratory tests are performed. Result(s): As of July 2017, 322 trans women were enrolled in the cohort with a median age of 31.5 years (interquartile range 25.7-39.5), of whom 174 (54%) were HIV-infected. The Transcendendo baseline information reinforces the scenario of marginalization and deprivation surrounding trans women. Most participants had low income (62.0% were living with below US$ 10.00/day), showed a very high engagement in sex work (78.6%), and reported increased occurrence of sexual (46.3%) and physical (54.0%) violence. Pre-exposure peophylaxis (PReP) was used by 18.8% of the HIV-uninfected trans women, only through research participation. Positive screening for depression (57.8%) and problematic use of tobacco (56.6%), cannabis (28.9%), cocaine (23.8%), and alcohol (21.5%) were high. Almost all participants (94.8%) reported hormone use at some point, mostly without medical supervision (78.7%). Conclusion(s): Our results describe a context of exclusion experienced by trans women, exposing vulnerabilities of this population in a middle-income country, with poor access to trans-specific care, HIV prevention and care, and mental health care. Addressing transgender experiences and needs can help the development of strategies to diminish stigma, improve health care environment, guide future research on trans morbidities, substance use, and trans-specific interventions to support health-related recommendations. Ultimately, it contributes to close the gaps concerning transgender health and reinforces that trans care cannot be disentangled from the social environment that surrounds trans women.Copyright © Ana Cristina Garcia Ferreira et al. 2019; Published by Mary Ann Liebert, Inc. 2019.</t>
  </si>
  <si>
    <t>https://dx.doi.org/10.1089/trgh.2018.0063</t>
  </si>
  <si>
    <t>Transgender Health. 4(1) (pp 107-117), 2019. Date of Publication: January 2019.</t>
  </si>
  <si>
    <t>Transcranial direct current stimulation (TDCS) in the management of acute post-spine surgery pain: A prospective randomized controlled trial.</t>
  </si>
  <si>
    <t>BACKGROUND CONTEXT: Systemic opioid or other analgesic use along with regional blocks is currently the most popular method to control postoperative pain. However, many patients continue to report considerable postoperative pain despite these interventions and side effects associated with systemic opioid administration may lead to negative outcomes. Brain stimulation techniques including transcranial direct current stimulation (tDCS) have shown promise in decreasing postoperative hydromorphone usage after ERCP and total knee arthroplasty. No published study has examined the effect of tDCS following spine surgery. PURPOSE: The purpose of this study is to assess the effectiveness of tDCS on subjective pain-ratings, PCA opioid usage, and postoperative complications among patients receiving lumbar spinal fusion surgery. STUDY DESIGN/SETTING: This is a randomized, double-blind, shamcontrolled clinical study performed at the Medical University of South Carolina in Charleston, South Carolina. PATIENT SAMPLE: Sixteen patients who underwent lumbar spinal fusion surgery have so far completed this study. OUTCOME MEASURES: McGill Pain Questionnaire, Brief Pain Inventory, Beck Depression Inventory, SF36 QOL, PCA opioid usage, VAS Pain Ratings. METHOD(S): Questionnaire scores were collected at the time of admission and discharge from the hospital. Immediately after surgery, participants were randomly assigned to receive 20 minutes of real or sham tDCS (2 mA, anode placed over the superior motor cortex (corresponding to the low-back/trunk area) and cathode over the right dorsolateral prefrontal cortex). Patient-controlled hydromorphone pump usage was tracked throughout each participant's postoperative hospital stay. Pain and mood ratings were also collected via visual analogue scales twice per day. RESULT(S): At the time of discharge, participants who received real tDCS used an average of 9.04 mg of hydromorphone and subjects receiving sham tDCS used an average of 11.13 mg of hydromorphone. No significant differences were found between the real and sham groups for mean cumulative hydromorphone usage. However, data analysis of the McGill Pain Questionnaire indicated a higher level of preoperative pain among patients in the real tDCS group. Using estimated marginal means to correct for this difference, sham tDCS was associated with significantly increased PCA hydromorphone usage (mean 13.63 mg, 95% CI 7.9-19.4) compared to real tDCS (mean 6.53 mg, 95% CI 0.8-12.3). Analysis of VAS scores from admission to discharge indicated a greater percent increase in pain at its worst for the sham group (9.68%) compared to the real group (1.51%), and a greater percent decrease in pain at its least for the real group (33.23%) compared to the sham group (13.33%), although these differences were not statistically significant. CONCLUSION(S): Although continued enrollment in this study is expected, these preliminary findings indicate that tDCS may have the potential to significantly decrease postoperative hydromorphone usage and improve pain ratings among lumbar spinal fusion patients. Future investigations involving other surgical populations and varying parameters of tDCS are also warranted to provide more definitive conclusions regarding the efficacy and safety of the postoperative use of tDCS.</t>
  </si>
  <si>
    <t>https://dx.doi.org/10.1016/j.spinee.2013.07.312</t>
  </si>
  <si>
    <t>Spine Journal. Conference: 28th Annual Meeting of the North American Spine Society, NASS 2013. New Orleans, LA United States. Conference Publication: (var.pagings). 13(9 SUPPL. 1) (pp 119S), 2013. Date of Publication: September 2013.</t>
  </si>
  <si>
    <t>Eun JW, Kwack SJ, Noh JH, Jung KH, Kim JK, Bae HJ, Xie H, Ryu JC, Ahn YM, Min JH, Park WS, Lee JY, Rhee GS, Nam SW.</t>
  </si>
  <si>
    <t>Transcriptomic configuration of mouse brain induced by adolescent exposure to 3,4-methylenedioxymethamphetamine</t>
  </si>
  <si>
    <t>Toxicol Appl Pharmacol. 2009 May 15;237(1):91-101. doi: 10.1016/j.taap.2009.02.027. Epub 2009 Mar 10.</t>
  </si>
  <si>
    <t>10.1016/j.taap.2009.02.027</t>
  </si>
  <si>
    <t>Leppert W.</t>
  </si>
  <si>
    <t>Transdermal buprenorphine in cancer pain - A Polish experience.</t>
  </si>
  <si>
    <t>Patients and Methods: Open, prospective, study assessing analgesic efficacy and adverse effects of transdermal buprenorphine (TB) in patients with cancer pain. TB administered to 40 patients with severe cancer pain over 6 in numerical rating scale (NRS: 0 no pain, 10 the strongest pain). Type of pain: nociceptive 28, neuropathic 12 patients. There were 24 opioid-naive, and 16 opioid tolerant patients (tramadol). TB doses: 35, 52.5, 70, 105 mg/h. Breakthrough pain treatment: 30 patients oral morphine (5-15 mg), 6 tramadol immediate release drops or capsules (50-100 mg), 4 buprenorphine sublingual tablets (0.2-0.4 mg). Result(s): The mean treatment time 28.3+/-17.1 (range 3-75) days. Starting dose 35 mg/h increased in 26 patients: in 14 till 52.5 mg/h, in 10 to 70 mg/h, in 2 till 105 mg/h. Good analgesia in 26 patients (below 4 NRS), 6 partial (NRS 4-5), lack (NRS over 5) in 8 patients: 6 with neuropathic, 2 with nociceptive pain. Adverse effects: 8 (20%) patients moderate constipation, 6 (15%) drowsiness (4 mild, 2 moderate), 4 (10%) nausea, 2 (5%) moderate sweating, 1 (2.5%) mild skin redness. Adverse effects did not cause TB treatment termination, respiratory depression not observed. Conclusion(s): TB patches in doses 35, 52.5, 70, 105 mg/h allowed to achieve satisfactory analgesia in majority of patients with nociceptive and in half patients with neuropathic pain of severe intensity. Treatment tolerance good without severe adverse effects.</t>
  </si>
  <si>
    <t>https://dx.doi.org/10.1016/S1090-3801%2809%2960480-8</t>
  </si>
  <si>
    <t>European Journal of Pain. Conference: 6th Congress of the European Federation of IASP Chapters: Pain in Europe 6th, EFIC. Lisbon Portugal. Conference Publication: (var.pagings). 13(SUPPL. 1) (pp S142), 2009. Date of Publication: September 2009.</t>
  </si>
  <si>
    <t>Hirsch J.
 Kale S.S.
 Palettas M.
 Saphire M.L.
 Kullgren J.G.</t>
  </si>
  <si>
    <t>Transdermal buprenorphine use for pain management in palliative care.</t>
  </si>
  <si>
    <t>Purpose: Cancer and associated therapies often cause pain, beginning at treatment initiation and potentially continuing after curative treatment. Opioids, which have a theoretical lack of analgesic ceiling, are a valuable option for cancer patients suffering from pain, but carry the risk of respiratory depression and high abuse potential. As a partial agonist, transdermal buprenorphine (TDB) has decreased effects on respiratory depression when used appropriately. Additionally, the transdermal delivery system helps to decrease abuse potential. TDB has traditionally been avoided due to its partial agonist properties and fear of inadequate pain relief. This study aimed to determine the percentage of cancer patients who reported adequate pain relief from U.S. approved TDB doses. Method(s): A single-center retrospective chart review was conducted at the James Comprehensive Cancer Center at Ohio State on patients who were prescribed TDB by a palliative care provider in either the inpatient or outpatient setting. Patients included must have been subsequently followed up in the outpatient palliative medicine clinic between January 1, 2016 and September 30, 2019. Result(s): A total of 68 of 130 patients screened were included. The majority of patients excluded (97%) were due to no clinic follow up, starting TDB after the study period, or the patient never started TDB. The majority of patients (87%) started TDB in the outpatient setting with 48 (71%) having active cancer. TDB was chosen due most often to reported sensitivity to opioids or low requirements (28 patients). 49 patients (72%) reported either no change in pain or a decrease in pain score at the 28-day follow-up visit. There were 19 patients that remained on buprenorphine for at least 12weeks and an additional 19 who were currently prescribed TDB at the time of data collection. Patients who discontinued TDB did so due to lack of efficacy for their pain or intolerable side effects. Conclusion(s): Despite the majority of patients having active cancer and possibly increasing pain, TDB appeared to be effective by maintaining, and sometimes decreasing self-reported pain levels. TDB was continued for an extended period of time for patients, allowing for a safe alternative to full opioids in order to manage pain effectively. A prospective trial would give further insight to the efficacy of TDB for severe malignant pain.</t>
  </si>
  <si>
    <t>https://dx.doi.org/10.1080/15360288.2020.1846433</t>
  </si>
  <si>
    <t>Journal of Pain and Palliative Care Pharmacotherapy. Conference: Society of Pain and Palliative Care Pharmacists, SPPCP 2020. Virtual. 34(4) (pp 171), 2020. Date of Publication: 2020.</t>
  </si>
  <si>
    <t>Watkins K.E.
 Keyser D.J.
 Smith B.
 Mannle T.E.
 Kivlahan D.R.
 Paddock S.M.
 Mattox T.
 Horvitz-Lennon M.
 Pincus H.A.</t>
  </si>
  <si>
    <t>Transforming mental healthcare in the Veterans Health Administration: a model for measuring performance to improve access, quality, and outcomes.</t>
  </si>
  <si>
    <t>In this paper we present the conceptual framework and research design of a national evaluation of the quality of mental healthcare provided to veterans by the Veterans Health Administration, and present results on the reported availability of evidence-based practices. We used the Donabedian paradigm to design a longitudinal evaluation of the quality of mental healthcare. To evaluate the structure of care we used a combination of survey and administrative data and designed a web-based facility survey to examine the availability and characteristics of 12 evidence-based practices and other mental health services. We identified 138 unique facilities that provided mental healthcare to 783,280 veterans. With the exception of opiate substitution therapies, every evidence-based practice was reported in at least one location in each service network. We use maps to estimate the maximum number of veterans that might benefit from expanding the availability of an evidence-based practice. We demonstrate the feasibility of overcoming several major challenges typically associated with measuring the quality of healthcare systems. This framework for evaluation of mental healthcare delivery provides a model upon which other stakeholders can continue to build and expand. © 2010 National Association for Healthcare Quality.</t>
  </si>
  <si>
    <t>http://dx.doi.org/10.1111/j.1945-1474.2010.00109.x</t>
  </si>
  <si>
    <t>Journal for healthcare quality : official publication of the National Association for Healthcare Quality. 32(6) (pp 33-42; quiz 42-43), 2010. Date of Publication: 2010 Nov-Dec.</t>
  </si>
  <si>
    <t>Mehta S.K.
 Finkelhor R.S.
 Anderson R.L.
 Harcar-Sevcik R.A.
 Wasser T.E.
 Bahler R.C.</t>
  </si>
  <si>
    <t>Transient myocardial ischemia in infants prenatally exposed to cocaine.</t>
  </si>
  <si>
    <t>This prospective study examined whether neonates of pregnant women who used cocaine during pregnancy are at a risk for the development of transient myocardial ischemia and altered autonomic function, as in adults. We studied 21 of 35 infants with a history of prenatal exposure to coaine. The ST segment changes and heart rate variability were evaluated from three-channel Holter monitors within 48 hours of birth. The data were compared with those on 20 control infants with similar birth weight, gestational age, and postnatal age. Six infants (29%) who were exposed to cocaine in utero had transient ST segment elevation, versus only one infant (5%) from the control group (odds ratio = 7.6; 95% confidence interval, 1.14, 50.64). Heart rate, results of total power and low-frequency power spectral analyses for heart rate variability and arrhythmias were not significantly different in the two groups. However, a lower ratio of low- to high-frequency power reflected increased vagal activity in cocaine-exposed infants. We conclude that cocaine use in pregnant mothers is associated with transient ST segment abnormalities in their infants. These abnormalities are consistent with transient myocardial ischemia.</t>
  </si>
  <si>
    <t>http://dx.doi.org/10.1016/S0022-3476(09)90025-7</t>
  </si>
  <si>
    <t>Journal of Pediatrics. 122(6) (pp 945-949), 1993. Date of Publication: 1993.</t>
  </si>
  <si>
    <t>Ospina-Escobar, AngÃ©lica;Magis-RodrÃ­guez, Carlos</t>
  </si>
  <si>
    <t>Transition from first illegal drug use to first injection among people who inject drugs in Northern Mexico: A retrospective survival analysis.</t>
  </si>
  <si>
    <t>Introduction: There is little information in Mexico about the transition to injecting drugs among drug users in cities other than Tijuana. Objective: We compare characteristics of the onset of drug use and first injection among people who inject drugs (PWID) from Ciudad JuÃ¡rez and Hermosillo, two cities of Northern Mexico and identify factors associated with faster rates of transition from first drug use to the first injection. Method: 841 PWID were interviewed in 2012 in Ciudad JuÃ¡rez (n = 445) and Hermosillo (n = 396). Using lifetables, we describe timing at the onset of drug use and first injection. Cox regression analysis was used to determine factors associated with the transition hazard to first injection. Results: Median age at onset of drug use was 15.5 years old (standard deviation [SD] = 5.73). The median age at first injection was 21.30 (SD = 7.22). The median duration-time between first drug use and transition to injection was 4.8 years (SD = 5.6). Controlling for sociodemographics, factors that increase the hazard of transitioning to injection are age at onset of drug use (adjusted-hazard-rate [AHR] = 1.04, 95% confidence-interval CI [1.03, 1.05], pp = .01), and having received assistance at first injection (AHR = 1.25, 95% CI [1.17, 1.33], p&lt;.01). Discussion and conclusion: Results show the need to enhance harm reduction programs among non-injecting drug users so as to prevent the spread of injecting drugs in Mexico. (PsycInfo Database Record (c) 2023 APA, all rights reserved)</t>
  </si>
  <si>
    <t>https://doi.org/10.17711/SM.0185-3325.2022.010</t>
  </si>
  <si>
    <t>Salud Mental</t>
  </si>
  <si>
    <t>Instituto Nacional de PsiquiatrÃ­a RamÃ³n de la Fuente</t>
  </si>
  <si>
    <t>Lam M.M.L.
 Hung S.-F.
 Chen E.Y.H.</t>
  </si>
  <si>
    <t>Transition to psychosis: 6-month follow-up of a Chinese high-risk group in Hong Kong.</t>
  </si>
  <si>
    <t>Objectives: The identification of individuals at high risk of becoming psychotic within the near future creates opportunities for early intervention before the onset of psychosis. This study sets out to identify a group of symptomatic young people in a Chinese population with the high likelihood of transition to psychosis within a follow-up period of 6 months, and to determine the rate of transition to psychosis in this group. Method(s): Symptomatic individuals with a family history of psychotic disorder, sub-threshold psychotic symptoms or brief transient psychotic symptoms were identified using the operationalized criteria of an 'At Risk Mental State'. The individuals were prospectively assessed monthly on a measure of psychopathology for 6 months. Result(s): Eighteen out of 62 individuals (29%) made the transition to frank psychosis within a 6 month follow-up period, with the majority occurring within 3 months. In addition, significant differences were found in the intake Positive and Negative Syndrome Scale, Comprehensive Assessment of 'At Risk Mental State' and Global Assessment of Functioning scores between the group that ultimately became psychotic and the group that did not. Conclusion(s): The period of the highest risk of transition to psychosis was within the 3 months after the study began. Thus, distressed youths in our outpatient clinic, who meet the high-risk criteria should be monitored most closely in the initial 3 months, particularly those individuals with high levels of psychopathology and functional decline. © 2006 The Authors; Journal compilation © 2006 The Royal Australian and New Zealand College of Psychiatrists.</t>
  </si>
  <si>
    <t>https://dx.doi.org/10.1111/j.1440-1614.2006.01817.x</t>
  </si>
  <si>
    <t>Australian and New Zealand Journal of Psychiatry. 40(5) (pp 414-420), 2006. Date of Publication: May 2006.</t>
  </si>
  <si>
    <t>Weissman M.</t>
  </si>
  <si>
    <t>Translating epidemiology in psychiatry: The future is here.</t>
  </si>
  <si>
    <t>https://dx.doi.org/10.1017/S2045796012000054</t>
  </si>
  <si>
    <t>Epidemiology and Psychiatric Sciences. 21(2) (pp 167-169), 2012. Date of Publication: June 2012.</t>
  </si>
  <si>
    <t>Umeh U.O.
 Kaplan D.J.
 Diskina D.
 Commeh E.
 Cuff G.
 Hertling A.
 Youm T.</t>
  </si>
  <si>
    <t>Transmuscular Quadratus Lumborum Block Does Not Provide Significant Benefit for Primary Hip Arthroscopy with Pericapsular Infiltration: A Randomized Control Trial.</t>
  </si>
  <si>
    <t>Purpose: To prospectively evaluate the effectiveness of the transmuscular quadratus lumborum block (TQLB) with pericapsular injection (PCI) versus PCI alone in patients undergoing hip arthroscopy for treatment of femoroacetabular impingement (FAI) in terms of perioperative pain control, as well as postoperative function in the postoperative anesthesia unit (PACU) setting. Method(s): Patients undergoing hip arthroscopy for FAI were prospectively randomized to receive 30 mL of 0.5% bupivacaine in a TQLB (n = 52) with PCI versus PCI alone (n = 51). The PCI included 20 mL of 0.25% bupivacaine given by the surgeon. All analyzed patients received general anesthesia. The primary outcome was postoperative pain scores assessed via the numerical rating scale (NRS) at 30 minutes postoperatively and immediately prior to discharge. Secondary outcomes were opioid utilization, expressed as morphine milligram equivalents (MMEs), PACU recovery time, quadriceps strength (assessed after completion of PACU phase 1 criteria), and adverse events (nausea/vomiting). Result(s): Average age, body mass index, and preoperative pain assessment were not significantly different between groups. There were no differences in NRS pain scores preoperatively, 30 minutes postoperatively, or immediately prior to discharge between groups (P &gt; .05). Intraoperative opioid consumption was significantly lower in the TQLB group (MME: 16.8 +/- 7.9) compared to controls (MME 20.6 +/- 8.0; P = .009). However, there was no difference in the total opioid consumption (P &gt; .05). There was no significant difference in total PACU length of stay (minutes) between the treatment (133.0 +/- 48) and control groups (123.5 +/- 47; P &gt; .05). Quadriceps weakness was not significantly different between groups (P = .2). There was no difference in the number of patients that experienced nausea or vomiting between the TQLB group and control group (13% vs 16%; P = .99). Neither group had any reported serious adverse events. Conclusion(s): TQLB and PCI do not improve postoperative pain scores or total opioid consumption compared to PCI alone. TQLB may decrease the amount of intraoperative opiate usage. Level of Evidence: Level I, randomized controlled trial.Copyright © 2023 Arthroscopy Association of North America</t>
  </si>
  <si>
    <t>https://dx.doi.org/10.1016/j.arthro.2023.03.025</t>
  </si>
  <si>
    <t>Arthroscopy - Journal of Arthroscopic and Related Surgery. 39(12) (pp 2456-2463), 2023. Date of Publication: December 2023.</t>
  </si>
  <si>
    <t>Freir N.
 Murphy C.
 Mugawar M.
 Linnane A.
 Cunningham A.J.</t>
  </si>
  <si>
    <t>Transversus abdominis plane block in cadaveric renal transplantation: A randomized trial.</t>
  </si>
  <si>
    <t>Background: Post-operative modes of analgesia in patients with end stage renal failure undergoing renal transplantation are limited. Considerations relate to the patients premorbid condition, impaired renal excretory function, uremic bleeding diasthesis and the desire to avoid hypotension that may compromise the return of graft function. The transversus abdominis plane (TAP) block is associated with reduced opioid requirements and pain scores for procedures involving the lower abdominal wall [1]. This study assessed TAP block efficacy (landmark technique) in patients following cadaveric renal transplantation. Method(s): Following local ethics committee approval and written informed consent, this prospective study randomized 65 adult renal transplant recipients to receive a standardized general anesthetic technique supplemented with levobupivacaine 0.375% 20ml TAP block (TAP group) or sham block with 20ml 0.9% saline (control group). Both groups received intravenous acetaminophen 1g, morphine 0.1 mg kg-1 and ondansetron 4mg intraoperatively, and patient controlled morphine analgesia with regular acetaminophen in the postoperative period. Patient assessment occurred in the post anesthetic care unit and at 2, 4, 6, 12, and 24 hours. The primary outcome was total morphine consumption in the first 24 hours postoperatively. Secondary outcomes included pain scores, nausea and/or vomiting, sedation and respiratory depression. Continuous variables were analyzed using the Wilcoxon Mann-Whitney test. Multiple regression analysis was used to calculate morphine requirements and logistic regression was used for analysis of binary endpoints. Result(s): 32 patients were randomized to the TAP group and 33 to the control group. Morphine requirements did not differ between the 2 groups, 31.6 + 5.6 mg in the TAP group and 32.6 + 5.5 mg in the control group, [ 95% CI (-8.96 to 7.09, p=0.817). Pain scores also did not differ significantly at any time point following surgery. Nausea and vomiting rates were increased in the TAP group 53% and 22% respectively compared with 24% and 6% in the control group. No patient exhibited excessive sedation or respiratory depression. Conclusion(s): The addition of a TAP block using the landmark technique to the analgesia regimen for cadaveric renal transplantation did not confer any additional benefit on opioid requirements or pain scores in the first 24 hours postoperatively.</t>
  </si>
  <si>
    <t>European Journal of Anaesthesiology. Conference: European Anaesthesiology Congress, EUROANAESTHESIA 2012. Paris France. Conference Publication: (var.pagings). 29(SUPPL. 50) (pp 128), 2012. Date of Publication: June 2012.</t>
  </si>
  <si>
    <t>SÃ¡nchez, Lidia;DÃ­az-MorÃ¡n, Sira;Grau-LÃ³pez, Lara;Moreno, Ã_x0081_urea;Eiroa-Orosa, Francisco JosÃ©;Roncero, Carlos;Gonzalvo, BegoÃ±a;Colom, Joan;Casas, Miguel</t>
  </si>
  <si>
    <t>Tratamiento ambulatorio grupal para dependientes de cocaÃ­na combinando terapia cognitivo conductual y entrevista motivacional. [Ambulatory group treatment for cocaine dependent patients combining cognitive behavioral therapy and motivational interviewing.]</t>
  </si>
  <si>
    <t>Psychological interventions in cocaine dependent patients have demonstrated efficacy. Remarkable approaches are Contingency Management (CM) and Cognitive Behavioral Therapy (CBT). Lack of treatment adherence is the most important limitation. Motivational Interview (MI) has been shown to be an adherence enhancer. The objective of this study is to evaluate retention and abstinence in a combined CM and CBT group treatment in patients who have reached maintenance stage according to Prochaska and DiClemente's transtheoretical model (1982). Therefore, a longitudinal study was carried out with cocaine dependent patients with or without concomitant mental health disease. A 12-session open group was conducted weekly. Nineteen patients were included (78.9% men, mean age 36.6 years), 95% consumed intranasally and 47% had another psychiatric comorbidity. Treatment retention was 84%. During treatment and the first month of follow-up, all patients remained abstinent whereas at three months, 3 patients relapsed. These data confirm that using combined CM and CBT group therapy in cocaine dependents undergoing maintenance treatment enhances adherence and is effective to achieve abstinence. (PsycINFO Database Record (c) 2016 APA, all rights reserved)</t>
  </si>
  <si>
    <t>Colegio Oficial de PsicÃ³logos del Principado de Asturias</t>
  </si>
  <si>
    <t>Kapczinski F.
 Cardoso T.
 Frey B.N.</t>
  </si>
  <si>
    <t>Trauma, cocaine use and female sex predict transition from major depression to bipolar disorder.</t>
  </si>
  <si>
    <t>Objective: Bipolar disorder affects 2.4% of worldwide population. In the most of cases, patients with BD present a first episode of depression, being diagnosed with Major Depressive Disorder (MDD). Thus, the aim of this study was to identify predictors of transition from MDD to BD in an outpatient sample. Method(s): This is a prospective cohort study where we included subjects aged between 18 and 60 years, with Major Depressive Disorder (MDD). After 3 years of follow up patients were assessed to assess rates of transition to Bipolar Disorder. Subjects were assessed using the Mini International Neuropsychiatric Interview (MINI-Plus). The second wave took place three years later and all subjects assessed in the first wave were invited to a new interview. This interview was conducted by a qualified psychologist using the MINI-Plus to assess the diagnosis of BD. The rate of losses was 20%. Result(s): This preliminary analysis showed a conversion rate of 12%. Female sex, lower educational level, neglect/trauma and lifetime crack/cocaine use were associated with transition from MDD to BD (P &lt; 0.05). Conclusion(s): This study showed that factors associated with emotional hyper reactivity such as psychological trauma, female sex and cocaine abuse are predictors of conversion from MDD to BD. Results are discussed in the light of existing literature of kindling, sensitization and emotional reactivity as a predictor of poor outcomes in BD.</t>
  </si>
  <si>
    <t>https://dx.doi.org/10.1111/bdi.12744</t>
  </si>
  <si>
    <t>Bipolar Disorders. Conference: 21st Annual International Society for Bipolar Disorders Conference: Global Advances in Bipolar Disorder and Depression, ISBD 2019. Sydney, NSW Australia. 21(Supplement 1) (pp 56), 2019. Date of Publication: March 2019.</t>
  </si>
  <si>
    <t>Gardner S.M.
 McKnight E.R.
 Cottrill A.C.
 Jackson K.
 Manos B.E.
 Levy C.C.
 Bonny A.E.</t>
  </si>
  <si>
    <t>Trauma, Resiliency, and Longitudinal Treatment Outcomes in a Pediatric MAT Clinic.</t>
  </si>
  <si>
    <t>Introduction: The prevalence of nonmedical opioid use and opioid use disorder (OUD) among adolescents and young adults (AYA) has increased in the United States. Buprenorphine is frequently used in the management of pain in pediatrics, but very few AYA with OUD receive medication-assisted treatment (MAT). Adverse childhood experiences (ACEs) and the absence of their counterpart, childhood protective factors (i.e., resiliency), have been associated with risk for negative health outcomes. It has not been established if trauma and resiliency predict treatment outcomes in AYA being treated with MAT for OUD. The objective of this study was to examine the relationships between ACEs, resiliency, and treatment outcomes over six months in AYA receiving MAT for OUD. Method(s): ACEs and resiliency were assessed in AYA ages 15-24 receiving buprenorphine MAT for OUD in an outpatient clinic. ACEs were measured with the Modified Adverse Childhood Experience Questionnaire, and resiliency with the Southern Kennebec Healthy Start Resilience survey. Both instruments generate a total score ranging from 0-14. ACEs and resiliency scores were examined continuously and dichotomized using established cutoffs with demonstrated associa- tions with risk of adult chronic health disease (ACEs &gt;=4, resiliency &lt;9). Outcome measures over the first 6 months of treatment included (1) treatment retention, defined as time from first to last visit (allowing for gaps of up to 8 weeks), (2) compliance, defined as time to first buprenorphine negative urine, and (3) relapse, defined as time to first opioid positive urine drug screen. Cox proportional hazard models were fit for all 3 outcomes using ACEs and resiliency as univariate predictors. Potential impacts of covariates (sex, age, insurance, mental health comorbidities, prior substance use treatment, and history of injection drug use) were examined for relationships of interest that were significant in bivariate analysis. Result(s): Of 43 participants enrolled, mean age was 18.7 (1.9), 25 (58.1%) were female, 40 (93%) white non-Hispanic, and 14 (37.6%) privately insured. 11 (25.6%) had prior substance use treatment, 25 (58.1%) history of injection drug use, and 29 (67.4%) mental health comorbidities. 3 respondents had no ACE score and 1 had no resiliency score. 32/40 (80.0%) reported &gt;4 ACEs and 12/42 (28.6%) &lt;9 resiliency factors. 31 (72.1%) participants were retained in treatment for the duration of the study. Total ACE score was significantly (Pvalue = 0.014) associated with buprenorphine compliance (hazard ratio 1.317 [1.056, 1.643]); no relationship was found with treatment retention or opioid relapse. Total resiliency score was not significantly associated with any outcome. Conclusion(s): ACE score was associated with improved buprenorphine compliance for youth receiving MAT for OUD while resiliency scores were not associated with treatment outcomes explored. MAT compliance is known to reduce relapse and mortality in those with OUD. Underlying mechanisms for these relationships are not clear but perhaps consistent with prior research investigating the link between anxiety and MAT treatment outcomes. Patients with higher trauma burdens are more likely to report higher anxiety at baseline than the general population and past research demonstrates that anxiety is associated with MAT outcomes for patients with OUD. Further information is needed to clarify the complex interaction between trauma burden, resiliency, anxiety, and OUD treatment outcomes.</t>
  </si>
  <si>
    <t>Journal of Addiction Medicine. Conference: Annual Conference of the American Society of Addiction Medicine, ASAM 2022. Hollywood, FL United States. 16(5) (pp e345), 2022. Date of Publication: September - October 2022.</t>
  </si>
  <si>
    <t>Fonda J.R.
 Gradus J.L.
 Brogly S.B.
 McGlinchey R.E.
 Milberg W.P.
 Fredman L.</t>
  </si>
  <si>
    <t>Traumatic Brain Injury and Opioid Overdose among Post-9/11 Veterans with Long-Term Opioid Treatment of Chronic Pain.</t>
  </si>
  <si>
    <t>Objective: To evaluate the association between traumatic brain injury (TBI) and nonfatal opioid overdose, and the role of psychiatric conditions as mediators of this association. Setting(s): Post-9/11 veterans receiving care at national Department of Veterans Affairs (VA) facilities from 2007 to 2012. Participant(s): In total, 49 014 veterans aged 18 to 40 years receiving long-Term opioid treatment of chronic noncancer pain. Design(s): Longitudinal cohort study using VA registry data. Main Measures: TBI was defined as a confirmed diagnosis (28%) according to VA comprehensive TBI evaluation; no TBI was defined as a negative primary VA TBI screen (ie, no head injury). Nonfatal opioid overdose was defined using ICD-9 (International Classification of Diseases, Ninth Revision) codes. We performed demographic-Adjusted Cox proportional hazards regression. We quantified the impact of co-occurring and individual psychiatric conditions (mood, anxiety, substance use, and posttraumatic stress disorder) on this association using mediation analyses. Result(s): Veterans with TBI had more than a 3-fold increased risk of opioid overdose compared with those without (adjusted hazards ratio [aHR] = 3.22; 95% confidence interval [CI], 2.13-4.89). This association was attenuated in mediation analyses of any co-occurring psychiatric condition (aHR = 1.77; 95% CI, 1.25-2.52) and individual conditions (aHR range, 1.52-2.95). Conclusion(s): TBI status, especially in the context of comorbid conditions, should be considered in clinical decisions regarding long-Term use of opioids in patients with chronic pain.Copyright © 2020 Lippincott Williams and Wilkins. All rights reserved.</t>
  </si>
  <si>
    <t>https://dx.doi.org/10.1097/HTR.0000000000000546</t>
  </si>
  <si>
    <t>Journal of Head Trauma Rehabilitation. 35(3) (pp 209-217), 2020. Date of Publication: 2020.</t>
  </si>
  <si>
    <t>Haas D.C.</t>
  </si>
  <si>
    <t>Traumatic-event headaches.</t>
  </si>
  <si>
    <t>Background: Chronic headaches from head trauma and whiplash injury are well-known and common, but chronic headaches from other sorts of physical traumas are not recognized. Method(s): Specific information was obtained from the medical records of 15 consecutive patients with chronic headaches related to physically injurious traumatic events that did not include either head trauma or whiplash injury. The events and the physical injuries produced by them were noted. The headaches' development, characteristics, duration, frequency, and accompaniments were recorded, as were the patients' use of pain-alleviative drugs. From this latter information, the headaches were classified by the diagnostic criteria of the International Headache Society as though they were naturally-occurring headaches. The presence of other post-traumatic symptoms and litigation were also recorded. Result(s): The intervals between the events and the onset of the headaches resembled those between head traumas or whiplash injuries and their subsequent headaches. The headaches themselves were, as a group, similar to those after head trauma and whiplash injury. Thirteen of the patients had chronic tension-type headache, two had migraine. The sustained bodily injuries were trivial or unidentifiable in nine patients. Fabrication of symptoms for financial remuneration was not evident in these patients of whom seven were not even seeking payments of any kind. Conclusion(s): This study suggests that these hitherto unrecognized post-traumatic headaches constitute a class of headaches characterized by a relation to traumatic events affecting the body but not including head or whiplash traumas. The bodily injuries per se can be discounted as the cause of the headaches. So can fabrication of symptoms for financial remuneration. Altered mental states, not systematically evaluated here, were a possible cause of the headaches. The overall resemblance of these headaches to the headaches after head or whiplash traumas implies that these latter two headache types may likewise not be products of structural injuries. © 2004 Haas; licensee BioMed Central Ltd.</t>
  </si>
  <si>
    <t>https://dx.doi.org/10.1186/1471-2377-4-17</t>
  </si>
  <si>
    <t>BMC Neurology. 4 (no pagination), 2004. Article Number: 17. Date of Publication: 29 Oct 2004.</t>
  </si>
  <si>
    <t>Treating chronic non cancer pain with narcotics does it work?.</t>
  </si>
  <si>
    <t>BACKGROUND: Opioid analgesics are widely used by physicians to treat chronic non cancer pain (CNCP). Several professional societies and organizations have endorsed guidelines for judicial and rational use of opioids to treat CNCP. The aim of the study was to scrutinize our practice of opioid prescription to treat CNCP. In addition, we describe patient profiles and behavior patterns, role of vitamin D supplementation and association with depression. METHOD(S): This was a prospective study from July 2010 of all patients at our resident out-patient clinic on long term narcotics for managing CNCP. Patients were followed on a monthly basis for 18 months, and a survey on patient perceptions was conducted by patient interview at the end of study. Patients with vitamin D deficiency were treated with supplementation for 1 year. Performance was compared to a study completed in the same setting in 2008 (n=31). A modified oswentry scoring tool was used to assess disability. RESULT(S): 50 patients were identified to be treatedwith long termopioids for CNCP in our practice. 28 of these patients were female. Back pain was the most common site of pain, and was present in more than half of the patients. 64%of patients claimed disability due to pain. 50 (100%) patients had a signed narcotic agreement, compared to 65% in 2008 (p&lt;0.0001). There was reduction in number of patients seeking narcotics from an alternative facility from 64% in 2008 to 24% during the study period (p=0.0004). All 50 patients has a random drug screen performed as per guidelines, treatment goals established and functional assessment performed at regular intervals, compared to 9, 20 and 3 patients retrospectively in 2008 (p&lt;0.0001). Half of the patients in our study had vitamin D deficiency and a similar number had depression. Patients felt pain was better controlled with treated depression. There was no significant statistical improvement in pain control or reduction in opioid requirement after vitamin D supplementation. Although, 84 percent of patients felt improved function subjectively in activities of daily living with long term opioids, there was no significant difference objectively in pain relief score or modified oswentry score for disability at the end of study. CONCLUSION(S): The results showcase an improved performance in delivering quality care to patients on long term opioids to treat CNCP. This has been largely possible with recruitment of nurse specialist with special interest in chronic pain and formal education of resident physicians. Centers managing patients with chronic pain should follow standardized guidelines, formalize patient relationship with a narcotic agreement, and audit their performance. Patients with CNCP are likely to have depression and vitamin D deficiency; and treating these conditions may improve their quality of life. Until larger controlled studies are done, it may be prudent to screen and treat patients with these underlying comorbities.</t>
  </si>
  <si>
    <t>Journal of General Internal Medicine. Conference: 35th Annual Meeting of the Society of General Internal Medicine, SGIM 2012. Orlando, FL United States. Conference Publication: (var.pagings). 27(SUPPL. 2) (pp S338), 2012. Date of Publication: July 2012.</t>
  </si>
  <si>
    <t>Nielsen, Suzanne;Bruno, Raimondo;Murnion, Bridin;Dunlop, Adrian;Degenhardt, Louisa;Demirkol, Apo;Muhleisen, Peter;Lintzeris, Nicholas</t>
  </si>
  <si>
    <t>Treating codeine dependence with buprenorphine: Dose requirements and induction outcomes from a retrospective case series in New South Wales, Australia.</t>
  </si>
  <si>
    <t>Introduction and Aims: Codeine dependence is an emerging public health concern, yet no studies have specifically examined the treatment of codeine dependence. Given the lower potency of codeine it cannot be assumed that buprenorphine dose requirements for heroin dependence will generalise to codeine. This is the first study to examine buprenorphine treatment for codeine dependence. Design and Methods: Retrospective case series of 19 codeineâ€_x0090_dependent treatment entrants who received sublingual buprenorphine maintenance treatment through six specialist inpatient and outpatient treatment centres. Baseline codeine doses and buprenorphine dose at days 7 and 28 were collected, in addition to details on general demographics, pain and mental health, substance use and outcomes after 28 days of buprenorphine treatment. Results: A significant linear relationship was found between initial codeine dose and dose of buprenorphine given at days 7 and 28 for the codeine dose range of 50â€“960 mg dayâˆ’1 (mean: 564 mg; 95% confidence interval 431â€“696 mg). Median buprenorphine dose was 12.0 mg (interquartile range 9.5 mg, range 4â€“32 mg) at day 7 and 16.0 mg (interquartile range 13.5 mg, range 4â€“32 mg) at day 28. Buprenorphine doses received were markedly higher than estimated codeine doses based on standard dose conversion tables. Discussion and Conclusions: With increasing presentations relating to codeine dependence, these findings provide important guidance to clinicians. Buprenorphine doses were consistently higher than doses estimated based on the dose of codeine consumed, and were comparable with doses used in the treatment of dependence with heroin and more potent prescription opioids. (PsycINFO Database Record (c) 2019 APA, all rights reserved)</t>
  </si>
  <si>
    <t>https://doi.org/10.1111/dar.12315</t>
  </si>
  <si>
    <t>Jones, HendrÃ©e E.;Tuten, Michelle;O'Grady, Kevin E.</t>
  </si>
  <si>
    <t>Treating the partners of opioid-dependent pregnant patients: Feasibility and efficacy.</t>
  </si>
  <si>
    <t>Background: Drug-dependent pregnant women with intimate partners who are also drug-dependent have been found to have compromised treatment outcomes. Thus, developing a treatment to reduce a male partnerâ€™s drug use is the first step in a line of research with a distal goal of improving pregnant patientâ€™s treatment outcomes. Objective: This study examined a novel intervention for engaging the male partner in drug treatment. Methods: Men targeted for intervention were non-treatment-seeking opioid users. Motivational enhancement therapy (MET), an effective non-confrontational intervention approach for evoking behavioral change, was employed to encourage treatment participation. This six-session intervention was followed by a drug-abstinent contingency-based voucher incentive program. Moreover, to help maintain drug abstinence, male partners had rapid facilitation into either opioid detoxification with aftercare or methadone maintenance. Interwoven into treatment were both coupleâ€™s counseling and a menâ€™s group educational program designed to strengthen the support provided by the men to their partners during pregnancy and post-delivery. Men (n = 45) received either the novel intervention package called HOPE (Helping Other Partners Excel) or a control condition (n = 17) that received weekly support and referrals for treatment. Results: Men in the HOPE condition, compared with the usual care condition, showed increased treatment retention, transient decreases in heroin use, increased involvement in recreational activities, less reliance on public assistance, and increased social support for their pregnant partners. Conclusion and clinical significance: Results suggest that treatment of male partners is feasible and efficacious in the short term but modifications to the intervention are needed to sustain results. (PsycINFO Database Record (c) 2019 APA, all rights reserved)</t>
  </si>
  <si>
    <t>https://doi.org/10.3109/00952990.2011.563336</t>
  </si>
  <si>
    <t>Marchand W.R.
 Yabko B.
 Herrmann T.
 Curtis H.
 Lackner R.</t>
  </si>
  <si>
    <t>Treatment Engagement and Outcomes of Mindfulness-Based Cognitive Therapy for Veterans with Psychiatric Disorders.</t>
  </si>
  <si>
    <t>Objectives: The aim of this study was to evaluate utilization and outcomes of mindfulness-based cognitive therapy (MBCT) provided to veterans with psychiatric disorders. Design(s): Retrospective chart review. Setting(s): Veterans Administration Medical Center (VAMC). Subjects: Ninety-eight veterans with psychiatric illness who were enrolled in an MBCT class between May of 2012 and January of 2016. Subjects were predominately white (95%), male (81%), and &gt;50 years old (74%). The most common psychiatric conditions were any mood disorder (82%) and post-Traumatic stress disorder (54%). Intervention(s): Eight-week MBCT class. Outcome measures: Session attendance and pre-to postintervention changes in numbers of emergency department (ED) visits and psychiatric hospitalizations. Result(s): The average number of sessions attended was 4.87 of 8 and only 16% were present for all sessions. Veteran demographic variables did not predict the number of MBCT sessions attended. However, both greater numbers of pre-MBCT ED visits (p = 0.004) and psychiatric admissions (p = 0.031) were associated with attending fewer sessions. Among patients who experienced at least one pre-or post-Treatment psychiatric admission in the 2 years pre-or postintervention (N = 26, 27%), there was a significant reduction in psychiatric admissions from pre to post (p = 0.002). There was no significant change in ED visits (p = 0.535). Conclusion(s): MBCT may be challenging to implement for veterans with psychiatric illness in, at least some, outpatient VAMC settings due to a high attrition rate. Possible mediation approaches include development of methods to screen for high dropout risk and/or development of shorter mindfulness-based interventions (MBIs) and/or coupling MBIs with pleasurable activities. The finding of a significant decrease in psychiatric hospitalizations from pre-to post-MBCT suggests that prospective studies are warranted utilizing MBCT for veterans at high risk for psychiatric hospitalization.Copyright © William R. Marchand, et al. 2019; Published by Mary Ann Liebert, Inc. 2019.</t>
  </si>
  <si>
    <t>https://dx.doi.org/10.1089/acm.2018.0511</t>
  </si>
  <si>
    <t>Journal of Alternative and Complementary Medicine. 25(9) (pp 902-909), 2019. Date of Publication: September 2019.</t>
  </si>
  <si>
    <t>Corsi, Karen F.;Kwiatkowski, Carol F.;Booth, Robert E.</t>
  </si>
  <si>
    <t>Treatment Entry and Predictors Among Opiate-Using Injection Drug Users.</t>
  </si>
  <si>
    <t>This study examines entry into drug treatment among 491 street-recruited injection drug users in Denver, Colorado. The primary outcome was treatment entry within 6 months. Univariate tests were run using chi-square t-test analyses. Significant variables were included in a multiple logistic regression. Results showed that having more outreach contacts, not being homeless, having fewer problems with alcohol but more problems with drugs, and the contemplation or determination stage of change were associated with entering treatment. The identification of predictors of treatment entry may be useful for treatment centers in engaging certain populations of drug users. Behavioral interventions are an important tool in recruiting drug injectors into treatment. (PsycINFO Database Record (c) 2019 APA, all rights reserved)</t>
  </si>
  <si>
    <t>https://doi.org/10.1080/00952990601091093</t>
  </si>
  <si>
    <t>Jerkeman A.
 Norkrans G.
 Lidman C.
 Westin J.
 Lagging M.
 Frimand J.
 Simonsberg C.
 Kakko J.
 Widell A.
 Bjorkman P.</t>
  </si>
  <si>
    <t>Treatment for chronic hepatitis C in a cohort of opiate substitution therapy recipients in three Swedish cities - Completion rates and efficacy.</t>
  </si>
  <si>
    <t>Objectives: Opiate substitution treatment (OST) programs could provide opportunities for management of comorbidities, such as hepatitis C virus (HCV) infection, in people who inject drugs. We aimed to prospectively evaluate the real-life feasibility of interferon/ribavirin-based HCV treatment in OST recipients, with a special focus on psychiatric status and health-related quality of life. Method(s): Patients from a cohort of OST recipients from three cities in Sweden were selected for HCV treatment on the basis of structured investigation for HCV-related liver disease. Therapy was delivered in collaboration between infectious disease and OST clinics, with monitoring for completion and adherence, treatment response, adverse events, health-related quality of life (HRQoL) (SF-36) and signs of depression (MADRS-S), or relapse into drug abuse. The primary endpoint was completion of prescribed treatment; the secondary endpoints were sustained virological response (SVR), adherence, and incidence of depression. Result(s): Among 69 patients with an indication for antiviral therapy, 41 initiated treatment; 34/41 (83%) completed treatment and 19/41 (46%) achieved SVR. Adequate adherence was observed in 29/41 patients (71%). Two serious adverse events occurred, including one death because of liver failure. Baseline scores for self-assessed health were low, with a significant reduction during treatment. Seventy-one percent of patients (29/41) fulfilled the criteria for clinically significant depression at some time point during treatment. Baseline scores for HRQoL/MADRS-S were associated with treatment completion, SVR, and depression during treatment. Conclusion(s): Despite the low HRQoL and the high occurrence of depression, HCV treatment was feasible and showed satisfactory rates of completion in this cohort of unselected OST recipients. © Lippincott Williams and Wilkins.</t>
  </si>
  <si>
    <t>https://dx.doi.org/10.1097/MEG.0000000000000076</t>
  </si>
  <si>
    <t>European Journal of Gastroenterology and Hepatology. 26(5) (pp 523-531), 2014. Date of Publication: May 2014.</t>
  </si>
  <si>
    <t>Taylor, Lynn E.;Bowman, Sarah E.;Chapman, Stacey;Zaller, Nickolas;Stein, Michael D.;Cioe, Patricia A.;Maynard, Michaela A.;McGovern, Barbara Hedgis</t>
  </si>
  <si>
    <t>Treatment for hepatitis C virus genotype 1 infection in HIV-infected individuals on methadone maintenance therapy.</t>
  </si>
  <si>
    <t>Background: A minority of HIV/HCV coinfected patients with opiate addiction undergo HCV treatment. HCV therapy for HCV-monoinfected methadone maintenance (MM) recipients is safe and effective. We evaluated treatment efficacy and adherence to pegylated interferon (pegIFN) among HIV/HCV coinfected MM recipients. Methods: HCV treatment-naÃ¯ve, HIV-infected persons 18â€“65 years with chronic HCV genotype 1 on MM were prospectively enrolled in an HCV treatment study at two HIV clinics. At weekly visits pegIFN alfa-2a injections were directly administered. Daily MM recipients had morning ribavirin delivered with methadone at off-site methadone clinics. Weekly take-home MM recipients took ribavirin unsupervised. Target enrollment was 30 participants. Results: During 18 recruitment months, 11 participants were enrolled, 6 of whom received daily methadone. Mean age was 46, 64% were female, 5 were Caucasian, 4 Black and 2 Hispanic. At baseline, 82% had high HCV RNA and 55% had stage 2 fibrosis or greater. The majority (91%) were on HAART, and 82% had undetectable HIV RNA with a median CD4+ of 508 cells/Î¼L. All had polysubstance use history, non-substance-based psychiatric diagnoses and were on psychotropic medications pre-enrollment. Conclusions: SVR rate was comparable to historic controls for coinfected genotype 1 patients, with optimal pegIFN adherence. Adverse effects often prevented therapy completion in this population. (PsycINFO Database Record (c) 2018 APA, all rights reserved)</t>
  </si>
  <si>
    <t>https://doi.org/10.1016/j.drugalcdep.2010.11.016</t>
  </si>
  <si>
    <t>McGlynn, Elizabeth A.;Boynton, Julie;Morton, Sally C.;Stecher, Brian M.;Hayes, Charles;Vaccaro, Jerome V.;Burnam, M. Audrey</t>
  </si>
  <si>
    <t>Treatment for the dually diagnosed homeless: Program models and implementation experience: Los Angeles.</t>
  </si>
  <si>
    <t>Describes a research demonstration project initiated in Los Angeles County that is designed to evaluate 2 treatment programs (residential and non-residential) for dually diagnosed homeless persons (DDHPs). The study is a randomized evaluation of treatment strategies for homeless persons with serious mental and substance use disorders. The treatment philosophy underlying the programs, the design of the 2 treatment programs, and implementation experiences occurring during the 1st yr of project operations are considered. Data from 88 DDHPs who were enrolled in the program as of May 1992 are presented. Most Ss are young, White or Black males with major depression who abuse alcohol and cocaine. Considerable challenges were encountered in implementing the new nonresidential program. Implementation of the randomized design and longitudinal follow-up have been successful. (PsycINFO Database Record (c) 2019 APA, all rights reserved)</t>
  </si>
  <si>
    <t>https://doi.org/10.1300/J020V10N03_14</t>
  </si>
  <si>
    <t>Alcoholism Treatment Quarterly</t>
  </si>
  <si>
    <t>Kretzschmar M.</t>
  </si>
  <si>
    <t>Treatment of chronic post-surgical knee pain after total knee endoprosthesis with dorsal root ganglion stimulation (DRGS)-retrospective analysis after 36 months.</t>
  </si>
  <si>
    <t>Introduction: The total knee endoprosthesis (TEP) procedure can often result in chronic post-surgical neuropathic pain [Complex Regional Pain Syndrome type II (CRPS II)] due to damage of the infrapatellar branch of the femoral nerve1. Dorsal root ganglion stimulation (DRGS) has been shown to be effective in treating neuropathic pain after peripheral nerve damage 2,3. Here, we present clinical outcomes resulting from our experience with DRGS in treating chronic post-surgical knee pain. Materials/Methods: DRG leads (Abbott-St. Jude, Plano, TX) were implanted in the L3 and L4 foramen in patients with chronic post-surgical pain resulting from the TEP procedure. Subsequent to a successful trial (defined as &gt;= 50% pain relief), patients were implanted with a permanent DRG system. Pain, quality of life, mental and physical function and opioid and antineuropathic drug usage were assessed at baseline (prior to implant), 3-, 6-, 12-, 24- and 36 months post-permanent implant using Visual Analog Scale (VAS), Quality of Life Impairment by Pain Inventory (QLIP), and Short Form-12 (SF-12) mental (MCS) and physical (PCS) health composite score evaluations, Medication Quantification Score and morphine equivalent calculations, respectively. Implant related complications were also documented. Complications related to the implantation were documented. The statistical processing was performed with SPSS statistics 22. Result(s): A total of 9 patients (66.4 +/- 16.0 years; 6 female) with a definite neuropathic pain component [painDETECT questionnaire (PDQ) = 25.6 +/- 4.9] were implanted with the DRG system. Compared with baseline, scores in all domains improved significantly (*p&lt;0.05) after 3 or at latest 12 months and were maintained out to 36 months. There were 2 lead migrations through the evaluation period. Discussion(s): DRG stimulation seems to be really effective in providing pain relief, improving quality of life, physical and mental status and reducing opioid usage in patients with chronic post-surgical neuropathic pain resulting from TEP. Larger, randomized, prospective clinical trials are needed to confirm this observation. Conclusion(s): Neuromodulating therapy via DRG stimulation leads to greatly improved pain control and a distinct improvement in quality of life and functionality in patients with chronic post-operative (neuropathic) pain following total knee arthroplasty. The rate of adverse events is low. Objectives The data demonstrates the effectiveness (providing pain relief, improved life quality, reduced drug usage), reliability and safety of DRGS in patients suffering from chronic postsurgical neuropathic pain after TEP.</t>
  </si>
  <si>
    <t>Neuromodulation. Conference: 14th World Congress of the International Neuromodulation Society, INS 2019. Sydney, NSW Australia. 22(7) (pp e524), 2019. Date of Publication: October 2019.</t>
  </si>
  <si>
    <t>Berenz, EC; Coffey, SF</t>
  </si>
  <si>
    <t>Treatment of Co-occurring Posttraumatic Stress Disorder and Substance Use Disorders</t>
  </si>
  <si>
    <t>Posttraumatic stress disorder; PTSD; Substance use; Substance abuse; Substance dependence; Addiction; Alcohol; Alcoholism; Cocaine; Prolonged exposure; Comorbidity; Anxiety; Treatment; Selective serotonin reuptake inhibitors; SSRI; Cognitive behavioral therapy; CBT</t>
  </si>
  <si>
    <t>COCAINE-DEPENDENT INDIVIDUALS; COGNITIVE-BEHAVIORAL THERAPY; PTSD SYMPTOM SEVERITY; ALCOHOL DEPENDENCE; SEEKING SAFETY; ENVIRONMENTAL-INFLUENCES; EXPOSURE THERAPY; PSYCHIATRIC-DISORDERS; LONGITUDINAL ANALYSIS; COMBAT EXPOSURE</t>
  </si>
  <si>
    <t>There is a significant need for advanced understanding of treatment of co-occurring posttraumatic stress disorder (PTSD) and substance use disorders (SUD). Approximately half of individuals seeking SUD treatment meet criteria for current PTSD, and individuals with co-occurring PTSD-SUD tend to have poorer treatment outcomes compared with those without such comorbidity. However, there is not sufficient empirical evidence to determine a best course of treatment for these individuals. This paper provides a review of the literature relevant to the treatment of co-occurring PTSD-SUD. To date, treatment studies have focused primarily on non-exposure-based psychosocial treatments, exposure-based psychosocial treatments, and medication trials. The most promising outcome data thus far are for psychosocial treatments that incorporate an exposure therapy component; however, further research is needed, particularly as related to how best to implement these approaches in real-world treatment settings.</t>
  </si>
  <si>
    <t>Levin F.R.
 Evans S.M.
 Brooks D.J.
 Garawi F.</t>
  </si>
  <si>
    <t>Treatment of cocaine dependent treatment seekers with adult ADHD: Double-blind comparison of methylphenidate and placebo.</t>
  </si>
  <si>
    <t>The purpose of this double-blind 14-week trial was to compare the efficacy of sustained-release methylphenidate (MPH) to placebo (PBO) in treating adult attention deficit hyperactivity disorder (ADHD) symptoms in current cocaine dependent (CD) treatment seekers. The randomized sample consisted of 106 participants who were predominately male (83%) and 60% Caucasian, 14% Hispanic, 20% African-American and 6% other. All participants met DSM-IV criteria for ADHD and CD. There were no significant demographic differences between the two treatment groups. All participants received weekly individual cognitive behavioral therapy. There was no difference in retention rate based on treatment group (p = .91). The majority of the PBO group and the MPH group reported &gt;30% improvement in their ADHD symptoms (55% versus 47%), with no significant difference between the two groups (p = .44). Using a combined outcome measure (&gt;30% reduction in ADHD symptoms and CGI &lt;3), the response rates were similar for both groups (28% PBO versus 30% MPH; p = .83). Longitudinal analyses of the urine toxicology data using generalized estimating equations, revealed a decrease in the probability of cocaine positive urine samples during the trial for the MPH group compared to the PBO group (p = .001). Further analysis suggested that for the MPH group, ADHD treatment responders, based on a semi structured clinical interview, were more likely to have a reduction in cocaine use compared to the non-ADHD responders. Although sustained-release MPH did not show superiority over PBO in treating ADHD symptoms, this trial provides some evidence that improvement in ADHD symptoms (clinician rated) among those patients receiving MPH, but not placebo, was associated with a reduction in cocaine use. © 2006 Elsevier Ireland Ltd. All rights reserved.</t>
  </si>
  <si>
    <t>https://dx.doi.org/10.1016/j.drugalcdep.2006.07.004</t>
  </si>
  <si>
    <t>Drug and Alcohol Dependence. 87(1) (pp 20-29), 2007. Date of Publication: 23 Feb 2007.</t>
  </si>
  <si>
    <t>Donovan, SJ; Nunes, EV</t>
  </si>
  <si>
    <t>Treatment of comorbid affective and substance use disorders - Therapeutic potential of anticonvulsants</t>
  </si>
  <si>
    <t>METHADONE-MAINTAINED PATIENTS; PLACEBO-CONTROLLED TRIAL; COCAINE DEPENDENCE; IMIPRAMINE TREATMENT; LITHIUM TREATMENT; PHARMACOLOGICAL TREATMENT; MAJOR DEPRESSION; DOUBLE-BLIND; DESIPRAMINE; ALCOHOLICS</t>
  </si>
  <si>
    <t>The authors examine the use of anticonvulsants/mood stabilizers To treat patients with substance use disorders. Although there is high comorbidity of bipolar and substance use disorders, there has been little research oil the use of these medications to treat bipolar disorders in patients who also have a substance use disorders. However, symptoms of bipolar disorders, such as irritability and mood lability, may be difficult to distinguish from The effects of acute and chronic substance use; therefore, reliable diagnostic methods will need to be developed Further a new, hypothesized syndrome, Explosive Mood Disorder, is described that may be distinct from the bipolar spectrum. It is characterized by childhood onset of temper out bursts and irritable mood that persists into adolescence and adulthood, is connected to marijuana use, and responds to divalproex sodium, The authors review studies of prevalence, comorbidity, family history, longitudinal course, and placebo-controlled trials of anticonvulsant medications to evaluate the validity and treatment implications of this proposed entity.</t>
  </si>
  <si>
    <t>Stefanatou A.
 Kouris N.
 Lekakis J.</t>
  </si>
  <si>
    <t>Treatment of depression in elderly patients with cardiovascular disease: Research data and future prospects.</t>
  </si>
  <si>
    <t>Hellenic Journal of Cardiology. 51(2) (pp 142-152), 2010. Date of Publication: March-April 2010.</t>
  </si>
  <si>
    <t>Robaeys G.
 Buntinx F.</t>
  </si>
  <si>
    <t>Treatment of hepatitis C viral infections in substance abusers.</t>
  </si>
  <si>
    <t>Aims: To examine the evidence for excluding chronic hepatitis C (CHC) patients with substance abuse from treatment with interferon (IFN) and ribavirin. Method(s): We reviewed clinical trials focussing on the treatment of chronic hepatitis C of patients with substance abuse between 2001 and 2004. Ten clinical trials concerning antiviral treatment in substance abusers were described of which six were controlled ones. There were no randomised trials. There was one controlled multi-centre trial. One trial used pegylated IFN. Result(s): In the total group of substance abusers the sustained viral response (SVR) and the adherence was not different from control groups. In former drug users, active drug users and patients taking substitution therapy for opioid dependence the sustained viral response and adherence was not different from control populations. However, non-substituted active drug users seemed more likely to be lost to follow-up. Discontinuation of treatment occurred most frequently during the first 8 weeks of therapy. Neurobehavioural changes leading to depression started in the first 8 weeks of treatment. Although follow-up periods after SVR were short, the currently described re-infection rate occurring in active intravenous drug users remains low. Conclusion(s): There is no evidence to withhold antiviral treatment against HCV in active substance abusers. It seems important to advise to start substitution therapy in non-substituted active drug users, increase substitution therapy dose in substituted patients and treat depression as early as possible. More prospective controlled trials on HCV treatment in active and difficult-to-reach substance users are needed.</t>
  </si>
  <si>
    <t>Acta Gastro-Enterologica Belgica. 68(1) (pp 55-67), 2005. Date of Publication: January/March 2005.</t>
  </si>
  <si>
    <t>Girardin M.-L.
 Flamand T.
 Roignot O.
 AbiWarde M.-T.
 Mutschler V.
 Voulleminot P.
 Guillot M.
 Dinkelacker V.
 DeSaint-Martin A.</t>
  </si>
  <si>
    <t>Treatment of new onset refractory status epilepticus/febrile infection-related epilepsy syndrome with tocilizumab in a child and a young adult.</t>
  </si>
  <si>
    <t>New onset refractory status epilepticus (NORSE) is a rare and devastating condition occurring in a previously healthy patient. It is called febrile infection-related epilepsy syndrome (FIRES) when preceded by a febrile infection. It often leads to intensive care treatment, including antiseizure drugs in combination with anesthetic agents, and sometimes ketogenic diet. The mortality rate is high, and severe epileptic and neuropsychiatric sequelae are usually observed. Based on the possible role of neuroinflammation, intravenous immunoglobulin, corticosteroids, and immunomodulatory treatment (anti-IL1, IL6) can be added. We describe here a child and a young adult with FIRES, both treated with tocilizumab. We observed a rapid positive response on the status epilepticus and good tolerance, but different neurological outcomes for our two patients. Further prospective studies may be necessary both to confirm the efficacy and the safety of this promising treatment and to optimize the immunomodulatory strategy in FIRES/NORSE.Copyright © 2023 The Authors. Epilepsia published by Wiley Periodicals LLC on behalf of International League Against Epilepsy.</t>
  </si>
  <si>
    <t>https://dx.doi.org/10.1111/epi.17591</t>
  </si>
  <si>
    <t>Epilepsia. 64(6) (pp e87-e92), 2023. Date of Publication: June 2023.</t>
  </si>
  <si>
    <t>Hooten W.M.
 Townsend C.O.
 Sletten C.D.
 Bruce B.K.
 Rome J.D.</t>
  </si>
  <si>
    <t>Treatment outcomes after multidisciplinary pain rehabilitation with analgesic medication withdrawal for patients with fibromyalgia.</t>
  </si>
  <si>
    <t>Objective. This study of patients with a diagnosis of fibromyalgia (FM) was conducted to test the hypothesis that immediate posttreatment measures of psychosocial functioning, health attributes, negative pain-related emotions, and depressive symptoms improve significantly during multidisciplinary pain rehabilitation while concurrently withdrawing analgesic medications. Design. Prospective case series. Setting. Multidisciplinary pain rehabilitation center at a tertiary referral medical center. Patients. In total, 159 consecutive patients with a diagnosis of FM admitted to the pain rehabilitation program from January 2002 to December 2003. Interventions. A 3-week outpatient multidisciplinary pain rehabilitation program based on a cognitive-behavioral model that incorporates analgesic medication withdrawal. Outcome Measures. Multidimensional Pain Inventory (MPI), Short Form-36 Health Status Questionnaire (SF-36), Coping Strategies Questionnaire-Catastrophizing subscale (CSQ-C), and the Center for Epidemiologic Studies-Depression scale (CES-D) were administered at admission and dismissal and the mean differences in scores were compared using paired t-tests. The number of patients using opioid analgesics, nonsteroidal anti-inflammatory drugs (NSAIDs), benzodiazepines, and muscle relaxants at admission and dismissal were compared using chi-squared analyses. Results. The difference in admission and dismissal scores from the MPI, SF-36, CSQ-C, and CES-D demonstrated a favorable response to treatment (P &lt; 0.001). Compared with admission, the number of patients using opioids (P &lt; 0.001), NSAIDs (P &lt; 0.001), benzodiazepines (P &lt; 0.001), and muscle relaxants (P &lt; 0.01) at program dismissal was significantly reduced. Conclusion. The results of this study support the hypothesis that immediate posttreatment measures of physical and emotional functioning are favorable for patients with FM following multidisciplinary pain rehabilitation that incorporates withdrawal of analgesic medications. © 2007 American Academy of Pain Medicine.</t>
  </si>
  <si>
    <t>https://dx.doi.org/10.1111/j.1526-4637.2007.00253.x</t>
  </si>
  <si>
    <t>Pain Medicine. 8(1) (pp 8-16), 2007. Date of Publication: January/February 2007.</t>
  </si>
  <si>
    <t>Dore G.
 Sinclair B.
 Murray R.</t>
  </si>
  <si>
    <t>Treatment resistant and resistant to treatment? Evaluation of 40 alcohol dependent patients admitted for involuntary treatment.</t>
  </si>
  <si>
    <t>Aims: To describe the clinical outcomes for a group of patients with severe alcohol dependence discharged from an Involuntary Drug and Alcohol Treatment (IDAT) program. Method(s): Forty patients admitted to an inpatient IDAT program were prospectively followed up over 6 months using standardized questionnaires. Result(s): Patients had high rates of mental health comorbidities (97.5%), cortical atrophy (40%) and socioeconomic disadvantage (92.5%were beneficiaries). Six months after discharge, 25% of patients were abstinent and living in the community and 17.5% had notably reduced alcohol use. A further 7.5% were abstinent due to involuntary hospitalization. A total of 10% of patients were deceased and 40% of patients had relapsed or were lost to follow-up. Number of admissions and admission days reduced by 51 and 45% respectively for the 17 abstinent or improved community-based patients. A total of 82% of this patient group were actively engaged with an Assertive Community Treatment (ACT) team. Conclusion(s): While patient numbers are small, treatment responsiveness was evident for 42.5% of patients, most of whom were followed up with ACT. Evaluation with a comparator group is required to determine whether outcomes are a function of involuntary treatment or an assertive treatment approach.Copyright © The Author 2015.</t>
  </si>
  <si>
    <t>https://dx.doi.org/10.1093/alcalc/agv103</t>
  </si>
  <si>
    <t>Alcohol and Alcoholism. 51(3) (pp 291-295), 2016. Date of Publication: 01 May 2016.</t>
  </si>
  <si>
    <t>Brenner P.
 Hagg D.
 DiBernardo A.
 Li G.
 Boden R.
 Brandt L.
 Reutfors J.</t>
  </si>
  <si>
    <t>Treatment resistant depression as a risk factor for substance use disorders-A national register-based cohort study.</t>
  </si>
  <si>
    <t>Background: Up to 50% of patients with major depressive disorder (MDD) do not achieve remission despite two adequate antidepressant treatment attempts, commonly defined as treatment resistant depression (TRD). The risk for developing SUD among patients with TRD compared with other depressed patients has not previously been studied. Objective(s): To investigate the risk of developing SUD among patients with TRD compared with other depressed patients using nationwide administrative Swedish registers. Method(s): This prospective cohort study was based on data from combined Swedish national registers in the years 2006-2014. All patients with an MDD diagnosis in specialized psychiatric care who had received at least one antidepressant prescription (N06A), and with no previous prescription of antidepressants or the potential augmentation medications of antipsychotics (N05A), or anticonvulsants (N03A) within the previous 180 days, were included (n = 121 669). Patients with a diagnosis of psychotic disorder, bipolar disorder, and dementia were excluded. Patients who received at least three treatment episodes of antidepressants, antidepressant augmentation, or brain stimulation therapies, within a single depressive episode, were classified as having TRD. TRD patients were compared with the whole MDD cohort regarding risk for SUD, using proportional hazards regression. Hazard ratios (HR) with 95% confidence intervals (CI) were calculated for being diagnosed with or prescribed treatment for SUD. Patients with and without previous SUD diagnoses were analyzed separately. Analyses were adjusted for sociodemographics, anxiety disorders, and personality disorders. Result(s): 15 631 (13%) of the MDD patients were classified as having TRD. An equal proportion of patients in both groups had a previous SUD diagnosis at start of follow-up (MDD 11.2% vs TRD 11.9%). Mean follow-up was 4.2 years. Among the patients with no previous SUD, TRD patients had an overall risk increase for SUD, HR 1.6 (95% CI 1.5-1.7). In the specific SUD categories, risks for use of alcohol (1.2 1.1-1.3), opioids (2.1 1.7-2.6), sedatives (2.8 2.4-3.3), and multiple drugs (2.3 2.0-2.6) were elevated. Among the patients with a previous SUD diagnosis, risks for any SUD (1.3 1.2-1.4), use of sedatives (2.9 2.3-3.7), and multiple drugs (1.7 1.5-2.0) were elevated among TRD patients. Conclusion(s): Patients with TRD, with and without previous SUD, are at greater risk for SUD compared with other MDD patients with antidepressant treatment.</t>
  </si>
  <si>
    <t>Pharmacoepidemiology and Drug Safety. Conference: 34th International Conference on Pharmacoepidemiology and Therapeutic Risk Management. Prague Czechia. 27(Supplement 2) (pp 152), 2018. Date of Publication: August 2018.</t>
  </si>
  <si>
    <t>Etheridge RM, Craddock SG, Dunteman GH, Hubbard RL.</t>
  </si>
  <si>
    <t>Treatment services in two national studies of community-based drug abuse treatment programs</t>
  </si>
  <si>
    <t>J Subst Abuse</t>
  </si>
  <si>
    <t>10.1016/0899-3289(95)90303-8</t>
  </si>
  <si>
    <t>Tuan W.-J.
 Babinski D.E.
 Rabago D.P.
 Zgierska A.E.</t>
  </si>
  <si>
    <t>Treatment with stimulants and the risk of COVID-19 complications in adults with ADHD.</t>
  </si>
  <si>
    <t>Adults with attention deficit hyperactivity disorder (ADHD) have shown higher infection rates and worse outcomes from COVID-19. Stimulant medications are prescribed as the first-line treatment for ADHD in adults and mitigate risk of negative ADHD-related health outcomes, but little is known about the association between stimulant medications and COVID-19 outcomes. The objective of this study was to assess the risks of severe COVID-19 outcomes among people with ADHD who were prescribed stimulant medications versus those who were not. This retrospective cohort study used electronic health records in the TriNetX research database. We assessed records of adults with ADHD diagnosed with COVID-19 between January 1, 2020 and June 30, 2021. The stimulant cohort consisted of 28,011 people with at least one stimulant prescription; the unmedicated cohort comprised 42,258 people without prescribed stimulants within 12 months prior to their COVID infection. Multiple logistic regression modeling was utilized to assess the presence of critical care services or death within 30 days after the onset of COVID diagnoses, controlling for patient demographics, and comorbid medical and mental health conditions. The stimulant cohort was less likely to utilize emergency department, hospital, and intensive care services than the unmedicated cohort, and had significantly lower 30-day mortality. Further research, including prospective studies, is needed to confirm and refine these findings.Copyright © 2022</t>
  </si>
  <si>
    <t>https://dx.doi.org/10.1016/j.brainresbull.2022.07.005</t>
  </si>
  <si>
    <t>Brain Research Bulletin. 187 (pp 155-161), 2022. Date of Publication: September 2022.</t>
  </si>
  <si>
    <t>Chang J.-C.
 Hai-Ti-Lin
 Wang Y.-C.
 Gau S.S.-F.</t>
  </si>
  <si>
    <t>Treatment-resistant depression in children and adolescents.</t>
  </si>
  <si>
    <t>Major depressive disorder (MDD) in children and adolescents is a significant health problem, causing profound impairments in social, academic, and family functioning and substantial morbidity and mortality. Up to 15% of children and adolescents suffer from MDD, and a proportion, around 30 to 40% of them, failed to respond to initial selective serotonin reuptake inhibitor (SSRI) treatment. The only evidence-based recommendation is medication switching to another SSRI and augmentation with cognitive behavioral therapy. Newly developing treatment, including ketamine, transcranial magnetic stimulation, psychotherapy other than cognitive behavioral therapy, and combined pharmacotherapy with other interventions, requires further longitudinal controlled trials regarding efficacy and safety in this vulnerable population.Copyright © 2023 Elsevier B.V.</t>
  </si>
  <si>
    <t>https://dx.doi.org/10.1016/bs.pbr.2023.03.004</t>
  </si>
  <si>
    <t>Progress in Brain Research. 281 (pp 1-24), 2023. Date of Publication: January 2023.</t>
  </si>
  <si>
    <t>Roxburgh A, Hall WD, Burns L, Pilgrim J, Saar E, Nielsen S, Degenhardt L.</t>
  </si>
  <si>
    <t>Trends and characteristics of accidental and intentional codeine overdose deaths in Australia</t>
  </si>
  <si>
    <t>Med J Aust. 2015 Oct 5;203(7):299. doi: 10.5694/mja15.00183.</t>
  </si>
  <si>
    <t>10.5694/mja15.00183</t>
  </si>
  <si>
    <t>Trends and characteristics of accidental and intentional codeine overdose deaths in Australia.</t>
  </si>
  <si>
    <t>Objectives: To examine trends in codeine-related mortality rates in Australia, and the clinical and toxicological characteristics of codeine-related deaths. Design and setting: Analysis of prospectively collected data from the National Coronial Information System on deaths where codeine toxicity was determined to be an underlying or contributory cause of death. The study period was 2000e2013. Main Outcome Measure(s): Population-adjusted numbers (per million persons) of (1) codeine-related deaths, classified by intent (accidental or intentional); and (2) heroin- and Schedule 8 opioid-related deaths (as a comparator). Result(s): The overall rate of codeine-related deaths increased from 3.5 per million in 2000 to 8.7 per million in 2009. Deaths attributed to accidental overdoses weremore common (48.8%) than intentional deaths (34.7%), and their proportion increased during the study period. High rates of prior comorbid mental health (53.6%), substance use (36.1%) and chronic pain (35.8%) problems were recorded for these deaths. For every two Schedule 8 opioid-related deaths in 2009, there was one codeine-related death. Most codeine-related deaths (83.7%) were the result of multiple drug toxicity. Conclusion(s): Codeine-related deaths (with and without other drug toxicity) are increasing as the consumption of codeine-based products increases. Educational messages are needed to better inform the public about the potential harms of chronic codeine use, especially in the context of polypharmacy.Copyright © 2015 AMPCo Pty Ltd. Produced with Elsevier B.V. All rights reserved.</t>
  </si>
  <si>
    <t>https://dx.doi.org/10.5694/mja15.00183</t>
  </si>
  <si>
    <t>Medical Journal of Australia. 203(7) (pp 299.e1-299.e7), 2015. Date of Publication: October 2015.</t>
  </si>
  <si>
    <t>Brumbaugh S.
 Tuan W.J.
 Scott A.
 Latronica J.R.
 Bone C.</t>
  </si>
  <si>
    <t>Trends in characteristics of the recipients of new prescription stimulants between years 2010 and 2020 in the United States: An observational cohort study.</t>
  </si>
  <si>
    <t>Background: Stimulant prescriptions increased by 250% in the United States from 2006-2016 while diagnoses for ADHD minimally increased. There is insufficient data regarding who may be the recipients of these new stimulant prescriptions and safety of stimulants have come under scrutiny in some populations. We aim to describe trends in stimulant prescriptions across biopsychosocial patient level factors between 2010 and 2020. Method(s): We applied a retrospective observational cohort design utilizing electronic health records from 52 healthcare organizations sourced from the TriNetX research network database in the United States. We assessed new stimulant prescriptions across biopsychosocial variables for recipients of prescriptions. We utilized linear regression to assess longitudinal trends of all participants and also conducted an age stratified logistic regression analysis. Finding(s): There was an increase in stimulants to people categorized as white (OR 1.24 CI 1.20-1.28), female (OR 1.28 CI 1.23-1.31), and to those with diagnosed anxiety disorders (OR 1.39 CI 1.35-1.44) as well as obesity (OR 1.34 CI 1.28-1.41). The average age of recipients increased throughout the study, and among people sixty-five and older, there was an increase in prescriptions to people with multiple cardiovascular risk factors. Interpretation(s): Prescription stimulant dispensing may have liberalized during the study period in some demographics as a greater number of new prescriptions were dispensed to individuals with risk of adverse outcomes (i.e. older individuals, obese individuals, and geriatric patients with CV risk factors) between 2010 and 2020. Similar trends in prescription medications were witnessed through the opioid epidemic and warrant attention given concerning trends with illicit stimulants. Additional research that investigates patient and provider motivation for stimulant prescriptions, as well as risk perception of stimulants, may be warranted. Funding(s): This study was made possible by institutional resources at Penn State Hershey Medical Center.Copyright © 2022 The Authors</t>
  </si>
  <si>
    <t>https://dx.doi.org/10.1016/j.eclinm.2022.101524</t>
  </si>
  <si>
    <t>eClinicalMedicine. 50 (no pagination), 2022. Article Number: 101524. Date of Publication: August 2022.</t>
  </si>
  <si>
    <t>Genberg B.L.
 Gicquelais R.E.
 Astemborski J.
 Knight J.
 Buresh M.
 Sun J.
 German D.
 Thomas D.L.
 Kirk G.D.
 Mehta S.H.</t>
  </si>
  <si>
    <t>Trends in fatal and nonfatal overdose by race among people who inject drugs in Baltimore, Maryland from 1998 to 2019.</t>
  </si>
  <si>
    <t>Objective: The objective of this study was to examine trends in fatal and nonfatal overdose in a community-based sample of current and former people who inject drugs (PWID). Method(s): Data from 4826 current and former PWID from the AIDS Linked to the IntraVenous Experience (ALIVE) observational cohort study in Baltimore, Maryland, were used to characterize fatal and nonfatal overdose rates from 1998 to 2019. Poisson regression was used to examine factors associated with nonfatal overdose and differences by race among 1052 PWID between 2014 and 2019. Result(s): Fatal overdose rates reached a high of 13 per 1000 person-years in 2018. Among 1052 current and former PWID, of whom 75% were Black and one-third were female, the nonfatal overdose rate of 529 per 1000 person-years in 2019 was 8 times higher than 2014 (incidence rate ratio [IRR]=7.76, 95% CI: 3.35, 18.0). The annual adjusted increase in nonfatal overdose rate was 53% among Black PWID (IRR=1.53, 95% CI: 1.34, 1.75), compared to 14% among White PWID (IRR=1.14, 95% CI: 0.88, 1.46). Urban residence, opioid use, depressive symptoms, and hepatitis C infection were positively associated with nonfatal overdose among Black PWID. Recent injection drug use and tranquilizer use was associated with increased overdose among Black and White PWID. Conclusion(s): Rates of fatal and nonfatal overdose were high and increased from 2014 to 2019 among current and former PWID, with the most dramatic increases in nonfatal overdose observed among Black PWID. These findings highlight the urgent need for additional resources to reduce the differential harms associated with opioids by race.Copyright © 2021 Elsevier B.V.</t>
  </si>
  <si>
    <t>https://dx.doi.org/10.1016/j.drugalcdep.2021.109152</t>
  </si>
  <si>
    <t>Drug and Alcohol Dependence. Part B. 229 (no pagination), 2021. Article Number: 109152. Date of Publication: 01 Dec 2021.</t>
  </si>
  <si>
    <t>Olopoenia A.
 Fleming S.
 Simoni-Wastila L.</t>
  </si>
  <si>
    <t>Trends in gabapentin utilization in the United States, 2004-2016.</t>
  </si>
  <si>
    <t>Background: Off label use of gabapentin within the United States is currently estimated to range from 83 to 95%. Little is known about the trends in gabapentin utilization, especially among those with pain and mental health conditions. Objective(s): Our goal was to characterize the utilization of gabapentin among US adults overall, and among specific demographic (age, insurance) and clinical (chronic pain [CP], non-chronic pain [NCP], mental health disorder [MHD], neuropathic pain and opioid/benzodiazepine users) subgroups. Method(s): We conducted a retrospective longitudinal analysis using 2004-2016 Medical Expenditure Panel Survey (MEPS) data. We included all adults aged 18 and older. Clinical conditions were defined based on a diagnosis of CP (back, neck, joint, head or chronic pain), MHD (anxiety, depression, substance use disorders, personality disorders, mood disorders, adjustment disorders, and attention deficit hyperactive disorders), NCP (sprains, strains, fractures, and other connective tissue disorders) and neuropathic pain. Opioid/benzodiazepine utilization was defined as .1 prescription for either medication in each calendar year. We compared the annual prevalence of gabapentin utilization overall, and among demographic and clinical subgroups. Logistic regression was used to test trends over time. Result(s): The study included 305,130 adults between 2004 and 2016. The annual prevalence of gabapentin users increased over the study period. The percentage of individuals who utilized gabapentin increased from 0.02% (95%CI, 0.02-0.03) in 2004 to 0.26% (95%CI, 0.24-0.28) in 2016 (p &lt;.0001), an increase of 915.4%. All subgroups experienced increased gabapentin utilization; however, the increase in gabapentin utilization was highest among adults .65 (0.05% to 0.59%), publiclyinsured individuals (0.04% to 0.43%), and those with CP (0.30% to 0.71%), MHD (0.04% to 0.69%), NCP (0.03% to 0.68%) and opioid/benzodiazepine users (0.08% to 0.78%.) When compared to 2004, gabapentin users in 2016 were significantly more likely to be female, publicly-insured, and diagnosed with CP, NCP, and/or MHD (p&lt;.0001). Conclusion(s): Gabapentin utilization has increased significantly over the years, especially among individuals with pain and mental health conditions. Given emerging evidence concerning gabapentin's association with respiratory depression and overdose, it is essential we comprehensively examine its ongoing utilization, especially among those who may be potentially more vulnerable to these adverse effects.</t>
  </si>
  <si>
    <t>Pharmacoepidemiology and Drug Safety. Conference: 36th International Conference on Pharmacoepidemiology and Therapeutic Risk Management. Virtual. 29(SUPPL 3) (pp 273), 2020. Date of Publication: October 2020.</t>
  </si>
  <si>
    <t>Arunogiri, Shalini;Moayeri, Foruhar;Crossin, Rose;Killian, Jessica J.;Smith, Karen;Scott, Debbie;Lubman, Dan I.</t>
  </si>
  <si>
    <t>Trends in gammaâ€_x0090_hydroxybutyrateâ€_x0090_related harms based on ambulance attendances from 2012 to 2018 in Victoria, Australia.</t>
  </si>
  <si>
    <t>Background and aims: Although the prevalence of gammaâ€_x0090_hydroxybutyrate (GHB) use is relatively low globally, harms related to the drug appear to be increasing. Few existing studies present reliable, representative, populationâ€_x0090_level data on GHBâ€_x0090_related harms. The aim of this study was to investigate trends in acute GHBâ€_x0090_related harms within an ambulance database in Australia. Design, setting and participants: Crossâ€_x0090_sectional, retrospective analysis of data on all GHBâ€_x0090_related ambulance attendances in the state of Victoria, Australia during a 7â€_x0090_year period (January 2012â€“December 2018) Measurements: Presentations were characterized based on patient demographics, transport to hospital, coâ€_x0090_occurring substance use (i.e. GHB only, alcohol, methamphetamine, heroin, benzodiazepine and cannabis) and clinical presentation (e.g. symptoms of anxiety, psychosis, depression). Findings: There were 5866 GHBâ€_x0090_related ambulance attendances between 2012 and 2018, with the prevalence rate increasing from 8.8 per 100 000 population in 2012 to a maximum of 21.7 per 100 000 population in 2017. Methamphetamine [odds ratio (OR) = 6.23, P P P P P &lt; 0.001) were significant predictors of GHBâ€_x0090_related attendances. Conclusions: There has been a 147% increase in the prevalence of GHBâ€_x0090_related ambulance attendances in Victoria, Australia between 2012 and 2019, largely attributable to a growth in the proportions of people using gammaâ€_x0090_hydroxybutyrate alone or concurrently with methamphetamine. (PsycInfo Database Record (c) 2020 APA, all rights reserved)</t>
  </si>
  <si>
    <t>https://doi.org/10.1111/add.14848</t>
  </si>
  <si>
    <t>GÃ³mez-SÃ¡nchez-Lafuente, Carlos;Guzman-Parra, Jose;Suarez-Perez, Juan;Bordallo-Aragon, Antonio;Rodriguez-de-Fonseca, Fernando;Mayoral-Cleries, FermÃ­n</t>
  </si>
  <si>
    <t>Trends in psychiatric hospitalizations of patients with dual diagnosis in Spain.</t>
  </si>
  <si>
    <t>Objective: Substance use disorders are highly prevalent in people living with a mental health disorder. Co-occurring substance use disorders have been associated with a worse prognosis and poorer adherence to treatment. The aim of this study was to analyze the temporal trends in the prevalence of substance use disorders in patients admitted to a psychiatric inpatient unit between 1998 and 2020. Methods: This is a retrospective study based on the registry of 18,367 hospitalizations and 7,124 patients with a mental health disorder admitted during the period 1998 to 2020 in Malaga, Spain. Time trend analysis by gender and substance used was calculated using a segmented regression model. The permutation test was used to determine inflection points. A sensitivity analysis was performed based on the assumptions of autocorrelation and homoscedasticity. Results: A total of 22.2% of admissions had a diagnosis of mental health disorder and co-occurring substance use disorders. Prevalence was higher among males (30.0%) than females (9.4%; p p p p &lt; .001). Cannabis and cocaine use disorders have become the most prevalent in the last 10 years, while opioid and alcohol use disorders have decreased. Conclusions: Co-occurring substance use disorders are highly prevalent among hospitalized patients. In recent years, the pattern of substance use has shifted, with cannabis being the most prevalent, while opiates and alcohol substance use have decreased. We need to devise a specialized approach and integrative treatment for patients with co-occurring disorders. (PsycInfo Database Record (c) 2022 APA, all rights reserved)</t>
  </si>
  <si>
    <t>https://doi.org/10.1080/15504263.2022.2053770</t>
  </si>
  <si>
    <t>Khan M.S.
 Sreenivasan J.
 Shahid I.
 Bhinder J.
 Fudim M.
 Greene S.J.
 Butler J.</t>
  </si>
  <si>
    <t>Trends in Substance Abuse Disorders Among Patients Hospitalized for Heart Failure in the United States.</t>
  </si>
  <si>
    <t>https://dx.doi.org/10.1161/CIRCHEARTFAILURE.120.008147</t>
  </si>
  <si>
    <t>Circulation: Heart Failure. 14(7) (pp E008147), 2021. Date of Publication: 01 Jul 2021.</t>
  </si>
  <si>
    <t>Schneider, Kristin E.;Nestadt, Paul S.;Shaw, Billina R.;Park, Ju Nyeong</t>
  </si>
  <si>
    <t>Trends in substances involved in polysubstance overdose fatalities in Maryland, USA 2003â€“2019.</t>
  </si>
  <si>
    <t>Background: The substances driving the overdose epidemic in the United States have changed over time. Since 2013, fentanyl-analogues have become the primary opioids driving the epidemic. Recently, polysubstance related deaths have come to the forefront of the epidemic. Therefore, we explored trends in polysubstance involvement in overdose fatalities in Maryland between 2003 and 2019. Methods: We used records for the Maryland Office of the Chief Medical Examiner between 2003 and 2019. First, we assessed trends in the number of drugs (1, 2, 3+) involved in overdose fatalities over time. Then, we assessed linear and quadratic trends in nine substance categories using logistic regression. Results: Overtime, the proportion of overdose deaths involving one (ÃŸ=âˆ’0.28, p &lt; 0.001) or two (ÃŸ=âˆ’0.14, p &lt; 0.001) drugs decreased, while deaths involving three or more drugs increased (ÃŸ = 0.31, p &lt; 0.001). The involvement of most drugs decreased over the study period. Only cocaine (linear ÃŸ=âˆ’0.08, p &lt; 0.001; quadratic ÃŸ = 0.29, p &lt; 0.001) and fentanyl (linear ÃŸ = 1.67, p &lt; 0.001; quadratic ÃŸ = 0.75, p &lt; 0.0001) showed significant increases over time. Post hoc analyses showed that cocaine involvement only increased in the presence of fentanyl (linear ÃŸ = 1.41, p &lt; 0.001; quadratic ÃŸ = 0.70, p &lt; 0.001) and decreased when fentanyl was not present (linear ÃŸ=âˆ’0.81, p &lt; 0.001; quadratic ÃŸ=âˆ’0.31, p &lt; 0.001). Conclusions: Polysubstance involvement in overdose fatalities has become more common over time in Maryland. Most individual substances became less common over time, while cocaine and fentanyl involvement increased. Unintentional fentanyl consumption through contaminated cocaine may be an increasingly important driver of deaths in Maryland, indicating the importance of implementing widespread harm reduction programs, especially drug checking. (PsycInfo Database Record (c) 2021 APA, all rights reserved)</t>
  </si>
  <si>
    <t>https://doi.org/10.1016/j.drugalcdep.2021.108700</t>
  </si>
  <si>
    <t>Edlund M.J.
 Martin B.C.
 Devries A.
 Fan M.-Y.
 Brennan Braden J.
 Sullivan M.D.</t>
  </si>
  <si>
    <t>Trends in use of opioids for chronic noncancer pain among individuals with mental health and substance use disorders: The TROUP study.</t>
  </si>
  <si>
    <t>OBJECTIVES: Use of prescription opioids for chronic pain is increasing, as is abuse of these medications, though the nature of the link between these trends is unclear. These increases may be most marked in patients with mental health (MH) and substance use disorders (SUDs). We analyzed trends between 2000 and 2005 in opioid prescribing among individuals with noncancer pain conditions (NCPC), with and without MH and SUDs. METHOD(S): Secondary data analysis of longitudinal administrative data from 2 dissimilar populations: a national, commercially insured population and Arkansas Medicaid enrollees. We examined these opioid outcomes: (1) rates of any prescription opioid use in the past year, (2) rates of chronic use of prescription opioids (greater than 90d in the past year), (3) mean days supply of opioids, (4) mean daily opioid dose in morphine equivalents, and (5) percentage of total opioid dose that was Schedule II opioids. RESULT(S): In 2000, among individuals with NCPC, chronic opioid use was more common among those with a MH or SUD than among those without in commercially insured (8% vs. 3%, P&lt;0.001) and Arkansas Medicaid (20% vs. 13%, P&lt;0.001) populations. Between 2000 and 2005, in commercially insured, rates of chronic opioid use increased by 34.9% among individuals with an MH or SUD and 27.8% among individuals without these disorders. In Arkansas Medicaid chronic, opioid use increased by 55.4% among individuals with an MH or SUD and 39.8% among those without. DISCUSSION: Chronic use of prescription opioids for NCPC is much higher and growing faster in patients with MH and SUDs than in those without these diagnoses. Clinicians should monitor the use of prescription opioids in these vulnerable groups to determine whether opioids are substituting for or interfering with appropriate MH and substance abuse treatment.Copyright © 2009 by Lippincott Williams &amp; Wilkins.</t>
  </si>
  <si>
    <t>https://dx.doi.org/10.1097/AJP.0b013e3181b99f35</t>
  </si>
  <si>
    <t>Clinical Journal of Pain. 26(1) (pp 1-8), 2010. Date of Publication: January 2010.</t>
  </si>
  <si>
    <t>Grider J.S.
 Etscheidt M.A.
 Harned M.E.
 Lee J.
 Smith B.
 Lamar C.
 Bux A.</t>
  </si>
  <si>
    <t>Trialing and Maintenance Dosing Using a Low-Dose Intrathecal Opioid Method for Chronic Nonmalignant Pain: A Prospective 36-Month Study.</t>
  </si>
  <si>
    <t>Objective To evaluate low-dose intrathecal opioid trialing and maintenance with regard to analgesia and psychometric functional capacity. Materials and Methods Prospective cohort of subjects offered, trialed and maintained using low-dose opioid therapy via an intrathecal drug delivery system. Analgesia, measured by visual analog scale and the Global Pain Scale, and function, measured by Multidimensional Pain Inventory and Global Pain Scale, are evaluated. Population analysis by age, gender, oral opioid dose, diagnosis, and pain type is reported. Results Fifty-eight subjects enrolled in the 36-month evaluation period with mean opioid intrathecal opioid dose less than 350 mug per day of morphine equivalent utilized. Primary nociceptive pain type were associated with lower intrathecal opioid doses and improved visual analog scale pain rating and improved pain severity and interference on the Multidimensional Pain Inventory. Conclusions This study adds to the growing body of literature suggesting that low-dose intrathecal analgesia without oral opioid supplementation can be efficacious. It appears that this approach may achieve analgesia with lower doses in those with primary nociceptive pain type.Copyright © 2015 International Neuromodulation Society.</t>
  </si>
  <si>
    <t>https://dx.doi.org/10.1111/ner.12352</t>
  </si>
  <si>
    <t>Neuromodulation. 19(2) (pp 206-218), 2016. Date of Publication: 01 Feb 2016.</t>
  </si>
  <si>
    <t>Godazandeh K.
 Martinez Sosa S.
 Wu J.
 Zakrzewska J.M.</t>
  </si>
  <si>
    <t>Trigeminal neuralgia: Comparison of characteristics and impact in patients with or without multiple sclerosis.</t>
  </si>
  <si>
    <t>Objectives: The commonest secondary cause for trigeminal neuralgia (TN) is multiple sclerosis (MS) and little is known about this group of patients in terms of their presentation and treatments. We compared patients with TN and MS (pwTNMS) with a cohort of patients with primary TN, who had been referred to the same specialist unit, both in terms of characteristics and impact on quality of life at the time of their first assessment. Method(s): Using a prospective patient database we extracted key clinical data and results from psychometrically tested questionnaires of 26 pwTNMS and compared them to an age and gender-matched set of 68 patients with primary TN. Result(s): Our findings suggest that pwTNMS exhibit a more severe clinical phenotype than primary TN. Prior to referral, pwTNMS are more likely to have used more healthcare services and undergone more neurosurgical interventions. Strikingly, pwTNMS exhibit reduced lengths and duration of remission periods and fewer identifiable triggers. Furthermore, pwTNMS report significant impact on quality of life comparable to those in primary TN, scoring highly in measures of anxiety, depression, and catastrophizing, but also report greater sleep disturbance, and overall interference in activities of daily living. Conclusion(s): pwTNMS have a more intractable TN, one which may necessitate a more complex approach to treatment, earlier referral to secondary care and an extensive assessment of mental health. Quality of life in pwTNMS is severely affected by both their MS and their TN, suggesting management should occur in specialist centres with access to a multidisciplinary team.Copyright © 2019 Elsevier B.V.</t>
  </si>
  <si>
    <t>https://dx.doi.org/10.1016/j.msard.2019.06.015</t>
  </si>
  <si>
    <t>Multiple Sclerosis and Related Disorders. 34 (pp 41-46), 2019. Date of Publication: September 2019.</t>
  </si>
  <si>
    <t>Colombo A.
 Proietti R.
 Culic V.
 Lipovetzky N.
 Viecca M.
 Danna P.</t>
  </si>
  <si>
    <t>Triggers of acute myocardial infarction: A neglected piece of the puzzle.</t>
  </si>
  <si>
    <t>The existence of specific risk factors for the development of coronary heart disease, both chronic and acute, has been extensively investigated and is well understood by cardiology professionals. Diabetes, hypertension, hypercholesterolemia, psychological patterns and smoking are assumed to interact in a complex way with individual heritable predisposition, thus determining the long-term probability of coronary disease. However, the possibility that defined circumstances and activities may act as immediate triggers of acute coronary syndromes, particularly acute myocardial infarction, has not been given comparable attention in clinical research. For example, the recently issued 2012 European guidelines on cardiovascular disease prevention completely overlook the topic of triggers and their possible prevention. This review presents a picture of the most reliable evidence regarding the triggering of myocardial infarction and contributes to further investigation in the field. © 2014 Italian Federation of Cardiology.</t>
  </si>
  <si>
    <t>https://dx.doi.org/10.2459/JCM.0b013e3283641351</t>
  </si>
  <si>
    <t>Journal of Cardiovascular Medicine. 15(1) (pp 1-7), 2014. Date of Publication: 2014.</t>
  </si>
  <si>
    <t>Lafferty L.
 Schroeder S.
 Marshall A.D.
 Drysdale K.
 Higgs P.
 Stoove M.
 Baldry E.
 Dietze P.
 Treloar C.</t>
  </si>
  <si>
    <t>Trust and service engagement among people who inject drugs after release from prison.</t>
  </si>
  <si>
    <t>Background: Compounding histories of injecting drug use and incarceration can marginalise people engaging with services, making it difficult for them to address their health and social welfare needs, particularly when they navigate community re-entry service supports. Drawing on Hall and colleagues' five components of trust, this paper seeks to understand how trust in service providers fosters (or inhibits) effective service engagement from the perspective of people who inject drugs during the prison post-release period. Method(s): Between September 2018 and May 2020, qualitative in-depth interviews were completed with 48 adults (33 men, 15 women) recruited from SuperMIX (a longitudinal cohort study of people with a history of injection drug use in Victoria, Australia). Data relating to service engagement were coded against the five components of trust: competence, fidelity, honesty, global trust, and confidence. Result(s): Reflections of post-release service engagement frequently focused on interactions with community corrections (parole) officers. Depictions of trust were consistently portrayed within the context of negative experiences and deficits, whereby trusting provider relationships and interactions were rarely described. Most participants recounted a stark absence of fidelity (that is, "pursuing a [client's] best interests"), with some participants detailing circumstances in which their vulnerability was purposefully, almost strategically, exploited. These encounters nearly always had the consequence of impeding the participant's positive progression in the post-release integration period. Conclusion(s): There is an urgent need to prioritise the client in health and social service delivery in the post-release transition-to-community period and recognise the importance of trust in delivering effective services to people whose life histories make them highly vulnerable to marginalisation.Copyright © 2022 Elsevier B.V.</t>
  </si>
  <si>
    <t>https://dx.doi.org/10.1016/j.drugpo.2022.103925</t>
  </si>
  <si>
    <t>International Journal of Drug Policy. 111 (no pagination), 2023. Article Number: 103925. Date of Publication: January 2023.</t>
  </si>
  <si>
    <t>Sexton, Rocky L.;Carlson, Robert G.;Leukefeld, Carl G.;Booth, Brenda M.</t>
  </si>
  <si>
    <t>Tweaking and geeking, just having some fun': An analysis of methamphetamine poems.</t>
  </si>
  <si>
    <t>There is a body of methamphetamine-themed poetry that speaks regretfully of the highly negative experiences of those in recovery from methamphetamine (MA) addiction or who feel trapped in an MA-using lifestyle. During ethnographic research in western Kentucky, the author collected two M A-themed poems from active MA users that differ from other MA poetry. They describe misadventures that occur during MA 'binges.' However, the text and tone of the poems are comically ironic and represent optimism rather than regret toward MA use. Analyzing these poems provides valuable insights into local patterns of MA use, related terminology, and attitudes toward MA use. (PsycINFO Database Record (c) 2016 APA, all rights reserved)</t>
  </si>
  <si>
    <t>https://doi.org/10.1080/02791072.2010.10400700</t>
  </si>
  <si>
    <t>Mares, Alvin S.;Rosenheck, Robert A.</t>
  </si>
  <si>
    <t>Twelve-month client outcomes and service use in a multisite project for chronically homelessness adults.</t>
  </si>
  <si>
    <t>Collaborative Initiative to Help End Chronic Homelessness clients (N = 734) were enrolled into an evaluation wherein assessments at program entry and quarterly thereafter addressed sociodemographic characteristics, health status, and a wide range of service use and outcomes data. Mixed linear regression analysis was used to test for significant changes over time. The average number of days housed during the previous 3 months increased dramatically from 18 at baseline to 83 by yearâ€™s end. Significant improvements of more modest magnitude were also observed in overall quality of life, mental health functioning, and reduced psychological distress. Alcohol and drug problems remained largely unchanged over time, among clients overall. However, among baseline drug users crack, cocaine, and marijuana use decreased by 28â€“50% over the follow-up period. Total quarterly health cost estimates declined by 50%, as well, from $6,832 to $3,376. These findings suggest that adults who have experienced chronic homelessness may be successfully housed and can maintain their housing, when provided with comprehensive services. (PsycINFO Database Record (c) 2016 APA, all rights reserved)</t>
  </si>
  <si>
    <t>https://doi.org/10.1007/s11414-009-9171-5</t>
  </si>
  <si>
    <t>Vigezzi P.
 Zita G.
 Cozzolino E.</t>
  </si>
  <si>
    <t>Two years assessment in cocaine-addicted patients: Linkage between Alexithymia and pathological parental attachment.</t>
  </si>
  <si>
    <t>Aim: Cocaine consuming patients are strongly increasing in Northern Italy as in Europe as shown in Italian and EMCDDA latest reports. We collected data to investigate main features of cocaine addicted outpatients in a Drug Addiction Unit in Milano from 2006 January to 2007 December. Methodology: we used Co. C.A.-100 checklist (Complete Cocaine Assessment-100 items) as previously shown at ECNP '07, to perform a prospective study in our sample. Psychological tests (PBI, TAS-20 and SCL-90) were given at the admission to better check parental relationships, Alexithymia and psychiatric symptomatology. Result(s): we admitted 118 patients (100 males) with a mean age of 34 years; 45.8% of them were employed, 86.4% suffered from cocaine dependence with a median initial GAF of 57. 73 patients (62%) showed a polydrug use; in 37 patients (31%) no polydrug use were reported and in 7 patients (5.9%) it was unknown. Alcohol, cannabinoids and benzodiazepines were the most abuse secondary substances referred (83.6%) to mitigate cocaine effects. Personal discomfort (39%), recreation and drive for performance (33.1%) appeared the main reasons leading to cocaine use. DSM-IV Axis I Depressive Disorder and Axis II Cluster B Personality Disorders were the prevalent comorbidities in cocaine dependent patients. While 20 patients (17%) had only an Axis I disorder and 37 (31.4%) patients had only an Axis II disorder, 22 (18.6%) cases showed both an Axis I and Axis II disorder at the same time; only 14 patients (11.9%) received no diagnosis and 25 patients (21.1%) were not assessable. Alexithymia was found in 35.4% out of 96 patients submitted to TAS. 92 pts were submitted to PBI: 48.9% and 52.9% didn't reach cut-off respectively in Mother and in Father Care; high values were found in Mother (65.2%) and in Father (58.6%) Overprotection. Pathological parental attachment has been found to be significantly linked with Alexithymia confirming the role of childhood experience in development and maintenance of addiction susceptibility. The overall retention rate was 37.3%, dropouts appeared relevant in every phase of the treatment. A statistically significant lower retention rate with higher dropouts (chi-test p = 0.006; OR 0.3 and chi-test p = 0.009 OR 3.2 respectively) resulted from single treatments (30.6%) versus combined ones (65.6%). Both in the group of patients with combined treatments and in the group of patients with single treatments GAF values significantly improved at deadline (Mann Whitney Test p = 0.0174 and p = 0.0361 respectively); in the former group DELTAGAF (T1-T0) resulted significantly improved than in the latter group (Mann Whitney Test p = 0.0092). Conclusion(s): A high percentage of polydrug abusers was found; the majority of our sample were found to be "dually diagnosed". Unusual high percentage of recreational/performance motivations suggests new approaches in treatment; moreover inability to identify and explain inner feelings may compromise a psychotherapeutic-oriented approach suggesting a combined psychopharmacological intervention. The strong association between inadequate parental care and high levels of emotional unawareness in our cocaine patients deserves further investigation. In the whole sample combined treatments resulted more effective than single treatments.</t>
  </si>
  <si>
    <t>https://dx.doi.org/10.1016/S0924-977X%2809%2971089-2</t>
  </si>
  <si>
    <t>European Neuropsychopharmacology. Conference: 22 ECNP Congress. Istanbul Turkey. Conference Publication: (var.pagings). 19(SUPPL. 3) (pp S674-S675), 2009. Date of Publication: 2009.</t>
  </si>
  <si>
    <t>Fleury M.-J.
 Grenier G.
 Bamvita J.-M.
 Perreault M.
 Caron J.</t>
  </si>
  <si>
    <t>Typology of individuals with substance dependence based on a Montreal longitudinal catchment area study.</t>
  </si>
  <si>
    <t>This study sought to develop a typology of individuals with substance dependence (ISD) based on a longitudinal survey (n = 2,434) and 121 ISD. The latter were divided into three groups: newly abstinent individuals, chronic dependents and acute dependents. Individuals' typology was developed by cluster analysis. Newly abstinent individuals had fewer emotional problems and mental disorders in the previous 12 months. Four classes of ISD were identified, labelled respectively "chronic multi-substance consumption and mental disorders comorbidities," "multi-substance consumption," "alcohol and marijuana consumption" and "alcohol consumption only." Strategies adapted to each of these profiles could be promoted for more effective treatment.</t>
  </si>
  <si>
    <t>https://dx.doi.org/10.1007/s10488-014-0581-1</t>
  </si>
  <si>
    <t>Administration and policy in mental health. 42(4) (pp 405-419), 2015. Date of Publication: 01 Jul 2015.</t>
  </si>
  <si>
    <t>Perreault M.
 Mitchell E.
 Toure E.H.
 Fleury M.-J.
 Caron J.</t>
  </si>
  <si>
    <t>Typology of sleep medication users and associated mental health and substance use from a montreal epidemiological study.</t>
  </si>
  <si>
    <t>Background: Sleep medication is often reported as one of the most highly used psychotropic drugs in terms of past-year prevalence. Since their use often varies according to the characteristics of individuals, it is important to better understand these particular utilization patterns. Objective(s): The study aims to develop a typology of sleep medication users' characteristics, including their associated mental health and substance use. Method(s): Residents from the epidemiological area of south-west Montreal, Quebec aged 15 years and older responded to a questionnaire in 2009 and 2011. Among the 1822 people who participated at both T1 and T2, 306 (17%) reported use of medication to help them sleep. These participants were selected for cluster analysis based on five variables related to mental health. The identified clusters were then tested for association with sociodemographic, psychosocial, and service use characteristics. Result(s): A three-cluster solution emerged: 1) older individuals without mental health problems, drug use or psychotropic medication use; 2) individuals with elevated psychological distress, drug use and low social support, and 3) individuals with mood and anxiety disorders, using services for mental health and taking two or more psychotropic medications. Conclusion(s): The results establish the significance of problems related to mental health in differentiating sleep medication users. Consideration of these differences may improve the ability of health professionals to provide services that are better suited for patients, including interventions that increase the ability to cope with stress (cluster 2) and more integrated services for those with concurrent disorders (cluster 3). © 2014 Canadian Society of Pharmacology and Therapeutics. All rights reserved.</t>
  </si>
  <si>
    <t>Journal of Population Therapeutics and Clinical Pharmacology. 21(2) (pp e233-e245), 2014. Date of Publication: 09 Jun 2014.</t>
  </si>
  <si>
    <t>Rambaran K.A.
 Fleming S.W.
 An J.
 Burkhart S.
 Furmaga J.
 Kleinschmidt K.C.
 Spiekerman A.M.
 Alzghari S.K.</t>
  </si>
  <si>
    <t>U-47700: A Clinical Review of the Literature.</t>
  </si>
  <si>
    <t>Background U-47700 is a synthetic opioid developed by The Upjohn Company in the 1970s, which has recently appeared in the news and medical literature due to its toxicity. Currently, there are no clinical trial data assessing the safety of U-47700. Objective To describe the signs and symptoms of ingestion, laboratory testing, and treatment modalities for U-47700 intoxication. Discussion We searched PubMed, Embase, Web of Science, and EBSCO for articles using the term "U-47700" and "47700." The following inclusion criteria were used: had to be in English; full text; must involve humans; must be either a randomized control trial, prospective trial, retrospective analysis, case series, or case report; and must include clinical findings at presentation. We identified and extracted data from relevant articles. Ten relevant articles were included with 16 patients. Patients that died after overdose with U-47700 typically presented to the hospital with pulmonary edema. Patients who survived an overdose presented with decreased mental status and decreased respiratory rate suggestive of an opioid toxidrome. Patients also commonly had tachycardia. Immunoassays failed to identify U-47700, and the identification of U-47700 required the use of chromatographic and spectral techniques. Conclusion We report the first clinical review of U-47700 intoxication.Copyright © 2017 Elsevier Inc.</t>
  </si>
  <si>
    <t>https://dx.doi.org/10.1016/j.jemermed.2017.05.034</t>
  </si>
  <si>
    <t>Journal of Emergency Medicine. 53(4) (pp 509-519), 2017. Date of Publication: October 2017.</t>
  </si>
  <si>
    <t>Nicholas M.
 Erridge S.
 Bapir L.
 Pillai M.
 Dalavaye N.
 Holvey C.
 Coomber R.
 Rucker J.J.
 Weatherall M.W.
 Sodergren M.H.</t>
  </si>
  <si>
    <t>UK medical cannabis registry: assessment of clinical outcomes in patients with headache disorders.</t>
  </si>
  <si>
    <t>Objectives: Headache disorders are a common cause of disability and reduced health-related quality of life globally. Growing evidence supports the use of cannabis-based medicinal products (CBMPs) for chronic pain; however, a paucity of research specifically focuses on CBMPs' efficacy and safety in headache disorders. This study aims to assess changes in validated patient-reported outcome measures (PROMs) in patients with headaches prescribed CBMPs and investigate the clinical safety in this population. Method(s): A case series of the UK Medical Cannabis Registry was conducted. Primary outcomes were changes from baseline in PROMs (Headache Impact Test-6 (HIT-6), Migraine Disability Assessment (MIDAS), EQ-5D-5L, Generalized Anxiety Disorder-7 (GAD-7) questionnaire and Single-Item Sleep Quality Scale (SQS)) at 1-, 3-, and 6-months follow-up. P-values &lt;0.050 were deemed statistically significant. Result(s): Ninety-seven patients were identified for inclusion. Improvements in HIT-6, MIDAS, EQ-5D-5L and SQS were observed at 1-, 3-, and 6-months (p &lt; 0.005) follow-up. GAD-7 improved at 1- and 3-months (p &lt; 0.050). Seventeen (17.5%) patients experienced a total of 113 (116.5%) adverse events. Conclusion(s): Improvements in headache/migraine-specific PROMs and general health-related quality of life were associated with the initiation of CBMPs in patients with headache disorders. Cautious interpretation of results is necessary, and randomized control trials are required to ascertain causality.Copyright © 2023 The Author(s). Published by Informa UK Limited, trading as Taylor &amp; Francis Group.</t>
  </si>
  <si>
    <t>https://dx.doi.org/10.1080/14737175.2023.2174017</t>
  </si>
  <si>
    <t>Expert Review of Neurotherapeutics. 23(1) (pp 85-96), 2023. Date of Publication: 2023.</t>
  </si>
  <si>
    <t>Hemmerling T.M.
 Prieto I.
 Choiniere J.-L.
 Basile F.
 Fortier J.D.</t>
  </si>
  <si>
    <t>Ultra-fast-tract anesthesia in off-pump coronary artery bypass grafting: A prospective audit comparing opioid-based anesthesia vs thoracic epidural-based anesthesia.</t>
  </si>
  <si>
    <t>Purpose: To examine the feasibility of immediate extubation after off-pump coronary artery bypass grafting (OPCAB) using opioid based analgesia or high thoracic epidural analgesia (TEA) and compare postoperative analgesia with continuous TEA vs patient-controlled analgesia (PCA). Method(s): One hundred consecutive patients undergoing OPCAB were included in this prospective audit. After induction of anesthesia using fentanyl 2 to 5 mug.kg-1, propofol 1 to 2 mg.kg-1 and endotracheal intubation facilitated by rocuronium, anesthesia was maintained using sevoflurane titrated according to bispectral index monitoring. Perioperative analgesia was provided by TEA (n = 63) at the T3/T4 interspace or T4/T5 interspace using bupivacaine 0.125% 8 to 14 mL.hr-1 and repetitive boluses of bupivacaine 0.25% during surgery. In patients who were fully anticoagulated or refused TEA, perioperative analgesia was achieved by iv fentanyl boluses (up to 15 mug.kg-1) and remifentanil 0.1 to 0.2 mug.kg-1.min-1, followed by morphine PCA after surgery (n = 37). Maintenance of body temperature was achieved by a heated operating room and forced-air warming blankets. Result(s): Ninety-five patients were extubated within 25 min after surgery (PCA, n = 33; TEA, n = 62). Five patients were not extubated immediately because their core temperature was lower than 35degreeC. One patient was re-intubated because of agitation (TEA group); one was re-intubated because of severe pain and morphine-induced respiratory depression (PCA group). Pain scores were low after surgery, with pain scores in the TEA group being significantly lower immediately, at six hours, 24 hr and 48 hr after surgery (P &lt; 0.05). Conclusion(s): Immediate extubation is possible after OPCAB using either opioid-based analgesia or TEA. TEA provides significantly lower pain scores after surgery in comparison to morphine PCA.</t>
  </si>
  <si>
    <t>https://dx.doi.org/10.1007/BF03018777</t>
  </si>
  <si>
    <t>Canadian Journal of Anesthesia. 51(2) (pp 163-168), 2004. Date of Publication: February 2004.</t>
  </si>
  <si>
    <t>Vial F.
 Hime N.
 Feugeas J.
 Thilly N.
 Guerci P.
 Bouaziz H.</t>
  </si>
  <si>
    <t>Ultrasound assessment of gastric content in the immediate postpartum period: a prospective observational descriptive study.</t>
  </si>
  <si>
    <t>Introduction: Pulmonary aspiration of gastric contents in pregnant women undergoing general anesthesia or sedation/analgesia in the peripartum period is a feared complication in obstetric anesthesia. We assessed the changes in antral cross-sectional area (CSA) with ultrasonography in laboring women and in the immediate postpartum period. Patients and Methods: In an observational study in a university-affiliated maternity, gastric ultrasonography examinations were performed in non-consecutive laboring women, after epidural analgesia insertion and after childbirth. Assessment of antral CSA, difficulty of performance on a numerical scale, and factors that could influence gastric content were noted. A cut-off value of 381 mm2 was taken for the diagnosis of empty stomach. Result(s): One hundred women were enrolled in the study. Median antral CSA was 469 mm2 [25th-75th] [324-591] after epidural insertion and 427 mm2 [316-574] after delivery. Antral CSA was &gt;= 381 mm2 in 59 of 90 women (65%) after epidural insertion vs. 48 of 100 women (48%) after delivery (P = 0.59). Median variation of antral CSA between two measurements was 36 mm2 [-42 to 114]. Gastric ultrasonography was significantly more difficult to perform during labor than immediately post-delivery (median difficulty score 5 [2-7] vs. 2 [1-4], P &lt; 0.0001). No risk factors (pain, anxiety, diabetes, smoking) were significantly associated with the occurrence of full stomach post-delivery. Conclusion(s): This study demonstrated that 48% of parturients in the immediate postpartum period presented an antral CSA &gt;= 381 mm2, cut-off being accepted for diagnosis of empty stomach and emphasizes the need for re-assessing before any general anesthetic procedure.Copyright © 2017 The Acta Anaesthesiologica Scandinavica Foundation. Published by John Wiley &amp; Sons Ltd</t>
  </si>
  <si>
    <t>https://dx.doi.org/10.1111/aas.12930</t>
  </si>
  <si>
    <t>Acta Anaesthesiologica Scandinavica. 61(7) (pp 730-739), 2017. Date of Publication: August 2017.</t>
  </si>
  <si>
    <t>Nelli J.
 Tremblay S.
 Poulin P.
 Caluyong M.
 Zambrana A.
 Small R.
 Shergill Y.
 Carson A.
 Nathan H.
 Smyth C.</t>
  </si>
  <si>
    <t>Understanding chronic pain in the emergency department.</t>
  </si>
  <si>
    <t>Introduction: Chronic pain (CP) complaints account for 12-16% of emergency department (ED) visits, with 7% of patients visiting frequently.1 Increased use of the ED for non-urgent medical conditions such as CP has come to the forefront as ED resources are becoming less accessible.2 The purpose of this study was to understand factors leading CP patients to present to the ED. Method(s): This is a prospective, cross-sectional mixed-method study. Surveys and one-on-one interviews were conducted by medical residents during 30 randomly selected ED shifts between July - August 2013. Included study participants had: 1) pain as a primary concern for their visit; and 2) pain lasting greater than 3 months. The following validated surveys were used to assess each patient: Brief Pain Inventory, Patient Health Questionnaire-9, Generalized Anxiety Disorder-7, Insomnia Severity Index-7, Posttraumatic Stress Disorder Checklist-Civilian Version, and Screener and Opioid Assessment for Patients with Pain. Demographic information was collected. The study protocol was approved by our institution's research ethics board. Result(s): 59 patients met the inclusion criteria. Patients were predominantly women (64.4%), caucasian (79.9%), and had a family physician (85%). Average patient age was 46.4 years (SD=16.8). The primary reason for an ED visit was an inability to cope with pain (Table 1). Mental health problems were common: 61% had moderate to severe depression, 44.1% had moderate or severe anxiety, 44.1% had posttraumatic stress disorder (PTSD), 45.8% had clinical insomnia, and 42.4% demonstrated opioid misuse. There were no statistically significant differences between males and females. 79.7% of patients had visited the ED in the previous 12 months for their CP. Patients were primarily interested in: more effective medications (50.8%), having a health professional explain the cause of their pain (47.5%) and a Pain Clinic referral (40.7%) Discussion: Poor coping strategies have been associated with increased pain, depression, disability and poor psychological adjustment.3 Poor coping strategies may also explain why CP patients seek help from the ED. We found that the majority of patients were interested in alternative methods to address their CP. The ED is not the ideal setting for management of complex CP issues.1 Interventions that target CP patients may lead to a better use of resources and improve social and clinical outcomes. These interventions should target adaptive coping strategies and address the high levels of depression, anxiety, insomnia and PTSD seen in this group. Understanding these factors may aid in the implementation of an interdisciplinary pain program to specifically address CP patients seeking help from the ED. (Table Presented).</t>
  </si>
  <si>
    <t>https://dx.doi.org/10.1007/s12630-014-0239-1</t>
  </si>
  <si>
    <t>Canadian Journal of Anesthesia. Conference: 2014 Annual Meeting of the Canadian Anesthesiologists' Society, CAS. St John's, NL Canada. Conference Publication: (var.pagings). 61(SUPPL. 1) (pp S65-S66), 2014. Date of Publication: June 2014.</t>
  </si>
  <si>
    <t>Teixeira P.E.P.
 Pacheco-Barrios K.
 Gunduz M.E.
 Gianlorenco A.C.
 Castelo-Branco L.
 Fregni F.</t>
  </si>
  <si>
    <t>Understanding intracortical excitability in phantom limb pain: A multivariate analysis from a multicenter randomized clinical trial.</t>
  </si>
  <si>
    <t>Objectives: To explore associations of intracortical excitability with clinical characteristics in a large sample of subjects with phantom limb pain (PLP). Method(s): Ancillary study using baseline and longitudinal data from a large multicenter randomized trial that investigated the effects of non-invasive brain stimulation combined with sensorimotor training on PLP. Multivariate regression modeling analyses were used to investigate the association of intracortical excitability, measured by percentages of intracortical inhibition (ICI) and facilitation (ICF) with clinical variables. Result(s): Ninety-eight subjects were included. Phantom sensation of itching was positively associated with ICI changes and at baseline in the affected hemisphere (contralateral to PLP). However, in the non-affected hemisphere (ipsilateral to PLP), the phantom sensation of warmth and PLP intensity were negatively associated with ICI (both models). For the ICF, PLP intensity (baseline model only) and age (longitudinal model) were negatively associated, while time since amputation and amputation level (both for longitudinal model only) were positively associated in the affected hemisphere. Additionally, use of antidepressants led to lower ICF in the non-affected hemisphere for the baseline model while higher amputation level also led to less changes in the ICF. Conclusion(s): Results revealed clear associations of clinical variables and cortical excitability in a large chronic pain sample. ICI and ICF changes appear not to be mainly explained by PLP intensity. Instead, other variables associated with duration of neuroplasticity changes (such as age and duration of amputation) and compensatory mechanisms (such as itching and phantom limb sensation) seem to be more important in explaining these variables.Copyright © 2021 Elsevier Masson SAS</t>
  </si>
  <si>
    <t>https://dx.doi.org/10.1016/j.neucli.2020.12.006</t>
  </si>
  <si>
    <t>Neurophysiologie Clinique. 51(2) (pp 161-173), 2021. Date of Publication: March 2021.</t>
  </si>
  <si>
    <t>Mason, Kate;Dodd, ZoÃ«;Guyton, Mary;Tookey, Paula;Lettner, Bernadette;Matelski, John;Sockalingam, Sanjeev;Altenberg, Jason;Powis, Jeff</t>
  </si>
  <si>
    <t>Understanding real-world adherence in the directly acting antiviral era: A prospective evaluation of adherence among people with a history of drug use at a community-based program in Toronto, Canada.</t>
  </si>
  <si>
    <t>Background: Direct acting antiviral (DAA) treatments for Hepatitis C (HCV) are now widely available with sustained virologic response (SVR) rates of &gt;90%. A major predictor of response to DAAs is adherence, yet few real-world studies evaluating adherence among marginalized people who use drugs and/or alcohol exist. This study evaluates patterns and factors associated with non-adherence among marginalized people with a history of drug use who were receiving care through a primary care, community-based HCV treatment program where opiate substitution is not offered on-site. Methods: Prospective evaluation of chronic HCV patients initiating DAA treatment. Self-report medication adherence questionnaires were completed weekly. Pre/post treatment questionnaires examined socio-demographics, program engagement and substance use. Missing adherence data was counted as a missed dose. Results: Of the 74 participants, who initiated treatment, 76% were male, the average age was 54 years, 69% reported income from disability benefits, 30% did not have stable housing and only 24% received opiate substitution therapy. Substance use was common in the month prior to treatment initiation with, 11% reported injection drug use, 30% reported non-injection drug use and 18% moderate to heavy alcohol use. The majority (85%) were treatment naÃ¯ve, with 76% receiving sofosbuvir/ledipasvir (8â€“24 weeks) and 22% Sofosbuvir/Ribarvin (12â€“24 weeks). The intention to treat proportion with SVR12 was 87% (60/69). In a modified ITT analysis (excluding those with undetectable RNA at end of treatment), 91% (60/66) achieved SVR12. Overall, 89% of treatment weeks had no missed doses. 41% of participants had at least one missed dose. In multivariate analysis the only factor independently associated with weeks with missed doses was moderate to heavy alcohol use (p = 0.05). Conclusion: This study demonstrates that strong adherence and SVR with DAAs is achievable, with appropriate supports, even in the context of substance use, and complex health/social issues. (PsycInfo Database Record (c) 2020 APA, all rights reserved)</t>
  </si>
  <si>
    <t>https://doi.org/10.1016/j.drugpo.2017.05.025</t>
  </si>
  <si>
    <t>Understanding risk of falls in people with cognitive impairment living in residential care.</t>
  </si>
  <si>
    <t>Objectives: To better understand fall risk factors in older adults with cognitive impairment living in residential care. Design(s): A prospective observational cohort study. Setting(s): Residential care homes in South London, UK. Participant(s): Residents older than 60, with cognitive impairment who had a life expectancy of at least 6 months and were not bedbound or recently discharged from hospital. Measurements: Baseline assessments were undertaken in domains of demographics, medical history, medication use, behavior, affect, gait, balance, sensorimotor performance and neuropsychological function. Participants were followed for 6 months for falls using care home reporting systems. Result(s): A total of 109 participants completed baseline assessment and had adequate falls follow-up. Fallers took more medications, were more likely to be taking antidepressants, had more functional impairment, poorer balance and gait, were more impulsive and anxious, exhibited more dementia-related behaviors, and performed worse on cognitive tests involving attention and orientation, memory, and fluency. Logistic regression analysis identified 4 significant and independent predictors of falls: poor attention and orientation, increased postural sway with eyes closed, anxiety, and antidepressant use. The AUC for this model was 0.84 (95% CI 0.76-0.91). Conclusion(s): This study identified important risk factors for falls potentially amenable to intervention in older people with cognitive impairment living in residential care. This information may be useful in designing effective approaches to fall prevention in this high-risk population. © 2012 American Medical Directors Association.</t>
  </si>
  <si>
    <t>https://dx.doi.org/10.1016/j.jamda.2012.03.009</t>
  </si>
  <si>
    <t>Journal of the American Medical Directors Association. 13(6) (pp 535-540), 2012. Date of Publication: July 2012.</t>
  </si>
  <si>
    <t>Badreldin N.
 DiTosto J.D.
 Leziak K.
 Niznik C.M.
 Yee L.M.</t>
  </si>
  <si>
    <t>Understanding the Postpartum Cesarean Pain Experience Among Individuals With Publicly Funded Insurance: A Qualitative Investigation.</t>
  </si>
  <si>
    <t>Introduction: Pain is the most common postpartum concern and has been associated with adverse outcomes, such as difficulty with neonatal bonding, postpartum depression, and persistent pain. Furthermore, racial and ethnic disparities in the management of postpartum pain are well described. Despite this, less is known regarding patients' lived experiences regrading postpartum pain. The purpose of this study was to assess patient experiences related to postpartum pain management after cesarean birth. Method(s): This is a prospective qualitative study of patients' experiences with postpartum pain management after cesarean birth at a single large tertiary care center. Individuals were eligible if they had publicly funded prenatal care, were English or Spanish speaking, and underwent a cesarean birth. Purposive sampling was used to ensure a racially and ethnically diverse cohort. Participants underwent in-depth interviews using a semistructured interview guide at 2 time points: postpartum day 2 to 3 and 2 to 4 weeks after discharge. Interviews addressed perceptions and experiences of postpartum pain management and recovery. Data were analyzed using the constant comparative method. Result(s): Of 49 participants, 40.8% identified as non-Hispanic Black and 40.8% as Hispanic. The majority (59.2%) had experienced a cesarean birth with a prior pregnancy. Thematic analysis yielded 2 overarching domains: (1) experience of pain after cesarean birth and (2) pain management and opioid use after cesarean birth. Themes related to the experience of pain included pain as a meaningful experience, pain not aligned with expectations, and limitations caused by pain. All participants discussed limitations caused by their pain, voicing frustration with pursuing activities of daily living, caring for home and family, caring for neonate, and impact on mood. Themes related to pain management and opioid use addressed a desire for nonpharmacologic pain management, positive and negative experiences using opioids, and hesitancy and perceived judgement regarding opioid use. Several participants described experiences of judgement regarding the request for opioids and needing stronger pain medications, such as oxycodone. Discussion(s): Understanding experiences regarding postpartum cesarean pain management and recovery is essential to improving patient-centered care. The experiences identified by this analysis highlight the need for individualized postpartum pain management, improved expectation counseling, and the expansion of multimodal pain management options.Copyright © 2023 by the American College of Nurse-Midwives.</t>
  </si>
  <si>
    <t>https://dx.doi.org/10.1111/jmwh.13540</t>
  </si>
  <si>
    <t>Journal of Midwifery and Women's Health. (no pagination), 2023. Date of Publication: 2023.</t>
  </si>
  <si>
    <t>Campbell G.
 Nielsen S.
 Larance B.
 Degenhardt L.</t>
  </si>
  <si>
    <t>Understanding the relationship of cannabis use on pain and prescription opioid use in people prescribed opioids for chronic non-cancer pain.</t>
  </si>
  <si>
    <t>Background: We investigated the relationship between cannabis use on pain interference and prescription opioid use in a large community sample of people who had been prescribed opioids for chronic non-cancer pain. This topic is of increasing interest given that given that the medicinal use of cannabis for chronic pain is commonly discussed. Design and Methods: The POINT study included 1,500 people prescribed pharmaceutical opioids for chronic non-cancer pain. Prospective data from the baseline, one-year, two-year and three-year interviews are presented. Data on the use of cannabis and the use of cannabis for pain were collected. The prospective relationship between cannabis use on pain interference and prescription opioid use will be examined. Result(s): Approximately, one-in-eight participants reported using cannabis in any given year, with one-in-ten reporting past month use. The majority of people who used cannabis reported they used it for pain relief. Utilising mixedmodels, we found that current cannabis use was not associated with a reduction of pain interference or prescription opioid use. In fully-adjusted models, pain interference was not associated with future cannabis use. Discussion and Conclusion(s): Cannabis use, for both recreational purposes and pain relief, appears common among people living with chronic non-cancer pain. In a sample of people prescribed opioids for chronic noncancer pain, with significant physical and mental health problems, it does not appear as though cannabis reduces pain interference or prescription opioid use.</t>
  </si>
  <si>
    <t>https://dx.doi.org/10.1093/pm/pny044</t>
  </si>
  <si>
    <t>Pain Medicine (United States). Conference: 60th Annual Meeting of the American Association of Physicists in Medicine, AAPM 2018. Nashville, TN United States. 19(4) (pp 866-867), 2018. Date of Publication: April 2018.</t>
  </si>
  <si>
    <t>Amasi-Hartoonian, N; Pariante, CM; Cattaneo, A; Sforzini, L</t>
  </si>
  <si>
    <t>Understanding treatment-resistant depression using omics techniques: A systematic review</t>
  </si>
  <si>
    <t>Genome-wide; Genomics; Major depressive disorder (MDD) treatment; High-troughput omics techniques; Transcriptomics Treatment-resistant depression (TRD)</t>
  </si>
  <si>
    <t>SIGNALING PATHWAYS; TREATMENT RESPONSE; LONG-TERM; ANTIDEPRESSANT; DEFINITION; EXPRESSION; DISORDER; RECEPTOR; KETAMINE; GENES</t>
  </si>
  <si>
    <t>Background: Treatment-resistant depression (TRD) results in huge healthcare costs and poor patient clinical outcomes. Most studies have adopted a candidate mechanism approach to investigate TRD pathogenesis, however this is made more challenging due to the complex and heterogeneous nature of this condition. Highthroughput omics technologies can provide a more holistic view and further insight into the underlying mechanisms involved in TRD development, expanding knowledge beyond already-identified mechanisms. This systematic review assessed the information from studies that examined TRD using hypothesis-free omics techniques. Methods: PubMed, MEDLINE, Embase, APA PsycInfo, Scopus and Web of Science databases were searched on July 2022. 37 human studies met the eligibility criteria, totalling 17,518 TRD patients, 571,402 healthy controls and 62,279 non-TRD depressed patients (including antidepressant responders and untreated MDD patients). Results: Significant findings were reported that implicate the role in TRD of various molecules, including polymorphisms, genes, mRNAs and microRNAs. The pathways most commonly reported by the identified studies were involved in immune system and inflammation, neuroplasticity, calcium signalling and neurotransmitters. Limitations: Small sample sizes, variability in defining TRD, and heterogeneity in study design and methodology. Conclusions: These findings provide insight into TRD pathophysiology, proposing future research directions for novel drug targets and potential biomarkers for clinical staging and response to antidepressants (citalopram/ escitalopram in particular) and electroconvulsive therapy (ECT). Further validation is warranted in large prospective studies using standardised TRD criteria. A multi-omics and systems biology strategy with a collaborative effort will likely deliver robust findings for translation into the clinic.</t>
  </si>
  <si>
    <t>Marshall B.D.L.
 Cook R.L.
 Crystal S.
 Edelman E.J.
 Fiellin D.A.
 Gaither J.R.
 Kahler C.W.
 Maisto S.A.
 Operario D.
 Vandenberg J.
 Justice A.C.</t>
  </si>
  <si>
    <t>Unhealthy alcohol use among HIV-infected menwho have sexwithmen: A cohort study of U.S. veterans.</t>
  </si>
  <si>
    <t>Although high rates of alcohol consumption and related problems (abuse, dependence) have been observed among HIV-infected men who have sex with men (MSM), little is known about the longtermpatterns and factors associated with unhealthy alcohol use in this population.We used longitudinal data fromthe Veterans Aging Cohort Study (VACS) to evaluate the sociodemographic, behavioral, substance use, and mental health factors associated with hazardous alcohol consumption and binge drinking among sexually active, HIV-infectedMSM. Hazardous alcohol use was defined as scoring &gt;=4 on the AUDIT-C, and binge drinking was defined as consuming 6 or more drinks on at least one occasion in the past year, based on responses to AUDIT question 3. Generalized estimating equations were used to model these time-varying outcomes over an eight-year study period (2002-2010). Among 939 eligible participants, the mean age was 45.4 (SD=9.1), 529 (57.6%) were black, and 205 (21.8%) had a lifetime alcohol-related diagnosis (abuse or dependence, based on ICD-9 codes) prior to study enrollment. Baseline hazardous alcohol consumption and binge drinking were reported by 321 (34.2%) and 348 (37.1%) participants, respectively, and 274 (29.2%) reported both. The proportion reporting hazardous alcohol use and binge drinking decreased over the study period (Cochran-Armitage trend test, both p&lt;0.001), and by the final year of follow-up, hazardous alcohol consumption and binge drinking were reported by 24.0%and 24.9%, respectively. In a multivariable model, hazardous drinkers (compared to non-hazardous drinkers) were more likely to: earn less than $6,000 in annual income (compared to those earning &gt;=$50,000), have an alcohol-related diagnosis at baseline, use cannabis, and use cocaine. In a separatemodel, binge drinkers (compared to non-binge drinkers) weremore likely to: earn less than $6,000 in annual income and have a baseline alcohol-related diagnosis. Binge drinkers also reported significantly higher levels of depressive symptomatology, asmeasured by the PHQ-9. Unhealthy alcohol use was commonly reported by HIV-infected MSM, although the prevalence of hazardous alcohol consumption and binge drinking decreased over time. Although further research is required to fully elucidate temporal relationships, financial inability to meet basic needs, concurrent illicit substance use, and depression may be targets for intervention to help address unhealthy alcohol use in this population.</t>
  </si>
  <si>
    <t>Alcoholism: Clinical and Experimental Research. Conference: 37th Annual Scientific Meeting of the Research Society on Alcoholism, RSA 2014. Bellevue, WA United States. Conference Publication: (var.pagings). 38(SUPPL. 1) (pp 63A), 2014. Date of Publication: June 2014.</t>
  </si>
  <si>
    <t>Leslie, FM</t>
  </si>
  <si>
    <t>Unique, long-term effects of nicotine on adolescent brain</t>
  </si>
  <si>
    <t>E-cigarettes; Alcohol; Psychostimulants; Depression; Anxiety; Cognition</t>
  </si>
  <si>
    <t>CONDITIONED PLACE PREFERENCE; ANXIETY-LIKE BEHAVIOR; HIGH-SCHOOL-STUDENTS; CIGARETTE-SMOKE EXPOSURE; TOBACCO PRODUCT USE; ILLICIT DRUG-USE; VS. ADULT MALE; UNITED-STATES; LOCOMOTOR-ACTIVITY; COCAINE REWARD</t>
  </si>
  <si>
    <t>Adolescence is a time of major plasticity of brain systems that regulate motivated behavior and cognition, and is also the age of peak onset of nicotine use. Although there has been a decline in teen use of cigarettes in recent years, there has been a huge increase in nicotine vaping. It is therefore critically important to understand the impact of nicotine on this critical phase of brain development. Animal studies have shown that nicotine has unique effects on adolescent brain. The goal of this review is therefore to systematically evaluate age- and sex-differences in the effects of nicotine on brain and behavior. Both acute and chronic effects of nicotine on brain biochemistry and behavior, particularly drug reward, aversion, cognition and emotion, are evaluated. Gaps in our current knowledge that need to be addressed are also highlighted. This review compares and integrates human and animals findings. Although there can be no experimental studies in humans to confirm similar behavioral effects of teen nicotine exposure, an emerging observational literature suggests similarities across species. Given the substantial evidence for long-term negative impact of adolescent nicotine exposure on brain and behavior, further longitudinal assessment of health outcomes in teen and young adult e-cigarette users is warranted.</t>
  </si>
  <si>
    <t>Chiong E.
 Asinas-Tan M.
 Baldini A.
 Lim K.G.
 Kanesvaran R.
 Chong Y.L.</t>
  </si>
  <si>
    <t>United in Fight against prOstate cancer registry (UFO): Interim analysis of quality of life and treatment patterns from the Singaporean cohort.</t>
  </si>
  <si>
    <t>Introduction and Objectives: Real-world data on diagnosis and management of prostate cancer are lacking for Singapore. Particularly, there has been no prospective study assessing patient-reported treatment outcomes and factors that influence clinical decision-making. The present study reports the second interim analysis of Singapore data collected in the United in Fight against prostate cancer registry (UFO) that was established to compile data about prostate cancer diagnosis, prognosis, treatment and outcomes in Asia. Method(s): Patients with existing/newly diagnosed high-risk localised prostate cancer (HRL), non-metastatic biochemically recurrent prostate cancer (metastatic [M] stage 0, BCR), or metastatic prostate cancer (M1), are consecutively enrolled and followed for up to 5 years. Patientreported outcomes are assessed using the EuroQol-5D (EQ-5D) and Functional Assessment of Cancer Therapy-Prostate (FACT-P) measures; underlying reasons for clinical decision-making are also collected in the registry. This second interim analysis includes 176 patients enrolled in Singapore between 15 September 2015 and 13 July 2018. Result(s): The majority of patients enrolled are metastatic (M1) (40% with hormonesensitive prostate cancer [mHSPC] and 47% with castration-resistant prostate cancer [mCRPC]), 10% have HRL disease, and 3% have biochemically recurrent disease (M0 or BCR). Almost all M1 patients had bone metastasis (84%) while 27% and 14% had nodal or visceral metastases at enrolment, respectively. A substantial proportion of M1 patients (81%) had &gt;=2 comorbidities at baseline. Baseline Eastern Cooperative Oncology Group Performance Status of 0-1 was reported in 83% of patients with mHSPC and 87% of those with mCRPC. Median EQ-5D visual analogue score was 78 and 80 for the mHSPC and mCRPC groups, respectively. For mHSPC, &gt; 90% of patients reported no or slight pain/discomfort, or no or slight problems with dressing or washing; &gt; 87% reported no or slight problems with usual activities or anxiety/depression; and 76% reported no or slight problems in mobility. For mCRPC, &gt; 90% of patients reported no or slight problems with dressing, washing or usual activities; &gt; 85% reported no or slight pain/discomfort or no or slight anxiety/depression; and 84% reported no or slight problems in mobility. At baseline, median FACT-P total score was 122 and 120 for the mHSPC and mCRPC groups, respectively. Of 27 patients (38%) with mHSPC who reported use of pain medication at baseline, 70% used simple analgesics and 48% used weak-acting opioid analgesics. For 45 patients (55%) with mCRPC who reported use of pain medication at baseline, 80% and 42% used simple analgesics or weak-acting opioid analgesics, respectively. Conclusion(s): In this 35-month interim analysis of 176 patients with prostate cancer in Singapore, most M1 patients have a reasonable quality of life at baseline. Few patients reported pain, use of strong analgesics, or substantial functional impairment. Prospective follow up on patient-reported outcome is ongoing, and the UFO registry will provide comprehensive descriptive data on the treatment landscape and outcomes of prostate cancer patients in Asia.</t>
  </si>
  <si>
    <t>BJU International. Conference: Best Practices and Emerging Trends in Urology, UROFAIR 2019. Singapore Singapore. 123(Supplement 4) (pp 18-19), 2019. Date of Publication: April 2019.</t>
  </si>
  <si>
    <t>Kanesvaran R.
 Uemura H.
 Ye D.
 Chiong E.
 Lojanapiwat B.
 Pu Y.-S.
 Kumar Rawal S.
 Razack A.H.A.
 Zeng H.
 Chung B.H.</t>
  </si>
  <si>
    <t>United in Fight against prOstate cancer registry (UFO): Treatment patterns and quality of life from a large, multi-center, longitudinal cohort study in Asia.</t>
  </si>
  <si>
    <t>Background: The prostate cancer (PC) registry (UFO) has been established with the aim of providing a comprehensive picture of PC diagnosis, prognosis, treatment and outcome in Asia. The registry will also collect patient-reported treatment outcomes and underlying reasons for clinical decision-making. Method(s): This is a large multi-national, observational registry of PC patients presenting to tertiary care hospitals in China, India, Japan, Malaysia, Singapore, South Korea, Taiwan and Thailand. Patients with existing or newly diagnosed high-risk localized PC (HRL), nonmetastatic biochemically recurrent PC (M0), or metastatic PC (M1), are being consecutively enrolled and followed for up to 5 years. Quality of life is assessed using EQ5D and FACT-P. The first interim analysis includes 2,063 patients enrolled from study start (15 Sept 2015) until 17 May 2017. Result(s): At diagnosis, 56% of all patients had extra-capsular extension of their tumor, 28% had regional lymph node metastasis and 53% had distant metastases. Treatment of M1 patients was mainly with combined androgen blockade (58%) or androgen deprivation therapy (32%) (Table). At enrolment, 97% of M1 patients had ECOG 0-2, 83% reported no or slight pain or discomfort, &gt;84% reported no or slight problems with mobility, dressing or washing, or usual activities, and 92% reported no or slight anxiety and depression. Mean EQ5D visual analogue score was 74.6-79.6 across cohorts. Of 346 M1 patients who reported use of pain medications, 73% used simple analgesics and 36% used weak opioid analgesics for symptom control. Conclusion(s): More than 50% of patients diagnosed with PC in our study presented with advanced disease. Few patients reported pain, significant functional impairment or use of strong analgesics.</t>
  </si>
  <si>
    <t>https://dx.doi.org/10.1093/annonc/mdy434</t>
  </si>
  <si>
    <t>Annals of Oncology. Conference: European Society for Medical Oncology Asia Congress, ESMO 2018. Singapore Singapore. 29(Supplement 9) (no pagination), 2018. Date of Publication: November 2018.</t>
  </si>
  <si>
    <t>Spoth, Richard;Trudeau, Linda;Guyll, Max;Shin, Chungyeol;Redmond, Cleve</t>
  </si>
  <si>
    <t>Universal intervention effects on substance use among young adults mediated by delayed adolescent substance initiation.</t>
  </si>
  <si>
    <t>In this article, the authors examine whether delayed substance initiation during adolescence, achieved through universal family-focused interventions conducted in middle school, can reduce problematic substance use during young adulthood. Sixth-grade students enrolled in 33 rural midwestern schools and their families were randomly assigned to 3 experimental conditions. Self-report questionnaires provided data at 7 time points for the Iowa Strengthening Families Program (ISFP), Preparing for the Drug Free Years (PDFY), and control groups through young adulthood. Five young adult substance frequency measures (drunkenness, alcohol-related problems, cigarettes, illicit drugs, and polysubstance use) were modeled as distal outcomes affected by the average level and rate of increase in substance initiation across the adolescent years in latent growth curve analyses. Results show that the models fit the data and that they were robust across outcomes and interventions, with more robust effects found for ISFP. The addition of direct intervention effects on young adult outcomes was not supported, suggesting long-term effects were primarily indirect. Relative reduction rates were calculated to quantify intervention-control differences on the estimated proportion of young adults indicating problematic substance use; they ranged from 19% to 31% for ISFP and from 9% to 16% for PDFY. (PsycInfo Database Record (c) 2020 APA, all rights reserved)</t>
  </si>
  <si>
    <t>https://doi.org/10.1037/a0016029</t>
  </si>
  <si>
    <t>MartÃ­nez-Raga, JosÃ©;Marshall, E. Jane;Keaney, Francis;Ball, David;Strang, John</t>
  </si>
  <si>
    <t>Unplanned versus planned discharges from in-patient alcohol detoxification: Retrospective analysis of 470 first-episode admissions.</t>
  </si>
  <si>
    <t>Determined the sociodemographic characteristics, the pattern of alcohol and drug use, the hepatitis C status and the psychiatric state of patients who failed to completed treatment during alcohol detoxification, using retrospective data on 470 first admissions to a specialist alcohol in-patient unit. The 316 patients (67.2%) who had a planned discharge (PD group) were compared with the 154 patients (32.8%) who had unplanned discharges (UPD group). Patients in the UPD group were younger on admission, had higher Alcohol Problems Questionnaire scores, had started to drink heavily at a younger age, were more likely to have previously used cocaine, amphetamines and heroin, and to have smoked cannabis in the 30 days prior to admission. They were more likely to be positive for markers of hepatitis C infection, to have a borderline personality disorder, antisocial personality disorder, or to have concurrent opiate or benzodiazepine dependence. PD was associated with depressive disorder. Early identification can be made of alcohol-dependent individuals at risk of premature drop-out during in-patient treatment. Interventions to retain patients at risk of premature UPD should be developed. (PsycINFO Database Record (c) 2019 APA, all rights reserved)</t>
  </si>
  <si>
    <t>https://doi.org/10.1093/alcalc/37.3.277</t>
  </si>
  <si>
    <t>Clausen T.
 Muller A.</t>
  </si>
  <si>
    <t>Unprescribed benzodiazepine use predicts one-year instability in opioid maintenance treatment.</t>
  </si>
  <si>
    <t>INTRODUCTION: The prescription of benzodiazepines (BZD) to opioid maintenance treatment (OMT) patients is controversial, as concurrent consumption increases overdose risk. Nevertheless, many patients have large mental health burdens and BZD are often prescribed or obtained illegally. This longitudinal analysis examined the various sources of new OMT patients' BZD use and explored the relationships of changing BZD use to mental distress and one-year treatment engagement. METHOD(S): 283 OMT patients were interviewed at treatment start, and 174 were followed up with one year later. Patients reported their four most frequently used substances, mental health (SCL-25), and treatment engagement over time. ANOVAs examined group differences in BZD type and in treatment engagement. A general linear model with repeated measures was used to model change in mental distress over one year by change in BZD use. RESULT(S): At treatment start, prescribed and illicit BZD were the most commonly used substances in the past six months (69.3%), followed by cannabis (59%) and heroin (53.7%). Twice as many patients used illicit BZD (44.5%) as prescribed BZD (20.8%), only 3.8% used both, and 30.7% did not use any BZD. Patients who used any type/combination of BZD had more mental distress at treatment start than those who took none (F[3,278)=6.9, p&lt;0.001). After one year, illicit BZD decreased by one third, to 32.4%, while the same amount as before used prescribed BZD. 75.3% of patients had remained in treatment continuously, while 16.7% had some treatment interruption, and 8.0% had dropped out. Illicit BZD use at baseline predicted subsequent treatment instability, with the majority of those with a treatment interruption (55.2%) and 78.9% of those who dropped out permanently also reporting illicit BZD at baseline. In a general linear model with change in illicit BZD use as the between-group factor, mental distress did not improve over time (main effect of time: F (1, 171.0)=3.1, p=0.081), but the patients who began using illicit BZD over the past year reported a significant increase in distress (group*time interaction: F (3, 171.0)=3.0, p=0.034). Mental distress was not predicted by prescribed BZD at either treatment start or one year later. CONCLUSION(S): The high use of both prescribed and illicit BZD at OMT entry is of concern. Prescribed BZD use did not result in lessened mental distress with time, calling into question the utility of BZD to OMT patients. Illicit BZD predicted treatment instability and worsened mental distress after one year. Measuring OMT patients' illicit BZD use may be an important way of capturing unmeet mental health needs as well as intervening before drop-out.</t>
  </si>
  <si>
    <t>Heroin Addiction and Related Clinical Problems. Conference: 2nd World Congress of World Association on Dual Disorder, WADD 2018. Florence Italy. 20(Supplement 2) (pp 29-30), 2018. Date of Publication: October 2018.</t>
  </si>
  <si>
    <t>Aceto P.
 Perilli V.
 Lai C.
 Sacco T.
 Ancona P.
 Gasperin E.
 Sollazzi L.</t>
  </si>
  <si>
    <t>Update on post-traumatic stress syndrome after anesthesia.</t>
  </si>
  <si>
    <t>Background: Between 0.5% and 2% of surgical patients undergoing general anesthesia may experience awareness with explicit recall.These patients are at a risk for developing anxiety symptoms which may be transient or can lead to post-traumatic stress disorder (PTSD). AIM: The aim of this review was to assess the prevalence of PTSD after intraoperative awareness episodes and analyze patients' complaints, type and timing of assessment used. METHOD(S): PubMed, MEDLINE and The Cochrane Li-brary were searched up until October 2012. Prospective and retrospective studies on human adult subjects describing prevalence of PTSD and/or psychological sequalae after awareness episodes were included. Result(s): Seven studies were identified. Prevalence of PTSD ranged from 0 to 71%. Acute emotions such as fear, panic, inability to communicate and feeling of helplessness were the only patients' complaints that were significantly correlated to psychological sequelae including PTDS. There were cases that reported psychological symptoms after 2-6 hours from awakening (%) or 30 days after (%). Previous studies used psychological scales lacking of dissociation assessment. Conclusion(s): Whenever an awareness episode is suspected, a psychological assessment with at least three interviews at 2-6 h, 2-36 h and 30 days must be performed in order to collect symptoms associated with both early and delayed retrieval of traumatic event. As a dissociative state could hide the expression of reactive symptoms after intraoperative awareness, future studies should be focused on detecting dissociative symptoms in order to carry out a prompt and appropriate treatment aimed at avoiding long-term psychological disability.</t>
  </si>
  <si>
    <t>European Review for Medical and Pharmacological Sciences. 17(13) (pp 1730-1737), 2013. Date of Publication: 2013.</t>
  </si>
  <si>
    <t>Glynn D.A.
 Cryan J.F.
 Kent P.
 Flynn R.A.
 Kennedy M.P.</t>
  </si>
  <si>
    <t>Update on smoking cessation therapies.</t>
  </si>
  <si>
    <t>As a reflection of an exponential increase in smoking rates throughout the world during the last century, the economic and human burden of mortality and morbidity related to smoking is now clearly defined. Smoking cessation is associated with health benefits for people of all ages. In this paper we provide a comprehensive review of current licensed pharmacological smoking cessation agents including efficacy and safety profiles, with comparisons of individual therapies available. Furthermore, we offer a prospective on the need for further testing of other agents including novel avenues of therapy. © 2009 Springer Healthcare Communications.</t>
  </si>
  <si>
    <t>https://dx.doi.org/10.1007/s12325-009-0022-9</t>
  </si>
  <si>
    <t>Advances in Therapy. 26(4) (pp 369-382), 2009. Date of Publication: April 2009.</t>
  </si>
  <si>
    <t>Palepu A.
 Horton N.J.
 Tibbetts N.
 Meli S.
 Samet J.H.</t>
  </si>
  <si>
    <t>Uptake and adherence to highly active antiretroviral therapy among HIV-infected people with alcohol and other substance use problems: The impact of substance abuse treatment.</t>
  </si>
  <si>
    <t>Aim: We examined the association of substance abuse treatment with uptake, adherence and virological response to highly active antiretroviral therapy (HAART) among HIV-infected people with a history of alcohol problems. Design Prospective cohort study. Method(s): A standardized questionnaire was administered to 349 HIV-infected participants with a history of alcohol problems regarding demographics, substance use, use of substance abuse treatment and uptake of and adherence to HAART. These subjects were followed every 6 months for up to seven occasions. We defined substance abuse treatment services as any of the following in the past 6 months: 12 weeks in a half-way house or residential facility; 12 visits to a substance abuse counselor or mental health professional; or participation in any methadone maintenance program. Our outcome variables were uptake of antiretroviral therapy, 30-day self-reported adherence and HIV viral load suppression. Finding(s): At baseline, 59% (205/349) of subjects were receiving HAART. Engagement in substance abuse treatment was independently associated with receiving antiretroviral therapy (adjusted OR; 95% CI: 1.70; 1.03-2.83). Substance abuse treatment was not associated with 30-day adherence or HIV viral load suppression. More depressive symptoms (0.48; 0.32-0.78) and use of drugs or alcohol in the previous 30 days (0.17; 0.11-0.28) were associated with worse 30-day adherence. HIV viral load suppression was positively associated with higher doses of antiretroviral medication (1.29; 1.15-1.45) and older age (1.04; 1.00-1.07) and negatively associated with use of drugs or alcohol in the previous 30 days (0.51; 0.33-0.78). Conclusion(s): Substance abuse treatment was associated with receipt of HAART; however, it was not associated with adherence or HIV viral load suppression. Substance abuse treatment programs may provide an opportunity for HIV-infected people with alcohol or drug problems to openly address issues of HIV care including enhancing adherence to HAART.</t>
  </si>
  <si>
    <t>https://dx.doi.org/10.1111/j.1360-0443.2003.00670.x</t>
  </si>
  <si>
    <t>Addiction. 99(3) (pp 361-368), 2004. Date of Publication: March 2004.</t>
  </si>
  <si>
    <t>Urban overdose hotspots: A 12-month prospective study in Dublin ambulance services.</t>
  </si>
  <si>
    <t>Background Opioid overdose (OD) is the primary cause of death among drug users globally. Personal and social determinants of overdose have been studied before, but the environmental factors lacked research attention. Area deprivation or presence of addiction clinics may contribute to overdose. Objectives The objective of the study is to examine the baseline incidence of all new ODs in an ambulance service and their relationship with urban deprivation and presence of addiction services.
 Methods A prospective chart review of prehospital advanced life support patients was performed on confirmed OD calls. Demographic, geographic, and clinical information, that is, presentation, treatment, and outcomes, was collected for each call. The census data were used to calculate deprivation. Geographical information software mapped the urban deprivation and addiction services against the overdose locations.
 Results There were 469 overdoses, 13 of which were fatal; most were male (80%), of a young age (32 years), with a high rate of repeated overdoses (26%) and common polydrug use (9.6%). Most occurred in daytime (275) and on the streets (212). Overdoses were more likely in more affluent areas (r =.15; P &lt;.05) and in a 1000-m radius of addiction services. Residential overdoses were in more deprived areas than street overdoses (mean difference, 7.8; t170 = 3.99; P &lt;.001). Street overdoses were more common in the city center than suburbs (chi2(1) = 33.04; P &lt;.001).
 Conclusions The identified clusters of increased incidence - urban overdose hotspots - suggest a link between environment characteristics and overdoses. This highlights a need to establish overdose education and naloxone distribution in the overdose hotspots.Copyright © 2014 Elsevier Inc.</t>
  </si>
  <si>
    <t>https://dx.doi.org/10.1016/j.ajem.2014.07.017</t>
  </si>
  <si>
    <t>American Journal of Emergency Medicine. 32(10) (pp 1168-1173), 2014. Date of Publication: 01 Oct 2014.</t>
  </si>
  <si>
    <t>Felde G.
 Engeland A.
 Hunskaar S.</t>
  </si>
  <si>
    <t>Urinary incontinence associated with anxiety and depression: the impact of psychotropic drugs in a cross-sectional study from the Norwegian HUNT study.</t>
  </si>
  <si>
    <t>Background: Anxiety and depression are in both cross-sectional and longitudinal studies associated with urinary incontinence (UI) in women, strongest for the urgency component of UI. The role of psychotropic drugs in this association, especially antidepressants, has been questioned, but not clarified. The present study aimed to explore the associations between UI and anxiety/depression and the possible impact of psychotropic drugs on these associations. Method(s): We conducted a cross-sectional, population-based study with questionnaire data from 21,803 women &gt;=20 years in the Norwegian Nord-Trondelag Health Study merged with the Norwegian Prescription Database, which contains information on all dispensed prescriptions. We used multivariate logistic regression to investigate the association between UI (any UI, and by type and severity) and anxiety/depression (by different score on Hospital anxiety and depression scale), and the influence of psychotropic drugs on this association (by different volume of drug use). Result(s): Compared with normal anxiety- and depression score, having moderate/severe anxiety or depression (HADS&gt;=11) increased the prevalence of UI from 27.6 to 37.8% (OR 1.59 (1.40-1.81), p &lt; 0.001) for anxiety and from 28.0 to 43.7% (OR 1.79 (1.46-2.21), p &lt; 0.001) for depression. According to type of UI, mixed UI was most strongly associated with a high HADS-score with an odds ratio 1.84 (1.65-2.05) for anxiety and 1.85 (1.61-2.13) for depression. Compared to no UI, severe UI was associated with depression with odds ratios of 2.04 (1.74-2.40), compared with no UI. Psychotropic drug use did not influence the associations between UI and anxiety/depression. We found high prevalence of UI among users of various psychotropic drugs. After adjustments, only antidepressants were associated with UI, with OR 1.36 (1.08-1.71) for high defined daily dose of the drug. Anxiolytics were associated with less UI with OR 0.64 (0.45-0.91) after adjustments for anxiety. Conclusion(s): This study showed that anxiety, depression and use of antidepressants are associated factors with UI, strongest for urgency and mixed type of UI, with increasing ORs by increasing severity of the conditions and increased daily dose of the medication. Use of antidepressants did not influence the associations between UI and anxiety/depression.Copyright © 2020, The Author(s).</t>
  </si>
  <si>
    <t>https://dx.doi.org/10.1186/s12888-020-02922-4</t>
  </si>
  <si>
    <t>BMC Psychiatry. 20(1) (no pagination), 2020. Article Number: 521. Date of Publication: 01 Dec 2020.</t>
  </si>
  <si>
    <t>Urine Drug Test Results Among Adolescents and Young Adults in an Outpatient Office-Based Opioid Treatment Program.</t>
  </si>
  <si>
    <t>Purpose: Urine drug testing (UDT) is an important feature of outpatient treatment for opioid use disorder, but associations with patient characteristics among adolescent and young adult patients are unknown. This study assessed UDT results in office-based opioid treatment and characteristics associated with treatment compliance. Method(s): This was a retrospective study of adolescent and young adult patients enrolled in office-based opioid treatment between January 1, 2009, and December 31, 2020. UDT results were described as positive results or expected and unexpected results. Expected results were negative UDTs for opioids, marijuana (THC [tetrahydrocannabinol]), or cocaine/methamphetamine, or a positive UDT for buprenorphine. Unexpected results were positive UDTs for opioids, THC, or cocaine/methamphetamine, or a negative UDT for buprenorphine. Treatment compliance was defined as &gt;=75% of UDTs provided being expected results. Counts and percentages described UDT results. Regressions evaluated associations between patient characteristics (retention time, age, sex, race/ethnicity, insurance, and comorbid mental health diagnoses) with treatment compliance, and assessed change of positivity rates for UDTs over time. Result(s): A total of 407 patients were included. Overall, 305 patients (74.9%) demonstrated treatment compliance. Rates of expected UDT results increased with longer retention time (p &lt;.001), except for methamphetamine. Buprenorphine expected results ranged from 77.0% to 96.5%. Diagnosis of stimulant use disorder was associated with decreased compliance (p = .04), while diagnoses of depression, anxiety, nicotine use disorder, and post-traumatic stress disorder were associated with increased compliance (p &lt;=.04). Discussion(s): Proportion of expected UDT results increased with retention time. Diagnosis of specific mental health conditions affected treatment compliance. Further research regarding long-term health outcomes is needed.Copyright © 2023 Society for Adolescent Health and Medicine</t>
  </si>
  <si>
    <t>https://dx.doi.org/10.1016/j.jadohealth.2023.02.013</t>
  </si>
  <si>
    <t>Journal of Adolescent Health. 73(1) (pp 141-147), 2023. Date of Publication: July 2023.</t>
  </si>
  <si>
    <t>Miller, Katie L.;Puet, Brandi L.;Roberts, Ali;Hild, Cheryl;Carter, Jason;Black, David L.</t>
  </si>
  <si>
    <t>Urine drug testing results and paired oral fluid comparison from patients enrolled in long-term medication-assisted treatment in Tennessee.</t>
  </si>
  <si>
    <t>Urine drug testing is recommended for individuals receiving medication-assisted treatment. It provides objective information for practitioners to consider and may serve as a protective factor against drug-related mortality. The primary objective of our study was to describe urine drug testing results for patients undergoing long-term medication-assisted treatment (â‰¥ 6 months). The secondary objective was to provide further evidence to establish oral fluid as a reliable alternative to urine. All subjects (n = 639) included in the study were enrolled in one of five treatment centers in the state of Tennessee, and all urine specimens were positive for either methadone or buprenorphine. Nicotine (87%), caffeine (70%), marijuana (15%), alcohol (14%) and gabapentin (10%) were the most prevalent substances identified through urine drug testing. The presence of non-maintenance opioids (prescription and/or heroin) may represent relapse; these drugs were present in 10% of specimens tested. Evidence of illicit drug use (cocaine, heroin, marijuana and/or methamphetamine) was detected in 19% specimens. For 126 of the 639 subjects included in the study, paired oral fluid and urine test results were compared for agreement. Of the total paired urine and oral fluid tests, approximately 7% were positive for a drug in both specimen types and 91% were negative in both, resulting in an overall agreement of 98%. The study demonstrates continued use of illicit and commercially available medications in a medication-assisted treatment population undergoing long-term treatment. The results affirm the reliability of oral fluid as an alternative specimen type for compliance testing in this population. (PsycINFO Database Record (c) 2019 APA, all rights reserved)</t>
  </si>
  <si>
    <t>https://doi.org/10.1016/j.jsat.2017.01.005</t>
  </si>
  <si>
    <t>Budh C.N.
 Lundeberg T.</t>
  </si>
  <si>
    <t>Use of analgesic drugs in individuals with spinal cord injury.</t>
  </si>
  <si>
    <t>Objective: This study set out to elucidate which factors are associated with or predictive for the use of analgesic drugs in patients with spinal cord injury and pain. Design(s): A cross-sectional descriptive study with a partly 0prospective cohort. Patient(s): One hundred and twenty-three patients with a spinal cord injury matched for gender, age, level of lesion and completeness of injury. Method(s): Questionnaires consisting of ratings in the areas of pain intensities, pain unpleasantness, life satisfaction, anxiety and depression, and questions about consumption of analgesic drugs were posted to the 123 patients. Result(s): Of the 101 patients (82.1%) who returned the questionnaire, 90 (46 women and 44 men) still suffered from pain and were thus included in the study. Statistical analysis showed that although the number of pain medications used per person had increased in the last 3 years, the ratings of pain were unaffected. Logistic regression analyses also revealed that the use of pain-relieving medication was associated with higher ratings on the affective component of pain, lower ratings of leisure activities and the presence of stabbing/cutting pain. Conclusion(s): The affective component of pain is the main predictor for the use of analgesics in patients with a spinal cord injury. Complementary strategies, including a multi-disciplinary approach, for relieving the unpleasantness of pain need to be explored further. © 2005 Taylor &amp; Francis.</t>
  </si>
  <si>
    <t>https://dx.doi.org/10.1080/16501970410020455</t>
  </si>
  <si>
    <t>Journal of Rehabilitation Medicine. 37(2) (pp 87-94), 2005. Date of Publication: March 2005.</t>
  </si>
  <si>
    <t>Du J.
 Guo Y.
 Zhu Q.</t>
  </si>
  <si>
    <t>Use of anti-seizure medications in different types of autoimmune encephalitis: A narrative review.</t>
  </si>
  <si>
    <t>Seizures are the main manifestation of the acute phase of autoimmune encephalitis (AE). Anti-seizure medications (ASMs) play an important role in controlling seizures in AE patients, but there is currently a lack of consensus regarding the selection, application, and discontinuation of ASMs. This narrative review focuses on the use of ASMs in patients with AE driven by different antibodies. The PubMed, Embase, and MEDLINE databases were searched up until 30 October 2022 using prespecified search terms. We identified 2,580 studies; 23 retrospective studies, 2 prospective studies and 9 case reports were evaluated based on our inclusion criteria. Anti-N-methyl-D-aspartic-acid-receptor (anti-NMDAR) encephalitis is the type of AE that responds best to ASMs, and long-term or combined use of ASMs may be not required in most patients with seizures; these results apply to both adults and children. Sodium channel blockers may be the best option for seizures in anti-leucine-rich-glioma-inactivated-1 (anti-LGI1) encephalitis, but patients with anti-LGI1 encephalitis are prone to side effects when using ASMs. Cell surface antibody-mediated AE patients are more likely to use ASMs for a long period than patients with intracellular antibody-mediated AE. Clinicians can score AE patients' clinical characteristics on a scale to identify those who may require long-or short-term use of ASMs in the early stage. This review provides some recommendations for the rational use of ASMs in encephalitis mediated by different antibodies with the aim of controlling seizures and avoiding overtreatment.Copyright © 2023 Du, Guo and Zhu.</t>
  </si>
  <si>
    <t>https://dx.doi.org/10.3389/fneur.2023.1111384</t>
  </si>
  <si>
    <t>Frontiers in Neurology. 14 (no pagination), 2023. Article Number: 1111384. Date of Publication: 2023.</t>
  </si>
  <si>
    <t>Mok J, Milloy MJ, Grant C, Lake S, DeBeck K, Hayashi K, Kerr T, Socías ME.</t>
  </si>
  <si>
    <t>Use of Cannabis as a Harm Reduction Strategy Among People Who Use Drugs: A Cohort Study</t>
  </si>
  <si>
    <t>Cannabis Cannabinoid Res. 2023 Aug;8(4):670-678. doi: 10.1089/can.2021.0229. Epub 2022 May 31.</t>
  </si>
  <si>
    <t>10.1089/can.2021.0229</t>
  </si>
  <si>
    <t>Jennings J.M.
 McNabb D.C.
 Johnson R.M.
 Brady A.C.
 Kim R.H.
 Dennis D.A.</t>
  </si>
  <si>
    <t>Use of Cannabis Does Not Decrease Opioid Consumption in Patients Who Underwent Total Joint Arthroplasty.</t>
  </si>
  <si>
    <t>Background: The primary purpose of this study was to determine if cannabis use decreases narcotic consumption in patients undergoing total joint arthroplasty (TJA). Material(s) and Method(s): Forty-six patients undergoing a primary unilateral TJA, who self-reported the use of cannabis, were prospectively enrolled and completed this study between July 2015 and November 2019. This cohort was prospectively matched to patients who did not report cannabis use. Morphine equivalents (MEs) were averaged and recorded at 1 and 2 weeks postoperatively. Secondary outcomes and complications were recorded and reported. Result(s): There were no differences noted in ME during the hospitalization between the user (78.7 +/- 58.5) and nonusers (70.4 +/- 46.3), P =.455. ME daily average did not differ between the cohorts (user [36.8 +/- 30.7] and nonuser [31.7 +/- 25.6] at 1 week (P =.389) or user [22.5 +/- 26.3] and nonusers [15.9 +/- 18.3] at 2 weeks, P =.164, postoperatively). The total ME at 2 weeks did not differ between the user and nonuser groups (415 +/- 375 vs 333 +/- 275, P =.235). Pain scores at 1 week were significantly higher in patients who used cannabis (4.1 +/- 1.9 vs 3.4 +/- 1.6, P =.05). No differences in pain were noted during the patient's hospitalization or at 2- (P =.071) or 6-week (P =.111) follow-up. No differences in secondary outcomes or complications were noted. Conclusion(s): We were unable to show a decrease in narcotic consumption in patients who use cannabis undergoing primary unilateral joint replacement. These findings do not support the routine use of cannabis to decrease or supplement narcotic use after primary TJA. Level of Evidence: Level II therapeutic.Copyright © 2022 The Authors</t>
  </si>
  <si>
    <t>https://dx.doi.org/10.1016/j.artd.2022.03.018</t>
  </si>
  <si>
    <t>Arthroplasty Today. 15 (pp 141-146), 2022. Date of Publication: June 2022.</t>
  </si>
  <si>
    <t>Rubio, Gabriel;Manzanares, Jorge;JimÃ©nez, MÃ³nica;RodrÃ­guez-JimÃ©nez, Roberto;MartÃ­nez, Isabel;Iribarren, Miguel M.;JimÃ©nez-Arriero, Miguel A.;Ponce, Guillermo;Palomo, TomÃ¡s</t>
  </si>
  <si>
    <t>Use of cocaine by heavy drinkers increases vulnerability to developing alcohol dependence: A 4-year follow-up study.</t>
  </si>
  <si>
    <t>Objective: The development of alcohol dependence is associated with specific individual personality traits and previous consumption of other drugs of abuse. However, there is little information on these risk factors in heavy drinkers before and after they meet the criteria for alcohol dependence. This study examined the influence of cocaine use and the role of impulsivity in the development of DSM-IV alcohol dependence in nondependent drinkers in a 4-year follow-up study. Method: A prospective cohort study was conducted to establish the risk factors associated with DSM-IV alcohol dependence. Four hundred seventy-one (nondependent) heavy drinkers were enrolled in a prospective study. At baseline, 280 were classified as heavy drinkers (HD) and 191 as heavy drinkers who also used cocaine (HD + Co). Clinical variables related to alcohol and cocaine use were assessed at 2 years and at the end of the 4-year follow-up period. The study was conducted from September 2001 until September 2006 in Madrid, Spain. Results: At the 4-year follow-up assessment, 67.9% of the HD + Co group met DSM-IV criteria for alcohol dependence compared to 13.6% of the HD group. Odds ratios for alcohol dependence were 12.3 and 7.0 for male and female cocaine users, respectively. Clinical and psychological variables related to impulsivity were associated with the development of alcohol dependence. The amount of cocaine used during follow-up was associated with a more rapid progression to alcohol dependence. Conclusions: This study revealed that cocaine use or an impulsive personality in heavy drinkers increased the risk of developing DSM-IV alcohol dependence by 3.8 and 12.6 times, respectively. These results may be useful in designing new strategies for preventing the development of alcohol dependence. (PsycINFO Database Record (c) 2016 APA, all rights reserved)</t>
  </si>
  <si>
    <t>https://doi.org/10.4088/JCP.v69n0407</t>
  </si>
  <si>
    <t>Deho A.
 Sadozai L.
 Dauger S.
 Prot-Labarthe S.</t>
  </si>
  <si>
    <t>Use of continuous infusion of clonidine for sedation in critically ill children: Indications, efficacy and side effects.</t>
  </si>
  <si>
    <t>Introduction The provision of adequate sedation and analgesia is required in critically ill children to reduce anxiety, pain, and enable synchronization during mechanical ventilation. This is commonly achieved through a combination of opioids and benzodiazepines. Prolonged use of these agents is associated with tolerance and withdrawal. Recent literature suggests that sedation regimens incorporating alpha2-adrenergic agonists may offer several benefits. In 2013, we introduced a new sedation protocol including clonidine as an adjunctive sedative agent. We aim to report our experience with clonidine used as a sedative in combination with morphine and midazolam and to prevent withdrawal syndrome. Patients and methods We retrospectively reviewed medical records of patients admitted in our 20-bed tertiary paediatric intensive care unit between November 2013 and April 2015, who received clonidine. The study was approved by the local ethics committee. We recorded demographic data, indications for intensive care admission, paediatric index of mortality 2, duration of mechanical ventilation, length of stay, morphine and midazolam doses, clonidine indications and doses, side effects, efficacy and withdrawal symptoms. To asses level of sedation in ventilated patients, we used the COMFORT behaviour scale. We hypothesized a potential opioid- and benzodiazepine-sparing effect of clonidine, and we analysed morphine and midazolam consumption during two time periods: 18 months before and 18 months after the introduction of clonidine in the unit. Data are expressed as numerical values and percentages for categorical variables, and as means and standard deviations for continuous variables. Results During the study period, 57 patients received clonidine and 48 were enrolled. Mean age at admission was 2.3 years, 36.9 % were male. Reasons for intensive care admission were mainly respiratory failure (46 %) followed by haemodynamic failure, postoperative care, and neurologic failure. Mean paediatric index of mortality 2 was 10.2 %. Mean duration of mechanical ventilation was 10.2 days. The main reasons for clonidine administration were: increasing morphine and midazolam (&gt;100 mug/kg/h) requirements (64 %), difficulties in achieving optimal level of sedation (38 %), difficult management of sedation and analgesia in the post-operative period (38 %), preventing withdrawal syndrome after prolonged administration of opioids and benzodiazepines (7.7 %), and treatment of withdrawal syndrome (5.13 %). The mean duration of clonidine infusion was 8 days. Mean COMFORT score value was 15.02 before clonidine was started and 13.69 after beginning of clonidine infusion. The clonidine dose range used was 0.2-2 mug/kg/h. During clonidine infusion, 4 patients (10.2 %) experienced bradycardia, 3 (7.7 %) hypotension and 5 (12.8 %) both. Fifty-eight per cent of patients who showed haemodynamic instability were less than 1 year old. These effects did not result in increased demand for intravenous fluid or catecholamines. We observed a significant lower consumption of morphine and midazolam after clonidine was introduced. Compared with the 18-month pre-study period, the consumption decreased by 9.3 % for morphine and by 47.1 % for midazolam (calculated as mg/months/hospitalized patients). Discussion Adequate sedation is important in paediatric intensive care. By contrast, oversedation promotes drugs tolerance and withdrawal leading to a delayed recovery. In the effort to reduce prolonged opioid and benzodiazepine exposure, we introduced clonidine in our sedation protocol. We found an acceptable side-effects profile and a clinical efficacy both in ventilated and in non-ventilated patients. Our data also confirm a benzodiazepine and opioid sparing effect of clonidine, with significant reduction in midazolam and morphine consumption. Conclusion The use of clonidine in critically ill children is safe and effective. Clonidine can be beneficial to reduce the complications associated with prolonged use of opioids and benzodiazepines, and in the prevention and treatment of withdrawal syndrome. A prospective study is needed to better define the role of clonidine in paediatric intensive care.</t>
  </si>
  <si>
    <t>https://dx.doi.org/10.1186/s13613-016-0114-z</t>
  </si>
  <si>
    <t>Annals of Intensive Care. Conference: French Intensive Care Society, International Congress - Reanimation 2016. Paris France. Conference Publication: (var.pagings). 6(SUPPL. 1) (no pagination), 2016. Date of Publication: June 2016.</t>
  </si>
  <si>
    <t>Specka M.
 Heilmann M.
 Lieb B.
 Scherbaum N.</t>
  </si>
  <si>
    <t>Use of disulfiram for alcohol relapse prevention in patients in opioid maintenance treatment.</t>
  </si>
  <si>
    <t>Objectives: The aim of this study was to assess the effectiveness, tolerability, and safety of alcohol relapse prevention with disulfiram in alcohol-dependent patients in opioid maintenance treatment under routine treatment conditions. Method(s): Twenty-nine opioid maintenance treatment patients were observed from the beginning of outpatient disulfiram treatment for up to 6 months. Patients received disulfiram (mostly 300 mg/d) together with their daily opioid dose. Patients were assessed through urine screens for alcohol (ethyl gluconoride) and other drugs at least twice monthly; blood chemistry analyses after 1, 3, and 6 months; and clinical interviews after 3 and 6 months. Result(s): Most patients presented with somatic and/or psychiatric comorbidity and/or polydrug use at baseline. Half of the patients completed 6 months of disulfiram treatment. Alcohol use was low during disulfiram treatment. Levels of other drug use did not change. For most patients, 1 or more adverse events were reported, often mild and/or short lived. Three patients experienced severe adverse events attributable to disulfiram. Conclusion(s): Disulfiram is a viable treatment option for the high-risk population studied here. A close monitoring of side effects and adverse events is necessary, in particular, in patients with polysubstance use.Copyright © 2014 by Lippincott Williams &amp; Wilkins.</t>
  </si>
  <si>
    <t>https://dx.doi.org/10.1097/WNF.0000000000000050</t>
  </si>
  <si>
    <t>Clinical Neuropharmacology. 37(6) (pp 161-165), 2014. Date of Publication: 2014.</t>
  </si>
  <si>
    <t>Use of double diagnostic high/low dose trialing for ziconotide pump for chronic pain.</t>
  </si>
  <si>
    <t>Introduction: Chronic pain affects approximately 30% of the adult population in the United States and leads to loss of jobs, depression and decreased quality of life. The cost chronic pain in the United States is greater than 500 billion dollars annually - greater than heart disease and cancer. Some patients may not respond to medications, physical and psychotherapy, or interventions. For these patients, intrathecal therapy may be appropriate. The direct delivery of medication into the intrathecal space has generally less side effects is an effective option for some patients. Ziconotide is the only non-opioid first-line intrathecal agent for nociceptive or neuropathic pain and, along with morphine, the only FDA-approved intrathecal pain medications. Consensus guidelines suggest trialing ziconotide before placing an intrathecal pump. The pharmacokinectics of ziconotide are linear. Trialing does not diminish the possibility of false-positive responses, which have been noted in 7-43% of patients with a variety of different pain conditions. The purpose of this study is to evaluate if a double injection, single blinded methodology trialing approach is am effective trialing approach while minimizing false-positive reponses. Method(s): This was a pilot, prospective, single-blinded, case series. A pain-boarded physician selected fifteen patients with intractable neuropathic pain as good candidates for possible ziconotide intrathecal pump therapy. Participants were blinded and received both a high and low dose of ziconotide as a single intrathecal bolus in separate injections separated by 3-4 weeks. Patients' pain relief was followed after both doses. Result(s): Fifteen patients participated in the study. Primary diagnoses included CRPS, MS, myelopathy, and stroke. Seven (47%) did not have a sufficient response to warrant IT pump therapy. Two (13%) avoided having a pump placed due to having superior pain response to the lower dose. Five (33%) had appropriate pain responses and have gone on to IT pump therapy. All of these patients continue to have improved pain relief on IT pump therapy at the current time. One (7%) is awaiting pump placement after successful trialing. One (7%) participant has not yet to complete follow-up evaluation following the second pump trial. Conclusion(s): Double diagnostic, high- and low-dose trialing is a potential mechanism to determine patients most likely to benefit from long-term intrathecal ziconotide therapy and to minimize patients with false positive responses to trialing. A larger-scale, double-blinded trial is needed to fully investigate the effectiveness of this trialing method.</t>
  </si>
  <si>
    <t>https://dx.doi.org/10.1111/ner.12277</t>
  </si>
  <si>
    <t>Neuromodulation. Conference: 18th Annual Meeting of the North American Neuromodulation Society. Las Vegas, NV United States. Conference Publication: (var.pagings). 18(2) (pp e32), 2015. Date of Publication: February 2015.</t>
  </si>
  <si>
    <t>Kawai K.
 Yoshizawa K.
 Fujie M.
 Kobayashi H.
 Ogawa Y.
 Yajima T.</t>
  </si>
  <si>
    <t>Use of Fentanyl Patch for Treatment of Moderate-to-severe Chronic Noncancer Pain: Postmarketing Surveillance of Medical Practice in Japan Using a Risk Minimization Action Plan.</t>
  </si>
  <si>
    <t>Objective: The purpose of this study was to discuss the safety, treatment profile, and clinical effectiveness of 12-month treatment with fentanyl patch (FP), a strong opioid, in medical practice in Japan under the risk minimization action plan (RMAP). Method(s): Patients with moderate-to-severe chronic noncancer pain who had switched to FP from another opioid were registered to take this survey to assess adverse drug reactions (ADRs), therapeutic effect, and pain intensity for up to 12 months. Result(s): A total of 517 patients were enrolled, and 499 patients (male, 50.9%; mean [SD] age, 63.0 [15.4] years) were included in the safety population. During the 12-month observation period, an ADR occurred in 262 patients (52.5%); most frequent ADRs included nausea (24.2%), somnolence (22.4%), constipation (18.2%), vomiting (9%), and dizziness (4.6%). The prespecified priority survey items, including respiratory depression, drug dependence, and drug withdrawal syndrome, occurred in 2 (both nonserious), 3 (all serious), and 9 (all serious) patients, respectively. In 418 patients from the efficacy population, the response rate was 77.3%, the rate of achievement of the therapeutic goal was 64.5%, and the visual analog scale (VAS) scores for pain severity decreased by 22.3 (26.9) mm. Conclusion(s): Our results identified a reasonable risk-benefit profile for the management of moderate-to-severe chronic noncancer pain in patients previously treated with opioids under long-term treatment with FP under the RMAP. Respiratory depression, drug dependency, and drug withdrawal were rarely observed even under the RMAP in Japan.Copyright © 2016 The Authors. Pain Practice published by Wiley Periodicals, Inc. on behalf of World Institute of Pain.</t>
  </si>
  <si>
    <t>https://dx.doi.org/10.1111/papr.12454</t>
  </si>
  <si>
    <t>Pain Practice. 17(2) (pp 239-248), 2017. Date of Publication: 01 Feb 2017.</t>
  </si>
  <si>
    <t>Use of hydromorphone in combination with lorazepam and their effect on ventilation in palliative care patients with cancer pain.</t>
  </si>
  <si>
    <t>Aim: In pain-free, healthy people, opioid application is known to cause dose-related respiratory depression (RD) and sedation; overdosing can even cause apnoea. The application of oral Hydromorphone (HM) in combination with lorazepam (L) may increase the risk of these adverse effects. The aim of this study was to assess the use of HM/L and their effect on ventilation in patients with cancer pain and distressing psychological symptoms such as anxiety. Method(s): In a prospective, non-randomised study we included 21 opioid-naive patients with cancer pain, fear, anxiety and/or sleep disturbances. Measurements were taken during the titration phase of HM and after application of L. Transcutaneous measurement (earlobe sensor) of carbon dioxide partial pressure (tcpaCO2), pulse oximetry oxygen saturation (SaO2) and pulse frequency (PF); monitoring with SenTec Digital Monitor. Respiratory rate (f) and relative tidal volume was recorded continuously via Porti Sleep Diagnostic System with a sensor integrated in chest and abdomen straps. Compared was: Baseline data of the continuously documented respiratory parameters for about 60 min and after the first application of HM/L. RD was defined as follows: increase in paCO2&gt;45 mmHg or increase in paCO24mmHg; decrease in f&lt; 10 breaths/minute and SaO2 decrease to &lt; 90%. Result(s): No significant changes with regard to tcpaCO2 (mean 37.2+/-6.3 mmHg vs. 36.9+/-6.7 mmHg) or SaO2 (mean 94.5+/-4.3 % vs. 95.5+/-3.7 %) after HM/L application. f decreased significantly from 23.4+/-3.1 to 16.6+/-2.3 f/min (p&lt; 0.0001), relative increase in tidal volume by the factor of 1.6+/-0.3 (60%). Mean dose of HM was 11.8+/-12.9 mg and of L 1.3+/-0.6 mg. No evidence of HM and/or L-induced RD during the opioid titration phase. Conclusion(s): Neither a higher risk of RD nor an increase in tcpaCO2 could be found during the titration phase with HM and application of low dose L in this patient group.</t>
  </si>
  <si>
    <t>Palliative Medicine. Conference: EAPC 2010. Glasgow United Kingdom. Conference Publication: (var.pagings). 24(4 SUPPL. 1) (pp S116), 2010. Date of Publication: June 2010.</t>
  </si>
  <si>
    <t>Guthrie A.M.
 Baum R.A.
 Carter C.
 Dugan A.
 Jones L.
 Tackett T.
 Bailey A.M.</t>
  </si>
  <si>
    <t>Use of intranasal ketamine in pediatric patients in the emergency department.</t>
  </si>
  <si>
    <t>Objectives: Ketamine is a safe and widely used sedative and analgesic in the pediatric emergency department (ED). The use of intranasal (IN) ketamine in exchange for the administration of intravenous sedatives or analgesics for procedural sedation in pediatric patients is not commonplace. The goal of this study was to evaluate provider perceptions and patient outcomes at varying doses of IN ketamine for anxiolysis, agitation, or analgesia. Method(s): From January 2018 to May 2018, we performed a prospective survey and chart review of pediatric patients receiving IN ketamine. The primary outcome was to determine provider satisfaction with using IN ketamine. Secondary objectives included comparing outcomes stratified by dose, adverse events, assessing for treatment failure, and ED length of stay (LOS). As a secondary comparison, patients receiving IN ketaminewhom otherwise would have required procedural sedation with intravenous sedatives or analgesics were placed into a subgroup. This subgroup of patients was compared with a cohortwho received intravenous sedatives or analgesics for procedural sedation during a similar period the preceding year (January 2017 to June 2017). Result(s): Of the 196 cases, 100% of the providers were comfortable using IN ketamine. The median overall provider satisfaction was 90 out of 100, the perception of patient comfort was 75 out of 100, and perceived patient comfort was maximized when using doses between 3 and 5 mg/kg. There were 15 (7.7%) patientswho experienced ketamine treatment failure.Overall, the rate of adverse events was 6%, but were considered minor [nausea (n = 3; 1.5%), dizziness (n = 2; 1%), and drowsiness (n = 2; 1%)]. No patients required respiratory support or intubation. ThemeanLOSwas 237.9minutes, compared with those who underwent procedural sedation with an LOS of 332.4 minutes ( P &lt; 0.001). Conclusion(s): This study demonstrates that IN ketaminewas able to provide safe and successful analgesia and anxiolysis in pediatric patients in an ED setting. In addition, providers expressed a high degree of satisfaction with using IN ketamine (90 out of 100) in addition to a high degree of patient comfort during the procedure (75 out of 100). Intranasal ketamine provides an alternative to intravenous medication normally requiringmore resourceintensive monitoring. Procedural sedations are resource and time intensive activities that increase ED LOS. Intranasal ketamine used for anxiolysis and analgesia offers the benefits of freeing up resources of staff andmonitoring while enhancing overall throughput through a pediatric ED.Copyright © 2021 Lippincott Williams and Wilkins. All rights reserved.</t>
  </si>
  <si>
    <t>https://dx.doi.org/10.1097/PEC.0000000000001863</t>
  </si>
  <si>
    <t>Pediatric Emergency Care. 37(12) (pp E1001-E1007), 2021. Date of Publication: 01 Dec 2021.</t>
  </si>
  <si>
    <t>Odenwald, M; Hinkel, H; Schauer, E; Schauer, M; Elbert, T; Neuner, F; Rockstroh, B</t>
  </si>
  <si>
    <t>Use of khat and posttraumatic stress disorder as risk factors for psychotic symptoms: A study of Somali combatants</t>
  </si>
  <si>
    <t>Somalia; Khat; Psychosis; Ex-combatants; Posttraumatic stress disorder (PTSD); Combatants; Functional Drug Use; Cathinone; Mental health; Armed Conflict; Disarmament; Demobilization &amp; Reintegration (DDR)</t>
  </si>
  <si>
    <t>AMPHETAMINE; COCAINE; ALCOHOL; TRAUMA; PTSD</t>
  </si>
  <si>
    <t>The chewing of the khat leaves, which contain the amphetamine-like cathinone, is a traditional habit in Somalia. Our objective was to explore the effects of khat use and Posttraumatic Stress Disorder (PTSD) on paranoid symptoms and to test a potential causal chain. We report on a cross-sectional study in Somalia that was conducted in 2003. Trained local staff interviewed 8723 personnel of armed groups in seven regional convenience samples. Of them, 8124 were included in the analysis. We assessed current khat use, PTSD symptoms, functional drug use and paranoid ideation using items from the Composite International Diagnostic Interview (CIDI) and the Somali version of the Posttraumatic Stress Diagnostic Scale (PDS). Applying the causal steps approach, in a series of logistic regression models, we used PTSD as independent and paranoia as outcome variable; the quantity of khat use was defined as mediator variable and functional drug use as moderator. The results showed that respondents with PTSD used khat more frequently. Khat chewers with PTSD reported a higher intake compared to khat chewers without PTSD. Among excessive khat chewers with PTSD, paranoia was most frequent. The greatest amount of khat use was among respondents with PTSD who indicated that they found drugs help them to forget war experiences. The proposed mediated moderation model was supported by the data, i.e. besides the direct effects of PTSD and functional drug use on paranoia, the amount of khat use appeared to be a mechanism, by which paranoia is caused. We conclude that in our data we have uncovered a relationship between khat, PTSD and paranoia. Khat is functionally used by respondents with PTSD. Findings support a dose effect: the more khat consumption and when a respondent has PTSD, the higher the odds for paranoid ideation. However, the proposed causal chain needs to be confirmed in longitudinal studies. Demobilization and reintegration programs in Somalia need to be prepared to deal with complex psychological problems. (C) 2009 Elsevier Ltd. All rights reserved.</t>
  </si>
  <si>
    <t>Hines R.
 Keaney D.
 Moskowitz M.H.
 Prakken S.</t>
  </si>
  <si>
    <t>Use of lidocaine patch 5% for chronic low back pain: A report of four cases.</t>
  </si>
  <si>
    <t>Objective. To describe the use of the lidocaine patch 5% (Lidoderm ), a targeted peripheral analgesic, in treatment of patients with chronic low back pain. Design. This retrospective case series examines four patients with pain secondary to spinal degeneration and complications from failed back surgery syndrome, who were prescribed the lidocame patch as an add-on to their analgesic regimen. Setting. Bay Area Pain Medical Associates, Mill Valley, California. Patients. Patients (age range: 33-64 years) were all complicated cases in which multiple analgesics had been prescribed with varying degrees of success. Intervention. Lidocaine patch 5%. Results. The addition of the lidocaine patch helped relieve varying characteristics of pain, including general pain, shooting pain, burning pain, and allodynia, and had a significant impact on the quality of life of all patients. Some patients were able to reduce or altogether stop some medications. No adverse events were reported from the lidocaine patch. Conclusions. Based on our experience with the four cases presented here and with other patients in our clinic, we believe that addition of the lidocaine patch 5% to the analgesic regimen in chronic low back pain may be beneficial. Prospective, controlled clinical trials are planned to further evaluate die efficacy and safety of the lidocaine patch for treatment of chronic low back pain with or without a neuropathic component.</t>
  </si>
  <si>
    <t>https://dx.doi.org/10.1046/j.1526-4637.2002.02051.x</t>
  </si>
  <si>
    <t>Pain Medicine. 3(4) (pp 361-365), 2002. Date of Publication: 2002.</t>
  </si>
  <si>
    <t>Roeder M.
 Boscan P.
 Rao S.
 Proenca L.
 Guerrera W.
 Grayck M.
 Gish M.
 Sullivan M.N.
 Sadar M.J.</t>
  </si>
  <si>
    <t>Use of maropitant for pain management in domestic rabbits (Oryctolagus cuniculus) undergoing elective orchiectomy or ovariohysterectomy.</t>
  </si>
  <si>
    <t>Background: Pain control is a challenge in domestic rabbits (Oryctolagus cuniculus). The objective of this study was to describe the effect of maropitant on pain scores, food intake, and fecal output in domestic rabbits following elective orchiectomy or ovariohysterectomy. Method(s): Rabbits that underwent orchiectomy or ovariohysterectomy at three institutions were randomly assigned to one of three treatment groups: low-dose maropitant (2 mg/kg SC once), high-dose maropitant (10 mg/kg SC once), and control (1 mL/kg saline SC once). Rabbits were monitored using video surveillance postoperatively. Pain scores were assessed by three blinded observers, and results were grouped into time frames after surgery. Food intake and fecal output were measured until discharge. Result(s): There were no local side effects with maropitant administration. There were no statistically significant differences between groups with regard to pain behaviors. An inverse trend was noted between increasing maropitant dosage versus food intake and fecal output, which was not statistically significant. Conclusions and Clinical Relevance: Maropitant at 2 mg/kg SC and at 10 mg/kg SC failed to significantly reduce pain when compared to control group.Copyright © 2023 Elsevier Inc.</t>
  </si>
  <si>
    <t>https://dx.doi.org/10.1053/j.jepm.2023.07.001</t>
  </si>
  <si>
    <t>Journal of Exotic Pet Medicine. 47 (pp 14-20), 2023. Date of Publication: October 2023.</t>
  </si>
  <si>
    <t>Use of medical cannabis to reduce pain and improve quality of life in cancer patients.</t>
  </si>
  <si>
    <t>Background: Early attention to pain and symptoms in those with cancer improves both quality of life and survival. Opioid medications are the mainstay treatment of cancer-related pain. Cannabinoids are increasingly used as adjunctive treatments for cancer pain, but clinical evidence supporting their use as an "opioid sparing agent" or to improve quality of life is as yet unknown. Our study sought to determine if the addition of cannabinoids (medical cannabis) resulted in the reduction of the average opioid dose required for pain control, and improve self-reported quality of life indices. Method(s): A retrospective chart review of cancer patients followed in our CCMB Pain and Symptom Clinic was conducted. Inclusion criteria: age over 18 years and formal enrollment in Health Canada's Marihuana for Medical Purposes (MMPR) program (n = 24). Average dose of opioids were calculated in milligrams of morphine equivalent (ME) per day at the last documented visit prior to enrolment in the MMPR and then at the subsequent clinic visit. Averages of self-reported ESAS scores (pain, tiredness, drowsiness, nausea, appetite, depression, anxiety, sense of wellbeing) were calculated for the same visits. Statistical analysis using the paired student's t-test compared means and determined the significance of any changes. Result(s): Following enrolment in the MMPR, the average opioid dose decreased by 70.375mg of MEs (p = 0.29). Self-reported ratings (10-point Likert scale) in pain (0.75, p = 0.23), tiredness (0.58, p = 0.21), drowsiness (1.125, p = 0.04), nausea (1.125, p = 0.04), appetite (1.42, p = 0.04), depression (1.29, p = 0.02) and anxiety (1.58, p = 0.004) improved after enrolment. Sense of wellbeing ratings did not change. Conclusion(s): Patients with cancer pain benefited from the addition of cannabinoids. The average opioid dose decreased following access to medical cannabis. Self-reported ratings of several quality of life indicators showed statistically significant improvement. Our study shows a signal that cannabinoids may reduce cancer patients' reliance on opioids to control pain. Further prospective controlled studies are needed to further elucidate the role of cannabinoids in the treatment of cancer pain.</t>
  </si>
  <si>
    <t>Journal of Clinical Oncology. Conference: 2015 Palliative Care in Oncology Symposium. Boston, MA United States. Conference Publication: (var.pagings). 33(29 SUPPL. 1) (no pagination), 2015. Date of Publication: 10 Oct 2015.</t>
  </si>
  <si>
    <t>Azimi H.A.
 Keats K.R.
 Sulejmani E.
 Ortiz K.
 Waller J.
 Wayne N.</t>
  </si>
  <si>
    <t>Use of Methadone Versus Oxycodone to Facilitate Weaning of Parenteral Opioids in Critically Ill Adult Patients.</t>
  </si>
  <si>
    <t>Background: No previous literature has compared methadone with oxycodone for intravenous (IV) opioid weaning. Objective(s): To determine if a weaning strategy using enteral methadone or oxycodone results in faster time to IV opioid discontinuation. Method(s): This was a single-center, retrospective, cohort medical record review of mechanically ventilated adults in an intensive care unit (ICU) who received a continuous IV infusion of fentanyl or hydromorphone for &gt;=72 hours and an enteral weaning strategy using either methadone or oxycodone from January 1, 2020, through December 31, 2021. Differences between groups were controlled for using Cox proportional hazards models. The primary outcome was time to continuous IV opioid discontinuation from the initiation of enteral opioids. Secondary outcomes included the primary endpoint stratified for COVID-19, duration of mechanical ventilation, ICU and hospital length of stay, and safety measures. Result(s): Ninety-three patients were included, with 36 (38.7%) patients receiving methadone and 57 (61.3%) receiving oxycodone. Patients weaned using methadone received IV opioids significantly longer before the start of weaning (P = 0.04). However, those on methadone had a significantly faster time to discontinuation of IV opioids than those on oxycodone, mean (standard deviation) 104.7 (79.4) versus 158.3 hours (171.2), P = 0.04, and, at any time, were 1.89 times as likely to be weaned from IV opioids (hazard ratio, HR 1.89, 95% confidence interval, CI 1.16-3.07, P = 0.01). Conclusion and Relevance: This was the first study showing enteral methadone was associated with a shorter duration of IV opioids without differences in secondary outcomes compared with oxycodone. Prospective research is necessary to confirm this finding.Copyright © The Author(s) 2023.</t>
  </si>
  <si>
    <t>https://dx.doi.org/10.1177/10600280221151106</t>
  </si>
  <si>
    <t>Annals of Pharmacotherapy. 57(10) (pp 1129-1136), 2023. Date of Publication: October 2023.</t>
  </si>
  <si>
    <t>Harrison, Rachel;Rucklidge, Julia J.;Blampied, Neville</t>
  </si>
  <si>
    <t>Use of micronutrients attenuates cannabis and nicotine abuse as evidenced from a reversal design: A case study.</t>
  </si>
  <si>
    <t>Prior research shows that micronutrients, particularly amino acids, can assist individuals with substance dependence to quit various drugs of abuse, including cannabis, alcohol, and cocaine. As part of a wider investigation of the impact of micronutrients (mostly vitamins and minerals) on psychiatric symptoms, such as Attention-Deficit/Hyperactivity Disorder (ADHD), depression, and anxiety, we observed that many participants reduced or eliminated use of alcohol, cigarettes, and cannabis. One case using a single-case reversal (off-on-off-on-off) design is presented and shows not only on-off control of psychiatric symptoms as micronutrients are consumed or withdrawn, but also simultaneous on-off use of cannabis and cigarettes, despite not directly targeting this substance use as part of the treatment protocol. This case adds to a growing body of research supporting the use of micronutrients in the treatment of psychiatric symptoms and suggests it may extend to substance dependence. Micronutrients, by assisting with mood regulation and reductions in anxiety, may assist with successful cessation of drug use. Alternatively, they may directly impact on the brain reward circuitry believed to be involved in the expression of addictions, thereby providing the appropriate precursors and cofactors necessary for adequate neurotransmitter synthesis. This case should continue to stimulate researchers to consider the role of nutrients, in particular vitamins and minerals, in drug treatment programs and encourage more rigorous trials. (PsycINFO Database Record (c) 2019 APA, all rights reserved)</t>
  </si>
  <si>
    <t>https://doi.org/10.1080/02791072.2013.785840</t>
  </si>
  <si>
    <t>Donnell, Deborah;Mimiaga, Matthew J.;Mayer, Kenneth;Chesney, Margaret;Koblin, Beryl;Coates, Thomas</t>
  </si>
  <si>
    <t>Use of non-occupational post-exposure prophylaxis does not lead to an increase in high risk sex behaviors in men who have sex with men participating in the EXPLORE trial.</t>
  </si>
  <si>
    <t>Non-occupational post-exposure prophylaxis (nPEP) use is an HIV prevention strategy that has been recommended by the CDC to prevent HIV infection after a high risk sexual exposure since 1997. In a behavioral intervention trial of 4,295 MSM we assessed perceptions and use of nPEP over 4 years in six cities across the United States. Overall, 1.9% of MSM reported use of nPEP prior to enrollment, and 6.3% at least once during the trial. Awareness of nPEP was reported by 47.5%, with higher awareness in two sites with funded nPEP programs. Three seroconversions occurred in the 384 visits where nPEP courses were reported, with no effect of nPEP on risk of HIV acquisition in this cohort (hazard ratio = 0.91, 95% confidence interval [0.29, 2.86]). NPEP users were a riskier group: increased odds of nPEP use were observed in association with multiple partners and unprotected receptive and insertive anal sex with HIV infected partners and partners with unknown HIV status. NPEP use was also associated with use of illicit drugs (injection drugs, crack cocaine, hallucinogens, and amphetamines). Importantly, willingness to use nPEP after high risk sex was associated with lower odds of high risk sex. After an episode of nPEP use, nPEP users remained more likely to report high risk sex than those in this cohort who had not previously used nPEP. However, within the subset of people who had previously reported high risk sex, previous nPEP use was not associated with higher odds of high risk sex, thus allaying fears that availability of nPEP would lead to an increase in high risk sex. (PsycINFO Database Record (c) 2016 APA, all rights reserved)</t>
  </si>
  <si>
    <t>https://doi.org/10.1007/s10461-010-9712-1</t>
  </si>
  <si>
    <t>Radtke K.K.
 Bacchetti P.
 Anastos K.
 Merenstein D.
 Crystal H.
 Karim R.
 Weber K.M.
 Edmonds A.
 Sheth A.N.
 Fischl M.A.
 Vance D.
 Greenblatt R.M.
 Rubin L.H.</t>
  </si>
  <si>
    <t>Use of Nonantiretroviral Medications That May Impact Neurocognition: Patterns and Predictors in a Large, Long-Term HIV Cohort Study.</t>
  </si>
  <si>
    <t>Background: Neurocognitive impairment is a frequent and often disabling comorbidity of HIV infection. In addition to antiretroviral therapies, individuals with HIV infection may commonly use nonantiretroviral medications that are known to cause neurocognitive adverse effects (NC-AE). The contribution of NC-AE to neurocognitive impairment is rarely considered in the context of HIV and could explain part of the variability in neurocognitive performance among individuals with HIV. Setting(s): Women's Interagency HIV Study, a prospective, multisite, observational study of US women with and without HIV. Method(s): After a literature review, 79 medications (excluding statins) with NC-AE were identified and reported by Women's Interagency HIV Study participants. We examined factors associated with self-reported use of these medications over a 10-year period. Generalized estimating equations for binary outcomes were used to assess sociodemographic, behavioral, and clinical characteristics associated with NC-AE medication use. Result(s): Three thousand three hundred women (71% with HIV) and data from ~42,000 visits were studied. HIV infection was associated with NC-AE medication use (odds ratio = 1.52; 95% confidence interval: 1.35 to 1.71). After adjustment for HIV infection status, other predictors of NC-AE medication use included having health insurance, elevated depressive symptoms, prior clinical AIDS, noninjection recreational drug use, and an annual household income of &lt;$12,000 (Ps &lt; 0.004). NC-AE medication use was less likely among women who drank 1-7 or 8-12 alcoholic drinks/week (vs. abstaining) (P &lt; 0.04). Conclusion(s): HIV infection was associated with NC-AE medication use, which may influence determinations of HIV-associated neurocognitive impairment. Providers should consider the impact of NC-AE medications when evaluating patients with HIV and concurrent neurocognitive symptoms.Copyright © 2018 Wolters Kluwer Health, Inc. All rights reserved.</t>
  </si>
  <si>
    <t>https://dx.doi.org/10.1097/QAI.0000000000001658</t>
  </si>
  <si>
    <t>Journal of Acquired Immune Deficiency Syndromes. 78(2) (pp 202-208), 2018. Date of Publication: 01 Jun 2018.</t>
  </si>
  <si>
    <t>Reid M.C.
 Engles-Horton L.L.
 Weber M.B.
 Kerns R.D.
 Rogers E.L.
 O'Connor P.G.</t>
  </si>
  <si>
    <t>Use of opioid medications for chronic noncancer pain syndromes in primary care.</t>
  </si>
  <si>
    <t>OBJECTIVES: To define the spectrum of chronic noncancer pain treated with opioid medications in 2 primary care settings, and the prevalence of psychiatric comorbidity in this patient population. We also sought to determine the proportion of patients who manifested prescription opioid abuse behaviors and the factors associated with these behaviors. DESIGN: A retrospective cohort study. SETTING: A VA primary care clinic and an urban hospital-based primary care center (PCC) located in the northeastern United States. PATIENTS: A random sample of VA patients (n = 50) and all PCC patients (n = 48) with chronic noncancer pain who received 6 or more months of opioid prescriptions during a 1-year period (April 1, 1997 through March 31, 1998) and were not on methadone maintenance. MEASUREMENTS: Information regarding patients' type of chronic pain disorder, demographic, medical, and psychiatric status, and the presence of prescription opioid abuse behaviors was obtained by medical record review. MAIN RESULTS: Low back pain was the most common disorder accounting for 44% and 25% of all chronic pain diagnoses in the VA and PCC samples, respectively, followed by injury-related (10% and 13%), diabetic neuropathy (8% and 10%), degenerative joint disease (16% and 13%), spinal stenosis (10% and 4%), headache (4% and 13%) and other chronic pain disorders (8% and 22%). The median duration of pain was 10 years (range 3 to 50 years) in the VA and 13 years in the PCC sample (range 1 to 49 years). Among VA and PCC patients, the lifetime prevalence rates of psychiatric comorbidities were: depressive disorder (44% and 54%), anxiety disorder (20% and 21%), alcohol abuse/dependence (46% and 31%), and narcotic abuse/dependence (18% and 38%). Prescription opioid abusive behaviors were recorded for 24% of VA and 31% of PCC patients. A lifetime history of a substance use disorder (adjusted odds ratio [OR], 3.8; 95% confidence interval [CI], 1.4 to 10.8) and age (adjusted OR, 0.94; 95% CI, 0.89 to 0.99) were independent predictors of prescription opioid abuse behavior. CONCLUSION(S): A broad spectrum of chronic noncancer pain disorders are treated with opioid medications in primary care settings. The lifetime prevalence of psychiatric comorbidity was substantial in our study population. A significant minority of patients manifested prescription opioid abusive behaviors, and a lifetime history of a substance use disorder and decreasing age were associated with prescription opioid abuse behavior. Prospective studies are needed to determine the potential benefits as well as risks associated with opioid use for chronic noncancer pain in primary care.</t>
  </si>
  <si>
    <t>https://dx.doi.org/10.1046/j.1525-1497.2002.10435.x</t>
  </si>
  <si>
    <t>Journal of General Internal Medicine. 17(3) (pp 173-179), 2002. Date of Publication: 2002.</t>
  </si>
  <si>
    <t>Use of opioids and risk of dementia in older adults.</t>
  </si>
  <si>
    <t>Background: Prescription opioids can cause delirium and sedation, and some autopsy studies have found Alzheimer's Disease (AD)-like changes in opioid abusers' brains. But little is known about prescription opioids' long-term cognitive effects. Objective(s): To examine whether use of prescription opioids is associated with higher dementia risk. Method(s): A prospective cohort study enrolled community- dwelling people age 65 and older from an integrated healthcare delivery system. Participants underwent biennial cognitive screening, with abnormal screens triggering detailed evaluation. A multidisciplin- ary committee assigned dementia/AD diagnoses. This analysis included 3,436 people with 10 + years of prior health plan enrollment. Opioid exposure was measured from automated pharmacy data. Cumulative exposure was the total morphine equivalent doses dispensed in the past 10 years, excluding the most recent 1 year (prescriptions potentially for prodromal symptoms). We categorized cumulative exposure as &lt;= 10, 11-30, 31-90, or 91 + total standardized doses (TSD) where 1 TSD = 30 mg morphine. Recent use was defined as filling 2 + prescriptions in the past 6 months. We used similar methods to characterize use of nonsteroidal anti-inflammatory drugs (NSAIDs). We estimated hazard ratios (HRs) and 95% confidence intervals (CIs) for dementia and AD using Cox regression models adjusted for education, comorbidity, physical activity, obesity, and depression. Result(s): Among 3,436 participants, 797 developed dementia (637 AD) over a mean follow-up of 7.3 years. For cumulative opioid use, the HRs for dementia were as follows: 11-30 TSD, HR 1.1 (0.9- 1.3); 31-90 TSD, HR 0.9 (0.7-1.1); and 91 + TSD, HR 1.3 (1.0-1.6), compared to 0-10 TSD. For comparison, the HR for the heaviest NSAID use was 1.3 (1.1-1.6). The HR for dementia in relation to recent opioid use was 1.2 (1.0-1.6) vs. no current use. Results were similar for AD. Conclusion(s): People with the heaviest use of either opioids or NSAIDs had slightly higher dementia risk than those with little/no use. Given the similar magnitude of risk for both medication classes, these results may represent the effect of chronic pain on dementia risk or residual confounding rather than a true causal association.</t>
  </si>
  <si>
    <t>https://dx.doi.org/10.1002/pds.3512</t>
  </si>
  <si>
    <t>Pharmacoepidemiology and Drug Safety. Conference: 29th International Conference on Pharmacoepidemiology and Therapeutic Risk Management. Montreal, QC Canada. Conference Publication: (var.pagings). 22(SUPPL. 1) (pp 8-9), 2013. Date of Publication: October 2013.</t>
  </si>
  <si>
    <t>Patel B.
 Rockey D.C.</t>
  </si>
  <si>
    <t>Use of opioids in cirrhotics.</t>
  </si>
  <si>
    <t>Introduction: Use of opioids in cirrhotics may be associated with untoward adverse effects such as altered mental status, and may contribute to hepatic encephalopathy (HE). In this study, we have hypothesized there to be frequent use of opioids amongst cirrhotic patients. We aimed to define the use of opioids in a cohort of typical patients. Method(s): We performed a retrospective analysis of patients with a diagnosis of cirrhosis admitted to the Medicine Service in two separate 3-month time intervals. We used 2 methods to identify patients admitted with cirrhosis, including prospective identification of cirrhotics admitted through the ED as well as an ICD-9 search for patients with a primary or secondary diagnosis of cirrhosis. We matched an equal number of non-cirrhotic patients admitted during the same time periods, also identified prospectively. Patients with a primary or secondary diagnosis of a pain syndrome, or a disease in which pain was an associated problem, were excluded. Opiate- induced encephalopathy was defined as: 1. Development of altered mental status (AMS) with administration of opioids, and 2. Resolution of AMS with cessation of opioid administration. Result(s): We identified 193 patients in each group meeting entry criteria. Mean age at baseline was 53+/-9(63% male) in cirrhotics in each groups compared to 52+/-14(41% male) in non-cirrhotics. The most common cause of cirrhosis was ETOH(83; 43%). MELD and CTP scores were 13+/-8 and 8+/-2 respectively. Opioids were used in 65% and 56% of cirrhotics and controls respectively. The table below summarizes the use of opioids. 18(62%) out of 29 cirrhotics with admission diagnosis of HE were given opioids. 39(20.2%) cirrhotic patients were given acetaminophen as a first line analgesic. Amongst those, 29(74.4%) did not receive opioids. Likewise, in controls, 49(25.4%) were given acetaminophen, and 40(81.6%) did not receive any opioids. 12(6.2%) cirrhotic patients were diagnosed with opiate-induced-encephalopathy. Conclusion(s): Our analysis suggests that there is extensive use of opioids amongst patients with cirrhosis. Interestingly, it appeared that acetaminophen use was associated with reduced use of opioids. A substantial number of patients appeared to have encephalopathy related side effects due to opioid use. Further study to evaluate the use of pain relieving medications in patients with cirrhosis is warranted. (Table presented).</t>
  </si>
  <si>
    <t>https://dx.doi.org/10.1002/hep.23997</t>
  </si>
  <si>
    <t>Hepatology. Conference: 61st Annual Meeting of the American Association for the Study of Liver Diseases: The Liver Meeting 2010. Boston, MA United States. Conference Publication: (var.pagings). 52(SUPPL. 1) (pp 1252A), 2010. Date of Publication: October 2010.</t>
  </si>
  <si>
    <t>Use of oxygen and opioids in the palliation of dyspnoea in hypoxic and non-hypoxic palliative care patients: A prospective study.</t>
  </si>
  <si>
    <t>Background: Dyspnoea is a complex experience of the body and the mind. Whereas the effects of opioids on dyspnoea in advanced disease have been the focus of studies for management of dyspnoea in palliative medicine, the role of oxygen is still unclear. The effects of symptomatic oxygen and opioid treatment on ventilation and palliation of dyspnoea in hypoxic (H) and non-hypoxic (NH) palliative care patients were assessed and compared. Method(s): In a prospective, non-randomised study, 46 patients with mild to severe dyspnoea were included. Transcutaneous measurement (earlobe sensor) of carbon dioxide partial pressure (tcpaCO2), pulse oximetry oxygen saturation (SaO2) and pulse frequency (PF) were monitored with SenTec digital monitor. Compared was: baseline data of the continuously documented respiratory parameters for about 15 min in patients breathing room air at admission, 60 min during nasal O 2 insufflation, and 30, 90 and 120 min after the first opioid application and without O2 insufflation. Result(s): Whereas opioid application resulted in a significant decrease in the intensity of dyspnoea and respiratory rate, during the nasal O2 insufflation (4 l/min), there was no significant decrease in the intensity of dyspnoea neither in H (P=0.564) nor in NH (P=0.096) patients. There was no evidence of a significant correlation between the intensity of dyspnoea and oxygen saturation. The Spearman rank correlation in NH patients was -0.080 (P=0.686) and in H patients P=0.296 (P=0. 233). No significant differences between the groups of hypoxic and non-hypoxic patients with regard to tcpaCO2 increase (P=0.075 NH; P=0.346 H) or SaO2 decrease after opioid application (P=0.077) were found. Conclusion(s): In this study, opioids worked significantly better than oxygen in reducing the intensity of dyspnoea even in hypoxic patients. There was no correlation between intensity of dyspnoea and oxygen saturation in H and NH patients. Oxygen should be seen as a pharmacological agent and not be given based on intuitive assumption of benefit. © 2008 Springer-Verlag.</t>
  </si>
  <si>
    <t>https://dx.doi.org/10.1007/s00520-008-0479-0</t>
  </si>
  <si>
    <t>Supportive Care in Cancer. 17(4) (pp 367-377), 2009. Date of Publication: April 2009.</t>
  </si>
  <si>
    <t>Zakaria H.M.
 Mansour T.R.
 Telemi E.
 Asmaro K.
 MacKi M.
 Bazydlo M.
 Schultz L.
 Nerenz D.R.
 Abdulhak M.
 Schwalb J.M.
 Park P.
 Chang V.</t>
  </si>
  <si>
    <t>Use of patient health questionnaire-2 scoring to predict patient satisfaction and return to work up to 1 year after lumbar fusion: A 2-year analysis from the Michigan Spine Surgery Improvement Collaborative.</t>
  </si>
  <si>
    <t>OBJECTIVE The Michigan Spine Surgery Improvement Collaborative (MSSIC) is a prospective, longitudinal, multicenter, quality-improvement collaborative. Using MSSIC, the authors sought to identify the relationship between a positive Patient Health Questionnaire-2 (PHQ-2) screening, which is predictive of depression, and patient satisfaction, return to work, and achieving Oswestry Disability Index (ODI) minimal clinically important difference (MCID) scores up to 2 years after lumbar fusion. METHODS Data from a total of 8585 lumbar fusion patients were analyzed. Patient satisfaction was measured by the North American Spine Society patient satisfaction index. A positive PHQ-2 score is one that is = 3, which has an 82.9% sensitivity and 90.0% specificity in detecting major depressive disorder. Generalized estimating equation models were constructed; variables tested include age, sex, race, past medical history, severity of surgery, and preoperative opioid usage. RESULTS Multivariate analysis was performed. Patients with a positive PHQ-2 score (i.e., &gt;= 3) were less likely to be satisfied after lumbar fusion at 90 days (relative risk [RR] 0.93, p &lt; 0.001), 1 year (RR 0.92, p = 0.001), and 2 years (RR 0.92, p = 0.028). A positive PHQ-2 score was also associated with decreased likelihood of returning to work at 90 days (RR 0.76, p &lt; 0.001), 1 year (RR 0.85, p = 0.001), and 2 years (RR 0.82, p = 0.031). A positive PHQ-2 score was predictive of failure to achieve an ODI MCID at 90 days (RR 1.07, p = 0.005) but not at 1 year or 2 years after lumbar fusion. CONCLUSIONS A multivariate analysis based on information from a large, multicenter, prospective database on lumbar fusion patients was performed. The authors found that a positive score (&gt;= 3) on the PHQ-2, which is a simple and accurate screening tool for depression, predicts an inability to return to work and worse satisfaction up to 2 years after lumbar fusion. Depression is a treatable condition, and so in the same way that patients are medically optimized before surgery to decrease postoperative morbidity, perhaps patients should have preoperative psychiatric optimization to improve postoperative functional outcomes.Copyright ©AANS 2019, except where prohibited by US copyright law.</t>
  </si>
  <si>
    <t>https://dx.doi.org/10.3171/2019.6.SPINE1963</t>
  </si>
  <si>
    <t>Journal of Neurosurgery: Spine. 31(6) (pp 794-801), 2019. Date of Publication: 2019.</t>
  </si>
  <si>
    <t>Hopkins R.E.
 Campbell G.
 Degenhardt L.
 Nielsen S.
 Blyth F.
 Cohen M.
 Gisev N.</t>
  </si>
  <si>
    <t>Use of pharmacological and non-pharmacological treatments for chronic non-cancer pain among people using opioids: A longitudinal cohort study.</t>
  </si>
  <si>
    <t>Background: Although multimodal management of chronic non-cancer pain (CNCP) is recommended, long-term medicine and health service utilization among people using opioids for CNCP is not well known. Objective(s): This study aimed to describe 12-month and 30-day use of medicines and health services for pain over four years; and determine associations between 30-day use and sociodemographic and pain characteristics. Method(s): The Pain and Opioids IN Treatment (POINT) study included 1514 Australian adults receiving opioids for CNCP for more than six weeks. Medicines (opioid and non-opioid analgesics, psychotropic medicines) and services (physical, mental health, specialized) used in the previous 12-months and 30-days were collected annually over four years (2015-2018). Associations were explored between 30-day treatment use and sociodemographic characteristics and pain measures using mixed-effects logistic regression models. Multiple imputation using chained equations was conducted to reduce bias from missing data. Result(s): Overall, 1334 participants completed at least one annual follow-up (median age 57 years, interquartile range (IQR) 48-67, 56% female). Median pain severity (5.0, interquartile range (IQR) 3.8-6.3) and pain interference scores (5.7, IQR 3.9-7.3) indicated moderate pain throughout the study period. Most participants reported use of medicines (12-month: 97.6%; 30-day: 96.8%) and services (12-month: 91.8%; 30-day: 66.1%). Some treatment use was not consistent with guidelines: ongoing use of non-steroidal anti-inflammatory drugs and sedative-hypnotics was common, as was gabapentinoid use for nonneuropathic pain, while fewer people engaged with specialist pain management programs (12-month: 22.3%). Private health insurance was associated with using physical (adjusted odds ratio (aOR) 1.59, 99.5% confidence intervals (CI) 1.15-2.22) and specialized services (aOR 1.47, 99.5% CI 1.14-1.91), but not medicine use. Conclusion(s): Many people taking opioids long-term for CNCP also use other treatments. Medicines were used more frequently and consistently than non-pharmacological treatments. Pain severity remained high, suggesting current treatment models may be insufficient, and access to effective pain management remains a significant problem for many patients.</t>
  </si>
  <si>
    <t>https://dx.doi.org/10.1002/pds.5518</t>
  </si>
  <si>
    <t>Pharmacoepidemiology and Drug Safety. Conference: 38th International Conference on Pharmacoepidemiology: Advancing Pharmacoepidemiology and Real-World Evidence for the Global Community. Copenhagen Denmark. 31(Supplement 2) (pp 360), 2022. Date of Publication: September 2022.</t>
  </si>
  <si>
    <t>Hartzell M.
 Neblett R.
 Gatchel R.
 Mayer T.</t>
  </si>
  <si>
    <t>Use of the pain disability questionnaire (PDQ) to assess self-reported disability in a functional restoration program.</t>
  </si>
  <si>
    <t>Patients accepted into tertiary rehabilitation programs often have severe pain intensity and disability. While there are many options for self-reported disability assessment, the Pain Disability Questionnaire (PDQ), a lesser-known measure, has demonstrated extremely high efficacy. Developed in 2002, the PDQ has high reliability and validity, and predicts post-treatment and oneyear outcomes well. This study seeks to add to current PDQ research and examine new variables. In this prospective cohort study, 1, 657 Chronic Disabling Occupational Musculoskeletal Disorders (CDOMD) patients from 2003-2010 completed functional restoration, consisting of quantitativelydirected exercise progression and multi-modal disability management. Patients were divided into 3 categories based upon pre-treatment PDQ score: mild/moderate disability (n = 233), extreme disability (n = 564), and severe disability (n = 860). PDQ groups were compared on demographic, psychosocial, psychiatric disorder, medication use, and one-year socioeconomic outcomes such as work return and work retention. Patients with severe or extreme PDQ disability scores reported higher pain intensity and self-reported disability, as measured by VAS and the Owestry Disability Index (ODI), more depressive symptoms, and lower health-related quality of life at both pre and post-treatment (p &lt; .001 for all). At pre-treatment, those with extreme disability scores were more likely to have medium to heavy opioid use, Major Depressive Disorder (MDD), Generalized Anxiety Disorder (GAD), or a Cluster A or B personality disorder, as diagnosed by DSM-IV-TR criteria. At one-year after discharge, patients with severe or extreme disability were less likely to have returned to or retained work, and more likely to have additional health care utilization (p &lt;= .03). These results suggest that self-reported disability is a major factor in recovery from CDOMDs and that the PDQ relates to many other factors. The PDQ may act as a "red flag," with those with higher PDQ scores at risk for worse functional restoration outcomes.</t>
  </si>
  <si>
    <t>https://dx.doi.org/10.1016/j.jpain.2014.01.463</t>
  </si>
  <si>
    <t>Journal of Pain. Conference: 33rd Annual Scientific Meeting of the American Pain Society. Tampa, FL United States. Conference Publication: (var.pagings). 15(4 SUPPL. 1) (pp S113), 2014. Date of Publication: April 2014.</t>
  </si>
  <si>
    <t>Cheng S.-M.
 Chan J.J.I.
 Tan C.W.
 Lu E.
 Sultana R.
 Sng B.L.</t>
  </si>
  <si>
    <t>Use of wireless respiratory rate sensor monitoring during opioid patient-controlled analgesia after gynaecological surgery: A prospective cohort study.</t>
  </si>
  <si>
    <t>Background and Aims: Respiratory depression is a rare but serious complication during opioid administration. Therefore, early detection of signs of deterioration is paramount. The current standard of care of using manual intermittent respiratory rate (RR) measurement is labour intensive and inefficient. We evaluated a wireless sensor monitor, Aingeal (Renew Health Ltd, Ireland), to continuously monitor RR, heart rate (HR) and temperature compared to standard clinical measurements. Method(s): Patients who underwent major gynaecological operations and received postoperative opioid patient-controlled analgesia were recruited. Patients were connected to the sensor monitor via a central station software platform. The primary outcome was comparison of RR between sensor and nursing monitoring, with secondary outcomes being HR and temperature between two methods. Feedback from patients and healthcare providers was also collected. Bland-Altman analyses were used to compare the vital signs recorded in sensor against those in patient's electronic record. Result(s): A total of 1121 hours of vital signs data were analysed. Bias for RR was -0.90 (95% confidence interval (CI): -9.39, 7.60) breaths/min between nursing and averaged sensor readings. Bias for heart rate was -1.12 (95% CI: -26.27, 24.03) and bias for temperature was 1.45 (95% CI: -5.67, 2.76) between the two methods. Conclusion(s): There is satisfactory agreement of RR measurements, as well as HR and temperature measurements, by the wireless sensor monitor with standard clinical intermittent monitoring with overall good user experience.Copyright © 2021 Indian Journal of Anaesthesia Published by Wolters Kluwer - Medknow.</t>
  </si>
  <si>
    <t>https://dx.doi.org/10.4103/ija.IJA_1262_20</t>
  </si>
  <si>
    <t>Indian Journal of Anaesthesia. 65(2) (pp 146-152), 2021. Date of Publication: February 2021.</t>
  </si>
  <si>
    <t>Eng Z.
 En Hong L.
 Xue Lian X.
 In C.J.J.
 Ming C.S.
 Wen T.C.
 Rehena S.
 Leong S.B.</t>
  </si>
  <si>
    <t>Use of wireless respiratory sensor for vital signs monitoring in women with patient controlled analgesia after gynaecological surgery.</t>
  </si>
  <si>
    <t>Respiratory depression is a rare but severe adverse event of opioid patient controlled analgesia (PCA). Currently, manual intermittent monitoring by nurses remains the standard of care and is labour intensive. We aimed to evaluate the use of a patient-worn wireless vital-signs sensor (Aingeal) as part of an integrated opioid delivery system to continuously monitor respiratory rate, heart rate and temperature in the post-operative gynaecology population. Upon ethical approval and informed consent, we conducted a prospective cohort study in KK Women's and Children's Hospital (KKH), Singapore's largest hospital specialising in women's and children's healthcare. From 31st January 2019 to 2nd May 2019, women who underwent gynaecological surgery and received PCA morphine postoperatively were recruited. Subjects were monitored with Aingeal over the duration of opioid therapy (1 to 3 days). Data was transmitted over Wi-Fi to a central station software platform (Surveillance Station). Patient demographics, nursing monitoring data from patients' electronic records, and user (patient, staff) feedback were obtained. Bland- Altman analysis was used to compare sensor readings against nursing data. We recruited and analysed 35 women who received sensor and routine nursing monitoring at KKH. Majority had abdominal hysterectomy hysterectomy with bilateral salpingo-opherectomy (n=15), with no adverse events reported during the study period. The Bland-Altman showed satisfactory agreement (bias -1.04+/-4.0 breaths/min, 95%CI -8.96 to 6.88 breaths) between nursing and averaged sensor readings for respiratory rate. There was also satisfactory agreement between nursing and averaged sensor readings for heart rate and temperature. Patient and staff feedback were positive. Good overall user experience and satisfactory agreement between nursing and sensor vital signs readings suggest that wireless respiratory sensors could be a good alternative for closer monitoring of opioid-induced respiratory depression in the postoperative setting. Especially in high risk patients, it allows prompt detection of abnormal respiratory rate for immediate management.</t>
  </si>
  <si>
    <t>Anesthesia and Analgesia. Conference: 17th World Congress of Anaesthesiologists. Virtual. 133(3 SUPPL 2) (pp 1378), 2021. Date of Publication: September 2021.</t>
  </si>
  <si>
    <t>Baggott MJ, Erowid E, Erowid F, Galloway GP, Mendelson J.</t>
  </si>
  <si>
    <t>Use patterns and self-reported effects of Salvia divinorum: an internet-based survey</t>
  </si>
  <si>
    <t>Drug Alcohol Depend. 2010 Oct 1;111(3):250-6. doi: 10.1016/j.drugalcdep.2010.05.003.</t>
  </si>
  <si>
    <t>10.1016/j.drugalcdep.2010.05.003</t>
  </si>
  <si>
    <t>Pelet, Anne;Favrat, Bernard;Cavassini, Matthias;Eap, Chin B.;Besson, Jacques;Monnat, Martine</t>
  </si>
  <si>
    <t>Usefulness of methadone plasma concentration measurement in patients receiving nevirapine or efavirenz.</t>
  </si>
  <si>
    <t>Objective: To determine methadone plasma trough and peak concentrations in patients presenting opiate withdrawal symptoms after introduction of nevirapine or efavirenz. To describe the disappearance of these symptoms after methadone titration based on plasma concentrations rather than on the symptoms. Methods: Nine patients undergoing highly active antiretroviral therapy (HAART) and either nevirapine or efavirenz treatment were monitored daily for opiate withdrawal in a specialized drug addiction center. Methadone dose was titrated daily, and plasma concentrations were measured. The data are retrospective (case series). Results: Several patients complained of symptoms such as nausea, vomiting, accelerated intestinal transit, or insomnia. Even after methadone titration based on clinical symptoms, patients and health-care providers trained in infectious disease did not classify these as withdrawal symptoms and considered them as the side effects of HAART or anxiety. Methadone plasma trough concentration showed low levels of (R)- and (R,S)-methadone. Further methadone dose adjustment according to plasma level resulted in the disappearance of these withdrawal symptoms. The daily methadone dose was split when the peak/trough (R)-methadone ratio was more than 2. Conclusions: When introducing efavirenz or nevirapine to patients undergoing methadone treatment, withdrawal symptoms should be monitored, especially those such as insomnia, vomiting, or nausea. Methadone plasma trough and peak measurements can be of value in preventing unnecessary side effects of HAART. (PsycINFO Database Record (c) 2019 APA, all rights reserved)</t>
  </si>
  <si>
    <t>https://doi.org/10.3109/00952990.2011.591465</t>
  </si>
  <si>
    <t>Stuart EA, Green KM.</t>
  </si>
  <si>
    <t>Using full matching to estimate causal effects in nonexperimental studies: examining the relationship between adolescent marijuana use and adult outcomes</t>
  </si>
  <si>
    <t>10.1037/0012-1649.44.2.395</t>
  </si>
  <si>
    <t>Nash A.
 Goodday S.
 Nevado-Holgado A.
 Fuller A.
 Bankhead C.
 Webber C.
 Cader M.Z.</t>
  </si>
  <si>
    <t>Using longitudinal real-world electronic healthcare records to study long-term outcomes in headache sufferers.</t>
  </si>
  <si>
    <t>Objective: The long term outcomes for headache patients are poorly understood. We used a real-world dataset to study long term patterns of health behaviour, including healthcare encounters, analgesic prescription patterns, comorbidities and real world efficacy of commonly used migraine preventatives. Method(s): This longitudinal study uses the 2018 Clinical Practice Research Datalink (CPRD) database. Headache codes were used to extract 523,556 patient electronic healthcare records (EHR) with at least one code between 18-65 years of age from 2000-2016. Of those patients, 325,670 were linked with deprivation scores and 178,613 had at least three headache events. Whilst controlling for covariates, patterns in headache occurrence were recorded to ascertain periods at which patients were most at risk of headache. Headache burden was derived using mean cumulative function and Cox regression was used to calculate the efficacy of headache therapeutics. Result(s): Patients typically experienced headache events for a median duration of 238 days although some individuals in this cohort could experience headaches for 15 years+. We found headache burden was associated with socio-economic status. One in every nine patients were referred to a neurologist. The commonest migraine-specific abortive used was sumatriptan, although opiate analgesic use was ubiquitous. Amitriptyline was the most common preventative prescribed but topiramate was the most often prescribed in subjects with the greatest burden of headaches. Cox regression demonstrated changes to the duration of headache persistence when patients were prescribed headache preventatives. Triptans were only associated with a change in headache outcome when combined with preventatives. We also identified depression, hypertension and bipolar disorder as significant comorbidities. Conclusion(s): We have been able to describe patterns of headache persistence and treatment using real-world EHR. Our preliminary results reveal a change in headache burden depending on socio-economics, comorbidities, and a change in headache outcome associated with migraine preventatives.</t>
  </si>
  <si>
    <t>Cephalalgia. Conference: 19th International Headache Congress International Headache Society. Dublin Ireland. 39(1 Supplement) (pp 43), 2019. Date of Publication: September 2019.</t>
  </si>
  <si>
    <t>Willis, Aaron Carl</t>
  </si>
  <si>
    <t>Using Marion County, Indiana coroner records and deputy field officer reports to understand heroin and prescription painkiller overdoses.</t>
  </si>
  <si>
    <t>Deaths due to prescription painkillers and heroin have quickly become national, state, and local public health concerns. Studies using data from Medical Examiners or Coroner Offices throughout the United States have been conducted and are contributing to the understanding of this epidemic. However, the analysis of these fatalities are specific to the communities where the study was conducted and cannot be assumed that the decedents in one community are similar to decedents in another community. Many local governments and agencies throughout the U.S. are aware that this problem exists in their communities, but are not prepared to adequately respond to and intervene in these fatalities as an analysis of those who have died has rarely been conducted. This dissertation is a replication study of longitudinal epidemiological analyses of opiate-related fatalities that was implemented in a location where an analysis of opiate-related fatalities had not been conducted, Marion County, Indiana. The purpose of the dissertation was twofold: (1) to describe the demographic characteristics of the decedents using publicly available data from the Marion County Coroner's Office to be used in informing future preventative efforts to decrease opiate-related fatalities in Marion County and (2) to inform other communities on how to conduct a similar analysis in their own community. This dissertation describes the methods of the replication study, provides descriptive results of the people who died from opiate-related overdoses, and: (a) Report the types of opiates identified in blood toxicology reports and (b) Present the histories of opiate-related decedents as reported in the Deputy Coroner Field Officer's Reports (DCFOR). Additionally, analysis was conducted to determine if decedent characteristics deferred depending on the type of opiate fatality based on the toxicology in 1) heroin alone, 2) painkillers alone, and 3) heroin and painkillers combined. (PsycINFO Database Record (c) 2018 APA, all rights reserved)</t>
  </si>
  <si>
    <t>Waseem R.
 Wong J.
 Ryan C.
 Lebovic G.
 Chung F.</t>
  </si>
  <si>
    <t>Using oximetry to predict sleep apnea in chronic pain patients taking opioids.</t>
  </si>
  <si>
    <t>Introduction: Sleep apnea (SA) is an associated risk factor in opioid-related respiratory depression and may possibly cause death. Screening for SA in patients taking opioids for chronic pain leads to risk mitigation strategies that may reduce the risks of opioids-related death. There are a few screening questionnaires for SA, however, limited specificity of these tests requires additional screening methods. The gold standard for SA diagnosis is polysomnography (PSG), but it is expensive and time-consuming. The objective of the study is to determine if overnight oximetry can be used for screening SA in patients with chronic pain taking opioids. Material(s) and Method(s): This was a prospective cohort study from Opioid Safety (Op-Safe) trial, involving 5 Canadian chronic pain clinics. The eligible participants were &gt;=18 years and taking opioids for chronic non-cancer pain for &gt;=3 months. Demographic information and the STOP-Bang questionnaire, a screening tool for SA [S: Snoring, T: Tiredness, O: Observed apnea, P: Pressure, BMI (&gt;35 kg/m2), age (&gt;50 years), neck circumference (&gt;40 cm), and gender (male)] were completed for participants. All participants underwent in-laboratory polysomnography and overnight oximetry using wristwatch pulse oximetry (PULSOX-300i). The predictive parameters were calculated for oxygen desaturation index (ODI 4%) from oximetry against the apnea hypopnea index (AHI events/hour) from polysomnography to screen SA. ODI is defined as &gt;=4% decrease in mean saturation preceding 120 seconds for at least 10 seconds. Result(s): 196 participants completed both oximetry and polysomnography simultaneously. The mean +/- SD age was 52.1 +/- 12.8 years and 82(41.8%) were male. The diagnostic parameters {sensitivity, specificity, odds ratio and accuracy} were calculated for ODI &gt;=10, ODI &gt;=15, and ODI &gt;=30 to predict SA at AHI &gt;=15 (moderate to severe), and AHI &gt;=30 (severe) events/hour. The sensitivity, specificity of ODI &gt;=10 to predict moderate to severe SA are 60% and 84% respectively. Using ODI &gt;=15 to predict moderate to severe SA, sensitivity and specificity are 47% and 89% respectively. The odds ratio for ODI &gt;=10 and ODI &gt;=15 to predict moderate to severe SA are 7.5 and 7 respectively. Additionally, for severe SA, the sensitivity and specificity at ODI &gt;=10 are 75% and 80%; ODI &gt;=15: 69% and 88%; and ODI &gt;=30: 25% and 99% respectively. The odds ratio for ODI &gt;=10, ODI &gt;=15 and ODI &gt;=30 to predict severe SA are 12, 17, and 26 respectively. High specificity at all the ODI cut-offs allow clinicians to be confident in ruling in SA. To choose the best ODI cut-off to detect most patients with severe SA, ODI &gt;=10 should be considered as it provides a better balance of sensitivity (75%) and specificity (80%) with accuracy of 79% and odds ratio of 12. Conclusion(s): Combining oximetry with a SA screening questionnaire (e.g. STOP-Bang) could provide a satisfactory diagnostic performance in chronic pain patients taking opioids. This will reduce the time and resources for using PSG to diagnose SA. Acknowledgment: We acknowledged the help of the Op-safe investigators. This project was funded by the Ontario Ministry of Health and Long-Term Care Innovation Fund.Copyright © 2019</t>
  </si>
  <si>
    <t>https://dx.doi.org/10.1016/j.sleep.2019.11.1151</t>
  </si>
  <si>
    <t>Sleep Medicine. Conference: 15th World Sleep Congress. Vancouver Canada. 64(Supplement 1) (pp S414), 2019. Date of Publication: December 2019.</t>
  </si>
  <si>
    <t>Mariano J.L.
 Strawderman M.
 Snyder E.
 Casulo C.</t>
  </si>
  <si>
    <t>Using Real World Data (RWD) to Identify Care Needs in an Adolescent and Young Adult (AYA) Lymphoma Population: A Match Cohort Study.</t>
  </si>
  <si>
    <t>Adolescent and young adult (AYA) patients with malignancies are a unique population within oncology with differences in survivorship outcomes as compared to adult and pediatric counterparts. The National Comprehensive Cancer Network (NCCN) identified eight critical domains in AYA care: mental health, cognitive function, physical exercise, fatigue, immunizations/infection prevention, pain, sexual function and sleep disorders. However, it can be difficult to establish a clinical benchmark of these domains at an institutional level without time-consuming chart review. With the advent of real-world data generated from the electronic medical record (EMR), feasible large scale data assessment can be used to identify care needs and direct future prospective studies and interventions. Here we demonstrate the feasibility of a match cohort study using EMR comparing metrics in the above NCCN domains in AYA lymphoma patients within the University of Rochester Medical Center. We identified 172 AYA lymphoma patients diagnosed between 2013 and 2019 and compared them to 516 controls over that time period using 3:1 control matching, both at time of diagnosis and one year post-diagnosis. Controls were identified within the EMR with exclusion criteria of no cancer diagnoses and fewer than an average of ten medical visits per year over the study period to control for other chronic disorders. Demographic characteristics for both groups were matched for age at diagnosis date, sex, and race. The resultant populations had an average age of 29 (SD 6), male predominance (58.72%), and Caucasian predominance (82.56%). The lymphoma group had a slightly higher rate of federally funded insurance as compared to controls (25% vs. 20%). In mental health domains, lymphoma group had a higher rate of depression at baseline (19.77% vs. 1.16%; p &lt;0.0001) but anxiety was at comparable rates (8.72% vs. 10.85% p &lt;0.46) with similar rates of antidepressant medication prescriptions (27.33% vs. 25.97% p &lt; 0.75). At one year post-diagnosis, anxiety and depression rates were near identical but rates of antidepressant prescriptions had increased in the lymphoma group (30.81% vs. 22.65% p &lt; 0.03.) In physical health domains, lymphoma group had similar rates of BMI in the overweight and obese range as compared to controls and less than five percent of the group had a sleep medicine, nutrition, or cognitive assessment at baseline or one year post-diagnosis. Vaccination rates, as measured by influenza and pneumovax adherence, were low both at diagnosis and at one year post- diagnosis in the lymphoma group (18.6% and 21.5%, respectively). In the pain domain, the lymphoma group had similarly low rates of alcohol abuse, opiate abuse and chronic pain diagnoses as compared to controls (between 1 and 4% without statistically significant differences). Interestingly, pain scores recorded at visits on the 0 to 10 scale were noticeably lower for the lymphoma group both at diagnosis and one year post-diagnosis (4.65% vs 11.24% p=0.009; 5.23% vs 11.43% p=0.02) however prescription of any analgesic medication was higher in the lymphoma group (76.16% vs. 40.98% p&lt;0.0001; 63.95% vs. 30.62 p&lt;0.0001). Lastly, in the reproductive and sexual health domain, the lymphoma group had high rates of consultation with reproductive endocrinology at diagnosis as compared to controls (31.40% vs. 1.74% p&lt;0.0001) suggestive of early referral between initial suspicion of cancer and tissue diagnosis. The overall use of the services however were still at relatively low rates. Additionally, long-acting removable contraception rates, while higher in the lymphoma population (11.27% vs. 4.23 p&lt;0.02) were still relatively low. Finally, rates of erectile dysfunction diagnoses were similar in lymphoma cases as compared to controls (0.99 vs. 0.66 p&lt; 0.7128) without significant differences in tadalafil/sildenafil prescriptions at one year post-diagnosis (2.97% vs. 1.32% p&lt;0.15) These data support the feasibility of using the electronic medical record to track institutional level ancillary markers of care for prospective study and population-specific interventions. Future studies will be directed at collaborations to address these care gaps and a prospective survey of AYA patients to identify patient-centered interventions improving care for this critical population. Disclosures: Casulo: Genentech: Research Funding; BMS: Research Funding; Gilead: Research Funding; Verastem: Research Funding.Copyright © 2021 American Society of Hematology</t>
  </si>
  <si>
    <t>https://dx.doi.org/10.1182/blood-2021-154208</t>
  </si>
  <si>
    <t>Blood. Conference: 63rd ASH Annual Meeting. Atlanta United States. 138(Supplement 1) (pp 3053), 2021. Date of Publication: 23 Nov 2021.</t>
  </si>
  <si>
    <t>Cumming C, Kinner SA, McKetin R, Young JT, Li I, Preen DB.</t>
  </si>
  <si>
    <t>Using the Alcohol, Smoking and Substance Involvement Screening Test to predict substance-related hospitalisation after release from prison: A cohort study</t>
  </si>
  <si>
    <t>Addiction. 2023 Oct 19. doi: 10.1111/add.16365. Online ahead of print.</t>
  </si>
  <si>
    <t>10.1111/add.16365</t>
  </si>
  <si>
    <t>Ortiz, Arturo;MartÃ­nez, Rosario;Meza, Denize;Soriano, Alejandro;GalvÃ¡n, Jorge;RodrÃ­guez, Eva</t>
  </si>
  <si>
    <t>Uso de drogas en la ciudad de MÃ©xico: Sistema de reporte de informaciÃ³n en drogas (SRID). [Drug use in Mexico City: Information reporting system (IRSD).]</t>
  </si>
  <si>
    <t>Introduction: The Information Reporting System on Drugs (IRSD) provides diagnostic information about changes in drug use in Mexico City. This information is updated twice a year June and November), and an estimation of the main trends of drug use is thus obtained. The IRSD was implemented in 1986, and its results offers grounds for the design of preventive programs suited for the Mexican population from a health perspective. Objective: To present a synthesis of the most relevant results of substance use in Mexico City compiled by the IRSD between 1987 and 2005. The following are the benefit from data obtained: Authorities in charge of designing policies and intervention actions, by virtue of which the SRID works as a system of permanent monitoring and early warning. Investigators, since the SRID works as a window to identify the areas where greater knowledge is necessary From a health perspective, the public in general, for whom the SRID is a tool that describes the evolution and current state of drug tendencies. Method: The information is obtained from an individual schedule on drug use that is applied twice a year in 44 agencies of the health and law enforcement sector. The design of the sample is non probabilistic. Results: In the period 1987-2005, 19350 cases have been evaluated. The most outstanding trend in substance use has been the remarkable increase of cocaine from 1987 to 2005. Equally significant has been the decrease tendency of solvents-inhalants use, which has become more evident since 1999. Marihuana use is among the three most used drugs in the country. It shows a trend to remain stable as is the case for the other substances evaluated. Conclusions: Most cocaine users are adolescents. At the same time, 45% of the users of all the substances have a use pattern defined as 'high': 20 or more times a month. Both situations are a matter of concern due to the important physical and psychological consequences of substance use. In addition, up to this moment, there is no indication suggesting that the level of use will decrease. (PsycINFO Database Record (c) 2017 APA, all rights reserved)</t>
  </si>
  <si>
    <t>Cailhol, L.;Thalamas, C.;Garrido, C.;Birmes, P.;Lapeyre-Mestre, M.</t>
  </si>
  <si>
    <t>Utilisation des services de soin par les patients hospitalisÃ©s, prÃ©sentant un trouble de personnalitÃ© borderline en Midi-PyrÃ©nÃ©es. [Mental health service utilization among borderline personality disorder patients inpatient.]</t>
  </si>
  <si>
    <t>Background: Borderline personality disorder (BPD) is characterized by a pervasive pattern of instability and impulsivity. Several North American prospective studies support the high level of mental health care utilization in this population. There is little data in other systems of health organization, such as France. Furthermore, little is known on the variables associated with the mental health service utilization among BPD patients. Objective: The main objective was to compare the utilization of mental health care among BPD patients, to the general population and patients with another personality disorder (PD) and to describe the demographic and clinical factors associated with the group of patients who use the most health care. Method: A multi-center (5 public and private centers), epidemiological study. Data were collected prospectively (database of an insurance fund covering 80% of the population) and viewed, retrospectively. We used the data collected during the five years previously to the inclusion. Inclusion criteria were age (18â€“60 years) and membership in the health insurance fund targeted. Patients on legal protection, forced hospitalization, with a chronic psychotic disorder, manic, mental retardation, or not reading French were excluded. First, four groups were composed: BPD, other PD, control groups for PD and other PD. The first two groups were recruited from a screening of inpatients including a self-administered questionnaire (Personality Disorder Questionnaire 4+). Assessment by a psychologist including the Structured Interview for DSM-IV Personality Disorders (SIDP-IV) was given straight to those who had a score above 28. This questionnaire allowed us to distinguish one group of subjects with BPD and a group with other PD (without BPD). Clinical evaluation included Axis I (MINI), Axis II (SIDP-IV), psychopathological features (YSQ-I, DSQ-40), demographic variables and therapeutic alliance (Haq-II). Matched controls (age, sex) composed the 3rd and 4th group (BPD control and other PD control). They were randomly chosen in the health database insurance previously used. Results: One hundred and thirty-seven (95.8%) screened patients agreed to answer the psychological assessment. In this sample, 44 (32.1%) had BPD, 39 (28.5%) other PD and another 39 (28.5%) did not have PD. The BPD group was compared to a sample of 165 matched subjects and the other group PD to a sample of 123 matched controls. There was no difference between BPD and other PD groups regarding the mental health utilization. However, there was an increased use of hospitalizations and deliverances of nervous system drugs in both clinical groups compared to their controls. The analysis of drugs supplied in pharmacies for BPD patients showed that the first two drugs were opiate substitutes (12.3% methadone, buprenorphine 6.7%). No anticonvulsants or atypical antipsychotics appear in the top 20 of treatments delivered. A composite variable (hospitalization for more than 6 months during previous five years and 500 supplied drugs) allowed the discrimination of two groups among patients with BPD: heavy users of care and low care users. No variables (demographics, Axis I, Axis II, self-aggressiveness, DSQ-40, Haq-II, YSQ-I) could discriminate the two groups except the number of previous psychotherapies (heavy users: n = 0.4 (SD 0.5) vs low users: n = 1.8 (SD 2.1) P = 0.0054). Conclusion: This study confirms the important use of the service of BPD patients in France, as well as the possible moderating role of psychotherapy. We found a mismatch between these uses and recommendations. (PsycINFO Database Record (c) 2018 APA, all rights reserved)</t>
  </si>
  <si>
    <t>https://doi.org/10.1016/j.encep.2014.10.008</t>
  </si>
  <si>
    <t>Morasco, Benjamin J.;Iacocca, Megan O.;Lovejoy, Travis I.;Dobscha, Steven K.;Deyo, Richard A.;Cavese, Julie A.;Hyde, Stephanie;Yarborough, Bobbi Jo H.</t>
  </si>
  <si>
    <t>Utility of the Pain Medication Questionnaire to predict aberrant urine drug tests: Results from a longitudinal cohort study.</t>
  </si>
  <si>
    <t>Identifying patients at risk of misusing prescription opioids is a priority. Standardized risk measures exist, but prior research has been limited in an assessment of their utility by a reliance on cross-sectional or retrospective analyses. In this study, the Pain Medication Questionnaire (PMQ), a standardized self-report measure of risk for prescription opioid misuse, was used to predict aberrant urine drug test (UDT) results over the subsequent 24 months. At baseline, participants who were prescribed long-term opioid therapy completed self-report measures assessing pain, function, and quality of life; this also included the PMQ. Medical record data were abstracted for 24 months postbaseline to collect results of UDTs administered during clinical care. Among participants, 12.9% had a UDT result that was positive for a nonprescribed or illicit substance, 18.9% had an aberrant negative UDT result, 3.6% had aberrant positive and negative UDT results, and the remaining 64.6% had expected UDT results. Average PMQ score at baseline did not significantly differ based on participantsâ€™ type of UDT result over 24 months of follow-up. Participant variables that were significantly associated with a subsequent aberrant positive UDT were higher prescription opioid dose and hazardous alcohol use; those associated with an aberrant negative UDT were lower prescription opioid dose and hazardous alcohol use; no variable was associated with combined positive and negative UDT results. In conclusion, total PMQ score was not predictive of aberrant positive or negative UDT results. More work is needed to identify optimal strategies of screening for risk of aberrant UDT results. (PsycInfo Database Record (c) 2021 APA, all rights reserved)</t>
  </si>
  <si>
    <t>https://doi.org/10.1037/ser0000471</t>
  </si>
  <si>
    <t>Nosyk, Bohdan;Li, Libo;Evans, Elizabeth;Urada, Darren;Huang, David;Wood, Evan;Rawson, Richard;Hser, Yih-Ing</t>
  </si>
  <si>
    <t>Utilization and outcomes of detoxification and maintenance treatment for opioid dependence in publicly-funded facilities in California, USA: 1991â€“2012.</t>
  </si>
  <si>
    <t>Background: California treats the largest population of opioid dependent individuals in the USA and is among a small group of states that applies regulations for opioid treatment that are more stringent than existing federal regulations. We aim to characterize changes in patient characteristics and treatment utilization over time, and identify determinants of successful completion of detoxification and MMT retention in repeated attempts. Methods: State-wide administrative data was obtained from California Outcome Measurement System during the period: January 1st, 1991â€“March 31st, 2012. Short-term detoxification treatment and long-term maintenance treatment, primarily with methadone, was available to study participants. Mixed effects regression models were used to define determinants of successful completion of the detoxification treatment protocol (as classified by treatment staff) and duration of maintenance treatment. Results: The study sample consisted of 237,709 unique individuals and 885,971 treatment episodes; 837% were detoxification treatment episodes in 1994, dropping to 40.5% in 2010. Among individuals accessing only detoxification, the adjusted odds of success declined with each successive attempt (vs. 1st attempt: 2nd: OR: 0.679; 95% CI (0.610, 0.755); 3rd: 0.557 (0.484, 0.641); 4th: 0.526 (0.445, 0.622); 5th: 0.407 (0.334, 0.497); â‰¥6th: 0.339 (0.288, 0.399). For those ever accessing maintenance treatment, later subsequent attempts were longer in duration, and those with two or more prior attempts at detoxification had marginally longer subsequent maintenance episodes (hazard ratio: 0.97; 95% CI: 0.95, 0.99). Finally, only 10.9% of all detoxification episodes were followed by admission into maintenance treatment within 14 days. Conclusions: This study has revealed high rates of detoxification treatment for opioid dependence in California throughout the study period, and decreasing odds of success in repeated attempts at detoxification. (PsycINFO Database Record (c) 2018 APA, all rights reserved)</t>
  </si>
  <si>
    <t>https://doi.org/10.1016/j.drugalcdep.2014.07.020</t>
  </si>
  <si>
    <t>Kerep A.Z.
 Pirsl F.
 Steinberg S.
 Mitchell S.
 Curtis L.
 Berger A.
 Parsons-Wandell L.
 Kenyon M.
 Baruffaldi J.
 Nashed J.
 Pulanic D.
 Baird K.
 Gress R.
 Pavletic S.</t>
  </si>
  <si>
    <t>Utilization of opioid analgesics in a large cohort of patients affected by severe chronic graft-versus-host disease.</t>
  </si>
  <si>
    <t>Background: Transplant survivors affected by cGVHD usually take one or more immunosuppressants, as well as prophylactic antimicrobials; use of multiple medication classes concurrently poses a risk for drug-drug interactions or amplified side-effects. The use of medications other than cGVHD-direct immunosuppressive therapies has not been well-characterized. This study aims to evaluate patterns of opioid analgesic use in a cohort of patients severely affected by cGVHD. Method(s): Patients (n=335) with cGVHD were consecutively enrolled in a cross-sectional natural history study (NCT00092235) from 10/2004-12/2016 at the NIH. Participants underwent a comprehensive evaluation including a detailed history and physical examination (including current medications), multidisciplinary evaluations, and laboratory and diagnostic testing. For this analysis, respondents were classified as receiving or not receiving an opioid analgesic. Following the initial screening by univariate methods (n=335), multivariable logistic regression analysis (MLR) was used to identify a set of factors which could jointly impact opioid use. For MLR data were divided into a training (n=167 patients) and a validation set (n=168). Result(s): Study participants' median age was 48.5 years (19-75), 44% were female, 74% had severe cGVHD per NIH scoring criteria, and 77% were currently receiving high or moderate levels of systemic immunosuppression. Approximately one third (33%) were taking opioid analgesics (OA). Based on the univariate screening results (p&lt; =0.05), a set of 24 parameters was evaluated by univariate logistic regression in the 167-patient training set, and the following parameters retained their significance and were included in the MLR model: NIH average score per organ, total LSS, patient impression of severity, NIH cGVHD severity, presence of skin erythema, Karnofsky performance score (KPS,) clinician's therapeutic intent, NIH joint score, and with the presence of several cGVHD symptoms including rashes, mouth sores, avoidance of food, vomiting, weight loss, joint and muscle aches, joint limitation, energy loss, need for naps, fevers, anxiety. Multivariable logistic regression identified KPS &lt; 77% as predictive of OA use, OR 0.92, 95% CI 0.89-0.95. In the training set 56.4% of pts using opioids were correctly identified, 78.2% of those not taking opioids were identified, an overall fraction of correctly identified pts was 70.9% (95% CI 63.3-77.7%), while in the testing set, 45.5% of those using opioids were correctly identified, and 67.9% of those not taking opioids were correctly identified, with overall 60.5% (95% CI: 52.6-68.0%) classification accuracy. Conclusion(s): This study showed the burden of OA in this cGVHD cohort. Lower KPS was significantly associated with OA use, as well as self-reported symptoms and a more severe cGVHD disease, which could be of interest in the development of non-pharmaceutical interventions in this patient population. Additional, prospective studies are needed to explore the indications for and effectiveness of OA in this population of survivors.</t>
  </si>
  <si>
    <t>https://dx.doi.org/10.1038/s41409-019-0559-4</t>
  </si>
  <si>
    <t>Bone Marrow Transplantation. Conference: 45th Annual Meeting of the European Society for Blood and Marrow Transplantation. Frankfurt Germany. 54 (pp 250-251), 2019. Date of Publication: 2019.</t>
  </si>
  <si>
    <t>O'Brien P.
 Creedon T.
 Lin J.
 Schaefer M.E.
 Henke R.</t>
  </si>
  <si>
    <t>Utilization of outpatient and intensive treatment services by adults with multiple substance use disorders in the medicaid population.</t>
  </si>
  <si>
    <t>Research Objective: Use of multiple substances is common among adults who misuse opioids. Adverse consequences of drugs are more severe among multisubstance relative to single drug users. It is not known whether adults with multiple substance use disorders (multi-SUD) including opioid use disorder (OUD) receive treatment at the same level compared with those with OUD only. If not, additional emphasis in interventions may be needed to target this population. This study sought to (1) assess whether adults with multi-SUD are as likely to receive outpatient or intensive treatment compared with adults with OUD only and (2) determine whether any particular drug use combinations are at risk for not receiving treatment. Study Design: We conducted a retrospective longitudinal study using IBM MarketScan Multi-State Medicaid Database enrollment and claims data (2016-2017). We used adjusted logistic regression to measure the association between clinical characteristics and receipt of treatment. Population Studied: The sample included non-Medicare- eligible adults aged 18-64 years who were continuously enrolled in Medicaid and had at least one claim in 2016 with a primary OUD diagnosis. Principal Findings: Of the 58 745 Medicaid enrollees with an initial OUD diagnosis in 2016, 29 478 had no other SUDs. The remaining 29 267 had additional SUD diagnoses. In the year following diagnosis, adults with multi-SUD were less likely to receive OUD outpatient services or medication treatment than adults with OUD only (OR = 0.931, P = .0006). Adults with co-occurring alcohol (OR = 0.774, P &lt; .0001), cannabis (OR = 0.848, P &lt; .0001), or stimulant (OR = 0.829, P &lt; .0001) disorder were significantly less likely to receive OUD outpatient treatment than adults with OUD only. Adults with a co-occurring sedative, hypnotic, or anxiolytic use disorder (SHA) were the only group meaningfully more likely to receive OUD outpatient treatment (OR = 1.179, P &lt; .0001). Adults with multi-SUD were more likely to use all types of higher intensity services than those with OUD only. Other than for detoxification services, individuals with OUD and a cocaine use disorder were most likely to experience all-cause use of intensive treatment services. Individuals with OUD and alcohol use disorder were most likely to receive detoxification services (OR = 2.260, P &lt; .0001). Individuals with co-occurring SHA and OUD used inpatient, emergency department, residential, and detoxification services more heavily compared with other multi-SUD combinations. Only adults with co-occurring SHA and OUD used outpatient mental health services and medication to a larger extent than those with OUD only. Those with OUD and a stimulant use disorder were significantly less likely to use such services (OR = 0.937, P = .0105). Conclusion(s): Our findings suggest that there are barriers to outpatient OUD and mental health treatment for adults with multi-SUD. Adults with co-occurring alcohol, cannabis, and stimulant misuse are particularly at risk for not receiving services. Adults with multi-SUD receive more intensive services, which may reflect severity and lack of outpatient treatment before misuse escalation. Intensive services are expensive and should be provided along with outpatient OUD treatment to be most effective. Implications for Policy or Practice: Programs should account for barriers in connecting people with multi-SUD to OUD treatment and implement best practices for treatment of non-OUD SUDs..</t>
  </si>
  <si>
    <t>https://dx.doi.org/10.1111/1475-6773.13480</t>
  </si>
  <si>
    <t>Health Services Research. Conference: Academy Health Annual Research Meeting, ARM 2020. Virtual. 55(SUPPL 1) (pp 106), 2020. Date of Publication: August 2020.</t>
  </si>
  <si>
    <t>Melanson V.
 Curtis C.
 Kelly S.
 Olson J.
 Papangelou A.</t>
  </si>
  <si>
    <t>Utilization of the preoperative superficial cervical plexus block and scalp block on intraoperative and postoperative pain for retrosigmoid craniotomies.</t>
  </si>
  <si>
    <t>Introduction: Management of perioperative analgesia for craniotomy poses many challenges. While poorly controlled pain can affect cerebral and systemic hemodynamics, excessive systemic analgesics can hinder rapid neurological assessment, a cornerstone of postoperative neurosurgical practice.1 Unsatisfactory pain relief is as high as 50% in this population,1 and pain after infratentorial surgery is even more difficult to manage.2 While some studies describe the benefits of regional scalp blocks (SB), there is no literature on superficial cervical plexus blocks (SCPB) used in conjunction with SB in craniotomies. We seek to reevaluate our approach to perioperative analgesia of infratentorial craniotomies using regional blocks with the goal of improving analgesia while minimizing cognitive depression. Method(s): Five elective infratentorial craniotomies between December 2018 and February 2019 were reviewed. Surgical approach was trans-labyrinthine or retrosigmoid. Using 0.25% or 0.5% plain bupivacaine unilaterally, all patients underwent a preoperative SCPB by the acute pain service, as well as an intraoperative SB after induction but before surgical incision. SB targeted the posterior branch of the great auricular nerve and the greater and lesser occipital nerves. Result(s): Table 1 provides an overview of our results. Our findings show low hemodynamic variability demonstrated by minimal to no sympathetic response to stimulating events. While 24-hour postoperative MME varied somewhat amongst our cases, pain scores were generally in the low to moderate range. The average pain score in the first 12 postoperative hours was 3.44 (27 documented scores), and for the second 12 postoperative hours was 3.74 (31 documented scores). Discussion(s): Patients demonstrated indicators of a successful, dense regional nerve block with minimal opioid requirements intraoperatively. This compared very favorably to a study with a similar surgical pop-ulation.3 Our data shows potential beneficial effect of combination SCPB and SB in delivering effective analgesia perioperatively while minimizing neurological depression, supporting a more formal prospective trial. Limitations were substantial, as expected in a small retrospective case series. We noted variability in documentation and pain medication regimens, IV to PO opioid weaning schedules, nursing and anesthesiologist practice, and surgical case length.</t>
  </si>
  <si>
    <t>https://dx.doi.org/10.1097/ANA.0000000000000630</t>
  </si>
  <si>
    <t>Journal of Neurosurgical Anesthesiology. Conference: 47th Annual Meeting of the Society for Neuroscience in Anesthesiology and Critical Care. Phoenix, AZ United States. 31(4) (pp 526-527), 2019. Date of Publication: October 2019.</t>
  </si>
  <si>
    <t>Reed D.E.
 Chen C.
 Harvey K.
 Engel C.C.
 Kroenke K.
 Defaccio R.
 Coggeshall S.
 Taylor S.L.
 Bokhour B.G.
 Zeliadt S.B.</t>
  </si>
  <si>
    <t>Utilization of Whole Health and Longitudinal Outcomes After Screening Positive for Possible Depression Documented in Veterans Health Administration's Electronic Health Record.</t>
  </si>
  <si>
    <t>Objectives: Depression is common among Veterans. Veterans Health Administration (VHA) is transforming into a Whole Health system of care that includes holistic treatment planning, well-being programs, and health coaching. This evaluation explores the impact of Whole Health on improving symptoms of depression among Veterans who screen positive for possible depression diagnosis. Material(s) and Method(s): We examined a cohort of Veterans who started using Whole Health after screening positive for possible depression (having a PHQ-2 score &gt;=3) at 18 VA Whole Health sites. We compared Whole Health users with non-Whole Health users on their follow-up PHQ-2 scores (9-36 months after baseline), using propensity score matching with multivariable regression to adjust for baseline differences. Result(s): Of the 13,559 Veterans screening positive for possible depression on the PHQ-2 and having a follow-up PHQ-2, 902 (7%) began using Whole Health after their initial positive PHQ-2. Whole Health users at baseline were more likely than non-Whole Health users to have posttraumatic stress disorder or acute stress (43% vs. 29%), anxiety (22% vs. 12%), ongoing opioid use (14% vs. 8%), recent severe pain scores (15% vs. 8%), or obesity (51% vs. 40%). Both groups improved at follow-up, with mean PHQ-2 scores decreasing from 4.49 to 1.77 in the Whole Health group and 4.46 to 1.46 in the conventional care group, with the Whole Health group significantly higher at follow-up. Also, the proportion continuing to screen positive at follow-up trended higher in the Whole Health group (26% and 21%, respectively). Conclusion(s): After screening positive for depression, Veterans with more mental and physical health conditions were more likely to subsequently use Whole Health services, suggesting that Whole Health is becoming a tool used in VHA to address the needs of complex patients. Nevertheless, the Whole Health group did not improve compared to the Conventional Care group. Results add to the growing body of literature that Whole Health services may play an important role among patients with complex symptom presentations by promoting self-management of symptoms and targeting "what matters most" to Veterans.Copyright 2023, Mary Ann Liebert, Inc., publishers.</t>
  </si>
  <si>
    <t>https://dx.doi.org/10.1089/jicm.2022.0772</t>
  </si>
  <si>
    <t>Journal of Integrative and Complementary Medicine. (no pagination), 2023. Date of Publication: 2023.</t>
  </si>
  <si>
    <t>Sharma D.K.
 Datta S.
 Dutta S.</t>
  </si>
  <si>
    <t>Utilization Study of Antidepressants in a Teaching Hospital of Sikkim and Adherence to Standard Treatment Guidelines.</t>
  </si>
  <si>
    <t>Aims: Depression is known to have an overarching negative impact on the quality of life of afflicted individuals. Mitigation of depression associated adverse outcomes is mostly reliant upon timely diagnosis and decisive intervention. Antidepressants and adjunct drugs constitute the pharmacological modalities for the therapy of depression, in addition to supportive non-pharmacological methods of management. This prospective cross-sectional observational study aims at analyzing the utilization of antidepressants in American Psychiatric Association (APA) categories of depression in a remote North-East Indian teaching hospital. Method(s): Patients clinically diagnosed with depression based on Diagnostic and Statistical Manual of Mental Disorders (DSM) and prescribed with antidepressant medication, were included in the study. The data were analyzed based on demographic characteristics, prescribed antidepressant medication and co-prescribed adjunct drugs. Result(s): A total of 316 patients were included in the study. The SSRI class of antidepressants were prescribed most frequently (89%) followed by TCAs (6%) &amp; SNRIs (4.4%). Escitalopram was the single most frequently prescribed antidepressant (51%) followed by sertraline (23%) &amp; fluoxetine (11.4%). The SSRIs were used most frequently in bipolar disorder (94.7%), followed by depressive episode (89.2%) &amp; mixed anxiety depressive disorder (88.2%). The utilization of SSRIs was more frequent in the &lt;= 50 age group (90.3%) and in males (92.5%). Sedatives including benzodiazepines, were used in 78.8% and atypical antipsychotics in 8.9% of the patients. Conclusion(s): SSRIs are the most frequently used antidepressant class across all categories of depression. Benzodiazepines have been extensively co-prescribed. The pharmacotherapy of depression in this hospital conforms to currently available clinical evidence and treatment guidelines.Copyright © 2023 Wolters Kluwer Medknow Publications. All rights reserved.</t>
  </si>
  <si>
    <t>https://dx.doi.org/10.4103/ijnpnd.ijnpnd_24_23</t>
  </si>
  <si>
    <t>International Journal of Nutrition, Pharmacology, Neurological Diseases. 13(3) (pp 199-204), 2023. Date of Publication: 01 Sep 2023.</t>
  </si>
  <si>
    <t>Rauck R.
 Loudermilk E.
 Paez J.
 Bojrab L.
 Ibrahim M.
 Noles J.
 Turley T.
 Scowcroft J.
 Miller N.
 Przkora R.
 Berger S.
 Ghalwash M.
 Parida P.
 Tchrakian T.
 Agurto C.
 Reinen J.
 Simonetto A.
 Yao Z.
 Sow D.
 Cecchi G.
 Rogers J.
 Lechleiter K.
 Jain R.
 Hershey B.
 McDonald M.
 Huynh D.</t>
  </si>
  <si>
    <t>Utilizing advanced analytics to derive novel multifactorial outcome metrics in chronic pain SCS patients.</t>
  </si>
  <si>
    <t>Introduction: Traditionally, chronic pain has been assessed using pain intensity. While arguably indispensable for understanding the subjective pain experience, there are many other domains that are critical in reconstructing a more complete picture of pain's impact on patients lives1-4. The convergence of multiple factors, including advances in information sciences enabling connected data systems and sensors along with advanced analytics and machine learning (ML), coupled with the inherent complexity of Spinal Cord Stimulation (SCS), presents an opportunity to understand patients more holistically. While traditional in-clinic and athome assessments may be limited, frequent at-home assessments are more relevant to how patients experience pain and interact with therapies daily. Data analytics continue to advance and can identify relationships between data that may not be intuitive or obvious, even to the seasoned clinical expert. Boston Scientific, in partnership with a global ML leader, reports on efforts that benefit from the convergence of the above factors in order to derive a novel multifactorial chronic pain metric. Method(s): Multiple ongoing, multi-center, prospective Boston Scientificsponsored studies are collecting diverse data streams via both in-clinic visits and at-home mobile solutions, including objective and subjective data regarding pain intensity, depression, mood/emotion, voice, sleep quality/quantity, actigraphy, cardiac function, medication, genomics, imaging, SCS parameters/usage, fitness, satisfaction, quality-of-life, and other measures for up to 36-months. Data are used as inputs to advanced analytics, including novel artificial intelligence and ML techniques, in order to identify multifactorial metrics to explain the patient's pain experience. Result(s): Initial results from these ongoing studies will be presented (~200 enrolled subjects). Figures 1-2 show select data from exemplary subjects (baseline-6/12 months post-IPG implant). After a successful SCS trial, low post-IPG pain (=2-3/10) was maintained simultaneously with good sleep quantity and increased sleep quality. Additionally, very little opioid usage was reported. Data compliance has proven surprisingly high, with most patients consistently complying with twice-daily requests, contributing &gt;32966 patient-days of data. Conclusion(s): Pain intensity alone provides a limited window into patients' chronic pain experiences and quality of life. It is possible to gather more wholistic descriptive data, and advanced data analytics may enable creation of novel patient quality of life metrics. Creation of novel metrics may not only transform how clinicians think about chronic pain, but may also be useful as inputs for future advanced therapeutics that anticipate patient needs and adapt to provide optimal relief.</t>
  </si>
  <si>
    <t>Neuromodulation. Conference: 23rd Annual Meeting of the North American Neuromodulation Society's. Las Vegas, NV United States. 23(3) (pp e298-e299), 2020. Date of Publication: April 2020.</t>
  </si>
  <si>
    <t>Traube, Dorian E.;Holloway, Ian W.;Schrager, Sheree M.;Kipke, Michele D.</t>
  </si>
  <si>
    <t>Utilizing Social Action Theory as a framework to determine correlates of illicit drug use among young men who have sex with men.</t>
  </si>
  <si>
    <t>Young men who have sex with men (YMSM) continue to be at elevated risk for substance use; however, models explaining this phenomenon have often focused on a limited array of explanatory constructs. This study utilizes Social Action Theory (SAT) as a framework to address gaps in research by documenting the social, behavioral, and demographic risk factors associated with illicit drug use among YMSM. Structural equation modeling was used to apply SAT to a cross-sectional sample of 526 men from the Healthy Young Men Study, a longitudinal study of substance use and sexual risk behavior among YMSM in Los Angeles. The final model possessed very good fit statistics (Comparative Fit Index (CFI) = 0.936, Tucker-Lewis Index (TLI) = 0.925, Root Mean Square Error of Approximation (RMSEA) = 0.040) indicating that SAT is appropriate for use with YMSM. Substance use interventions for YMSM could be enhanced by employing SAT as conceptualized in this study and using a multitargeted strategy for impacting illicit drug use. (PsycINFO Database Record (c) 2016 APA, all rights reserved)</t>
  </si>
  <si>
    <t>https://doi.org/10.1037/a0024191</t>
  </si>
  <si>
    <t>Sheinkopf, Stephen J.;Lagasse, Linda L.;Lester, Barry M.;Liu, Jing;Seifer, Ronald;Bauer, Charles R.;Shankaran, Seetha;Bada, Henrietta;Das, Abhik</t>
  </si>
  <si>
    <t>Vagal tone as a resilience factor in children with prenatal cocaine exposure.</t>
  </si>
  <si>
    <t>Studies have investigated the potential effects of prenatal cocaine exposure (CE) on children's development. However, few studies have examined predictors of resilient outcomes in this population. We examined vagal tone (VT) as a resilience factor in prenatal CE. Utilizing data from the Maternal Lifestyle Study, a cumulative risk index was derived for children with and without prenatal CE. Presence of CE and other prenatal drugs was summed with postnatal risks in infancy to yield a 15-item risk index. Preschool cognitive outcomes, problem behaviors, and adaptive behaviors were measured. VT was assessed during an infant exam at I month and toy exploration at 36 months. We included children with complete physiologic data (217 CE, 333 non-CE). Children were classified as having consistently high, consistently low, or fluctuating VT at 1 and 36 months. Children were also classified as high versus low risk. High-risk children had lower IQ scores, more problem behaviors, and lower ratings of adaptive behaviors than low-risk children. A significant risk by VT-stability interaction indicated that for high-risk children, those with stable low VT had higher ratings of adaptive behaviors at 36 months. This is consistent with theory linking reduced VT during tasks to adaptive regulation and indicates that such regulatory functioning may serve as a protective factor in prenatal CE. (PsycINFO Database Record (c) 2016 APA, all rights reserved)</t>
  </si>
  <si>
    <t>https://doi.org/10.1017/S0954579407000338</t>
  </si>
  <si>
    <t>Validation of the Calgary Postoperative Pain after Spine Surgery Score for Poor Postoperative Pain Control after Spine Surgery.</t>
  </si>
  <si>
    <t>Objective: The Calgary Postoperative Pain after Spine Surgery (CAPPS) score was developed to identify patients at risk of experiencing poorly controlled pain after spine surgery. The goal of this study was to independently validate the CAPPS score on a prospectively collected patient sample. Method(s): Poor postoperative pain control was defined as a mean numeric rating scale (NRS) for pain &gt;4 at rest in the first 24 hours after surgery. Baseline characteristics in this study (validation cohort) were compared to those of the development cohort used to create the CAPPS score. Predictive performance of the CAPPS score was assessed by the area under the curve (AUC) and percentage misclassification for discrimination. A graphical comparison between predicted probability vs. observed incidence of poorly controlled pain was performed for calibration. Result(s): Fifty-two percent of 201 patients experienced poorly controlled pain. The validation cohort exhibited lower depression scores and a higher proportion using daily opioid medications compared to the development cohort. The AUC was 0.74 [95%CI = 0.68-0.81] in the validation cohort compared to 0.73 [95%CI = 0.69-0.76] in the development cohort for the eight-tier CAPPS score. When stratified between the low- vs. extreme-risk and low- vs. high-risk groups, the percentage misclassification was 21.2% and 30.7% in the validation cohort, compared to 29.9% and 38.0% in the development cohort, respectively. The predicted probability closely mirrored the observed incidence of poor pain control across all scores. Conclusion(s): The CAPPS score, based on seven easily obtained and reliable prognostic variables, was validated using a prospectively collected, independent sample of patients. Copyright © The Author(s), 2022. Published by Cambridge University Press on behalf of Canadian Neurological Sciences Federation.</t>
  </si>
  <si>
    <t>https://dx.doi.org/10.1017/cjn.2022.305</t>
  </si>
  <si>
    <t>Canadian Journal of Neurological Sciences. 50(5) (pp 687-693), 2023. Date of Publication: 24 Sep 2023.</t>
  </si>
  <si>
    <t>McIntyre, Roger S.;Rodrigues, Nelson B.;Lipsitz, Orly;Lee, Yena;Cha, Danielle S.;Gill, Hartej;Lui, Leanna M. W.;Subramaniapillai, Mehala;Kratiuk, Kevin;Ho, Roger;Mansur, Rodrigo B.;Rosenblat, Joshua D.</t>
  </si>
  <si>
    <t>Validation of the McIntyre and Rosenblat Rapid Response Scale (MARRRS) in adults with treatment-resistant depression receiving intravenous ketamine treatment.</t>
  </si>
  <si>
    <t>Background: Depression severity and efficacy measurement scales employed for rapid-acting treatments (e.g., ketamine) were initially validated in adults receiving conventional monoamine-based antidepressants. The emergence of rapid-acting antidepressants in psychiatry provides the impetus for outcome measures that have been validated as sensitive to change with rapid-acting treatments. Herein, we provide results validating the McIntyre and Rosenblat Rapid Response Scale (MARRRS). Methods: Adults with treatment-resistant depression (TRD) receiving intravenous (IV) ketamine had depressive symptoms measured with the 16-Item Quick Inventory Depressive Symptoms Self-Report (QIDS-SR-16) and MARRRS at baseline and as a repeated measure across an acute course of four infusions. The MARRRS is a self-report measure assessing depressive symptoms during the past 72 hours. Results: Sixty-four patients (Mage = 45.4 Â± 13.5) were included. The MARRRS had a high internal consistency across acute infusions as determined by Cronbach's alpha (0.84 to 0.94). There was significant convergent validity between the QIDS-SR-16 and MARRRS total scores across infusions (rs(292) = .87, p &lt; .001); the MARRRS was also sensitive to change (rs(49) = .70, p &lt; .001). Exploratory factor analysis revealed that MARRRS items loaded onto two factors (i.e., dysphoria and psychic anxiety) accounting for 63.4% of the total variance. Limitations: Heterogenous sample of adults with TRD receiving open-label treatment without placebo comparison. Conclusion: The MARRRS is a brief validated self-report metric of depression symptom severity that is sensitive to change with the rapid-acting antidepressant ketamine. Measuring outcomes with the MARRRS informs treatment progress and facilitates treatment decisions in persons receiving the rapid-acting antidepressant ketamine. Studies of other rapid-acting antidepressants should incorporate outcome measures that are validated as sensitive to change with rapid-acting antidepressants. (PsycInfo Database Record (c) 2021 APA, all rights reserved)</t>
  </si>
  <si>
    <t>https://doi.org/10.1016/j.jad.2021.03.053</t>
  </si>
  <si>
    <t>Krueger R.F.
 Hobbs K.A.
 Conway C.C.
 Dick D.M.
 Dretsch M.N.
 Eaton N.R.
 Forbes M.K.
 Forbush K.T.
 Keyes K.M.
 Latzman R.D.
 Michelini G.
 Patrick C.J.
 Sellbom M.
 Slade T.
 South S.
 Sunderland M.
 Tackett J.
 Waldman I.
 Waszczuk M.A.
 Wright A.G.C.
 Zald D.H.
 Watson D.
 Kotov R.
 Afzali K.
 Bornovalova M.A.
 Carragher N.
 Cicero D.C.
 Docherty A.R.
 First M.B.
 Fried E.I.
 Hallquist M.N.
 Jonas K.
 Markon K.E.
 Morey L.C.
 Mullins-Sweatt S.N.
 Naragon-Gainey K.
 Nelson B.
 Olino T.M.
 Patalay P.
 Pincus A.L.
 Rodriguez-Seijas C.
 Rutter L.A.
 Salum G.A.
 Shackman A.J.
 Skodol A.E.
 Tabb K.
 Wagner N.
 Watts A.L.
 Uliaszek A.A.
 Zimmermann J.
 Zinbarg R.E.</t>
  </si>
  <si>
    <t>Validity and utility of Hierarchical Taxonomy of Psychopathology (HiTOP): II. Externalizing superspectrum.</t>
  </si>
  <si>
    <t>The Hierarchical Taxonomy of Psychopathology (HiTOP) is an empirical effort to address limitations of traditional mental disorder diagnoses. These include arbitrary boundaries between disorder and normality, disorder co-occurrence in the modal case, heterogeneity of presentation within dis-orders, and instability of diagnosis within patients. This paper reviews the evidence on the validity and utility of the disinhibited externalizing and antagonistic externalizing spectra of HiTOP, which together constitute a broad externalizing superspectrum. These spectra are composed of elements subsumed within a variety of mental disorders described in recent DSM nosologies, including most notably substance use disorders and "Cluster B" personality disorders. The externalizing superspectrum ranges from normative levels of impulse control and self-assertion, to maladaptive disinhibition and antagonism, to extensive polysubstance involvement and personality psychopathology. A rich literature supports the validity of the externalizing superspectrum, and the disinhibited and antagonistic spectra. This evidence encompasses common genetic influences, environmental risk factors, childhood antecedents, cognitive abnormalities, neural alterations, and treatment response. The structure of these validators mirrors the structure of the phenotypic externalizing superspectrum, with some correlates more specific to disinhibited or antagonistic spectra, and others relevant to the entire externalizing superspectrum, underlining the hierarchical structure of the domain. Compared with traditional diagnostic categories, the externalizing superspectrum conceptualization shows improved utility, reliability, explanatory capacity, and clinical applicability. The externalizing superspectrum is one aspect of the general approach to psychopathology offered by HiTOP and can make diagnostic classification more useful in both research and the clinic.Copyright © 2021 World Psychiatric Association</t>
  </si>
  <si>
    <t>https://dx.doi.org/10.1002/wps.20844</t>
  </si>
  <si>
    <t>World Psychiatry. 20(2) (pp 171-193), 2021. Date of Publication: June 2021.</t>
  </si>
  <si>
    <t>JimÃ©nez TreviÃ±o, L.;SÃ¡iz MartÃ­nez, P. A.;GutiÃ©rrez Cienfuegos, E.;BascarÃ¡n FernÃ¡ndez, MarÃ­a T.;CarreÃ±o Rendueles, E.;GonzÃ¡lez-Quiros MenÃ©ndez de Luarca, M.;GonaÅºlez GarcÃ­a-Portilla, MarÃ­a P.;Bobes GarcÃ­a, Julio</t>
  </si>
  <si>
    <t>ValoraciÃ³n transversal tras quince aÅ„os en una muestra de adictos a opiÃ¡ceos en Asturias. [A cross-sectional evaluation after fifteen years of a sample of opioid addicts in Asturias.]</t>
  </si>
  <si>
    <t>Studied the efficacy of a maintenance methadone program in 76 male and female drug addicts followed for 15 yrs in Spain. Data on sociodemographic variables, drug consumption behavior, clinical and psychiatric symptoms, and treatment results were obtained from patient records by telephone survey. The results were evaluated according to sex, age, marital status, number of children, family type, urban or rural residence, educational level, profession, occupational status, current economic status, and current physical and mental health status. A total of 35 percent of the Ss had died within the 15 yr followup period, primarily from AIDS and drug overdose. The results indicate a high mortality, high level of social, work, and family disability, and high level of legal problems in the study population. Implications for improving long term methadone followup programs are discussed. (PsycInfo Database Record (c) 2022 APA, all rights reserved)</t>
  </si>
  <si>
    <t>https://doi.org/10.20882/adicciones.661</t>
  </si>
  <si>
    <t>Paxton R.
 Edwin S.
 Elkhoury N.</t>
  </si>
  <si>
    <t>Valproic acid for agitation in the intensive care unit.</t>
  </si>
  <si>
    <t>INTRODUCTION: Agitation is a frequent occurrence among critically ill patients, often requiring sedation to ensure patient safety. Valproic acid is an emerging treatment for agitation in critically ill patients, as use is not associated with hemodynamic changes or respiratory depression. Given the limited available literature, we conducted a study to describe the potential benefits, safety and utilization patterns of valproic acid for the management of agitation in critically ill patients. METHOD(S): This was a retrospective, observational study of critically ill adult patients who received valproic acid for refractory agitation in the intensive care unit (ICU) at a Level 1 Trauma Center in Detroit, Michigan. Patients were excluded if they received valproic acid prior to hospitalization or were prescribed valproic acid for an indication other than agitation. RESULT(S): Of 119 charts screened, 47 patients met the study criteria. The majority of patients had a history of substance abuse (85%), with alcohol abuse present in 55.3% of patients. The most common initial valproic acid regimens were 250 mg every 8 hours (n=17) or 12 hours (n=18). Following valproic acid initiation, the median daily midazolam equivalents dose decreased from 21.4 mg/day at initiation to 7 mg/day on Day 7 (p=0.02). Median daily propofol doses significantly decreased from 14 mcg/kg/ min at initiation to 3.8 mcg/kg/min on Day 3 (p=0.04). No significant changes in opioid, dexmedetomidine, or quetiapine utilization were observed. The proportion of patients with a RASS score of 0 to -1 increased from 32% to 43% between valproic acid initiation and Day 7. Positive CAM-ICU scores for delirium decreased from 19% at initiation to 11% on Day 7. Of the 33 patients requiring mechanical ventilation at initiation, 78.8% were successfully extubated at Day 7. No major adverse effects were observed during valproic acid therapy. CONCLUSION(S): Valproic acid may be an effective treatment option for persistently agitated critically ill patients. Though encouraging, these results are preliminary and evaluation of valproic acid for agitation is needed in a prospective trial to validate the findings of this study.</t>
  </si>
  <si>
    <t>https://dx.doi.org/10.1097/01.ccm.0000809936.70539.2a</t>
  </si>
  <si>
    <t>Critical Care Medicine. Conference: 51st Society of Critical Care Medicine Critical Care Congress, SCCM 2022. San Juan Puerto Rico. 50(1 SUPPL) (pp 448), 2022. Date of Publication: January 2022.</t>
  </si>
  <si>
    <t>Jacobs W, Merianos AL, Mahabee-Gittens EM, Leventhal A.</t>
  </si>
  <si>
    <t>Vaping motivations: Association of behavioral inhibition and behavioral activation systems with nicotine and cannabis vaping among adolescents</t>
  </si>
  <si>
    <t>Addict Behav. 2022 Dec;135:107436. doi: 10.1016/j.addbeh.2022.107436. Epub 2022 Jul 26.</t>
  </si>
  <si>
    <t>10.1016/j.addbeh.2022.107436</t>
  </si>
  <si>
    <t>Stull S.W.
 Mogle J.
 Bertz J.W.
 Burgess-Hull A.J.
 Panlilio L.V.
 Lanza S.T.
 Preston K.L.
 Epstein D.H.</t>
  </si>
  <si>
    <t>Variability in Intensively Assessed Mood: Systematic Sources and Factor Structure in Outpatients With Opioid Use Disorder.</t>
  </si>
  <si>
    <t>In intensive longitudinal studies using ecological momentary assessment, mood is typically assessed by repeatedly obtaining ratings for a large set of adjectives. Summarizing and analyzing these mood data can be problematic because the reliability and factor structure of such measures have rarely been evaluated in this context, which-unlike cross-sectional studies-captures between and within-person processes. Our study examined how mood ratings (obtained thrice daily for 8 weeks; n = 306, person moments = 39,321) systematically vary and covary in outpatients receiving medication for opioid use disorder (MOUD). We used generalizability theory to quantify several aspects of reliability, and multilevel confirmatory factor analysis (MCFA) to detect factor structures within and across people. Generalizability analyses showed that the largest proportion of systematic variance across mood items was at the person level, followed by the person-by-day interaction and the (comparatively small) person-by-moment interaction for items reflecting low arousal. The best-fitting MCFA model had a three-factor structure both at the between and within-person levels: positive mood, negative mood, and low-arousal states (with low arousal considered as either a separate factor or a subfactor of negative mood). We conclude that (a) mood varied more between days than between moments and (b) low arousal may be worth scoring and reporting separately from positive and negative mood states, at least in a MOUD population. Our three-factor structure differs from prior analyses of mood; more work is needed to understand the extent to which it generalizes to other populations.Copyright © 2022 American Psychological Association</t>
  </si>
  <si>
    <t>https://dx.doi.org/10.1037/pas0001160</t>
  </si>
  <si>
    <t>Psychological Assessment. 34(10) (pp 966-977), 2022. Date of Publication: 18 Aug 2022.</t>
  </si>
  <si>
    <t>Highland K.B.
 Robertson I.
 Lutgendorf M.
 Herrera G.F.
 Velosky A.G.
 Costantino R.C.
 Patzkowski M.S.</t>
  </si>
  <si>
    <t>Variation by default: cesarean section discharge opioid prescription patterns and outcomes in Military Health System hospitals: a retrospective longitudinal cohort study.</t>
  </si>
  <si>
    <t>Background: To examine factors associated with post-Cesarean section analgesic prescription variation at hospital discharge in patients who are opioid naive; and examine relationships between pre-Cesarean section patient and care-level factors and discharge morphine equivalent dose (MED) on outcomes (e.g., probability of opioid refill within 30 days) across a large healthcare system. Method(s): The Walter Reed Institutional Review Board provided an exempt determination, waiver of consent, and waiver of HIPAA authorization for research use in the present retrospective longitudinal cohort study. Patient records were included in analyses if: sex assigned in the medical record was "female," age was 18 years of age or older, the Cesarean section occurred between January 2016 to December 2019 in the Military Health System, the listed TRICARE sponsor was an active duty service member, hospitalization began no more than three days prior to the Cesarean section, and the patient was discharged to home &lt; 4 days after the Cesarean section. Result(s): Across 57 facilities, 32,757 adult patients had a single documented Cesarean section procedure in the study period; 24,538 met inclusion criteria and were used in analyses. Post-Cesarean section discharge MED varied by facility, with a median MED of 225 mg and median 5-day supply. Age, active duty status, hospitalization duration, mental health diagnosis, pain diagnosis, substance use disorder, alcohol use disorder, gestational diabetes, discharge opioid type (combined vs. opioid-only medication), concurrent tubal ligation procedure, single (vs. multiple) births, and discharge morphine equivalent dose were associated with the probability of an opioid prescription refill in bivariate analyses, and therefore were included as covariates in a generalized additive mixed model (GAMM). Generalized additive mixed model results indicated that non-active duty beneficiaries, those with mental health and pain conditions, those who received an opioid/non-opioid combination medication, those with multiple births, and older patients were more likely to obtain an opioid refill, relative to their counterparts. Conclusion(s): Significant variation in discharge pain medication prescriptions, as well as the lack of association between discharge opioid MED and probability of refill, indicates that efforts are needed to optimize opioid prescribing and reduce unnecessary healthcare variation.Copyright © 2022, The Author(s).</t>
  </si>
  <si>
    <t>https://dx.doi.org/10.1186/s12871-022-01765-8</t>
  </si>
  <si>
    <t>BMC Anesthesiology. 22(1) (no pagination), 2022. Article Number: 218. Date of Publication: December 2022.</t>
  </si>
  <si>
    <t>Powell V.D.
 Macleod C.
 Sussman J.
 Lin L.A.
 Bohnert A.S.B.
 Lagisetty P.</t>
  </si>
  <si>
    <t>Variation in Clinical Characteristics and Longitudinal Outcomes in Individuals with Opioid Use Disorder Diagnosis Codes.</t>
  </si>
  <si>
    <t>Background: Patterns of opioid use vary, including prescribed use without aberrancy, limited aberrant use, and potential opioid use disorder (OUD). In clinical practice, similar opioid-related International Classification of Disease (ICD) codes are applied across this spectrum, limiting understanding of how groups vary by sociodemographic factors, comorbidities, and long-term risks. Objective(s): (1) Examine how Veterans assigned opioid abuse/dependence ICD codes vary at diagnosis and with respect to long-term risks. (2) Determine whether those with limited aberrant use share more similarities to likely OUD vs those using opioids as prescribed. Design(s): Longitudinal observational cohort study. Participant(s): National sample of Veterans categorized as having (1) likely OUD, (2) limited aberrant opioid use, or (3) prescribed, non-aberrant use based upon enhanced medical chart review. Main Measures: Comparison of sociodemographic and clinical factors at diagnosis and rates of age-adjusted mortality, non-fatal opioid overdose, and hospitalization after diagnosis. An exploratory machine learning analysis investigated how closely those with limited aberrant use resembled those with likely OUD. Key Results: Veterans (n = 483) were categorized as likely OUD (62.1%), limited aberrant use (17.8%), and prescribed, non-aberrant use (20.1%). Age, proportion experiencing homelessness, chronic pain, anxiety disorders, and non-opioid substance use disorders differed by group. All-cause mortality was high (44.2 per 1000 person-years (95% CI 33.9, 56.7)). Hospitalization rates per 1000 person-years were highest in the likely OUD group (831.5 (95% CI 771.0, 895.5)), compared to limited aberrant use (739.8 (95% CI 637.1, 854.4)) and prescribed, non-aberrant use (411.9 (95% CI 342.6, 490.4). The exploratory analysis reclassified 29.1% of those with limited aberrant use as having likely OUD with high confidence. Conclusion(s): Veterans assigned opioid abuse/dependence ICD codes are heterogeneous and face variable long-term risks. Limited aberrant use confers increased risk compared to no aberrant use, and some may already have OUD. Findings warrant future investigation of this understudied population.Copyright © 2022, This is a U.S. Government work and not under copyright protection in the US; foreign copyright protection may apply.</t>
  </si>
  <si>
    <t>https://dx.doi.org/10.1007/s11606-022-07732-w</t>
  </si>
  <si>
    <t>Journal of General Internal Medicine. 38(3) (pp 699-706), 2023. Date of Publication: February 2023.</t>
  </si>
  <si>
    <t>Schumacher C.S.
 Menendez M.E.
 Pagani N.R.
 Freiberg A.A.
 Kwon Y.-M.
 Bedair H.
 Ring D.
 Rubash H.E.</t>
  </si>
  <si>
    <t>Variation in perioperative opioid use after total joint arthroplasty.</t>
  </si>
  <si>
    <t>Objective: We studied variation in perioperative opioid use after total joint arthroplasty with respect to patient and procedure characteristics in order to inform initiatives to optimize pain relief. Method(s): We recorded perioperative opioid consumption for a cohort of total joint arthroplasty patients to identify factors underlying variation in perioperative opioid use. Result(s): Younger patient age, tobacco use, greater symptoms of depression, private insurance, and knee arthroplasty were associated with increased opioid consumption. Conclusion(s): Awareness of the patient characteristics associated with increased perioperative opioid use can help inform implementation of targeted strategies for safe, optimal pain relief and satisfaction.Copyright © 2021</t>
  </si>
  <si>
    <t>https://dx.doi.org/10.1016/j.jor.2021.05.003</t>
  </si>
  <si>
    <t>Journal of Orthopaedics. 25 (pp 162-166), 2021. Date of Publication: 01 May 2021.</t>
  </si>
  <si>
    <t>Variation in the MU-opioid receptor gene (OPRM1) moderates the effects of targeted rejection on depression.</t>
  </si>
  <si>
    <t>Targeted rejection is a psychologically noxious form of life stress that involves the intentional social rejection of an individual by others. Events of this type have been found to precipitate major depressive disorder three times faster than other forms of severe life stress. In addition, there is some evidence that exposure to targeted rejection is associated with increased pro-inflammatory gene expression, which has been implicated in the pathophysiology of depression. Despite these findings, however, not everyone who experiences targeted rejection becomes depressed, and the factors that modify depressotypic responses to targeted rejection life events remain unknown. To address this issue, we examined whether a single nucleotide polymorphism in the mu-opioid receptor gene (OPRM1) moderates the impact of exposure to targeted rejection on depressive symptoms. We focused on OPRM1 because a functional polymorphism in this gene (118A/G) has been found to be related to potentiated neural responses to social rejection in the laboratory, as well as to greater experiences of social rejection in daily life. Participants were 387 adolescents sampled from a longitudinal community study of intergenerational transmission of risk for depression. Participants were genotyped for OPRM1 and were interviewed at age 20 to assess their exposure to different types of recent life stress. Severity of depression was assessed using the Beck Depression Inventory (BDI). Although there was no main effect of OPRM1 status on depression severity (p = .67), as predicted, OPRM1 status did moderate a significant association between exposure to recent targeted rejection life stress and depression severity, F(2, 386) = 3.32, p = .037. Specifically, whereas G allele carriers and A homozygotes had similar levels of depressive symptoms under conditions of no recent severe life stress (Mean BDI scores = 6.3 and 6.8, respectively), A homozygotes and G allele carriers who experienced a recent severe targeted rejection life event had average BDI scores of 7.9 and 15.8, respectively. Therefore, targeted rejection was approximately twice as depressogenic for G allele carriers than for A homozygotes. These data highlight a gene X environment interaction effect and suggest that differences in risk for depression following targeted rejection may be partly attributable to variation in the mu-opioid receptor gene.</t>
  </si>
  <si>
    <t>https://dx.doi.org/10.1097/01.psy.0000429452.16135.1b</t>
  </si>
  <si>
    <t>Psychosomatic Medicine. Conference: 71st Annual Scientific Meeting of the American Psychosomatic Society. Miami, FL United States. Conference Publication: (var.pagings). 75(3) (pp A-19), 2013. Date of Publication: April 2013.</t>
  </si>
  <si>
    <t>Kalpatthi R.V.
 Hall M.
 Dalal J.
 Woods G.M.</t>
  </si>
  <si>
    <t>Vasoocclusive painful episodes and the risk of acute chest syndrome in children with sickle cell disease: Does the selection of parenteral opioid matter?.</t>
  </si>
  <si>
    <t>Background: Vaso-occlusive painful episodes (VOC) is the most common cause of hospitalization in patients with sickle cell disease (SCD) that often requires opioid analgesics and intravenous fluids. However, due to respiratory depression, the use of opioids during these painful episodes has been associated with the risk of development of acute chest syndrome (ACS), the major cause of early mortality in these patients. Nalbuphine is a unique opioid analgesic that effectively treats pain but lacks significant respiratory depression. Previous small scale studies (Pediatr Blood Cancer 2005 and J Pediatr Hematol Oncol 2011) suggested a lower risk of ACS in patients receiving Nalbuphine during VOC when compared with morphine. We sought to compare outcomes and the risk of ACS in pediatric sickle cell patients hospitalized for VOC in relationship to different opioid treatments. Method(s): We used the Pediatric Health Information System (PHIS), an administrative database of children's hospitals in the US. Patients &lt;= 21 years of age with SCD from 43 hospitals from 2005-2013 were included in the study. SCD patients who had a primary diagnosis VOC (ICD-9 codes 282.62, 282.64, 282.42 and 282.69) were included. VOC hospitalizations were divided into four different narcotic analgesic groups. In bivariate analyses, we compared patient demographics, treatment details, risk of ACS, length of stay, hospital costs, and readmissions across groups using chi-square tests or Kruskal-Wallis tests as appropriate. Multivariable models accounted for hospital clustering with generalized estimating equations for binary outcomes and generalized linear mixed effects models with random hospital intercepts and an exponential distribution (due to skewness of the data) for continuous outcomes. A p-value &lt;.05 was considered statistically significant. Result(s): From 2005 to 2013, a total of 11260 unique pediatric SCD patients were identified. These patients had 42688 VOC hospitalizations, and received a single parenteral narcotic analgesic during each hospitalization (Morphine 82.2%, Hydromorphone 13.3%, Fentanyl 2.4% and Nalbuphine 2.1% of VOC hospitalizations). Table 1 describes the outcomes of VOC hospitalizations for all four narcotic groups. In unadjusted analysis, patients who received Nalbuphine only had significantly lower risk of ACS diagnosis (5.6%), ICU admissions (0.9%), shorter median length of stay (2 days) and lower median hospitalization costs ($4345) [Table 1]. Patients who received Morphine had less readmission within 3 and 7 days of discharge after VOC hospitalizations (Table 1). Multivariate analysis after adjusting for age, gender, hospital, season, race, payer source, and complex chronic conditions confirmed that patients who received Nalbuphine had significantly lower risk of ACS diagnosis, ICU admissions, shorter median length of stay, and lower median hospitalization costs compared to patients who received Morphine, Hydromorphone or Fentanyl (Table 2). Conclusion(s): In our largest pediatric in-patient sickle cell cohort, Nalbuphine was associated with significantly lower risk of development of ACS when compared with other opioids. In addition, patients received Nalbuphine had significantly lower ICU admissions, shorter hospital stay and lower hospitalization costs suggesting better pain control. However, our study shows that Nalbuphine in this patient population is rarely utilized. Prospective studies are needed to confirm this association and to elucidate the mechanisms that underlie these beneficial effects of Nalbuphine in this patient population.</t>
  </si>
  <si>
    <t>Blood. Conference: 56th Annual Meeting of the American Society of Hematology, ASH 2014. San Francisco, CA United States. Conference Publication: (var.pagings). 124(21) (no pagination), 2014. Date of Publication: 06 Dec 2014.</t>
  </si>
  <si>
    <t>Bargagli A.M.
 Faggiano F.
 Amato L.
 Salamina G.
 Davoli M.
 Mathis F.
 Cuomo L.
 Schifano P.
 Burroni P.
 Perucci C.A.</t>
  </si>
  <si>
    <t>VEdeTTE, a longitudinal study on effectiveness of treatments for heroin addiction in Italy: Study protocol and characteristics of study population.</t>
  </si>
  <si>
    <t>The aim of this study was to provide a methodological overview of the study design of the national evaluation large-scale study VEdeTTE and a description of the VEdeTTE study population and to compare enrollments with refusals and the study population with the overall clients at the National Health System (NHS) treatment centers. VEdeTTE is a longitudinal study of heroin addicts recruited in 115 NHS treatment centers in Italy, 1998-2001; 11,903 people were enrolled, 3876 refused to participate; data were analysed on 10,454. Information from refusals was compared to enrollments. The characteristics of the cohort were compared to those of all patients treated in 1999 in Italy. Refusals had a lower educational level and less regular occupational status than those enrolled. Fourteen percent of enrolled patients were women; heroin users in the VEdeTTE study were older than patients attending all NHS treatment centers in Italy; incident cases were less represented. The majority of participants had more than 8 years of education, 33.5% were regularly employed, and only 2% did not have a fixed address. Injectors were 72.3%; 40.6% had a previous overdose, and 14.3% had been imprisoned for life; 15.7% shared injection equipment during the previous 6 months. The proportion of participants reporting heroin use approximately halved from the beginning of the current treatment to the time of the interview. The VEdeTTE study is the biggest cohort of heroin addicts attending treatment centers in Europe. The Italian heroin-addicted population under treatment seems to have low level of education but good social integration. Compared with men, women show a higher severity. Participants show a beneficial effect of treatment. Copyright © 2006 Informa Healthcare.</t>
  </si>
  <si>
    <t>https://dx.doi.org/10.1080/10826080601025482</t>
  </si>
  <si>
    <t>Substance Use and Misuse. 41(14) (pp 1861-1879), 2006. Date of Publication: 01 Jul 2006.</t>
  </si>
  <si>
    <t>Stevens B.W.
 Borren N.Z.
 Velonias G.
 Conway G.
 Cleland T.
 Andrews E.
 Khalili H.
 Garber J.G.
 Xavier R.J.
 Yajnik V.
 Ananthakrishnan A.N.</t>
  </si>
  <si>
    <t>Vedolizumab Therapy Is Associated with an Improvement in Sleep Quality and Mood in Inflammatory Bowel Diseases.</t>
  </si>
  <si>
    <t>Introduction: Poor sleep, depression, and anxiety are common in patients with inflammatory bowel diseases (IBD) and associated with increased risk of relapse and poor outcomes. The effectiveness of therapies in improving such psychosocial outcomes is unclear but is an important question to examine with increasing selectivity of therapeutic agents. Method(s): This prospective cohort enrolled patients with moderate-to-severe CD or UC starting biologic therapy with vedolizumab or anti-tumor necrosis factor alpha agents (anti-TNF). Sleep quality, depression, and anxiety were measured using validated short-form NIH PROMIS questionnaires assessing sleep and mood quality over the past 7 days. Disease activity was assessed using validated indices. Improvement in sleep and mood scores from baseline was assessed, and regression models were used to identify determinants of sleep quality. Result(s): Our study included 160 patients with IBD (49 anti-TNF, 111 Vedolizumab) among whom half were women and the mean age was 40.2 years. In the combined cohort, we observed a statistically significant and meaningful decrease in mean scores from baseline (52.8) by week 6 (49.8, p = 0.002). Among vedolizumab users, sleep T-score improved from baseline (53.6) by week 6 (50.7) and persisted through week 54 (46.5, p = 0.009). Parallel reductions in depression and anxiety were also noted (p &lt; 0.05 by week 6). We observed no difference in improvement in sleep, depression, and anxiety between vedolizumab and anti-TNF use at week 6. Conclusion(s): Both vedolizumab and anti-TNF biologic therapies were associated with improvement in sleep and mood quality in IBD.Copyright © 2016, Springer Science+Business Media New York.</t>
  </si>
  <si>
    <t>https://dx.doi.org/10.1007/s10620-016-4356-2</t>
  </si>
  <si>
    <t>Digestive Diseases and Sciences. 62(1) (pp 197-206), 2017. Date of Publication: 01 Jan 2017.</t>
  </si>
  <si>
    <t>Kim G, Green SM, Denmark TK, Krauss B.</t>
  </si>
  <si>
    <t>Ventilatory response during dissociative sedation in children-a pilot study</t>
  </si>
  <si>
    <t>Acad Emerg Med. 2003 Feb;10(2):140-5. doi: 10.1197/aemj.10.2.140.</t>
  </si>
  <si>
    <t>10.1197/aemj.10.2.140</t>
  </si>
  <si>
    <t>Konijnenberg C, Melinder A.</t>
  </si>
  <si>
    <t>Verbal and nonverbal memory in school-aged children born to opioid-dependent mothers</t>
  </si>
  <si>
    <t>Early Hum Dev. 2022 Aug;171:105614. doi: 10.1016/j.earlhumdev.2022.105614. Epub 2022 Jun 24.</t>
  </si>
  <si>
    <t>10.1016/j.earlhumdev.2022.105614</t>
  </si>
  <si>
    <t>Smola, S; Justice, AC; Wagner, J; Rabeneck, L; Weissman, S; Rodriguez-Barradas, M</t>
  </si>
  <si>
    <t>Veterans aging cohort three-site study (VACS 3): overview and description</t>
  </si>
  <si>
    <t>Veterans Aging Cohort Three-Site Study; middle-aged individuals; HIV infection; age-related differences</t>
  </si>
  <si>
    <t>DEPRESSION SCALE; NEGATIVE AFFECT; OLDER ADULTS; PRIMARY-CARE; SHORT-FORM; CES-D; VALIDITY; RELIABILITY; VALIDATION; ATTRIBUTES</t>
  </si>
  <si>
    <t>Outcomes for middle-aged and older individuals with HIN infection are poor, and are likely to be mediated by age-related differences in risks and resources (access to care, relationship with the provider, comorbid conditions, health habits, and changes brought about by aging). The goal of the Veterans Aging Cohort Three-Site Study (VACS 3) is to study the influence of age and mediating factors on outcomes with HIV in order to identify mutable mediators of poorer outcomes. VACS 3 is an observational, longitudinal study. Data sources include patient and provider surveys and electronic medical data collected at baseline and 12-month follow-up from the Infections Disease Clinics at three Veterans Affairs Medical Centers (Cleveland, OH, Houston, TX, and Manhattan, NY). Trained Survey Coordinators at each site determined which patients are HIV infected, obtained consent, and asked the patient to complete a questionnaire. The primary provider also completed a questionnaire. Twelve-month follow-up will be completed July 2001. Of all veterans with HIV seen in these clinics 85% (881) have consented and enrolled. Of the 881 corresponding provider surveys, 92% were completed. Mean age is 49; 55% are African-American; 38% of the sample were men who have sex with men; and less than 2% are women. Almost a third (32%) have been without a permanent address. Complimentary or alternative therapies are common as are the use of cigarettes, alcohol, and illicit drugs. The majority (87%) of the patients are taking multiple antiretroviral medications. The median CD4 count is 331 mm(3), and the median viral load was 714 copies/ml. There is substantial variation by site. Veterans with HIV infection have characteristics that will likely become more prevalent among HIN-infected persons in the United States: they are older, commonly suffer comorbid disease, and are members of minority populations. VACS 3 may help inform the design of future clinical interventions to improve outcomes for people aging with HIV. (C) 2001 Elsevier Science Inc. All rights reserved.</t>
  </si>
  <si>
    <t>Rosen M.I.
 Rosenheck R.A.
 Shaner A.
 Eckman T.
 Gamache G.
 Krebs C.</t>
  </si>
  <si>
    <t>Veterans who may need a payee to prevent misuse of funds for drugs.</t>
  </si>
  <si>
    <t>Objective: This study sought to determine the possible need for a payee among Department of Veterans Affairs (VA) inpatients with substance use disorders who receive public support payments. Method(s): A total of 290 veterans hospitalized in VA psychiatric units completed a survey designed to identify patients who may be in need of a payee because of excessive expenditures for substances of abuse. Level 1 screening identified patients with a general likelihood of needing a payee because they received public support payments, did not have a payee, and had a substance abuse diagnosis. Level 2 screening identified level 1 patients for whom there was further evidence of need for a payee because, in addition to spending substantial amounts of money on substances of abuse, they reported either difficulty meeting basic material needs or substantial harm from substance use. Result(s): Of 290 patients surveyed, 78 (27 percent) met level 1 criteria. Altogether, 35 patients (45 percent of level 1 patients and 13 percent of all surveyed patients) met the more specific level 2 criteria, indicating that they were likely to be in need of a payee. As expected, veterans who met the level 2 criteria were more likely than those meeting only the level 1 criteria to have both self-rated and clinician-rated difficulties managing money. However, clinicians did not rate these veterans as more likely to benefit from a payee. Conclusion(s): A substantial proportion of veterans who have not been assigned a payee may need one. More effective approaches to money management in this population are needed.</t>
  </si>
  <si>
    <t>https://dx.doi.org/10.1176/appi.ps.53.8.995</t>
  </si>
  <si>
    <t>Psychiatric Services. 53(8) (pp 995-1000), 2002. Date of Publication: 2002.</t>
  </si>
  <si>
    <t>Amaro H.
 Fried L.E.
 Cabral H.
 Zuckerman B.</t>
  </si>
  <si>
    <t>Violence during pregnancy and substance use.</t>
  </si>
  <si>
    <t>Violent incidents were assessed as part of a prospective study of 1,243 pregnant women. Participants were predominantly poor, urban, minority group women. Seven percent (n = 92) of women reported physical or sexual violence during pregnancy. Most of the women (94 percent) knew their assailant. Victims of violence were at greater risk of having a history of depression and attempted suicide, having more current depressive symptoms, reporting less happiness about being pregnant, and receiving less emotional support from others for the current pregnancy. Comparisons of victims and non-victims showed that victims were more likely to be users of alcohol and drugs. In addition, partners of victims were more likely to use marijuana and cocaine. When possible confounders were controlled using multivariable analyses, a woman's alcohol use during pregnancy and her partner's drug use were independently associated with an increased risk of being a victim of violence during pregnancy. Results of this study highlight the importance of assessing exposure to violence during prenatal care, especially among women who are heavy users of alcohol or drugs or whose partners use these substances.</t>
  </si>
  <si>
    <t>http://dx.doi.org/10.2105/AJPH.80.5.575</t>
  </si>
  <si>
    <t>American Journal of Public Health. 80(5) (pp 575-579), 1990. Date of Publication: 1990.</t>
  </si>
  <si>
    <t>Vevera J.</t>
  </si>
  <si>
    <t>Violent offenders: Prevalence, diagnosis and treatment.</t>
  </si>
  <si>
    <t>While the relationship between psychiatric disorders and violent behavior has been studied in the USA and Western Europe, there has been no systematic research in this area in the post communist countries. In our previous studies, we examined a) prevalence and characteristics of violence among psychiatric patients, b) trends in violent behavior among patient suffering from schizophrenia and c) their victimization Prevalence: In 1-year prospective study in 140-bed university-based psychiatric clinic prevalence of violence among all hospitalized patients was 5 %. Patients with organic disorders exhibited most violence (14%), followed by patients suffering from schizophrenia (7%). Trends in violent behavior: While number of reports confirm rapidly growing rate of mentally disordered offenders, this does not apply to the Czech Republic. In our first study (1) we analyzed prevalence of violence among schizophrenic patients in the years 1949, 1969, 1989, and 2000 in Prague (Czech Republic). Overall, violence was 41.8% for men and 32.7% for women. There was no increase in violence in schizophrenic patients between 1949 and 1989, and only a marginally higher prevalence of violence was reported in the 2000 sample. Family members and medical staff are the most frequent victims of violence. In the second study, we have not found significant increase in admissions to a large forensic psychiatric facility between 2002 and 2007. Further, number of court ordered forensic treatments between 1991 and 2007 for o psychiatric and sex offences remained unchanged. However there was a steep increase (162 %) in number of treatments imposed for abusing illicit drugs. We have hypothesized that the high rate of adult psychiatric hospitalizations has protected patients with serious mental disorders from engaging in criminal behavior. It is necessary to identify the subgroup of patients for whom longer inpatient care is of benefit. In the Czech Republic, this process is important in the sense that there is a need to promote shorter hospitalizations and high quality community care for the vast majority of patients. Victimization: It is becoming increasingly clear that people with schizophrenia are more often victims than perpetrators of violence. In our current study in psychiatric inpatients 39% female and 30% male schizophrenic patients were victimized during previous 6 months (using MacArthur Questionnaire) and and 7% men and 14% women suffered also from PTSD (using SCID module) Conclusion(s): The high rate of PTSD in persons with schizophrenia has important clinical implications. Once PTSD will be diagnosed another therapeutic procedures (e.g. cognitive restructuring, exposure therapy) could be added to antipsychotic therapy. Effective treatment for those problems could improve both physical and mental health functioning.</t>
  </si>
  <si>
    <t>https://dx.doi.org/10.1016/S0924-9338%2812%2974100-7</t>
  </si>
  <si>
    <t>European Psychiatry. Conference: 20th European Congress of Psychiatry, EPA 2012. Prague Czechia. Conference Publication: (var.pagings). 27(SUPPL. 1) (no pagination), 2012. Date of Publication: 2012.</t>
  </si>
  <si>
    <t>Paioni P, Aebi-Popp K, Martinez de Tejada B, Rudin C, Bernasconi E, Braun DL, Kouyos R, Wagner N, Crisinel PA, Güsewell S, Darling KEA, Duppenthaler A, Baumann M, Polli C, Fischer T, Kahlert CR; Swiss HIV Cohort Study (SHCS) and the Swiss Mother and Child HIV Cohort Study (MoCHiV).</t>
  </si>
  <si>
    <t>Viral suppression and retention in HIV care during the postpartum period among women living with HIV: a longitudinal multicenter cohort study</t>
  </si>
  <si>
    <t>Lancet Reg Health Eur</t>
  </si>
  <si>
    <t>10.1016/j.lanepe.2023.100656</t>
  </si>
  <si>
    <t>Rudin C.
 Kouyos R.
 Gusewell S.
 Darling K.E.A.
 Fischer T.
 Abela I.
 Aebi-Popp K.
 Anagnostopoulos A.
 Battegay M.
 Baumann M.
 Bernasconi E.
 Braun D.L.
 Bucher H.C.
 Calmy A.
 Cavassini M.
 Ciuffi A.
 Crisinel P.A.
 Darling K.
 Duppenthaler A.
 Dollenmaier G.
 Egger M.
 Elzi L.
 Fehr J.
 Fellay J.
 Francini K.
 Furrer H.
 Fux C.A.
 Gunthard H.F.
 Hachfeld A.
 Haerry D.
 Hasse B.
 Hirsch H.H.
 Hoffmann M.
 Hosli I.
 Huber M.
 Jackson-Perry D.
 Kahlert C.R.
 Kaiser L.
 Kapfhammer E.
 Keiser O.
 Klimkait T.
 Kohns M.
 Kottanattu L.
 Kouyos R.D.
 Kovari H.
 Kusejko K.
 Labhardt N.
 Martinez de Tejada B.
 Marzolini C.
 Metzner K.J.
 Muller N.
 Nemeth J.
 Nicca D.
 Notter J.
 Paioni P.
 Pantaleo G.
 Perreau M.
 Polli C.
 Rauch A.
 Salazar-Vizcaya L.
 Schmid P.
 Speck R.
 Stockle M.
 Tarr P.
 Thanh Lecompte M.
 Trkola A.
 Wagner N.
 Wandeler G.
 Weisser M.
 Yerly S.</t>
  </si>
  <si>
    <t>Viral suppression and retention in HIV care during the postpartum period among women living with HIV: a longitudinal multicenter cohort study.</t>
  </si>
  <si>
    <t>Background: Low rates of postnatal retention in HIV care and viral suppression have been reported in women living with HIV (WLWH) despite viral suppression at delivery. At the same time, postpartum follow-up is of crucial importance in light of the increasing support offered in many resource-rich countries including Switzerland to WLWH choosing to breastfeed their infant, if optimal scenario criteria are met. Method(s): We longitudinally investigated retention in HIV care, viral suppression, and infant follow-up in a prospective multicentre HIV cohort study of WLWH in the optimal scenario who had a live birth between January 2000 and December 2018. Risk factors for adverse outcomes in the first year postpartum were assessed using logistic and proportional hazard models. Finding(s): Overall, WLWH were retained in HIV care for at least six months after 94.2% of the deliveries (694/737). Late start of combination antiretroviral therapy (cART) during the third trimester was found to be the main risk factor for failure of retention in HIV care (crude odds ratio [OR] 3.91; 95% confidence interval [CI], 1.50-10.22; p = 0.005). Among mothers on cART until at least one year after delivery, 4.4% (26/591) experienced viral failure, with illicit drugs use being the most important risk factor (hazard ratio [HR], 13.2; 95% CI, 2.35-73.6; p = 0.003). The main risk factors for not following the recommendations regarding infant follow-up was maternal depression (OR, 3.52; 95% CI, 1.18-10.52; p = 0.024). Interpretation(s): Although the results are reassuring, several modifiable risk factors for adverse postpartum outcome, such as late treatment initiation and depression, were identified. These factors should be addressed in HIV care of all WLWH, especially those opting to breastfeed in resource-rich countries. Funding(s): This study has been financed within the framework of theSwiss HIV Cohort Study, supported by theSwiss National Science Foundation (grant#201369), by SHCS project 850 and by theSHCS research foundation.Copyright © 2023 The Author(s)</t>
  </si>
  <si>
    <t>https://dx.doi.org/10.1016/j.lanepe.2023.100656</t>
  </si>
  <si>
    <t>The Lancet Regional Health - Europe. 31 (no pagination), 2023. Article Number: 100656. Date of Publication: August 2023.</t>
  </si>
  <si>
    <t>Faruki A.A.
 Nguyen T.B.
 Gasangwa D.-V.
 Levy N.
 Proeschel S.
 Yu J.
 Ip V.
 McGourty M.
 Korsunsky G.
 Novack V.
 Mueller A.L.
 Banner-Goodspeed V.
 Rozental T.D.
 O'Gara B.P.</t>
  </si>
  <si>
    <t>Virtual reality immersion compared to monitored anesthesia care for hand surgery: A randomized controlled trial.</t>
  </si>
  <si>
    <t>Introduction Common anesthesia practice for hand surgery combines a preoperative regional anesthetic and intraoperative monitored anesthesia care (MAC). Despite adequate regional anesthesia, patients may receive doses of intraoperative sedatives which can result in oversedation and potentially avoidable complications. VR could prove to be a valuable tool for patients and providers by distracting the mind from processing noxious stimuli resulting in minimized sedative use and reduced risk of oversedation without negatively impacting patient satisfaction. Our hypothesis was that intraoperative VR use reduces sedative dosing during elective hand surgery without detracting from patient satisfaction as compared to a usual care control. Methods Forty adults undergoing hand surgery were randomized to receive either intraoperative VR in addition to MAC, or usual MAC. Patients in both groups received preoperative regional anesthesia at provider discretion. Intraoperatively, the VR group viewed programming of their choice via a head-mounted display. The primary outcome was intraoperative propofol dose per hour (mg . hr-1). Secondary outcomes included patient reported pain and anxiety, overall satisfaction, functional outcome, and post anesthesia care unit (PACU) length of stay (LOS). Results Of the 40 enrolled patients, 34 completed the perioperative portion of the trial. VR group patients received significantly less propofol per hour than the control group (Mean (+/-SD): 125.3 (+/-296.0) vs 750.6 (+/-334.6) mg . hr-1, p&lt;0.001). There were no significant differences between groups in patient reported overall satisfaction, (0-100 scale, Median (IQR) 92 (77-100) vs 100 (100-100), VR vs control, p = 0.087). There were no significant differences between groups in PACU pain scores, perioperative opioid analgesic dose, or in postoperative functional outcome. PACU LOS was significantly decreased in the VR group (53.0 (43.0-72.0) vs 75.0 (57.5-89.0) min, p = 0.018). Conclusion VR immersion during hand surgery led to significant reductions in intraoperative propofol dose and PACU LOS without negatively impacting key patient reported outcomes.Copyright © 2022 Faruki et al. This is an open access article distributed under the terms of the Creative Commons Attribution License, which permits unrestricted use, distribution, and reproduction in any medium, provided the original author and source are credited.</t>
  </si>
  <si>
    <t>https://dx.doi.org/10.1371/journal.pone.0272030</t>
  </si>
  <si>
    <t>PLoS ONE. 17(9 September) (no pagination), 2022. Article Number: e0272030. Date of Publication: September 2022.</t>
  </si>
  <si>
    <t>Schankin C.J.
 Maniyar F.H.
 Digre K.B.
 Goadsby P.J.</t>
  </si>
  <si>
    <t>Visual snow' - A disorder distinct from persistent migraine aura.</t>
  </si>
  <si>
    <t>Patients with 'visual snow' report continuous tiny dots in the entire visual field similar to the noise of an analogue television. As they frequently have migraine as a comorbidity with ophthalmological, neurological and radiological studies being normal, they are offered various diagnoses, including persistent migraine aura, post-hallucinogen flashback, or psychogenic disorder. Our aim was to study patients with 'visual snow' to characterize the phenotype. A three-step approach was followed: (i) a chart review of patients referred to us identified 22 patients with 'visual snow'. Fifteen had additional visual symptoms, and 20 patients had comorbid migraine, five with aura; (ii) to identify systematically additional visual symptoms, an internet survey (n = 275) of self-assessed 'visual snow' subjects done by Eye On Vision Foundation was analysed. In two random samples from 235 complete data sets, the same eight additional visual symptoms were present in &gt;33% of patients: palinopsia (trailing and afterimages), entoptic phenomena (floaters, blue field entoptic phenomenon, spontaneous photopsia, self-light of the eye), photophobia, and nyctalopia (impaired night vision); and (iii) a prospective semi-structured telephone interview in a further 142 patients identified 78 (41 female) with confirmed 'visual snow' and normal ophthalmological exams. Of these, 72 had at least three of the additional visual symptoms from step (ii). One-quarter of patients had 'visual snow' as long as they could remember, whereas for the others the mean age of onset was 21 +/- 9 years. Thirty-two patients had constant visual symptoms, whereas the remainder experienced either progressive or stepwise worsening. Headache was the most frequent symptom associated with the beginning or a worsening of the visual disturbance (36%), whereas migraine aura (seven patients) and consumption of illicit drugs (five, no hallucinogens) were rare. Migraine (59%), migraine with aura (27%), anxiety and depression were common comorbidities over time. Eight patients had first degree relatives with visual snow. Clinical investigations were not contributory. Only a few treatment trials have been successful in individual patients. Our data suggest that 'visual snow' is a unique visual disturbance clinically distinct from migraine aura that can be disabling for patients. Migraine is a common concomitant although standard migraine treatments are often unhelpful. 'Visual snow' should be considered a distinct disorder and systematic studies of its clinical features, biology and treatment responses need to be commenced to begin to understand what has been an almost completely ignored problem. © 2014 The Author (2014). Published by Oxford University Press on behalf of the Guarantors of Brain. All rights reserved.</t>
  </si>
  <si>
    <t>https://dx.doi.org/10.1093/brain/awu050</t>
  </si>
  <si>
    <t>Brain. 137(5) (pp 1419-1428), 2014. Date of Publication: May 2014.</t>
  </si>
  <si>
    <t>Kanai A.
 Matsumoto S.
 Hayashi N.
 Shimao J.
 Nagahara Y.</t>
  </si>
  <si>
    <t>Visual/emotional stimuli and treatment with antidepressants alter Numerical Rating Scale score in patients with chronic pain.</t>
  </si>
  <si>
    <t>Study objective To examine the impact of visual stimulation (exciting red and tranquilizing green) on the score of the Numerical Rating Scale (NRS) questionnaire in patients with chronic pain. Design Prospective randomized study. Setting Outpatient pain clinic of a university hospital. Patients Two hundred outpatients with chronic pain. Interventions Patients were randomly assigned to receive the NRS questionnaire printed on either red paper (red group) or green paper (green group). Measurements The questionnaire included 5 questions consisting of the NRS in the worst, in the least, and in the average pain during last week and the NRS at rest and on movement at present. Calculation of the sample size was based on power of 0.8 and alpha = .01. Main results The NRS scores were not different between the 2 groups. In patients on antidepressants (n = 76) and with depression (n = 49), the NRS scores, except the NRS in the worst pain during last week score in patients on antidepressants, were significantly higher in the red group than in the green group (all P &lt;= .040). In the red group, the NRS scores were significantly higher in patients with than without depression (all P &lt;=.003), whereas there was no difference in the scores between patients of the green group with and without depression. Conclusion Our findings suggest that visual/emotional stimuli and treatment with antidepressants alter the NRS score in patients with chronic pain.Copyright © 2016 Elsevier Inc.</t>
  </si>
  <si>
    <t>https://dx.doi.org/10.1016/j.jclinane.2016.10.027</t>
  </si>
  <si>
    <t>Journal of Clinical Anesthesia. 36 (pp 90-93), 2017. Date of Publication: 01 Feb 2017.</t>
  </si>
  <si>
    <t>Osunkwo I.
 Cherry K.
 Adisa F.
 Dampier C.
 Ofori-Acquah S.
 Ziegler T.
 Eckman J.
 Tangpricha V.</t>
  </si>
  <si>
    <t>Vitamin D deficiency is a novel risk factor for chronic pain in sickle cell disease.</t>
  </si>
  <si>
    <t>Introduction: Nearly 43% of African American adults and 53- 70% of African American adolescents in the U.S. have vitamin D deficiency (VDD), ten times more than is seen in Caucasians.1 VDD is also quite common in sickle cell disease (SCD) with prevalence rates of 65-100%.M VDD has been associated with chronic musculoskeletal pain, reduced lower extremity strength (myopathy), osteoporosis, and risk of falls and fractures in adult populations.10 Pain is also a hallmark symptom of SCD accounting for the majority of SCD morbidity. Some patients with SCD develop debilitating chronic pain with an unclear etiology and unsatisfactory response to treatment. Since both VDD and SCD can cause chronic pain, compression fractures and myopathy. We therefore sought to determine if VDD played a role in shaping the musculoskeletal clinical phenotype of SCD, Hypothesis: We hypothesized that VDD contributes to the poor musculoskeletal health and chronic pain of SCD, Therefore we aimed to evaluate the musculoskeletal health, pain status, opioid analgesic use, depression and quality of life in SCD patients with and without chronic pain and determine if the presence or severity of VDD is associated with a more severe clinical phenotype. Method(s): We measured 25 hydroxyvitamin D (25(OH)D) levels in a convenience sample of SCD subjects who attended our comprehensive sickle cell clinic and correlated these levels with their clinical history, including the presence of bone fragility such as avascular necrosis (AVN), compression spine fractures (CSFx), abnormal bone density, chronic pain (CP) and the use of hydroxyurea (HU), Chronic pain status was determined by daily opioid use, pain diary reporting &gt;50% positive pain days and self reports of pain documented in clinical chart. Result(s): Fifty-three subjects were assessed with a mean age of 12y+5.5 (range 1- 19y); 43% were male. The genotype distribution was: 2 HbSBthal+, 11 HbSC, 41 HbSS, Thirty two percent had chronic pain and were on daily opioid therapy; 42% had a history of bone fragility as evidenced by either AVN or CSFx; and 52% were receiving HU or blood transfusions. Mean 25(OH) D level was 12.9+7,1 (range 4.9- 29 ng/mL). There was an inverse relationship between 25(OH) D level and PTH (R value -0,4394; p=0,0033). All subjects had subnormal 25(OH) D levels (&lt; 32ng/ml). Eighty six percent (46/53) of subjects had VDD (25(OH) D &lt;20ng/mL), 13% (7/53) had profound VDD (25(OH) D &lt;5ng/mL), Vitamin D deficiency was frequently associated with the presence of chronic pain (p=0.0032), the presence of AVN (p=0,0033) and with increasing age (p=0.001). These results support reports by several investigators including Plotnikoff and Quigley11 on the high rates of VDD among individuals with chronic pain. This is the first report of any correlation between VDD and chronic pain in SCD. Conclusion(s): We conclude that VDD is highly prevalent in SCD and is associated with chronic pain and AVN. Our results support screening for and correction of VDD in the evaluation and management of the chronic musculoskeletal morbidity of SCD disease. Longitudinal and randomized intervention studies are needed to better delineate the role of vitamin D status and/or vitamin D supplementation in the evolution of SCD bone morbidity.</t>
  </si>
  <si>
    <t>https://dx.doi.org/10.1002/ajh.21763</t>
  </si>
  <si>
    <t>American Journal of Hematology. Conference: 4th Annual Sickle Cell Disease Research and Educational Symposium and Grant Writing Institute and Annual National Sickle Cell Disease Scientific Meeting. Hollywood, FL United States. Conference Publication: (var.pagings). 85(8) (pp E17-E18), 2010. Date of Publication: August 2010.</t>
  </si>
  <si>
    <t>Zhou Y.-L.
 Wu F.-C.
 Liu W.-J.
 Zheng W.
 Wang C.-Y.
 Zhan Y.-N.
 Lan X.-F.
 Ning Y.-P.</t>
  </si>
  <si>
    <t>Volumetric changes in subcortical structures following repeated ketamine treatment in patients with major depressive disorder: a longitudinal analysis.</t>
  </si>
  <si>
    <t>Abnormal subcortical structures have been associated with major depressive disorder (MDD) and could be reversed by antidepressant treatment. To date no study has examined the relationship between subcortical volumes and repeated ketamine treatment. The current study investigated volume changes in specific subcortical structures and hippocampal subfields after six ketamine infusions. Forty-four patients with MDD received six subanesthetic dose infusions of ketamine. Depressive symptoms were assessed and magnetic resonance imaging scans were performed before and after six ketamine infusions. FreeSurfer software was used to process the T1 images and analyze the volumes of the subcortical regions and hippocampal subfields. After six ketamine infusions, increases were observed in the volumes of the left amygdala; the right hippocampus; the cornu ammonis 4 body, granule cell and molecular layer of the dentate gyrus body in the left hippocampus; and the cornu ammonis 4 head and molecular layer head in the right hippocampus. Positive correlations were found between symptom improvement and the pretreatment volumes of the right thalamus (r = 0.501; P = 0.001) and left subiculum head of the hippocampus (r = 0.471; P = 0.002), and changes in the volumes of the left amygdala (r = -0.452; P = 0.003) and the left cornu ammonis 4 body (r = -0.537; P &lt; 0.001). Our findings provided evidence for critical roles of the amygdala and specific hippocampal subfields in the antidepressant effect of repeated ketamine treatment. Relatively larger volumes in right thalamus and left subiculum head in the hippocampus can predict a superior clinical outcome of ketamine treatment in MDD patients.Copyright © 2020, The Author(s).</t>
  </si>
  <si>
    <t>https://dx.doi.org/10.1007/s00404-017-4334-8</t>
  </si>
  <si>
    <t>Translational Psychiatry. 10(1) (no pagination), 2020. Article Number: 264. Date of Publication: 01 Dec 2020.</t>
  </si>
  <si>
    <t>Zavaliangos-Petropulu A.
 Boltz T.
 Al-Sharif N.
 Taraku B.
 Congdon E.
 Espinoza R.
 Narr K.
 Ophoff R.</t>
  </si>
  <si>
    <t>W37. CHANGES IN PERIPHERAL GENE EXPRESSION FOLLOWING ANTIDEPRESSANT KETAMINE TREATMENT.</t>
  </si>
  <si>
    <t>Background: Sub-anesthetic ketamine prompts rapid and robust antidepressant response in 60-70% of patients with treatment resistant depression (TRD), however the underlying mechanism driving this response remains unclear. Studying changes in whole blood gene expression related to antidepressant response has the potential to provide new mechanistic insight into the therapeutic effects of ketamine. Only one prior study has investigated peripheral gene expression in ketamine treatment and found genes involved in glutamate signaling were enriched in treatment responders when compared to non-responders prior to one single ketamine infusion (Cathomas et al. 2022). In the current study, we perform an exploratory investigation of changes in transcriptional profiles pre and post serial ketamine treatment. Method(s): Patients with TRD (N=54, 27M/27W, age=39.710.8) received four intravenous infusions of racemic ketamine (0.5mg/kg) over two weeks. The Hamilton Depression Rating Scale (HDRS) and blood for RNA-sequencing was collected pre-treatment and 24 hours post-fourth infusion. Change in HDRS was evaluated using a paired t-test. RNA-seq analysis was restricted to protein-coding genes and those with sufficient expression (TPM&gt;1 in 20% of the sample). A gene-based analysis was done on the top 25% highly expressed genes, using linear mixed-effects models with random intercepts. Gene expression was the dependent variable and time was the main covariate of interest. Age, sex, and the first 10 expression principal components of the full dataset were also included in the model as fixed effects and participant as a random effect. Multiple comparisons correction was done using FDR (p &lt; 0.01). Functional classification of significantly changed genes were determined using Gene Ontology. Result(s): HDRS significantly improved following serial ketamine treatment (t=11.7,p=2.7e-16), with 50% of participants reaching remission (HDRS&lt;=7). 769 out of the 1863 genes analyzed, significantly changed between time points. Functional classification of these genes include molecular functions involved in ATP-dependent activity, binding, catalytic activity, molecular adaptor activity, molecular function regulator, molecular transducer activity, structural molecular activity, transcription regulator activity, and transporter activity. Discussion(s): Sub-anesthetic ketamine showed significant antidepressant effects and had a large impact in gene expression levels in blood. Further investigation will identify transcriptional changes relevant to the therapeutic effects of ketamine and include further leveraging the longitudinal structure of the data (including 5-week follow-up data), cell type specific analyses, and refining phenotype testing. These analyses will help identify biological specificity and the clinical relevance of changes in peripheral gene expression in patients treated with ketamine.Copyright © 2023</t>
  </si>
  <si>
    <t>https://dx.doi.org/10.1016/j.euroneuro.2023.08.227</t>
  </si>
  <si>
    <t>European Neuropsychopharmacology. Conference: World Congress of Psychiatric Genetics (WCPG). Montreal Canada. 75(Supplement 1) (pp S124), 2023. Date of Publication: October 2023.</t>
  </si>
  <si>
    <t>Rasmussen A.M.
 Aasvang E.K.</t>
  </si>
  <si>
    <t>Waking up in pain (WUP).</t>
  </si>
  <si>
    <t>Background: Pain, nausea and sedation in the hyper-acute post-operative phase immediately after surgery results in discomfort and anxiety, with increased need for treatment and observation. However, no large unselected prospective studies exist to guide future areas of research to improve treatments Thus, we aimed to assess the true occurrence and severity of pain, nausea and sedation in the hyperacute post-operative phase and need for treatment, including potential risk factors Method: We performed a multicenter prospective cross-sectional study in major hospitals in the Danish realm (Denmark, Greenland and the Fareo Islands) including all patients were anesthesia was administered. Due to the observational nature of the study, ethical approval was waived by the ethics committee, and the datahandling authorities abstained from informed consent due to the anonymous data collected. Thus, potentially all patients operated and anaesthetised during the period were included (expected to be between 4000 and 5000) In a period of 5 days (24 hours/d), we gathered observational data on occurrence of pain, nausea and sedation post-operatively in the operating room after awakening from anesthesia and until arrival at the PACU. Explanatory factors included gender and age, pre-medication (analgesics), pre-operative pain, pre-operative opioid use, type of surgery and anesthesia, acute vs elective surgery, intraoperative opioid use and timing. Result(s): The study was finished the morning of 18 March 2019, resulting in no finalized data-handling at the time of this submission but will be made available for presentation at the congress Conclusion(s): For the first time, we will describe the true incidence and potential related risk factors for pain, nausea and sedation in a large, unselected patient material across the Danish realm. The study was supported by an unrestricted grant from NorPharma.</t>
  </si>
  <si>
    <t>Acta Anaesthesiologica Scandinavica. Conference: 35th Congress for the Scandinavian Society of Anaesthesiology and Intensive Care Medicine, SSAI 2019. Copenhagen Denmark. 63(8) (pp e37), 2019. Date of Publication: September 2019.</t>
  </si>
  <si>
    <t>Rosen J.</t>
  </si>
  <si>
    <t>WEBB FELLOW: Respiratory Depression Risk with Co-administered Parenteral Olanzapine and Benzodiazepines: A Retrospective Study.</t>
  </si>
  <si>
    <t>Background/Significance: In 2008, post-marketing data on olanzapine administration showed correlation in risk of cardiorespiratory depression with co-administration of parenteral benzodiazepines with parenteral olanzapine (Marder 2008) which lead to a package insert warning of the combination. Since that time, two prospective trials (Chan 2013, Taylor 2016) utilizing parenteral olanzapine with parenteral benzodiazepines have not shown an increased risk. Physicians commonly avoid the combination despite the improved efficacy for agitation often obtained from multi-modal treatment. Method(s): We retrospectively examined 712 patients receiving the combination of parenteral olanzapine and benzodiazepines within two hours of each other at a tertiary care academic center. We excluded all patients who were ventilated prior to the first intervention, patients &lt; 18 years old, or patients on continuous infusion benzodiazepines. Primary outcomes were respiratory depression as defined by new oxygen saturation &lt; 92%, the need for supplemental oxygen, CPAP, BiPAP, or mechanical ventilation within four hours of administration of the second agent. Secondary outcomes include episodes of hypotension, bradycardia, initiation of or need for additional vasopressors, co-administered opioid exposure, co-administered non-benzodiazepine sedative-hypnotic exposure, QTc prolongation, resolution of agitation, need for additional chemical sedation or restraints, and RASS score change. Nominal data will be assessed using Chi square analysis and categorical data will be assessed using Mann-Whitney U Tests or ANOVA as appropriate. This was presented to the Brigham and Women's IRB and received approval. Result(s): We are still in the data-collection stage but will report on the frequency of cardiorespiratory depression and any risk factors that become statistically significant. We anticipate being finished with data collection and analysis by July 2021. Discussion(s): In this retrospective trial, we examined all patients receiving the combination of parenterally administered olanzapine and benzodiazepines. Discussion to follow data. Conclusion/Implications: Conclusion to follow data. We hope to comment on the safety of this combination. References: 1. Marder SR, Sorsaburu S, Dunayevich E, Karagianis JL, Dawe IC, Falk DM, Dellva MA, Carlson JL, Cavazzoni PA, Baker RW. Case reports of postmarketing adverse event experiences with olanzapine intramuscular treatment in patients with agitation. J Clin Psychiatry. 2010 Apr;71(4):433-41. doi: 10.4088/JCP.08m04411gry. Epub 2010 Feb 9. PMID: 20156413. 2. Chan EW, Taylor DM, Knott JC, Phillips GA, Castle DJ, Kong DC. Intravenous droperidol or olanzapine as an adjunct to midazolam for the acutely agitated patient: a multicenter, randomized, double-blind, placebo-controlled clinical trial. Ann Emerg Med. 2013 Jan;61(1):72-81. doi: 10.1016/j.annemergmed.2012.07.118. Epub 2012 Sep 13. PMID: 22981685. 3. Taylor DM, Yap CYL, Knott JC, Taylor SE, Phillips GA, Karro J, Chan EW, Kong DCM, Castle DJ. Midazolam-Droperidol, Droperidol, or Olanzapine for Acute Agitation: A Randomized Clinical Trial. Ann Emerg Med. 2017 Mar;69(3):318-326.e1. doi: 10.1016/j.annemergmed.2016.07.033. Epub 2016 Oct 10. PMID: 27745766. Copyright © 2022</t>
  </si>
  <si>
    <t>https://dx.doi.org/10.1016/j.jaclp.2022.03.216</t>
  </si>
  <si>
    <t>Journal of the Academy of Consultation-Liaison Psychiatry. Conference: Annual Meeting of the Academy of Consultation-Liaison Psychiatry. Virtual, Online. 63(Supplement) (pp S104-S105), 2022. Date of Publication: 01 May 2022.</t>
  </si>
  <si>
    <t>Warner S.M.
 Tannenbaum S.L.
 Pathan S.
 Lozada J.S.</t>
  </si>
  <si>
    <t>Weighted Blankets for Pain and Anxiety Relief in Acutely Injured Trauma Patients.</t>
  </si>
  <si>
    <t>To determine the impact of a weighted blanket on acute pain and anxiety in trauma patients, a preliminary prospective/retrospective study at a level-one trauma center (n = 24 patients) was conducted. In this study, 12 patients using weighted blankets for five consecutive days were compared to a matched retrospective cohort of 12 patients not using a blanket. The change in morphine milligram equivalents (MME) and alprazolam milligram equivalents (AME) over five days were compared. There was a significant difference of MME per day between the intervention group (mean MME change = -22.9) and matched controls (mean MME change = 6.2; p = 0.0072) by blanket use. Total MMEs in the intervention group decreased by 275.5 and in the control group increased by 75 between day 1 and day 5. There was no significant difference in AME change between groups (p = 0.3227). The majority of patients who took a post-intervention questionnaire reported less pain and less anxiety with blanket use compared to those without blanket use (78% and 56% of patients, respectively). To summarize, trauma patients in acute pain had less opioid use and reported less pain and anxiety when using a weighted blanket for five consecutive days compared to a control group who did not use a blanket.Copyright © 2023 Taylor &amp; Francis Group, LLC.</t>
  </si>
  <si>
    <t>https://dx.doi.org/10.1080/15360288.2023.2174634</t>
  </si>
  <si>
    <t>Journal of Pain and Palliative Care Pharmacotherapy. (no pagination), 2023. Date of Publication: 2023.</t>
  </si>
  <si>
    <t>Lawn, W; Hallak, JE; Crippa, JA; Dos Santos, R; Porffy, L; Barratt, MJ; Ferris, JA; Winstock, AR; Morgan, CJA</t>
  </si>
  <si>
    <t>Well-being, problematic alcohol consumption and acute subjective drug effects in past-year ayahuasca users: a large, international, self-selecting online survey</t>
  </si>
  <si>
    <t>RECURRENT DEPRESSION; PSYCHIATRIC-SYMPTOMS; IDENTIFICATION; SAMPLE; ABUSE</t>
  </si>
  <si>
    <t>Ayahuasca is a natural psychedelic brew, which contains dimethyltryptamine (DMT). Its potential as a psychiatric medicine has recently been demonstrated and its non-medical use around the world appears to be growing. We aimed to investigate well-being and problematic alcohol use in ayahuasca users, and ayahuasca's subjective effects. An online, self-selecting, global survey examining patterns of drug use was conducted in 2015 and 2016 (n = 96,901). Questions were asked about: use of ayahuasca, lysergic acid diethylamide (LSD) and magic mushrooms; demographics, current well-being and past-year problematic alcohol use of past-year ayahuasca users and comparison drug users; and subjective effects of ayahuasca and comparison drugs. Ayahuasca users (n = 527) reported greater well-being than both classic psychedelic users (n = 18,138) and non-psychedelic drug-using respondents (n = 78,236). Ayahuasca users reported less problematic drinking than classic psychedelic users, although both groups reported greater problematic drinking than the other respondents. Ayahuasca's acute subjective effects usually lasted for six hours and were most strongly felt one hour after consumption. Within our online, self-selecting survey, ayahuasca users reported better well-being than comparison groups and less problematic drinking than classic psychedelic users. Future longitudinal studies of international samples and randomised controlled trials are needed to dissect the effects of ayahuasca on these outcomes.</t>
  </si>
  <si>
    <t>Wade D.
 Raine R.
 Weinman J.
 Hardy R.
 Tupprasoot R.
 Mythen M.
 Howell D.C.J.</t>
  </si>
  <si>
    <t>What determines poor psychological outcomes after admission to the intensive care unit?.</t>
  </si>
  <si>
    <t>Background It is well documented that the mental health and quality of life of ICU survivors may be poor.1,2 Extreme psychological reactions such as terror, panic and confusion can occur during ICU admission.3 Subsequently, patients may suffer from depression, anxiety and posttraumatic stress disorder (PTSD). A national guideline4 requires that intensive care patients should be assessed for risk of psychological morbidity and offered rehabilitation. To provide support for patients and improve outcomes, more evidence is needed about the psychological impact of intensive care. Therefore the aims of this research were to assess the prevalence of psychological morbidity three months after a level 3 intensive care admission and to identify clinical, psychological and socio-economic predictors of poor outcome. An additional aim was to investigate the formation of intrusive memories of intensive care as a key process in the development of PTSD. The work was carried out as an MRC-funded PhD by DW between September 2007 and September 2010. Methods Initially a systematic review was conducted of studies of psychological morbidity and quality of life following intensive care admission. Subsequently, a prospective cohort study of 157 consecutive ICU patients, who received level 3 care, was performed. At ICU discharge, patients were assessed for mood, stress, delirium and memory distortions. Data about illness, treatment and drugs in the ICU were collected. At three months, PTSD, depression, anxiety, quality of life and socioeconomic circumstances (SEC) were assessed. A total of 100 patients (64%) participated in the follow-up assessment, ensuring that the study was fully-powered. Statistical analysis included the detection of univariable associations between predictors and outcomes, multiple regression to identify independent risk factors and mediation analysis.5 Finally seventeen cohort participants who developed intrusive memories of the ICU were interviewed at 4-5 months for a qualitative study. Results The systematic review of 46 studies found few high quality studies and estimates of prevalence of PTSD ranged from 0% to 62%. Depression was found in 3%-47%, and anxiety in 5%-43% of patients. Few risk factors were reported and evidence for clinical predictors was inconsistent. The cohort study showed that during level 3 ICU admissions the incidence of mood disturbance, delirium and physical stress was 47%, 66% and 56% respectively. At three months, the prevalence of PTSD was 27.1% (CIs: 18.3, 35.9%), of depression 46.3% (CIs: 36.5-56.1%) and of anxiety 44.4% (CIs: 34.6%-54.2%). PTSD was predicted by Therapeutic Intervention Scoring System (TISS) score, number of organs supported, number of drug groups received in ICU and sepsis markers. C-Reactive Protein (CRP) at admission (r=0.248, p=0.014), and noradrenaline use (mean difference=5.1, p=0.033) both predicted PTSD, as did highest CRP and white cell count (WCC) during admission. Table 1 shows that the strongest clinical predictor of PTSD was days of sedation (r=0.268, p=0.008). Benzodiazepine usage was the strongest clinical predictor of depression (mean difference: 7.44 (CIs: 1.81, 13.07), p=0.010) and inotrope usage predicted worse anxiety (mean difference: 7.63 (CIs:1.90,13.37), p=0.01). Steroids predicted better physical quality of life (5.57 (9.96,1.18), p=0.029), as did anaesthetics (4.45(0.04,8.94)). There was a trend for opioid analgesia to be associated with better depression, anxiety and mental health scores (7-8 points difference). Psychological risk factors for PTSD included extreme ICU reactions such as mood disturbance (r=0.495, p&lt;0.001), high stress (r=0.463, p&lt;0.001) and intrusive ICU memories at discharge (mean difference=9.39 (-13.8,-4.9), p&lt;0.001). Mediational analysis suggested a pathway leading from clinical factors to psychological reactions in the ICU, and in turn to possible psychological morbidity at three months (see Figure 1). Socioeconomic circumstances independently predicted depression (mean difference between most and least deprived =13.18, p=0.005) and anxiety (mean difference =11.52, p=0.040). (Table Presented) The interview study showed that 64% of intrusive memories (IMs) at 4-5 months were of unreal ICU experiences such as persecutory delusions and hallucinations. Factual IMs, mainly about pain, tubes, masks and blood, were less common (36%). Unreal IMs increased over time while factual IMs declined. Patients who had both unreal and factual IMs had higher rates of PTSD, anxiety and depression. During ICU admission these patients had had more delirium and had been more likely to receive benzodiazepines. Intrusive memories were frequent (44%), of long duration (mean 5.86 (6.24) minutes), vivid (69%), uncontrollable (44%) and distressing (58%). Te n patients (59%) believed psychological support should be available to help them manage intrusive memories. Conclusions The primary aim of this research was to assess the prevalence of post-ICU psychological morbidity and identify clinical and other predictors. The systematic review of the literature suggested that post-ICU psychological distress does indeed occur, but exact prevalence remained uncertain. However, the cohort study provided compelling evidence that patients receiving Level 3 ICU care have considerable psychological morbidity and for the first time, identified clinical predictors of post-ICU PTSD, depression and anxiety. Strengths of the cohort study include the representativeness of the sample, achieved by approaching every level 3 patient admitted to ICU over a ten month period. Participants were assessed at ICU discharge, reducing risk of recall bias. A comprehensive group of risk factors was explored, robust methods of outcome assessment were employed and a rigorous follow-up system ensured a good response rate. Limitations were that the sample size was not large and many statistical associations were found, increasing the risk of type 1 errors. The finding that different clinical factors correlate with post-ICU PTSD, depression and anxiety is of particular interest and the biological mechanisms behind these observations should be investigated further. This research also suggests that modifications in clinical practice to reduce the intensity of ICU interventions, to use inotropes and sedatives judiciously and prescribe appropriate opiate analgesia, may improve psychological outcome. In the meantime patients should be routinely assessed for psychological distress and offered support in ICU and post discharge. A clinical and psychological intervention based on these findings should be designed and evaluated in a randomised controlled trial.</t>
  </si>
  <si>
    <t>Journal of the Intensive Care Society. Conference: State of the Art 2010 Meeting of the Intensive Care Society. London United Kingdom. Conference Publication: (var.pagings). 12(1) (pp 61-62), 2011. Date of Publication: January 2011.</t>
  </si>
  <si>
    <t>Cotter J.
 Drake R.J.
 Bucci S.
 Firth J.
 Edge D.
 Yung A.R.</t>
  </si>
  <si>
    <t>What drives poor functioning in the at-risk mental state? A systematic review.</t>
  </si>
  <si>
    <t>Background: Transition to psychotic disorder has been the traditional outcome of interest for research in the at-risk mental state (ARMS). However, there is growing recognition that individuals with ARMS may function poorly regardless of whether they develop psychosis. We aimed to review the literature to determine whether there are specific factors associated with, or predictive of, functional impairment in the ARMS population. Method(s): An electronic database search of MEDLINE, PsycINFO and Embase from inception until May 2014 was conducted using keyword search terms synonymous with the at-risk mental state and functioning. Eligible studies were original peer-reviewed English language research articles with populations that met validated at-risk diagnostic criteria and examined the cross-sectional or longitudinal association between any variable and a measure of functioning. Result(s): Seventy-two eligible studies were identified. Negative symptoms and neurocognitive impairment were associated with poor functioning in cross-sectional studies. Negative and disorganised symptoms, neurocognitive deficits and poor functioning at baseline were predictive of poor functional outcome in longitudinal studies. Positive symptoms were unrelated to functioning in both cross-sectional and longitudinal studies. Functional disability was persistent and resistant to current treatments. Conclusion(s): Negative and disorganised symptoms and cognitive deficits pre-date frank psychotic symptoms and are risk factors for poor functioning. This is consistent with a subgroup of ARMS individuals potentially having neurodevelopmental schizophrenia. Treatments aimed at improving functioning must be considered a priority on par with preventing transition to psychosis in the development of future interventions in the ARMS group.Copyright © 2014 Elsevier B.V.</t>
  </si>
  <si>
    <t>https://dx.doi.org/10.1016/j.schres.2014.09.012</t>
  </si>
  <si>
    <t>Schizophrenia Research. 159(2-3) (pp 267-277), 2014. Date of Publication: 01 Nov 2014.</t>
  </si>
  <si>
    <t>Matin M.
 Gonzalez M.L.
 Dodson T.B.</t>
  </si>
  <si>
    <t>What factors are associated with a clinician's choice to use capnography in the office-based ambulatory anesthesia setting?.</t>
  </si>
  <si>
    <t>Purpose: Continuous display of the measured end tidal volume CO2 (PETCO2) is a sensitive and accurate method for detecting apnea and airway obstruction in the setting of office-based ambulatory anesthesia.[1] Respiratory monitoring during office-based ambulatory anesthesia, however, varies from practice to practice.[2]The purpose of this study was to identify associations between capnography use and practice patterns among clinicians who provide sedation in the office-based ambulatory setting. The investigators hypothesized that there was a set composed of one or more variables associated with a clinician's choice to use capnography. Material(s) and Method(s): Study design/Sample: To address the research purpose, we used data collected from the "AAOMS Anesthesia and Third Molar Extraction Benchmark Study.''[3]The study was designed as a prospective cohort study and enrolled a sample composed of randomly selected American private practicing oral and maxillofacial surgeons (OMSs). Participants were asked to enter data on all eligible patients they treated during the one-month time period when they were enrolled in the study. Study variables: The predictor variables were composed of a heterogeneous set of variable that were grouped into the following categories: surgeon demographics, patient demographics, anesthesia provider, level of anesthesia (moderate sedation (MS), deep sedation and general anesthesia DS/GA), anesthesia risk factors (Mallampati class, ASA status, tobacco or alcohol use, chronic disease), procedure types (pathology, dentoalveolar, other), monitoring methods (pulse oximetry, precordial stethoscope, pretracheal stethoscope, ECG, chest movement, EEG, temperature, others), medications (local anesthetic, premedication, narcotic, benzodiazepines, vapor agents, other), and patientcentered outcomes (anxiety, remember pain, remember discharge instructions, remember nothing, satisfaction, recommend technique, future anxiety). The outcome variable was capnography use during MS or DS/GA coded as yes or no. Methods of Data Analysis: Appropriate descriptive and bivariate statistics evaluated the association between the predictor variables and outcome variable. In this study statistical significance was set at # 0.05 Results: The professional sample was composed of 95 OMSs with a mean age of 50.4 (SD=10.1) and 91.6 % were male. OMS-specific demographic variables were not statistically associated with capnography use (p-values were &gt;0.075). The patient sample was composed of 3495 subjects with a mean age of 30.56, 43.5% were male and 5.6% percent used capnography. There were no demographic variables associated with capnography. Categorical variables statistically associated (p&lt;0.05) with capnography use were: procedure type, narcotic administration, not using ketamine, not using methohexital, using propofol, using sevoflurane, not using precordial stethoscope, using ECG, no other monitoring, remembering discharge instructions and remembering nothing about the procedure. Continuous variables statistically associated (p&lt;0.05) with capnography use were: mean age, alcoholic drinks per day, anesthesia time, recovery time, number of monitoring methods, and total number of medications administered to patients. Conclusion(s): The results of this study confirmed the hypothesis that numerous factors were associated with the clinician's choice to use capnography.</t>
  </si>
  <si>
    <t>https://dx.doi.org/10.1016/j.joms.2014.06.062</t>
  </si>
  <si>
    <t>Journal of Oral and Maxillofacial Surgery. Conference: 96th Annual Meeting Scientific Sessions and Exhibition of the American Association of Oral and Maxillofacial Surgeons, AAOMS 2014. Honolulu, HI United States. Conference Publication: (var.pagings). 72(9 SUPPL. 1) (pp e35-e36), 2014. Date of Publication: September 2014.</t>
  </si>
  <si>
    <t>Chassler, Deborah;Lundgren, Lena;Lonsdale, Joya</t>
  </si>
  <si>
    <t>What factors are associated with high-frequency drug treatment use among a racially and ethnically diverse population of injection drug users?</t>
  </si>
  <si>
    <t>This study explored the frequency of drug treatment utilization by 36,081 injection drug users (IDUs) in Massachusetts, 1996-2002. A number of multiple and logistic regression analyses examined the relationship between demographic characteristics, parental status, level of and type of drug use, history of mental health treatment use, types of drug treatment entered, and the number of times an IDU had entered drug treatment for the seven-year time period. Homelessness, using heroin as the primary drug of choice, and health insurance status were all associated with number of treatments entered. Logistic regression analysis identified that health insurance was a key factor associated with more frequent treatment: those with private health insurance were ten times more likely to be in the 90th percentile (12-107 entries) with respect to number of treatment entries. (PsycINFO Database Record (c) 2019 APA, all rights reserved)</t>
  </si>
  <si>
    <t>https://doi.org/10.1080/10550490600998500</t>
  </si>
  <si>
    <t>Crépault JF, Russell C, Watson TM, Strike C, Bonato S, Rehm J.</t>
  </si>
  <si>
    <t>What is a public health approach to substance use? A qualitative systematic review and thematic synthesis</t>
  </si>
  <si>
    <t>10.1016/j.drugpo.2023.103958</t>
  </si>
  <si>
    <t>What is the responsiveness of clinical insomnia to interdisciplinary functional restoration in chronic disabling occupational spinal disorders?.</t>
  </si>
  <si>
    <t>BACKGROUND CONTEXT: Insomnia is commonly reported by chronic spinal pain patients. In a study presented at last year's NASS Annual Meeting, 99% of a chronic disabling occupational spinal disorder (CDOSD) cohort reported some level of insomnia, and 73% reported moderate to severe symptoms. Insomnia was found to be statistically independent of self-reported pain and depression, dispelling the belief that insomnia is simply a secondary symptom of pain and/or depression. PURPOSE: To examine the responsiveness of insomnia in a CDOSD cohort to interdisciplinary functional restoration (FR) and to evaluate the relationship between post-treatment insomnia, pain, depressive symptoms, medication and objective work outcomes. STUDY DESIGN/SETTING: A prospective cohort study. PATIENT SAMPLE: A consecutive sample of 222 patients who completed a FR program at a regional referral center between 2010 and 2011. OUTCOME MEASURES: Insomnia was assessed with the Insomnia Severity Index (ISI), a patient-report measure of insomnia symptoms, upon admission and discharge from the FR program. Three groups were formed, based on the admission ISI total scores: Clinical Insomnia (CI5moderate to severe symptoms, score 15-28); Sub-threshold Insomnia (STI5minimal to mild symptoms, score 1-14); and no insomnia symptoms (NI, score 0). The Pain Intensity Visual Analog Scale (PVAS) and the Beck Depression Inventory (BDI) were also administered. In addition, the relationship between insomnia symptoms and the use of sedatives and opioids was assessed. Work status outcomes were collected one year postprogram. METHOD(S): Repeated measures ANOVAs and chi-square tests evaluated differences in psychosocial measures, medication use, and 1-year work outcomes. RESULT(S): The mean ISI scores significantly improved (p&lt;.01) from pretreatment (M517.5, SD56.5) to post-treatment (M512.8, SD57.2). Also, 35% of patients moved to a less severe level of insomnia. Despite these improvements, 55% of patients continued to report CI post-treatment, much less improvement than seen for depression or pain. Compared to STI patients, CI patients were more likely to report severe pain (OR=2.8; p&lt;.01), severe depressive symptoms (OR=6.2; p&lt;.01), and to use sedatives (OR=2.9; p&lt;.01) or opioids (OR=2.8; p&lt;.01) post-treatment. No NI patients were using opioids post-treatment. Among patients who had returned to work post-treatment, 85-91% in the NI and STI groups had retained work 1 year after FR completion, compared to 67% in the CI group (OR=2.8; p=.024). CONCLUSION(S): Patient-reported insomnia improved in only a minority of CDOSD patients, while a significant majority continued to report moderate to severe CI following FR treatment. Those who retained CI showed significantly more pain, depression, sedatives and opioid use. Those whose insomnia resolved completely had no post-FR use of opioids whatsoever. Post-treatment CI clearly predicted much worse work retention 1 year later, at a rate approximately 20% lower than NI and STI patients. Although this cohort study cannot prove causation, continued distress and uncertainty about the future, and continued use of opioids (known to disrupt normal sleep patterns) may explain the high percentage of CI at program discharge. Recognizing that CI can occur independently of pain and depression, the administration of more rigorous medical and behavioral interventions for insomnia during and after FR may improve vital work and patient-reported outcomes.</t>
  </si>
  <si>
    <t>https://dx.doi.org/10.1016/j.spinee.2013.07.065</t>
  </si>
  <si>
    <t>Spine Journal. Conference: 28th Annual Meeting of the North American Spine Society, NASS 2013. New Orleans, LA United States. Conference Publication: (var.pagings). 13(9 SUPPL. 1) (pp 15S), 2013. Date of Publication: September 2013.</t>
  </si>
  <si>
    <t>Yao J.J.
 Cook S.B.
 Gee A.O.
 Kweon C.Y.
 Hagen Ms.</t>
  </si>
  <si>
    <t>What Is the Survivorship after Hip Arthroscopy for Femoroacetabular Impingement? A Large-database Study.</t>
  </si>
  <si>
    <t>BackgroundPatients with femoroacetabular impingement (FAI) may experience lasting clinical improvement after hip arthroscopy; however, some patients will still eventually undergo early conversion to THA due to unresolved symptoms and progression of arthritis. However, the risk of this has been only incompletely characterized in prior studies.Questions/purposesUsing a large healthcare claims database over a 5-year period (2011-2016), we asked: (1) What is the survivorship free from THA after arthroscopic osteoplasty performed for FAI? (2) What identifiable demographic factors and patient characteristics are associated with early conversion to THA after hip arthroscopy performed for FAI?MethodsWe included all patients who underwent hip arthroscopy for FAI, between the ages of 12 years and 63 years, with 3 months of claims data before hip arthroscopy and minimum 2-year follow-up. A total of 4730 hip arthroscopy patients from 2011 to 2014 were retrieved from a US commercial claims database. Hip arthroscopy incidence doubled over time from 1.2 to 2.1 persons per 100,000. Temporal trends, patient demographics, diagnoses at time of arthroscopy, and patient comorbidities were retrieved and logistic regression performed. Survivorship analysis on 11,323 patients (lifting the 2-year follow-up requirement) was also performed to identify independent variables associated with early risk of conversion to THA.ResultsIn patients undergoing hip arthroscopy for FAI, the overall proportion of conversion to THA within 2 years after hip arthroscopy was 7% (338 of 4730). After controlling for confounding variables such as sex, obesity, and depression, we found the following were independently associated with increased odds of conversion to THA: older age (odds ratio 1.08 [95% CI 1.01 to 1.10]; p &lt; 0.001), osteoarthritis (OR 2.91 [95% CI 2.27 to 3.77]; p &lt; 0.001), joint inflammation (OR 1.89 [95% CI 1.16 to 3.09]; p = 0.01), and a history of opioid use (OR 2.17 [95% CI 1.69 to 2.79]; p &lt; 0.001). Survivorship analysis similarly revealed that older age (hazard ratio 1.08 [95% CI 1.07 to 1.09]; p &lt; 0.001), osteoarthritis (HR 2.53 [95% CI 2.13 to 3.01]; p &lt; 0.001), joint inflammation (HR 1.53 [95% CI 1.10 to 2.11]; p = 0.01), a history of opioid use (HR 2.02 [95% CI 1.71 to 2.38]; p &lt; 0.001), and smoking (HR 1.55 [95% CI 1.14 to 2.11]; p = 0.005), were independently associated with increased odds of conversion to THA within 2 years after hip arthroscopy for FAI.ConclusionsAlthough the findings of this study are limited and should not be taken in isolation, patients with FAI who are older, carry diagnoses of inflammatory or degenerative articular disease, or who use opioids or smoke should be counseled about a potentially increased risk of undergoing early conversion to THA after hip arthroscopy. Future studies to further examine the effect of these diagnoses in prospectively collected cohorts, incorporating radiographic and patient-reported outcome measures, are needed.Level of EvidenceLevel III, prognostic study. Copyright © 2020 Contact Lens Association of Ophthalmologists, Inc.</t>
  </si>
  <si>
    <t>https://dx.doi.org/10.1097/CORR.0000000000001370</t>
  </si>
  <si>
    <t>Clinical Orthopaedics and Related Research. 478(10) (pp 2266-2273), 2020. Date of Publication: 01 Oct 2020.</t>
  </si>
  <si>
    <t>YaDeau J.T.
 Dines D.M.
 Liu S.S.
 Gordon M.A.
 Goytizolo E.A.
 Lin Y.
 Schweitzer A.A.
 Fields K.G.
 Gulotta L.V.</t>
  </si>
  <si>
    <t>What Pain Levels Do TSA Patients Experience When Given a Long-acting Nerve Block and Multimodal Analgesia?.</t>
  </si>
  <si>
    <t>BackgroundThe pain experience for total shoulder arthroplasty (TSA) patients in the first 2 weeks after surgery has not been well described. Many approaches to pain management have been used, with none emerging as clearly superior; it is important that any approach minimizes postoperative opioid use.Questions/purposes(1) With a long-acting nerve block and comprehensive multimodal analgesia, what are the pain levels after TSA from day of surgery until postoperative day (POD) 14? (2) How many opioids do TSA patients take from the day of surgery until POD 14? (3) What are the PainOUT responses at POD 1 and POD 14, focusing on side effects from opioids usage?MethodsFrom January 27, 2017 to December 6, 2017, 154 TSA patients were identified as potentially eligible for this prospective, institutional review board-approved observational study. Of those, 46 patients (30%) were excluded (either because they were deemed not appropriate for the study, research staff were not available, patients were not eligible, or they declined to participate), and another six (4%) had incomplete followup data and could not be studied, leaving 102 patients (66%) for analysis here. Median preoperative pain with movement was 7 (interquartile range [IQR], 5-9) and 13 of 102 patients used preoperative opioids. All patients received a single-injection bupivacaine interscalene block with adjuvant clonidine, dexamethasone, and buprenorphine. Multimodal analgesia included acetaminophen, NSAIDs, and opioids. The primary outcome was the Numerical Rating Scale (NRS) pain score with movement on POD 14. The NRS pain score ranges from 0 (no pain) to 10 (worst pain possible). Secondary outcomes included NRS pain scores at rest and with movement (day of surgery, and PODs 1, 3, 7 and 14), daily analgesic use from day of surgery to POD 14 (both oral and intravenous), Opioid-Related Symptom Distress Scale (which assesses 12 symptoms ranging from 0 to 4, with 4 being the most distressing; the composite score is the mean of the 12 symptom-specific scores) on POD 1, and the PainOut questionnaire on POD 1 and POD 14. The PainOut questionnaire includes questions rating nausea, drowsiness, itching from 0 (none) to 10 (severe), as well as rating difficulty staying asleep from 0 (does not interfere) to 10 (completely interferes).ResultsThe median NRS pain scores with movement were 2 (IQR, 0-5) on POD 1, 5 (IQR, 3-6) on POD 3, and the pain score was 3 (IQR, 1-5) on POD 14. Median total opioid use (converted to oral morphine equivalents) was 16 mg (4-50 mg) for the first 24 hours, 30 mg (8-63 mg) for the third, and 0 mg (0-20 mg) by the eighth 24-hour period, while the most frequent number of activations of the intravenous patient-controlled analgesia device was 0. Median PainOut scores on POD 1 and POD 14 for sleep interference, nausea, drowsiness and itching were 0, and the median composite Opioid-Related Symptom Distress Scale score on day 1 was 0.3 (IQR, 0.1-0.5).ConclusionsClinicians using this protocol, which combines a long-acting, single-injection nerve block with multimodal analgesia, can inform TSA patients that their postoperative pain will likely be less than their preoperative pain, and that on average they will stop using opioids after 7 days. Future research could investigate what the individual components of this protocol contribute. Larger cohort studies or registries would document the incidence of rare complications. Randomized controlled trials could directly compare analgesic effectiveness and cost-benefits for this protocol versus alternative strategies, such as perineural catheters or liposomal bupivacaine. Perhaps most importantly, future studies could seek ways to further reduce peak pain and opioid usage on POD 2 and POD 3.Level of EvidenceLevel IV, therapeutic study.Copyright © 2019 by the Association of Bone and Joint Surgeons. Unauthorized reproduction of this article is prohibited.</t>
  </si>
  <si>
    <t>Clinical Orthopaedics and Related Research. 477(3) (pp 622-632), 2019. Date of Publication: 01 Mar 2019.</t>
  </si>
  <si>
    <t>Samet S.
 Fenton M.C.
 Nunes E.
 Greenstein E.
 Aharonovich E.
 Hasin D.</t>
  </si>
  <si>
    <t>What's an acceptable price for a breath? Pitfalls in compensating opioid induced respiratory depression.</t>
  </si>
  <si>
    <t>In large wild mammals highly potent opioids are often used to induce anaesthesia. However, opioid induced respiratory depression (OIRD) is a major concern. Selective serotonin (5-HT) agonists, acting on the central respiratory pattern generator, offer a promising opportunity to overcome OIRD while not affecting analgesia and sedation (Manzke et al. 2003, Dahan et al. 2010). As a model species, adult New Zealand White rabbits (one male, three females) were used in a randomized, prospective, blinded, crossover study. Anaesthesia was induced with 10 mg kg-1 propofol IV. A laryngeal mask was placed and animals received isoflurane to an end tidal concentration of 2.2% at an inspiratory O2 concentration of 54-55%. After Twenty minutes, baseline data were recorded. Subsequently, 2.5 lg kg-1 fentanyl was given IV over 1 minute followed by either the 5-HT4 receptor agonist BIMU-8 (2 mg kg-1) or control (water). The ECG, vital and spirometric parameters (NICO Monitor), blood gas values and response to pain (toe pinch response) were recorded for 25 minutes then fentanyl was antagonised with 100 mg kg-1 Naltrexone IV. A linear mixed effects model was used to analyse the data. Baseline values were similar in both groups. Following fentanyl, fr decreased in all animals from 36 (16-46) to 4 (0-16) breaths minute-1 at minute 4 (p &lt; 0.001). In the BIMU-8 group fr recovered faster with animals having a higher respiratory rate at minutes 5-11 (p &lt; 0.05). However, a major alteration in ECG morphology, identified as a transient intraventricular bundle branch block, was noted in all animals receiving BIMU-8 but not control. In isoflurane-anaesthetised rabbits, BIMU-8 did not prevent acute OIRD. Though BIMU-8 temporarily improved fr, major, previously unreported effects on cardiac activity preclude its use in rabbits and potentially other species.</t>
  </si>
  <si>
    <t>https://dx.doi.org/10.1111/vaa.12239</t>
  </si>
  <si>
    <t>Veterinary Anaesthesia and Analgesia. Conference: Association of Veterinary Anaesthetists Meeting 2014. Vienna Austria. 42(1) (pp A11-A12), 2015. Date of Publication: January 2015.</t>
  </si>
  <si>
    <t>Gastfriend, David R.</t>
  </si>
  <si>
    <t>When a substance use disorder is the cause of treatment resistance.</t>
  </si>
  <si>
    <t>patients with substance abuse or dependence often seem treatment-resistant as if by definition: because these disorders tend to distort the patients' awareness of what is pathologic use, they produce resistance to treatment / this resistance may be manifested through open denial, treatment rejection, failure to follow through with longitudinal care, or relapse that occurs despite what seems to be solid treatment efforts / these problems and solutions [to them] are discussed in detail prevalence and trends in substance use / covert substance abuse/dependence [detecting evidence of covert substance misuse, counterproductive myths about patient management, engaging the patient when addiction becomes evident] / resistance to acute treatment / resistance to continuing care / resistance because of high problem severity [IV heroin use, cognitive impairment, dual diagnosis: comorbid substance abuse/dependence and psychiatric pathology] / resistance because of late relapse / pharmacotherapy of treatment-resistant patients with dual diagnosis [schizophrenia, affective disorders, anxiety disorders] (PsycInfo Database Record (c) 2022 APA, all rights reserved)</t>
  </si>
  <si>
    <t>New York, NY, US</t>
  </si>
  <si>
    <t>The Guilford Press</t>
  </si>
  <si>
    <t>Smith K.E.
 Rogers J.M.
 Strickland J.C.
 Epstein D.H.</t>
  </si>
  <si>
    <t>When an obscurity becomes trend: social-media descriptions of tianeptine use and associated atypical drug use.</t>
  </si>
  <si>
    <t>Background: Originally believed to be an atypical antidepressant acting at serotonin transporters, tianeptine is now known to also be an atypical agonist at mu-opioid receptors. Its nonmedical use may be increasing amidst the broader context of novel drug and supplement use. Objective(s): To analyze social-media text from current, former, and prospective tianeptine users for better understanding of their conceptualizations of tianeptine, motives for and patterns of use, and reported benefits and harms. Method(s): Reddit posts were obtained and thematically coded; additional quantitative analyses were conducted. Result(s): A total of 210 posts mentioning tianeptine were made between 2012 and 2020. Eighteen thematic categories were identified, 10 of which were consistent with expected themes. Two independent raters coded all text, generating 1,382 unique codes, of which 1,090 were concordant (78.9% interrater agreement). Tianeptine use was frequently associated with use of other drugs, particularly kratom, phenibut, and racetams. People conceptualized and variously used tianeptine as an opioid, antidepressant, and "nootropic" (cognitive enhancer). Between 2014 and 2020, mentions of positive effects decreased, while mentions of adverse effects and withdrawal increased. Motivations for use included substitution or withdrawal mitigation for other drugs (especially opioids) and for kratom itself; self-treatment for psychiatric symptoms; and improvement of quality of life, mood, or performance. Descriptions of tolerance, withdrawal, and addiction were evident. Intravenous use was rare and strongly discouraged, with detrimental effects described. Conclusion(s): Tianeptine is recognized as an opioid (though not only an opioid) in online communities. Posts describe benefits, acute risks, and patterns of co-use that warrant greater clinical attention.Copyright © 2021 Taylor &amp; Francis Group, LLC.</t>
  </si>
  <si>
    <t>https://dx.doi.org/10.1080/00952990.2021.1904408</t>
  </si>
  <si>
    <t>American Journal of Drug and Alcohol Abuse. 47(4) (pp 455-466), 2021. Date of Publication: 2021.</t>
  </si>
  <si>
    <t>When one drug affects 2 patients: A review of medication for the management of nonlabor-related pain, sedation, infection, and hypertension in the hospitalized pregnant patient.</t>
  </si>
  <si>
    <t>One of the most difficult challenges health care providers encounter is drug selection for pregnant patients. Drug selection can be complex as efficacy and maternal side effects must be weighed against potential risk to the embryo or fetus. Verification of an individual drug's fetal safety is limited as most evidence is deduced from epidemiologic, prospective cohort, or case-control studies. Medication selection for the pregnant inpatient is a particularly complex task as the illnesses and conditions that require hospitalization mandate different medications, and the risk versus benefit ratio can vary significantly compared to the outpatient setting. Some degree of acute pain is not uncommon among inpatients. Acetaminophen is generally considered the drug of choice in pregnancy for mild to moderate acute pain, while most opioids are thought to be safe for short-term use to manage moderate to severe pain. Providing sedation is particularly challenging as the few options available for the general population are further limited by either known increased risk of congenital malformations or very limited human pregnancy data. Propofol is the only agent recommended for continuous sedation, which has a Food and Drug Administration classification as a pregnancy category B medication. Treatment of infections in hospitalized patients requires balancing the microbiology profile against the fetal risk. Older antimicrobials proven generally safe include beta-lactams, and those with proven fetal risks include tetracyclines. However, little to no information regarding gestational use is available on the newer antimicrobials that are frequently employed to treat resistant infections more commonly found in the inpatient setting. Management of maternal blood pressure is based on the severity of blood pressure elevations and not the hypertensive classification. Agents generally considered safe to use in hypertensive pregnant patients include methyldopa, labetolol, and hydralazine, while angiotensin-converting enzyme inhibitors, angiotensin receptor blockers, hydrochlorothiazide, and atenolol should be avoided. © 2012 The Author(s).</t>
  </si>
  <si>
    <t>https://dx.doi.org/10.1177/0897190012442070</t>
  </si>
  <si>
    <t>Journal of Pharmacy Practice. 25(3) (pp 352-367), 2012. Date of Publication: June 2012.</t>
  </si>
  <si>
    <t>Barndt B.
 Francio V.
 Ha C.
 Raum G.
 Cohen E.
 Eubanks J.E.
 Batri A.</t>
  </si>
  <si>
    <t>When should physicians recommend medical marijuana for pain management?.</t>
  </si>
  <si>
    <t>Objective: To discuss conditions appropriate for physicians to recommend medical marijuana for pain management. Design(s): Narrative review of 62 peer-reviewed articles from 1999-2019. Setting(s): N/A Participants: N/A Interventions: N/A Main Outcome Measure(s): N/A Results: Recent JAMA reviews highlight the lack of evidence supporting medical marijuana for most indications, as well as potential legal implications for prescribers. Some evidence supports the efficacy of marijuana for chemotherapy-induced nausea and spasticity from multiple sclerosis. However, there is poor quality evidence supporting its use for other indications, including acute and chronic pain. Recent systematic reviews suggest it has potential benefit for end-of-life cancer pain, but insufficient evidence for other types of pain, including RA, OA, and fibromyalgia. Another 2019 review demonstrated inconsistent efficacy for the treatment of neuropathic pain and allodynia, but proposed synergistic effects that could decrease the necessary dose of neuropathic medications. A 4-year prospective study with over 1500 subjects revealed that medical marijuana as an adjuvant to standard pain management treatment was not effective for managing pain and showed no reduction in opioid utilization. Additionally, a 2018 review determined that although overdose is not a concern, marijuana abuse may carry other harmful risks such as cognitive impairment, psychotic symptoms, and increased usage of other illicit substances. Conclusion(s): The evidence regarding safety, efficacy, and comparative effectiveness is poor and, at best, equivocal for the recommendation of medical marijuana as a substitute for opioids in pain management. Most studies supporting this recommendation are of low methodological quality with short follow-up periods. Some studies have suggested that medical marijuana may improve sleep, anxiety, and perceived quality of life in patients with chronic pain. Despite the development of ongoing promising research targeting endocannabinoid receptor therapy for chronic pain, the overall quality and clinical significance of available evidence is limited, making it difficult to offer a strong recommendation in favor of routine clinical use at this time.</t>
  </si>
  <si>
    <t>PM and R. Conference: American Academy of Physical Medicine and Rehabilitation Annual Meeting , AAPM and R 2019. San Antonio, TX United States. 11(Supplement 2) (pp S145), 2019. Date of Publication: November 2019.</t>
  </si>
  <si>
    <t>Xu J, DeVito EE, Worhunsky PD, Carroll KM, Rounsaville BJ, Potenza MN.</t>
  </si>
  <si>
    <t>White matter integrity is associated with treatment outcome measures in cocaine dependence</t>
  </si>
  <si>
    <t>10.1038/npp.2010.25</t>
  </si>
  <si>
    <t>Morie KP, Yip SW, Zhai ZW, Xu J, Hamilton KR, Sinha R, Mayes LC, Potenza MN.</t>
  </si>
  <si>
    <t>White-matter crossing-fiber microstructure in adolescents prenatally exposed to cocaine</t>
  </si>
  <si>
    <t>10.1016/j.drugalcdep.2017.01.011</t>
  </si>
  <si>
    <t>Cunningham, John A.;Koski-JÃ¤nnes, Anja;Toneatto, Tony</t>
  </si>
  <si>
    <t>Why do people stop their drug use? Results from a general population sample.</t>
  </si>
  <si>
    <t>This paper describes results from a pilot study that assessed the reasons for change provided by former drug users in a representative sample of the general population. As part of a random digit dialing telephone survey, people were asked about their past use of cannabis, cocaine/crack, tobacco and alcohol. In a series of open-ended questions, participants who had stopped their consumption of the drug (or reduced it to moderate levels for alcohol) were asked what had led them to stop (or reduce) their consumption. Reasons for change among this representative sample are presented along with comparisons across different drugs. (PsycInfo Database Record (c) 2022 APA, all rights reserved)</t>
  </si>
  <si>
    <t>https://doi.org/10.1177/009145099902600408</t>
  </si>
  <si>
    <t>Clay D.
 Carroll I.
 Barelka P.
 Wang C.
 Wang B.
 Gillespie M.
 McCue R.
 Younger J.
 Trafton J.
 Humphreys K.
 Goodman S.
 Dirbas F.
 Whyte R.
 Donington J.
 Cannon W.
 Mackey S.</t>
  </si>
  <si>
    <t>Why patients consume opioids post surgery.</t>
  </si>
  <si>
    <t>Determinants of the duration of opioid use after surgery are under- reported. We hypothesized that independent of pain, validated measures of preoperative psychological distress would predict more durable and prolonged opioid use following surgery. Between January 2007 and April 2009 a prospective longitudinal inception cohort study measured psychological distress and substance abuse preoperatively, and opioid use longitudinally following surgery. 109 of 134 consecutively approached patients scheduled to undergo mastectomy, lumpectomy, thoracotomy, total knee replacement, or total hip replacement consented to participate. Starting the day after surgery, opioid use and ongoing pain were measured daily. The primary endpoint was time to opioid cessation. Pain duration accounted for only 48% (95% CI 32%-61%) of the variance in the duration of opioid use. Preoperative depressive symptoms strongly predicted more prolonged opioid use: each 10 point increase on a preoperatively administered Beck Depression Inventory II was associated with a 47% (95% CI 24%-64%) reduction in the rate patients stopped taking their postoperative opioids (p&lt;0.0006). Preoperative legitimate opioid use was associated with a 75% (95% CI 45%-89%) reduction in the rate of opioid cessation following surgery (P&lt;0.02). Preoperative self-perceived susceptibility to addiction was also associated with more persistent opioid use: every one point increase (on a four point scale) was associated with a 51% (95% CI 20%-70%) reduction in the rate patients stopped taking their postoperative opioids (P&lt;0.006). Preoperative factors including: depressive symptoms, legitimate opioid use and self-assessed risk of addiction strongly predicted prolonged opioid use following surgery independent of any effect extending pain duration. These results may contribute to a better understanding of the complex reasons patients continue and discontinue opioid medications following surgery.</t>
  </si>
  <si>
    <t>https://dx.doi.org/10.1016/j.jpain.2012.01.077</t>
  </si>
  <si>
    <t>Journal of Pain. Conference: 31st Annual Scientific Meeting of the American Pain Society. Honolulu, HI United States. Conference Publication: (var.pagings). 13(4 SUPPL. 1) (pp S17), 2012. Date of Publication: April 2012.</t>
  </si>
  <si>
    <t>Ista E.
 Van Dijk M.
 Gamel C.
 Tibboel D.
 De Hoog M.</t>
  </si>
  <si>
    <t>Withdrawal symptoms in children after long-term administration of sedatives and/or analgesics: A literature review. "Assessment remains troublesome".</t>
  </si>
  <si>
    <t>Background: Prolonged administration of benzodiazepines and/or opioids to children in a pediatric intensive care unit (PICU) may induce physiological dependence and withdrawal symptoms. Objective(s): We reviewed the literature for relevant contributions on the nature of these withdrawal symptoms and on availability of valid scoring systems to assess the extent of symptoms. Method(s): The databases PubMed, CINAHL, and Psychinfo (1980-June 2006) were searched using relevant key terms. Result(s): Symptoms of benzodiazepine and opioid withdrawal can be classified in two groups: central nervous system effects and autonomic dysfunction. However, symptoms of the two types show a large overlap for benzodiazepine and opioid withdrawal. Symptoms of gastrointestinal dysfunction in the PICU population have been described for opioid withdrawal only. Six assessment tools for withdrawal symptoms are used in children. Four of these have been validated for neonates only. Two instruments are available to specifically determine withdrawal symptoms in the PICU: the Sedation Withdrawal Score (SWS) and the Opioid Benzodiazepine Withdrawal Scale (OBWS). The OBWS is the only available assessment tool with prospective validation; however, the sensitivity is low. Conclusion(s): Withdrawal symptoms for benzodiazepines and opioids largely overlap. A sufficiently sensitive instrument for assessing withdrawal symptoms in PICU patients needs to be developed. © 2007 Springer-Verlag.</t>
  </si>
  <si>
    <t>https://dx.doi.org/10.1007/s00134-007-0696-x</t>
  </si>
  <si>
    <t>Intensive Care Medicine. 33(8) (pp 1396-1406), 2007. Date of Publication: August 2007.</t>
  </si>
  <si>
    <t>Withdrawal symptoms in critically ill children after long-term administration of sedatives and/or analgesics: A first evaluation.</t>
  </si>
  <si>
    <t>OBJECTIVE: To establish frequencies of benzodiazepine and opioid withdrawal symptoms, and correlations with total doses and duration of administration. DESIGN: A prospective, repeated-measures design. SETTING: Two pediatric intensive care units in a university children's hospital. PATIENTS: Seventy-nine children, aged 0 days to 16 yrs, who received intravenous midazolam and/or opioids for &gt;5 days. INTERVENTIONS: None. MEASUREMENTS AND MAIN RESULTS: Pediatric intensive care unit nurses assessed withdrawal symptoms using the Sophia Benzodiazepine and Opioid Withdrawal Checklist, which includes all withdrawal symptoms (n &lt;= 24) described in the pediatric literature. Over 6 months, 2188 observations in 79 children were recorded. Forty-two percent of observations were performed within 24 hrs after tapering off or discontinuation of medication. Symptoms representing overstimulation of the central nervous system, such as anxiety, agitation, grimacing, sleep disturbance, increased muscle tension, and movement disorder, were observed in &gt;10% of observations. Of symptoms reflecting gastrointestinal dysfunction, diarrhea and gastric retention were most frequently observed. Tachypnea, fever, sweating, and hypertension as manifestations of autonomic dysfunction were observed in &gt;13% of observations. The Spearman's rank-correlation coefficient between total doses of midazolam and maximum sum score (of the Sophia Benzodiazepine and Opioid Withdrawal Checklist) was .51 (p &lt; 0.001). The correlation between total doses of opioids and the maximum sum score was .39 (p &lt; 0.01). A significant correlation (.52; p &lt; 0.001) was also found between duration of use and maximum sum score. CONCLUSION(S): This is the first study to report frequencies of all 24 withdrawal symptoms observed in children after decrease or discontinuation of benzodiazepines and/or opioids. Agitation, anxiety, muscle tension, sleeping &lt;1 hr, diarrhea, fever, sweating, and tachypnea were observed most frequently. Longer duration of use and high dosing are risk factors for development of withdrawal symptoms in children. © 2008 by the Society of Critical Care Medicine and Lippincott Williams &amp; Wilkins.</t>
  </si>
  <si>
    <t>https://dx.doi.org/10.1097/CCM.0b013e318181600d</t>
  </si>
  <si>
    <t>Critical Care Medicine. 36(8) (pp 2427-2432), 2008. Date of Publication: August 2008.</t>
  </si>
  <si>
    <t>Goldstick J.E.
 Lyons V.H.
 Myers M.G.
 Walton M.A.
 Heinze J.E.
 Cunningham R.M.</t>
  </si>
  <si>
    <t>Within- and between-person associations with drug use disorder among adolescents and emerging adults presenting to an urban emergency department.</t>
  </si>
  <si>
    <t>Background: The distinction between within- and between-person associations with drug use disorder (DUD) has implications for intervention targets and content. We used longitudinal data from youth entering an urban emergency department (ED) to identify factors related to changes in DUD diagnosis, with particular emphasis on alcohol use. Method(s): Research staff recruited youth age 14-24 (n = 599) reporting any past six-month drug use from a Level-1 ED; participants were assessed at baseline and four biannual follow-ups. Participants self-reported validated measurements of peer/parental behaviors, violence/crime exposure, drug use self-efficacy, and alcohol use. Research staff performed diagnostic interviews for DUD with nine substances, post-traumatic stress disorder (PTSD), and major depressive disorder (MDD). We used repeated measures logistic regression models with person-level covariate means, and person-mean-centered covariates, as separate variables, to separate within- and between-person covariate effects. Result(s): Among 2,630 assessments, 1,128 (42.9 %) were DUD diagnoses; 21.7 % were co-diagnoses with multiple drugs. Positive (aOR = 0.81, 95 %CI:[0.70, 0.94]) and negative (aOR = 1.73, 95 %CI:[1.45, 2.07]) peer behaviors related to DUD, primarily through between-person effects. Parental support (aOR = 0.92, 95 %CI:[0.83, 0.99]), community violence/crime (aOR = 1.28, 95 %CI:[1.14, 1.44]), PTSD/MDD diagnosis (aOR = 1.36, 95 %CI:[1.04, 1.79]), and alcohol use quantity (aOR = 1.06, 95 %CI:[1.02, 1.11]) were associated with DUD, showing primarily within-person effects. Other factors, such as interpersonal violence involvement (aOR = 1.47, 95 %CI:[1.21, 1.78]), showed both within- and between-person effects. Conclusion(s): DUD is prevalent in this population, and within-person changes in DUD are predictable. Within-person effects suggest the importance of addressing escalating alcohol use, enhancing parental support, crime/violence exposure, and other mental health diagnoses as part of DUD intervention.Copyright © 2021 Elsevier B.V.</t>
  </si>
  <si>
    <t>https://dx.doi.org/10.1016/j.drugalcdep.2021.108605</t>
  </si>
  <si>
    <t>Drug and Alcohol Dependence. 221 (no pagination), 2021. Article Number: 108605. Date of Publication: 01 Apr 2021.</t>
  </si>
  <si>
    <t>Weissman, Gloria;Melchior, Lisa;Huba, George;Smereck, Geoffrey;Needle, Richard;McCarthy, Sheila;Jones, Adelbert;Genser, Sander;Cottler, Linda;Booth, Robert;Altice, Frederick</t>
  </si>
  <si>
    <t>Women living with drug abuse and HIV disease: Drug abuse treatment access and secondary prevention issues.</t>
  </si>
  <si>
    <t>Based on a multisite, longitudinal study, access to drug abuse treatment and HIV secondary prevention were examined for 116 women interviewed during the study's first of 3 yrs in 5 US cities. Interview data collected from 115 service providers in those same cities are used to discuss drug abuse treatment availability and barriers to service expansion for drug users with HIV. Findings indicate that there are significant gaps between the drug abuse treatment services these women feel they need and those they have been able to receive; these were particularly pronounced for drug detoxification and residential and outpatient drug-free treatment. (PsycINFO Database Record (c) 2019 APA, all rights reserved)</t>
  </si>
  <si>
    <t>https://doi.org/10.1080/02791072.1995.10471704</t>
  </si>
  <si>
    <t>Gillmore M.R.
 Gilchrist L.
 Lee J.
 Oxford M.L.</t>
  </si>
  <si>
    <t>Women Who Gave Birth as Unmarried Adolescents: Trends in Substance Use from Adolescence to Adulthood.</t>
  </si>
  <si>
    <t>Purpose: To determine whether adolescent childbearing mothers "mature out" of substance use as they transition into adulthood, how their substance use compares to that of typical young women of the same ages, and whether there are different patterns of substance use evident in this vulnerable population. Method(s): The data come from an ongoing longitudinal study of 240 young women who were unmarried, pregnant, and under age 18 at enrollment. They have been interviewed regularly from pregnancy through 11.5 years postpartum. The data are based on self-reported substance use verified by random urinalysis for drug metabolites. Result(s): Substance use did not decline during the transition to adulthood nor into early adulthood. With the exception of alcohol, the prevalence of substance use was higher than that of a nationally representative sample of same-aged women. Three distinct patterns of substance use were identified: licit users (cigarettes and/or alcohol), marijuana users, and "hard" drug users. Conclusion(s): Clinicians should routinely assess substance use among young mothers who bore children as teenagers, and make referrals for appropriate treatment. Cigarette smoking is especially a cause for concern, given its widespread use and harmful effects for both mothers and their children. Although only a small proportion (about 5%) of young mothers used hard drugs consistently over time, this group will likely require comprehensive interventions that address multiple issues such as mental health and contextual factors to be effective. Future research should address reasons for continued substance use in this population. © 2006 Society for Adolescent Medicine.</t>
  </si>
  <si>
    <t>https://dx.doi.org/10.1016/j.jadohealth.2005.12.007</t>
  </si>
  <si>
    <t>Journal of Adolescent Health. 39(2) (pp 237-243), 2006. Date of Publication: August 2006.</t>
  </si>
  <si>
    <t>Olsson T.M.
 Fridell M.</t>
  </si>
  <si>
    <t>Women with co-occurring substance abuse and mental disorders in Sweden: A longitudinal study of criminal justice system involvement and costs.</t>
  </si>
  <si>
    <t>This study aimed to estimate the cumulative direct criminal justice system costs incurred by age and offending year between 1975 and 2004 by a cohort of women with a co-occurring substance abuse and mental disorder (COD) placed in a compulsory treatment facility for substance abuse between 1997 and 2000. Official register data were obtained for the period 1975-2004 on criminal charges, prosecutions, judgments and sentences by a consecutive sample of 227 women. The 2010 unit price data were applied to resource use and total costs were calculated and reported by age and offending year. A total of 211 women (92.9%) were charged for at least one crime during the period under review. The mean length of criminal career was 8.58 years. Theft and narcotics offenses were the crime categories with the highest number of crimes committed and charges made. The total criminal justice system costs per person averaged 834,897 Swedish crowns (SEK, 2010) over the entire sample. This study provides cost data on the real criminal careers of women with COD which can be used to estimate the potential benefit of targeted interventions at various stages in an individual's criminal career. The results indicate that early, targeted, effective intervention can have substantial benefits. © 2013 Copyright Taylor and Francis Group, LLC.</t>
  </si>
  <si>
    <t>https://dx.doi.org/10.1080/17523281.2012.708356</t>
  </si>
  <si>
    <t>Mental Health and Substance Use: Dual Diagnosis. 6(3) (pp 219-236), 2013. Date of Publication: 01 Aug 2013.</t>
  </si>
  <si>
    <t>Benson C.
 Kim M.
 Lerner D.
 Chow W.</t>
  </si>
  <si>
    <t>Work productivity of patients participating in the Oxycodone Users Registry (OUR): A prospective, multicenter registry of patients with non-malignant pain.</t>
  </si>
  <si>
    <t>Research suggests that costs associated with productivity loss due to presenteeism and absenteeism among employees exceed costs associated with medical and pharmacy. This analysis will summarize baseline characteristics of employed patients participating in OUR-an on-going, prospective, multi-center registry of patients age 18-85 with acute episodes of non-malignant pain requiring a prescription medication containing oxycodone immediate-release (OXYRX) as needed for &gt;5days. Patients complete a baseline paper questionnaire and web-based questionnaires over 28 day that capture opioid-related symptoms, activity interference; pain and sleep assessments, health-related quality of life, medication changes/reasons and medical resource utilization. Employed patients will also complete the Work Limitation Questionnaire (WLQ) Short Form, and the WLQ Work Absence Module. Of 309 patients enrolled to date, 41% were employed [mean age 46.2 (SD=12.1)]. Of these, 61% had a household income &gt; $50,000/year; 60% had some college education; &gt;80% had both medical/drug insurance and 8% were collecting some form of disability. OXYRX for pain was prescribed primarily for injury/trauma (32%), post-operation (26%) or back/neck (24%). Comorbid conditions included arthritis (21%), neuropathic pain (10%) and depression (22%). More than half of the sample used OTC/other prescriptive pain medications. The mean current, average, and worst pain intensities in the past 24 hours were 5.8, 6.2 and 7.6, respectively(0-10 point scale). On average, employed patients worked 8 hours/day or 39 hours/week. However, due to their medical conditions, in the prior two weeks, productivity loss was 9.6% (presenteeism) and mean hours missed from work were 13 or 17% productivity loss. The combined productivity loss translated to a mean annualized cost of &gt;$8,445. Complete study results are anticipated by 2Q2010. Overall, employed patients with acute episodes of pain experienced decline in productivity while at work or due to absences.</t>
  </si>
  <si>
    <t>https://dx.doi.org/10.1016/j.jpain.2010.01.196</t>
  </si>
  <si>
    <t>Goldberg J.F.
 Nierenberg A.A.
 Iosifescu D.V.</t>
  </si>
  <si>
    <t>Wrestling With Antidepressant Use in Bipolar Disorder: The Ongoing Debate.</t>
  </si>
  <si>
    <t>https://dx.doi.org/10.4088/JCP.19AC13181</t>
  </si>
  <si>
    <t>Journal of Clinical Psychiatry. 82(1) (no pagination), 2021. Article Number: 19ac13181. Date of Publication: January 2021.</t>
  </si>
  <si>
    <t>Grasing, Kenneth;Mathur, Deepan;Desouza, Cherilyn</t>
  </si>
  <si>
    <t>Written emotional expression during recovery from cocaine dependence: Group and individual differences in craving intensity.</t>
  </si>
  <si>
    <t>We conducted a prospective, single-blind, parallel group, controlled trial to evaluate effects of written emotional expression in patients receiving intensive treatment for cocaine dependence in a residential-unit setting. Randomization to the emotional expression treatment produced changes in blood pressure and mood during writing sessions, possibly because of its ability to stimulate active coping behavior. At an initial follow-up visit, patients that had received written emotional expression reported lower values for craving intensity and were less likely to self-report use of cocaine. These results may indicate a therapeutic effect of written emotional expression during recovery from cocaine dependence. (PsycINFO Database Record (c) 2016 APA, all rights reserved)</t>
  </si>
  <si>
    <t>https://doi.org/10.3109/10826080903474003</t>
  </si>
  <si>
    <t>Zhuang, SM; An, SH; Zhao, Y</t>
  </si>
  <si>
    <t>Yoga Effects on Mood and Quality of Life in Chinese Women Undergoing Heroin Detoxification: A Randomized Controlled Trial</t>
  </si>
  <si>
    <t>China; heroin dependence; intervention studies; longitudinal studies; women; yoga</t>
  </si>
  <si>
    <t>DEPENDENCE; PROFILE; INTERVENTION; MEDITATION; ANXIETY; MISUSE; STATES</t>
  </si>
  <si>
    <t>Background: Yoga, as a mind-body therapy, is effective in improving quality of life for patients with chronic diseases, yet little is known about its effectiveness in female heroin addicts. Objectives: The aim of this study was to evaluate the effects of yoga on mood status and quality of life among women undergoing detoxification for heroin dependence in China. Method: This study was a randomized controlled trial. Seventy-five women aged 20-37 years undergoing detoxification for heroin dependence at AnKang Hospital were allocated randomly into an intervention or a control group. Women in the intervention group received a 6-month yoga intervention in addition to hospital routine care, and women in the control group received hospital routine care only. Mood status and quality of life were assessed using the Profile of Mood States and Medical Outcomes Study 36-item Short-Form Health Survey at baseline and following 3 and 6 months of treatment. Repeated-measures analysis of variance was used to evaluate treatment and time effects on mood and quality of life. Results: Most female heroin addicts were young and single, with a low education level. Most had used heroin by injection. Mood state and quality of life of female heroin addicts were poor. The intervention group showed a significant improvement in mood status and quality of life over time compared with their counterparts in the control group. Conclusion: Yoga may improve mood status and quality of life for women undergoing detoxification for heroin dependence. Yoga can be used as an auxiliary treatment with traditional hospital routine care for these women.</t>
  </si>
  <si>
    <t>Fergus K.B.
 Schwab M.E.
 Butler C.
 Cattle C.J.
 Breyer B.N.
 Copp H.L.
 Nagata J.M.</t>
  </si>
  <si>
    <t>Young Adult Healthcare Exposure and Future Opioid Misuse: A Prospective Cohort Study.</t>
  </si>
  <si>
    <t>Introduction: Outpatient opioid prescribing is associated with opioid misuse in young adults, but the longitudinal association between general healthcare exposure and opioid misuse has not been explored. The objective of this study is to examine the association between healthcare exposure in young adulthood and future opioid misuse. Method(s): Data were drawn from the National Longitudinal Study of Adolescent to Adult Health (2001-2018) and analyzed in 2021. Healthcare exposure (i.e., inpatient hospitalization and visits to the clinic, emergency department, mental-health facility, or dentist) between individuals aged 18 and 26 years was the primary independent variable; only patients who did not report opioid misuse at baseline were included. Opioid misuse was defined as using prescription painkillers without a doctor's permission and was measured 17 years after exposure. Multivariable logistic regression was used to examine any associations with opioid misuse (ages 33-43 years). Result(s): A total of 8,225 young adults with a mean baseline age of 21.8 (SE=0.12) years met inclusion criteria. Approximately 13.7% reported new opioid misuse at follow-up. Those reporting opioid misuse at follow-up were more likely to be White, lack a college education, or report depression. Those exposed to inpatient hospitalization, emergency departments, or mental-health facilities had an increased risk of future opioid misuse. Conclusion(s): In young adults reporting no opioid misuse at baseline, healthcare exposure was associated with an increased risk of opioid misuse later in adulthood in this large, national cohort. Physicians encounter this at-risk population daily, reinforcing the importance of responsible prescribing practices and the need for targeted screening, patient education, and intervention efforts in the healthcare setting.Copyright © 2022 American Journal of Preventive Medicine</t>
  </si>
  <si>
    <t>https://dx.doi.org/10.1016/j.amepre.2021.12.026</t>
  </si>
  <si>
    <t>American Journal of Preventive Medicine. 62(6) (pp 914-920), 2022. Date of Publication: June 2022.</t>
  </si>
  <si>
    <t>Anderson, DM; Cesur, R; Tekin, E</t>
  </si>
  <si>
    <t>YOUTH DEPRESSION AND FUTURE CRIMINAL BEHAVIOR</t>
  </si>
  <si>
    <t>GENERAL STRAIN THEORY; HUMAN-CAPITAL ACCUMULATION; MENTAL-HEALTH PROBLEMS; LOW SELF-ESTEEM; ADOLESCENT DEPRESSION; PSYCHIATRIC-DISORDERS; SUBSTANCE USE; FATHER INVOLVEMENT; CRIME; VIOLENCE</t>
  </si>
  <si>
    <t>While the contemporaneous association between mental health problems and criminal behavior has been explored in the literature, the long-term consequences of such problems, depression in particular, have received much less attention. Using data from the National Longitudinal Study of Adolescent Health (Add Health), we examine the effect of depression during adolescence on the probability of engaging in a number of criminal behaviors later in life. In our analysis, we control for a rich set of individual-, family-, and neighborhood-level factors to account for conditions that may be correlated with both childhood depression and adult criminality. One novelty in our approach is the estimation of school and sibling fixed effects models to account for unobserved heterogeneity at the neighborhood and family levels. Furthermore, we exploit the longitudinal nature of our data set to account for baseline differences in criminal behavior. The empirical estimates show that adolescents who suffer from depression face a substantially increased probability of engaging in property crime. We find little evidence that adolescent depression predicts the likelihood of engaging in violent crime or the selling of illicit drugs. Our estimates imply that the lower-bound economic cost of property crime associated with adolescent depression is approximately 227 million dollars per year. (JEL I10, K42)</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</si>
</sst>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d/mm/yyyy"/>
    <numFmt numFmtId="165" formatCode="mmmm yyyy"/>
    <numFmt numFmtId="166" formatCode="dd mmm yyyy"/>
    <numFmt numFmtId="167" formatCode="d mmmm yyyy"/>
    <numFmt numFmtId="168" formatCode="d mmmm"/>
    <numFmt numFmtId="169" formatCode="dd mmmm yyyy"/>
    <numFmt numFmtId="170" formatCode="d mmm yyyy"/>
    <numFmt numFmtId="171" formatCode="d/m/yyyy"/>
    <numFmt numFmtId="172" formatCode="d-m"/>
    <numFmt numFmtId="173" formatCode="mmmm-d yyyy"/>
  </numFmts>
  <fonts count="17">
    <font>
      <sz val="10.0"/>
      <color rgb="FF000000"/>
      <name val="Arial"/>
      <scheme val="minor"/>
    </font>
    <font>
      <b/>
      <color theme="1"/>
      <name val="Arial"/>
    </font>
    <font>
      <color theme="1"/>
      <name val="Arial"/>
    </font>
    <font>
      <sz val="11.0"/>
      <color theme="1"/>
      <name val="Calibri"/>
    </font>
    <font>
      <u/>
      <sz val="11.0"/>
      <color rgb="FF0563C1"/>
      <name val="Calibri"/>
    </font>
    <font>
      <u/>
      <color rgb="FF0000FF"/>
      <name val="Arial"/>
    </font>
    <font>
      <u/>
      <sz val="11.0"/>
      <color rgb="FF1155CC"/>
      <name val="Calibri"/>
    </font>
    <font>
      <u/>
      <color rgb="FF0000FF"/>
      <name val="Arial"/>
    </font>
    <font>
      <u/>
      <color rgb="FF1155CC"/>
      <name val="Arial"/>
    </font>
    <font>
      <u/>
      <color rgb="FF0000FF"/>
      <name val="Arial"/>
    </font>
    <font>
      <u/>
      <color rgb="FF0000FF"/>
      <name val="Arial"/>
    </font>
    <font>
      <u/>
      <color rgb="FF0000FF"/>
      <name val="Arial"/>
    </font>
    <font>
      <u/>
      <color rgb="FF0000FF"/>
      <name val="Arial"/>
    </font>
    <font>
      <u/>
      <color rgb="FF0000FF"/>
      <name val="Arial"/>
    </font>
    <font>
      <u/>
      <sz val="11.0"/>
      <color rgb="FF1155CC"/>
      <name val="Calibri"/>
    </font>
    <font>
      <u/>
      <color rgb="FF0000FF"/>
      <name val="Arial"/>
    </font>
    <font>
      <u/>
      <color rgb="FF0000FF"/>
      <name val="Arial"/>
    </font>
  </fonts>
  <fills count="4">
    <fill>
      <patternFill patternType="none"/>
    </fill>
    <fill>
      <patternFill patternType="lightGray"/>
    </fill>
    <fill>
      <patternFill patternType="solid">
        <fgColor rgb="FFFFFFFF"/>
        <bgColor rgb="FFFFFFFF"/>
      </patternFill>
    </fill>
    <fill>
      <patternFill patternType="solid">
        <fgColor rgb="FFB7E1CD"/>
        <bgColor rgb="FFB7E1CD"/>
      </patternFill>
    </fill>
  </fills>
  <borders count="1">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2" fontId="1" numFmtId="0" xfId="0" applyAlignment="1" applyFill="1" applyFont="1">
      <alignment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0" fillId="0" fontId="2" numFmtId="0" xfId="0" applyAlignment="1" applyFont="1">
      <alignment shrinkToFit="0" vertical="top" wrapText="0"/>
    </xf>
    <xf borderId="0" fillId="0" fontId="5" numFmtId="0" xfId="0" applyAlignment="1" applyFont="1">
      <alignment shrinkToFit="0" vertical="top" wrapText="0"/>
    </xf>
    <xf borderId="0" fillId="0" fontId="2" numFmtId="0" xfId="0" applyAlignment="1" applyFont="1">
      <alignment horizontal="right" shrinkToFit="0" vertical="top" wrapText="0"/>
    </xf>
    <xf borderId="0" fillId="0" fontId="6" numFmtId="0" xfId="0" applyAlignment="1" applyFont="1">
      <alignment shrinkToFit="0" vertical="bottom" wrapText="0"/>
    </xf>
    <xf borderId="0" fillId="0" fontId="3" numFmtId="0" xfId="0" applyAlignment="1" applyFont="1">
      <alignment horizontal="right" shrinkToFit="0" vertical="bottom" wrapText="0"/>
    </xf>
    <xf borderId="0" fillId="0" fontId="2" numFmtId="164" xfId="0" applyAlignment="1" applyFont="1" applyNumberFormat="1">
      <alignment shrinkToFit="0" vertical="bottom" wrapText="0"/>
    </xf>
    <xf borderId="0" fillId="0" fontId="2" numFmtId="4" xfId="0" applyAlignment="1" applyFont="1" applyNumberFormat="1">
      <alignment shrinkToFit="0" vertical="bottom" wrapText="0"/>
    </xf>
    <xf borderId="0" fillId="0" fontId="7" numFmtId="165" xfId="0" applyAlignment="1" applyFont="1" applyNumberFormat="1">
      <alignment shrinkToFit="0" vertical="top" wrapText="0"/>
    </xf>
    <xf borderId="0" fillId="0" fontId="2" numFmtId="165" xfId="0" applyAlignment="1" applyFont="1" applyNumberFormat="1">
      <alignment shrinkToFit="0" vertical="top" wrapText="0"/>
    </xf>
    <xf borderId="0" fillId="0" fontId="2" numFmtId="166" xfId="0" applyAlignment="1" applyFont="1" applyNumberFormat="1">
      <alignment shrinkToFit="0" vertical="top" wrapText="0"/>
    </xf>
    <xf borderId="0" fillId="3" fontId="2" numFmtId="0" xfId="0" applyAlignment="1" applyFill="1" applyFont="1">
      <alignment shrinkToFit="0" vertical="top" wrapText="0"/>
    </xf>
    <xf borderId="0" fillId="0" fontId="8" numFmtId="0" xfId="0" applyAlignment="1" applyFont="1">
      <alignment shrinkToFit="0" vertical="top" wrapText="0"/>
    </xf>
    <xf borderId="0" fillId="0" fontId="3" numFmtId="4" xfId="0" applyAlignment="1" applyFont="1" applyNumberFormat="1">
      <alignment shrinkToFit="0" vertical="bottom" wrapText="0"/>
    </xf>
    <xf borderId="0" fillId="0" fontId="9" numFmtId="167" xfId="0" applyAlignment="1" applyFont="1" applyNumberFormat="1">
      <alignment shrinkToFit="0" vertical="top" wrapText="0"/>
    </xf>
    <xf borderId="0" fillId="0" fontId="2" numFmtId="168" xfId="0" applyAlignment="1" applyFont="1" applyNumberFormat="1">
      <alignment shrinkToFit="0" vertical="top" wrapText="0"/>
    </xf>
    <xf borderId="0" fillId="0" fontId="10" numFmtId="166" xfId="0" applyAlignment="1" applyFont="1" applyNumberFormat="1">
      <alignment shrinkToFit="0" vertical="top" wrapText="0"/>
    </xf>
    <xf borderId="0" fillId="0" fontId="11" numFmtId="169" xfId="0" applyAlignment="1" applyFont="1" applyNumberFormat="1">
      <alignment shrinkToFit="0" vertical="top" wrapText="0"/>
    </xf>
    <xf borderId="0" fillId="0" fontId="12" numFmtId="170" xfId="0" applyAlignment="1" applyFont="1" applyNumberFormat="1">
      <alignment shrinkToFit="0" vertical="top" wrapText="0"/>
    </xf>
    <xf borderId="0" fillId="3" fontId="3" numFmtId="0" xfId="0" applyAlignment="1" applyFont="1">
      <alignment shrinkToFit="0" vertical="bottom" wrapText="0"/>
    </xf>
    <xf borderId="0" fillId="3" fontId="2" numFmtId="0" xfId="0" applyAlignment="1" applyFont="1">
      <alignment shrinkToFit="0" vertical="bottom" wrapText="0"/>
    </xf>
    <xf borderId="0" fillId="0" fontId="2" numFmtId="171" xfId="0" applyAlignment="1" applyFont="1" applyNumberFormat="1">
      <alignment shrinkToFit="0" vertical="bottom" wrapText="0"/>
    </xf>
    <xf borderId="0" fillId="0" fontId="13" numFmtId="172" xfId="0" applyAlignment="1" applyFont="1" applyNumberFormat="1">
      <alignment shrinkToFit="0" vertical="top" wrapText="0"/>
    </xf>
    <xf borderId="0" fillId="0" fontId="2" numFmtId="169" xfId="0" applyAlignment="1" applyFont="1" applyNumberFormat="1">
      <alignment shrinkToFit="0" vertical="top" wrapText="0"/>
    </xf>
    <xf borderId="0" fillId="0" fontId="2" numFmtId="170" xfId="0" applyAlignment="1" applyFont="1" applyNumberFormat="1">
      <alignment shrinkToFit="0" vertical="top" wrapText="0"/>
    </xf>
    <xf borderId="0" fillId="0" fontId="2" numFmtId="167" xfId="0" applyAlignment="1" applyFont="1" applyNumberFormat="1">
      <alignment shrinkToFit="0" vertical="top" wrapText="0"/>
    </xf>
    <xf quotePrefix="1" borderId="0" fillId="0" fontId="3" numFmtId="0" xfId="0" applyAlignment="1" applyFont="1">
      <alignment shrinkToFit="0" vertical="bottom" wrapText="0"/>
    </xf>
    <xf borderId="0" fillId="2" fontId="3" numFmtId="0" xfId="0" applyAlignment="1" applyFont="1">
      <alignment shrinkToFit="0" vertical="bottom" wrapText="0"/>
    </xf>
    <xf borderId="0" fillId="2" fontId="2" numFmtId="0" xfId="0" applyAlignment="1" applyFont="1">
      <alignment shrinkToFit="0" vertical="bottom" wrapText="0"/>
    </xf>
    <xf borderId="0" fillId="2" fontId="14" numFmtId="0" xfId="0" applyAlignment="1" applyFont="1">
      <alignment shrinkToFit="0" vertical="bottom" wrapText="0"/>
    </xf>
    <xf borderId="0" fillId="2" fontId="3" numFmtId="0" xfId="0" applyAlignment="1" applyFont="1">
      <alignment horizontal="right" shrinkToFit="0" vertical="bottom" wrapText="0"/>
    </xf>
    <xf borderId="0" fillId="2" fontId="2" numFmtId="0" xfId="0" applyAlignment="1" applyFont="1">
      <alignment shrinkToFit="0" vertical="top" wrapText="0"/>
    </xf>
    <xf borderId="0" fillId="2" fontId="15" numFmtId="0" xfId="0" applyAlignment="1" applyFont="1">
      <alignment shrinkToFit="0" vertical="top" wrapText="0"/>
    </xf>
    <xf borderId="0" fillId="2" fontId="2" numFmtId="0" xfId="0" applyAlignment="1" applyFont="1">
      <alignment horizontal="right" shrinkToFit="0" vertical="top" wrapText="0"/>
    </xf>
    <xf borderId="0" fillId="0" fontId="16" numFmtId="173" xfId="0" applyAlignment="1" applyFont="1" applyNumberFormat="1">
      <alignment shrinkToFit="0" vertical="top" wrapText="0"/>
    </xf>
    <xf quotePrefix="1" borderId="0" fillId="0" fontId="2" numFmtId="0" xfId="0" applyAlignment="1" applyFont="1">
      <alignment shrinkToFit="0" vertical="top" wrapText="0"/>
    </xf>
    <xf borderId="0" fillId="0" fontId="2" numFmtId="172" xfId="0" applyAlignment="1" applyFont="1" applyNumberFormat="1">
      <alignmen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5251" Type="http://schemas.openxmlformats.org/officeDocument/2006/relationships/hyperlink" Target="https://authproxy.bma.org.uk/process/redirects?url=https://ovidsp.ovid.com/ovidweb.cgi?T=JS&amp;CSC=Y&amp;NEWS=N&amp;PAGE=fulltext&amp;D=emed14&amp;AN=71319573" TargetMode="External"/><Relationship Id="rId5252" Type="http://schemas.openxmlformats.org/officeDocument/2006/relationships/hyperlink" Target="https://doi.org/10.1093/pm/pnz233" TargetMode="External"/><Relationship Id="rId5250" Type="http://schemas.openxmlformats.org/officeDocument/2006/relationships/hyperlink" Target="https://dx.doi.org/10.1002/art.38216" TargetMode="External"/><Relationship Id="rId5255" Type="http://schemas.openxmlformats.org/officeDocument/2006/relationships/hyperlink" Target="https://dx.doi.org/10.1037/a0026917" TargetMode="External"/><Relationship Id="rId5256" Type="http://schemas.openxmlformats.org/officeDocument/2006/relationships/hyperlink" Target="https://authproxy.bma.org.uk/process/redirects?url=https://ovidsp.ovid.com/ovidweb.cgi?T=JS&amp;CSC=Y&amp;NEWS=N&amp;PAGE=fulltext&amp;D=emed13&amp;AN=369382731" TargetMode="External"/><Relationship Id="rId5253" Type="http://schemas.openxmlformats.org/officeDocument/2006/relationships/hyperlink" Target="https://dx.doi.org/10.2147/NDT.S129480" TargetMode="External"/><Relationship Id="rId5254" Type="http://schemas.openxmlformats.org/officeDocument/2006/relationships/hyperlink" Target="https://authproxy.bma.org.uk/process/redirects?url=https://ovidsp.ovid.com/ovidweb.cgi?T=JS&amp;CSC=Y&amp;NEWS=N&amp;PAGE=fulltext&amp;D=emed18&amp;AN=616389245" TargetMode="External"/><Relationship Id="rId5259" Type="http://schemas.openxmlformats.org/officeDocument/2006/relationships/hyperlink" Target="https://dx.doi.org/10.1007/s00520-023-07709-3" TargetMode="External"/><Relationship Id="rId5257" Type="http://schemas.openxmlformats.org/officeDocument/2006/relationships/hyperlink" Target="https://dx.doi.org/10.1016/j.neurom.2022.10.057" TargetMode="External"/><Relationship Id="rId5258" Type="http://schemas.openxmlformats.org/officeDocument/2006/relationships/hyperlink" Target="https://authproxy.bma.org.uk/process/redirects?url=https://ovidsp.ovid.com/ovidweb.cgi?T=JS&amp;CSC=Y&amp;NEWS=N&amp;PAGE=fulltext&amp;D=emexb&amp;AN=2021589734" TargetMode="External"/><Relationship Id="rId5240" Type="http://schemas.openxmlformats.org/officeDocument/2006/relationships/hyperlink" Target="https://dx.doi.org/10.1213/01.ANE.0000403380.73932.6a" TargetMode="External"/><Relationship Id="rId5241" Type="http://schemas.openxmlformats.org/officeDocument/2006/relationships/hyperlink" Target="https://dx.doi.org/10.1213/01.ANE.0000403380.73932.6a" TargetMode="External"/><Relationship Id="rId5244" Type="http://schemas.openxmlformats.org/officeDocument/2006/relationships/hyperlink" Target="https://authproxy.bma.org.uk/process/redirects?url=https://ovidsp.ovid.com/ovidweb.cgi?T=JS&amp;CSC=Y&amp;NEWS=N&amp;PAGE=fulltext&amp;D=emed13&amp;AN=364151298" TargetMode="External"/><Relationship Id="rId5245" Type="http://schemas.openxmlformats.org/officeDocument/2006/relationships/hyperlink" Target="https://dx.doi.org/10.2147/JPR.S116674" TargetMode="External"/><Relationship Id="rId5242" Type="http://schemas.openxmlformats.org/officeDocument/2006/relationships/hyperlink" Target="https://authproxy.bma.org.uk/process/redirects?url=https://ovidsp.ovid.com/ovidweb.cgi?T=JS&amp;CSC=Y&amp;NEWS=N&amp;PAGE=fulltext&amp;D=emed12&amp;AN=70604262" TargetMode="External"/><Relationship Id="rId5243" Type="http://schemas.openxmlformats.org/officeDocument/2006/relationships/hyperlink" Target="https://dx.doi.org/10.1089/jpm.2011.0219" TargetMode="External"/><Relationship Id="rId5248" Type="http://schemas.openxmlformats.org/officeDocument/2006/relationships/hyperlink" Target="https://authproxy.bma.org.uk/process/redirects?url=https://ovidsp.ovid.com/ovidweb.cgi?T=JS&amp;CSC=Y&amp;NEWS=N&amp;PAGE=fulltext&amp;D=emed24&amp;AN=2018855844" TargetMode="External"/><Relationship Id="rId5249" Type="http://schemas.openxmlformats.org/officeDocument/2006/relationships/hyperlink" Target="https://doi.org/10.1080/10550880802122620" TargetMode="External"/><Relationship Id="rId5246" Type="http://schemas.openxmlformats.org/officeDocument/2006/relationships/hyperlink" Target="https://authproxy.bma.org.uk/process/redirects?url=https://ovidsp.ovid.com/ovidweb.cgi?T=JS&amp;CSC=Y&amp;NEWS=N&amp;PAGE=fulltext&amp;D=emed18&amp;AN=614266862" TargetMode="External"/><Relationship Id="rId5247" Type="http://schemas.openxmlformats.org/officeDocument/2006/relationships/hyperlink" Target="https://dx.doi.org/10.1016/j.aip.2022.101947" TargetMode="External"/><Relationship Id="rId5270" Type="http://schemas.openxmlformats.org/officeDocument/2006/relationships/hyperlink" Target="https://dx.doi.org/10.1111/dmcn.15004" TargetMode="External"/><Relationship Id="rId5273" Type="http://schemas.openxmlformats.org/officeDocument/2006/relationships/hyperlink" Target="https://authproxy.bma.org.uk/process/redirects?url=https://ovidsp.ovid.com/ovidweb.cgi?T=JS&amp;CSC=Y&amp;NEWS=N&amp;PAGE=fulltext&amp;D=emexa&amp;AN=2023133424" TargetMode="External"/><Relationship Id="rId5274" Type="http://schemas.openxmlformats.org/officeDocument/2006/relationships/hyperlink" Target="https://dx.doi.org/10.1016/j.jsat.2021.108713" TargetMode="External"/><Relationship Id="rId5271" Type="http://schemas.openxmlformats.org/officeDocument/2006/relationships/hyperlink" Target="https://authproxy.bma.org.uk/process/redirects?url=https://ovidsp.ovid.com/ovidweb.cgi?T=JS&amp;CSC=Y&amp;NEWS=N&amp;PAGE=fulltext&amp;D=emed22&amp;AN=636416129" TargetMode="External"/><Relationship Id="rId5272" Type="http://schemas.openxmlformats.org/officeDocument/2006/relationships/hyperlink" Target="https://dx.doi.org/10.1177/11782218231172054" TargetMode="External"/><Relationship Id="rId5277" Type="http://schemas.openxmlformats.org/officeDocument/2006/relationships/hyperlink" Target="https://authproxy.bma.org.uk/process/redirects?url=https://ovidsp.ovid.com/ovidweb.cgi?T=JS&amp;CSC=Y&amp;NEWS=N&amp;PAGE=fulltext&amp;D=emed24&amp;AN=2005044016" TargetMode="External"/><Relationship Id="rId5278" Type="http://schemas.openxmlformats.org/officeDocument/2006/relationships/hyperlink" Target="https://dx.doi.org/10.5694/mja2.50659" TargetMode="External"/><Relationship Id="rId5275" Type="http://schemas.openxmlformats.org/officeDocument/2006/relationships/hyperlink" Target="https://authproxy.bma.org.uk/process/redirects?url=https://ovidsp.ovid.com/ovidweb.cgi?T=JS&amp;CSC=Y&amp;NEWS=N&amp;PAGE=fulltext&amp;D=emed24&amp;AN=2016140658" TargetMode="External"/><Relationship Id="rId5276" Type="http://schemas.openxmlformats.org/officeDocument/2006/relationships/hyperlink" Target="https://dx.doi.org/10.1080/14767058.2020.1765157" TargetMode="External"/><Relationship Id="rId5279" Type="http://schemas.openxmlformats.org/officeDocument/2006/relationships/hyperlink" Target="https://authproxy.bma.org.uk/process/redirects?url=https://ovidsp.ovid.com/ovidweb.cgi?T=JS&amp;CSC=Y&amp;NEWS=N&amp;PAGE=fulltext&amp;D=emed21&amp;AN=2005438006" TargetMode="External"/><Relationship Id="rId5262" Type="http://schemas.openxmlformats.org/officeDocument/2006/relationships/hyperlink" Target="https://dx.doi.org/10.1186/s12916-021-02192-1" TargetMode="External"/><Relationship Id="rId5263" Type="http://schemas.openxmlformats.org/officeDocument/2006/relationships/hyperlink" Target="https://authproxy.bma.org.uk/process/redirects?url=https://ovidsp.ovid.com/ovidweb.cgi?T=JS&amp;CSC=Y&amp;NEWS=N&amp;PAGE=fulltext&amp;D=emed23&amp;AN=2014480894" TargetMode="External"/><Relationship Id="rId5260" Type="http://schemas.openxmlformats.org/officeDocument/2006/relationships/hyperlink" Target="https://authproxy.bma.org.uk/process/redirects?url=https://ovidsp.ovid.com/ovidweb.cgi?T=JS&amp;CSC=Y&amp;NEWS=N&amp;PAGE=fulltext&amp;D=emexa&amp;AN=2022468120" TargetMode="External"/><Relationship Id="rId5261" Type="http://schemas.openxmlformats.org/officeDocument/2006/relationships/hyperlink" Target="https://doi.org/10.1159/000444513" TargetMode="External"/><Relationship Id="rId5266" Type="http://schemas.openxmlformats.org/officeDocument/2006/relationships/hyperlink" Target="https://dx.doi.org/10.3390/jcm12175527" TargetMode="External"/><Relationship Id="rId5267" Type="http://schemas.openxmlformats.org/officeDocument/2006/relationships/hyperlink" Target="https://authproxy.bma.org.uk/process/redirects?url=https://ovidsp.ovid.com/ovidweb.cgi?T=JS&amp;CSC=Y&amp;NEWS=N&amp;PAGE=fulltext&amp;D=emexb&amp;AN=2025313578" TargetMode="External"/><Relationship Id="rId5264" Type="http://schemas.openxmlformats.org/officeDocument/2006/relationships/hyperlink" Target="https://dx.doi.org/10.1016/j.spinee.2020.08.005" TargetMode="External"/><Relationship Id="rId5265" Type="http://schemas.openxmlformats.org/officeDocument/2006/relationships/hyperlink" Target="https://authproxy.bma.org.uk/process/redirects?url=https://ovidsp.ovid.com/ovidweb.cgi?T=JS&amp;CSC=Y&amp;NEWS=N&amp;PAGE=fulltext&amp;D=emed22&amp;AN=2007713799" TargetMode="External"/><Relationship Id="rId5268" Type="http://schemas.openxmlformats.org/officeDocument/2006/relationships/hyperlink" Target="https://dx.doi.org/10.1155/2022/9052246" TargetMode="External"/><Relationship Id="rId5269" Type="http://schemas.openxmlformats.org/officeDocument/2006/relationships/hyperlink" Target="https://authproxy.bma.org.uk/process/redirects?url=https://ovidsp.ovid.com/ovidweb.cgi?T=JS&amp;CSC=Y&amp;NEWS=N&amp;PAGE=fulltext&amp;D=emed24&amp;AN=2017198708" TargetMode="External"/><Relationship Id="rId5219" Type="http://schemas.openxmlformats.org/officeDocument/2006/relationships/hyperlink" Target="https://dx.doi.org/10.4274/cjms.2023.2022-45" TargetMode="External"/><Relationship Id="rId5217" Type="http://schemas.openxmlformats.org/officeDocument/2006/relationships/hyperlink" Target="https://dx.doi.org/10.1002/bdr2.v111.9" TargetMode="External"/><Relationship Id="rId5218" Type="http://schemas.openxmlformats.org/officeDocument/2006/relationships/hyperlink" Target="https://authproxy.bma.org.uk/process/redirects?url=https://ovidsp.ovid.com/ovidweb.cgi?T=JS&amp;CSC=Y&amp;NEWS=N&amp;PAGE=fulltext&amp;D=emed20&amp;AN=627912458" TargetMode="External"/><Relationship Id="rId392" Type="http://schemas.openxmlformats.org/officeDocument/2006/relationships/hyperlink" Target="https://dx.doi.org/10.1016/j.toxlet.2019.11.025" TargetMode="External"/><Relationship Id="rId391" Type="http://schemas.openxmlformats.org/officeDocument/2006/relationships/hyperlink" Target="https://authproxy.bma.org.uk/process/redirects?url=https://ovidsp.ovid.com/ovidweb.cgi?T=JS&amp;CSC=Y&amp;NEWS=N&amp;PAGE=fulltext&amp;D=emed17&amp;AN=611662736" TargetMode="External"/><Relationship Id="rId390" Type="http://schemas.openxmlformats.org/officeDocument/2006/relationships/hyperlink" Target="https://authproxy.bma.org.uk/process/redirects?url=https://ovidsp.ovid.com/ovidweb.cgi?T=JS&amp;CSC=Y&amp;NEWS=N&amp;PAGE=fulltext&amp;D=emed16&amp;AN=600744953" TargetMode="External"/><Relationship Id="rId2180" Type="http://schemas.openxmlformats.org/officeDocument/2006/relationships/hyperlink" Target="https://authproxy.bma.org.uk/process/redirects?url=https://ovidsp.ovid.com/ovidweb.cgi?T=JS&amp;CSC=Y&amp;NEWS=N&amp;PAGE=fulltext&amp;D=emed22&amp;AN=2011459365" TargetMode="External"/><Relationship Id="rId2181" Type="http://schemas.openxmlformats.org/officeDocument/2006/relationships/hyperlink" Target="https://doi.org/10.1111/j.1467-8624.2008.01224.x" TargetMode="External"/><Relationship Id="rId2182" Type="http://schemas.openxmlformats.org/officeDocument/2006/relationships/hyperlink" Target="https://dx.doi.org/10.1007/s40272-023-00583-w" TargetMode="External"/><Relationship Id="rId2183" Type="http://schemas.openxmlformats.org/officeDocument/2006/relationships/hyperlink" Target="https://authproxy.bma.org.uk/process/redirects?url=https://ovidsp.ovid.com/ovidweb.cgi?T=JS&amp;CSC=Y&amp;NEWS=N&amp;PAGE=fulltext&amp;D=emexb&amp;AN=2024835173" TargetMode="External"/><Relationship Id="rId385" Type="http://schemas.openxmlformats.org/officeDocument/2006/relationships/hyperlink" Target="https://dx.doi.org/10.1002/ejp.808" TargetMode="External"/><Relationship Id="rId2184" Type="http://schemas.openxmlformats.org/officeDocument/2006/relationships/hyperlink" Target="https://authproxy.bma.org.uk/process/redirects?url=https://ovidsp.ovid.com/ovidweb.cgi?T=JS&amp;CSC=Y&amp;NEWS=N&amp;PAGE=fulltext&amp;D=emed16&amp;AN=71856678" TargetMode="External"/><Relationship Id="rId5211" Type="http://schemas.openxmlformats.org/officeDocument/2006/relationships/hyperlink" Target="http://dx.doi.org/10.1016/S0022-5347(17)35290-4" TargetMode="External"/><Relationship Id="rId384" Type="http://schemas.openxmlformats.org/officeDocument/2006/relationships/hyperlink" Target="https://authproxy.bma.org.uk/process/redirects?url=https://ovidsp.ovid.com/ovidweb.cgi?T=JS&amp;CSC=Y&amp;NEWS=N&amp;PAGE=fulltext&amp;D=emexb&amp;AN=2024420597" TargetMode="External"/><Relationship Id="rId2185" Type="http://schemas.openxmlformats.org/officeDocument/2006/relationships/hyperlink" Target="https://doi.org/10.1176/ps.50.6.818" TargetMode="External"/><Relationship Id="rId5212" Type="http://schemas.openxmlformats.org/officeDocument/2006/relationships/hyperlink" Target="https://authproxy.bma.org.uk/process/redirects?url=https://ovidsp.ovid.com/ovidweb.cgi?T=JS&amp;CSC=Y&amp;NEWS=N&amp;PAGE=fulltext&amp;D=emed5&amp;AN=24151290" TargetMode="External"/><Relationship Id="rId383" Type="http://schemas.openxmlformats.org/officeDocument/2006/relationships/hyperlink" Target="https://dx.doi.org/10.1016/j.biopsych.2023.03.013" TargetMode="External"/><Relationship Id="rId2186" Type="http://schemas.openxmlformats.org/officeDocument/2006/relationships/hyperlink" Target="https://dx.doi.org/10.1016/j.jamcollsurg.2020.07.183" TargetMode="External"/><Relationship Id="rId382" Type="http://schemas.openxmlformats.org/officeDocument/2006/relationships/hyperlink" Target="https://authproxy.bma.org.uk/process/redirects?url=https://ovidsp.ovid.com/ovidweb.cgi?T=JS&amp;CSC=Y&amp;NEWS=N&amp;PAGE=fulltext&amp;D=emed21&amp;AN=632638934" TargetMode="External"/><Relationship Id="rId2187" Type="http://schemas.openxmlformats.org/officeDocument/2006/relationships/hyperlink" Target="https://authproxy.bma.org.uk/process/redirects?url=https://ovidsp.ovid.com/ovidweb.cgi?T=JS&amp;CSC=Y&amp;NEWS=N&amp;PAGE=fulltext&amp;D=emed21&amp;AN=2007850972" TargetMode="External"/><Relationship Id="rId5210" Type="http://schemas.openxmlformats.org/officeDocument/2006/relationships/hyperlink" Target="https://authproxy.bma.org.uk/process/redirects?url=https://ovidsp.ovid.com/ovidweb.cgi?T=JS&amp;CSC=Y&amp;NEWS=N&amp;PAGE=fulltext&amp;D=emed12&amp;AN=70735600" TargetMode="External"/><Relationship Id="rId389" Type="http://schemas.openxmlformats.org/officeDocument/2006/relationships/hyperlink" Target="https://dx.doi.org/10.1111/aas.12434" TargetMode="External"/><Relationship Id="rId2188" Type="http://schemas.openxmlformats.org/officeDocument/2006/relationships/hyperlink" Target="https://dx.doi.org/10.4088/JCP.10m06501" TargetMode="External"/><Relationship Id="rId5215" Type="http://schemas.openxmlformats.org/officeDocument/2006/relationships/hyperlink" Target="https://authproxy.bma.org.uk/process/redirects?url=https://ovidsp.ovid.com/ovidweb.cgi?T=JS&amp;CSC=Y&amp;NEWS=N&amp;PAGE=fulltext&amp;D=emexa&amp;AN=2022406410" TargetMode="External"/><Relationship Id="rId388" Type="http://schemas.openxmlformats.org/officeDocument/2006/relationships/hyperlink" Target="https://authproxy.bma.org.uk/process/redirects?url=https://ovidsp.ovid.com/ovidweb.cgi?T=JS&amp;CSC=Y&amp;NEWS=N&amp;PAGE=fulltext&amp;D=emed14&amp;AN=52037477" TargetMode="External"/><Relationship Id="rId2189" Type="http://schemas.openxmlformats.org/officeDocument/2006/relationships/hyperlink" Target="https://authproxy.bma.org.uk/process/redirects?url=https://ovidsp.ovid.com/ovidweb.cgi?T=JS&amp;CSC=Y&amp;NEWS=N&amp;PAGE=fulltext&amp;D=emed12&amp;AN=362018732" TargetMode="External"/><Relationship Id="rId5216" Type="http://schemas.openxmlformats.org/officeDocument/2006/relationships/hyperlink" Target="https://doi.org/10.1016/j.ntt.2007.12.006" TargetMode="External"/><Relationship Id="rId387" Type="http://schemas.openxmlformats.org/officeDocument/2006/relationships/hyperlink" Target="https://dx.doi.org/10.1111/j.1365-2753.2012.01860.x" TargetMode="External"/><Relationship Id="rId5213" Type="http://schemas.openxmlformats.org/officeDocument/2006/relationships/hyperlink" Target="https://doi.org/10.1016/j.jad.2023.04.141" TargetMode="External"/><Relationship Id="rId386" Type="http://schemas.openxmlformats.org/officeDocument/2006/relationships/hyperlink" Target="https://authproxy.bma.org.uk/process/redirects?url=https://ovidsp.ovid.com/ovidweb.cgi?T=JS&amp;CSC=Y&amp;NEWS=N&amp;PAGE=fulltext&amp;D=emed17&amp;AN=608565275" TargetMode="External"/><Relationship Id="rId5214" Type="http://schemas.openxmlformats.org/officeDocument/2006/relationships/hyperlink" Target="https://dx.doi.org/10.1097/BSD.0000000000001354" TargetMode="External"/><Relationship Id="rId5208" Type="http://schemas.openxmlformats.org/officeDocument/2006/relationships/hyperlink" Target="https://dx.doi.org/10.1186/s12871-021-01536-x" TargetMode="External"/><Relationship Id="rId5209" Type="http://schemas.openxmlformats.org/officeDocument/2006/relationships/hyperlink" Target="https://authproxy.bma.org.uk/process/redirects?url=https://ovidsp.ovid.com/ovidweb.cgi?T=JS&amp;CSC=Y&amp;NEWS=N&amp;PAGE=fulltext&amp;D=emed23&amp;AN=2014424492" TargetMode="External"/><Relationship Id="rId5206" Type="http://schemas.openxmlformats.org/officeDocument/2006/relationships/hyperlink" Target="https://dx.doi.org/10.1111/acem.13424" TargetMode="External"/><Relationship Id="rId5207" Type="http://schemas.openxmlformats.org/officeDocument/2006/relationships/hyperlink" Target="https://authproxy.bma.org.uk/process/redirects?url=https://ovidsp.ovid.com/ovidweb.cgi?T=JS&amp;CSC=Y&amp;NEWS=N&amp;PAGE=fulltext&amp;D=emed19&amp;AN=622358359" TargetMode="External"/><Relationship Id="rId381" Type="http://schemas.openxmlformats.org/officeDocument/2006/relationships/hyperlink" Target="https://dx.doi.org/10.1111/head.13854" TargetMode="External"/><Relationship Id="rId380" Type="http://schemas.openxmlformats.org/officeDocument/2006/relationships/hyperlink" Target="https://authproxy.bma.org.uk/process/redirects?url=https://ovidsp.ovid.com/ovidweb.cgi?T=JS&amp;CSC=Y&amp;NEWS=N&amp;PAGE=fulltext&amp;D=emed22&amp;AN=635753726" TargetMode="External"/><Relationship Id="rId379" Type="http://schemas.openxmlformats.org/officeDocument/2006/relationships/hyperlink" Target="https://dx.doi.org/10.1177/23982128211035062" TargetMode="External"/><Relationship Id="rId2170" Type="http://schemas.openxmlformats.org/officeDocument/2006/relationships/hyperlink" Target="https://doi.org/10.1159/000336849" TargetMode="External"/><Relationship Id="rId2171" Type="http://schemas.openxmlformats.org/officeDocument/2006/relationships/hyperlink" Target="https://dx.doi.org/10.1007/s43678-022-00417-7" TargetMode="External"/><Relationship Id="rId2172" Type="http://schemas.openxmlformats.org/officeDocument/2006/relationships/hyperlink" Target="https://authproxy.bma.org.uk/process/redirects?url=https://ovidsp.ovid.com/ovidweb.cgi?T=JS&amp;CSC=Y&amp;NEWS=N&amp;PAGE=fulltext&amp;D=emexa&amp;AN=2020804031" TargetMode="External"/><Relationship Id="rId374" Type="http://schemas.openxmlformats.org/officeDocument/2006/relationships/hyperlink" Target="http://dx.doi.org/10.1080/1355621021000006017" TargetMode="External"/><Relationship Id="rId2173" Type="http://schemas.openxmlformats.org/officeDocument/2006/relationships/hyperlink" Target="https://dx.doi.org/10.5694/j.1326-5377.1998.tb141444.x" TargetMode="External"/><Relationship Id="rId5200" Type="http://schemas.openxmlformats.org/officeDocument/2006/relationships/hyperlink" Target="https://dx.doi.org/10.1016/j.jpsychires.2021.02.058" TargetMode="External"/><Relationship Id="rId373" Type="http://schemas.openxmlformats.org/officeDocument/2006/relationships/hyperlink" Target="https://authproxy.bma.org.uk/process/redirects?url=https://ovidsp.ovid.com/ovidweb.cgi?T=JS&amp;CSC=Y&amp;NEWS=N&amp;PAGE=fulltext&amp;D=emed21&amp;AN=628319025" TargetMode="External"/><Relationship Id="rId2174" Type="http://schemas.openxmlformats.org/officeDocument/2006/relationships/hyperlink" Target="https://authproxy.bma.org.uk/process/redirects?url=https://ovidsp.ovid.com/ovidweb.cgi?T=JS&amp;CSC=Y&amp;NEWS=N&amp;PAGE=fulltext&amp;D=emed6&amp;AN=28288616" TargetMode="External"/><Relationship Id="rId5201" Type="http://schemas.openxmlformats.org/officeDocument/2006/relationships/hyperlink" Target="https://authproxy.bma.org.uk/process/redirects?url=https://ovidsp.ovid.com/ovidweb.cgi?T=JS&amp;CSC=Y&amp;NEWS=N&amp;PAGE=fulltext&amp;D=emed22&amp;AN=2011270179" TargetMode="External"/><Relationship Id="rId372" Type="http://schemas.openxmlformats.org/officeDocument/2006/relationships/hyperlink" Target="https://dx.doi.org/10.1007/s13311-019-00752-1" TargetMode="External"/><Relationship Id="rId2175" Type="http://schemas.openxmlformats.org/officeDocument/2006/relationships/hyperlink" Target="https://dx.doi.org/10.1111/acem.12644" TargetMode="External"/><Relationship Id="rId371" Type="http://schemas.openxmlformats.org/officeDocument/2006/relationships/hyperlink" Target="https://authproxy.bma.org.uk/process/redirects?url=https://ovidsp.ovid.com/ovidweb.cgi?T=JS&amp;CSC=Y&amp;NEWS=N&amp;PAGE=fulltext&amp;D=emexb&amp;AN=2025632763" TargetMode="External"/><Relationship Id="rId2176" Type="http://schemas.openxmlformats.org/officeDocument/2006/relationships/hyperlink" Target="https://authproxy.bma.org.uk/process/redirects?url=https://ovidsp.ovid.com/ovidweb.cgi?T=JS&amp;CSC=Y&amp;NEWS=N&amp;PAGE=fulltext&amp;D=emed16&amp;AN=71879606" TargetMode="External"/><Relationship Id="rId378" Type="http://schemas.openxmlformats.org/officeDocument/2006/relationships/hyperlink" Target="https://authproxy.bma.org.uk/process/redirects?url=https://ovidsp.ovid.com/ovidweb.cgi?T=JS&amp;CSC=Y&amp;NEWS=N&amp;PAGE=fulltext&amp;D=emed13&amp;AN=70880687" TargetMode="External"/><Relationship Id="rId2177" Type="http://schemas.openxmlformats.org/officeDocument/2006/relationships/hyperlink" Target="https://dx.doi.org/10.1007/s10029-012-0956-8" TargetMode="External"/><Relationship Id="rId5204" Type="http://schemas.openxmlformats.org/officeDocument/2006/relationships/hyperlink" Target="https://dx.doi.org/10.1016/S0095-5108%2802%2900018-0" TargetMode="External"/><Relationship Id="rId377" Type="http://schemas.openxmlformats.org/officeDocument/2006/relationships/hyperlink" Target="https://dx.doi.org/10.1097/AAP.0b013e31826a8366" TargetMode="External"/><Relationship Id="rId2178" Type="http://schemas.openxmlformats.org/officeDocument/2006/relationships/hyperlink" Target="https://authproxy.bma.org.uk/process/redirects?url=https://ovidsp.ovid.com/ovidweb.cgi?T=JS&amp;CSC=Y&amp;NEWS=N&amp;PAGE=fulltext&amp;D=emed14&amp;AN=52109627" TargetMode="External"/><Relationship Id="rId5205" Type="http://schemas.openxmlformats.org/officeDocument/2006/relationships/hyperlink" Target="https://authproxy.bma.org.uk/process/redirects?url=https://ovidsp.ovid.com/ovidweb.cgi?T=JS&amp;CSC=Y&amp;NEWS=N&amp;PAGE=fulltext&amp;D=emed7&amp;AN=35120989" TargetMode="External"/><Relationship Id="rId376" Type="http://schemas.openxmlformats.org/officeDocument/2006/relationships/hyperlink" Target="https://dx.doi.org/10.1097/AAP.0b013e31826a8366" TargetMode="External"/><Relationship Id="rId2179" Type="http://schemas.openxmlformats.org/officeDocument/2006/relationships/hyperlink" Target="https://dx.doi.org/10.1111/dmcn.14918" TargetMode="External"/><Relationship Id="rId5202" Type="http://schemas.openxmlformats.org/officeDocument/2006/relationships/hyperlink" Target="http://dx.doi.org/10.5336/medsci.2011-24028" TargetMode="External"/><Relationship Id="rId375" Type="http://schemas.openxmlformats.org/officeDocument/2006/relationships/hyperlink" Target="https://authproxy.bma.org.uk/process/redirects?url=https://ovidsp.ovid.com/ovidweb.cgi?T=JS&amp;CSC=Y&amp;NEWS=N&amp;PAGE=fulltext&amp;D=emed7&amp;AN=35402515" TargetMode="External"/><Relationship Id="rId5203" Type="http://schemas.openxmlformats.org/officeDocument/2006/relationships/hyperlink" Target="https://authproxy.bma.org.uk/process/redirects?url=https://ovidsp.ovid.com/ovidweb.cgi?T=JS&amp;CSC=Y&amp;NEWS=N&amp;PAGE=fulltext&amp;D=emed13&amp;AN=364106837" TargetMode="External"/><Relationship Id="rId5239" Type="http://schemas.openxmlformats.org/officeDocument/2006/relationships/hyperlink" Target="https://authproxy.bma.org.uk/process/redirects?url=https://ovidsp.ovid.com/ovidweb.cgi?T=JS&amp;CSC=Y&amp;NEWS=N&amp;PAGE=fulltext&amp;D=emed22&amp;AN=2006086167" TargetMode="External"/><Relationship Id="rId5230" Type="http://schemas.openxmlformats.org/officeDocument/2006/relationships/hyperlink" Target="https://dx.doi.org/10.1111/j.1601-5215.2004.0075.x" TargetMode="External"/><Relationship Id="rId5233" Type="http://schemas.openxmlformats.org/officeDocument/2006/relationships/hyperlink" Target="https://authproxy.bma.org.uk/process/redirects?url=https://ovidsp.ovid.com/ovidweb.cgi?T=JS&amp;CSC=Y&amp;NEWS=N&amp;PAGE=fulltext&amp;D=emed17&amp;AN=607150958" TargetMode="External"/><Relationship Id="rId5234" Type="http://schemas.openxmlformats.org/officeDocument/2006/relationships/hyperlink" Target="https://dx.doi.org/10.1111/j.1399-6576.2006.01068.x" TargetMode="External"/><Relationship Id="rId5231" Type="http://schemas.openxmlformats.org/officeDocument/2006/relationships/hyperlink" Target="https://authproxy.bma.org.uk/process/redirects?url=https://ovidsp.ovid.com/ovidweb.cgi?T=JS&amp;CSC=Y&amp;NEWS=N&amp;PAGE=fulltext&amp;D=emed8&amp;AN=38295330" TargetMode="External"/><Relationship Id="rId5232" Type="http://schemas.openxmlformats.org/officeDocument/2006/relationships/hyperlink" Target="https://dx.doi.org/10.1097/AJP.0000000000000316" TargetMode="External"/><Relationship Id="rId5237" Type="http://schemas.openxmlformats.org/officeDocument/2006/relationships/hyperlink" Target="https://authproxy.bma.org.uk/process/redirects?url=https://ovidsp.ovid.com/ovidweb.cgi?T=JS&amp;CSC=Y&amp;NEWS=N&amp;PAGE=fulltext&amp;D=emed22&amp;AN=2010128516" TargetMode="External"/><Relationship Id="rId5238" Type="http://schemas.openxmlformats.org/officeDocument/2006/relationships/hyperlink" Target="https://dx.doi.org/10.2174/2211556009999200730115827" TargetMode="External"/><Relationship Id="rId5235" Type="http://schemas.openxmlformats.org/officeDocument/2006/relationships/hyperlink" Target="https://authproxy.bma.org.uk/process/redirects?url=https://ovidsp.ovid.com/ovidweb.cgi?T=JS&amp;CSC=Y&amp;NEWS=N&amp;PAGE=fulltext&amp;D=emed9&amp;AN=44034242" TargetMode="External"/><Relationship Id="rId5236" Type="http://schemas.openxmlformats.org/officeDocument/2006/relationships/hyperlink" Target="https://dx.doi.org/10.1186/s12920-020-00837-3" TargetMode="External"/><Relationship Id="rId5228" Type="http://schemas.openxmlformats.org/officeDocument/2006/relationships/hyperlink" Target="https://dx.doi.org/10.1016/0958-2592%2894%2990008-6" TargetMode="External"/><Relationship Id="rId5229" Type="http://schemas.openxmlformats.org/officeDocument/2006/relationships/hyperlink" Target="https://authproxy.bma.org.uk/process/redirects?url=https://ovidsp.ovid.com/ovidweb.cgi?T=JS&amp;CSC=Y&amp;NEWS=N&amp;PAGE=fulltext&amp;D=emed5&amp;AN=24078240" TargetMode="External"/><Relationship Id="rId2190" Type="http://schemas.openxmlformats.org/officeDocument/2006/relationships/hyperlink" Target="https://dx.doi.org/10.3390/jpm12101562" TargetMode="External"/><Relationship Id="rId2191" Type="http://schemas.openxmlformats.org/officeDocument/2006/relationships/hyperlink" Target="https://authproxy.bma.org.uk/process/redirects?url=https://ovidsp.ovid.com/ovidweb.cgi?T=JS&amp;CSC=Y&amp;NEWS=N&amp;PAGE=fulltext&amp;D=emed24&amp;AN=2019785103" TargetMode="External"/><Relationship Id="rId2192" Type="http://schemas.openxmlformats.org/officeDocument/2006/relationships/hyperlink" Target="https://dx.doi.org/10.1016/j.drugalcdep.2022.109584" TargetMode="External"/><Relationship Id="rId2193" Type="http://schemas.openxmlformats.org/officeDocument/2006/relationships/hyperlink" Target="https://authproxy.bma.org.uk/process/redirects?url=https://ovidsp.ovid.com/ovidweb.cgi?T=JS&amp;CSC=Y&amp;NEWS=N&amp;PAGE=fulltext&amp;D=emed24&amp;AN=2019588851" TargetMode="External"/><Relationship Id="rId2194" Type="http://schemas.openxmlformats.org/officeDocument/2006/relationships/hyperlink" Target="https://doi.org/10.1016/0376-8716(93)90093-6" TargetMode="External"/><Relationship Id="rId396" Type="http://schemas.openxmlformats.org/officeDocument/2006/relationships/hyperlink" Target="https://authproxy.bma.org.uk/process/redirects?url=https://ovidsp.ovid.com/ovidweb.cgi?T=JS&amp;CSC=Y&amp;NEWS=N&amp;PAGE=fulltext&amp;D=emed9&amp;AN=41604102" TargetMode="External"/><Relationship Id="rId2195" Type="http://schemas.openxmlformats.org/officeDocument/2006/relationships/hyperlink" Target="https://authproxy.bma.org.uk/process/redirects?url=https://ovidsp.ovid.com/ovidweb.cgi?T=JS&amp;CSC=Y&amp;NEWS=N&amp;PAGE=fulltext&amp;D=emed5&amp;AN=23265162" TargetMode="External"/><Relationship Id="rId5222" Type="http://schemas.openxmlformats.org/officeDocument/2006/relationships/hyperlink" Target="https://doi.org/10.1186/s12888-022-04388-y" TargetMode="External"/><Relationship Id="rId395" Type="http://schemas.openxmlformats.org/officeDocument/2006/relationships/hyperlink" Target="https://authproxy.bma.org.uk/process/redirects?url=https://ovidsp.ovid.com/ovidweb.cgi?T=JS&amp;CSC=Y&amp;NEWS=N&amp;PAGE=fulltext&amp;D=emed15&amp;AN=600255686" TargetMode="External"/><Relationship Id="rId2196" Type="http://schemas.openxmlformats.org/officeDocument/2006/relationships/hyperlink" Target="https://dx.doi.org/10.1136/bmjopen-2021-057000" TargetMode="External"/><Relationship Id="rId5223" Type="http://schemas.openxmlformats.org/officeDocument/2006/relationships/hyperlink" Target="https://authproxy.bma.org.uk/process/redirects?url=https://ovidsp.ovid.com/ovidweb.cgi?T=JS&amp;CSC=Y&amp;NEWS=N&amp;PAGE=fulltext&amp;D=emed14&amp;AN=71316075" TargetMode="External"/><Relationship Id="rId394" Type="http://schemas.openxmlformats.org/officeDocument/2006/relationships/hyperlink" Target="https://dx.doi.org/10.1007/s40261-014-0239-5" TargetMode="External"/><Relationship Id="rId2197" Type="http://schemas.openxmlformats.org/officeDocument/2006/relationships/hyperlink" Target="https://authproxy.bma.org.uk/process/redirects?url=https://ovidsp.ovid.com/ovidweb.cgi?T=JS&amp;CSC=Y&amp;NEWS=N&amp;PAGE=fulltext&amp;D=emed24&amp;AN=2019423788" TargetMode="External"/><Relationship Id="rId5220" Type="http://schemas.openxmlformats.org/officeDocument/2006/relationships/hyperlink" Target="https://authproxy.bma.org.uk/process/redirects?url=https://ovidsp.ovid.com/ovidweb.cgi?T=JS&amp;CSC=Y&amp;NEWS=N&amp;PAGE=fulltext&amp;D=emexb&amp;AN=2026138310" TargetMode="External"/><Relationship Id="rId393" Type="http://schemas.openxmlformats.org/officeDocument/2006/relationships/hyperlink" Target="https://authproxy.bma.org.uk/process/redirects?url=https://ovidsp.ovid.com/ovidweb.cgi?T=JS&amp;CSC=Y&amp;NEWS=N&amp;PAGE=fulltext&amp;D=emed21&amp;AN=2004284251" TargetMode="External"/><Relationship Id="rId2198" Type="http://schemas.openxmlformats.org/officeDocument/2006/relationships/hyperlink" Target="https://dx.doi.org/10.2165/11536230-000000000-00000" TargetMode="External"/><Relationship Id="rId5221" Type="http://schemas.openxmlformats.org/officeDocument/2006/relationships/hyperlink" Target="https://authproxy.bma.org.uk/process/redirects?url=https://ovidsp.ovid.com/ovidweb.cgi?T=JS&amp;CSC=Y&amp;NEWS=N&amp;PAGE=fulltext&amp;D=emed21&amp;AN=632900352" TargetMode="External"/><Relationship Id="rId2199" Type="http://schemas.openxmlformats.org/officeDocument/2006/relationships/hyperlink" Target="https://authproxy.bma.org.uk/process/redirects?url=https://ovidsp.ovid.com/ovidweb.cgi?T=JS&amp;CSC=Y&amp;NEWS=N&amp;PAGE=fulltext&amp;D=emed11&amp;AN=359541702" TargetMode="External"/><Relationship Id="rId5226" Type="http://schemas.openxmlformats.org/officeDocument/2006/relationships/hyperlink" Target="https://dx.doi.org/10.1016/j.ajp.2023.103678" TargetMode="External"/><Relationship Id="rId399" Type="http://schemas.openxmlformats.org/officeDocument/2006/relationships/hyperlink" Target="https://doi.org/10.1080/10550490802021994" TargetMode="External"/><Relationship Id="rId5227" Type="http://schemas.openxmlformats.org/officeDocument/2006/relationships/hyperlink" Target="https://authproxy.bma.org.uk/process/redirects?url=https://ovidsp.ovid.com/ovidweb.cgi?T=JS&amp;CSC=Y&amp;NEWS=N&amp;PAGE=fulltext&amp;D=emexb&amp;AN=2025251026" TargetMode="External"/><Relationship Id="rId398" Type="http://schemas.openxmlformats.org/officeDocument/2006/relationships/hyperlink" Target="https://authproxy.bma.org.uk/process/redirects?url=https://ovidsp.ovid.com/ovidweb.cgi?T=JS&amp;CSC=Y&amp;NEWS=N&amp;PAGE=fulltext&amp;D=emed17&amp;AN=608591969" TargetMode="External"/><Relationship Id="rId5224" Type="http://schemas.openxmlformats.org/officeDocument/2006/relationships/hyperlink" Target="https://dx.doi.org/10.3390/ijerph19116695" TargetMode="External"/><Relationship Id="rId397" Type="http://schemas.openxmlformats.org/officeDocument/2006/relationships/hyperlink" Target="https://dx.doi.org/10.4103/0970-9185.173322" TargetMode="External"/><Relationship Id="rId5225" Type="http://schemas.openxmlformats.org/officeDocument/2006/relationships/hyperlink" Target="https://authproxy.bma.org.uk/process/redirects?url=https://ovidsp.ovid.com/ovidweb.cgi?T=JS&amp;CSC=Y&amp;NEWS=N&amp;PAGE=fulltext&amp;D=emed24&amp;AN=2017040941" TargetMode="External"/><Relationship Id="rId1730" Type="http://schemas.openxmlformats.org/officeDocument/2006/relationships/hyperlink" Target="https://dx.doi.org/10.2147/DDDT.S391147" TargetMode="External"/><Relationship Id="rId1731" Type="http://schemas.openxmlformats.org/officeDocument/2006/relationships/hyperlink" Target="https://authproxy.bma.org.uk/process/redirects?url=https://ovidsp.ovid.com/ovidweb.cgi?T=JS&amp;CSC=Y&amp;NEWS=N&amp;PAGE=fulltext&amp;D=emexa&amp;AN=2018755159" TargetMode="External"/><Relationship Id="rId1732" Type="http://schemas.openxmlformats.org/officeDocument/2006/relationships/hyperlink" Target="https://doi.org/10.1097/YCT.0000000000000225" TargetMode="External"/><Relationship Id="rId1733" Type="http://schemas.openxmlformats.org/officeDocument/2006/relationships/hyperlink" Target="https://doi.org/10.1080/10550887.2010.509278" TargetMode="External"/><Relationship Id="rId1734" Type="http://schemas.openxmlformats.org/officeDocument/2006/relationships/hyperlink" Target="https://dx.doi.org/10.1016/0952-8180%2896%2900077-3" TargetMode="External"/><Relationship Id="rId1735" Type="http://schemas.openxmlformats.org/officeDocument/2006/relationships/hyperlink" Target="https://authproxy.bma.org.uk/process/redirects?url=https://ovidsp.ovid.com/ovidweb.cgi?T=JS&amp;CSC=Y&amp;NEWS=N&amp;PAGE=fulltext&amp;D=emed6&amp;AN=26255697" TargetMode="External"/><Relationship Id="rId1736" Type="http://schemas.openxmlformats.org/officeDocument/2006/relationships/hyperlink" Target="https://dx.doi.org/10.1053/j.gastro.2009.09.019" TargetMode="External"/><Relationship Id="rId1737" Type="http://schemas.openxmlformats.org/officeDocument/2006/relationships/hyperlink" Target="https://authproxy.bma.org.uk/process/redirects?url=https://ovidsp.ovid.com/ovidweb.cgi?T=JS&amp;CSC=Y&amp;NEWS=N&amp;PAGE=fulltext&amp;D=emed11&amp;AN=355810342" TargetMode="External"/><Relationship Id="rId1738" Type="http://schemas.openxmlformats.org/officeDocument/2006/relationships/hyperlink" Target="https://dx.doi.org/10.1177/0269216310378546" TargetMode="External"/><Relationship Id="rId1739" Type="http://schemas.openxmlformats.org/officeDocument/2006/relationships/hyperlink" Target="https://dx.doi.org/10.1177/0269216310378546" TargetMode="External"/><Relationship Id="rId1720" Type="http://schemas.openxmlformats.org/officeDocument/2006/relationships/hyperlink" Target="https://dx.doi.org/10.3760/cma.j.issn.0376-2491.2017.46.008" TargetMode="External"/><Relationship Id="rId1721" Type="http://schemas.openxmlformats.org/officeDocument/2006/relationships/hyperlink" Target="https://authproxy.bma.org.uk/process/redirects?url=https://ovidsp.ovid.com/ovidweb.cgi?T=JS&amp;CSC=Y&amp;NEWS=N&amp;PAGE=fulltext&amp;D=emed18&amp;AN=622881157" TargetMode="External"/><Relationship Id="rId1722" Type="http://schemas.openxmlformats.org/officeDocument/2006/relationships/hyperlink" Target="https://dx.doi.org/10.1111/j.1533-2500.2010.00430.x" TargetMode="External"/><Relationship Id="rId1723" Type="http://schemas.openxmlformats.org/officeDocument/2006/relationships/hyperlink" Target="https://dx.doi.org/10.1111/j.1533-2500.2010.00430.x" TargetMode="External"/><Relationship Id="rId1724" Type="http://schemas.openxmlformats.org/officeDocument/2006/relationships/hyperlink" Target="https://authproxy.bma.org.uk/process/redirects?url=https://ovidsp.ovid.com/ovidweb.cgi?T=JS&amp;CSC=Y&amp;NEWS=N&amp;PAGE=fulltext&amp;D=emed12&amp;AN=362118515" TargetMode="External"/><Relationship Id="rId1725" Type="http://schemas.openxmlformats.org/officeDocument/2006/relationships/hyperlink" Target="https://dx.doi.org/10.1093/bja/aer485" TargetMode="External"/><Relationship Id="rId1726" Type="http://schemas.openxmlformats.org/officeDocument/2006/relationships/hyperlink" Target="https://dx.doi.org/10.1093/bja/aer485" TargetMode="External"/><Relationship Id="rId1727" Type="http://schemas.openxmlformats.org/officeDocument/2006/relationships/hyperlink" Target="https://authproxy.bma.org.uk/process/redirects?url=https://ovidsp.ovid.com/ovidweb.cgi?T=JS&amp;CSC=Y&amp;NEWS=N&amp;PAGE=fulltext&amp;D=emed13&amp;AN=70719411" TargetMode="External"/><Relationship Id="rId1728" Type="http://schemas.openxmlformats.org/officeDocument/2006/relationships/hyperlink" Target="https://dx.doi.org/10.7860/JCDR/2022/49872.15824" TargetMode="External"/><Relationship Id="rId1729" Type="http://schemas.openxmlformats.org/officeDocument/2006/relationships/hyperlink" Target="https://authproxy.bma.org.uk/process/redirects?url=https://ovidsp.ovid.com/ovidweb.cgi?T=JS&amp;CSC=Y&amp;NEWS=N&amp;PAGE=fulltext&amp;D=emed24&amp;AN=2016456018" TargetMode="External"/><Relationship Id="rId1752" Type="http://schemas.openxmlformats.org/officeDocument/2006/relationships/hyperlink" Target="https://dx.doi.org/10.3109/15563650.2012.700015" TargetMode="External"/><Relationship Id="rId1753" Type="http://schemas.openxmlformats.org/officeDocument/2006/relationships/hyperlink" Target="https://dx.doi.org/10.3109/15563650.2012.700015" TargetMode="External"/><Relationship Id="rId1754" Type="http://schemas.openxmlformats.org/officeDocument/2006/relationships/hyperlink" Target="https://authproxy.bma.org.uk/process/redirects?url=https://ovidsp.ovid.com/ovidweb.cgi?T=JS&amp;CSC=Y&amp;NEWS=N&amp;PAGE=fulltext&amp;D=emed13&amp;AN=70843641" TargetMode="External"/><Relationship Id="rId1755" Type="http://schemas.openxmlformats.org/officeDocument/2006/relationships/hyperlink" Target="https://dx.doi.org/10.3390/cancers15143676" TargetMode="External"/><Relationship Id="rId1756" Type="http://schemas.openxmlformats.org/officeDocument/2006/relationships/hyperlink" Target="https://authproxy.bma.org.uk/process/redirects?url=https://ovidsp.ovid.com/ovidweb.cgi?T=JS&amp;CSC=Y&amp;NEWS=N&amp;PAGE=fulltext&amp;D=emexb&amp;AN=2024682884" TargetMode="External"/><Relationship Id="rId1757" Type="http://schemas.openxmlformats.org/officeDocument/2006/relationships/hyperlink" Target="https://dx.doi.org/10.5812/ircmj.21366" TargetMode="External"/><Relationship Id="rId1758" Type="http://schemas.openxmlformats.org/officeDocument/2006/relationships/hyperlink" Target="https://authproxy.bma.org.uk/process/redirects?url=https://ovidsp.ovid.com/ovidweb.cgi?T=JS&amp;CSC=Y&amp;NEWS=N&amp;PAGE=fulltext&amp;D=emed15&amp;AN=618784037" TargetMode="External"/><Relationship Id="rId1759" Type="http://schemas.openxmlformats.org/officeDocument/2006/relationships/hyperlink" Target="https://doi.org/10.1177/0269216318778729" TargetMode="External"/><Relationship Id="rId1750" Type="http://schemas.openxmlformats.org/officeDocument/2006/relationships/hyperlink" Target="https://doi.org/10.1300/J013v27n01_04" TargetMode="External"/><Relationship Id="rId1751" Type="http://schemas.openxmlformats.org/officeDocument/2006/relationships/hyperlink" Target="https://doi.org/10.1097/WNF.0000000000000153" TargetMode="External"/><Relationship Id="rId1741" Type="http://schemas.openxmlformats.org/officeDocument/2006/relationships/hyperlink" Target="https://doi.org/10.1023/A:1025409801012" TargetMode="External"/><Relationship Id="rId1742" Type="http://schemas.openxmlformats.org/officeDocument/2006/relationships/hyperlink" Target="https://dx.doi.org/10.1111/j.1530-0277.2010.01210.x" TargetMode="External"/><Relationship Id="rId1743" Type="http://schemas.openxmlformats.org/officeDocument/2006/relationships/hyperlink" Target="https://authproxy.bma.org.uk/process/redirects?url=https://ovidsp.ovid.com/ovidweb.cgi?T=JS&amp;CSC=Y&amp;NEWS=N&amp;PAGE=fulltext&amp;D=emed11&amp;AN=70173110" TargetMode="External"/><Relationship Id="rId1744" Type="http://schemas.openxmlformats.org/officeDocument/2006/relationships/hyperlink" Target="https://dx.doi.org/10.1002/lt.23901" TargetMode="External"/><Relationship Id="rId1745" Type="http://schemas.openxmlformats.org/officeDocument/2006/relationships/hyperlink" Target="https://authproxy.bma.org.uk/process/redirects?url=https://ovidsp.ovid.com/ovidweb.cgi?T=JS&amp;CSC=Y&amp;NEWS=N&amp;PAGE=fulltext&amp;D=emed15&amp;AN=71562915" TargetMode="External"/><Relationship Id="rId1746" Type="http://schemas.openxmlformats.org/officeDocument/2006/relationships/hyperlink" Target="https://dx.doi.org/10.1093/ofid/ofz100" TargetMode="External"/><Relationship Id="rId1747" Type="http://schemas.openxmlformats.org/officeDocument/2006/relationships/hyperlink" Target="https://authproxy.bma.org.uk/process/redirects?url=https://ovidsp.ovid.com/ovidweb.cgi?T=JS&amp;CSC=Y&amp;NEWS=N&amp;PAGE=fulltext&amp;D=emed20&amp;AN=627105206" TargetMode="External"/><Relationship Id="rId1748" Type="http://schemas.openxmlformats.org/officeDocument/2006/relationships/hyperlink" Target="https://dx.doi.org/10.31838/jcdr.2023.14.02.175" TargetMode="External"/><Relationship Id="rId1749" Type="http://schemas.openxmlformats.org/officeDocument/2006/relationships/hyperlink" Target="https://authproxy.bma.org.uk/process/redirects?url=https://ovidsp.ovid.com/ovidweb.cgi?T=JS&amp;CSC=Y&amp;NEWS=N&amp;PAGE=fulltext&amp;D=emexb&amp;AN=2027863590" TargetMode="External"/><Relationship Id="rId1740" Type="http://schemas.openxmlformats.org/officeDocument/2006/relationships/hyperlink" Target="https://authproxy.bma.org.uk/process/redirects?url=https://ovidsp.ovid.com/ovidweb.cgi?T=JS&amp;CSC=Y&amp;NEWS=N&amp;PAGE=fulltext&amp;D=emed12&amp;AN=362062004" TargetMode="External"/><Relationship Id="rId5291" Type="http://schemas.openxmlformats.org/officeDocument/2006/relationships/hyperlink" Target="https://authproxy.bma.org.uk/process/redirects?url=https://ovidsp.ovid.com/ovidweb.cgi?T=JS&amp;CSC=Y&amp;NEWS=N&amp;PAGE=fulltext&amp;D=emed11&amp;AN=70089238" TargetMode="External"/><Relationship Id="rId5292" Type="http://schemas.openxmlformats.org/officeDocument/2006/relationships/hyperlink" Target="https://doi.org/10.1176/appi.ajp.2009.08111667" TargetMode="External"/><Relationship Id="rId5290" Type="http://schemas.openxmlformats.org/officeDocument/2006/relationships/hyperlink" Target="https://dx.doi.org/10.1097/gme.0b013e3181c02a50" TargetMode="External"/><Relationship Id="rId5295" Type="http://schemas.openxmlformats.org/officeDocument/2006/relationships/hyperlink" Target="https://dx.doi.org/10.1016/j.joms.2012.06.048" TargetMode="External"/><Relationship Id="rId5296" Type="http://schemas.openxmlformats.org/officeDocument/2006/relationships/hyperlink" Target="https://authproxy.bma.org.uk/process/redirects?url=https://ovidsp.ovid.com/ovidweb.cgi?T=JS&amp;CSC=Y&amp;NEWS=N&amp;PAGE=fulltext&amp;D=emed13&amp;AN=70875319" TargetMode="External"/><Relationship Id="rId5293" Type="http://schemas.openxmlformats.org/officeDocument/2006/relationships/hyperlink" Target="https://doi.org/10.1024/0939-5911/a000761" TargetMode="External"/><Relationship Id="rId5294" Type="http://schemas.openxmlformats.org/officeDocument/2006/relationships/hyperlink" Target="https://dx.doi.org/10.1016/j.joms.2012.06.048" TargetMode="External"/><Relationship Id="rId5299" Type="http://schemas.openxmlformats.org/officeDocument/2006/relationships/hyperlink" Target="https://doi.org/10.1007/BF02287318" TargetMode="External"/><Relationship Id="rId5297" Type="http://schemas.openxmlformats.org/officeDocument/2006/relationships/hyperlink" Target="https://dx.doi.org/10.1007/7854_2020_172" TargetMode="External"/><Relationship Id="rId5298" Type="http://schemas.openxmlformats.org/officeDocument/2006/relationships/hyperlink" Target="https://authproxy.bma.org.uk/process/redirects?url=https://ovidsp.ovid.com/ovidweb.cgi?T=JS&amp;CSC=Y&amp;NEWS=N&amp;PAGE=fulltext&amp;D=emed22&amp;AN=634669147" TargetMode="External"/><Relationship Id="rId5280" Type="http://schemas.openxmlformats.org/officeDocument/2006/relationships/hyperlink" Target="https://doi.org/10.1155/2016/9432493" TargetMode="External"/><Relationship Id="rId5281" Type="http://schemas.openxmlformats.org/officeDocument/2006/relationships/hyperlink" Target="https://dx.doi.org/10.1590/1807-3107BOR-2016.vol30.0107" TargetMode="External"/><Relationship Id="rId5284" Type="http://schemas.openxmlformats.org/officeDocument/2006/relationships/hyperlink" Target="https://authproxy.bma.org.uk/process/redirects?url=https://ovidsp.ovid.com/ovidweb.cgi?T=JS&amp;CSC=Y&amp;NEWS=N&amp;PAGE=fulltext&amp;D=emed20&amp;AN=629238899" TargetMode="External"/><Relationship Id="rId5285" Type="http://schemas.openxmlformats.org/officeDocument/2006/relationships/hyperlink" Target="https://authproxy.bma.org.uk/process/redirects?url=https://ovidsp.ovid.com/ovidweb.cgi?T=JS&amp;CSC=Y&amp;NEWS=N&amp;PAGE=fulltext&amp;D=emed13&amp;AN=70985296" TargetMode="External"/><Relationship Id="rId5282" Type="http://schemas.openxmlformats.org/officeDocument/2006/relationships/hyperlink" Target="https://authproxy.bma.org.uk/process/redirects?url=https://ovidsp.ovid.com/ovidweb.cgi?T=JS&amp;CSC=Y&amp;NEWS=N&amp;PAGE=fulltext&amp;D=emed20&amp;AN=620512967" TargetMode="External"/><Relationship Id="rId5283" Type="http://schemas.openxmlformats.org/officeDocument/2006/relationships/hyperlink" Target="https://dx.doi.org/10.1177/2325967119S00258" TargetMode="External"/><Relationship Id="rId5288" Type="http://schemas.openxmlformats.org/officeDocument/2006/relationships/hyperlink" Target="http://dx.doi.org/10.1111/j.1530-0277.2000.tb02082.x" TargetMode="External"/><Relationship Id="rId5289" Type="http://schemas.openxmlformats.org/officeDocument/2006/relationships/hyperlink" Target="https://authproxy.bma.org.uk/process/redirects?url=https://ovidsp.ovid.com/ovidweb.cgi?T=JS&amp;CSC=Y&amp;NEWS=N&amp;PAGE=fulltext&amp;D=emed7&amp;AN=30650937" TargetMode="External"/><Relationship Id="rId5286" Type="http://schemas.openxmlformats.org/officeDocument/2006/relationships/hyperlink" Target="https://dx.doi.org/10.1080/10550490902772710" TargetMode="External"/><Relationship Id="rId5287" Type="http://schemas.openxmlformats.org/officeDocument/2006/relationships/hyperlink" Target="https://authproxy.bma.org.uk/process/redirects?url=https://ovidsp.ovid.com/ovidweb.cgi?T=JS&amp;CSC=Y&amp;NEWS=N&amp;PAGE=fulltext&amp;D=emed11&amp;AN=354992645" TargetMode="External"/><Relationship Id="rId1710" Type="http://schemas.openxmlformats.org/officeDocument/2006/relationships/hyperlink" Target="https://authproxy.bma.org.uk/process/redirects?url=https://ovidsp.ovid.com/ovidweb.cgi?T=JS&amp;CSC=Y&amp;NEWS=N&amp;PAGE=fulltext&amp;D=emexb&amp;AN=2021594198" TargetMode="External"/><Relationship Id="rId1711" Type="http://schemas.openxmlformats.org/officeDocument/2006/relationships/hyperlink" Target="https://dx.doi.org/10.1331/JAPhA.2014.14511" TargetMode="External"/><Relationship Id="rId1712" Type="http://schemas.openxmlformats.org/officeDocument/2006/relationships/hyperlink" Target="https://authproxy.bma.org.uk/process/redirects?url=https://ovidsp.ovid.com/ovidweb.cgi?T=JS&amp;CSC=Y&amp;NEWS=N&amp;PAGE=fulltext&amp;D=emed15&amp;AN=71563387" TargetMode="External"/><Relationship Id="rId1713" Type="http://schemas.openxmlformats.org/officeDocument/2006/relationships/hyperlink" Target="https://dx.doi.org/10.1177/0271678X16639009" TargetMode="External"/><Relationship Id="rId1714" Type="http://schemas.openxmlformats.org/officeDocument/2006/relationships/hyperlink" Target="https://authproxy.bma.org.uk/process/redirects?url=https://ovidsp.ovid.com/ovidweb.cgi?T=JS&amp;CSC=Y&amp;NEWS=N&amp;PAGE=fulltext&amp;D=emed17&amp;AN=611615497" TargetMode="External"/><Relationship Id="rId1715" Type="http://schemas.openxmlformats.org/officeDocument/2006/relationships/hyperlink" Target="https://authproxy.bma.org.uk/process/redirects?url=https://ovidsp.ovid.com/ovidweb.cgi?T=JS&amp;CSC=Y&amp;NEWS=N&amp;PAGE=fulltext&amp;D=emed2&amp;AN=6026899" TargetMode="External"/><Relationship Id="rId1716" Type="http://schemas.openxmlformats.org/officeDocument/2006/relationships/hyperlink" Target="https://dx.doi.org/10.1080/15563650.2022.2095282" TargetMode="External"/><Relationship Id="rId1717" Type="http://schemas.openxmlformats.org/officeDocument/2006/relationships/hyperlink" Target="https://authproxy.bma.org.uk/process/redirects?url=https://ovidsp.ovid.com/ovidweb.cgi?T=JS&amp;CSC=Y&amp;NEWS=N&amp;PAGE=fulltext&amp;D=emed24&amp;AN=2018972239" TargetMode="External"/><Relationship Id="rId1718" Type="http://schemas.openxmlformats.org/officeDocument/2006/relationships/hyperlink" Target="https://dx.doi.org/10.1016/j.egja.2012.05.005" TargetMode="External"/><Relationship Id="rId1719" Type="http://schemas.openxmlformats.org/officeDocument/2006/relationships/hyperlink" Target="https://authproxy.bma.org.uk/process/redirects?url=https://ovidsp.ovid.com/ovidweb.cgi?T=JS&amp;CSC=Y&amp;NEWS=N&amp;PAGE=fulltext&amp;D=emed13&amp;AN=52096679" TargetMode="External"/><Relationship Id="rId1700" Type="http://schemas.openxmlformats.org/officeDocument/2006/relationships/hyperlink" Target="https://doi.org/10.20882/adicciones.87" TargetMode="External"/><Relationship Id="rId1701" Type="http://schemas.openxmlformats.org/officeDocument/2006/relationships/hyperlink" Target="https://authproxy.bma.org.uk/process/redirects?url=https://ovidsp.ovid.com/ovidweb.cgi?T=JS&amp;CSC=Y&amp;NEWS=N&amp;PAGE=fulltext&amp;D=emed19&amp;AN=621267578" TargetMode="External"/><Relationship Id="rId1702" Type="http://schemas.openxmlformats.org/officeDocument/2006/relationships/hyperlink" Target="https://dx.doi.org/10.1136/bmjopen-2023-074948" TargetMode="External"/><Relationship Id="rId1703" Type="http://schemas.openxmlformats.org/officeDocument/2006/relationships/hyperlink" Target="https://authproxy.bma.org.uk/process/redirects?url=https://ovidsp.ovid.com/ovidweb.cgi?T=JS&amp;CSC=Y&amp;NEWS=N&amp;PAGE=fulltext&amp;D=emexb&amp;AN=2027168599" TargetMode="External"/><Relationship Id="rId1704" Type="http://schemas.openxmlformats.org/officeDocument/2006/relationships/hyperlink" Target="https://dx.doi.org/10.1093/jcag/gwy009.202" TargetMode="External"/><Relationship Id="rId1705" Type="http://schemas.openxmlformats.org/officeDocument/2006/relationships/hyperlink" Target="https://authproxy.bma.org.uk/process/redirects?url=https://ovidsp.ovid.com/ovidweb.cgi?T=JS&amp;CSC=Y&amp;NEWS=N&amp;PAGE=fulltext&amp;D=emed19&amp;AN=639021940" TargetMode="External"/><Relationship Id="rId1706" Type="http://schemas.openxmlformats.org/officeDocument/2006/relationships/hyperlink" Target="https://doi.org/10.1016/j.jpsychires.2020.09.032" TargetMode="External"/><Relationship Id="rId1707" Type="http://schemas.openxmlformats.org/officeDocument/2006/relationships/hyperlink" Target="https://doi.org/10.1097/00004714-200002000-00016" TargetMode="External"/><Relationship Id="rId1708" Type="http://schemas.openxmlformats.org/officeDocument/2006/relationships/hyperlink" Target="https://authproxy.bma.org.uk/process/redirects?url=https://ovidsp.ovid.com/ovidweb.cgi?T=JS&amp;CSC=Y&amp;NEWS=N&amp;PAGE=fulltext&amp;D=emed17&amp;AN=72246989" TargetMode="External"/><Relationship Id="rId1709" Type="http://schemas.openxmlformats.org/officeDocument/2006/relationships/hyperlink" Target="https://dx.doi.org/10.1007/s12035-023-03247-5" TargetMode="External"/><Relationship Id="rId40" Type="http://schemas.openxmlformats.org/officeDocument/2006/relationships/hyperlink" Target="https://dx.doi.org/10.1016/j.annemergmed.2021.09.244" TargetMode="External"/><Relationship Id="rId3513" Type="http://schemas.openxmlformats.org/officeDocument/2006/relationships/hyperlink" Target="https://dx.doi.org/10.1016/j.euroneuro.2020.09.458" TargetMode="External"/><Relationship Id="rId4844" Type="http://schemas.openxmlformats.org/officeDocument/2006/relationships/hyperlink" Target="https://dx.doi.org/10.1016/j.mayocpiqo.2021.10.001" TargetMode="External"/><Relationship Id="rId3512" Type="http://schemas.openxmlformats.org/officeDocument/2006/relationships/hyperlink" Target="https://authproxy.bma.org.uk/process/redirects?url=https://ovidsp.ovid.com/ovidweb.cgi?T=JS&amp;CSC=Y&amp;NEWS=N&amp;PAGE=fulltext&amp;D=emed21&amp;AN=2004610024" TargetMode="External"/><Relationship Id="rId4843" Type="http://schemas.openxmlformats.org/officeDocument/2006/relationships/hyperlink" Target="https://authproxy.bma.org.uk/process/redirects?url=https://ovidsp.ovid.com/ovidweb.cgi?T=JS&amp;CSC=Y&amp;NEWS=N&amp;PAGE=fulltext&amp;D=emed22&amp;AN=635077478" TargetMode="External"/><Relationship Id="rId42" Type="http://schemas.openxmlformats.org/officeDocument/2006/relationships/hyperlink" Target="https://dx.doi.org/10.1016/j.sjpain.2017.04.072" TargetMode="External"/><Relationship Id="rId3515" Type="http://schemas.openxmlformats.org/officeDocument/2006/relationships/hyperlink" Target="https://dx.doi.org/10.1016/S0378-4274%2823%2900500-3" TargetMode="External"/><Relationship Id="rId4846" Type="http://schemas.openxmlformats.org/officeDocument/2006/relationships/hyperlink" Target="https://doi.org/10.1016/j.drugalcdep.2021.108516" TargetMode="External"/><Relationship Id="rId41" Type="http://schemas.openxmlformats.org/officeDocument/2006/relationships/hyperlink" Target="https://authproxy.bma.org.uk/process/redirects?url=https://ovidsp.ovid.com/ovidweb.cgi?T=JS&amp;CSC=Y&amp;NEWS=N&amp;PAGE=fulltext&amp;D=emed22&amp;AN=2015226151" TargetMode="External"/><Relationship Id="rId3514" Type="http://schemas.openxmlformats.org/officeDocument/2006/relationships/hyperlink" Target="https://authproxy.bma.org.uk/process/redirects?url=https://ovidsp.ovid.com/ovidweb.cgi?T=JS&amp;CSC=Y&amp;NEWS=N&amp;PAGE=fulltext&amp;D=emed21&amp;AN=2008923569" TargetMode="External"/><Relationship Id="rId4845" Type="http://schemas.openxmlformats.org/officeDocument/2006/relationships/hyperlink" Target="https://authproxy.bma.org.uk/process/redirects?url=https://ovidsp.ovid.com/ovidweb.cgi?T=JS&amp;CSC=Y&amp;NEWS=N&amp;PAGE=fulltext&amp;D=emed23&amp;AN=2015365507" TargetMode="External"/><Relationship Id="rId44" Type="http://schemas.openxmlformats.org/officeDocument/2006/relationships/hyperlink" Target="https://dx.doi.org/10.1111/pan.12775" TargetMode="External"/><Relationship Id="rId3517" Type="http://schemas.openxmlformats.org/officeDocument/2006/relationships/hyperlink" Target="https://dx.doi.org/10.1016/j.spinee.2022.06.384" TargetMode="External"/><Relationship Id="rId4848" Type="http://schemas.openxmlformats.org/officeDocument/2006/relationships/hyperlink" Target="https://authproxy.bma.org.uk/process/redirects?url=https://ovidsp.ovid.com/ovidweb.cgi?T=JS&amp;CSC=Y&amp;NEWS=N&amp;PAGE=fulltext&amp;D=emed10&amp;AN=350088162" TargetMode="External"/><Relationship Id="rId43" Type="http://schemas.openxmlformats.org/officeDocument/2006/relationships/hyperlink" Target="https://authproxy.bma.org.uk/process/redirects?url=https://ovidsp.ovid.com/ovidweb.cgi?T=JS&amp;CSC=Y&amp;NEWS=N&amp;PAGE=fulltext&amp;D=emed21&amp;AN=2004769688" TargetMode="External"/><Relationship Id="rId3516" Type="http://schemas.openxmlformats.org/officeDocument/2006/relationships/hyperlink" Target="https://authproxy.bma.org.uk/process/redirects?url=https://ovidsp.ovid.com/ovidweb.cgi?T=JS&amp;CSC=Y&amp;NEWS=N&amp;PAGE=fulltext&amp;D=emexb&amp;AN=2026795898" TargetMode="External"/><Relationship Id="rId4847" Type="http://schemas.openxmlformats.org/officeDocument/2006/relationships/hyperlink" Target="https://dx.doi.org/10.1016/j.genhosppsych.2007.08.005" TargetMode="External"/><Relationship Id="rId46" Type="http://schemas.openxmlformats.org/officeDocument/2006/relationships/hyperlink" Target="https://dx.doi.org/10.1016/j.spinee.2020.05.377" TargetMode="External"/><Relationship Id="rId3519" Type="http://schemas.openxmlformats.org/officeDocument/2006/relationships/hyperlink" Target="https://dx.doi.org/10.1016/j.biopsych.2022.02.535" TargetMode="External"/><Relationship Id="rId45" Type="http://schemas.openxmlformats.org/officeDocument/2006/relationships/hyperlink" Target="https://authproxy.bma.org.uk/process/redirects?url=https://ovidsp.ovid.com/ovidweb.cgi?T=JS&amp;CSC=Y&amp;NEWS=N&amp;PAGE=fulltext&amp;D=emed20&amp;AN=2003124324" TargetMode="External"/><Relationship Id="rId3518" Type="http://schemas.openxmlformats.org/officeDocument/2006/relationships/hyperlink" Target="https://authproxy.bma.org.uk/process/redirects?url=https://ovidsp.ovid.com/ovidweb.cgi?T=JS&amp;CSC=Y&amp;NEWS=N&amp;PAGE=fulltext&amp;D=emexa&amp;AN=2019803816" TargetMode="External"/><Relationship Id="rId4849" Type="http://schemas.openxmlformats.org/officeDocument/2006/relationships/hyperlink" Target="https://dx.doi.org/10.1111/bjc.12128" TargetMode="External"/><Relationship Id="rId48" Type="http://schemas.openxmlformats.org/officeDocument/2006/relationships/hyperlink" Target="https://dx.doi.org/10.1016/j.annemergmed.2022.08.052" TargetMode="External"/><Relationship Id="rId47" Type="http://schemas.openxmlformats.org/officeDocument/2006/relationships/hyperlink" Target="https://authproxy.bma.org.uk/process/redirects?url=https://ovidsp.ovid.com/ovidweb.cgi?T=JS&amp;CSC=Y&amp;NEWS=N&amp;PAGE=fulltext&amp;D=emed21&amp;AN=2007747272" TargetMode="External"/><Relationship Id="rId49" Type="http://schemas.openxmlformats.org/officeDocument/2006/relationships/hyperlink" Target="https://authproxy.bma.org.uk/process/redirects?url=https://ovidsp.ovid.com/ovidweb.cgi?T=JS&amp;CSC=Y&amp;NEWS=N&amp;PAGE=fulltext&amp;D=emed23&amp;AN=2020423990" TargetMode="External"/><Relationship Id="rId4840" Type="http://schemas.openxmlformats.org/officeDocument/2006/relationships/hyperlink" Target="https://dx.doi.org/10.1093/FAMPRA/CMZ076" TargetMode="External"/><Relationship Id="rId3511" Type="http://schemas.openxmlformats.org/officeDocument/2006/relationships/hyperlink" Target="https://dx.doi.org/10.1016/j.euroneuro.2019.12.066" TargetMode="External"/><Relationship Id="rId4842" Type="http://schemas.openxmlformats.org/officeDocument/2006/relationships/hyperlink" Target="https://dx.doi.org/10.1111/acem.14249" TargetMode="External"/><Relationship Id="rId3510" Type="http://schemas.openxmlformats.org/officeDocument/2006/relationships/hyperlink" Target="https://authproxy.bma.org.uk/process/redirects?url=https://ovidsp.ovid.com/ovidweb.cgi?T=JS&amp;CSC=Y&amp;NEWS=N&amp;PAGE=fulltext&amp;D=emed22&amp;AN=2012179865" TargetMode="External"/><Relationship Id="rId4841" Type="http://schemas.openxmlformats.org/officeDocument/2006/relationships/hyperlink" Target="https://authproxy.bma.org.uk/process/redirects?url=https://ovidsp.ovid.com/ovidweb.cgi?T=JS&amp;CSC=Y&amp;NEWS=N&amp;PAGE=fulltext&amp;D=emed22&amp;AN=2011025365" TargetMode="External"/><Relationship Id="rId3502" Type="http://schemas.openxmlformats.org/officeDocument/2006/relationships/hyperlink" Target="https://authproxy.bma.org.uk/process/redirects?url=https://ovidsp.ovid.com/ovidweb.cgi?T=JS&amp;CSC=Y&amp;NEWS=N&amp;PAGE=fulltext&amp;D=emed20&amp;AN=627700053" TargetMode="External"/><Relationship Id="rId4833" Type="http://schemas.openxmlformats.org/officeDocument/2006/relationships/hyperlink" Target="https://dx.doi.org/10.1177/0269216310386279" TargetMode="External"/><Relationship Id="rId3501" Type="http://schemas.openxmlformats.org/officeDocument/2006/relationships/hyperlink" Target="https://dx.doi.org/10.1111/acem.13756" TargetMode="External"/><Relationship Id="rId4832" Type="http://schemas.openxmlformats.org/officeDocument/2006/relationships/hyperlink" Target="https://authproxy.bma.org.uk/process/redirects?url=https://ovidsp.ovid.com/ovidweb.cgi?T=JS&amp;CSC=Y&amp;NEWS=N&amp;PAGE=fulltext&amp;D=emed20&amp;AN=630629880" TargetMode="External"/><Relationship Id="rId31" Type="http://schemas.openxmlformats.org/officeDocument/2006/relationships/hyperlink" Target="https://authproxy.bma.org.uk/process/redirects?url=https://ovidsp.ovid.com/ovidweb.cgi?T=JS&amp;CSC=Y&amp;NEWS=N&amp;PAGE=fulltext&amp;D=emed22&amp;AN=2014004192" TargetMode="External"/><Relationship Id="rId3504" Type="http://schemas.openxmlformats.org/officeDocument/2006/relationships/hyperlink" Target="https://authproxy.bma.org.uk/process/redirects?url=https://ovidsp.ovid.com/ovidweb.cgi?T=JS&amp;CSC=Y&amp;NEWS=N&amp;PAGE=fulltext&amp;D=emed6&amp;AN=29312949" TargetMode="External"/><Relationship Id="rId4835" Type="http://schemas.openxmlformats.org/officeDocument/2006/relationships/hyperlink" Target="https://authproxy.bma.org.uk/process/redirects?url=https://ovidsp.ovid.com/ovidweb.cgi?T=JS&amp;CSC=Y&amp;NEWS=N&amp;PAGE=fulltext&amp;D=emed12&amp;AN=362061996" TargetMode="External"/><Relationship Id="rId30" Type="http://schemas.openxmlformats.org/officeDocument/2006/relationships/hyperlink" Target="https://dx.doi.org/10.1016/j.spinee.2021.05.393" TargetMode="External"/><Relationship Id="rId3503" Type="http://schemas.openxmlformats.org/officeDocument/2006/relationships/hyperlink" Target="https://dx.doi.org/10.1159/000018967" TargetMode="External"/><Relationship Id="rId4834" Type="http://schemas.openxmlformats.org/officeDocument/2006/relationships/hyperlink" Target="https://dx.doi.org/10.1177/0269216310386279" TargetMode="External"/><Relationship Id="rId33" Type="http://schemas.openxmlformats.org/officeDocument/2006/relationships/hyperlink" Target="https://authproxy.bma.org.uk/process/redirects?url=https://ovidsp.ovid.com/ovidweb.cgi?T=JS&amp;CSC=Y&amp;NEWS=N&amp;PAGE=fulltext&amp;D=emed22&amp;AN=2014003082" TargetMode="External"/><Relationship Id="rId3506" Type="http://schemas.openxmlformats.org/officeDocument/2006/relationships/hyperlink" Target="https://authproxy.bma.org.uk/process/redirects?url=https://ovidsp.ovid.com/ovidweb.cgi?T=JS&amp;CSC=Y&amp;NEWS=N&amp;PAGE=fulltext&amp;D=emed21&amp;AN=2008924631" TargetMode="External"/><Relationship Id="rId4837" Type="http://schemas.openxmlformats.org/officeDocument/2006/relationships/hyperlink" Target="https://authproxy.bma.org.uk/process/redirects?url=https://ovidsp.ovid.com/ovidweb.cgi?T=JS&amp;CSC=Y&amp;NEWS=N&amp;PAGE=fulltext&amp;D=emed20&amp;AN=2001460893" TargetMode="External"/><Relationship Id="rId32" Type="http://schemas.openxmlformats.org/officeDocument/2006/relationships/hyperlink" Target="https://dx.doi.org/10.1016/j.spinee.2021.05.395" TargetMode="External"/><Relationship Id="rId3505" Type="http://schemas.openxmlformats.org/officeDocument/2006/relationships/hyperlink" Target="https://dx.doi.org/10.1016/j.euroneuro.2020.09.017" TargetMode="External"/><Relationship Id="rId4836" Type="http://schemas.openxmlformats.org/officeDocument/2006/relationships/hyperlink" Target="https://dx.doi.org/10.1053/j.semss.2018.12.001" TargetMode="External"/><Relationship Id="rId35" Type="http://schemas.openxmlformats.org/officeDocument/2006/relationships/hyperlink" Target="https://authproxy.bma.org.uk/process/redirects?url=https://ovidsp.ovid.com/ovidweb.cgi?T=JS&amp;CSC=Y&amp;NEWS=N&amp;PAGE=fulltext&amp;D=emexb&amp;AN=2027710304" TargetMode="External"/><Relationship Id="rId3508" Type="http://schemas.openxmlformats.org/officeDocument/2006/relationships/hyperlink" Target="https://authproxy.bma.org.uk/process/redirects?url=https://ovidsp.ovid.com/ovidweb.cgi?T=JS&amp;CSC=Y&amp;NEWS=N&amp;PAGE=fulltext&amp;D=emed21&amp;AN=2008985934" TargetMode="External"/><Relationship Id="rId4839" Type="http://schemas.openxmlformats.org/officeDocument/2006/relationships/hyperlink" Target="https://authproxy.bma.org.uk/process/redirects?url=https://ovidsp.ovid.com/ovidweb.cgi?T=JS&amp;CSC=Y&amp;NEWS=N&amp;PAGE=fulltext&amp;D=emed15&amp;AN=372540393" TargetMode="External"/><Relationship Id="rId34" Type="http://schemas.openxmlformats.org/officeDocument/2006/relationships/hyperlink" Target="https://dx.doi.org/10.1016/j.jaac.2023.07.572" TargetMode="External"/><Relationship Id="rId3507" Type="http://schemas.openxmlformats.org/officeDocument/2006/relationships/hyperlink" Target="https://dx.doi.org/10.4103/0970-9185.209739" TargetMode="External"/><Relationship Id="rId4838" Type="http://schemas.openxmlformats.org/officeDocument/2006/relationships/hyperlink" Target="https://dx.doi.org/10.3389/fgene.2014.00047" TargetMode="External"/><Relationship Id="rId3509" Type="http://schemas.openxmlformats.org/officeDocument/2006/relationships/hyperlink" Target="https://dx.doi.org/10.1016/j.ijoa.2021.103026" TargetMode="External"/><Relationship Id="rId37" Type="http://schemas.openxmlformats.org/officeDocument/2006/relationships/hyperlink" Target="https://authproxy.bma.org.uk/process/redirects?url=https://ovidsp.ovid.com/ovidweb.cgi?T=JS&amp;CSC=Y&amp;NEWS=N&amp;PAGE=fulltext&amp;D=emed21&amp;AN=2004572542" TargetMode="External"/><Relationship Id="rId36" Type="http://schemas.openxmlformats.org/officeDocument/2006/relationships/hyperlink" Target="https://dx.doi.org/10.1016/j.jadohealth.2019.11.209" TargetMode="External"/><Relationship Id="rId39" Type="http://schemas.openxmlformats.org/officeDocument/2006/relationships/hyperlink" Target="https://authproxy.bma.org.uk/process/redirects?url=https://ovidsp.ovid.com/ovidweb.cgi?T=JS&amp;CSC=Y&amp;NEWS=N&amp;PAGE=fulltext&amp;D=emed20&amp;AN=2002161717" TargetMode="External"/><Relationship Id="rId38" Type="http://schemas.openxmlformats.org/officeDocument/2006/relationships/hyperlink" Target="https://dx.doi.org/10.1016/j.spinee.2019.05.242" TargetMode="External"/><Relationship Id="rId3500" Type="http://schemas.openxmlformats.org/officeDocument/2006/relationships/hyperlink" Target="https://authproxy.bma.org.uk/process/redirects?url=https://ovidsp.ovid.com/ovidweb.cgi?T=JS&amp;CSC=Y&amp;NEWS=N&amp;PAGE=fulltext&amp;D=emed14&amp;AN=71292902" TargetMode="External"/><Relationship Id="rId4831" Type="http://schemas.openxmlformats.org/officeDocument/2006/relationships/hyperlink" Target="https://dx.doi.org/10.1093/neuros/nyz310-355" TargetMode="External"/><Relationship Id="rId4830" Type="http://schemas.openxmlformats.org/officeDocument/2006/relationships/hyperlink" Target="https://authproxy.bma.org.uk/process/redirects?url=https://ovidsp.ovid.com/ovidweb.cgi?T=JS&amp;CSC=Y&amp;NEWS=N&amp;PAGE=fulltext&amp;D=emed20&amp;AN=626938629" TargetMode="External"/><Relationship Id="rId2203" Type="http://schemas.openxmlformats.org/officeDocument/2006/relationships/hyperlink" Target="https://authproxy.bma.org.uk/process/redirects?url=https://ovidsp.ovid.com/ovidweb.cgi?T=JS&amp;CSC=Y&amp;NEWS=N&amp;PAGE=fulltext&amp;D=emed19&amp;AN=624565146" TargetMode="External"/><Relationship Id="rId3535" Type="http://schemas.openxmlformats.org/officeDocument/2006/relationships/hyperlink" Target="https://dx.doi.org/10.1177/0194599819858141" TargetMode="External"/><Relationship Id="rId4866" Type="http://schemas.openxmlformats.org/officeDocument/2006/relationships/hyperlink" Target="https://doi.org/10.1016/j.pscychresns.2011.05.009" TargetMode="External"/><Relationship Id="rId2204" Type="http://schemas.openxmlformats.org/officeDocument/2006/relationships/hyperlink" Target="https://authproxy.bma.org.uk/process/redirects?url=https://ovidsp.ovid.com/ovidweb.cgi?T=JS&amp;CSC=Y&amp;NEWS=N&amp;PAGE=fulltext&amp;D=emed15&amp;AN=71765099" TargetMode="External"/><Relationship Id="rId3534" Type="http://schemas.openxmlformats.org/officeDocument/2006/relationships/hyperlink" Target="https://authproxy.bma.org.uk/process/redirects?url=https://ovidsp.ovid.com/ovidweb.cgi?T=JS&amp;CSC=Y&amp;NEWS=N&amp;PAGE=fulltext&amp;D=emed15&amp;AN=373714661" TargetMode="External"/><Relationship Id="rId4865" Type="http://schemas.openxmlformats.org/officeDocument/2006/relationships/hyperlink" Target="https://doi.org/10.1001/archpsyc.64.4.495" TargetMode="External"/><Relationship Id="rId20" Type="http://schemas.openxmlformats.org/officeDocument/2006/relationships/hyperlink" Target="https://dx.doi.org/10.1016/j.ajog.2020.12.183" TargetMode="External"/><Relationship Id="rId2205" Type="http://schemas.openxmlformats.org/officeDocument/2006/relationships/hyperlink" Target="https://doi.org/10.1016/j.drugalcdep.2017.02.027" TargetMode="External"/><Relationship Id="rId3537" Type="http://schemas.openxmlformats.org/officeDocument/2006/relationships/hyperlink" Target="https://dx.doi.org/10.1002/1529-0131%28200108%2945:4%3C355::aid-art348%3E3.0.co;2-k" TargetMode="External"/><Relationship Id="rId4868" Type="http://schemas.openxmlformats.org/officeDocument/2006/relationships/hyperlink" Target="https://authproxy.bma.org.uk/process/redirects?url=https://ovidsp.ovid.com/ovidweb.cgi?T=JS&amp;CSC=Y&amp;NEWS=N&amp;PAGE=fulltext&amp;D=emed11&amp;AN=50977499" TargetMode="External"/><Relationship Id="rId2206" Type="http://schemas.openxmlformats.org/officeDocument/2006/relationships/hyperlink" Target="https://dx.doi.org/10.1097/QAI.0000000000002600" TargetMode="External"/><Relationship Id="rId3536" Type="http://schemas.openxmlformats.org/officeDocument/2006/relationships/hyperlink" Target="https://authproxy.bma.org.uk/process/redirects?url=https://ovidsp.ovid.com/ovidweb.cgi?T=JS&amp;CSC=Y&amp;NEWS=N&amp;PAGE=fulltext&amp;D=emed20&amp;AN=629361980" TargetMode="External"/><Relationship Id="rId4867" Type="http://schemas.openxmlformats.org/officeDocument/2006/relationships/hyperlink" Target="https://dx.doi.org/10.1016/j.jsat.2010.05.002" TargetMode="External"/><Relationship Id="rId22" Type="http://schemas.openxmlformats.org/officeDocument/2006/relationships/hyperlink" Target="https://dx.doi.org/10.1016/S2352-5789%2822%2900229-6" TargetMode="External"/><Relationship Id="rId2207" Type="http://schemas.openxmlformats.org/officeDocument/2006/relationships/hyperlink" Target="https://authproxy.bma.org.uk/process/redirects?url=https://ovidsp.ovid.com/ovidweb.cgi?T=JS&amp;CSC=Y&amp;NEWS=N&amp;PAGE=fulltext&amp;D=emed23&amp;AN=2018714185" TargetMode="External"/><Relationship Id="rId3539" Type="http://schemas.openxmlformats.org/officeDocument/2006/relationships/hyperlink" Target="https://dx.doi.org/10.1093/PM/PNAA007" TargetMode="External"/><Relationship Id="rId21" Type="http://schemas.openxmlformats.org/officeDocument/2006/relationships/hyperlink" Target="https://authproxy.bma.org.uk/process/redirects?url=https://ovidsp.ovid.com/ovidweb.cgi?T=JS&amp;CSC=Y&amp;NEWS=N&amp;PAGE=fulltext&amp;D=emed22&amp;AN=2010870169" TargetMode="External"/><Relationship Id="rId2208" Type="http://schemas.openxmlformats.org/officeDocument/2006/relationships/hyperlink" Target="https://doi.org/10.1080/02791072.2013.785835" TargetMode="External"/><Relationship Id="rId3538" Type="http://schemas.openxmlformats.org/officeDocument/2006/relationships/hyperlink" Target="https://authproxy.bma.org.uk/process/redirects?url=https://ovidsp.ovid.com/ovidweb.cgi?T=JS&amp;CSC=Y&amp;NEWS=N&amp;PAGE=fulltext&amp;D=emed7&amp;AN=32738741" TargetMode="External"/><Relationship Id="rId4869" Type="http://schemas.openxmlformats.org/officeDocument/2006/relationships/hyperlink" Target="https://dx.doi.org/10.1016/j.jpain.2012.01.102" TargetMode="External"/><Relationship Id="rId24" Type="http://schemas.openxmlformats.org/officeDocument/2006/relationships/hyperlink" Target="https://dx.doi.org/10.1016/j.spinee.2021.05.203" TargetMode="External"/><Relationship Id="rId2209" Type="http://schemas.openxmlformats.org/officeDocument/2006/relationships/hyperlink" Target="https://dx.doi.org/10.1111/1475-6773.13938" TargetMode="External"/><Relationship Id="rId23" Type="http://schemas.openxmlformats.org/officeDocument/2006/relationships/hyperlink" Target="https://authproxy.bma.org.uk/process/redirects?url=https://ovidsp.ovid.com/ovidweb.cgi?T=JS&amp;CSC=Y&amp;NEWS=N&amp;PAGE=fulltext&amp;D=emexa&amp;AN=2021883248" TargetMode="External"/><Relationship Id="rId26" Type="http://schemas.openxmlformats.org/officeDocument/2006/relationships/hyperlink" Target="https://dx.doi.org/10.1016/j.spinee.2019.05.196" TargetMode="External"/><Relationship Id="rId25" Type="http://schemas.openxmlformats.org/officeDocument/2006/relationships/hyperlink" Target="https://authproxy.bma.org.uk/process/redirects?url=https://ovidsp.ovid.com/ovidweb.cgi?T=JS&amp;CSC=Y&amp;NEWS=N&amp;PAGE=fulltext&amp;D=emed22&amp;AN=2014002237" TargetMode="External"/><Relationship Id="rId28" Type="http://schemas.openxmlformats.org/officeDocument/2006/relationships/hyperlink" Target="https://dx.doi.org/10.1016/j.spinee.2023.06.201" TargetMode="External"/><Relationship Id="rId4860" Type="http://schemas.openxmlformats.org/officeDocument/2006/relationships/hyperlink" Target="https://dx.doi.org/10.1016/j.psychres.2020.113218" TargetMode="External"/><Relationship Id="rId27" Type="http://schemas.openxmlformats.org/officeDocument/2006/relationships/hyperlink" Target="https://authproxy.bma.org.uk/process/redirects?url=https://ovidsp.ovid.com/ovidweb.cgi?T=JS&amp;CSC=Y&amp;NEWS=N&amp;PAGE=fulltext&amp;D=emed20&amp;AN=2002167610" TargetMode="External"/><Relationship Id="rId3531" Type="http://schemas.openxmlformats.org/officeDocument/2006/relationships/hyperlink" Target="https://dx.doi.org/10.1177/0148607114551798" TargetMode="External"/><Relationship Id="rId4862" Type="http://schemas.openxmlformats.org/officeDocument/2006/relationships/hyperlink" Target="https://dx.doi.org/10.1038/s41386-022-01483-2" TargetMode="External"/><Relationship Id="rId29" Type="http://schemas.openxmlformats.org/officeDocument/2006/relationships/hyperlink" Target="https://authproxy.bma.org.uk/process/redirects?url=https://ovidsp.ovid.com/ovidweb.cgi?T=JS&amp;CSC=Y&amp;NEWS=N&amp;PAGE=fulltext&amp;D=emexb&amp;AN=2026536270" TargetMode="External"/><Relationship Id="rId2200" Type="http://schemas.openxmlformats.org/officeDocument/2006/relationships/hyperlink" Target="https://dx.doi.org/10.5114/ait.2019.89195" TargetMode="External"/><Relationship Id="rId3530" Type="http://schemas.openxmlformats.org/officeDocument/2006/relationships/hyperlink" Target="https://authproxy.bma.org.uk/process/redirects?url=https://ovidsp.ovid.com/ovidweb.cgi?T=JS&amp;CSC=Y&amp;NEWS=N&amp;PAGE=fulltext&amp;D=emed21&amp;AN=632915547" TargetMode="External"/><Relationship Id="rId4861" Type="http://schemas.openxmlformats.org/officeDocument/2006/relationships/hyperlink" Target="https://authproxy.bma.org.uk/process/redirects?url=https://ovidsp.ovid.com/ovidweb.cgi?T=JS&amp;CSC=Y&amp;NEWS=N&amp;PAGE=fulltext&amp;D=emed21&amp;AN=2006756799" TargetMode="External"/><Relationship Id="rId2201" Type="http://schemas.openxmlformats.org/officeDocument/2006/relationships/hyperlink" Target="https://authproxy.bma.org.uk/process/redirects?url=https://ovidsp.ovid.com/ovidweb.cgi?T=JS&amp;CSC=Y&amp;NEWS=N&amp;PAGE=fulltext&amp;D=emed20&amp;AN=2005110551" TargetMode="External"/><Relationship Id="rId3533" Type="http://schemas.openxmlformats.org/officeDocument/2006/relationships/hyperlink" Target="https://dx.doi.org/10.4103/0972-5229.136066" TargetMode="External"/><Relationship Id="rId4864" Type="http://schemas.openxmlformats.org/officeDocument/2006/relationships/hyperlink" Target="https://doi.org/10.1093/braincomms/fcac275" TargetMode="External"/><Relationship Id="rId2202" Type="http://schemas.openxmlformats.org/officeDocument/2006/relationships/hyperlink" Target="https://dx.doi.org/10.1002/hep.30256" TargetMode="External"/><Relationship Id="rId3532" Type="http://schemas.openxmlformats.org/officeDocument/2006/relationships/hyperlink" Target="https://authproxy.bma.org.uk/process/redirects?url=https://ovidsp.ovid.com/ovidweb.cgi?T=JS&amp;CSC=Y&amp;NEWS=N&amp;PAGE=fulltext&amp;D=emed16&amp;AN=605713130" TargetMode="External"/><Relationship Id="rId4863" Type="http://schemas.openxmlformats.org/officeDocument/2006/relationships/hyperlink" Target="https://authproxy.bma.org.uk/process/redirects?url=https://ovidsp.ovid.com/ovidweb.cgi?T=JS&amp;CSC=Y&amp;NEWS=N&amp;PAGE=fulltext&amp;D=emed23&amp;AN=639855633" TargetMode="External"/><Relationship Id="rId3524" Type="http://schemas.openxmlformats.org/officeDocument/2006/relationships/hyperlink" Target="https://authproxy.bma.org.uk/process/redirects?url=https://ovidsp.ovid.com/ovidweb.cgi?T=JS&amp;CSC=Y&amp;NEWS=N&amp;PAGE=fulltext&amp;D=emed22&amp;AN=2014004201" TargetMode="External"/><Relationship Id="rId4855" Type="http://schemas.openxmlformats.org/officeDocument/2006/relationships/hyperlink" Target="https://authproxy.bma.org.uk/process/redirects?url=https://ovidsp.ovid.com/ovidweb.cgi?T=JS&amp;CSC=Y&amp;NEWS=N&amp;PAGE=fulltext&amp;D=emed24&amp;AN=2016790539" TargetMode="External"/><Relationship Id="rId3523" Type="http://schemas.openxmlformats.org/officeDocument/2006/relationships/hyperlink" Target="https://dx.doi.org/10.1016/j.spinee.2021.05.302" TargetMode="External"/><Relationship Id="rId4854" Type="http://schemas.openxmlformats.org/officeDocument/2006/relationships/hyperlink" Target="https://dx.doi.org/10.1016/j.drugpo.2022.103600" TargetMode="External"/><Relationship Id="rId3526" Type="http://schemas.openxmlformats.org/officeDocument/2006/relationships/hyperlink" Target="https://authproxy.bma.org.uk/process/redirects?url=https://ovidsp.ovid.com/ovidweb.cgi?T=JS&amp;CSC=Y&amp;NEWS=N&amp;PAGE=fulltext&amp;D=emed19&amp;AN=622389062" TargetMode="External"/><Relationship Id="rId4857" Type="http://schemas.openxmlformats.org/officeDocument/2006/relationships/hyperlink" Target="https://doi.org/10.1002/9781118340851" TargetMode="External"/><Relationship Id="rId3525" Type="http://schemas.openxmlformats.org/officeDocument/2006/relationships/hyperlink" Target="https://dx.doi.org/10.1177/2049463718762348" TargetMode="External"/><Relationship Id="rId4856" Type="http://schemas.openxmlformats.org/officeDocument/2006/relationships/hyperlink" Target="https://doi.org/10.1016/j.addbeh.2011.11.003" TargetMode="External"/><Relationship Id="rId11" Type="http://schemas.openxmlformats.org/officeDocument/2006/relationships/hyperlink" Target="https://authproxy.bma.org.uk/process/redirects?url=https://ovidsp.ovid.com/ovidweb.cgi?T=JS&amp;CSC=Y&amp;NEWS=N&amp;PAGE=fulltext&amp;D=emed21&amp;AN=633916147" TargetMode="External"/><Relationship Id="rId3528" Type="http://schemas.openxmlformats.org/officeDocument/2006/relationships/hyperlink" Target="https://authproxy.bma.org.uk/process/redirects?url=https://ovidsp.ovid.com/ovidweb.cgi?T=JS&amp;CSC=Y&amp;NEWS=N&amp;PAGE=fulltext&amp;D=emed18&amp;AN=627695454" TargetMode="External"/><Relationship Id="rId4859" Type="http://schemas.openxmlformats.org/officeDocument/2006/relationships/hyperlink" Target="https://authproxy.bma.org.uk/process/redirects?url=https://ovidsp.ovid.com/ovidweb.cgi?T=JS&amp;CSC=Y&amp;NEWS=N&amp;PAGE=fulltext&amp;D=emed22&amp;AN=2011331184" TargetMode="External"/><Relationship Id="rId10" Type="http://schemas.openxmlformats.org/officeDocument/2006/relationships/hyperlink" Target="https://dx.doi.org/10.1111/ner.13133" TargetMode="External"/><Relationship Id="rId3527" Type="http://schemas.openxmlformats.org/officeDocument/2006/relationships/hyperlink" Target="https://dx.doi.org/10.1097/MEJ.0000000000000508" TargetMode="External"/><Relationship Id="rId4858" Type="http://schemas.openxmlformats.org/officeDocument/2006/relationships/hyperlink" Target="https://dx.doi.org/10.1007/s12325-021-01732-8" TargetMode="External"/><Relationship Id="rId13" Type="http://schemas.openxmlformats.org/officeDocument/2006/relationships/hyperlink" Target="https://authproxy.bma.org.uk/process/redirects?url=https://ovidsp.ovid.com/ovidweb.cgi?T=JS&amp;CSC=Y&amp;NEWS=N&amp;PAGE=fulltext&amp;D=emed22&amp;AN=2014622601" TargetMode="External"/><Relationship Id="rId12" Type="http://schemas.openxmlformats.org/officeDocument/2006/relationships/hyperlink" Target="https://dx.doi.org/10.1016/j.annonc.2021.08.220" TargetMode="External"/><Relationship Id="rId3529" Type="http://schemas.openxmlformats.org/officeDocument/2006/relationships/hyperlink" Target="https://dx.doi.org/10.1097/AJP.0000000000000872" TargetMode="External"/><Relationship Id="rId15" Type="http://schemas.openxmlformats.org/officeDocument/2006/relationships/hyperlink" Target="https://authproxy.bma.org.uk/process/redirects?url=https://ovidsp.ovid.com/ovidweb.cgi?T=JS&amp;CSC=Y&amp;NEWS=N&amp;PAGE=fulltext&amp;D=emexa&amp;AN=2023616681" TargetMode="External"/><Relationship Id="rId14" Type="http://schemas.openxmlformats.org/officeDocument/2006/relationships/hyperlink" Target="https://dx.doi.org/10.1016/j.biopsych.2023.02.387" TargetMode="External"/><Relationship Id="rId17" Type="http://schemas.openxmlformats.org/officeDocument/2006/relationships/hyperlink" Target="https://authproxy.bma.org.uk/process/redirects?url=https://ovidsp.ovid.com/ovidweb.cgi?T=JS&amp;CSC=Y&amp;NEWS=N&amp;PAGE=fulltext&amp;D=emexa&amp;AN=2019803918" TargetMode="External"/><Relationship Id="rId16" Type="http://schemas.openxmlformats.org/officeDocument/2006/relationships/hyperlink" Target="https://dx.doi.org/10.1016/j.spinee.2022.06.172" TargetMode="External"/><Relationship Id="rId19" Type="http://schemas.openxmlformats.org/officeDocument/2006/relationships/hyperlink" Target="https://authproxy.bma.org.uk/process/redirects?url=https://ovidsp.ovid.com/ovidweb.cgi?T=JS&amp;CSC=Y&amp;NEWS=N&amp;PAGE=fulltext&amp;D=emed21&amp;AN=2008409914" TargetMode="External"/><Relationship Id="rId3520" Type="http://schemas.openxmlformats.org/officeDocument/2006/relationships/hyperlink" Target="https://authproxy.bma.org.uk/process/redirects?url=https://ovidsp.ovid.com/ovidweb.cgi?T=JS&amp;CSC=Y&amp;NEWS=N&amp;PAGE=fulltext&amp;D=emed23&amp;AN=2017548750" TargetMode="External"/><Relationship Id="rId4851" Type="http://schemas.openxmlformats.org/officeDocument/2006/relationships/hyperlink" Target="https://dx.doi.org/10.1136/sextrans-2011-050108.547" TargetMode="External"/><Relationship Id="rId18" Type="http://schemas.openxmlformats.org/officeDocument/2006/relationships/hyperlink" Target="https://dx.doi.org/10.1016/j.annemergmed.2020.09.168" TargetMode="External"/><Relationship Id="rId4850" Type="http://schemas.openxmlformats.org/officeDocument/2006/relationships/hyperlink" Target="https://authproxy.bma.org.uk/process/redirects?url=https://ovidsp.ovid.com/ovidweb.cgi?T=JS&amp;CSC=Y&amp;NEWS=N&amp;PAGE=fulltext&amp;D=emed18&amp;AN=619729570" TargetMode="External"/><Relationship Id="rId3522" Type="http://schemas.openxmlformats.org/officeDocument/2006/relationships/hyperlink" Target="https://authproxy.bma.org.uk/process/redirects?url=https://ovidsp.ovid.com/ovidweb.cgi?T=JS&amp;CSC=Y&amp;NEWS=N&amp;PAGE=fulltext&amp;D=emed20&amp;AN=2002162452" TargetMode="External"/><Relationship Id="rId4853" Type="http://schemas.openxmlformats.org/officeDocument/2006/relationships/hyperlink" Target="https://authproxy.bma.org.uk/process/redirects?url=https://ovidsp.ovid.com/ovidweb.cgi?T=JS&amp;CSC=Y&amp;NEWS=N&amp;PAGE=fulltext&amp;D=emed21&amp;AN=2003657546" TargetMode="External"/><Relationship Id="rId3521" Type="http://schemas.openxmlformats.org/officeDocument/2006/relationships/hyperlink" Target="https://dx.doi.org/10.1016/j.spinee.2019.05.485" TargetMode="External"/><Relationship Id="rId4852" Type="http://schemas.openxmlformats.org/officeDocument/2006/relationships/hyperlink" Target="https://authproxy.bma.org.uk/process/redirects?url=https://ovidsp.ovid.com/ovidweb.cgi?T=JS&amp;CSC=Y&amp;NEWS=N&amp;PAGE=fulltext&amp;D=emed12&amp;AN=70729013" TargetMode="External"/><Relationship Id="rId84" Type="http://schemas.openxmlformats.org/officeDocument/2006/relationships/hyperlink" Target="https://dx.doi.org/10.1111/acer.13810" TargetMode="External"/><Relationship Id="rId1774" Type="http://schemas.openxmlformats.org/officeDocument/2006/relationships/hyperlink" Target="https://authproxy.bma.org.uk/process/redirects?url=https://ovidsp.ovid.com/ovidweb.cgi?T=JS&amp;CSC=Y&amp;NEWS=N&amp;PAGE=fulltext&amp;D=emed19&amp;AN=2000685905" TargetMode="External"/><Relationship Id="rId4800" Type="http://schemas.openxmlformats.org/officeDocument/2006/relationships/hyperlink" Target="https://doi.org/10.1111/j.1360-0443.2009.02787.x" TargetMode="External"/><Relationship Id="rId83" Type="http://schemas.openxmlformats.org/officeDocument/2006/relationships/hyperlink" Target="https://authproxy.bma.org.uk/process/redirects?url=https://ovidsp.ovid.com/ovidweb.cgi?T=JS&amp;CSC=Y&amp;NEWS=N&amp;PAGE=fulltext&amp;D=emexa&amp;AN=2020662123" TargetMode="External"/><Relationship Id="rId1775" Type="http://schemas.openxmlformats.org/officeDocument/2006/relationships/hyperlink" Target="https://dx.doi.org/10.1038/s41598-020-61169-x" TargetMode="External"/><Relationship Id="rId86" Type="http://schemas.openxmlformats.org/officeDocument/2006/relationships/hyperlink" Target="https://authproxy.bma.org.uk/process/redirects?url=https://ovidsp.ovid.com/ovidweb.cgi?T=JS&amp;CSC=Y&amp;NEWS=N&amp;PAGE=fulltext&amp;D=emed10&amp;AN=46699690" TargetMode="External"/><Relationship Id="rId1776" Type="http://schemas.openxmlformats.org/officeDocument/2006/relationships/hyperlink" Target="https://authproxy.bma.org.uk/process/redirects?url=https://ovidsp.ovid.com/ovidweb.cgi?T=JS&amp;CSC=Y&amp;NEWS=N&amp;PAGE=fulltext&amp;D=emed21&amp;AN=631209320" TargetMode="External"/><Relationship Id="rId4802" Type="http://schemas.openxmlformats.org/officeDocument/2006/relationships/hyperlink" Target="https://dx.doi.org/10.1371/journal.pone.0290104" TargetMode="External"/><Relationship Id="rId85" Type="http://schemas.openxmlformats.org/officeDocument/2006/relationships/hyperlink" Target="https://authproxy.bma.org.uk/process/redirects?url=https://ovidsp.ovid.com/ovidweb.cgi?T=JS&amp;CSC=Y&amp;NEWS=N&amp;PAGE=fulltext&amp;D=emed19&amp;AN=623347187" TargetMode="External"/><Relationship Id="rId1777" Type="http://schemas.openxmlformats.org/officeDocument/2006/relationships/hyperlink" Target="https://doi.org/10.1080/02791072.1999.10471770" TargetMode="External"/><Relationship Id="rId4801" Type="http://schemas.openxmlformats.org/officeDocument/2006/relationships/hyperlink" Target="https://doi.org/10.1080/02791072.2018.1517228" TargetMode="External"/><Relationship Id="rId88" Type="http://schemas.openxmlformats.org/officeDocument/2006/relationships/hyperlink" Target="https://dx.doi.org/10.2196/18537" TargetMode="External"/><Relationship Id="rId1778" Type="http://schemas.openxmlformats.org/officeDocument/2006/relationships/hyperlink" Target="https://dx.doi.org/10.3390/jpm13040622" TargetMode="External"/><Relationship Id="rId4804" Type="http://schemas.openxmlformats.org/officeDocument/2006/relationships/hyperlink" Target="https://dx.doi.org/10.3390/diagnostics13030430" TargetMode="External"/><Relationship Id="rId87" Type="http://schemas.openxmlformats.org/officeDocument/2006/relationships/hyperlink" Target="https://doi.org/10.1111/j.1360-0443.2009.02644.x" TargetMode="External"/><Relationship Id="rId1779" Type="http://schemas.openxmlformats.org/officeDocument/2006/relationships/hyperlink" Target="https://authproxy.bma.org.uk/process/redirects?url=https://ovidsp.ovid.com/ovidweb.cgi?T=JS&amp;CSC=Y&amp;NEWS=N&amp;PAGE=fulltext&amp;D=emexa&amp;AN=2022942978" TargetMode="External"/><Relationship Id="rId4803" Type="http://schemas.openxmlformats.org/officeDocument/2006/relationships/hyperlink" Target="https://authproxy.bma.org.uk/process/redirects?url=https://ovidsp.ovid.com/ovidweb.cgi?T=JS&amp;CSC=Y&amp;NEWS=N&amp;PAGE=fulltext&amp;D=emexb&amp;AN=2026851292" TargetMode="External"/><Relationship Id="rId4806" Type="http://schemas.openxmlformats.org/officeDocument/2006/relationships/hyperlink" Target="https://dx.doi.org/10.1002/pds.5114" TargetMode="External"/><Relationship Id="rId89" Type="http://schemas.openxmlformats.org/officeDocument/2006/relationships/hyperlink" Target="https://authproxy.bma.org.uk/process/redirects?url=https://ovidsp.ovid.com/ovidweb.cgi?T=JS&amp;CSC=Y&amp;NEWS=N&amp;PAGE=fulltext&amp;D=emed21&amp;AN=2006974395" TargetMode="External"/><Relationship Id="rId4805" Type="http://schemas.openxmlformats.org/officeDocument/2006/relationships/hyperlink" Target="https://authproxy.bma.org.uk/process/redirects?url=https://ovidsp.ovid.com/ovidweb.cgi?T=JS&amp;CSC=Y&amp;NEWS=N&amp;PAGE=fulltext&amp;D=emexa&amp;AN=2021411764" TargetMode="External"/><Relationship Id="rId4808" Type="http://schemas.openxmlformats.org/officeDocument/2006/relationships/hyperlink" Target="https://dx.doi.org/10.1136/bmjopen-2019-031483" TargetMode="External"/><Relationship Id="rId4807" Type="http://schemas.openxmlformats.org/officeDocument/2006/relationships/hyperlink" Target="https://authproxy.bma.org.uk/process/redirects?url=https://ovidsp.ovid.com/ovidweb.cgi?T=JS&amp;CSC=Y&amp;NEWS=N&amp;PAGE=fulltext&amp;D=emed21&amp;AN=634118718" TargetMode="External"/><Relationship Id="rId4809" Type="http://schemas.openxmlformats.org/officeDocument/2006/relationships/hyperlink" Target="https://authproxy.bma.org.uk/process/redirects?url=https://ovidsp.ovid.com/ovidweb.cgi?T=JS&amp;CSC=Y&amp;NEWS=N&amp;PAGE=fulltext&amp;D=emed20&amp;AN=629263427" TargetMode="External"/><Relationship Id="rId80" Type="http://schemas.openxmlformats.org/officeDocument/2006/relationships/hyperlink" Target="https://dx.doi.org/10.5055/jom.2016.0360" TargetMode="External"/><Relationship Id="rId82" Type="http://schemas.openxmlformats.org/officeDocument/2006/relationships/hyperlink" Target="https://dx.doi.org/10.2217/pmt-2019-0037" TargetMode="External"/><Relationship Id="rId81" Type="http://schemas.openxmlformats.org/officeDocument/2006/relationships/hyperlink" Target="https://authproxy.bma.org.uk/process/redirects?url=https://ovidsp.ovid.com/ovidweb.cgi?T=JS&amp;CSC=Y&amp;NEWS=N&amp;PAGE=fulltext&amp;D=emed17&amp;AN=614411095" TargetMode="External"/><Relationship Id="rId1770" Type="http://schemas.openxmlformats.org/officeDocument/2006/relationships/hyperlink" Target="https://dx.doi.org/10.1097/EJA.0000000000000656" TargetMode="External"/><Relationship Id="rId1771" Type="http://schemas.openxmlformats.org/officeDocument/2006/relationships/hyperlink" Target="https://authproxy.bma.org.uk/process/redirects?url=https://ovidsp.ovid.com/ovidweb.cgi?T=JS&amp;CSC=Y&amp;NEWS=N&amp;PAGE=fulltext&amp;D=emed18&amp;AN=618232982" TargetMode="External"/><Relationship Id="rId1772" Type="http://schemas.openxmlformats.org/officeDocument/2006/relationships/hyperlink" Target="https://authproxy.bma.org.uk/process/redirects?url=https://ovidsp.ovid.com/ovidweb.cgi?T=JS&amp;CSC=Y&amp;NEWS=N&amp;PAGE=fulltext&amp;D=emexb&amp;AN=642560045" TargetMode="External"/><Relationship Id="rId1773" Type="http://schemas.openxmlformats.org/officeDocument/2006/relationships/hyperlink" Target="https://dx.doi.org/10.1016/j.drugalcdep.2018.03.008" TargetMode="External"/><Relationship Id="rId73" Type="http://schemas.openxmlformats.org/officeDocument/2006/relationships/hyperlink" Target="http://dx.doi.org/10.4088/JCP.v67n0804" TargetMode="External"/><Relationship Id="rId1763" Type="http://schemas.openxmlformats.org/officeDocument/2006/relationships/hyperlink" Target="https://authproxy.bma.org.uk/process/redirects?url=https://ovidsp.ovid.com/ovidweb.cgi?T=JS&amp;CSC=Y&amp;NEWS=N&amp;PAGE=fulltext&amp;D=emed22&amp;AN=2014266567" TargetMode="External"/><Relationship Id="rId72" Type="http://schemas.openxmlformats.org/officeDocument/2006/relationships/hyperlink" Target="https://authproxy.bma.org.uk/process/redirects?url=https://ovidsp.ovid.com/ovidweb.cgi?T=JS&amp;CSC=Y&amp;NEWS=N&amp;PAGE=fulltext&amp;D=emed20&amp;AN=2002164965" TargetMode="External"/><Relationship Id="rId1764" Type="http://schemas.openxmlformats.org/officeDocument/2006/relationships/hyperlink" Target="https://dx.doi.org/10.3344/KJP.2021.34.3.304" TargetMode="External"/><Relationship Id="rId75" Type="http://schemas.openxmlformats.org/officeDocument/2006/relationships/hyperlink" Target="https://dx.doi.org/10.1111/j.1471-0528.2009.02467.x" TargetMode="External"/><Relationship Id="rId1765" Type="http://schemas.openxmlformats.org/officeDocument/2006/relationships/hyperlink" Target="https://authproxy.bma.org.uk/process/redirects?url=https://ovidsp.ovid.com/ovidweb.cgi?T=JS&amp;CSC=Y&amp;NEWS=N&amp;PAGE=fulltext&amp;D=emed22&amp;AN=2013606107" TargetMode="External"/><Relationship Id="rId74" Type="http://schemas.openxmlformats.org/officeDocument/2006/relationships/hyperlink" Target="https://authproxy.bma.org.uk/process/redirects?url=https://ovidsp.ovid.com/ovidweb.cgi?T=JS&amp;CSC=Y&amp;NEWS=N&amp;PAGE=fulltext&amp;D=emed9&amp;AN=44439690" TargetMode="External"/><Relationship Id="rId1766" Type="http://schemas.openxmlformats.org/officeDocument/2006/relationships/hyperlink" Target="https://doi.org/10.1111/add.14278" TargetMode="External"/><Relationship Id="rId77" Type="http://schemas.openxmlformats.org/officeDocument/2006/relationships/hyperlink" Target="https://dx.doi.org/10.1016/j.sleep.2010.11.002" TargetMode="External"/><Relationship Id="rId1767" Type="http://schemas.openxmlformats.org/officeDocument/2006/relationships/hyperlink" Target="https://dx.doi.org/10.1001/jamanetworkopen.2018.1164" TargetMode="External"/><Relationship Id="rId76" Type="http://schemas.openxmlformats.org/officeDocument/2006/relationships/hyperlink" Target="https://authproxy.bma.org.uk/process/redirects?url=https://ovidsp.ovid.com/ovidweb.cgi?T=JS&amp;CSC=Y&amp;NEWS=N&amp;PAGE=fulltext&amp;D=emed11&amp;AN=358270914" TargetMode="External"/><Relationship Id="rId1768" Type="http://schemas.openxmlformats.org/officeDocument/2006/relationships/hyperlink" Target="https://authproxy.bma.org.uk/process/redirects?url=https://ovidsp.ovid.com/ovidweb.cgi?T=JS&amp;CSC=Y&amp;NEWS=N&amp;PAGE=fulltext&amp;D=emed19&amp;AN=634494072" TargetMode="External"/><Relationship Id="rId79" Type="http://schemas.openxmlformats.org/officeDocument/2006/relationships/hyperlink" Target="https://authproxy.bma.org.uk/process/redirects?url=https://ovidsp.ovid.com/ovidweb.cgi?T=JS&amp;CSC=Y&amp;NEWS=N&amp;PAGE=fulltext&amp;D=emed12&amp;AN=51231954" TargetMode="External"/><Relationship Id="rId1769" Type="http://schemas.openxmlformats.org/officeDocument/2006/relationships/hyperlink" Target="https://doi.org/10.1097/ADM.0000000000000139" TargetMode="External"/><Relationship Id="rId78" Type="http://schemas.openxmlformats.org/officeDocument/2006/relationships/hyperlink" Target="https://dx.doi.org/10.1016/j.sleep.2010.11.002" TargetMode="External"/><Relationship Id="rId71" Type="http://schemas.openxmlformats.org/officeDocument/2006/relationships/hyperlink" Target="https://dx.doi.org/10.1016/j.spinee.2019.05.096" TargetMode="External"/><Relationship Id="rId70" Type="http://schemas.openxmlformats.org/officeDocument/2006/relationships/hyperlink" Target="https://authproxy.bma.org.uk/process/redirects?url=https://ovidsp.ovid.com/ovidweb.cgi?T=JS&amp;CSC=Y&amp;NEWS=N&amp;PAGE=fulltext&amp;D=emexa&amp;AN=2023616643" TargetMode="External"/><Relationship Id="rId1760" Type="http://schemas.openxmlformats.org/officeDocument/2006/relationships/hyperlink" Target="https://dx.doi.org/10.1111/anae.12345" TargetMode="External"/><Relationship Id="rId1761" Type="http://schemas.openxmlformats.org/officeDocument/2006/relationships/hyperlink" Target="https://authproxy.bma.org.uk/process/redirects?url=https://ovidsp.ovid.com/ovidweb.cgi?T=JS&amp;CSC=Y&amp;NEWS=N&amp;PAGE=fulltext&amp;D=emed14&amp;AN=71168431" TargetMode="External"/><Relationship Id="rId1762" Type="http://schemas.openxmlformats.org/officeDocument/2006/relationships/hyperlink" Target="https://dx.doi.org/10.1016/j.amsu.2021.102765" TargetMode="External"/><Relationship Id="rId62" Type="http://schemas.openxmlformats.org/officeDocument/2006/relationships/hyperlink" Target="https://authproxy.bma.org.uk/process/redirects?url=https://ovidsp.ovid.com/ovidweb.cgi?T=JS&amp;CSC=Y&amp;NEWS=N&amp;PAGE=fulltext&amp;D=emed15&amp;AN=71638264" TargetMode="External"/><Relationship Id="rId1796" Type="http://schemas.openxmlformats.org/officeDocument/2006/relationships/hyperlink" Target="https://dx.doi.org/10.1111/papr.12055" TargetMode="External"/><Relationship Id="rId4822" Type="http://schemas.openxmlformats.org/officeDocument/2006/relationships/hyperlink" Target="https://doi.org/10.1080/02791072.2012.684615" TargetMode="External"/><Relationship Id="rId61" Type="http://schemas.openxmlformats.org/officeDocument/2006/relationships/hyperlink" Target="https://authproxy.bma.org.uk/process/redirects?url=https://ovidsp.ovid.com/ovidweb.cgi?T=JS&amp;CSC=Y&amp;NEWS=N&amp;PAGE=fulltext&amp;D=emed22&amp;AN=2014002549" TargetMode="External"/><Relationship Id="rId1797" Type="http://schemas.openxmlformats.org/officeDocument/2006/relationships/hyperlink" Target="https://authproxy.bma.org.uk/process/redirects?url=https://ovidsp.ovid.com/ovidweb.cgi?T=JS&amp;CSC=Y&amp;NEWS=N&amp;PAGE=fulltext&amp;D=emed15&amp;AN=52531955" TargetMode="External"/><Relationship Id="rId4821" Type="http://schemas.openxmlformats.org/officeDocument/2006/relationships/hyperlink" Target="https://doi.org/10.1017/S0033291717000976" TargetMode="External"/><Relationship Id="rId64" Type="http://schemas.openxmlformats.org/officeDocument/2006/relationships/hyperlink" Target="https://authproxy.bma.org.uk/process/redirects?url=https://ovidsp.ovid.com/ovidweb.cgi?T=JS&amp;CSC=Y&amp;NEWS=N&amp;PAGE=fulltext&amp;D=emed20&amp;AN=2002164858" TargetMode="External"/><Relationship Id="rId1798" Type="http://schemas.openxmlformats.org/officeDocument/2006/relationships/hyperlink" Target="https://dx.doi.org/10.1159/000526952" TargetMode="External"/><Relationship Id="rId4824" Type="http://schemas.openxmlformats.org/officeDocument/2006/relationships/hyperlink" Target="https://authproxy.bma.org.uk/process/redirects?url=https://ovidsp.ovid.com/ovidweb.cgi?T=JS&amp;CSC=Y&amp;NEWS=N&amp;PAGE=fulltext&amp;D=emed11&amp;AN=355694859" TargetMode="External"/><Relationship Id="rId63" Type="http://schemas.openxmlformats.org/officeDocument/2006/relationships/hyperlink" Target="https://dx.doi.org/10.1016/j.spinee.2019.05.068" TargetMode="External"/><Relationship Id="rId1799" Type="http://schemas.openxmlformats.org/officeDocument/2006/relationships/hyperlink" Target="https://authproxy.bma.org.uk/process/redirects?url=https://ovidsp.ovid.com/ovidweb.cgi?T=JS&amp;CSC=Y&amp;NEWS=N&amp;PAGE=fulltext&amp;D=emexa&amp;AN=2021877092" TargetMode="External"/><Relationship Id="rId4823" Type="http://schemas.openxmlformats.org/officeDocument/2006/relationships/hyperlink" Target="https://dx.doi.org/10.1177/0960327109350668" TargetMode="External"/><Relationship Id="rId66" Type="http://schemas.openxmlformats.org/officeDocument/2006/relationships/hyperlink" Target="https://authproxy.bma.org.uk/process/redirects?url=https://ovidsp.ovid.com/ovidweb.cgi?T=JS&amp;CSC=Y&amp;NEWS=N&amp;PAGE=fulltext&amp;D=emed20&amp;AN=2002652529" TargetMode="External"/><Relationship Id="rId4826" Type="http://schemas.openxmlformats.org/officeDocument/2006/relationships/hyperlink" Target="https://authproxy.bma.org.uk/process/redirects?url=https://ovidsp.ovid.com/ovidweb.cgi?T=JS&amp;CSC=Y&amp;NEWS=N&amp;PAGE=fulltext&amp;D=emed21&amp;AN=2005445038" TargetMode="External"/><Relationship Id="rId65" Type="http://schemas.openxmlformats.org/officeDocument/2006/relationships/hyperlink" Target="https://dx.doi.org/10.1002/ddr.21335" TargetMode="External"/><Relationship Id="rId4825" Type="http://schemas.openxmlformats.org/officeDocument/2006/relationships/hyperlink" Target="https://authproxy.bma.org.uk/process/redirects?url=https://ovidsp.ovid.com/ovidweb.cgi?T=JS&amp;CSC=Y&amp;NEWS=N&amp;PAGE=fulltext&amp;D=emed20&amp;AN=632344285" TargetMode="External"/><Relationship Id="rId68" Type="http://schemas.openxmlformats.org/officeDocument/2006/relationships/hyperlink" Target="https://authproxy.bma.org.uk/process/redirects?url=https://ovidsp.ovid.com/ovidweb.cgi?T=JS&amp;CSC=Y&amp;NEWS=N&amp;PAGE=fulltext&amp;D=emed20&amp;AN=2002165068" TargetMode="External"/><Relationship Id="rId4828" Type="http://schemas.openxmlformats.org/officeDocument/2006/relationships/hyperlink" Target="https://authproxy.bma.org.uk/process/redirects?url=https://ovidsp.ovid.com/ovidweb.cgi?T=JS&amp;CSC=Y&amp;NEWS=N&amp;PAGE=fulltext&amp;D=emed11&amp;AN=50684878" TargetMode="External"/><Relationship Id="rId67" Type="http://schemas.openxmlformats.org/officeDocument/2006/relationships/hyperlink" Target="https://dx.doi.org/10.1016/j.spinee.2019.05.079" TargetMode="External"/><Relationship Id="rId4827" Type="http://schemas.openxmlformats.org/officeDocument/2006/relationships/hyperlink" Target="https://dx.doi.org/10.1016/j.pain.2009.08.014" TargetMode="External"/><Relationship Id="rId4829" Type="http://schemas.openxmlformats.org/officeDocument/2006/relationships/hyperlink" Target="https://dx.doi.org/10.1093/neuros/nyy065" TargetMode="External"/><Relationship Id="rId60" Type="http://schemas.openxmlformats.org/officeDocument/2006/relationships/hyperlink" Target="https://dx.doi.org/10.1016/j.spinee.2021.05.073" TargetMode="External"/><Relationship Id="rId69" Type="http://schemas.openxmlformats.org/officeDocument/2006/relationships/hyperlink" Target="https://dx.doi.org/10.1016/j.biopsych.2023.02.308" TargetMode="External"/><Relationship Id="rId1790" Type="http://schemas.openxmlformats.org/officeDocument/2006/relationships/hyperlink" Target="https://doi.org/10.1097/WNF.0000000000000517" TargetMode="External"/><Relationship Id="rId1791" Type="http://schemas.openxmlformats.org/officeDocument/2006/relationships/hyperlink" Target="https://dx.doi.org/10.1002/hep.23304" TargetMode="External"/><Relationship Id="rId1792" Type="http://schemas.openxmlformats.org/officeDocument/2006/relationships/hyperlink" Target="https://authproxy.bma.org.uk/process/redirects?url=https://ovidsp.ovid.com/ovidweb.cgi?T=JS&amp;CSC=Y&amp;NEWS=N&amp;PAGE=fulltext&amp;D=emed11&amp;AN=70074317" TargetMode="External"/><Relationship Id="rId1793" Type="http://schemas.openxmlformats.org/officeDocument/2006/relationships/hyperlink" Target="https://authproxy.bma.org.uk/process/redirects?url=https://ovidsp.ovid.com/ovidweb.cgi?T=JS&amp;CSC=Y&amp;NEWS=N&amp;PAGE=fulltext&amp;D=emed24&amp;AN=2018374228" TargetMode="External"/><Relationship Id="rId1794" Type="http://schemas.openxmlformats.org/officeDocument/2006/relationships/hyperlink" Target="https://dx.doi.org/10.1186/s12871-023-02170-5" TargetMode="External"/><Relationship Id="rId4820" Type="http://schemas.openxmlformats.org/officeDocument/2006/relationships/hyperlink" Target="https://authproxy.bma.org.uk/process/redirects?url=https://ovidsp.ovid.com/ovidweb.cgi?T=JS&amp;CSC=Y&amp;NEWS=N&amp;PAGE=fulltext&amp;D=emed12&amp;AN=51106327" TargetMode="External"/><Relationship Id="rId1795" Type="http://schemas.openxmlformats.org/officeDocument/2006/relationships/hyperlink" Target="https://authproxy.bma.org.uk/process/redirects?url=https://ovidsp.ovid.com/ovidweb.cgi?T=JS&amp;CSC=Y&amp;NEWS=N&amp;PAGE=fulltext&amp;D=emexb&amp;AN=2023964616" TargetMode="External"/><Relationship Id="rId51" Type="http://schemas.openxmlformats.org/officeDocument/2006/relationships/hyperlink" Target="https://dx.doi.org/10.1016/j.biopsych.2023.02.572" TargetMode="External"/><Relationship Id="rId1785" Type="http://schemas.openxmlformats.org/officeDocument/2006/relationships/hyperlink" Target="https://authproxy.bma.org.uk/process/redirects?url=https://ovidsp.ovid.com/ovidweb.cgi?T=JS&amp;CSC=Y&amp;NEWS=N&amp;PAGE=fulltext&amp;D=emed15&amp;AN=71714258" TargetMode="External"/><Relationship Id="rId4811" Type="http://schemas.openxmlformats.org/officeDocument/2006/relationships/hyperlink" Target="https://authproxy.bma.org.uk/process/redirects?url=https://ovidsp.ovid.com/ovidweb.cgi?T=JS&amp;CSC=Y&amp;NEWS=N&amp;PAGE=fulltext&amp;D=emed16&amp;AN=615365236" TargetMode="External"/><Relationship Id="rId50" Type="http://schemas.openxmlformats.org/officeDocument/2006/relationships/hyperlink" Target="https://doi.org/10.1016/j.drugalcdep.2011.04.004" TargetMode="External"/><Relationship Id="rId1786" Type="http://schemas.openxmlformats.org/officeDocument/2006/relationships/hyperlink" Target="https://dx.doi.org/10.1200/JCO.2020.38.15_suppl.12004" TargetMode="External"/><Relationship Id="rId4810" Type="http://schemas.openxmlformats.org/officeDocument/2006/relationships/hyperlink" Target="https://dx.doi.org/10.1136/jech-2014-205079" TargetMode="External"/><Relationship Id="rId53" Type="http://schemas.openxmlformats.org/officeDocument/2006/relationships/hyperlink" Target="https://dx.doi.org/10.1016/j.euroneuro.2020.09.008" TargetMode="External"/><Relationship Id="rId1787" Type="http://schemas.openxmlformats.org/officeDocument/2006/relationships/hyperlink" Target="https://authproxy.bma.org.uk/process/redirects?url=https://ovidsp.ovid.com/ovidweb.cgi?T=JS&amp;CSC=Y&amp;NEWS=N&amp;PAGE=fulltext&amp;D=emed21&amp;AN=636644851" TargetMode="External"/><Relationship Id="rId4813" Type="http://schemas.openxmlformats.org/officeDocument/2006/relationships/hyperlink" Target="https://dx.doi.org/10.1186/s40635-019-0265-y" TargetMode="External"/><Relationship Id="rId52" Type="http://schemas.openxmlformats.org/officeDocument/2006/relationships/hyperlink" Target="https://authproxy.bma.org.uk/process/redirects?url=https://ovidsp.ovid.com/ovidweb.cgi?T=JS&amp;CSC=Y&amp;NEWS=N&amp;PAGE=fulltext&amp;D=emexa&amp;AN=2023617826" TargetMode="External"/><Relationship Id="rId1788" Type="http://schemas.openxmlformats.org/officeDocument/2006/relationships/hyperlink" Target="https://dx.doi.org/10.3389/fneur.2023.1179673" TargetMode="External"/><Relationship Id="rId4812" Type="http://schemas.openxmlformats.org/officeDocument/2006/relationships/hyperlink" Target="https://doi.org/10.1001/archpsyc.1985.01790340059009" TargetMode="External"/><Relationship Id="rId55" Type="http://schemas.openxmlformats.org/officeDocument/2006/relationships/hyperlink" Target="https://dx.doi.org/10.1016/j.ajog.2018.11.367" TargetMode="External"/><Relationship Id="rId1789" Type="http://schemas.openxmlformats.org/officeDocument/2006/relationships/hyperlink" Target="https://authproxy.bma.org.uk/process/redirects?url=https://ovidsp.ovid.com/ovidweb.cgi?T=JS&amp;CSC=Y&amp;NEWS=N&amp;PAGE=fulltext&amp;D=emexa&amp;AN=2023135723" TargetMode="External"/><Relationship Id="rId4815" Type="http://schemas.openxmlformats.org/officeDocument/2006/relationships/hyperlink" Target="https://authproxy.bma.org.uk/process/redirects?url=https://ovidsp.ovid.com/ovidweb.cgi?T=JS&amp;CSC=Y&amp;NEWS=N&amp;PAGE=fulltext&amp;D=emed17&amp;AN=72305775" TargetMode="External"/><Relationship Id="rId54" Type="http://schemas.openxmlformats.org/officeDocument/2006/relationships/hyperlink" Target="https://authproxy.bma.org.uk/process/redirects?url=https://ovidsp.ovid.com/ovidweb.cgi?T=JS&amp;CSC=Y&amp;NEWS=N&amp;PAGE=fulltext&amp;D=emed21&amp;AN=2008923695" TargetMode="External"/><Relationship Id="rId4814" Type="http://schemas.openxmlformats.org/officeDocument/2006/relationships/hyperlink" Target="https://authproxy.bma.org.uk/process/redirects?url=https://ovidsp.ovid.com/ovidweb.cgi?T=JS&amp;CSC=Y&amp;NEWS=N&amp;PAGE=fulltext&amp;D=emed20&amp;AN=631814767" TargetMode="External"/><Relationship Id="rId57" Type="http://schemas.openxmlformats.org/officeDocument/2006/relationships/hyperlink" Target="https://dx.doi.org/10.1016/j.spinee.2020.05.141" TargetMode="External"/><Relationship Id="rId4817" Type="http://schemas.openxmlformats.org/officeDocument/2006/relationships/hyperlink" Target="https://authproxy.bma.org.uk/process/redirects?url=https://ovidsp.ovid.com/ovidweb.cgi?T=JS&amp;CSC=Y&amp;NEWS=N&amp;PAGE=fulltext&amp;D=emed11&amp;AN=50759736" TargetMode="External"/><Relationship Id="rId56" Type="http://schemas.openxmlformats.org/officeDocument/2006/relationships/hyperlink" Target="https://authproxy.bma.org.uk/process/redirects?url=https://ovidsp.ovid.com/ovidweb.cgi?T=JS&amp;CSC=Y&amp;NEWS=N&amp;PAGE=fulltext&amp;D=emed20&amp;AN=2001405574" TargetMode="External"/><Relationship Id="rId4816" Type="http://schemas.openxmlformats.org/officeDocument/2006/relationships/hyperlink" Target="https://dx.doi.org/10.1007/s12630-009-9239-y" TargetMode="External"/><Relationship Id="rId4819" Type="http://schemas.openxmlformats.org/officeDocument/2006/relationships/hyperlink" Target="https://dx.doi.org/10.1016/j.encep.2010.08.004" TargetMode="External"/><Relationship Id="rId4818" Type="http://schemas.openxmlformats.org/officeDocument/2006/relationships/hyperlink" Target="https://authproxy.bma.org.uk/process/redirects?url=https://ovidsp.ovid.com/ovidweb.cgi?T=JS&amp;CSC=Y&amp;NEWS=N&amp;PAGE=fulltext&amp;D=emed8&amp;AN=37462209" TargetMode="External"/><Relationship Id="rId59" Type="http://schemas.openxmlformats.org/officeDocument/2006/relationships/hyperlink" Target="https://doi.org/10.1177/0269881111431752" TargetMode="External"/><Relationship Id="rId58" Type="http://schemas.openxmlformats.org/officeDocument/2006/relationships/hyperlink" Target="https://authproxy.bma.org.uk/process/redirects?url=https://ovidsp.ovid.com/ovidweb.cgi?T=JS&amp;CSC=Y&amp;NEWS=N&amp;PAGE=fulltext&amp;D=emed21&amp;AN=2007747332" TargetMode="External"/><Relationship Id="rId1780" Type="http://schemas.openxmlformats.org/officeDocument/2006/relationships/hyperlink" Target="https://dx.doi.org/10.1017/S0265021503000103" TargetMode="External"/><Relationship Id="rId1781" Type="http://schemas.openxmlformats.org/officeDocument/2006/relationships/hyperlink" Target="https://authproxy.bma.org.uk/process/redirects?url=https://ovidsp.ovid.com/ovidweb.cgi?T=JS&amp;CSC=Y&amp;NEWS=N&amp;PAGE=fulltext&amp;D=emed8&amp;AN=36077103" TargetMode="External"/><Relationship Id="rId1782" Type="http://schemas.openxmlformats.org/officeDocument/2006/relationships/hyperlink" Target="https://dx.doi.org/10.1177/0897190016645328" TargetMode="External"/><Relationship Id="rId1783" Type="http://schemas.openxmlformats.org/officeDocument/2006/relationships/hyperlink" Target="https://authproxy.bma.org.uk/process/redirects?url=https://ovidsp.ovid.com/ovidweb.cgi?T=JS&amp;CSC=Y&amp;NEWS=N&amp;PAGE=fulltext&amp;D=emed17&amp;AN=614625485" TargetMode="External"/><Relationship Id="rId1784" Type="http://schemas.openxmlformats.org/officeDocument/2006/relationships/hyperlink" Target="https://dx.doi.org/10.1038/npp.2014.280" TargetMode="External"/><Relationship Id="rId2269" Type="http://schemas.openxmlformats.org/officeDocument/2006/relationships/hyperlink" Target="https://dx.doi.org/10.1038/s41380-022-01586-8" TargetMode="External"/><Relationship Id="rId349" Type="http://schemas.openxmlformats.org/officeDocument/2006/relationships/hyperlink" Target="https://doi.org/10.1016/j.drugpo.2019.09.003" TargetMode="External"/><Relationship Id="rId348" Type="http://schemas.openxmlformats.org/officeDocument/2006/relationships/hyperlink" Target="https://doi.org/10.1002/eat.24041" TargetMode="External"/><Relationship Id="rId347" Type="http://schemas.openxmlformats.org/officeDocument/2006/relationships/hyperlink" Target="https://doi.org/10.1016/j.ajp.2019.07.030" TargetMode="External"/><Relationship Id="rId346" Type="http://schemas.openxmlformats.org/officeDocument/2006/relationships/hyperlink" Target="https://authproxy.bma.org.uk/process/redirects?url=https://ovidsp.ovid.com/ovidweb.cgi?T=JS&amp;CSC=Y&amp;NEWS=N&amp;PAGE=fulltext&amp;D=emed23&amp;AN=2019466512" TargetMode="External"/><Relationship Id="rId3591" Type="http://schemas.openxmlformats.org/officeDocument/2006/relationships/hyperlink" Target="https://dx.doi.org/10.1016/j.jpainsymman.2004.08.013" TargetMode="External"/><Relationship Id="rId2260" Type="http://schemas.openxmlformats.org/officeDocument/2006/relationships/hyperlink" Target="https://dx.doi.org/10.1111/papr.12816" TargetMode="External"/><Relationship Id="rId3590" Type="http://schemas.openxmlformats.org/officeDocument/2006/relationships/hyperlink" Target="https://authproxy.bma.org.uk/process/redirects?url=https://ovidsp.ovid.com/ovidweb.cgi?T=JS&amp;CSC=Y&amp;NEWS=N&amp;PAGE=fulltext&amp;D=emed7&amp;AN=32958546" TargetMode="External"/><Relationship Id="rId341" Type="http://schemas.openxmlformats.org/officeDocument/2006/relationships/hyperlink" Target="https://dx.doi.org/10.1177/0269216311406313" TargetMode="External"/><Relationship Id="rId2261" Type="http://schemas.openxmlformats.org/officeDocument/2006/relationships/hyperlink" Target="https://authproxy.bma.org.uk/process/redirects?url=https://ovidsp.ovid.com/ovidweb.cgi?T=JS&amp;CSC=Y&amp;NEWS=N&amp;PAGE=fulltext&amp;D=emed20&amp;AN=2002679725" TargetMode="External"/><Relationship Id="rId3593" Type="http://schemas.openxmlformats.org/officeDocument/2006/relationships/hyperlink" Target="https://dx.doi.org/10.1111/ejh.13843" TargetMode="External"/><Relationship Id="rId340" Type="http://schemas.openxmlformats.org/officeDocument/2006/relationships/hyperlink" Target="https://dx.doi.org/10.1177/0269216311406313" TargetMode="External"/><Relationship Id="rId2262" Type="http://schemas.openxmlformats.org/officeDocument/2006/relationships/hyperlink" Target="https://dx.doi.org/10.1016/j.sjpain.2016.05.030" TargetMode="External"/><Relationship Id="rId3592" Type="http://schemas.openxmlformats.org/officeDocument/2006/relationships/hyperlink" Target="https://authproxy.bma.org.uk/process/redirects?url=https://ovidsp.ovid.com/ovidweb.cgi?T=JS&amp;CSC=Y&amp;NEWS=N&amp;PAGE=fulltext&amp;D=emed9&amp;AN=40724739" TargetMode="External"/><Relationship Id="rId2263" Type="http://schemas.openxmlformats.org/officeDocument/2006/relationships/hyperlink" Target="https://authproxy.bma.org.uk/process/redirects?url=https://ovidsp.ovid.com/ovidweb.cgi?T=JS&amp;CSC=Y&amp;NEWS=N&amp;PAGE=fulltext&amp;D=emed17&amp;AN=623224055" TargetMode="External"/><Relationship Id="rId3595" Type="http://schemas.openxmlformats.org/officeDocument/2006/relationships/hyperlink" Target="https://dx.doi.org/10.1002/14651858.CD010206.pub2" TargetMode="External"/><Relationship Id="rId2264" Type="http://schemas.openxmlformats.org/officeDocument/2006/relationships/hyperlink" Target="https://dx.doi.org/10.1186/s12920-021-01100-z" TargetMode="External"/><Relationship Id="rId3594" Type="http://schemas.openxmlformats.org/officeDocument/2006/relationships/hyperlink" Target="https://authproxy.bma.org.uk/process/redirects?url=https://ovidsp.ovid.com/ovidweb.cgi?T=JS&amp;CSC=Y&amp;NEWS=N&amp;PAGE=fulltext&amp;D=emed24&amp;AN=2018709181" TargetMode="External"/><Relationship Id="rId345" Type="http://schemas.openxmlformats.org/officeDocument/2006/relationships/hyperlink" Target="https://dx.doi.org/10.1093/pm/pnab162" TargetMode="External"/><Relationship Id="rId2265" Type="http://schemas.openxmlformats.org/officeDocument/2006/relationships/hyperlink" Target="https://authproxy.bma.org.uk/process/redirects?url=https://ovidsp.ovid.com/ovidweb.cgi?T=JS&amp;CSC=Y&amp;NEWS=N&amp;PAGE=fulltext&amp;D=emed23&amp;AN=2014059275" TargetMode="External"/><Relationship Id="rId3597" Type="http://schemas.openxmlformats.org/officeDocument/2006/relationships/hyperlink" Target="https://dx.doi.org/10.1093/pm/pnx257" TargetMode="External"/><Relationship Id="rId344" Type="http://schemas.openxmlformats.org/officeDocument/2006/relationships/hyperlink" Target="https://authproxy.bma.org.uk/process/redirects?url=https://ovidsp.ovid.com/ovidweb.cgi?T=JS&amp;CSC=Y&amp;NEWS=N&amp;PAGE=fulltext&amp;D=emed21&amp;AN=2005899508" TargetMode="External"/><Relationship Id="rId2266" Type="http://schemas.openxmlformats.org/officeDocument/2006/relationships/hyperlink" Target="https://doi.org/10.1024/1422-4917.30.2.97" TargetMode="External"/><Relationship Id="rId3596" Type="http://schemas.openxmlformats.org/officeDocument/2006/relationships/hyperlink" Target="https://authproxy.bma.org.uk/process/redirects?url=https://ovidsp.ovid.com/ovidweb.cgi?T=JS&amp;CSC=Y&amp;NEWS=N&amp;PAGE=fulltext&amp;D=emed16&amp;AN=616517326" TargetMode="External"/><Relationship Id="rId343" Type="http://schemas.openxmlformats.org/officeDocument/2006/relationships/hyperlink" Target="https://dx.doi.org/10.1016/j.jad.2020.04.047" TargetMode="External"/><Relationship Id="rId2267" Type="http://schemas.openxmlformats.org/officeDocument/2006/relationships/hyperlink" Target="https://dx.doi.org/10.3389/fped.2022.847037" TargetMode="External"/><Relationship Id="rId3599" Type="http://schemas.openxmlformats.org/officeDocument/2006/relationships/hyperlink" Target="https://doi.org/10.1177/07399863910133004" TargetMode="External"/><Relationship Id="rId342" Type="http://schemas.openxmlformats.org/officeDocument/2006/relationships/hyperlink" Target="https://authproxy.bma.org.uk/process/redirects?url=https://ovidsp.ovid.com/ovidweb.cgi?T=JS&amp;CSC=Y&amp;NEWS=N&amp;PAGE=fulltext&amp;D=emed12&amp;AN=362061998" TargetMode="External"/><Relationship Id="rId2268" Type="http://schemas.openxmlformats.org/officeDocument/2006/relationships/hyperlink" Target="https://authproxy.bma.org.uk/process/redirects?url=https://ovidsp.ovid.com/ovidweb.cgi?T=JS&amp;CSC=Y&amp;NEWS=N&amp;PAGE=fulltext&amp;D=emed24&amp;AN=2015436191" TargetMode="External"/><Relationship Id="rId3598" Type="http://schemas.openxmlformats.org/officeDocument/2006/relationships/hyperlink" Target="https://authproxy.bma.org.uk/process/redirects?url=https://ovidsp.ovid.com/ovidweb.cgi?T=JS&amp;CSC=Y&amp;NEWS=N&amp;PAGE=fulltext&amp;D=emed19&amp;AN=625266765" TargetMode="External"/><Relationship Id="rId2258" Type="http://schemas.openxmlformats.org/officeDocument/2006/relationships/hyperlink" Target="https://dx.doi.org/10.1016/j.euroneuro.2019.07.066" TargetMode="External"/><Relationship Id="rId2259" Type="http://schemas.openxmlformats.org/officeDocument/2006/relationships/hyperlink" Target="https://authproxy.bma.org.uk/process/redirects?url=https://ovidsp.ovid.com/ovidweb.cgi?T=JS&amp;CSC=Y&amp;NEWS=N&amp;PAGE=fulltext&amp;D=emed20&amp;AN=2002486784" TargetMode="External"/><Relationship Id="rId3589" Type="http://schemas.openxmlformats.org/officeDocument/2006/relationships/hyperlink" Target="https://dx.doi.org/10.1007/s004820170009" TargetMode="External"/><Relationship Id="rId338" Type="http://schemas.openxmlformats.org/officeDocument/2006/relationships/hyperlink" Target="https://authproxy.bma.org.uk/process/redirects?url=https://ovidsp.ovid.com/ovidweb.cgi?T=JS&amp;CSC=Y&amp;NEWS=N&amp;PAGE=fulltext&amp;D=emed11&amp;AN=358692434" TargetMode="External"/><Relationship Id="rId337" Type="http://schemas.openxmlformats.org/officeDocument/2006/relationships/hyperlink" Target="https://dx.doi.org/10.1016/j.apmr.2010.01.022" TargetMode="External"/><Relationship Id="rId336" Type="http://schemas.openxmlformats.org/officeDocument/2006/relationships/hyperlink" Target="https://authproxy.bma.org.uk/process/redirects?url=https://ovidsp.ovid.com/ovidweb.cgi?T=JS&amp;CSC=Y&amp;NEWS=N&amp;PAGE=fulltext&amp;D=emed15&amp;AN=53057132" TargetMode="External"/><Relationship Id="rId335" Type="http://schemas.openxmlformats.org/officeDocument/2006/relationships/hyperlink" Target="https://dx.doi.org/10.1007/s00520-014-2195-2" TargetMode="External"/><Relationship Id="rId3580" Type="http://schemas.openxmlformats.org/officeDocument/2006/relationships/hyperlink" Target="https://dx.doi.org/10.1002/gps.2649" TargetMode="External"/><Relationship Id="rId339" Type="http://schemas.openxmlformats.org/officeDocument/2006/relationships/hyperlink" Target="https://doi.org/10.1080/13546805.2016.1250620" TargetMode="External"/><Relationship Id="rId330" Type="http://schemas.openxmlformats.org/officeDocument/2006/relationships/hyperlink" Target="https://authproxy.bma.org.uk/process/redirects?url=https://ovidsp.ovid.com/ovidweb.cgi?T=JS&amp;CSC=Y&amp;NEWS=N&amp;PAGE=fulltext&amp;D=emed24&amp;AN=637934914" TargetMode="External"/><Relationship Id="rId2250" Type="http://schemas.openxmlformats.org/officeDocument/2006/relationships/hyperlink" Target="https://dx.doi.org/10.1016/j.rca.2014.12.002" TargetMode="External"/><Relationship Id="rId3582" Type="http://schemas.openxmlformats.org/officeDocument/2006/relationships/hyperlink" Target="https://authproxy.bma.org.uk/process/redirects?url=https://ovidsp.ovid.com/ovidweb.cgi?T=JS&amp;CSC=Y&amp;NEWS=N&amp;PAGE=fulltext&amp;D=emed12&amp;AN=362543262" TargetMode="External"/><Relationship Id="rId2251" Type="http://schemas.openxmlformats.org/officeDocument/2006/relationships/hyperlink" Target="https://authproxy.bma.org.uk/process/redirects?url=https://ovidsp.ovid.com/ovidweb.cgi?T=JS&amp;CSC=Y&amp;NEWS=N&amp;PAGE=fulltext&amp;D=emed20&amp;AN=631799018" TargetMode="External"/><Relationship Id="rId3581" Type="http://schemas.openxmlformats.org/officeDocument/2006/relationships/hyperlink" Target="https://dx.doi.org/10.1002/gps.2649" TargetMode="External"/><Relationship Id="rId2252" Type="http://schemas.openxmlformats.org/officeDocument/2006/relationships/hyperlink" Target="https://dx.doi.org/10.1007/BF02849910" TargetMode="External"/><Relationship Id="rId3584" Type="http://schemas.openxmlformats.org/officeDocument/2006/relationships/hyperlink" Target="https://authproxy.bma.org.uk/process/redirects?url=https://ovidsp.ovid.com/ovidweb.cgi?T=JS&amp;CSC=Y&amp;NEWS=N&amp;PAGE=fulltext&amp;D=emexa&amp;AN=2016470355" TargetMode="External"/><Relationship Id="rId2253" Type="http://schemas.openxmlformats.org/officeDocument/2006/relationships/hyperlink" Target="https://authproxy.bma.org.uk/process/redirects?url=https://ovidsp.ovid.com/ovidweb.cgi?T=JS&amp;CSC=Y&amp;NEWS=N&amp;PAGE=fulltext&amp;D=emed10&amp;AN=46988385" TargetMode="External"/><Relationship Id="rId3583" Type="http://schemas.openxmlformats.org/officeDocument/2006/relationships/hyperlink" Target="https://dx.doi.org/10.1097/j.pain.0000000000000095" TargetMode="External"/><Relationship Id="rId334" Type="http://schemas.openxmlformats.org/officeDocument/2006/relationships/hyperlink" Target="https://authproxy.bma.org.uk/process/redirects?url=https://ovidsp.ovid.com/ovidweb.cgi?T=JS&amp;CSC=Y&amp;NEWS=N&amp;PAGE=fulltext&amp;D=emexa&amp;AN=2021269165" TargetMode="External"/><Relationship Id="rId2254" Type="http://schemas.openxmlformats.org/officeDocument/2006/relationships/hyperlink" Target="https://dx.doi.org/10.1186/gm416" TargetMode="External"/><Relationship Id="rId3586" Type="http://schemas.openxmlformats.org/officeDocument/2006/relationships/hyperlink" Target="https://authproxy.bma.org.uk/process/redirects?url=https://ovidsp.ovid.com/ovidweb.cgi?T=JS&amp;CSC=Y&amp;NEWS=N&amp;PAGE=fulltext&amp;D=emed24&amp;AN=2020872106" TargetMode="External"/><Relationship Id="rId333" Type="http://schemas.openxmlformats.org/officeDocument/2006/relationships/hyperlink" Target="https://dx.doi.org/10.1016/j.clinthera.2022.10.003" TargetMode="External"/><Relationship Id="rId2255" Type="http://schemas.openxmlformats.org/officeDocument/2006/relationships/hyperlink" Target="https://authproxy.bma.org.uk/process/redirects?url=https://ovidsp.ovid.com/ovidweb.cgi?T=JS&amp;CSC=Y&amp;NEWS=N&amp;PAGE=fulltext&amp;D=emed14&amp;AN=52443313" TargetMode="External"/><Relationship Id="rId3585" Type="http://schemas.openxmlformats.org/officeDocument/2006/relationships/hyperlink" Target="https://dx.doi.org/10.1097/j.pain.0000000000002619" TargetMode="External"/><Relationship Id="rId332" Type="http://schemas.openxmlformats.org/officeDocument/2006/relationships/hyperlink" Target="https://doi.org/10.1007/s00213-013-3297-0" TargetMode="External"/><Relationship Id="rId2256" Type="http://schemas.openxmlformats.org/officeDocument/2006/relationships/hyperlink" Target="https://dx.doi.org/10.1097/ALN.0000000000000611" TargetMode="External"/><Relationship Id="rId3588" Type="http://schemas.openxmlformats.org/officeDocument/2006/relationships/hyperlink" Target="https://authproxy.bma.org.uk/process/redirects?url=https://ovidsp.ovid.com/ovidweb.cgi?T=JS&amp;CSC=Y&amp;NEWS=N&amp;PAGE=fulltext&amp;D=emed6&amp;AN=27434571" TargetMode="External"/><Relationship Id="rId331" Type="http://schemas.openxmlformats.org/officeDocument/2006/relationships/hyperlink" Target="https://authproxy.bma.org.uk/process/redirects?url=https://ovidsp.ovid.com/ovidweb.cgi?T=JS&amp;CSC=Y&amp;NEWS=N&amp;PAGE=fulltext&amp;D=emed21&amp;AN=2004500618" TargetMode="External"/><Relationship Id="rId2257" Type="http://schemas.openxmlformats.org/officeDocument/2006/relationships/hyperlink" Target="https://authproxy.bma.org.uk/process/redirects?url=https://ovidsp.ovid.com/ovidweb.cgi?T=JS&amp;CSC=Y&amp;NEWS=N&amp;PAGE=fulltext&amp;D=emed16&amp;AN=605264504" TargetMode="External"/><Relationship Id="rId3587" Type="http://schemas.openxmlformats.org/officeDocument/2006/relationships/hyperlink" Target="http://dx.doi.org/10.3233/BMR-1997-9203" TargetMode="External"/><Relationship Id="rId5318" Type="http://schemas.openxmlformats.org/officeDocument/2006/relationships/hyperlink" Target="https://authproxy.bma.org.uk/process/redirects?url=https://ovidsp.ovid.com/ovidweb.cgi?T=JS&amp;CSC=Y&amp;NEWS=N&amp;PAGE=fulltext&amp;D=emed19&amp;AN=621111617" TargetMode="External"/><Relationship Id="rId5319" Type="http://schemas.openxmlformats.org/officeDocument/2006/relationships/hyperlink" Target="https://dx.doi.org/10.1007/s00464-022-09144-7" TargetMode="External"/><Relationship Id="rId5316" Type="http://schemas.openxmlformats.org/officeDocument/2006/relationships/hyperlink" Target="https://authproxy.bma.org.uk/process/redirects?url=https://ovidsp.ovid.com/ovidweb.cgi?T=JS&amp;CSC=Y&amp;NEWS=N&amp;PAGE=fulltext&amp;D=emexb&amp;AN=2026392720" TargetMode="External"/><Relationship Id="rId5317" Type="http://schemas.openxmlformats.org/officeDocument/2006/relationships/hyperlink" Target="https://dx.doi.org/10.1016/j.drugpo.2018.02.021" TargetMode="External"/><Relationship Id="rId370" Type="http://schemas.openxmlformats.org/officeDocument/2006/relationships/hyperlink" Target="https://dx.doi.org/10.1016/j.ssmmh.2023.100243" TargetMode="External"/><Relationship Id="rId369" Type="http://schemas.openxmlformats.org/officeDocument/2006/relationships/hyperlink" Target="https://authproxy.bma.org.uk/process/redirects?url=https://ovidsp.ovid.com/ovidweb.cgi?T=JS&amp;CSC=Y&amp;NEWS=N&amp;PAGE=fulltext&amp;D=emed20&amp;AN=631498086" TargetMode="External"/><Relationship Id="rId368" Type="http://schemas.openxmlformats.org/officeDocument/2006/relationships/hyperlink" Target="https://dx.doi.org/10.1093/pm/pny272" TargetMode="External"/><Relationship Id="rId2280" Type="http://schemas.openxmlformats.org/officeDocument/2006/relationships/hyperlink" Target="https://authproxy.bma.org.uk/process/redirects?url=https://ovidsp.ovid.com/ovidweb.cgi?T=JS&amp;CSC=Y&amp;NEWS=N&amp;PAGE=fulltext&amp;D=emed21&amp;AN=633796619" TargetMode="External"/><Relationship Id="rId2281" Type="http://schemas.openxmlformats.org/officeDocument/2006/relationships/hyperlink" Target="https://authproxy.bma.org.uk/process/redirects?url=https://ovidsp.ovid.com/ovidweb.cgi?T=JS&amp;CSC=Y&amp;NEWS=N&amp;PAGE=fulltext&amp;D=emed15&amp;AN=71503868" TargetMode="External"/><Relationship Id="rId2282" Type="http://schemas.openxmlformats.org/officeDocument/2006/relationships/hyperlink" Target="https://dx.doi.org/10.1016/j.gie.2012.02.029" TargetMode="External"/><Relationship Id="rId363" Type="http://schemas.openxmlformats.org/officeDocument/2006/relationships/hyperlink" Target="https://authproxy.bma.org.uk/process/redirects?url=https://ovidsp.ovid.com/ovidweb.cgi?T=JS&amp;CSC=Y&amp;NEWS=N&amp;PAGE=fulltext&amp;D=emed23&amp;AN=2018383569" TargetMode="External"/><Relationship Id="rId2283" Type="http://schemas.openxmlformats.org/officeDocument/2006/relationships/hyperlink" Target="https://authproxy.bma.org.uk/process/redirects?url=https://ovidsp.ovid.com/ovidweb.cgi?T=JS&amp;CSC=Y&amp;NEWS=N&amp;PAGE=fulltext&amp;D=emed13&amp;AN=52006413" TargetMode="External"/><Relationship Id="rId5310" Type="http://schemas.openxmlformats.org/officeDocument/2006/relationships/hyperlink" Target="https://authproxy.bma.org.uk/process/redirects?url=https://ovidsp.ovid.com/ovidweb.cgi?T=JS&amp;CSC=Y&amp;NEWS=N&amp;PAGE=fulltext&amp;D=emed15&amp;AN=600063263" TargetMode="External"/><Relationship Id="rId362" Type="http://schemas.openxmlformats.org/officeDocument/2006/relationships/hyperlink" Target="https://dx.doi.org/10.1016/j.jvir.2022.03.087" TargetMode="External"/><Relationship Id="rId2284" Type="http://schemas.openxmlformats.org/officeDocument/2006/relationships/hyperlink" Target="https://dx.doi.org/10.1007/s13365-020-00933-1" TargetMode="External"/><Relationship Id="rId5311" Type="http://schemas.openxmlformats.org/officeDocument/2006/relationships/hyperlink" Target="https://dx.doi.org/10.4088/JCP.14r09297" TargetMode="External"/><Relationship Id="rId361" Type="http://schemas.openxmlformats.org/officeDocument/2006/relationships/hyperlink" Target="https://authproxy.bma.org.uk/process/redirects?url=https://ovidsp.ovid.com/ovidweb.cgi?T=JS&amp;CSC=Y&amp;NEWS=N&amp;PAGE=fulltext&amp;D=emed19&amp;AN=624641488" TargetMode="External"/><Relationship Id="rId2285" Type="http://schemas.openxmlformats.org/officeDocument/2006/relationships/hyperlink" Target="https://authproxy.bma.org.uk/process/redirects?url=https://ovidsp.ovid.com/ovidweb.cgi?T=JS&amp;CSC=Y&amp;NEWS=N&amp;PAGE=fulltext&amp;D=emed22&amp;AN=2010641564" TargetMode="External"/><Relationship Id="rId360" Type="http://schemas.openxmlformats.org/officeDocument/2006/relationships/hyperlink" Target="https://doi.org/10.1016/j.ejpain.2011.03.008" TargetMode="External"/><Relationship Id="rId2286" Type="http://schemas.openxmlformats.org/officeDocument/2006/relationships/hyperlink" Target="https://dx.doi.org/10.1016/j.abrep.2019.100228" TargetMode="External"/><Relationship Id="rId367" Type="http://schemas.openxmlformats.org/officeDocument/2006/relationships/hyperlink" Target="https://authproxy.bma.org.uk/process/redirects?url=https://ovidsp.ovid.com/ovidweb.cgi?T=JS&amp;CSC=Y&amp;NEWS=N&amp;PAGE=fulltext&amp;D=emed24&amp;AN=2016058310" TargetMode="External"/><Relationship Id="rId2287" Type="http://schemas.openxmlformats.org/officeDocument/2006/relationships/hyperlink" Target="https://authproxy.bma.org.uk/process/redirects?url=https://ovidsp.ovid.com/ovidweb.cgi?T=JS&amp;CSC=Y&amp;NEWS=N&amp;PAGE=fulltext&amp;D=emed20&amp;AN=2003441138" TargetMode="External"/><Relationship Id="rId5314" Type="http://schemas.openxmlformats.org/officeDocument/2006/relationships/hyperlink" Target="https://authproxy.bma.org.uk/process/redirects?url=https://ovidsp.ovid.com/ovidweb.cgi?T=JS&amp;CSC=Y&amp;NEWS=N&amp;PAGE=fulltext&amp;D=emed8&amp;AN=36515286" TargetMode="External"/><Relationship Id="rId366" Type="http://schemas.openxmlformats.org/officeDocument/2006/relationships/hyperlink" Target="https://dx.doi.org/10.1016/j.brs.2021.12.006" TargetMode="External"/><Relationship Id="rId2288" Type="http://schemas.openxmlformats.org/officeDocument/2006/relationships/hyperlink" Target="http://dx.doi.org/10.1097/ALN.0b013e3182a76f59" TargetMode="External"/><Relationship Id="rId5315" Type="http://schemas.openxmlformats.org/officeDocument/2006/relationships/hyperlink" Target="https://dx.doi.org/10.1007/s00401-023-02646-1" TargetMode="External"/><Relationship Id="rId365" Type="http://schemas.openxmlformats.org/officeDocument/2006/relationships/hyperlink" Target="https://doi.org/10.1176/appi.ajp.2014.14101272" TargetMode="External"/><Relationship Id="rId2289" Type="http://schemas.openxmlformats.org/officeDocument/2006/relationships/hyperlink" Target="https://authproxy.bma.org.uk/process/redirects?url=https://ovidsp.ovid.com/ovidweb.cgi?T=JS&amp;CSC=Y&amp;NEWS=N&amp;PAGE=fulltext&amp;D=emed15&amp;AN=604738843" TargetMode="External"/><Relationship Id="rId5312" Type="http://schemas.openxmlformats.org/officeDocument/2006/relationships/hyperlink" Target="https://authproxy.bma.org.uk/process/redirects?url=https://ovidsp.ovid.com/ovidweb.cgi?T=JS&amp;CSC=Y&amp;NEWS=N&amp;PAGE=fulltext&amp;D=emed16&amp;AN=604980457" TargetMode="External"/><Relationship Id="rId364" Type="http://schemas.openxmlformats.org/officeDocument/2006/relationships/hyperlink" Target="https://authproxy.bma.org.uk/process/redirects?url=https://ovidsp.ovid.com/ovidweb.cgi?T=JS&amp;CSC=Y&amp;NEWS=N&amp;PAGE=fulltext&amp;D=emed20&amp;AN=631895932" TargetMode="External"/><Relationship Id="rId5313" Type="http://schemas.openxmlformats.org/officeDocument/2006/relationships/hyperlink" Target="https://dx.doi.org/10.1210/er.2002-0014" TargetMode="External"/><Relationship Id="rId95" Type="http://schemas.openxmlformats.org/officeDocument/2006/relationships/hyperlink" Target="https://dx.doi.org/10.1371/journal.pone.0070073" TargetMode="External"/><Relationship Id="rId5307" Type="http://schemas.openxmlformats.org/officeDocument/2006/relationships/hyperlink" Target="https://authproxy.bma.org.uk/process/redirects?url=https://ovidsp.ovid.com/ovidweb.cgi?T=JS&amp;CSC=Y&amp;NEWS=N&amp;PAGE=fulltext&amp;D=emed20&amp;AN=627852281" TargetMode="External"/><Relationship Id="rId94" Type="http://schemas.openxmlformats.org/officeDocument/2006/relationships/hyperlink" Target="https://authproxy.bma.org.uk/process/redirects?url=https://ovidsp.ovid.com/ovidweb.cgi?T=JS&amp;CSC=Y&amp;NEWS=N&amp;PAGE=fulltext&amp;D=emed9&amp;AN=44018098" TargetMode="External"/><Relationship Id="rId5308" Type="http://schemas.openxmlformats.org/officeDocument/2006/relationships/hyperlink" Target="https://doi.org/10.1046/j.1360-0443.2003.00296.x" TargetMode="External"/><Relationship Id="rId97" Type="http://schemas.openxmlformats.org/officeDocument/2006/relationships/hyperlink" Target="https://dx.doi.org/10.3389/fnmol.2023.1199732" TargetMode="External"/><Relationship Id="rId5305" Type="http://schemas.openxmlformats.org/officeDocument/2006/relationships/hyperlink" Target="https://authproxy.bma.org.uk/process/redirects?url=https://ovidsp.ovid.com/ovidweb.cgi?T=JS&amp;CSC=Y&amp;NEWS=N&amp;PAGE=fulltext&amp;D=emed16&amp;AN=604765457" TargetMode="External"/><Relationship Id="rId96" Type="http://schemas.openxmlformats.org/officeDocument/2006/relationships/hyperlink" Target="https://authproxy.bma.org.uk/process/redirects?url=https://ovidsp.ovid.com/ovidweb.cgi?T=JS&amp;CSC=Y&amp;NEWS=N&amp;PAGE=fulltext&amp;D=emed14&amp;AN=369442816" TargetMode="External"/><Relationship Id="rId5306" Type="http://schemas.openxmlformats.org/officeDocument/2006/relationships/hyperlink" Target="https://dx.doi.org/10.1093/sleep/zsz067.666" TargetMode="External"/><Relationship Id="rId99" Type="http://schemas.openxmlformats.org/officeDocument/2006/relationships/hyperlink" Target="https://doi.org/10.1186/s12954-020-00396-x" TargetMode="External"/><Relationship Id="rId98" Type="http://schemas.openxmlformats.org/officeDocument/2006/relationships/hyperlink" Target="https://authproxy.bma.org.uk/process/redirects?url=https://ovidsp.ovid.com/ovidweb.cgi?T=JS&amp;CSC=Y&amp;NEWS=N&amp;PAGE=fulltext&amp;D=emexa&amp;AN=2024009702" TargetMode="External"/><Relationship Id="rId5309" Type="http://schemas.openxmlformats.org/officeDocument/2006/relationships/hyperlink" Target="https://dx.doi.org/10.1302/0301-620X.96B9.33756$2.00" TargetMode="External"/><Relationship Id="rId91" Type="http://schemas.openxmlformats.org/officeDocument/2006/relationships/hyperlink" Target="https://authproxy.bma.org.uk/process/redirects?url=https://ovidsp.ovid.com/ovidweb.cgi?T=JS&amp;CSC=Y&amp;NEWS=N&amp;PAGE=fulltext&amp;D=emexa&amp;AN=2021207541" TargetMode="External"/><Relationship Id="rId90" Type="http://schemas.openxmlformats.org/officeDocument/2006/relationships/hyperlink" Target="https://dx.doi.org/10.3389/fpsyt.2022.955577" TargetMode="External"/><Relationship Id="rId93" Type="http://schemas.openxmlformats.org/officeDocument/2006/relationships/hyperlink" Target="https://dx.doi.org/10.1186/1744-8069-2-14" TargetMode="External"/><Relationship Id="rId92" Type="http://schemas.openxmlformats.org/officeDocument/2006/relationships/hyperlink" Target="https://doi.org/10.1016/j.addbeh.2007.06.007" TargetMode="External"/><Relationship Id="rId359" Type="http://schemas.openxmlformats.org/officeDocument/2006/relationships/hyperlink" Target="https://authproxy.bma.org.uk/process/redirects?url=https://ovidsp.ovid.com/ovidweb.cgi?T=JS&amp;CSC=Y&amp;NEWS=N&amp;PAGE=fulltext&amp;D=emed23&amp;AN=633877974" TargetMode="External"/><Relationship Id="rId358" Type="http://schemas.openxmlformats.org/officeDocument/2006/relationships/hyperlink" Target="https://dx.doi.org/10.1136/bmjspcare-2020-002606" TargetMode="External"/><Relationship Id="rId357" Type="http://schemas.openxmlformats.org/officeDocument/2006/relationships/hyperlink" Target="https://authproxy.bma.org.uk/process/redirects?url=https://ovidsp.ovid.com/ovidweb.cgi?T=JS&amp;CSC=Y&amp;NEWS=N&amp;PAGE=fulltext&amp;D=emed11&amp;AN=70212089" TargetMode="External"/><Relationship Id="rId2270" Type="http://schemas.openxmlformats.org/officeDocument/2006/relationships/hyperlink" Target="https://authproxy.bma.org.uk/process/redirects?url=https://ovidsp.ovid.com/ovidweb.cgi?T=JS&amp;CSC=Y&amp;NEWS=N&amp;PAGE=fulltext&amp;D=emed24&amp;AN=2016081564" TargetMode="External"/><Relationship Id="rId2271" Type="http://schemas.openxmlformats.org/officeDocument/2006/relationships/hyperlink" Target="https://dx.doi.org/10.1136/bmj-2021-065834" TargetMode="External"/><Relationship Id="rId352" Type="http://schemas.openxmlformats.org/officeDocument/2006/relationships/hyperlink" Target="https://authproxy.bma.org.uk/process/redirects?url=https://ovidsp.ovid.com/ovidweb.cgi?T=JS&amp;CSC=Y&amp;NEWS=N&amp;PAGE=fulltext&amp;D=emed23&amp;AN=638457604" TargetMode="External"/><Relationship Id="rId2272" Type="http://schemas.openxmlformats.org/officeDocument/2006/relationships/hyperlink" Target="https://authproxy.bma.org.uk/process/redirects?url=https://ovidsp.ovid.com/ovidweb.cgi?T=JS&amp;CSC=Y&amp;NEWS=N&amp;PAGE=fulltext&amp;D=emed23&amp;AN=636891984" TargetMode="External"/><Relationship Id="rId351" Type="http://schemas.openxmlformats.org/officeDocument/2006/relationships/hyperlink" Target="https://dx.doi.org/10.1177/21925682221096074" TargetMode="External"/><Relationship Id="rId2273" Type="http://schemas.openxmlformats.org/officeDocument/2006/relationships/hyperlink" Target="https://dx.doi.org/10.1016/j.brachy.2022.09.012" TargetMode="External"/><Relationship Id="rId5300" Type="http://schemas.openxmlformats.org/officeDocument/2006/relationships/hyperlink" Target="https://dx.doi.org/10.1093/jncimonographs/lgab011" TargetMode="External"/><Relationship Id="rId350" Type="http://schemas.openxmlformats.org/officeDocument/2006/relationships/hyperlink" Target="https://doi.org/10.1080/08897077.2021.1900990" TargetMode="External"/><Relationship Id="rId2274" Type="http://schemas.openxmlformats.org/officeDocument/2006/relationships/hyperlink" Target="https://authproxy.bma.org.uk/process/redirects?url=https://ovidsp.ovid.com/ovidweb.cgi?T=JS&amp;CSC=Y&amp;NEWS=N&amp;PAGE=fulltext&amp;D=emexa&amp;AN=2021567618" TargetMode="External"/><Relationship Id="rId2275" Type="http://schemas.openxmlformats.org/officeDocument/2006/relationships/hyperlink" Target="https://dx.doi.org/10.1111/head.13549" TargetMode="External"/><Relationship Id="rId356" Type="http://schemas.openxmlformats.org/officeDocument/2006/relationships/hyperlink" Target="https://dx.doi.org/10.1111/j1526-4637.2009.00781.x" TargetMode="External"/><Relationship Id="rId2276" Type="http://schemas.openxmlformats.org/officeDocument/2006/relationships/hyperlink" Target="https://authproxy.bma.org.uk/process/redirects?url=https://ovidsp.ovid.com/ovidweb.cgi?T=JS&amp;CSC=Y&amp;NEWS=N&amp;PAGE=fulltext&amp;D=emed20&amp;AN=628695564" TargetMode="External"/><Relationship Id="rId5303" Type="http://schemas.openxmlformats.org/officeDocument/2006/relationships/hyperlink" Target="https://authproxy.bma.org.uk/process/redirects?url=https://ovidsp.ovid.com/ovidweb.cgi?T=JS&amp;CSC=Y&amp;NEWS=N&amp;PAGE=fulltext&amp;D=emed19&amp;AN=624069750" TargetMode="External"/><Relationship Id="rId355" Type="http://schemas.openxmlformats.org/officeDocument/2006/relationships/hyperlink" Target="https://authproxy.bma.org.uk/process/redirects?url=https://ovidsp.ovid.com/ovidweb.cgi?T=JS&amp;CSC=Y&amp;NEWS=N&amp;PAGE=fulltext&amp;D=emed23&amp;AN=2018832489" TargetMode="External"/><Relationship Id="rId2277" Type="http://schemas.openxmlformats.org/officeDocument/2006/relationships/hyperlink" Target="https://dx.doi.org/10.1016/j.ajog.2022.11.275" TargetMode="External"/><Relationship Id="rId5304" Type="http://schemas.openxmlformats.org/officeDocument/2006/relationships/hyperlink" Target="https://dx.doi.org/10.1002/cncr.29460" TargetMode="External"/><Relationship Id="rId354" Type="http://schemas.openxmlformats.org/officeDocument/2006/relationships/hyperlink" Target="https://dx.doi.org/10.1016/S0016-5085%2822%2961027-8" TargetMode="External"/><Relationship Id="rId2278" Type="http://schemas.openxmlformats.org/officeDocument/2006/relationships/hyperlink" Target="https://authproxy.bma.org.uk/process/redirects?url=https://ovidsp.ovid.com/ovidweb.cgi?T=JS&amp;CSC=Y&amp;NEWS=N&amp;PAGE=fulltext&amp;D=emexa&amp;AN=2022101228" TargetMode="External"/><Relationship Id="rId5301" Type="http://schemas.openxmlformats.org/officeDocument/2006/relationships/hyperlink" Target="https://authproxy.bma.org.uk/process/redirects?url=https://ovidsp.ovid.com/ovidweb.cgi?T=JS&amp;CSC=Y&amp;NEWS=N&amp;PAGE=fulltext&amp;D=emed23&amp;AN=2016331663" TargetMode="External"/><Relationship Id="rId353" Type="http://schemas.openxmlformats.org/officeDocument/2006/relationships/hyperlink" Target="https://authproxy.bma.org.uk/process/redirects?url=https://ovidsp.ovid.com/ovidweb.cgi?T=JS&amp;CSC=Y&amp;NEWS=N&amp;PAGE=fulltext&amp;D=emed16&amp;AN=71888302" TargetMode="External"/><Relationship Id="rId2279" Type="http://schemas.openxmlformats.org/officeDocument/2006/relationships/hyperlink" Target="https://dx.doi.org/10.1136/bmjopen-2020-040295" TargetMode="External"/><Relationship Id="rId5302" Type="http://schemas.openxmlformats.org/officeDocument/2006/relationships/hyperlink" Target="https://doi.org/10.1016/j.pnpbp.2011.05.010" TargetMode="External"/><Relationship Id="rId2225" Type="http://schemas.openxmlformats.org/officeDocument/2006/relationships/hyperlink" Target="https://doi.org/10.3389/fpsyt.2017.00288" TargetMode="External"/><Relationship Id="rId3557" Type="http://schemas.openxmlformats.org/officeDocument/2006/relationships/hyperlink" Target="https://doi.org/10.1371/journal.pone.0176288" TargetMode="External"/><Relationship Id="rId4888" Type="http://schemas.openxmlformats.org/officeDocument/2006/relationships/hyperlink" Target="https://authproxy.bma.org.uk/process/redirects?url=https://ovidsp.ovid.com/ovidweb.cgi?T=JS&amp;CSC=Y&amp;NEWS=N&amp;PAGE=fulltext&amp;D=emexb&amp;AN=2026704725" TargetMode="External"/><Relationship Id="rId2226" Type="http://schemas.openxmlformats.org/officeDocument/2006/relationships/hyperlink" Target="https://dx.doi.org/10.1080/09540121.2013.859650" TargetMode="External"/><Relationship Id="rId3556" Type="http://schemas.openxmlformats.org/officeDocument/2006/relationships/hyperlink" Target="https://authproxy.bma.org.uk/process/redirects?url=https://ovidsp.ovid.com/ovidweb.cgi?T=JS&amp;CSC=Y&amp;NEWS=N&amp;PAGE=fulltext&amp;D=emed16&amp;AN=608149094" TargetMode="External"/><Relationship Id="rId4887" Type="http://schemas.openxmlformats.org/officeDocument/2006/relationships/hyperlink" Target="https://authproxy.bma.org.uk/process/redirects?url=https://ovidsp.ovid.com/ovidweb.cgi?T=JS&amp;CSC=Y&amp;NEWS=N&amp;PAGE=fulltext&amp;D=emed13&amp;AN=71084676" TargetMode="External"/><Relationship Id="rId2227" Type="http://schemas.openxmlformats.org/officeDocument/2006/relationships/hyperlink" Target="https://authproxy.bma.org.uk/process/redirects?url=https://ovidsp.ovid.com/ovidweb.cgi?T=JS&amp;CSC=Y&amp;NEWS=N&amp;PAGE=fulltext&amp;D=emed15&amp;AN=52903397" TargetMode="External"/><Relationship Id="rId3559" Type="http://schemas.openxmlformats.org/officeDocument/2006/relationships/hyperlink" Target="https://doi.org/10.1080/08897077.2011.638734" TargetMode="External"/><Relationship Id="rId2228" Type="http://schemas.openxmlformats.org/officeDocument/2006/relationships/hyperlink" Target="https://dx.doi.org/10.1016/j.jpain.2017.09.004" TargetMode="External"/><Relationship Id="rId3558" Type="http://schemas.openxmlformats.org/officeDocument/2006/relationships/hyperlink" Target="https://doi.org/10.1111/add.12274" TargetMode="External"/><Relationship Id="rId4889" Type="http://schemas.openxmlformats.org/officeDocument/2006/relationships/hyperlink" Target="https://dx.doi.org/10.1016/j.joms.2020.07.109" TargetMode="External"/><Relationship Id="rId2229" Type="http://schemas.openxmlformats.org/officeDocument/2006/relationships/hyperlink" Target="https://authproxy.bma.org.uk/process/redirects?url=https://ovidsp.ovid.com/ovidweb.cgi?T=JS&amp;CSC=Y&amp;NEWS=N&amp;PAGE=fulltext&amp;D=emed19&amp;AN=619228052" TargetMode="External"/><Relationship Id="rId305" Type="http://schemas.openxmlformats.org/officeDocument/2006/relationships/hyperlink" Target="https://doi.org/10.1111/j.1521-0391.2013.12065.x" TargetMode="External"/><Relationship Id="rId304" Type="http://schemas.openxmlformats.org/officeDocument/2006/relationships/hyperlink" Target="https://doi.org/10.1016/j.drugalcdep.2014.09.785" TargetMode="External"/><Relationship Id="rId303" Type="http://schemas.openxmlformats.org/officeDocument/2006/relationships/hyperlink" Target="https://authproxy.bma.org.uk/process/redirects?url=https://ovidsp.ovid.com/ovidweb.cgi?T=JS&amp;CSC=Y&amp;NEWS=N&amp;PAGE=fulltext&amp;D=emed19&amp;AN=622359190" TargetMode="External"/><Relationship Id="rId302" Type="http://schemas.openxmlformats.org/officeDocument/2006/relationships/hyperlink" Target="https://dx.doi.org/10.1111/acem.13424" TargetMode="External"/><Relationship Id="rId309" Type="http://schemas.openxmlformats.org/officeDocument/2006/relationships/hyperlink" Target="https://dx.doi.org/10.1177/17455057231211094" TargetMode="External"/><Relationship Id="rId308" Type="http://schemas.openxmlformats.org/officeDocument/2006/relationships/hyperlink" Target="https://doi.org/10.1016/j.jsat.2021.108303" TargetMode="External"/><Relationship Id="rId307" Type="http://schemas.openxmlformats.org/officeDocument/2006/relationships/hyperlink" Target="https://authproxy.bma.org.uk/process/redirects?url=https://ovidsp.ovid.com/ovidweb.cgi?T=JS&amp;CSC=Y&amp;NEWS=N&amp;PAGE=fulltext&amp;D=emexb&amp;AN=2027041921" TargetMode="External"/><Relationship Id="rId306" Type="http://schemas.openxmlformats.org/officeDocument/2006/relationships/hyperlink" Target="https://dx.doi.org/10.1371/journal.pone.0290388" TargetMode="External"/><Relationship Id="rId4880" Type="http://schemas.openxmlformats.org/officeDocument/2006/relationships/hyperlink" Target="https://dx.doi.org/10.1002/mds.27434" TargetMode="External"/><Relationship Id="rId3551" Type="http://schemas.openxmlformats.org/officeDocument/2006/relationships/hyperlink" Target="https://dx.doi.org/10.1097/AJP.0000000000000962" TargetMode="External"/><Relationship Id="rId4882" Type="http://schemas.openxmlformats.org/officeDocument/2006/relationships/hyperlink" Target="https://dx.doi.org/10.1007/s13181-013-0376-x" TargetMode="External"/><Relationship Id="rId2220" Type="http://schemas.openxmlformats.org/officeDocument/2006/relationships/hyperlink" Target="https://dx.doi.org/10.1007/s11255-012-0193-1" TargetMode="External"/><Relationship Id="rId3550" Type="http://schemas.openxmlformats.org/officeDocument/2006/relationships/hyperlink" Target="https://authproxy.bma.org.uk/process/redirects?url=https://ovidsp.ovid.com/ovidweb.cgi?T=JS&amp;CSC=Y&amp;NEWS=N&amp;PAGE=fulltext&amp;D=emed24&amp;AN=2015876958" TargetMode="External"/><Relationship Id="rId4881" Type="http://schemas.openxmlformats.org/officeDocument/2006/relationships/hyperlink" Target="https://authproxy.bma.org.uk/process/redirects?url=https://ovidsp.ovid.com/ovidweb.cgi?T=JS&amp;CSC=Y&amp;NEWS=N&amp;PAGE=fulltext&amp;D=emed19&amp;AN=623078565" TargetMode="External"/><Relationship Id="rId301" Type="http://schemas.openxmlformats.org/officeDocument/2006/relationships/hyperlink" Target="https://authproxy.bma.org.uk/process/redirects?url=https://ovidsp.ovid.com/ovidweb.cgi?T=JS&amp;CSC=Y&amp;NEWS=N&amp;PAGE=fulltext&amp;D=emed14&amp;AN=368817090" TargetMode="External"/><Relationship Id="rId2221" Type="http://schemas.openxmlformats.org/officeDocument/2006/relationships/hyperlink" Target="https://authproxy.bma.org.uk/process/redirects?url=https://ovidsp.ovid.com/ovidweb.cgi?T=JS&amp;CSC=Y&amp;NEWS=N&amp;PAGE=fulltext&amp;D=emed14&amp;AN=52034243" TargetMode="External"/><Relationship Id="rId3553" Type="http://schemas.openxmlformats.org/officeDocument/2006/relationships/hyperlink" Target="https://dx.doi.org/10.1016/j.jpain.2021.02.002" TargetMode="External"/><Relationship Id="rId4884" Type="http://schemas.openxmlformats.org/officeDocument/2006/relationships/hyperlink" Target="https://dx.doi.org/10.1080/10550887.2010.531667" TargetMode="External"/><Relationship Id="rId300" Type="http://schemas.openxmlformats.org/officeDocument/2006/relationships/hyperlink" Target="https://dx.doi.org/10.4103/1658-354X.109801" TargetMode="External"/><Relationship Id="rId2222" Type="http://schemas.openxmlformats.org/officeDocument/2006/relationships/hyperlink" Target="https://dx.doi.org/10.3109/15563650.2011.576253" TargetMode="External"/><Relationship Id="rId3552" Type="http://schemas.openxmlformats.org/officeDocument/2006/relationships/hyperlink" Target="https://authproxy.bma.org.uk/process/redirects?url=https://ovidsp.ovid.com/ovidweb.cgi?T=JS&amp;CSC=Y&amp;NEWS=N&amp;PAGE=fulltext&amp;D=emed22&amp;AN=635540913" TargetMode="External"/><Relationship Id="rId4883" Type="http://schemas.openxmlformats.org/officeDocument/2006/relationships/hyperlink" Target="https://authproxy.bma.org.uk/process/redirects?url=https://ovidsp.ovid.com/ovidweb.cgi?T=JS&amp;CSC=Y&amp;NEWS=N&amp;PAGE=fulltext&amp;D=emed15&amp;AN=72202924" TargetMode="External"/><Relationship Id="rId2223" Type="http://schemas.openxmlformats.org/officeDocument/2006/relationships/hyperlink" Target="https://authproxy.bma.org.uk/process/redirects?url=https://ovidsp.ovid.com/ovidweb.cgi?T=JS&amp;CSC=Y&amp;NEWS=N&amp;PAGE=fulltext&amp;D=emed12&amp;AN=361774184" TargetMode="External"/><Relationship Id="rId3555" Type="http://schemas.openxmlformats.org/officeDocument/2006/relationships/hyperlink" Target="https://dx.doi.org/10.1111/pme.12842" TargetMode="External"/><Relationship Id="rId4886" Type="http://schemas.openxmlformats.org/officeDocument/2006/relationships/hyperlink" Target="https://authproxy.bma.org.uk/process/redirects?url=https://ovidsp.ovid.com/ovidweb.cgi?T=JS&amp;CSC=Y&amp;NEWS=N&amp;PAGE=fulltext&amp;D=emed12&amp;AN=361096142" TargetMode="External"/><Relationship Id="rId2224" Type="http://schemas.openxmlformats.org/officeDocument/2006/relationships/hyperlink" Target="https://doi.org/10.1097/00132576-200503000-00006" TargetMode="External"/><Relationship Id="rId3554" Type="http://schemas.openxmlformats.org/officeDocument/2006/relationships/hyperlink" Target="https://authproxy.bma.org.uk/process/redirects?url=https://ovidsp.ovid.com/ovidweb.cgi?T=JS&amp;CSC=Y&amp;NEWS=N&amp;PAGE=fulltext&amp;D=emed22&amp;AN=2011216326" TargetMode="External"/><Relationship Id="rId4885" Type="http://schemas.openxmlformats.org/officeDocument/2006/relationships/hyperlink" Target="https://dx.doi.org/10.1080/10550887.2010.531667" TargetMode="External"/><Relationship Id="rId2214" Type="http://schemas.openxmlformats.org/officeDocument/2006/relationships/hyperlink" Target="https://dx.doi.org/10.1002/hbm.25158" TargetMode="External"/><Relationship Id="rId3546" Type="http://schemas.openxmlformats.org/officeDocument/2006/relationships/hyperlink" Target="https://authproxy.bma.org.uk/process/redirects?url=https://ovidsp.ovid.com/ovidweb.cgi?T=JS&amp;CSC=Y&amp;NEWS=N&amp;PAGE=fulltext&amp;D=emed17&amp;AN=613569155" TargetMode="External"/><Relationship Id="rId4877" Type="http://schemas.openxmlformats.org/officeDocument/2006/relationships/hyperlink" Target="https://authproxy.bma.org.uk/process/redirects?url=https://ovidsp.ovid.com/ovidweb.cgi?T=JS&amp;CSC=Y&amp;NEWS=N&amp;PAGE=fulltext&amp;D=emed17&amp;AN=613929369" TargetMode="External"/><Relationship Id="rId2215" Type="http://schemas.openxmlformats.org/officeDocument/2006/relationships/hyperlink" Target="https://authproxy.bma.org.uk/process/redirects?url=https://ovidsp.ovid.com/ovidweb.cgi?T=JS&amp;CSC=Y&amp;NEWS=N&amp;PAGE=fulltext&amp;D=emed21&amp;AN=2005818183" TargetMode="External"/><Relationship Id="rId3545" Type="http://schemas.openxmlformats.org/officeDocument/2006/relationships/hyperlink" Target="https://dx.doi.org/10.1176/appi.ajp.2016.15091179" TargetMode="External"/><Relationship Id="rId4876" Type="http://schemas.openxmlformats.org/officeDocument/2006/relationships/hyperlink" Target="https://dx.doi.org/10.13040/IJPSR.0975-8232.7%2812%29.5012-16" TargetMode="External"/><Relationship Id="rId2216" Type="http://schemas.openxmlformats.org/officeDocument/2006/relationships/hyperlink" Target="https://dx.doi.org/10.1002/acn3.51307" TargetMode="External"/><Relationship Id="rId3548" Type="http://schemas.openxmlformats.org/officeDocument/2006/relationships/hyperlink" Target="https://authproxy.bma.org.uk/process/redirects?url=https://ovidsp.ovid.com/ovidweb.cgi?T=JS&amp;CSC=Y&amp;NEWS=N&amp;PAGE=fulltext&amp;D=emed18&amp;AN=614707163" TargetMode="External"/><Relationship Id="rId4879" Type="http://schemas.openxmlformats.org/officeDocument/2006/relationships/hyperlink" Target="https://authproxy.bma.org.uk/process/redirects?url=https://ovidsp.ovid.com/ovidweb.cgi?T=JS&amp;CSC=Y&amp;NEWS=N&amp;PAGE=fulltext&amp;D=emed20&amp;AN=627856818" TargetMode="External"/><Relationship Id="rId2217" Type="http://schemas.openxmlformats.org/officeDocument/2006/relationships/hyperlink" Target="https://authproxy.bma.org.uk/process/redirects?url=https://ovidsp.ovid.com/ovidweb.cgi?T=JS&amp;CSC=Y&amp;NEWS=N&amp;PAGE=fulltext&amp;D=emed22&amp;AN=2010800861" TargetMode="External"/><Relationship Id="rId3547" Type="http://schemas.openxmlformats.org/officeDocument/2006/relationships/hyperlink" Target="https://dx.doi.org/10.2147/JPR.S128184" TargetMode="External"/><Relationship Id="rId4878" Type="http://schemas.openxmlformats.org/officeDocument/2006/relationships/hyperlink" Target="https://dx.doi.org/10.1038/npp.2016.240" TargetMode="External"/><Relationship Id="rId2218" Type="http://schemas.openxmlformats.org/officeDocument/2006/relationships/hyperlink" Target="https://dx.doi.org/10.1016/0163-8343%2892%2990020-B" TargetMode="External"/><Relationship Id="rId2219" Type="http://schemas.openxmlformats.org/officeDocument/2006/relationships/hyperlink" Target="https://authproxy.bma.org.uk/process/redirects?url=https://ovidsp.ovid.com/ovidweb.cgi?T=JS&amp;CSC=Y&amp;NEWS=N&amp;PAGE=fulltext&amp;D=emed4&amp;AN=22016893" TargetMode="External"/><Relationship Id="rId3549" Type="http://schemas.openxmlformats.org/officeDocument/2006/relationships/hyperlink" Target="https://dx.doi.org/10.1016/j.jpsychires.2021.12.001" TargetMode="External"/><Relationship Id="rId3540" Type="http://schemas.openxmlformats.org/officeDocument/2006/relationships/hyperlink" Target="https://authproxy.bma.org.uk/process/redirects?url=https://ovidsp.ovid.com/ovidweb.cgi?T=JS&amp;CSC=Y&amp;NEWS=N&amp;PAGE=fulltext&amp;D=emed21&amp;AN=2011114870" TargetMode="External"/><Relationship Id="rId4871" Type="http://schemas.openxmlformats.org/officeDocument/2006/relationships/hyperlink" Target="https://authproxy.bma.org.uk/process/redirects?url=https://ovidsp.ovid.com/ovidweb.cgi?T=JS&amp;CSC=Y&amp;NEWS=N&amp;PAGE=fulltext&amp;D=emed13&amp;AN=70722225" TargetMode="External"/><Relationship Id="rId4870" Type="http://schemas.openxmlformats.org/officeDocument/2006/relationships/hyperlink" Target="https://dx.doi.org/10.1016/j.jpain.2012.01.102" TargetMode="External"/><Relationship Id="rId2210" Type="http://schemas.openxmlformats.org/officeDocument/2006/relationships/hyperlink" Target="https://authproxy.bma.org.uk/process/redirects?url=https://ovidsp.ovid.com/ovidweb.cgi?T=JS&amp;CSC=Y&amp;NEWS=N&amp;PAGE=fulltext&amp;D=emed24&amp;AN=2015205562" TargetMode="External"/><Relationship Id="rId3542" Type="http://schemas.openxmlformats.org/officeDocument/2006/relationships/hyperlink" Target="https://dx.doi.org/10.1016/j.brachy.2011.04.001" TargetMode="External"/><Relationship Id="rId4873" Type="http://schemas.openxmlformats.org/officeDocument/2006/relationships/hyperlink" Target="https://authproxy.bma.org.uk/process/redirects?url=https://ovidsp.ovid.com/ovidweb.cgi?T=JS&amp;CSC=Y&amp;NEWS=N&amp;PAGE=fulltext&amp;D=emed20&amp;AN=625852032" TargetMode="External"/><Relationship Id="rId2211" Type="http://schemas.openxmlformats.org/officeDocument/2006/relationships/hyperlink" Target="https://dx.doi.org/10.3390/ijerph19063703" TargetMode="External"/><Relationship Id="rId3541" Type="http://schemas.openxmlformats.org/officeDocument/2006/relationships/hyperlink" Target="https://authproxy.bma.org.uk/process/redirects?url=https://ovidsp.ovid.com/ovidweb.cgi?T=JS&amp;CSC=Y&amp;NEWS=N&amp;PAGE=fulltext&amp;D=emed18&amp;AN=615582341" TargetMode="External"/><Relationship Id="rId4872" Type="http://schemas.openxmlformats.org/officeDocument/2006/relationships/hyperlink" Target="https://dx.doi.org/10.1080/03007995.2018.1552576" TargetMode="External"/><Relationship Id="rId2212" Type="http://schemas.openxmlformats.org/officeDocument/2006/relationships/hyperlink" Target="https://authproxy.bma.org.uk/process/redirects?url=https://ovidsp.ovid.com/ovidweb.cgi?T=JS&amp;CSC=Y&amp;NEWS=N&amp;PAGE=fulltext&amp;D=emed24&amp;AN=2015965911" TargetMode="External"/><Relationship Id="rId3544" Type="http://schemas.openxmlformats.org/officeDocument/2006/relationships/hyperlink" Target="https://authproxy.bma.org.uk/process/redirects?url=https://ovidsp.ovid.com/ovidweb.cgi?T=JS&amp;CSC=Y&amp;NEWS=N&amp;PAGE=fulltext&amp;D=emed12&amp;AN=51455373" TargetMode="External"/><Relationship Id="rId4875" Type="http://schemas.openxmlformats.org/officeDocument/2006/relationships/hyperlink" Target="https://authproxy.bma.org.uk/process/redirects?url=https://ovidsp.ovid.com/ovidweb.cgi?T=JS&amp;CSC=Y&amp;NEWS=N&amp;PAGE=fulltext&amp;D=emed21&amp;AN=634618323" TargetMode="External"/><Relationship Id="rId2213" Type="http://schemas.openxmlformats.org/officeDocument/2006/relationships/hyperlink" Target="https://doi.org/10.1002/da.23238" TargetMode="External"/><Relationship Id="rId3543" Type="http://schemas.openxmlformats.org/officeDocument/2006/relationships/hyperlink" Target="https://dx.doi.org/10.1016/j.brachy.2011.04.001" TargetMode="External"/><Relationship Id="rId4874" Type="http://schemas.openxmlformats.org/officeDocument/2006/relationships/hyperlink" Target="https://dx.doi.org/10.1007/s12664-020-01133-9" TargetMode="External"/><Relationship Id="rId2247" Type="http://schemas.openxmlformats.org/officeDocument/2006/relationships/hyperlink" Target="https://dx.doi.org/10.1089/jwh.2014.5108" TargetMode="External"/><Relationship Id="rId3579" Type="http://schemas.openxmlformats.org/officeDocument/2006/relationships/hyperlink" Target="https://authproxy.bma.org.uk/process/redirects?url=https://ovidsp.ovid.com/ovidweb.cgi?T=JS&amp;CSC=Y&amp;NEWS=N&amp;PAGE=fulltext&amp;D=emed20&amp;AN=626112932" TargetMode="External"/><Relationship Id="rId2248" Type="http://schemas.openxmlformats.org/officeDocument/2006/relationships/hyperlink" Target="https://authproxy.bma.org.uk/process/redirects?url=https://ovidsp.ovid.com/ovidweb.cgi?T=JS&amp;CSC=Y&amp;NEWS=N&amp;PAGE=fulltext&amp;D=emed16&amp;AN=606146258" TargetMode="External"/><Relationship Id="rId3578" Type="http://schemas.openxmlformats.org/officeDocument/2006/relationships/hyperlink" Target="https://dx.doi.org/10.1177/1071100718817514" TargetMode="External"/><Relationship Id="rId2249" Type="http://schemas.openxmlformats.org/officeDocument/2006/relationships/hyperlink" Target="https://doi.org/10.1007/s10461-007-9258-z" TargetMode="External"/><Relationship Id="rId327" Type="http://schemas.openxmlformats.org/officeDocument/2006/relationships/hyperlink" Target="https://dx.doi.org/10.1177/00031348231175494" TargetMode="External"/><Relationship Id="rId326" Type="http://schemas.openxmlformats.org/officeDocument/2006/relationships/hyperlink" Target="https://doi.org/10.1111/j.1360-0443.2009.02615.x" TargetMode="External"/><Relationship Id="rId325" Type="http://schemas.openxmlformats.org/officeDocument/2006/relationships/hyperlink" Target="https://authproxy.bma.org.uk/process/redirects?url=https://ovidsp.ovid.com/ovidweb.cgi?T=JS&amp;CSC=Y&amp;NEWS=N&amp;PAGE=fulltext&amp;D=emed21&amp;AN=2003922457" TargetMode="External"/><Relationship Id="rId324" Type="http://schemas.openxmlformats.org/officeDocument/2006/relationships/hyperlink" Target="https://dx.doi.org/10.1002/cncr.32676" TargetMode="External"/><Relationship Id="rId329" Type="http://schemas.openxmlformats.org/officeDocument/2006/relationships/hyperlink" Target="https://dx.doi.org/10.1186/s12889-022-13248-z" TargetMode="External"/><Relationship Id="rId328" Type="http://schemas.openxmlformats.org/officeDocument/2006/relationships/hyperlink" Target="https://authproxy.bma.org.uk/process/redirects?url=https://ovidsp.ovid.com/ovidweb.cgi?T=JS&amp;CSC=Y&amp;NEWS=N&amp;PAGE=fulltext&amp;D=emexb&amp;AN=2023295083" TargetMode="External"/><Relationship Id="rId3571" Type="http://schemas.openxmlformats.org/officeDocument/2006/relationships/hyperlink" Target="https://authproxy.bma.org.uk/process/redirects?url=https://ovidsp.ovid.com/ovidweb.cgi?T=JS&amp;CSC=Y&amp;NEWS=N&amp;PAGE=fulltext&amp;D=emed20&amp;AN=629428174" TargetMode="External"/><Relationship Id="rId2240" Type="http://schemas.openxmlformats.org/officeDocument/2006/relationships/hyperlink" Target="https://dx.doi.org/10.1089/jwh.2006.15.146" TargetMode="External"/><Relationship Id="rId3570" Type="http://schemas.openxmlformats.org/officeDocument/2006/relationships/hyperlink" Target="https://authproxy.bma.org.uk/process/redirects?url=https://ovidsp.ovid.com/ovidweb.cgi?T=JS&amp;CSC=Y&amp;NEWS=N&amp;PAGE=fulltext&amp;D=emexb&amp;AN=642045281" TargetMode="External"/><Relationship Id="rId2241" Type="http://schemas.openxmlformats.org/officeDocument/2006/relationships/hyperlink" Target="https://authproxy.bma.org.uk/process/redirects?url=https://ovidsp.ovid.com/ovidweb.cgi?T=JS&amp;CSC=Y&amp;NEWS=N&amp;PAGE=fulltext&amp;D=emed9&amp;AN=43527129" TargetMode="External"/><Relationship Id="rId3573" Type="http://schemas.openxmlformats.org/officeDocument/2006/relationships/hyperlink" Target="https://authproxy.bma.org.uk/process/redirects?url=https://ovidsp.ovid.com/ovidweb.cgi?T=JS&amp;CSC=Y&amp;NEWS=N&amp;PAGE=fulltext&amp;D=emed22&amp;AN=2013764490" TargetMode="External"/><Relationship Id="rId2242" Type="http://schemas.openxmlformats.org/officeDocument/2006/relationships/hyperlink" Target="https://doi.org/10.1080/02791072.2010.10399783" TargetMode="External"/><Relationship Id="rId3572" Type="http://schemas.openxmlformats.org/officeDocument/2006/relationships/hyperlink" Target="https://dx.doi.org/10.5114/wo.2021.106652" TargetMode="External"/><Relationship Id="rId323" Type="http://schemas.openxmlformats.org/officeDocument/2006/relationships/hyperlink" Target="https://authproxy.bma.org.uk/process/redirects?url=https://ovidsp.ovid.com/ovidweb.cgi?T=JS&amp;CSC=Y&amp;NEWS=N&amp;PAGE=fulltext&amp;D=emexa&amp;AN=2024128826" TargetMode="External"/><Relationship Id="rId2243" Type="http://schemas.openxmlformats.org/officeDocument/2006/relationships/hyperlink" Target="https://dx.doi.org/10.3389/fpsyt.2022.981981" TargetMode="External"/><Relationship Id="rId3575" Type="http://schemas.openxmlformats.org/officeDocument/2006/relationships/hyperlink" Target="https://authproxy.bma.org.uk/process/redirects?url=https://ovidsp.ovid.com/ovidweb.cgi?T=JS&amp;CSC=Y&amp;NEWS=N&amp;PAGE=fulltext&amp;D=emed18&amp;AN=616624215" TargetMode="External"/><Relationship Id="rId322" Type="http://schemas.openxmlformats.org/officeDocument/2006/relationships/hyperlink" Target="https://dx.doi.org/10.1053/j.jvca.2023.02.046" TargetMode="External"/><Relationship Id="rId2244" Type="http://schemas.openxmlformats.org/officeDocument/2006/relationships/hyperlink" Target="https://authproxy.bma.org.uk/process/redirects?url=https://ovidsp.ovid.com/ovidweb.cgi?T=JS&amp;CSC=Y&amp;NEWS=N&amp;PAGE=fulltext&amp;D=emed24&amp;AN=2019354867" TargetMode="External"/><Relationship Id="rId3574" Type="http://schemas.openxmlformats.org/officeDocument/2006/relationships/hyperlink" Target="https://dx.doi.org/10.1093/pm/pnx006" TargetMode="External"/><Relationship Id="rId321" Type="http://schemas.openxmlformats.org/officeDocument/2006/relationships/hyperlink" Target="https://doi.org/10.1176/appi.ajp.2019.19070684" TargetMode="External"/><Relationship Id="rId2245" Type="http://schemas.openxmlformats.org/officeDocument/2006/relationships/hyperlink" Target="https://dx.doi.org/10.1016/j.psychres.2018.12.156" TargetMode="External"/><Relationship Id="rId3577" Type="http://schemas.openxmlformats.org/officeDocument/2006/relationships/hyperlink" Target="https://authproxy.bma.org.uk/process/redirects?url=https://ovidsp.ovid.com/ovidweb.cgi?T=JS&amp;CSC=Y&amp;NEWS=N&amp;PAGE=fulltext&amp;D=emed14&amp;AN=71147107" TargetMode="External"/><Relationship Id="rId320" Type="http://schemas.openxmlformats.org/officeDocument/2006/relationships/hyperlink" Target="https://doi.org/10.1093/schbul/2.1.90" TargetMode="External"/><Relationship Id="rId2246" Type="http://schemas.openxmlformats.org/officeDocument/2006/relationships/hyperlink" Target="https://authproxy.bma.org.uk/process/redirects?url=https://ovidsp.ovid.com/ovidweb.cgi?T=JS&amp;CSC=Y&amp;NEWS=N&amp;PAGE=fulltext&amp;D=emed20&amp;AN=2001435688" TargetMode="External"/><Relationship Id="rId3576" Type="http://schemas.openxmlformats.org/officeDocument/2006/relationships/hyperlink" Target="https://dx.doi.org/10.1016/j.rpor.2013.03.387" TargetMode="External"/><Relationship Id="rId2236" Type="http://schemas.openxmlformats.org/officeDocument/2006/relationships/hyperlink" Target="https://dx.doi.org/10.1111/j.1525-1497.2004.30445.x" TargetMode="External"/><Relationship Id="rId3568" Type="http://schemas.openxmlformats.org/officeDocument/2006/relationships/hyperlink" Target="https://authproxy.bma.org.uk/process/redirects?url=https://ovidsp.ovid.com/ovidweb.cgi?T=JS&amp;CSC=Y&amp;NEWS=N&amp;PAGE=fulltext&amp;D=emed23&amp;AN=2017443410" TargetMode="External"/><Relationship Id="rId4899" Type="http://schemas.openxmlformats.org/officeDocument/2006/relationships/hyperlink" Target="https://dx.doi.org/10.1007/s11606-011-1730-9" TargetMode="External"/><Relationship Id="rId2237" Type="http://schemas.openxmlformats.org/officeDocument/2006/relationships/hyperlink" Target="https://authproxy.bma.org.uk/process/redirects?url=https://ovidsp.ovid.com/ovidweb.cgi?T=JS&amp;CSC=Y&amp;NEWS=N&amp;PAGE=fulltext&amp;D=emed8&amp;AN=39552581" TargetMode="External"/><Relationship Id="rId3567" Type="http://schemas.openxmlformats.org/officeDocument/2006/relationships/hyperlink" Target="https://dx.doi.org/10.1016/j.joca.2022.02.503" TargetMode="External"/><Relationship Id="rId4898" Type="http://schemas.openxmlformats.org/officeDocument/2006/relationships/hyperlink" Target="https://dx.doi.org/10.1007/s11606-011-1730-9" TargetMode="External"/><Relationship Id="rId2238" Type="http://schemas.openxmlformats.org/officeDocument/2006/relationships/hyperlink" Target="https://dx.doi.org/10.1111/j.1469-8749.2010.03760.x" TargetMode="External"/><Relationship Id="rId2239" Type="http://schemas.openxmlformats.org/officeDocument/2006/relationships/hyperlink" Target="https://authproxy.bma.org.uk/process/redirects?url=https://ovidsp.ovid.com/ovidweb.cgi?T=JS&amp;CSC=Y&amp;NEWS=N&amp;PAGE=fulltext&amp;D=emed11&amp;AN=70324880" TargetMode="External"/><Relationship Id="rId3569" Type="http://schemas.openxmlformats.org/officeDocument/2006/relationships/hyperlink" Target="https://dx.doi.org/10.1097/BRS.0000000000004799" TargetMode="External"/><Relationship Id="rId316" Type="http://schemas.openxmlformats.org/officeDocument/2006/relationships/hyperlink" Target="https://authproxy.bma.org.uk/process/redirects?url=https://ovidsp.ovid.com/ovidweb.cgi?T=JS&amp;CSC=Y&amp;NEWS=N&amp;PAGE=fulltext&amp;D=emed21&amp;AN=2004406472" TargetMode="External"/><Relationship Id="rId315" Type="http://schemas.openxmlformats.org/officeDocument/2006/relationships/hyperlink" Target="https://dx.doi.org/10.1007/s12630-017-1003-0" TargetMode="External"/><Relationship Id="rId314" Type="http://schemas.openxmlformats.org/officeDocument/2006/relationships/hyperlink" Target="https://authproxy.bma.org.uk/process/redirects?url=https://ovidsp.ovid.com/ovidweb.cgi?T=JS&amp;CSC=Y&amp;NEWS=N&amp;PAGE=fulltext&amp;D=emed24&amp;AN=2020944075" TargetMode="External"/><Relationship Id="rId313" Type="http://schemas.openxmlformats.org/officeDocument/2006/relationships/hyperlink" Target="https://dx.doi.org/10.36469/jheor.2022.31895" TargetMode="External"/><Relationship Id="rId319" Type="http://schemas.openxmlformats.org/officeDocument/2006/relationships/hyperlink" Target="https://authproxy.bma.org.uk/process/redirects?url=https://ovidsp.ovid.com/ovidweb.cgi?T=JS&amp;CSC=Y&amp;NEWS=N&amp;PAGE=fulltext&amp;D=emed18&amp;AN=619024157" TargetMode="External"/><Relationship Id="rId318" Type="http://schemas.openxmlformats.org/officeDocument/2006/relationships/hyperlink" Target="https://dx.doi.org/10.1016/j.jval.2017.08.1908" TargetMode="External"/><Relationship Id="rId317" Type="http://schemas.openxmlformats.org/officeDocument/2006/relationships/hyperlink" Target="https://doi.org/10.3389/fpsyt.2021.784830" TargetMode="External"/><Relationship Id="rId3560" Type="http://schemas.openxmlformats.org/officeDocument/2006/relationships/hyperlink" Target="https://dx.doi.org/10.1111/pan.12489" TargetMode="External"/><Relationship Id="rId4891" Type="http://schemas.openxmlformats.org/officeDocument/2006/relationships/hyperlink" Target="https://dx.doi.org/10.1016/j.parkreldis.2015.09.025" TargetMode="External"/><Relationship Id="rId4890" Type="http://schemas.openxmlformats.org/officeDocument/2006/relationships/hyperlink" Target="https://authproxy.bma.org.uk/process/redirects?url=https://ovidsp.ovid.com/ovidweb.cgi?T=JS&amp;CSC=Y&amp;NEWS=N&amp;PAGE=fulltext&amp;D=emed21&amp;AN=2007976021" TargetMode="External"/><Relationship Id="rId2230" Type="http://schemas.openxmlformats.org/officeDocument/2006/relationships/hyperlink" Target="https://doi.org/10.1080/02791072.2003.10399997" TargetMode="External"/><Relationship Id="rId3562" Type="http://schemas.openxmlformats.org/officeDocument/2006/relationships/hyperlink" Target="https://dx.doi.org/10.1093/jbcr/irac012.247" TargetMode="External"/><Relationship Id="rId4893" Type="http://schemas.openxmlformats.org/officeDocument/2006/relationships/hyperlink" Target="https://dx.doi.org/10.1111/ner.12428" TargetMode="External"/><Relationship Id="rId2231" Type="http://schemas.openxmlformats.org/officeDocument/2006/relationships/hyperlink" Target="https://doi.org/10.1016/j.jad.2011.04.055" TargetMode="External"/><Relationship Id="rId3561" Type="http://schemas.openxmlformats.org/officeDocument/2006/relationships/hyperlink" Target="https://authproxy.bma.org.uk/process/redirects?url=https://ovidsp.ovid.com/ovidweb.cgi?T=JS&amp;CSC=Y&amp;NEWS=N&amp;PAGE=fulltext&amp;D=emed15&amp;AN=53269691" TargetMode="External"/><Relationship Id="rId4892" Type="http://schemas.openxmlformats.org/officeDocument/2006/relationships/hyperlink" Target="https://authproxy.bma.org.uk/process/redirects?url=https://ovidsp.ovid.com/ovidweb.cgi?T=JS&amp;CSC=Y&amp;NEWS=N&amp;PAGE=fulltext&amp;D=emed16&amp;AN=606705033" TargetMode="External"/><Relationship Id="rId312" Type="http://schemas.openxmlformats.org/officeDocument/2006/relationships/hyperlink" Target="https://authproxy.bma.org.uk/process/redirects?url=https://ovidsp.ovid.com/ovidweb.cgi?T=JS&amp;CSC=Y&amp;NEWS=N&amp;PAGE=fulltext&amp;D=emed14&amp;AN=70988686" TargetMode="External"/><Relationship Id="rId2232" Type="http://schemas.openxmlformats.org/officeDocument/2006/relationships/hyperlink" Target="https://doi.org/10.1016/j.addbeh.2012.06.024" TargetMode="External"/><Relationship Id="rId3564" Type="http://schemas.openxmlformats.org/officeDocument/2006/relationships/hyperlink" Target="https://doi.org/10.1176/appi.psy.47.2.136" TargetMode="External"/><Relationship Id="rId4895" Type="http://schemas.openxmlformats.org/officeDocument/2006/relationships/hyperlink" Target="https://dx.doi.org/10.1016/j.socscimed.2010.05.009" TargetMode="External"/><Relationship Id="rId311" Type="http://schemas.openxmlformats.org/officeDocument/2006/relationships/hyperlink" Target="https://dx.doi.org/10.1016/j.jpainsymman.2012.10.097" TargetMode="External"/><Relationship Id="rId2233" Type="http://schemas.openxmlformats.org/officeDocument/2006/relationships/hyperlink" Target="https://doi.org/10.1111/j.1465-3362.2009.00152.x" TargetMode="External"/><Relationship Id="rId3563" Type="http://schemas.openxmlformats.org/officeDocument/2006/relationships/hyperlink" Target="https://authproxy.bma.org.uk/process/redirects?url=https://ovidsp.ovid.com/ovidweb.cgi?T=JS&amp;CSC=Y&amp;NEWS=N&amp;PAGE=fulltext&amp;D=emed23&amp;AN=637830797" TargetMode="External"/><Relationship Id="rId4894" Type="http://schemas.openxmlformats.org/officeDocument/2006/relationships/hyperlink" Target="https://authproxy.bma.org.uk/process/redirects?url=https://ovidsp.ovid.com/ovidweb.cgi?T=JS&amp;CSC=Y&amp;NEWS=N&amp;PAGE=fulltext&amp;D=emed17&amp;AN=72286093" TargetMode="External"/><Relationship Id="rId310" Type="http://schemas.openxmlformats.org/officeDocument/2006/relationships/hyperlink" Target="https://authproxy.bma.org.uk/process/redirects?url=https://ovidsp.ovid.com/ovidweb.cgi?T=JS&amp;CSC=Y&amp;NEWS=N&amp;PAGE=fulltext&amp;D=emexb&amp;AN=2026621541" TargetMode="External"/><Relationship Id="rId2234" Type="http://schemas.openxmlformats.org/officeDocument/2006/relationships/hyperlink" Target="https://dx.doi.org/10.1002/art.39448" TargetMode="External"/><Relationship Id="rId3566" Type="http://schemas.openxmlformats.org/officeDocument/2006/relationships/hyperlink" Target="https://authproxy.bma.org.uk/process/redirects?url=https://ovidsp.ovid.com/ovidweb.cgi?T=JS&amp;CSC=Y&amp;NEWS=N&amp;PAGE=fulltext&amp;D=emed23&amp;AN=637830007" TargetMode="External"/><Relationship Id="rId4897" Type="http://schemas.openxmlformats.org/officeDocument/2006/relationships/hyperlink" Target="https://doi.org/10.1186/1745-0179-2-4" TargetMode="External"/><Relationship Id="rId2235" Type="http://schemas.openxmlformats.org/officeDocument/2006/relationships/hyperlink" Target="https://authproxy.bma.org.uk/process/redirects?url=https://ovidsp.ovid.com/ovidweb.cgi?T=JS&amp;CSC=Y&amp;NEWS=N&amp;PAGE=fulltext&amp;D=emed16&amp;AN=72095627" TargetMode="External"/><Relationship Id="rId3565" Type="http://schemas.openxmlformats.org/officeDocument/2006/relationships/hyperlink" Target="https://dx.doi.org/10.1093/jbcr/irac012.030" TargetMode="External"/><Relationship Id="rId4896" Type="http://schemas.openxmlformats.org/officeDocument/2006/relationships/hyperlink" Target="https://authproxy.bma.org.uk/process/redirects?url=https://ovidsp.ovid.com/ovidweb.cgi?T=JS&amp;CSC=Y&amp;NEWS=N&amp;PAGE=fulltext&amp;D=emed11&amp;AN=50966591" TargetMode="External"/><Relationship Id="rId4040" Type="http://schemas.openxmlformats.org/officeDocument/2006/relationships/hyperlink" Target="https://dx.doi.org/10.1111/j.1533-2500.2011.00480.x" TargetMode="External"/><Relationship Id="rId5372" Type="http://schemas.openxmlformats.org/officeDocument/2006/relationships/hyperlink" Target="https://authproxy.bma.org.uk/process/redirects?url=https://ovidsp.ovid.com/ovidweb.cgi?T=JS&amp;CSC=Y&amp;NEWS=N&amp;PAGE=fulltext&amp;D=emexa&amp;AN=2023412324" TargetMode="External"/><Relationship Id="rId5373" Type="http://schemas.openxmlformats.org/officeDocument/2006/relationships/hyperlink" Target="https://dx.doi.org/10.1016/0163-8343%2895%2900088-7" TargetMode="External"/><Relationship Id="rId4042" Type="http://schemas.openxmlformats.org/officeDocument/2006/relationships/hyperlink" Target="https://dx.doi.org/10.3171/2022.5.JNS.AANS2022abstracts" TargetMode="External"/><Relationship Id="rId5370" Type="http://schemas.openxmlformats.org/officeDocument/2006/relationships/hyperlink" Target="https://authproxy.bma.org.uk/process/redirects?url=https://ovidsp.ovid.com/ovidweb.cgi?T=JS&amp;CSC=Y&amp;NEWS=N&amp;PAGE=fulltext&amp;D=emed14&amp;AN=71192042" TargetMode="External"/><Relationship Id="rId4041" Type="http://schemas.openxmlformats.org/officeDocument/2006/relationships/hyperlink" Target="https://authproxy.bma.org.uk/process/redirects?url=https://ovidsp.ovid.com/ovidweb.cgi?T=JS&amp;CSC=Y&amp;NEWS=N&amp;PAGE=fulltext&amp;D=emexb&amp;AN=51483838" TargetMode="External"/><Relationship Id="rId5371" Type="http://schemas.openxmlformats.org/officeDocument/2006/relationships/hyperlink" Target="https://dx.doi.org/10.3390/nu15102270" TargetMode="External"/><Relationship Id="rId4044" Type="http://schemas.openxmlformats.org/officeDocument/2006/relationships/hyperlink" Target="https://dx.doi.org/10.1016/j.jclinane.2003.07.003" TargetMode="External"/><Relationship Id="rId5376" Type="http://schemas.openxmlformats.org/officeDocument/2006/relationships/hyperlink" Target="https://authproxy.bma.org.uk/process/redirects?url=https://ovidsp.ovid.com/ovidweb.cgi?T=JS&amp;CSC=Y&amp;NEWS=N&amp;PAGE=fulltext&amp;D=emed24&amp;AN=2016886251" TargetMode="External"/><Relationship Id="rId4043" Type="http://schemas.openxmlformats.org/officeDocument/2006/relationships/hyperlink" Target="https://authproxy.bma.org.uk/process/redirects?url=https://ovidsp.ovid.com/ovidweb.cgi?T=JS&amp;CSC=Y&amp;NEWS=N&amp;PAGE=fulltext&amp;D=emed23&amp;AN=638336616" TargetMode="External"/><Relationship Id="rId5377" Type="http://schemas.openxmlformats.org/officeDocument/2006/relationships/hyperlink" Target="https://dx.doi.org/10.1038/sj/bmt/1703385" TargetMode="External"/><Relationship Id="rId4046" Type="http://schemas.openxmlformats.org/officeDocument/2006/relationships/hyperlink" Target="https://dx.doi.org/10.1097/BSD.0000000000001465" TargetMode="External"/><Relationship Id="rId5374" Type="http://schemas.openxmlformats.org/officeDocument/2006/relationships/hyperlink" Target="https://authproxy.bma.org.uk/process/redirects?url=https://ovidsp.ovid.com/ovidweb.cgi?T=JS&amp;CSC=Y&amp;NEWS=N&amp;PAGE=fulltext&amp;D=emed5&amp;AN=26001563" TargetMode="External"/><Relationship Id="rId4045" Type="http://schemas.openxmlformats.org/officeDocument/2006/relationships/hyperlink" Target="https://authproxy.bma.org.uk/process/redirects?url=https://ovidsp.ovid.com/ovidweb.cgi?T=JS&amp;CSC=Y&amp;NEWS=N&amp;PAGE=fulltext&amp;D=emed8&amp;AN=38813265" TargetMode="External"/><Relationship Id="rId5375" Type="http://schemas.openxmlformats.org/officeDocument/2006/relationships/hyperlink" Target="https://dx.doi.org/10.1097/ADM.0000000000000865" TargetMode="External"/><Relationship Id="rId4048" Type="http://schemas.openxmlformats.org/officeDocument/2006/relationships/hyperlink" Target="https://dx.doi.org/10.1097/BRS.0000000000000622" TargetMode="External"/><Relationship Id="rId4047" Type="http://schemas.openxmlformats.org/officeDocument/2006/relationships/hyperlink" Target="https://authproxy.bma.org.uk/process/redirects?url=https://ovidsp.ovid.com/ovidweb.cgi?T=JS&amp;CSC=Y&amp;NEWS=N&amp;PAGE=fulltext&amp;D=emexb&amp;AN=2027748814" TargetMode="External"/><Relationship Id="rId5378" Type="http://schemas.openxmlformats.org/officeDocument/2006/relationships/hyperlink" Target="https://authproxy.bma.org.uk/process/redirects?url=https://ovidsp.ovid.com/ovidweb.cgi?T=JS&amp;CSC=Y&amp;NEWS=N&amp;PAGE=fulltext&amp;D=emed7&amp;AN=34232297" TargetMode="External"/><Relationship Id="rId4049" Type="http://schemas.openxmlformats.org/officeDocument/2006/relationships/hyperlink" Target="https://authproxy.bma.org.uk/process/redirects?url=https://ovidsp.ovid.com/ovidweb.cgi?T=JS&amp;CSC=Y&amp;NEWS=N&amp;PAGE=fulltext&amp;D=emed15&amp;AN=600757624" TargetMode="External"/><Relationship Id="rId5379" Type="http://schemas.openxmlformats.org/officeDocument/2006/relationships/hyperlink" Target="https://authproxy.bma.org.uk/process/redirects?url=https://ovidsp.ovid.com/ovidweb.cgi?T=JS&amp;CSC=Y&amp;NEWS=N&amp;PAGE=fulltext&amp;D=emed9&amp;AN=43201509" TargetMode="External"/><Relationship Id="rId5361" Type="http://schemas.openxmlformats.org/officeDocument/2006/relationships/hyperlink" Target="https://doi.org/10.1080/02791072.2007.10399874" TargetMode="External"/><Relationship Id="rId5362" Type="http://schemas.openxmlformats.org/officeDocument/2006/relationships/hyperlink" Target="https://dx.doi.org/10.1038/npp.2015.327" TargetMode="External"/><Relationship Id="rId4031" Type="http://schemas.openxmlformats.org/officeDocument/2006/relationships/hyperlink" Target="https://doi.org/10.1016/j.ntt.2010.06.003" TargetMode="External"/><Relationship Id="rId4030" Type="http://schemas.openxmlformats.org/officeDocument/2006/relationships/hyperlink" Target="https://doi.org/10.1016/j.drugalcdep.2018.10.033" TargetMode="External"/><Relationship Id="rId5360" Type="http://schemas.openxmlformats.org/officeDocument/2006/relationships/hyperlink" Target="https://doi.org/10.1177/0886260509354586" TargetMode="External"/><Relationship Id="rId297" Type="http://schemas.openxmlformats.org/officeDocument/2006/relationships/hyperlink" Target="https://authproxy.bma.org.uk/process/redirects?url=https://ovidsp.ovid.com/ovidweb.cgi?T=JS&amp;CSC=Y&amp;NEWS=N&amp;PAGE=fulltext&amp;D=emed20&amp;AN=2001627002" TargetMode="External"/><Relationship Id="rId4033" Type="http://schemas.openxmlformats.org/officeDocument/2006/relationships/hyperlink" Target="https://dx.doi.org/10.1016/j.ntt.2021.107036" TargetMode="External"/><Relationship Id="rId5365" Type="http://schemas.openxmlformats.org/officeDocument/2006/relationships/hyperlink" Target="https://dx.doi.org/10.1093/pm/pnac050" TargetMode="External"/><Relationship Id="rId296" Type="http://schemas.openxmlformats.org/officeDocument/2006/relationships/hyperlink" Target="https://dx.doi.org/10.1016/j.soard.2019.01.021" TargetMode="External"/><Relationship Id="rId4032" Type="http://schemas.openxmlformats.org/officeDocument/2006/relationships/hyperlink" Target="https://doi.org/10.1016/j.ntt.2006.12.002" TargetMode="External"/><Relationship Id="rId5366" Type="http://schemas.openxmlformats.org/officeDocument/2006/relationships/hyperlink" Target="https://authproxy.bma.org.uk/process/redirects?url=https://ovidsp.ovid.com/ovidweb.cgi?T=JS&amp;CSC=Y&amp;NEWS=N&amp;PAGE=fulltext&amp;D=emexa&amp;AN=2021803419" TargetMode="External"/><Relationship Id="rId295" Type="http://schemas.openxmlformats.org/officeDocument/2006/relationships/hyperlink" Target="https://authproxy.bma.org.uk/process/redirects?url=https://ovidsp.ovid.com/ovidweb.cgi?T=JS&amp;CSC=Y&amp;NEWS=N&amp;PAGE=fulltext&amp;D=emexb&amp;AN=642560533" TargetMode="External"/><Relationship Id="rId4035" Type="http://schemas.openxmlformats.org/officeDocument/2006/relationships/hyperlink" Target="https://doi.org/10.1016/j.jadohealth.2014.02.021" TargetMode="External"/><Relationship Id="rId5363" Type="http://schemas.openxmlformats.org/officeDocument/2006/relationships/hyperlink" Target="https://authproxy.bma.org.uk/process/redirects?url=https://ovidsp.ovid.com/ovidweb.cgi?T=JS&amp;CSC=Y&amp;NEWS=N&amp;PAGE=fulltext&amp;D=emed16&amp;AN=72133424" TargetMode="External"/><Relationship Id="rId294" Type="http://schemas.openxmlformats.org/officeDocument/2006/relationships/hyperlink" Target="https://dx.doi.org/10.1097/ANA.0000000000000935" TargetMode="External"/><Relationship Id="rId4034" Type="http://schemas.openxmlformats.org/officeDocument/2006/relationships/hyperlink" Target="https://authproxy.bma.org.uk/process/redirects?url=https://ovidsp.ovid.com/ovidweb.cgi?T=JS&amp;CSC=Y&amp;NEWS=N&amp;PAGE=fulltext&amp;D=emed23&amp;AN=2015241863" TargetMode="External"/><Relationship Id="rId5364" Type="http://schemas.openxmlformats.org/officeDocument/2006/relationships/hyperlink" Target="https://doi.org/10.1016/0899-3289(95)90021-7" TargetMode="External"/><Relationship Id="rId4037" Type="http://schemas.openxmlformats.org/officeDocument/2006/relationships/hyperlink" Target="https://authproxy.bma.org.uk/process/redirects?url=https://ovidsp.ovid.com/ovidweb.cgi?T=JS&amp;CSC=Y&amp;NEWS=N&amp;PAGE=fulltext&amp;D=emed22&amp;AN=2012940489" TargetMode="External"/><Relationship Id="rId5369" Type="http://schemas.openxmlformats.org/officeDocument/2006/relationships/hyperlink" Target="https://dx.doi.org/10.3109/15563650.2013.817658" TargetMode="External"/><Relationship Id="rId4036" Type="http://schemas.openxmlformats.org/officeDocument/2006/relationships/hyperlink" Target="https://dx.doi.org/10.2298/VSP190303088L" TargetMode="External"/><Relationship Id="rId299" Type="http://schemas.openxmlformats.org/officeDocument/2006/relationships/hyperlink" Target="https://authproxy.bma.org.uk/process/redirects?url=https://ovidsp.ovid.com/ovidweb.cgi?T=JS&amp;CSC=Y&amp;NEWS=N&amp;PAGE=fulltext&amp;D=emexa&amp;AN=2021803203" TargetMode="External"/><Relationship Id="rId4039" Type="http://schemas.openxmlformats.org/officeDocument/2006/relationships/hyperlink" Target="https://authproxy.bma.org.uk/process/redirects?url=https://ovidsp.ovid.com/ovidweb.cgi?T=JS&amp;CSC=Y&amp;NEWS=N&amp;PAGE=fulltext&amp;D=emexb&amp;AN=635013145" TargetMode="External"/><Relationship Id="rId5367" Type="http://schemas.openxmlformats.org/officeDocument/2006/relationships/hyperlink" Target="https://dx.doi.org/10.1017/ice.2016.129" TargetMode="External"/><Relationship Id="rId298" Type="http://schemas.openxmlformats.org/officeDocument/2006/relationships/hyperlink" Target="https://dx.doi.org/10.1093/pm/pnaa309" TargetMode="External"/><Relationship Id="rId4038" Type="http://schemas.openxmlformats.org/officeDocument/2006/relationships/hyperlink" Target="https://dx.doi.org/10.1097/AS9.0000000000000049" TargetMode="External"/><Relationship Id="rId5368" Type="http://schemas.openxmlformats.org/officeDocument/2006/relationships/hyperlink" Target="https://authproxy.bma.org.uk/process/redirects?url=https://ovidsp.ovid.com/ovidweb.cgi?T=JS&amp;CSC=Y&amp;NEWS=N&amp;PAGE=fulltext&amp;D=emed17&amp;AN=612425143" TargetMode="External"/><Relationship Id="rId5390" Type="http://schemas.openxmlformats.org/officeDocument/2006/relationships/hyperlink" Target="https://authproxy.bma.org.uk/process/redirects?url=https://ovidsp.ovid.com/ovidweb.cgi?T=JS&amp;CSC=Y&amp;NEWS=N&amp;PAGE=fulltext&amp;D=emed9&amp;AN=41782668" TargetMode="External"/><Relationship Id="rId5391" Type="http://schemas.openxmlformats.org/officeDocument/2006/relationships/hyperlink" Target="https://doi.org/10.1080/02791072.2021.1923875" TargetMode="External"/><Relationship Id="rId4060" Type="http://schemas.openxmlformats.org/officeDocument/2006/relationships/hyperlink" Target="https://dx.doi.org/10.1016/j.spinee.2014.08.226" TargetMode="External"/><Relationship Id="rId4062" Type="http://schemas.openxmlformats.org/officeDocument/2006/relationships/hyperlink" Target="https://dx.doi.org/10.1371/journal.pone.0161681" TargetMode="External"/><Relationship Id="rId5394" Type="http://schemas.openxmlformats.org/officeDocument/2006/relationships/hyperlink" Target="https://dx.doi.org/10.1517/14656566.7.7.929" TargetMode="External"/><Relationship Id="rId4061" Type="http://schemas.openxmlformats.org/officeDocument/2006/relationships/hyperlink" Target="https://authproxy.bma.org.uk/process/redirects?url=https://ovidsp.ovid.com/ovidweb.cgi?T=JS&amp;CSC=Y&amp;NEWS=N&amp;PAGE=fulltext&amp;D=emed15&amp;AN=71675928" TargetMode="External"/><Relationship Id="rId5395" Type="http://schemas.openxmlformats.org/officeDocument/2006/relationships/hyperlink" Target="https://authproxy.bma.org.uk/process/redirects?url=https://ovidsp.ovid.com/ovidweb.cgi?T=JS&amp;CSC=Y&amp;NEWS=N&amp;PAGE=fulltext&amp;D=emed9&amp;AN=43715797" TargetMode="External"/><Relationship Id="rId4064" Type="http://schemas.openxmlformats.org/officeDocument/2006/relationships/hyperlink" Target="https://dx.doi.org/10.1097/AJP.0000000000001143" TargetMode="External"/><Relationship Id="rId5392" Type="http://schemas.openxmlformats.org/officeDocument/2006/relationships/hyperlink" Target="https://dx.doi.org/10.1016/j.jor.2022.12.006" TargetMode="External"/><Relationship Id="rId4063" Type="http://schemas.openxmlformats.org/officeDocument/2006/relationships/hyperlink" Target="https://authproxy.bma.org.uk/process/redirects?url=https://ovidsp.ovid.com/ovidweb.cgi?T=JS&amp;CSC=Y&amp;NEWS=N&amp;PAGE=fulltext&amp;D=emed17&amp;AN=612507838" TargetMode="External"/><Relationship Id="rId5393" Type="http://schemas.openxmlformats.org/officeDocument/2006/relationships/hyperlink" Target="https://authproxy.bma.org.uk/process/redirects?url=https://ovidsp.ovid.com/ovidweb.cgi?T=JS&amp;CSC=Y&amp;NEWS=N&amp;PAGE=fulltext&amp;D=emexa&amp;AN=2021823165" TargetMode="External"/><Relationship Id="rId4066" Type="http://schemas.openxmlformats.org/officeDocument/2006/relationships/hyperlink" Target="https://dx.doi.org/10.1213/01.ane.0000492902.07918.e3" TargetMode="External"/><Relationship Id="rId5398" Type="http://schemas.openxmlformats.org/officeDocument/2006/relationships/hyperlink" Target="https://authproxy.bma.org.uk/process/redirects?url=https://ovidsp.ovid.com/ovidweb.cgi?T=JS&amp;CSC=Y&amp;NEWS=N&amp;PAGE=fulltext&amp;D=emed17&amp;AN=614138989" TargetMode="External"/><Relationship Id="rId4065" Type="http://schemas.openxmlformats.org/officeDocument/2006/relationships/hyperlink" Target="https://authproxy.bma.org.uk/process/redirects?url=https://ovidsp.ovid.com/ovidweb.cgi?T=JS&amp;CSC=Y&amp;NEWS=N&amp;PAGE=fulltext&amp;D=emexb&amp;AN=2027304178" TargetMode="External"/><Relationship Id="rId5399" Type="http://schemas.openxmlformats.org/officeDocument/2006/relationships/hyperlink" Target="https://dx.doi.org/10.1007/s43390-021-00320-8" TargetMode="External"/><Relationship Id="rId4068" Type="http://schemas.openxmlformats.org/officeDocument/2006/relationships/hyperlink" Target="https://dx.doi.org/10.1007/s40122-023-00543-9" TargetMode="External"/><Relationship Id="rId5396" Type="http://schemas.openxmlformats.org/officeDocument/2006/relationships/hyperlink" Target="https://dx.doi.org/10.3390/children8030241" TargetMode="External"/><Relationship Id="rId4067" Type="http://schemas.openxmlformats.org/officeDocument/2006/relationships/hyperlink" Target="https://authproxy.bma.org.uk/process/redirects?url=https://ovidsp.ovid.com/ovidweb.cgi?T=JS&amp;CSC=Y&amp;NEWS=N&amp;PAGE=fulltext&amp;D=emed20&amp;AN=2001451103" TargetMode="External"/><Relationship Id="rId5397" Type="http://schemas.openxmlformats.org/officeDocument/2006/relationships/hyperlink" Target="https://authproxy.bma.org.uk/process/redirects?url=https://ovidsp.ovid.com/ovidweb.cgi?T=JS&amp;CSC=Y&amp;NEWS=N&amp;PAGE=fulltext&amp;D=emexa&amp;AN=2013372437" TargetMode="External"/><Relationship Id="rId4069" Type="http://schemas.openxmlformats.org/officeDocument/2006/relationships/hyperlink" Target="https://authproxy.bma.org.uk/process/redirects?url=https://ovidsp.ovid.com/ovidweb.cgi?T=JS&amp;CSC=Y&amp;NEWS=N&amp;PAGE=fulltext&amp;D=emexb&amp;AN=2024852290" TargetMode="External"/><Relationship Id="rId5380" Type="http://schemas.openxmlformats.org/officeDocument/2006/relationships/hyperlink" Target="https://dx.doi.org/10.1097/00126334-200501010-00013" TargetMode="External"/><Relationship Id="rId4051" Type="http://schemas.openxmlformats.org/officeDocument/2006/relationships/hyperlink" Target="https://authproxy.bma.org.uk/process/redirects?url=https://ovidsp.ovid.com/ovidweb.cgi?T=JS&amp;CSC=Y&amp;NEWS=N&amp;PAGE=fulltext&amp;D=emed16&amp;AN=53243648" TargetMode="External"/><Relationship Id="rId5383" Type="http://schemas.openxmlformats.org/officeDocument/2006/relationships/hyperlink" Target="https://authproxy.bma.org.uk/process/redirects?url=https://ovidsp.ovid.com/ovidweb.cgi?T=JS&amp;CSC=Y&amp;NEWS=N&amp;PAGE=fulltext&amp;D=emed8&amp;AN=38182256" TargetMode="External"/><Relationship Id="rId4050" Type="http://schemas.openxmlformats.org/officeDocument/2006/relationships/hyperlink" Target="https://dx.doi.org/10.1016/j.jse.2014.05.002" TargetMode="External"/><Relationship Id="rId5384" Type="http://schemas.openxmlformats.org/officeDocument/2006/relationships/hyperlink" Target="https://authproxy.bma.org.uk/process/redirects?url=https://ovidsp.ovid.com/ovidweb.cgi?T=JS&amp;CSC=Y&amp;NEWS=N&amp;PAGE=fulltext&amp;D=emed14&amp;AN=368999243" TargetMode="External"/><Relationship Id="rId4053" Type="http://schemas.openxmlformats.org/officeDocument/2006/relationships/hyperlink" Target="https://authproxy.bma.org.uk/process/redirects?url=https://ovidsp.ovid.com/ovidweb.cgi?T=JS&amp;CSC=Y&amp;NEWS=N&amp;PAGE=fulltext&amp;D=emed15&amp;AN=373269780" TargetMode="External"/><Relationship Id="rId5381" Type="http://schemas.openxmlformats.org/officeDocument/2006/relationships/hyperlink" Target="https://authproxy.bma.org.uk/process/redirects?url=https://ovidsp.ovid.com/ovidweb.cgi?T=JS&amp;CSC=Y&amp;NEWS=N&amp;PAGE=fulltext&amp;D=emed9&amp;AN=40094122" TargetMode="External"/><Relationship Id="rId4052" Type="http://schemas.openxmlformats.org/officeDocument/2006/relationships/hyperlink" Target="https://dx.doi.org/10.2106/JBJS.M.00865" TargetMode="External"/><Relationship Id="rId5382" Type="http://schemas.openxmlformats.org/officeDocument/2006/relationships/hyperlink" Target="https://dx.doi.org/10.1097/01.sla.0000094300.36689.ad" TargetMode="External"/><Relationship Id="rId4055" Type="http://schemas.openxmlformats.org/officeDocument/2006/relationships/hyperlink" Target="https://authproxy.bma.org.uk/process/redirects?url=https://ovidsp.ovid.com/ovidweb.cgi?T=JS&amp;CSC=Y&amp;NEWS=N&amp;PAGE=fulltext&amp;D=emed22&amp;AN=2012009518" TargetMode="External"/><Relationship Id="rId5387" Type="http://schemas.openxmlformats.org/officeDocument/2006/relationships/hyperlink" Target="https://authproxy.bma.org.uk/process/redirects?url=https://ovidsp.ovid.com/ovidweb.cgi?T=JS&amp;CSC=Y&amp;NEWS=N&amp;PAGE=fulltext&amp;D=emed16&amp;AN=72149314" TargetMode="External"/><Relationship Id="rId4054" Type="http://schemas.openxmlformats.org/officeDocument/2006/relationships/hyperlink" Target="https://dx.doi.org/10.1016/j.jor.2021.05.001" TargetMode="External"/><Relationship Id="rId5388" Type="http://schemas.openxmlformats.org/officeDocument/2006/relationships/hyperlink" Target="https://doi.org/10.1080/02791072.2013.763561" TargetMode="External"/><Relationship Id="rId4057" Type="http://schemas.openxmlformats.org/officeDocument/2006/relationships/hyperlink" Target="https://authproxy.bma.org.uk/process/redirects?url=https://ovidsp.ovid.com/ovidweb.cgi?T=JS&amp;CSC=Y&amp;NEWS=N&amp;PAGE=fulltext&amp;D=emed20&amp;AN=623035517" TargetMode="External"/><Relationship Id="rId5385" Type="http://schemas.openxmlformats.org/officeDocument/2006/relationships/hyperlink" Target="https://authproxy.bma.org.uk/process/redirects?url=https://ovidsp.ovid.com/ovidweb.cgi?T=JS&amp;CSC=Y&amp;NEWS=N&amp;PAGE=fulltext&amp;D=emed10&amp;AN=352134288" TargetMode="External"/><Relationship Id="rId4056" Type="http://schemas.openxmlformats.org/officeDocument/2006/relationships/hyperlink" Target="https://dx.doi.org/10.1055/s-0038-1666868" TargetMode="External"/><Relationship Id="rId5386" Type="http://schemas.openxmlformats.org/officeDocument/2006/relationships/hyperlink" Target="https://dx.doi.org/10.1213/01.ane.0000470325.07465.0f" TargetMode="External"/><Relationship Id="rId4059" Type="http://schemas.openxmlformats.org/officeDocument/2006/relationships/hyperlink" Target="https://authproxy.bma.org.uk/process/redirects?url=https://ovidsp.ovid.com/ovidweb.cgi?T=JS&amp;CSC=Y&amp;NEWS=N&amp;PAGE=fulltext&amp;D=emed23&amp;AN=634075747" TargetMode="External"/><Relationship Id="rId4058" Type="http://schemas.openxmlformats.org/officeDocument/2006/relationships/hyperlink" Target="https://dx.doi.org/10.1177/1558944720974122" TargetMode="External"/><Relationship Id="rId5389" Type="http://schemas.openxmlformats.org/officeDocument/2006/relationships/hyperlink" Target="https://dx.doi.org/10.1179/096992605X75868" TargetMode="External"/><Relationship Id="rId4008" Type="http://schemas.openxmlformats.org/officeDocument/2006/relationships/hyperlink" Target="https://dx.doi.org/10.1016/j.egja.2013.04.002" TargetMode="External"/><Relationship Id="rId4007" Type="http://schemas.openxmlformats.org/officeDocument/2006/relationships/hyperlink" Target="https://authproxy.bma.org.uk/process/redirects?url=https://ovidsp.ovid.com/ovidweb.cgi?T=JS&amp;CSC=Y&amp;NEWS=N&amp;PAGE=fulltext&amp;D=emed3&amp;AN=15112876" TargetMode="External"/><Relationship Id="rId5338" Type="http://schemas.openxmlformats.org/officeDocument/2006/relationships/hyperlink" Target="https://dx.doi.org/10.1080/02699050801938967" TargetMode="External"/><Relationship Id="rId4009" Type="http://schemas.openxmlformats.org/officeDocument/2006/relationships/hyperlink" Target="https://authproxy.bma.org.uk/process/redirects?url=https://ovidsp.ovid.com/ovidweb.cgi?T=JS&amp;CSC=Y&amp;NEWS=N&amp;PAGE=fulltext&amp;D=emed15&amp;AN=52858290" TargetMode="External"/><Relationship Id="rId5339" Type="http://schemas.openxmlformats.org/officeDocument/2006/relationships/hyperlink" Target="https://authproxy.bma.org.uk/process/redirects?url=https://ovidsp.ovid.com/ovidweb.cgi?T=JS&amp;CSC=Y&amp;NEWS=N&amp;PAGE=fulltext&amp;D=emed10&amp;AN=351298298" TargetMode="External"/><Relationship Id="rId271" Type="http://schemas.openxmlformats.org/officeDocument/2006/relationships/hyperlink" Target="https://dx.doi.org/10.1007/s11524-010-9508-7" TargetMode="External"/><Relationship Id="rId270" Type="http://schemas.openxmlformats.org/officeDocument/2006/relationships/hyperlink" Target="https://authproxy.bma.org.uk/process/redirects?url=https://ovidsp.ovid.com/ovidweb.cgi?T=JS&amp;CSC=Y&amp;NEWS=N&amp;PAGE=fulltext&amp;D=emed22&amp;AN=2008582002" TargetMode="External"/><Relationship Id="rId269" Type="http://schemas.openxmlformats.org/officeDocument/2006/relationships/hyperlink" Target="https://dx.doi.org/10.1016/j.jsat.2020.108191" TargetMode="External"/><Relationship Id="rId264" Type="http://schemas.openxmlformats.org/officeDocument/2006/relationships/hyperlink" Target="https://dx.doi.org/10.1097/BRS.0000000000001412" TargetMode="External"/><Relationship Id="rId4000" Type="http://schemas.openxmlformats.org/officeDocument/2006/relationships/hyperlink" Target="https://authproxy.bma.org.uk/process/redirects?url=https://ovidsp.ovid.com/ovidweb.cgi?T=JS&amp;CSC=Y&amp;NEWS=N&amp;PAGE=fulltext&amp;D=emed19&amp;AN=620188211" TargetMode="External"/><Relationship Id="rId5332" Type="http://schemas.openxmlformats.org/officeDocument/2006/relationships/hyperlink" Target="https://authproxy.bma.org.uk/process/redirects?url=https://ovidsp.ovid.com/ovidweb.cgi?T=JS&amp;CSC=Y&amp;NEWS=N&amp;PAGE=fulltext&amp;D=emexb&amp;AN=2024650016" TargetMode="External"/><Relationship Id="rId263" Type="http://schemas.openxmlformats.org/officeDocument/2006/relationships/hyperlink" Target="https://authproxy.bma.org.uk/process/redirects?url=https://ovidsp.ovid.com/ovidweb.cgi?T=JS&amp;CSC=Y&amp;NEWS=N&amp;PAGE=fulltext&amp;D=emed16&amp;AN=72072601" TargetMode="External"/><Relationship Id="rId5333" Type="http://schemas.openxmlformats.org/officeDocument/2006/relationships/hyperlink" Target="https://doi.org/10.1016/j.drugpo.2014.02.015" TargetMode="External"/><Relationship Id="rId262" Type="http://schemas.openxmlformats.org/officeDocument/2006/relationships/hyperlink" Target="https://authproxy.bma.org.uk/process/redirects?url=https://ovidsp.ovid.com/ovidweb.cgi?T=JS&amp;CSC=Y&amp;NEWS=N&amp;PAGE=fulltext&amp;D=emed13&amp;AN=70900106" TargetMode="External"/><Relationship Id="rId4002" Type="http://schemas.openxmlformats.org/officeDocument/2006/relationships/hyperlink" Target="https://dx.doi.org/10.1016/j.jse.2019.04.009" TargetMode="External"/><Relationship Id="rId5330" Type="http://schemas.openxmlformats.org/officeDocument/2006/relationships/hyperlink" Target="https://authproxy.bma.org.uk/process/redirects?url=https://ovidsp.ovid.com/ovidweb.cgi?T=JS&amp;CSC=Y&amp;NEWS=N&amp;PAGE=fulltext&amp;D=emed22&amp;AN=2010356970" TargetMode="External"/><Relationship Id="rId261" Type="http://schemas.openxmlformats.org/officeDocument/2006/relationships/hyperlink" Target="https://dx.doi.org/10.1016/S0090-4295%2812%2900882-5" TargetMode="External"/><Relationship Id="rId4001" Type="http://schemas.openxmlformats.org/officeDocument/2006/relationships/hyperlink" Target="https://doi.org/10.1177/002204269702700202" TargetMode="External"/><Relationship Id="rId5331" Type="http://schemas.openxmlformats.org/officeDocument/2006/relationships/hyperlink" Target="https://dx.doi.org/10.1080/11101849.2023.2239034" TargetMode="External"/><Relationship Id="rId268" Type="http://schemas.openxmlformats.org/officeDocument/2006/relationships/hyperlink" Target="https://authproxy.bma.org.uk/process/redirects?url=https://ovidsp.ovid.com/ovidweb.cgi?T=JS&amp;CSC=Y&amp;NEWS=N&amp;PAGE=fulltext&amp;D=emed19&amp;AN=619708603" TargetMode="External"/><Relationship Id="rId4004" Type="http://schemas.openxmlformats.org/officeDocument/2006/relationships/hyperlink" Target="https://dx.doi.org/10.1001/jamanetworkopen.2022.49950" TargetMode="External"/><Relationship Id="rId5336" Type="http://schemas.openxmlformats.org/officeDocument/2006/relationships/hyperlink" Target="https://dx.doi.org/10.1016/j.ygyno.2020.05.536" TargetMode="External"/><Relationship Id="rId267" Type="http://schemas.openxmlformats.org/officeDocument/2006/relationships/hyperlink" Target="https://dx.doi.org/10.1037/adb0000337" TargetMode="External"/><Relationship Id="rId4003" Type="http://schemas.openxmlformats.org/officeDocument/2006/relationships/hyperlink" Target="https://authproxy.bma.org.uk/process/redirects?url=https://ovidsp.ovid.com/ovidweb.cgi?T=JS&amp;CSC=Y&amp;NEWS=N&amp;PAGE=fulltext&amp;D=emed20&amp;AN=2002383676" TargetMode="External"/><Relationship Id="rId5337" Type="http://schemas.openxmlformats.org/officeDocument/2006/relationships/hyperlink" Target="https://authproxy.bma.org.uk/process/redirects?url=https://ovidsp.ovid.com/ovidweb.cgi?T=JS&amp;CSC=Y&amp;NEWS=N&amp;PAGE=fulltext&amp;D=emed21&amp;AN=2008346553" TargetMode="External"/><Relationship Id="rId266" Type="http://schemas.openxmlformats.org/officeDocument/2006/relationships/hyperlink" Target="https://authproxy.bma.org.uk/process/redirects?url=https://ovidsp.ovid.com/ovidweb.cgi?T=JS&amp;CSC=Y&amp;NEWS=N&amp;PAGE=fulltext&amp;D=emed2&amp;AN=9220879" TargetMode="External"/><Relationship Id="rId4006" Type="http://schemas.openxmlformats.org/officeDocument/2006/relationships/hyperlink" Target="https://dx.doi.org/10.1016/S0750-7658%2885%2980192-1" TargetMode="External"/><Relationship Id="rId5334" Type="http://schemas.openxmlformats.org/officeDocument/2006/relationships/hyperlink" Target="https://dx.doi.org/10.3389/fped.2022.1004890" TargetMode="External"/><Relationship Id="rId265" Type="http://schemas.openxmlformats.org/officeDocument/2006/relationships/hyperlink" Target="https://authproxy.bma.org.uk/process/redirects?url=https://ovidsp.ovid.com/ovidweb.cgi?T=JS&amp;CSC=Y&amp;NEWS=N&amp;PAGE=fulltext&amp;D=emed17&amp;AN=607383760" TargetMode="External"/><Relationship Id="rId4005" Type="http://schemas.openxmlformats.org/officeDocument/2006/relationships/hyperlink" Target="https://authproxy.bma.org.uk/process/redirects?url=https://ovidsp.ovid.com/ovidweb.cgi?T=JS&amp;CSC=Y&amp;NEWS=N&amp;PAGE=fulltext&amp;D=emexa&amp;AN=2022188895" TargetMode="External"/><Relationship Id="rId5335" Type="http://schemas.openxmlformats.org/officeDocument/2006/relationships/hyperlink" Target="https://authproxy.bma.org.uk/process/redirects?url=https://ovidsp.ovid.com/ovidweb.cgi?T=JS&amp;CSC=Y&amp;NEWS=N&amp;PAGE=fulltext&amp;D=emed24&amp;AN=2019948774" TargetMode="External"/><Relationship Id="rId5329" Type="http://schemas.openxmlformats.org/officeDocument/2006/relationships/hyperlink" Target="https://dx.doi.org/10.1186/s12904-021-00717-2" TargetMode="External"/><Relationship Id="rId5327" Type="http://schemas.openxmlformats.org/officeDocument/2006/relationships/hyperlink" Target="https://dx.doi.org/10.1097/AJP.0000000000000565" TargetMode="External"/><Relationship Id="rId5328" Type="http://schemas.openxmlformats.org/officeDocument/2006/relationships/hyperlink" Target="https://authproxy.bma.org.uk/process/redirects?url=https://ovidsp.ovid.com/ovidweb.cgi?T=JS&amp;CSC=Y&amp;NEWS=N&amp;PAGE=fulltext&amp;D=emed19&amp;AN=622164938" TargetMode="External"/><Relationship Id="rId260" Type="http://schemas.openxmlformats.org/officeDocument/2006/relationships/hyperlink" Target="https://authproxy.bma.org.uk/process/redirects?url=https://ovidsp.ovid.com/ovidweb.cgi?T=JS&amp;CSC=Y&amp;NEWS=N&amp;PAGE=fulltext&amp;D=emed10&amp;AN=350033433" TargetMode="External"/><Relationship Id="rId259" Type="http://schemas.openxmlformats.org/officeDocument/2006/relationships/hyperlink" Target="https://dx.doi.org/10.1185/030079907X225448" TargetMode="External"/><Relationship Id="rId258" Type="http://schemas.openxmlformats.org/officeDocument/2006/relationships/hyperlink" Target="https://authproxy.bma.org.uk/process/redirects?url=https://ovidsp.ovid.com/ovidweb.cgi?T=JS&amp;CSC=Y&amp;NEWS=N&amp;PAGE=fulltext&amp;D=emexa&amp;AN=2024271145" TargetMode="External"/><Relationship Id="rId2290" Type="http://schemas.openxmlformats.org/officeDocument/2006/relationships/hyperlink" Target="https://dx.doi.org/10.1016/j.sapharm.2018.07.001" TargetMode="External"/><Relationship Id="rId2291" Type="http://schemas.openxmlformats.org/officeDocument/2006/relationships/hyperlink" Target="https://authproxy.bma.org.uk/process/redirects?url=https://ovidsp.ovid.com/ovidweb.cgi?T=JS&amp;CSC=Y&amp;NEWS=N&amp;PAGE=fulltext&amp;D=emed20&amp;AN=628720570" TargetMode="External"/><Relationship Id="rId2292" Type="http://schemas.openxmlformats.org/officeDocument/2006/relationships/hyperlink" Target="https://dx.doi.org/10.1111/acer.13216" TargetMode="External"/><Relationship Id="rId2293" Type="http://schemas.openxmlformats.org/officeDocument/2006/relationships/hyperlink" Target="https://authproxy.bma.org.uk/process/redirects?url=https://ovidsp.ovid.com/ovidweb.cgi?T=JS&amp;CSC=Y&amp;NEWS=N&amp;PAGE=fulltext&amp;D=emed17&amp;AN=612231065" TargetMode="External"/><Relationship Id="rId253" Type="http://schemas.openxmlformats.org/officeDocument/2006/relationships/hyperlink" Target="https://dx.doi.org/10.1016/j.pbb.2012.03.007" TargetMode="External"/><Relationship Id="rId2294" Type="http://schemas.openxmlformats.org/officeDocument/2006/relationships/hyperlink" Target="https://dx.doi.org/10.1097/DBP.0000000000000711" TargetMode="External"/><Relationship Id="rId5321" Type="http://schemas.openxmlformats.org/officeDocument/2006/relationships/hyperlink" Target="https://dx.doi.org/10.1016/j.ahj.2016.04.004" TargetMode="External"/><Relationship Id="rId252" Type="http://schemas.openxmlformats.org/officeDocument/2006/relationships/hyperlink" Target="https://authproxy.bma.org.uk/process/redirects?url=https://ovidsp.ovid.com/ovidweb.cgi?T=JS&amp;CSC=Y&amp;NEWS=N&amp;PAGE=fulltext&amp;D=emed9&amp;AN=41266960" TargetMode="External"/><Relationship Id="rId2295" Type="http://schemas.openxmlformats.org/officeDocument/2006/relationships/hyperlink" Target="https://authproxy.bma.org.uk/process/redirects?url=https://ovidsp.ovid.com/ovidweb.cgi?T=JS&amp;CSC=Y&amp;NEWS=N&amp;PAGE=fulltext&amp;D=emed21&amp;AN=629048168" TargetMode="External"/><Relationship Id="rId5322" Type="http://schemas.openxmlformats.org/officeDocument/2006/relationships/hyperlink" Target="https://authproxy.bma.org.uk/process/redirects?url=https://ovidsp.ovid.com/ovidweb.cgi?T=JS&amp;CSC=Y&amp;NEWS=N&amp;PAGE=fulltext&amp;D=emed17&amp;AN=610123090" TargetMode="External"/><Relationship Id="rId251" Type="http://schemas.openxmlformats.org/officeDocument/2006/relationships/hyperlink" Target="https://dx.doi.org/10.1016/j.drugalcdep.2005.03.008" TargetMode="External"/><Relationship Id="rId2296" Type="http://schemas.openxmlformats.org/officeDocument/2006/relationships/hyperlink" Target="https://dx.doi.org/10.1097/MD.0000000000008493" TargetMode="External"/><Relationship Id="rId250" Type="http://schemas.openxmlformats.org/officeDocument/2006/relationships/hyperlink" Target="https://authproxy.bma.org.uk/process/redirects?url=https://ovidsp.ovid.com/ovidweb.cgi?T=JS&amp;CSC=Y&amp;NEWS=N&amp;PAGE=fulltext&amp;D=emed18&amp;AN=611307208" TargetMode="External"/><Relationship Id="rId2297" Type="http://schemas.openxmlformats.org/officeDocument/2006/relationships/hyperlink" Target="https://authproxy.bma.org.uk/process/redirects?url=https://ovidsp.ovid.com/ovidweb.cgi?T=JS&amp;CSC=Y&amp;NEWS=N&amp;PAGE=fulltext&amp;D=emed18&amp;AN=619527784" TargetMode="External"/><Relationship Id="rId5320" Type="http://schemas.openxmlformats.org/officeDocument/2006/relationships/hyperlink" Target="https://authproxy.bma.org.uk/process/redirects?url=https://ovidsp.ovid.com/ovidweb.cgi?T=JS&amp;CSC=Y&amp;NEWS=N&amp;PAGE=fulltext&amp;D=emed24&amp;AN=2015215549" TargetMode="External"/><Relationship Id="rId257" Type="http://schemas.openxmlformats.org/officeDocument/2006/relationships/hyperlink" Target="https://dx.doi.org/10.1016/j.brs.2023.03.014" TargetMode="External"/><Relationship Id="rId2298" Type="http://schemas.openxmlformats.org/officeDocument/2006/relationships/hyperlink" Target="https://dx.doi.org/10.1111/jgs.17115" TargetMode="External"/><Relationship Id="rId5325" Type="http://schemas.openxmlformats.org/officeDocument/2006/relationships/hyperlink" Target="https://dx.doi.org/10.1097/01.j.pain.0000460303.63948.8e" TargetMode="External"/><Relationship Id="rId256" Type="http://schemas.openxmlformats.org/officeDocument/2006/relationships/hyperlink" Target="https://doi.org/10.1007/s00127-009-0144-z" TargetMode="External"/><Relationship Id="rId2299" Type="http://schemas.openxmlformats.org/officeDocument/2006/relationships/hyperlink" Target="https://authproxy.bma.org.uk/process/redirects?url=https://ovidsp.ovid.com/ovidweb.cgi?T=JS&amp;CSC=Y&amp;NEWS=N&amp;PAGE=fulltext&amp;D=emed22&amp;AN=634826873" TargetMode="External"/><Relationship Id="rId5326" Type="http://schemas.openxmlformats.org/officeDocument/2006/relationships/hyperlink" Target="https://authproxy.bma.org.uk/process/redirects?url=https://ovidsp.ovid.com/ovidweb.cgi?T=JS&amp;CSC=Y&amp;NEWS=N&amp;PAGE=fulltext&amp;D=emed16&amp;AN=611174780" TargetMode="External"/><Relationship Id="rId255" Type="http://schemas.openxmlformats.org/officeDocument/2006/relationships/hyperlink" Target="https://authproxy.bma.org.uk/process/redirects?url=https://ovidsp.ovid.com/ovidweb.cgi?T=JS&amp;CSC=Y&amp;NEWS=N&amp;PAGE=fulltext&amp;D=emed13&amp;AN=51939062" TargetMode="External"/><Relationship Id="rId5323" Type="http://schemas.openxmlformats.org/officeDocument/2006/relationships/hyperlink" Target="https://dx.doi.org/10.1007/s11606-021-06830-5" TargetMode="External"/><Relationship Id="rId254" Type="http://schemas.openxmlformats.org/officeDocument/2006/relationships/hyperlink" Target="https://dx.doi.org/10.1016/j.pbb.2012.03.007" TargetMode="External"/><Relationship Id="rId5324" Type="http://schemas.openxmlformats.org/officeDocument/2006/relationships/hyperlink" Target="https://authproxy.bma.org.uk/process/redirects?url=https://ovidsp.ovid.com/ovidweb.cgi?T=JS&amp;CSC=Y&amp;NEWS=N&amp;PAGE=fulltext&amp;D=emed22&amp;AN=635797232" TargetMode="External"/><Relationship Id="rId4029" Type="http://schemas.openxmlformats.org/officeDocument/2006/relationships/hyperlink" Target="https://doi.org/10.1159/000207502" TargetMode="External"/><Relationship Id="rId293" Type="http://schemas.openxmlformats.org/officeDocument/2006/relationships/hyperlink" Target="https://authproxy.bma.org.uk/process/redirects?url=https://ovidsp.ovid.com/ovidweb.cgi?T=JS&amp;CSC=Y&amp;NEWS=N&amp;PAGE=fulltext&amp;D=emed13&amp;AN=52326631" TargetMode="External"/><Relationship Id="rId292" Type="http://schemas.openxmlformats.org/officeDocument/2006/relationships/hyperlink" Target="https://dx.doi.org/10.1097/PEC.0b013e3182768a86" TargetMode="External"/><Relationship Id="rId291" Type="http://schemas.openxmlformats.org/officeDocument/2006/relationships/hyperlink" Target="https://authproxy.bma.org.uk/process/redirects?url=https://ovidsp.ovid.com/ovidweb.cgi?T=JS&amp;CSC=Y&amp;NEWS=N&amp;PAGE=fulltext&amp;D=emed17&amp;AN=612648823" TargetMode="External"/><Relationship Id="rId290" Type="http://schemas.openxmlformats.org/officeDocument/2006/relationships/hyperlink" Target="https://dx.doi.org/10.1213/01.ane.0000492689.83260.2b" TargetMode="External"/><Relationship Id="rId5350" Type="http://schemas.openxmlformats.org/officeDocument/2006/relationships/hyperlink" Target="https://doi.org/10.3109/10826080903452447" TargetMode="External"/><Relationship Id="rId5351" Type="http://schemas.openxmlformats.org/officeDocument/2006/relationships/hyperlink" Target="https://dx.doi.org/10.1037/a0022580" TargetMode="External"/><Relationship Id="rId4020" Type="http://schemas.openxmlformats.org/officeDocument/2006/relationships/hyperlink" Target="https://dx.doi.org/10.1111/j.1468-2982.2006.01157.x" TargetMode="External"/><Relationship Id="rId286" Type="http://schemas.openxmlformats.org/officeDocument/2006/relationships/hyperlink" Target="https://dx.doi.org/10.1378/chest.1991395" TargetMode="External"/><Relationship Id="rId4022" Type="http://schemas.openxmlformats.org/officeDocument/2006/relationships/hyperlink" Target="https://dx.doi.org/10.1111/acer.15076" TargetMode="External"/><Relationship Id="rId5354" Type="http://schemas.openxmlformats.org/officeDocument/2006/relationships/hyperlink" Target="https://authproxy.bma.org.uk/process/redirects?url=https://ovidsp.ovid.com/ovidweb.cgi?T=JS&amp;CSC=Y&amp;NEWS=N&amp;PAGE=fulltext&amp;D=emed14&amp;AN=71321312" TargetMode="External"/><Relationship Id="rId285" Type="http://schemas.openxmlformats.org/officeDocument/2006/relationships/hyperlink" Target="https://doi.org/10.1001/archgenpsychiatry.2010.90" TargetMode="External"/><Relationship Id="rId4021" Type="http://schemas.openxmlformats.org/officeDocument/2006/relationships/hyperlink" Target="https://authproxy.bma.org.uk/process/redirects?url=https://ovidsp.ovid.com/ovidweb.cgi?T=JS&amp;CSC=Y&amp;NEWS=N&amp;PAGE=fulltext&amp;D=emed9&amp;AN=44199396" TargetMode="External"/><Relationship Id="rId5355" Type="http://schemas.openxmlformats.org/officeDocument/2006/relationships/hyperlink" Target="https://dx.doi.org/10.1089/cap.2022.0086" TargetMode="External"/><Relationship Id="rId284" Type="http://schemas.openxmlformats.org/officeDocument/2006/relationships/hyperlink" Target="https://authproxy.bma.org.uk/process/redirects?url=https://ovidsp.ovid.com/ovidweb.cgi?T=JS&amp;CSC=Y&amp;NEWS=N&amp;PAGE=fulltext&amp;D=emed12&amp;AN=51131395" TargetMode="External"/><Relationship Id="rId4024" Type="http://schemas.openxmlformats.org/officeDocument/2006/relationships/hyperlink" Target="https://dx.doi.org/10.1016/j.earlhumdev.2017.11.009" TargetMode="External"/><Relationship Id="rId5352" Type="http://schemas.openxmlformats.org/officeDocument/2006/relationships/hyperlink" Target="https://authproxy.bma.org.uk/process/redirects?url=https://ovidsp.ovid.com/ovidweb.cgi?T=JS&amp;CSC=Y&amp;NEWS=N&amp;PAGE=fulltext&amp;D=emed12&amp;AN=362095451" TargetMode="External"/><Relationship Id="rId283" Type="http://schemas.openxmlformats.org/officeDocument/2006/relationships/hyperlink" Target="https://dx.doi.org/10.1016/j.ejpain.2010.09.013" TargetMode="External"/><Relationship Id="rId4023" Type="http://schemas.openxmlformats.org/officeDocument/2006/relationships/hyperlink" Target="https://authproxy.bma.org.uk/process/redirects?url=https://ovidsp.ovid.com/ovidweb.cgi?T=JS&amp;CSC=Y&amp;NEWS=N&amp;PAGE=fulltext&amp;D=emexb&amp;AN=2023079130" TargetMode="External"/><Relationship Id="rId5353" Type="http://schemas.openxmlformats.org/officeDocument/2006/relationships/hyperlink" Target="https://dx.doi.org/10.1002/ppul.22896" TargetMode="External"/><Relationship Id="rId4026" Type="http://schemas.openxmlformats.org/officeDocument/2006/relationships/hyperlink" Target="https://doi.org/10.1016/j.drugalcdep.2014.10.011" TargetMode="External"/><Relationship Id="rId5358" Type="http://schemas.openxmlformats.org/officeDocument/2006/relationships/hyperlink" Target="https://authproxy.bma.org.uk/process/redirects?url=https://ovidsp.ovid.com/ovidweb.cgi?T=JS&amp;CSC=Y&amp;NEWS=N&amp;PAGE=fulltext&amp;D=emed22&amp;AN=636526769" TargetMode="External"/><Relationship Id="rId289" Type="http://schemas.openxmlformats.org/officeDocument/2006/relationships/hyperlink" Target="https://authproxy.bma.org.uk/process/redirects?url=https://ovidsp.ovid.com/ovidweb.cgi?T=JS&amp;CSC=Y&amp;NEWS=N&amp;PAGE=fulltext&amp;D=emed19&amp;AN=632365431" TargetMode="External"/><Relationship Id="rId4025" Type="http://schemas.openxmlformats.org/officeDocument/2006/relationships/hyperlink" Target="https://authproxy.bma.org.uk/process/redirects?url=https://ovidsp.ovid.com/ovidweb.cgi?T=JS&amp;CSC=Y&amp;NEWS=N&amp;PAGE=fulltext&amp;D=emed19&amp;AN=619592118" TargetMode="External"/><Relationship Id="rId5359" Type="http://schemas.openxmlformats.org/officeDocument/2006/relationships/hyperlink" Target="https://doi.org/10.1080/14999013.2013.787561" TargetMode="External"/><Relationship Id="rId288" Type="http://schemas.openxmlformats.org/officeDocument/2006/relationships/hyperlink" Target="https://authproxy.bma.org.uk/process/redirects?url=https://ovidsp.ovid.com/ovidweb.cgi?T=JS&amp;CSC=Y&amp;NEWS=N&amp;PAGE=fulltext&amp;D=emed15&amp;AN=72044886" TargetMode="External"/><Relationship Id="rId4028" Type="http://schemas.openxmlformats.org/officeDocument/2006/relationships/hyperlink" Target="https://doi.org/10.1016/j.biopsych.2013.04.030" TargetMode="External"/><Relationship Id="rId5356" Type="http://schemas.openxmlformats.org/officeDocument/2006/relationships/hyperlink" Target="https://authproxy.bma.org.uk/process/redirects?url=https://ovidsp.ovid.com/ovidweb.cgi?T=JS&amp;CSC=Y&amp;NEWS=N&amp;PAGE=fulltext&amp;D=emexa&amp;AN=2022927226" TargetMode="External"/><Relationship Id="rId287" Type="http://schemas.openxmlformats.org/officeDocument/2006/relationships/hyperlink" Target="https://authproxy.bma.org.uk/process/redirects?url=https://ovidsp.ovid.com/ovidweb.cgi?T=JS&amp;CSC=Y&amp;NEWS=N&amp;PAGE=fulltext&amp;D=emed15&amp;AN=71780660" TargetMode="External"/><Relationship Id="rId4027" Type="http://schemas.openxmlformats.org/officeDocument/2006/relationships/hyperlink" Target="https://doi.org/10.1016/j.ntt.2010.11.002" TargetMode="External"/><Relationship Id="rId5357" Type="http://schemas.openxmlformats.org/officeDocument/2006/relationships/hyperlink" Target="https://dx.doi.org/10.1097/ADM.0000000000000902" TargetMode="External"/><Relationship Id="rId4019" Type="http://schemas.openxmlformats.org/officeDocument/2006/relationships/hyperlink" Target="https://authproxy.bma.org.uk/process/redirects?url=https://ovidsp.ovid.com/ovidweb.cgi?T=JS&amp;CSC=Y&amp;NEWS=N&amp;PAGE=fulltext&amp;D=emed5&amp;AN=25198735" TargetMode="External"/><Relationship Id="rId4018" Type="http://schemas.openxmlformats.org/officeDocument/2006/relationships/hyperlink" Target="https://doi.org/10.1016/j.yebeh.2015.04.010" TargetMode="External"/><Relationship Id="rId5349" Type="http://schemas.openxmlformats.org/officeDocument/2006/relationships/hyperlink" Target="https://doi.org/10.1080/10683169608409777" TargetMode="External"/><Relationship Id="rId282" Type="http://schemas.openxmlformats.org/officeDocument/2006/relationships/hyperlink" Target="https://dx.doi.org/10.1016/j.ejpain.2010.09.013" TargetMode="External"/><Relationship Id="rId281" Type="http://schemas.openxmlformats.org/officeDocument/2006/relationships/hyperlink" Target="https://authproxy.bma.org.uk/process/redirects?url=https://ovidsp.ovid.com/ovidweb.cgi?T=JS&amp;CSC=Y&amp;NEWS=N&amp;PAGE=fulltext&amp;D=emed18&amp;AN=614153595" TargetMode="External"/><Relationship Id="rId280" Type="http://schemas.openxmlformats.org/officeDocument/2006/relationships/hyperlink" Target="https://dx.doi.org/10.1111/anae.13785" TargetMode="External"/><Relationship Id="rId5340" Type="http://schemas.openxmlformats.org/officeDocument/2006/relationships/hyperlink" Target="https://authproxy.bma.org.uk/process/redirects?url=https://ovidsp.ovid.com/ovidweb.cgi?T=JS&amp;CSC=Y&amp;NEWS=N&amp;PAGE=fulltext&amp;D=emed18&amp;AN=621223331" TargetMode="External"/><Relationship Id="rId275" Type="http://schemas.openxmlformats.org/officeDocument/2006/relationships/hyperlink" Target="https://dx.doi.org/10.1111/anae.14812" TargetMode="External"/><Relationship Id="rId4011" Type="http://schemas.openxmlformats.org/officeDocument/2006/relationships/hyperlink" Target="https://authproxy.bma.org.uk/process/redirects?url=https://ovidsp.ovid.com/ovidweb.cgi?T=JS&amp;CSC=Y&amp;NEWS=N&amp;PAGE=fulltext&amp;D=emed11&amp;AN=359295722" TargetMode="External"/><Relationship Id="rId5343" Type="http://schemas.openxmlformats.org/officeDocument/2006/relationships/hyperlink" Target="https://authproxy.bma.org.uk/process/redirects?url=https://ovidsp.ovid.com/ovidweb.cgi?T=JS&amp;CSC=Y&amp;NEWS=N&amp;PAGE=fulltext&amp;D=emed20&amp;AN=2002633301" TargetMode="External"/><Relationship Id="rId274" Type="http://schemas.openxmlformats.org/officeDocument/2006/relationships/hyperlink" Target="https://authproxy.bma.org.uk/process/redirects?url=https://ovidsp.ovid.com/ovidweb.cgi?T=JS&amp;CSC=Y&amp;NEWS=N&amp;PAGE=fulltext&amp;D=emed23&amp;AN=638786509" TargetMode="External"/><Relationship Id="rId4010" Type="http://schemas.openxmlformats.org/officeDocument/2006/relationships/hyperlink" Target="https://dx.doi.org/10.1016/j.clinthera.2010.07.014" TargetMode="External"/><Relationship Id="rId5344" Type="http://schemas.openxmlformats.org/officeDocument/2006/relationships/hyperlink" Target="https://doi.org/10.1111/dar.13196" TargetMode="External"/><Relationship Id="rId273" Type="http://schemas.openxmlformats.org/officeDocument/2006/relationships/hyperlink" Target="https://authproxy.bma.org.uk/process/redirects?url=https://ovidsp.ovid.com/ovidweb.cgi?T=JS&amp;CSC=Y&amp;NEWS=N&amp;PAGE=fulltext&amp;D=emed12&amp;AN=361999871" TargetMode="External"/><Relationship Id="rId4013" Type="http://schemas.openxmlformats.org/officeDocument/2006/relationships/hyperlink" Target="https://authproxy.bma.org.uk/process/redirects?url=https://ovidsp.ovid.com/ovidweb.cgi?T=JS&amp;CSC=Y&amp;NEWS=N&amp;PAGE=fulltext&amp;D=emed20&amp;AN=2002249557" TargetMode="External"/><Relationship Id="rId5341" Type="http://schemas.openxmlformats.org/officeDocument/2006/relationships/hyperlink" Target="https://doi.org/10.1097/NMD.0b013e318234c02c" TargetMode="External"/><Relationship Id="rId272" Type="http://schemas.openxmlformats.org/officeDocument/2006/relationships/hyperlink" Target="https://dx.doi.org/10.1007/s11524-010-9508-7" TargetMode="External"/><Relationship Id="rId4012" Type="http://schemas.openxmlformats.org/officeDocument/2006/relationships/hyperlink" Target="https://dx.doi.org/10.1016/j.addbeh.2019.106030" TargetMode="External"/><Relationship Id="rId5342" Type="http://schemas.openxmlformats.org/officeDocument/2006/relationships/hyperlink" Target="https://dx.doi.org/10.1016/j.ijrobp.2019.06.1201" TargetMode="External"/><Relationship Id="rId279" Type="http://schemas.openxmlformats.org/officeDocument/2006/relationships/hyperlink" Target="https://authproxy.bma.org.uk/process/redirects?url=https://ovidsp.ovid.com/ovidweb.cgi?T=JS&amp;CSC=Y&amp;NEWS=N&amp;PAGE=fulltext&amp;D=emed8&amp;AN=37369824" TargetMode="External"/><Relationship Id="rId4015" Type="http://schemas.openxmlformats.org/officeDocument/2006/relationships/hyperlink" Target="https://authproxy.bma.org.uk/process/redirects?url=https://ovidsp.ovid.com/ovidweb.cgi?T=JS&amp;CSC=Y&amp;NEWS=N&amp;PAGE=fulltext&amp;D=emed23&amp;AN=638462763" TargetMode="External"/><Relationship Id="rId5347" Type="http://schemas.openxmlformats.org/officeDocument/2006/relationships/hyperlink" Target="https://dx.doi.org/10.1016/j.addbeh.2010.07.007" TargetMode="External"/><Relationship Id="rId278" Type="http://schemas.openxmlformats.org/officeDocument/2006/relationships/hyperlink" Target="https://authproxy.bma.org.uk/process/redirects?url=https://ovidsp.ovid.com/ovidweb.cgi?T=JS&amp;CSC=Y&amp;NEWS=N&amp;PAGE=fulltext&amp;D=emed20&amp;AN=2001794965" TargetMode="External"/><Relationship Id="rId4014" Type="http://schemas.openxmlformats.org/officeDocument/2006/relationships/hyperlink" Target="https://dx.doi.org/10.1111/acer.14833" TargetMode="External"/><Relationship Id="rId5348" Type="http://schemas.openxmlformats.org/officeDocument/2006/relationships/hyperlink" Target="https://authproxy.bma.org.uk/process/redirects?url=https://ovidsp.ovid.com/ovidweb.cgi?T=JS&amp;CSC=Y&amp;NEWS=N&amp;PAGE=fulltext&amp;D=emed11&amp;AN=51024985" TargetMode="External"/><Relationship Id="rId277" Type="http://schemas.openxmlformats.org/officeDocument/2006/relationships/hyperlink" Target="https://dx.doi.org/10.1016/j.addbeh.2019.04.006" TargetMode="External"/><Relationship Id="rId4017" Type="http://schemas.openxmlformats.org/officeDocument/2006/relationships/hyperlink" Target="https://authproxy.bma.org.uk/process/redirects?url=https://ovidsp.ovid.com/ovidweb.cgi?T=JS&amp;CSC=Y&amp;NEWS=N&amp;PAGE=fulltext&amp;D=emed20&amp;AN=2001380202" TargetMode="External"/><Relationship Id="rId5345" Type="http://schemas.openxmlformats.org/officeDocument/2006/relationships/hyperlink" Target="https://dx.doi.org/10.1007/s10067-019-04712-0" TargetMode="External"/><Relationship Id="rId276" Type="http://schemas.openxmlformats.org/officeDocument/2006/relationships/hyperlink" Target="https://authproxy.bma.org.uk/process/redirects?url=https://ovidsp.ovid.com/ovidweb.cgi?T=JS&amp;CSC=Y&amp;NEWS=N&amp;PAGE=fulltext&amp;D=emed20&amp;AN=631513449" TargetMode="External"/><Relationship Id="rId4016" Type="http://schemas.openxmlformats.org/officeDocument/2006/relationships/hyperlink" Target="https://dx.doi.org/10.1213/01.ane.0000492812.61695.cb" TargetMode="External"/><Relationship Id="rId5346" Type="http://schemas.openxmlformats.org/officeDocument/2006/relationships/hyperlink" Target="https://authproxy.bma.org.uk/process/redirects?url=https://ovidsp.ovid.com/ovidweb.cgi?T=JS&amp;CSC=Y&amp;NEWS=N&amp;PAGE=fulltext&amp;D=emed20&amp;AN=2002412877" TargetMode="External"/><Relationship Id="rId1851" Type="http://schemas.openxmlformats.org/officeDocument/2006/relationships/hyperlink" Target="https://authproxy.bma.org.uk/process/redirects?url=https://ovidsp.ovid.com/ovidweb.cgi?T=JS&amp;CSC=Y&amp;NEWS=N&amp;PAGE=fulltext&amp;D=emed9&amp;AN=41383847" TargetMode="External"/><Relationship Id="rId1852" Type="http://schemas.openxmlformats.org/officeDocument/2006/relationships/hyperlink" Target="https://dx.doi.org/10.1177/20451253231200261" TargetMode="External"/><Relationship Id="rId1853" Type="http://schemas.openxmlformats.org/officeDocument/2006/relationships/hyperlink" Target="https://authproxy.bma.org.uk/process/redirects?url=https://ovidsp.ovid.com/ovidweb.cgi?T=JS&amp;CSC=Y&amp;NEWS=N&amp;PAGE=fulltext&amp;D=emexb&amp;AN=2026405700" TargetMode="External"/><Relationship Id="rId1854" Type="http://schemas.openxmlformats.org/officeDocument/2006/relationships/hyperlink" Target="https://dx.doi.org/10.23736/S0375-9393.22.16335-2" TargetMode="External"/><Relationship Id="rId1855" Type="http://schemas.openxmlformats.org/officeDocument/2006/relationships/hyperlink" Target="https://authproxy.bma.org.uk/process/redirects?url=https://ovidsp.ovid.com/ovidweb.cgi?T=JS&amp;CSC=Y&amp;NEWS=N&amp;PAGE=fulltext&amp;D=emed24&amp;AN=2021208225" TargetMode="External"/><Relationship Id="rId1856" Type="http://schemas.openxmlformats.org/officeDocument/2006/relationships/hyperlink" Target="https://dx.doi.org/10.1111/j.1460-9592.2008.02563.x" TargetMode="External"/><Relationship Id="rId1857" Type="http://schemas.openxmlformats.org/officeDocument/2006/relationships/hyperlink" Target="https://authproxy.bma.org.uk/process/redirects?url=https://ovidsp.ovid.com/ovidweb.cgi?T=JS&amp;CSC=Y&amp;NEWS=N&amp;PAGE=fulltext&amp;D=emed10&amp;AN=351777479" TargetMode="External"/><Relationship Id="rId1858" Type="http://schemas.openxmlformats.org/officeDocument/2006/relationships/hyperlink" Target="https://dx.doi.org/10.1038/s41386-022-01485-0" TargetMode="External"/><Relationship Id="rId1859" Type="http://schemas.openxmlformats.org/officeDocument/2006/relationships/hyperlink" Target="https://authproxy.bma.org.uk/process/redirects?url=https://ovidsp.ovid.com/ovidweb.cgi?T=JS&amp;CSC=Y&amp;NEWS=N&amp;PAGE=fulltext&amp;D=emed23&amp;AN=639855433" TargetMode="External"/><Relationship Id="rId1850" Type="http://schemas.openxmlformats.org/officeDocument/2006/relationships/hyperlink" Target="https://dx.doi.org/10.1016/j.jemermed.2005.03.007" TargetMode="External"/><Relationship Id="rId1840" Type="http://schemas.openxmlformats.org/officeDocument/2006/relationships/hyperlink" Target="https://dx.doi.org/10.53350/pjmhs2023173689" TargetMode="External"/><Relationship Id="rId1841" Type="http://schemas.openxmlformats.org/officeDocument/2006/relationships/hyperlink" Target="https://authproxy.bma.org.uk/process/redirects?url=https://ovidsp.ovid.com/ovidweb.cgi?T=JS&amp;CSC=Y&amp;NEWS=N&amp;PAGE=fulltext&amp;D=emexa&amp;AN=2024866337" TargetMode="External"/><Relationship Id="rId1842" Type="http://schemas.openxmlformats.org/officeDocument/2006/relationships/hyperlink" Target="https://dx.doi.org/10.5812/aapm.112296" TargetMode="External"/><Relationship Id="rId1843" Type="http://schemas.openxmlformats.org/officeDocument/2006/relationships/hyperlink" Target="https://authproxy.bma.org.uk/process/redirects?url=https://ovidsp.ovid.com/ovidweb.cgi?T=JS&amp;CSC=Y&amp;NEWS=N&amp;PAGE=fulltext&amp;D=emed23&amp;AN=2007173473" TargetMode="External"/><Relationship Id="rId1844" Type="http://schemas.openxmlformats.org/officeDocument/2006/relationships/hyperlink" Target="https://dx.doi.org/10.2174/2666082217666210716130354" TargetMode="External"/><Relationship Id="rId1845" Type="http://schemas.openxmlformats.org/officeDocument/2006/relationships/hyperlink" Target="https://authproxy.bma.org.uk/process/redirects?url=https://ovidsp.ovid.com/ovidweb.cgi?T=JS&amp;CSC=Y&amp;NEWS=N&amp;PAGE=fulltext&amp;D=emed23&amp;AN=2015722350" TargetMode="External"/><Relationship Id="rId1846" Type="http://schemas.openxmlformats.org/officeDocument/2006/relationships/hyperlink" Target="https://dx.doi.org/10.22088/cjim.9.3.220" TargetMode="External"/><Relationship Id="rId1847" Type="http://schemas.openxmlformats.org/officeDocument/2006/relationships/hyperlink" Target="https://authproxy.bma.org.uk/process/redirects?url=https://ovidsp.ovid.com/ovidweb.cgi?T=JS&amp;CSC=Y&amp;NEWS=N&amp;PAGE=fulltext&amp;D=emed19&amp;AN=622976039" TargetMode="External"/><Relationship Id="rId1848" Type="http://schemas.openxmlformats.org/officeDocument/2006/relationships/hyperlink" Target="https://dx.doi.org/10.1097/IOP.0b013e31818ab3ca" TargetMode="External"/><Relationship Id="rId1849" Type="http://schemas.openxmlformats.org/officeDocument/2006/relationships/hyperlink" Target="https://authproxy.bma.org.uk/process/redirects?url=https://ovidsp.ovid.com/ovidweb.cgi?T=JS&amp;CSC=Y&amp;NEWS=N&amp;PAGE=fulltext&amp;D=emed10&amp;AN=355130529" TargetMode="External"/><Relationship Id="rId1873" Type="http://schemas.openxmlformats.org/officeDocument/2006/relationships/hyperlink" Target="https://dx.doi.org/10.1016/S0016-5085%2820%2933556-3" TargetMode="External"/><Relationship Id="rId1874" Type="http://schemas.openxmlformats.org/officeDocument/2006/relationships/hyperlink" Target="https://authproxy.bma.org.uk/process/redirects?url=https://ovidsp.ovid.com/ovidweb.cgi?T=JS&amp;CSC=Y&amp;NEWS=N&amp;PAGE=fulltext&amp;D=emed21&amp;AN=2005914568" TargetMode="External"/><Relationship Id="rId1875" Type="http://schemas.openxmlformats.org/officeDocument/2006/relationships/hyperlink" Target="https://dx.doi.org/10.5055/JOM.2021.0615" TargetMode="External"/><Relationship Id="rId4901" Type="http://schemas.openxmlformats.org/officeDocument/2006/relationships/hyperlink" Target="https://doi.org/10.1016/j.psychres.2006.08.001" TargetMode="External"/><Relationship Id="rId1876" Type="http://schemas.openxmlformats.org/officeDocument/2006/relationships/hyperlink" Target="https://authproxy.bma.org.uk/process/redirects?url=https://ovidsp.ovid.com/ovidweb.cgi?T=JS&amp;CSC=Y&amp;NEWS=N&amp;PAGE=fulltext&amp;D=emed22&amp;AN=2011536343" TargetMode="External"/><Relationship Id="rId4900" Type="http://schemas.openxmlformats.org/officeDocument/2006/relationships/hyperlink" Target="https://authproxy.bma.org.uk/process/redirects?url=https://ovidsp.ovid.com/ovidweb.cgi?T=JS&amp;CSC=Y&amp;NEWS=N&amp;PAGE=fulltext&amp;D=emed12&amp;AN=70653344" TargetMode="External"/><Relationship Id="rId1877" Type="http://schemas.openxmlformats.org/officeDocument/2006/relationships/hyperlink" Target="https://dx.doi.org/10.59218/makrjms.2023.8.35.41" TargetMode="External"/><Relationship Id="rId4903" Type="http://schemas.openxmlformats.org/officeDocument/2006/relationships/hyperlink" Target="https://authproxy.bma.org.uk/process/redirects?url=https://ovidsp.ovid.com/ovidweb.cgi?T=JS&amp;CSC=Y&amp;NEWS=N&amp;PAGE=fulltext&amp;D=emed11&amp;AN=50488373" TargetMode="External"/><Relationship Id="rId1878" Type="http://schemas.openxmlformats.org/officeDocument/2006/relationships/hyperlink" Target="https://authproxy.bma.org.uk/process/redirects?url=https://ovidsp.ovid.com/ovidweb.cgi?T=JS&amp;CSC=Y&amp;NEWS=N&amp;PAGE=fulltext&amp;D=emexb&amp;AN=2026174921" TargetMode="External"/><Relationship Id="rId4902" Type="http://schemas.openxmlformats.org/officeDocument/2006/relationships/hyperlink" Target="https://dx.doi.org/10.1016/j.addbeh.2009.03.023" TargetMode="External"/><Relationship Id="rId1879" Type="http://schemas.openxmlformats.org/officeDocument/2006/relationships/hyperlink" Target="https://dx.doi.org/10.1038/npp.2015.327" TargetMode="External"/><Relationship Id="rId4905" Type="http://schemas.openxmlformats.org/officeDocument/2006/relationships/hyperlink" Target="https://authproxy.bma.org.uk/process/redirects?url=https://ovidsp.ovid.com/ovidweb.cgi?T=JS&amp;CSC=Y&amp;NEWS=N&amp;PAGE=fulltext&amp;D=emed15&amp;AN=372479435" TargetMode="External"/><Relationship Id="rId4904" Type="http://schemas.openxmlformats.org/officeDocument/2006/relationships/hyperlink" Target="https://dx.doi.org/10.4137/SaRt.S13375" TargetMode="External"/><Relationship Id="rId4907" Type="http://schemas.openxmlformats.org/officeDocument/2006/relationships/hyperlink" Target="https://authproxy.bma.org.uk/process/redirects?url=https://ovidsp.ovid.com/ovidweb.cgi?T=JS&amp;CSC=Y&amp;NEWS=N&amp;PAGE=fulltext&amp;D=emed11&amp;AN=358123272" TargetMode="External"/><Relationship Id="rId4906" Type="http://schemas.openxmlformats.org/officeDocument/2006/relationships/hyperlink" Target="https://dx.doi.org/10.1213/ANE.0b013e3181b76371" TargetMode="External"/><Relationship Id="rId4909" Type="http://schemas.openxmlformats.org/officeDocument/2006/relationships/hyperlink" Target="https://dx.doi.org/10.1081/ADA-120001280" TargetMode="External"/><Relationship Id="rId4908" Type="http://schemas.openxmlformats.org/officeDocument/2006/relationships/hyperlink" Target="https://doi.org/10.1093/schbul/sbm011" TargetMode="External"/><Relationship Id="rId1870" Type="http://schemas.openxmlformats.org/officeDocument/2006/relationships/hyperlink" Target="https://authproxy.bma.org.uk/process/redirects?url=https://ovidsp.ovid.com/ovidweb.cgi?T=JS&amp;CSC=Y&amp;NEWS=N&amp;PAGE=fulltext&amp;D=emed9&amp;AN=41487143" TargetMode="External"/><Relationship Id="rId1871" Type="http://schemas.openxmlformats.org/officeDocument/2006/relationships/hyperlink" Target="https://dx.doi.org/10.4103/sja.SJA_260_19" TargetMode="External"/><Relationship Id="rId1872" Type="http://schemas.openxmlformats.org/officeDocument/2006/relationships/hyperlink" Target="https://authproxy.bma.org.uk/process/redirects?url=https://ovidsp.ovid.com/ovidweb.cgi?T=JS&amp;CSC=Y&amp;NEWS=N&amp;PAGE=fulltext&amp;D=emed21&amp;AN=630658041" TargetMode="External"/><Relationship Id="rId1862" Type="http://schemas.openxmlformats.org/officeDocument/2006/relationships/hyperlink" Target="https://dx.doi.org/10.1097/MJT.0000000000001573" TargetMode="External"/><Relationship Id="rId1863" Type="http://schemas.openxmlformats.org/officeDocument/2006/relationships/hyperlink" Target="https://authproxy.bma.org.uk/process/redirects?url=https://ovidsp.ovid.com/ovidweb.cgi?T=JS&amp;CSC=Y&amp;NEWS=N&amp;PAGE=fulltext&amp;D=emexa&amp;AN=2022171838" TargetMode="External"/><Relationship Id="rId1864" Type="http://schemas.openxmlformats.org/officeDocument/2006/relationships/hyperlink" Target="https://authproxy.bma.org.uk/process/redirects?url=https://ovidsp.ovid.com/ovidweb.cgi?T=JS&amp;CSC=Y&amp;NEWS=N&amp;PAGE=fulltext&amp;D=emed13&amp;AN=365901270" TargetMode="External"/><Relationship Id="rId1865" Type="http://schemas.openxmlformats.org/officeDocument/2006/relationships/hyperlink" Target="https://dx.doi.org/10.1155/2018/4315931" TargetMode="External"/><Relationship Id="rId1866" Type="http://schemas.openxmlformats.org/officeDocument/2006/relationships/hyperlink" Target="https://authproxy.bma.org.uk/process/redirects?url=https://ovidsp.ovid.com/ovidweb.cgi?T=JS&amp;CSC=Y&amp;NEWS=N&amp;PAGE=fulltext&amp;D=emed19&amp;AN=622362445" TargetMode="External"/><Relationship Id="rId1867" Type="http://schemas.openxmlformats.org/officeDocument/2006/relationships/hyperlink" Target="https://dx.doi.org/10.4328/JCAM.641" TargetMode="External"/><Relationship Id="rId1868" Type="http://schemas.openxmlformats.org/officeDocument/2006/relationships/hyperlink" Target="https://authproxy.bma.org.uk/process/redirects?url=https://ovidsp.ovid.com/ovidweb.cgi?T=JS&amp;CSC=Y&amp;NEWS=N&amp;PAGE=fulltext&amp;D=emed13&amp;AN=364222587" TargetMode="External"/><Relationship Id="rId1869" Type="http://schemas.openxmlformats.org/officeDocument/2006/relationships/hyperlink" Target="https://dx.doi.org/10.1093/bja/aei148" TargetMode="External"/><Relationship Id="rId1860" Type="http://schemas.openxmlformats.org/officeDocument/2006/relationships/hyperlink" Target="https://dx.doi.org/10.1111/appy.12002" TargetMode="External"/><Relationship Id="rId1861" Type="http://schemas.openxmlformats.org/officeDocument/2006/relationships/hyperlink" Target="https://authproxy.bma.org.uk/process/redirects?url=https://ovidsp.ovid.com/ovidweb.cgi?T=JS&amp;CSC=Y&amp;NEWS=N&amp;PAGE=fulltext&amp;D=emed13&amp;AN=70911317" TargetMode="External"/><Relationship Id="rId1810" Type="http://schemas.openxmlformats.org/officeDocument/2006/relationships/hyperlink" Target="https://dx.doi.org/10.1016/S0272-7358%2899%2900032-X" TargetMode="External"/><Relationship Id="rId1811" Type="http://schemas.openxmlformats.org/officeDocument/2006/relationships/hyperlink" Target="https://authproxy.bma.org.uk/process/redirects?url=https://ovidsp.ovid.com/ovidweb.cgi?T=JS&amp;CSC=Y&amp;NEWS=N&amp;PAGE=fulltext&amp;D=emed7&amp;AN=30952897" TargetMode="External"/><Relationship Id="rId1812" Type="http://schemas.openxmlformats.org/officeDocument/2006/relationships/hyperlink" Target="https://doi.org/10.1016/j.ntt.2015.03.002" TargetMode="External"/><Relationship Id="rId1813" Type="http://schemas.openxmlformats.org/officeDocument/2006/relationships/hyperlink" Target="https://doi.org/10.1542/peds.2006-3482" TargetMode="External"/><Relationship Id="rId1814" Type="http://schemas.openxmlformats.org/officeDocument/2006/relationships/hyperlink" Target="https://dx.doi.org/10.1016/j.ntt.2014.11.005" TargetMode="External"/><Relationship Id="rId1815" Type="http://schemas.openxmlformats.org/officeDocument/2006/relationships/hyperlink" Target="https://authproxy.bma.org.uk/process/redirects?url=https://ovidsp.ovid.com/ovidweb.cgi?T=JS&amp;CSC=Y&amp;NEWS=N&amp;PAGE=fulltext&amp;D=emed16&amp;AN=602076853" TargetMode="External"/><Relationship Id="rId1816" Type="http://schemas.openxmlformats.org/officeDocument/2006/relationships/hyperlink" Target="https://doi.org/10.1017/S0954579415000504" TargetMode="External"/><Relationship Id="rId1817" Type="http://schemas.openxmlformats.org/officeDocument/2006/relationships/hyperlink" Target="https://dx.doi.org/10.1136/bmjopen-2022-069134" TargetMode="External"/><Relationship Id="rId1818" Type="http://schemas.openxmlformats.org/officeDocument/2006/relationships/hyperlink" Target="https://authproxy.bma.org.uk/process/redirects?url=https://ovidsp.ovid.com/ovidweb.cgi?T=JS&amp;CSC=Y&amp;NEWS=N&amp;PAGE=fulltext&amp;D=emexa&amp;AN=2024351850" TargetMode="External"/><Relationship Id="rId1819" Type="http://schemas.openxmlformats.org/officeDocument/2006/relationships/hyperlink" Target="https://dx.doi.org/10.1016/j.jclinane.2023.111299" TargetMode="External"/><Relationship Id="rId4080" Type="http://schemas.openxmlformats.org/officeDocument/2006/relationships/hyperlink" Target="https://dx.doi.org/10.1097/01.JU.0000556770.54241.3e" TargetMode="External"/><Relationship Id="rId4082" Type="http://schemas.openxmlformats.org/officeDocument/2006/relationships/hyperlink" Target="https://authproxy.bma.org.uk/process/redirects?url=https://ovidsp.ovid.com/ovidweb.cgi?T=JS&amp;CSC=Y&amp;NEWS=N&amp;PAGE=fulltext&amp;D=emed22&amp;AN=2005769080" TargetMode="External"/><Relationship Id="rId4081" Type="http://schemas.openxmlformats.org/officeDocument/2006/relationships/hyperlink" Target="https://authproxy.bma.org.uk/process/redirects?url=https://ovidsp.ovid.com/ovidweb.cgi?T=JS&amp;CSC=Y&amp;NEWS=N&amp;PAGE=fulltext&amp;D=emed20&amp;AN=629468550" TargetMode="External"/><Relationship Id="rId4084" Type="http://schemas.openxmlformats.org/officeDocument/2006/relationships/hyperlink" Target="https://authproxy.bma.org.uk/process/redirects?url=https://ovidsp.ovid.com/ovidweb.cgi?T=JS&amp;CSC=Y&amp;NEWS=N&amp;PAGE=fulltext&amp;D=emed20&amp;AN=2004114756" TargetMode="External"/><Relationship Id="rId4083" Type="http://schemas.openxmlformats.org/officeDocument/2006/relationships/hyperlink" Target="https://dx.doi.org/10.1371/journal.pmed.1002922" TargetMode="External"/><Relationship Id="rId4086" Type="http://schemas.openxmlformats.org/officeDocument/2006/relationships/hyperlink" Target="https://authproxy.bma.org.uk/process/redirects?url=https://ovidsp.ovid.com/ovidweb.cgi?T=JS&amp;CSC=Y&amp;NEWS=N&amp;PAGE=fulltext&amp;D=emed20&amp;AN=2001914715" TargetMode="External"/><Relationship Id="rId4085" Type="http://schemas.openxmlformats.org/officeDocument/2006/relationships/hyperlink" Target="https://dx.doi.org/10.1016/S0016-5085%2819%2940211-4" TargetMode="External"/><Relationship Id="rId4088" Type="http://schemas.openxmlformats.org/officeDocument/2006/relationships/hyperlink" Target="https://authproxy.bma.org.uk/process/redirects?url=https://ovidsp.ovid.com/ovidweb.cgi?T=JS&amp;CSC=Y&amp;NEWS=N&amp;PAGE=fulltext&amp;D=emed20&amp;AN=2001455869" TargetMode="External"/><Relationship Id="rId4087" Type="http://schemas.openxmlformats.org/officeDocument/2006/relationships/hyperlink" Target="https://dx.doi.org/10.1016/j.drugpo.2018.10.013" TargetMode="External"/><Relationship Id="rId4089" Type="http://schemas.openxmlformats.org/officeDocument/2006/relationships/hyperlink" Target="https://dx.doi.org/10.1016/j.jad.2010.02.106" TargetMode="External"/><Relationship Id="rId1800" Type="http://schemas.openxmlformats.org/officeDocument/2006/relationships/hyperlink" Target="https://dx.doi.org/10.1016/j.brainresbull.2022.12.003" TargetMode="External"/><Relationship Id="rId1801" Type="http://schemas.openxmlformats.org/officeDocument/2006/relationships/hyperlink" Target="https://authproxy.bma.org.uk/process/redirects?url=https://ovidsp.ovid.com/ovidweb.cgi?T=JS&amp;CSC=Y&amp;NEWS=N&amp;PAGE=fulltext&amp;D=emed24&amp;AN=2021734279" TargetMode="External"/><Relationship Id="rId1802" Type="http://schemas.openxmlformats.org/officeDocument/2006/relationships/hyperlink" Target="https://dx.doi.org/10.1097/00000542-200506000-00027" TargetMode="External"/><Relationship Id="rId1803" Type="http://schemas.openxmlformats.org/officeDocument/2006/relationships/hyperlink" Target="https://authproxy.bma.org.uk/process/redirects?url=https://ovidsp.ovid.com/ovidweb.cgi?T=JS&amp;CSC=Y&amp;NEWS=N&amp;PAGE=fulltext&amp;D=emed9&amp;AN=40745845" TargetMode="External"/><Relationship Id="rId1804" Type="http://schemas.openxmlformats.org/officeDocument/2006/relationships/hyperlink" Target="https://dx.doi.org/10.1002/art.39977" TargetMode="External"/><Relationship Id="rId1805" Type="http://schemas.openxmlformats.org/officeDocument/2006/relationships/hyperlink" Target="https://authproxy.bma.org.uk/process/redirects?url=https://ovidsp.ovid.com/ovidweb.cgi?T=JS&amp;CSC=Y&amp;NEWS=N&amp;PAGE=fulltext&amp;D=emed17&amp;AN=613887033" TargetMode="External"/><Relationship Id="rId1806" Type="http://schemas.openxmlformats.org/officeDocument/2006/relationships/hyperlink" Target="https://authproxy.bma.org.uk/process/redirects?url=https://ovidsp.ovid.com/ovidweb.cgi?T=JS&amp;CSC=Y&amp;NEWS=N&amp;PAGE=fulltext&amp;D=emed16&amp;AN=72067261" TargetMode="External"/><Relationship Id="rId1807" Type="http://schemas.openxmlformats.org/officeDocument/2006/relationships/hyperlink" Target="https://dx.doi.org/10.1016/j.ijsu.2021.105962" TargetMode="External"/><Relationship Id="rId1808" Type="http://schemas.openxmlformats.org/officeDocument/2006/relationships/hyperlink" Target="https://authproxy.bma.org.uk/process/redirects?url=https://ovidsp.ovid.com/ovidweb.cgi?T=JS&amp;CSC=Y&amp;NEWS=N&amp;PAGE=fulltext&amp;D=emed22&amp;AN=2012079099" TargetMode="External"/><Relationship Id="rId1809" Type="http://schemas.openxmlformats.org/officeDocument/2006/relationships/hyperlink" Target="https://doi.org/10.1016/j.jad.2023.07.103" TargetMode="External"/><Relationship Id="rId4071" Type="http://schemas.openxmlformats.org/officeDocument/2006/relationships/hyperlink" Target="https://authproxy.bma.org.uk/process/redirects?url=https://ovidsp.ovid.com/ovidweb.cgi?T=JS&amp;CSC=Y&amp;NEWS=N&amp;PAGE=fulltext&amp;D=emexa&amp;AN=2013386713" TargetMode="External"/><Relationship Id="rId4070" Type="http://schemas.openxmlformats.org/officeDocument/2006/relationships/hyperlink" Target="https://dx.doi.org/10.3390/children8040268" TargetMode="External"/><Relationship Id="rId4073" Type="http://schemas.openxmlformats.org/officeDocument/2006/relationships/hyperlink" Target="https://authproxy.bma.org.uk/process/redirects?url=https://ovidsp.ovid.com/ovidweb.cgi?T=JS&amp;CSC=Y&amp;NEWS=N&amp;PAGE=fulltext&amp;D=emexb&amp;AN=2024483646" TargetMode="External"/><Relationship Id="rId4072" Type="http://schemas.openxmlformats.org/officeDocument/2006/relationships/hyperlink" Target="https://dx.doi.org/10.1007/s00464-023-10265-w" TargetMode="External"/><Relationship Id="rId4075" Type="http://schemas.openxmlformats.org/officeDocument/2006/relationships/hyperlink" Target="https://authproxy.bma.org.uk/process/redirects?url=https://ovidsp.ovid.com/ovidweb.cgi?T=JS&amp;CSC=Y&amp;NEWS=N&amp;PAGE=fulltext&amp;D=emed21&amp;AN=2004399783" TargetMode="External"/><Relationship Id="rId4074" Type="http://schemas.openxmlformats.org/officeDocument/2006/relationships/hyperlink" Target="https://dx.doi.org/10.1177/1178221820909352" TargetMode="External"/><Relationship Id="rId4077" Type="http://schemas.openxmlformats.org/officeDocument/2006/relationships/hyperlink" Target="https://authproxy.bma.org.uk/process/redirects?url=https://ovidsp.ovid.com/ovidweb.cgi?T=JS&amp;CSC=Y&amp;NEWS=N&amp;PAGE=fulltext&amp;D=emed19&amp;AN=620556023" TargetMode="External"/><Relationship Id="rId4076" Type="http://schemas.openxmlformats.org/officeDocument/2006/relationships/hyperlink" Target="https://dx.doi.org/10.1016/j.addbeh.2018.01.024" TargetMode="External"/><Relationship Id="rId4079" Type="http://schemas.openxmlformats.org/officeDocument/2006/relationships/hyperlink" Target="https://doi.org/10.1007/s10461-016-1369-y" TargetMode="External"/><Relationship Id="rId4078" Type="http://schemas.openxmlformats.org/officeDocument/2006/relationships/hyperlink" Target="https://doi.org/10.1016/j.drugalcdep.2003.10.012" TargetMode="External"/><Relationship Id="rId1830" Type="http://schemas.openxmlformats.org/officeDocument/2006/relationships/hyperlink" Target="https://authproxy.bma.org.uk/process/redirects?url=https://ovidsp.ovid.com/ovidweb.cgi?T=JS&amp;CSC=Y&amp;NEWS=N&amp;PAGE=fulltext&amp;D=emed21&amp;AN=2003763954" TargetMode="External"/><Relationship Id="rId1831" Type="http://schemas.openxmlformats.org/officeDocument/2006/relationships/hyperlink" Target="https://dx.doi.org/10.1038/npp.2016.240" TargetMode="External"/><Relationship Id="rId1832" Type="http://schemas.openxmlformats.org/officeDocument/2006/relationships/hyperlink" Target="https://authproxy.bma.org.uk/process/redirects?url=https://ovidsp.ovid.com/ovidweb.cgi?T=JS&amp;CSC=Y&amp;NEWS=N&amp;PAGE=fulltext&amp;D=emed17&amp;AN=613896616" TargetMode="External"/><Relationship Id="rId1833" Type="http://schemas.openxmlformats.org/officeDocument/2006/relationships/hyperlink" Target="https://authproxy.bma.org.uk/process/redirects?url=https://ovidsp.ovid.com/ovidweb.cgi?T=JS&amp;CSC=Y&amp;NEWS=N&amp;PAGE=fulltext&amp;D=emed24&amp;AN=2018687597" TargetMode="External"/><Relationship Id="rId1834" Type="http://schemas.openxmlformats.org/officeDocument/2006/relationships/hyperlink" Target="https://dx.doi.org/10.3389/fped.2022.974917" TargetMode="External"/><Relationship Id="rId1835" Type="http://schemas.openxmlformats.org/officeDocument/2006/relationships/hyperlink" Target="https://authproxy.bma.org.uk/process/redirects?url=https://ovidsp.ovid.com/ovidweb.cgi?T=JS&amp;CSC=Y&amp;NEWS=N&amp;PAGE=fulltext&amp;D=emed24&amp;AN=2018863357" TargetMode="External"/><Relationship Id="rId1836" Type="http://schemas.openxmlformats.org/officeDocument/2006/relationships/hyperlink" Target="https://dx.doi.org/10.1016/j.toxicon.2023.107096" TargetMode="External"/><Relationship Id="rId1837" Type="http://schemas.openxmlformats.org/officeDocument/2006/relationships/hyperlink" Target="https://authproxy.bma.org.uk/process/redirects?url=https://ovidsp.ovid.com/ovidweb.cgi?T=JS&amp;CSC=Y&amp;NEWS=N&amp;PAGE=fulltext&amp;D=emexa&amp;AN=2023543081" TargetMode="External"/><Relationship Id="rId1838" Type="http://schemas.openxmlformats.org/officeDocument/2006/relationships/hyperlink" Target="https://dx.doi.org/10.1046/j.1365-2346.1999.00597.x" TargetMode="External"/><Relationship Id="rId1839" Type="http://schemas.openxmlformats.org/officeDocument/2006/relationships/hyperlink" Target="https://authproxy.bma.org.uk/process/redirects?url=https://ovidsp.ovid.com/ovidweb.cgi?T=JS&amp;CSC=Y&amp;NEWS=N&amp;PAGE=fulltext&amp;D=emed6&amp;AN=30179195" TargetMode="External"/><Relationship Id="rId1820" Type="http://schemas.openxmlformats.org/officeDocument/2006/relationships/hyperlink" Target="https://authproxy.bma.org.uk/process/redirects?url=https://ovidsp.ovid.com/ovidweb.cgi?T=JS&amp;CSC=Y&amp;NEWS=N&amp;PAGE=fulltext&amp;D=emexb&amp;AN=2028213641" TargetMode="External"/><Relationship Id="rId1821" Type="http://schemas.openxmlformats.org/officeDocument/2006/relationships/hyperlink" Target="https://dx.doi.org/10.1136/bmjopen-2022-061535" TargetMode="External"/><Relationship Id="rId1822" Type="http://schemas.openxmlformats.org/officeDocument/2006/relationships/hyperlink" Target="https://authproxy.bma.org.uk/process/redirects?url=https://ovidsp.ovid.com/ovidweb.cgi?T=JS&amp;CSC=Y&amp;NEWS=N&amp;PAGE=fulltext&amp;D=emed24&amp;AN=2019699722" TargetMode="External"/><Relationship Id="rId1823" Type="http://schemas.openxmlformats.org/officeDocument/2006/relationships/hyperlink" Target="https://dx.doi.org/10.2147/DDDT.S422356" TargetMode="External"/><Relationship Id="rId1824" Type="http://schemas.openxmlformats.org/officeDocument/2006/relationships/hyperlink" Target="https://authproxy.bma.org.uk/process/redirects?url=https://ovidsp.ovid.com/ovidweb.cgi?T=JS&amp;CSC=Y&amp;NEWS=N&amp;PAGE=fulltext&amp;D=emexb&amp;AN=2026613154" TargetMode="External"/><Relationship Id="rId1825" Type="http://schemas.openxmlformats.org/officeDocument/2006/relationships/hyperlink" Target="https://doi.org/10.1177/0269881120922955" TargetMode="External"/><Relationship Id="rId1826" Type="http://schemas.openxmlformats.org/officeDocument/2006/relationships/hyperlink" Target="https://dx.doi.org/10.1016/j.jemermed.2023.05.004" TargetMode="External"/><Relationship Id="rId1827" Type="http://schemas.openxmlformats.org/officeDocument/2006/relationships/hyperlink" Target="https://authproxy.bma.org.uk/process/redirects?url=https://ovidsp.ovid.com/ovidweb.cgi?T=JS&amp;CSC=Y&amp;NEWS=N&amp;PAGE=fulltext&amp;D=emexb&amp;AN=2026940922" TargetMode="External"/><Relationship Id="rId1828" Type="http://schemas.openxmlformats.org/officeDocument/2006/relationships/hyperlink" Target="https://dx.doi.org/10.1097/00000542-199812000-00015" TargetMode="External"/><Relationship Id="rId1829" Type="http://schemas.openxmlformats.org/officeDocument/2006/relationships/hyperlink" Target="https://authproxy.bma.org.uk/process/redirects?url=https://ovidsp.ovid.com/ovidweb.cgi?T=JS&amp;CSC=Y&amp;NEWS=N&amp;PAGE=fulltext&amp;D=emed6&amp;AN=29001576" TargetMode="External"/><Relationship Id="rId4091" Type="http://schemas.openxmlformats.org/officeDocument/2006/relationships/hyperlink" Target="https://dx.doi.org/10.1111/acem.12974" TargetMode="External"/><Relationship Id="rId4090" Type="http://schemas.openxmlformats.org/officeDocument/2006/relationships/hyperlink" Target="https://authproxy.bma.org.uk/process/redirects?url=https://ovidsp.ovid.com/ovidweb.cgi?T=JS&amp;CSC=Y&amp;NEWS=N&amp;PAGE=fulltext&amp;D=emed11&amp;AN=50807492" TargetMode="External"/><Relationship Id="rId4093" Type="http://schemas.openxmlformats.org/officeDocument/2006/relationships/hyperlink" Target="https://dx.doi.org/10.1515/sjpain-2019-0130" TargetMode="External"/><Relationship Id="rId4092" Type="http://schemas.openxmlformats.org/officeDocument/2006/relationships/hyperlink" Target="https://authproxy.bma.org.uk/process/redirects?url=https://ovidsp.ovid.com/ovidweb.cgi?T=JS&amp;CSC=Y&amp;NEWS=N&amp;PAGE=fulltext&amp;D=emed17&amp;AN=72281016" TargetMode="External"/><Relationship Id="rId4095" Type="http://schemas.openxmlformats.org/officeDocument/2006/relationships/hyperlink" Target="https://dx.doi.org/10.1097/j.pain.0000000000001945" TargetMode="External"/><Relationship Id="rId4094" Type="http://schemas.openxmlformats.org/officeDocument/2006/relationships/hyperlink" Target="https://authproxy.bma.org.uk/process/redirects?url=https://ovidsp.ovid.com/ovidweb.cgi?T=JS&amp;CSC=Y&amp;NEWS=N&amp;PAGE=fulltext&amp;D=emed21&amp;AN=2004973046" TargetMode="External"/><Relationship Id="rId4097" Type="http://schemas.openxmlformats.org/officeDocument/2006/relationships/hyperlink" Target="https://dx.doi.org/10.1080/00325481.2022.2116839" TargetMode="External"/><Relationship Id="rId4096" Type="http://schemas.openxmlformats.org/officeDocument/2006/relationships/hyperlink" Target="https://authproxy.bma.org.uk/process/redirects?url=https://ovidsp.ovid.com/ovidweb.cgi?T=JS&amp;CSC=Y&amp;NEWS=N&amp;PAGE=fulltext&amp;D=emed21&amp;AN=634296417" TargetMode="External"/><Relationship Id="rId4099" Type="http://schemas.openxmlformats.org/officeDocument/2006/relationships/hyperlink" Target="https://dx.doi.org/10.1016/j.jpainsymman.2014.07.011" TargetMode="External"/><Relationship Id="rId4098" Type="http://schemas.openxmlformats.org/officeDocument/2006/relationships/hyperlink" Target="https://authproxy.bma.org.uk/process/redirects?url=https://ovidsp.ovid.com/ovidweb.cgi?T=JS&amp;CSC=Y&amp;NEWS=N&amp;PAGE=fulltext&amp;D=emed23&amp;AN=639321586" TargetMode="External"/><Relationship Id="rId2302" Type="http://schemas.openxmlformats.org/officeDocument/2006/relationships/hyperlink" Target="https://doi.org/10.1016/j.addbeh.2015.01.042" TargetMode="External"/><Relationship Id="rId3634" Type="http://schemas.openxmlformats.org/officeDocument/2006/relationships/hyperlink" Target="https://dx.doi.org/10.1001/jamanetworkopen.2021.19600" TargetMode="External"/><Relationship Id="rId4965" Type="http://schemas.openxmlformats.org/officeDocument/2006/relationships/hyperlink" Target="https://authproxy.bma.org.uk/process/redirects?url=https://ovidsp.ovid.com/ovidweb.cgi?T=JS&amp;CSC=Y&amp;NEWS=N&amp;PAGE=fulltext&amp;D=emed15&amp;AN=71640746" TargetMode="External"/><Relationship Id="rId2303" Type="http://schemas.openxmlformats.org/officeDocument/2006/relationships/hyperlink" Target="https://dx.doi.org/10.1111/1475-6773.12836" TargetMode="External"/><Relationship Id="rId3633" Type="http://schemas.openxmlformats.org/officeDocument/2006/relationships/hyperlink" Target="https://authproxy.bma.org.uk/process/redirects?url=https://ovidsp.ovid.com/ovidweb.cgi?T=JS&amp;CSC=Y&amp;NEWS=N&amp;PAGE=fulltext&amp;D=emed24&amp;AN=2019575173" TargetMode="External"/><Relationship Id="rId4964" Type="http://schemas.openxmlformats.org/officeDocument/2006/relationships/hyperlink" Target="https://authproxy.bma.org.uk/process/redirects?url=https://ovidsp.ovid.com/ovidweb.cgi?T=JS&amp;CSC=Y&amp;NEWS=N&amp;PAGE=fulltext&amp;D=emed21&amp;AN=2004852918" TargetMode="External"/><Relationship Id="rId2304" Type="http://schemas.openxmlformats.org/officeDocument/2006/relationships/hyperlink" Target="https://authproxy.bma.org.uk/process/redirects?url=https://ovidsp.ovid.com/ovidweb.cgi?T=JS&amp;CSC=Y&amp;NEWS=N&amp;PAGE=fulltext&amp;D=emed19&amp;AN=620858152" TargetMode="External"/><Relationship Id="rId3636" Type="http://schemas.openxmlformats.org/officeDocument/2006/relationships/hyperlink" Target="https://dx.doi.org/10.1007/s00296-009-1086-1" TargetMode="External"/><Relationship Id="rId4967" Type="http://schemas.openxmlformats.org/officeDocument/2006/relationships/hyperlink" Target="https://authproxy.bma.org.uk/process/redirects?url=https://ovidsp.ovid.com/ovidweb.cgi?T=JS&amp;CSC=Y&amp;NEWS=N&amp;PAGE=fulltext&amp;D=emed24&amp;AN=638065451" TargetMode="External"/><Relationship Id="rId2305" Type="http://schemas.openxmlformats.org/officeDocument/2006/relationships/hyperlink" Target="https://dx.doi.org/10.1007/s13142-016-0423-7" TargetMode="External"/><Relationship Id="rId3635" Type="http://schemas.openxmlformats.org/officeDocument/2006/relationships/hyperlink" Target="https://authproxy.bma.org.uk/process/redirects?url=https://ovidsp.ovid.com/ovidweb.cgi?T=JS&amp;CSC=Y&amp;NEWS=N&amp;PAGE=fulltext&amp;D=emed22&amp;AN=635707178" TargetMode="External"/><Relationship Id="rId4966" Type="http://schemas.openxmlformats.org/officeDocument/2006/relationships/hyperlink" Target="https://dx.doi.org/10.1001/jamapsychiatry.2022.1025" TargetMode="External"/><Relationship Id="rId2306" Type="http://schemas.openxmlformats.org/officeDocument/2006/relationships/hyperlink" Target="https://authproxy.bma.org.uk/process/redirects?url=https://ovidsp.ovid.com/ovidweb.cgi?T=JS&amp;CSC=Y&amp;NEWS=N&amp;PAGE=fulltext&amp;D=emed17&amp;AN=613244489" TargetMode="External"/><Relationship Id="rId3638" Type="http://schemas.openxmlformats.org/officeDocument/2006/relationships/hyperlink" Target="https://authproxy.bma.org.uk/process/redirects?url=https://ovidsp.ovid.com/ovidweb.cgi?T=JS&amp;CSC=Y&amp;NEWS=N&amp;PAGE=fulltext&amp;D=emed5&amp;AN=128200213" TargetMode="External"/><Relationship Id="rId4969" Type="http://schemas.openxmlformats.org/officeDocument/2006/relationships/hyperlink" Target="https://dx.doi.org/10.1111/adb.13135" TargetMode="External"/><Relationship Id="rId2307" Type="http://schemas.openxmlformats.org/officeDocument/2006/relationships/hyperlink" Target="https://dx.doi.org/10.1016/j.jsat.2020.108097" TargetMode="External"/><Relationship Id="rId3637" Type="http://schemas.openxmlformats.org/officeDocument/2006/relationships/hyperlink" Target="https://authproxy.bma.org.uk/process/redirects?url=https://ovidsp.ovid.com/ovidweb.cgi?T=JS&amp;CSC=Y&amp;NEWS=N&amp;PAGE=fulltext&amp;D=emed11&amp;AN=50659610" TargetMode="External"/><Relationship Id="rId4968" Type="http://schemas.openxmlformats.org/officeDocument/2006/relationships/hyperlink" Target="https://doi.org/10.1080/09540121.2020.1801982" TargetMode="External"/><Relationship Id="rId2308" Type="http://schemas.openxmlformats.org/officeDocument/2006/relationships/hyperlink" Target="https://authproxy.bma.org.uk/process/redirects?url=https://ovidsp.ovid.com/ovidweb.cgi?T=JS&amp;CSC=Y&amp;NEWS=N&amp;PAGE=fulltext&amp;D=emed21&amp;AN=2007492003" TargetMode="External"/><Relationship Id="rId2309" Type="http://schemas.openxmlformats.org/officeDocument/2006/relationships/hyperlink" Target="https://doi.org/10.1111/acer.12631" TargetMode="External"/><Relationship Id="rId3639" Type="http://schemas.openxmlformats.org/officeDocument/2006/relationships/hyperlink" Target="https://doi.org/10.1080/09595230500537175" TargetMode="External"/><Relationship Id="rId3630" Type="http://schemas.openxmlformats.org/officeDocument/2006/relationships/hyperlink" Target="https://dx.doi.org/10.1016/S0959-289X%2896%2980010-0" TargetMode="External"/><Relationship Id="rId4961" Type="http://schemas.openxmlformats.org/officeDocument/2006/relationships/hyperlink" Target="https://dx.doi.org/10.1016/j.addbeh.2018.05.028" TargetMode="External"/><Relationship Id="rId4960" Type="http://schemas.openxmlformats.org/officeDocument/2006/relationships/hyperlink" Target="https://authproxy.bma.org.uk/process/redirects?url=https://ovidsp.ovid.com/ovidweb.cgi?T=JS&amp;CSC=Y&amp;NEWS=N&amp;PAGE=fulltext&amp;D=emed10&amp;AN=352037783" TargetMode="External"/><Relationship Id="rId2300" Type="http://schemas.openxmlformats.org/officeDocument/2006/relationships/hyperlink" Target="https://doi.org/10.1016/j.drugalcdep.2011.04.003" TargetMode="External"/><Relationship Id="rId3632" Type="http://schemas.openxmlformats.org/officeDocument/2006/relationships/hyperlink" Target="https://dx.doi.org/10.1155/2022/5776833" TargetMode="External"/><Relationship Id="rId4963" Type="http://schemas.openxmlformats.org/officeDocument/2006/relationships/hyperlink" Target="https://dx.doi.org/10.1016/j.soard.2019.12.015" TargetMode="External"/><Relationship Id="rId2301" Type="http://schemas.openxmlformats.org/officeDocument/2006/relationships/hyperlink" Target="https://doi.org/10.1097/ADT.0000000000000069" TargetMode="External"/><Relationship Id="rId3631" Type="http://schemas.openxmlformats.org/officeDocument/2006/relationships/hyperlink" Target="https://authproxy.bma.org.uk/process/redirects?url=https://ovidsp.ovid.com/ovidweb.cgi?T=JS&amp;CSC=Y&amp;NEWS=N&amp;PAGE=fulltext&amp;D=emed6&amp;AN=26127396" TargetMode="External"/><Relationship Id="rId4962" Type="http://schemas.openxmlformats.org/officeDocument/2006/relationships/hyperlink" Target="https://authproxy.bma.org.uk/process/redirects?url=https://ovidsp.ovid.com/ovidweb.cgi?T=JS&amp;CSC=Y&amp;NEWS=N&amp;PAGE=fulltext&amp;D=emed19&amp;AN=2000857635" TargetMode="External"/><Relationship Id="rId3623" Type="http://schemas.openxmlformats.org/officeDocument/2006/relationships/hyperlink" Target="https://authproxy.bma.org.uk/process/redirects?url=https://ovidsp.ovid.com/ovidweb.cgi?T=JS&amp;CSC=Y&amp;NEWS=N&amp;PAGE=fulltext&amp;D=emed14&amp;AN=52142237" TargetMode="External"/><Relationship Id="rId4954" Type="http://schemas.openxmlformats.org/officeDocument/2006/relationships/hyperlink" Target="https://dx.doi.org/10.1055/s-0032-1331035" TargetMode="External"/><Relationship Id="rId3622" Type="http://schemas.openxmlformats.org/officeDocument/2006/relationships/hyperlink" Target="https://dx.doi.org/10.1007/s00167-012-2149-5" TargetMode="External"/><Relationship Id="rId4953" Type="http://schemas.openxmlformats.org/officeDocument/2006/relationships/hyperlink" Target="https://authproxy.bma.org.uk/process/redirects?url=https://ovidsp.ovid.com/ovidweb.cgi?T=JS&amp;CSC=Y&amp;NEWS=N&amp;PAGE=fulltext&amp;D=emed24&amp;AN=2014769202" TargetMode="External"/><Relationship Id="rId3625" Type="http://schemas.openxmlformats.org/officeDocument/2006/relationships/hyperlink" Target="https://authproxy.bma.org.uk/process/redirects?url=https://ovidsp.ovid.com/ovidweb.cgi?T=JS&amp;CSC=Y&amp;NEWS=N&amp;PAGE=fulltext&amp;D=emexa&amp;AN=2022609042" TargetMode="External"/><Relationship Id="rId4956" Type="http://schemas.openxmlformats.org/officeDocument/2006/relationships/hyperlink" Target="https://dx.doi.org/10.1017/S0265021503001017" TargetMode="External"/><Relationship Id="rId3624" Type="http://schemas.openxmlformats.org/officeDocument/2006/relationships/hyperlink" Target="https://dx.doi.org/10.1097/ADM.0000000000001048" TargetMode="External"/><Relationship Id="rId4955" Type="http://schemas.openxmlformats.org/officeDocument/2006/relationships/hyperlink" Target="https://authproxy.bma.org.uk/process/redirects?url=https://ovidsp.ovid.com/ovidweb.cgi?T=JS&amp;CSC=Y&amp;NEWS=N&amp;PAGE=fulltext&amp;D=emed14&amp;AN=52381576" TargetMode="External"/><Relationship Id="rId3627" Type="http://schemas.openxmlformats.org/officeDocument/2006/relationships/hyperlink" Target="https://authproxy.bma.org.uk/process/redirects?url=https://ovidsp.ovid.com/ovidweb.cgi?T=JS&amp;CSC=Y&amp;NEWS=N&amp;PAGE=fulltext&amp;D=emed8&amp;AN=39561932" TargetMode="External"/><Relationship Id="rId4958" Type="http://schemas.openxmlformats.org/officeDocument/2006/relationships/hyperlink" Target="https://dx.doi.org/10.1186/s13741-022-00284-x" TargetMode="External"/><Relationship Id="rId3626" Type="http://schemas.openxmlformats.org/officeDocument/2006/relationships/hyperlink" Target="https://dx.doi.org/10.1007/BF03018450" TargetMode="External"/><Relationship Id="rId4957" Type="http://schemas.openxmlformats.org/officeDocument/2006/relationships/hyperlink" Target="https://authproxy.bma.org.uk/process/redirects?url=https://ovidsp.ovid.com/ovidweb.cgi?T=JS&amp;CSC=Y&amp;NEWS=N&amp;PAGE=fulltext&amp;D=emed8&amp;AN=36961881" TargetMode="External"/><Relationship Id="rId3629" Type="http://schemas.openxmlformats.org/officeDocument/2006/relationships/hyperlink" Target="https://authproxy.bma.org.uk/process/redirects?url=https://ovidsp.ovid.com/ovidweb.cgi?T=JS&amp;CSC=Y&amp;NEWS=N&amp;PAGE=fulltext&amp;D=emed8&amp;AN=37369522" TargetMode="External"/><Relationship Id="rId3628" Type="http://schemas.openxmlformats.org/officeDocument/2006/relationships/hyperlink" Target="https://dx.doi.org/10.1093/bja/aeg243" TargetMode="External"/><Relationship Id="rId4959" Type="http://schemas.openxmlformats.org/officeDocument/2006/relationships/hyperlink" Target="https://authproxy.bma.org.uk/process/redirects?url=https://ovidsp.ovid.com/ovidweb.cgi?T=JS&amp;CSC=Y&amp;NEWS=N&amp;PAGE=fulltext&amp;D=emexa&amp;AN=2019408699" TargetMode="External"/><Relationship Id="rId4950" Type="http://schemas.openxmlformats.org/officeDocument/2006/relationships/hyperlink" Target="https://dx.doi.org/10.1111/papr.12886" TargetMode="External"/><Relationship Id="rId3621" Type="http://schemas.openxmlformats.org/officeDocument/2006/relationships/hyperlink" Target="https://authproxy.bma.org.uk/process/redirects?url=https://ovidsp.ovid.com/ovidweb.cgi?T=JS&amp;CSC=Y&amp;NEWS=N&amp;PAGE=fulltext&amp;D=emexa&amp;AN=2016633923" TargetMode="External"/><Relationship Id="rId4952" Type="http://schemas.openxmlformats.org/officeDocument/2006/relationships/hyperlink" Target="https://dx.doi.org/10.1016/j.jsat.2021.108619" TargetMode="External"/><Relationship Id="rId3620" Type="http://schemas.openxmlformats.org/officeDocument/2006/relationships/hyperlink" Target="https://dx.doi.org/10.1097/BOT.0000000000001002" TargetMode="External"/><Relationship Id="rId4951" Type="http://schemas.openxmlformats.org/officeDocument/2006/relationships/hyperlink" Target="https://authproxy.bma.org.uk/process/redirects?url=https://ovidsp.ovid.com/ovidweb.cgi?T=JS&amp;CSC=Y&amp;NEWS=N&amp;PAGE=fulltext&amp;D=emed21&amp;AN=634099210" TargetMode="External"/><Relationship Id="rId2324" Type="http://schemas.openxmlformats.org/officeDocument/2006/relationships/hyperlink" Target="https://dx.doi.org/10.1038/npp.2014.204" TargetMode="External"/><Relationship Id="rId3656" Type="http://schemas.openxmlformats.org/officeDocument/2006/relationships/hyperlink" Target="https://authproxy.bma.org.uk/process/redirects?url=https://ovidsp.ovid.com/ovidweb.cgi?T=JS&amp;CSC=Y&amp;NEWS=N&amp;PAGE=fulltext&amp;D=emexa&amp;AN=2024584668" TargetMode="External"/><Relationship Id="rId4987" Type="http://schemas.openxmlformats.org/officeDocument/2006/relationships/hyperlink" Target="https://dx.doi.org/10.1080/15332640.2012.735176" TargetMode="External"/><Relationship Id="rId2325" Type="http://schemas.openxmlformats.org/officeDocument/2006/relationships/hyperlink" Target="https://authproxy.bma.org.uk/process/redirects?url=https://ovidsp.ovid.com/ovidweb.cgi?T=JS&amp;CSC=Y&amp;NEWS=N&amp;PAGE=fulltext&amp;D=emed16&amp;AN=600357783" TargetMode="External"/><Relationship Id="rId3655" Type="http://schemas.openxmlformats.org/officeDocument/2006/relationships/hyperlink" Target="https://dx.doi.org/10.1016/j.jad.2023.05.029" TargetMode="External"/><Relationship Id="rId4986" Type="http://schemas.openxmlformats.org/officeDocument/2006/relationships/hyperlink" Target="https://doi.org/10.1186/1747-597X-7-11" TargetMode="External"/><Relationship Id="rId2326" Type="http://schemas.openxmlformats.org/officeDocument/2006/relationships/hyperlink" Target="https://doi.org/10.1111/j.1360-0443.2004.00804.x" TargetMode="External"/><Relationship Id="rId3658" Type="http://schemas.openxmlformats.org/officeDocument/2006/relationships/hyperlink" Target="https://authproxy.bma.org.uk/process/redirects?url=https://ovidsp.ovid.com/ovidweb.cgi?T=JS&amp;CSC=Y&amp;NEWS=N&amp;PAGE=fulltext&amp;D=emed22&amp;AN=2010888701" TargetMode="External"/><Relationship Id="rId4989" Type="http://schemas.openxmlformats.org/officeDocument/2006/relationships/hyperlink" Target="https://doi.org/10.1523/JNEUROSCI.3694-15.2016" TargetMode="External"/><Relationship Id="rId2327" Type="http://schemas.openxmlformats.org/officeDocument/2006/relationships/hyperlink" Target="https://dx.doi.org/10.1097/BPO.0000000000001549" TargetMode="External"/><Relationship Id="rId3657" Type="http://schemas.openxmlformats.org/officeDocument/2006/relationships/hyperlink" Target="https://dx.doi.org/10.1016/j.ijporl.2021.110636" TargetMode="External"/><Relationship Id="rId4988" Type="http://schemas.openxmlformats.org/officeDocument/2006/relationships/hyperlink" Target="https://authproxy.bma.org.uk/process/redirects?url=https://ovidsp.ovid.com/ovidweb.cgi?T=JS&amp;CSC=Y&amp;NEWS=N&amp;PAGE=fulltext&amp;D=emed13&amp;AN=366291124" TargetMode="External"/><Relationship Id="rId2328" Type="http://schemas.openxmlformats.org/officeDocument/2006/relationships/hyperlink" Target="https://authproxy.bma.org.uk/process/redirects?url=https://ovidsp.ovid.com/ovidweb.cgi?T=JS&amp;CSC=Y&amp;NEWS=N&amp;PAGE=fulltext&amp;D=emexa&amp;AN=2024964785" TargetMode="External"/><Relationship Id="rId2329" Type="http://schemas.openxmlformats.org/officeDocument/2006/relationships/hyperlink" Target="https://dx.doi.org/10.7448/IAS.20.1.21472" TargetMode="External"/><Relationship Id="rId3659" Type="http://schemas.openxmlformats.org/officeDocument/2006/relationships/hyperlink" Target="https://authproxy.bma.org.uk/process/redirects?url=https://ovidsp.ovid.com/ovidweb.cgi?T=JS&amp;CSC=Y&amp;NEWS=N&amp;PAGE=fulltext&amp;D=emed8&amp;AN=39562100" TargetMode="External"/><Relationship Id="rId3650" Type="http://schemas.openxmlformats.org/officeDocument/2006/relationships/hyperlink" Target="https://doi.org/10.1016/j.drugalcdep.2006.05.021" TargetMode="External"/><Relationship Id="rId4981" Type="http://schemas.openxmlformats.org/officeDocument/2006/relationships/hyperlink" Target="https://authproxy.bma.org.uk/process/redirects?url=https://ovidsp.ovid.com/ovidweb.cgi?T=JS&amp;CSC=Y&amp;NEWS=N&amp;PAGE=fulltext&amp;D=emed22&amp;AN=2011545407" TargetMode="External"/><Relationship Id="rId4980" Type="http://schemas.openxmlformats.org/officeDocument/2006/relationships/hyperlink" Target="https://dx.doi.org/10.1016/j.jpsychires.2021.03.040" TargetMode="External"/><Relationship Id="rId2320" Type="http://schemas.openxmlformats.org/officeDocument/2006/relationships/hyperlink" Target="https://authproxy.bma.org.uk/process/redirects?url=https://ovidsp.ovid.com/ovidweb.cgi?T=JS&amp;CSC=Y&amp;NEWS=N&amp;PAGE=fulltext&amp;D=emed23&amp;AN=2020115288" TargetMode="External"/><Relationship Id="rId3652" Type="http://schemas.openxmlformats.org/officeDocument/2006/relationships/hyperlink" Target="https://authproxy.bma.org.uk/process/redirects?url=https://ovidsp.ovid.com/ovidweb.cgi?T=JS&amp;CSC=Y&amp;NEWS=N&amp;PAGE=fulltext&amp;D=emed22&amp;AN=634356480" TargetMode="External"/><Relationship Id="rId4983" Type="http://schemas.openxmlformats.org/officeDocument/2006/relationships/hyperlink" Target="https://authproxy.bma.org.uk/process/redirects?url=https://ovidsp.ovid.com/ovidweb.cgi?T=JS&amp;CSC=Y&amp;NEWS=N&amp;PAGE=fulltext&amp;D=emed12&amp;AN=362456271" TargetMode="External"/><Relationship Id="rId2321" Type="http://schemas.openxmlformats.org/officeDocument/2006/relationships/hyperlink" Target="https://doi.org/10.1007/s10461-014-0948-z" TargetMode="External"/><Relationship Id="rId3651" Type="http://schemas.openxmlformats.org/officeDocument/2006/relationships/hyperlink" Target="https://dx.doi.org/10.1097/AJP.0000000000000912" TargetMode="External"/><Relationship Id="rId4982" Type="http://schemas.openxmlformats.org/officeDocument/2006/relationships/hyperlink" Target="https://dx.doi.org/10.1093/qjmed/hcr039" TargetMode="External"/><Relationship Id="rId2322" Type="http://schemas.openxmlformats.org/officeDocument/2006/relationships/hyperlink" Target="https://doi.org/10.1055/s-0029-1223424" TargetMode="External"/><Relationship Id="rId3654" Type="http://schemas.openxmlformats.org/officeDocument/2006/relationships/hyperlink" Target="https://doi.org/10.1177/0022219409355481" TargetMode="External"/><Relationship Id="rId4985" Type="http://schemas.openxmlformats.org/officeDocument/2006/relationships/hyperlink" Target="https://authproxy.bma.org.uk/process/redirects?url=https://ovidsp.ovid.com/ovidweb.cgi?T=JS&amp;CSC=Y&amp;NEWS=N&amp;PAGE=fulltext&amp;D=emed21&amp;AN=2003520238" TargetMode="External"/><Relationship Id="rId2323" Type="http://schemas.openxmlformats.org/officeDocument/2006/relationships/hyperlink" Target="https://doi.org/10.1111/j.1521-0391.2014.12091.x" TargetMode="External"/><Relationship Id="rId3653" Type="http://schemas.openxmlformats.org/officeDocument/2006/relationships/hyperlink" Target="https://doi.org/10.1371/journal.pone.0015882" TargetMode="External"/><Relationship Id="rId4984" Type="http://schemas.openxmlformats.org/officeDocument/2006/relationships/hyperlink" Target="https://dx.doi.org/10.1055/s-0037-1606394" TargetMode="External"/><Relationship Id="rId2313" Type="http://schemas.openxmlformats.org/officeDocument/2006/relationships/hyperlink" Target="https://dx.doi.org/10.1111/j.1460-9592.2006.01999.x" TargetMode="External"/><Relationship Id="rId3645" Type="http://schemas.openxmlformats.org/officeDocument/2006/relationships/hyperlink" Target="https://authproxy.bma.org.uk/process/redirects?url=https://ovidsp.ovid.com/ovidweb.cgi?T=JS&amp;CSC=Y&amp;NEWS=N&amp;PAGE=fulltext&amp;D=emed17&amp;AN=72282295" TargetMode="External"/><Relationship Id="rId4976" Type="http://schemas.openxmlformats.org/officeDocument/2006/relationships/hyperlink" Target="https://authproxy.bma.org.uk/process/redirects?url=https://ovidsp.ovid.com/ovidweb.cgi?T=JS&amp;CSC=Y&amp;NEWS=N&amp;PAGE=fulltext&amp;D=emed12&amp;AN=51215659" TargetMode="External"/><Relationship Id="rId2314" Type="http://schemas.openxmlformats.org/officeDocument/2006/relationships/hyperlink" Target="https://authproxy.bma.org.uk/process/redirects?url=https://ovidsp.ovid.com/ovidweb.cgi?T=JS&amp;CSC=Y&amp;NEWS=N&amp;PAGE=fulltext&amp;D=emed10&amp;AN=44924375" TargetMode="External"/><Relationship Id="rId3644" Type="http://schemas.openxmlformats.org/officeDocument/2006/relationships/hyperlink" Target="https://dx.doi.org/10.3109/15563650.2016.1165952" TargetMode="External"/><Relationship Id="rId4975" Type="http://schemas.openxmlformats.org/officeDocument/2006/relationships/hyperlink" Target="https://dx.doi.org/10.1016/j.pnpbp.2010.12.002" TargetMode="External"/><Relationship Id="rId2315" Type="http://schemas.openxmlformats.org/officeDocument/2006/relationships/hyperlink" Target="https://doi.org/10.1007/s10995-017-2316-x" TargetMode="External"/><Relationship Id="rId3647" Type="http://schemas.openxmlformats.org/officeDocument/2006/relationships/hyperlink" Target="https://doi.org/10.1016/j.drugalcdep.2006.08.010" TargetMode="External"/><Relationship Id="rId4978" Type="http://schemas.openxmlformats.org/officeDocument/2006/relationships/hyperlink" Target="https://dx.doi.org/10.1542/peds.146.1_MeetingAbstract.104" TargetMode="External"/><Relationship Id="rId2316" Type="http://schemas.openxmlformats.org/officeDocument/2006/relationships/hyperlink" Target="https://doi.org/10.1016/j.drugpo.2021.103165" TargetMode="External"/><Relationship Id="rId3646" Type="http://schemas.openxmlformats.org/officeDocument/2006/relationships/hyperlink" Target="https://doi.org/10.1016/j.drugalcdep.2006.04.001" TargetMode="External"/><Relationship Id="rId4977" Type="http://schemas.openxmlformats.org/officeDocument/2006/relationships/hyperlink" Target="https://doi.org/10.1016/j.amepre.2019.04.024" TargetMode="External"/><Relationship Id="rId2317" Type="http://schemas.openxmlformats.org/officeDocument/2006/relationships/hyperlink" Target="https://doi.org/10.1016/j.drugpo.2015.04.013" TargetMode="External"/><Relationship Id="rId3649" Type="http://schemas.openxmlformats.org/officeDocument/2006/relationships/hyperlink" Target="https://authproxy.bma.org.uk/process/redirects?url=https://ovidsp.ovid.com/ovidweb.cgi?T=JS&amp;CSC=Y&amp;NEWS=N&amp;PAGE=fulltext&amp;D=emed19&amp;AN=621675726" TargetMode="External"/><Relationship Id="rId2318" Type="http://schemas.openxmlformats.org/officeDocument/2006/relationships/hyperlink" Target="https://authproxy.bma.org.uk/process/redirects?url=https://ovidsp.ovid.com/ovidweb.cgi?T=JS&amp;CSC=Y&amp;NEWS=N&amp;PAGE=fulltext&amp;D=emed11&amp;AN=70101170" TargetMode="External"/><Relationship Id="rId3648" Type="http://schemas.openxmlformats.org/officeDocument/2006/relationships/hyperlink" Target="https://doi.org/10.1097/00132576-200302040-00006" TargetMode="External"/><Relationship Id="rId4979" Type="http://schemas.openxmlformats.org/officeDocument/2006/relationships/hyperlink" Target="https://authproxy.bma.org.uk/process/redirects?url=https://ovidsp.ovid.com/ovidweb.cgi?T=JS&amp;CSC=Y&amp;NEWS=N&amp;PAGE=fulltext&amp;D=emed21&amp;AN=633623720" TargetMode="External"/><Relationship Id="rId2319" Type="http://schemas.openxmlformats.org/officeDocument/2006/relationships/hyperlink" Target="https://dx.doi.org/10.1016/S0090-8258%2822%2901341-5" TargetMode="External"/><Relationship Id="rId4970" Type="http://schemas.openxmlformats.org/officeDocument/2006/relationships/hyperlink" Target="https://authproxy.bma.org.uk/process/redirects?url=https://ovidsp.ovid.com/ovidweb.cgi?T=JS&amp;CSC=Y&amp;NEWS=N&amp;PAGE=fulltext&amp;D=emed24&amp;AN=2015164193" TargetMode="External"/><Relationship Id="rId3641" Type="http://schemas.openxmlformats.org/officeDocument/2006/relationships/hyperlink" Target="https://authproxy.bma.org.uk/process/redirects?url=https://ovidsp.ovid.com/ovidweb.cgi?T=JS&amp;CSC=Y&amp;NEWS=N&amp;PAGE=fulltext&amp;D=emed19&amp;AN=620836990" TargetMode="External"/><Relationship Id="rId4972" Type="http://schemas.openxmlformats.org/officeDocument/2006/relationships/hyperlink" Target="https://authproxy.bma.org.uk/process/redirects?url=https://ovidsp.ovid.com/ovidweb.cgi?T=JS&amp;CSC=Y&amp;NEWS=N&amp;PAGE=fulltext&amp;D=emed21&amp;AN=2006963889" TargetMode="External"/><Relationship Id="rId2310" Type="http://schemas.openxmlformats.org/officeDocument/2006/relationships/hyperlink" Target="https://doi.org/10.1016/S0306-4603(96)00005-6" TargetMode="External"/><Relationship Id="rId3640" Type="http://schemas.openxmlformats.org/officeDocument/2006/relationships/hyperlink" Target="https://dx.doi.org/10.1186/s13613-017-0345-7" TargetMode="External"/><Relationship Id="rId4971" Type="http://schemas.openxmlformats.org/officeDocument/2006/relationships/hyperlink" Target="https://dx.doi.org/10.1177/2515816320958174" TargetMode="External"/><Relationship Id="rId2311" Type="http://schemas.openxmlformats.org/officeDocument/2006/relationships/hyperlink" Target="https://dx.doi.org/10.1016/j.addbeh.2020.106572" TargetMode="External"/><Relationship Id="rId3643" Type="http://schemas.openxmlformats.org/officeDocument/2006/relationships/hyperlink" Target="https://authproxy.bma.org.uk/process/redirects?url=https://ovidsp.ovid.com/ovidweb.cgi?T=JS&amp;CSC=Y&amp;NEWS=N&amp;PAGE=fulltext&amp;D=emed11&amp;AN=354510797" TargetMode="External"/><Relationship Id="rId4974" Type="http://schemas.openxmlformats.org/officeDocument/2006/relationships/hyperlink" Target="https://dx.doi.org/10.1016/j.pnpbp.2010.12.002" TargetMode="External"/><Relationship Id="rId2312" Type="http://schemas.openxmlformats.org/officeDocument/2006/relationships/hyperlink" Target="https://authproxy.bma.org.uk/process/redirects?url=https://ovidsp.ovid.com/ovidweb.cgi?T=JS&amp;CSC=Y&amp;NEWS=N&amp;PAGE=fulltext&amp;D=emed22&amp;AN=2007579286" TargetMode="External"/><Relationship Id="rId3642" Type="http://schemas.openxmlformats.org/officeDocument/2006/relationships/hyperlink" Target="https://dx.doi.org/10.1016/j.apmr.2008.11.009" TargetMode="External"/><Relationship Id="rId4973" Type="http://schemas.openxmlformats.org/officeDocument/2006/relationships/hyperlink" Target="https://doi.org/10.1016/j.jsat.2011.12.006" TargetMode="External"/><Relationship Id="rId1895" Type="http://schemas.openxmlformats.org/officeDocument/2006/relationships/hyperlink" Target="https://doi.org/10.1027/0227-5910/a000282" TargetMode="External"/><Relationship Id="rId4921" Type="http://schemas.openxmlformats.org/officeDocument/2006/relationships/hyperlink" Target="https://authproxy.bma.org.uk/process/redirects?url=https://ovidsp.ovid.com/ovidweb.cgi?T=JS&amp;CSC=Y&amp;NEWS=N&amp;PAGE=fulltext&amp;D=emed19&amp;AN=623865414" TargetMode="External"/><Relationship Id="rId1896" Type="http://schemas.openxmlformats.org/officeDocument/2006/relationships/hyperlink" Target="https://dx.doi.org/10.1177/23259582211010952" TargetMode="External"/><Relationship Id="rId4920" Type="http://schemas.openxmlformats.org/officeDocument/2006/relationships/hyperlink" Target="https://dx.doi.org/10.1002/pds.4629" TargetMode="External"/><Relationship Id="rId1897" Type="http://schemas.openxmlformats.org/officeDocument/2006/relationships/hyperlink" Target="https://authproxy.bma.org.uk/process/redirects?url=https://ovidsp.ovid.com/ovidweb.cgi?T=JS&amp;CSC=Y&amp;NEWS=N&amp;PAGE=fulltext&amp;D=emed23&amp;AN=2011284328" TargetMode="External"/><Relationship Id="rId4923" Type="http://schemas.openxmlformats.org/officeDocument/2006/relationships/hyperlink" Target="https://authproxy.bma.org.uk/process/redirects?url=https://ovidsp.ovid.com/ovidweb.cgi?T=JS&amp;CSC=Y&amp;NEWS=N&amp;PAGE=fulltext&amp;D=emexb&amp;AN=642171122" TargetMode="External"/><Relationship Id="rId1898" Type="http://schemas.openxmlformats.org/officeDocument/2006/relationships/hyperlink" Target="https://dx.doi.org/10.1016/j.whi.2022.04.005" TargetMode="External"/><Relationship Id="rId4922" Type="http://schemas.openxmlformats.org/officeDocument/2006/relationships/hyperlink" Target="https://dx.doi.org/10.1192/j.eurpsy.2023.470" TargetMode="External"/><Relationship Id="rId1899" Type="http://schemas.openxmlformats.org/officeDocument/2006/relationships/hyperlink" Target="https://authproxy.bma.org.uk/process/redirects?url=https://ovidsp.ovid.com/ovidweb.cgi?T=JS&amp;CSC=Y&amp;NEWS=N&amp;PAGE=fulltext&amp;D=emexa&amp;AN=2018635893" TargetMode="External"/><Relationship Id="rId4925" Type="http://schemas.openxmlformats.org/officeDocument/2006/relationships/hyperlink" Target="https://authproxy.bma.org.uk/process/redirects?url=https://ovidsp.ovid.com/ovidweb.cgi?T=JS&amp;CSC=Y&amp;NEWS=N&amp;PAGE=fulltext&amp;D=emedx&amp;AN=642855817" TargetMode="External"/><Relationship Id="rId4924" Type="http://schemas.openxmlformats.org/officeDocument/2006/relationships/hyperlink" Target="https://doi.org/10.1111/jir.12514" TargetMode="External"/><Relationship Id="rId4927" Type="http://schemas.openxmlformats.org/officeDocument/2006/relationships/hyperlink" Target="https://authproxy.bma.org.uk/process/redirects?url=https://ovidsp.ovid.com/ovidweb.cgi?T=JS&amp;CSC=Y&amp;NEWS=N&amp;PAGE=fulltext&amp;D=emed16&amp;AN=53203401" TargetMode="External"/><Relationship Id="rId4926" Type="http://schemas.openxmlformats.org/officeDocument/2006/relationships/hyperlink" Target="https://dx.doi.org/10.1111/acps.12306" TargetMode="External"/><Relationship Id="rId4929" Type="http://schemas.openxmlformats.org/officeDocument/2006/relationships/hyperlink" Target="https://doi.org/10.1080/10826084.2023.2188427" TargetMode="External"/><Relationship Id="rId4928" Type="http://schemas.openxmlformats.org/officeDocument/2006/relationships/hyperlink" Target="https://doi.org/10.1007/s11469-018-0005-7" TargetMode="External"/><Relationship Id="rId1890" Type="http://schemas.openxmlformats.org/officeDocument/2006/relationships/hyperlink" Target="https://authproxy.bma.org.uk/process/redirects?url=https://ovidsp.ovid.com/ovidweb.cgi?T=JS&amp;CSC=Y&amp;NEWS=N&amp;PAGE=fulltext&amp;D=emed20&amp;AN=627804908" TargetMode="External"/><Relationship Id="rId1891" Type="http://schemas.openxmlformats.org/officeDocument/2006/relationships/hyperlink" Target="https://dx.doi.org/10.1248/yakushi.23-00111" TargetMode="External"/><Relationship Id="rId1892" Type="http://schemas.openxmlformats.org/officeDocument/2006/relationships/hyperlink" Target="https://authproxy.bma.org.uk/process/redirects?url=https://ovidsp.ovid.com/ovidweb.cgi?T=JS&amp;CSC=Y&amp;NEWS=N&amp;PAGE=fulltext&amp;D=emexb&amp;AN=2027012154" TargetMode="External"/><Relationship Id="rId1893" Type="http://schemas.openxmlformats.org/officeDocument/2006/relationships/hyperlink" Target="http://dx.doi.org/10.4038/slja.v23i1.7514" TargetMode="External"/><Relationship Id="rId1894" Type="http://schemas.openxmlformats.org/officeDocument/2006/relationships/hyperlink" Target="https://authproxy.bma.org.uk/process/redirects?url=https://ovidsp.ovid.com/ovidweb.cgi?T=JS&amp;CSC=Y&amp;NEWS=N&amp;PAGE=fulltext&amp;D=emed16&amp;AN=601828523" TargetMode="External"/><Relationship Id="rId1884" Type="http://schemas.openxmlformats.org/officeDocument/2006/relationships/hyperlink" Target="https://authproxy.bma.org.uk/process/redirects?url=https://ovidsp.ovid.com/ovidweb.cgi?T=JS&amp;CSC=Y&amp;NEWS=N&amp;PAGE=fulltext&amp;D=emed19&amp;AN=619951423" TargetMode="External"/><Relationship Id="rId4910" Type="http://schemas.openxmlformats.org/officeDocument/2006/relationships/hyperlink" Target="https://authproxy.bma.org.uk/process/redirects?url=https://ovidsp.ovid.com/ovidweb.cgi?T=JS&amp;CSC=Y&amp;NEWS=N&amp;PAGE=fulltext&amp;D=emed7&amp;AN=34132372" TargetMode="External"/><Relationship Id="rId1885" Type="http://schemas.openxmlformats.org/officeDocument/2006/relationships/hyperlink" Target="https://dx.doi.org/10.1007/s11481-017-9751-8" TargetMode="External"/><Relationship Id="rId1886" Type="http://schemas.openxmlformats.org/officeDocument/2006/relationships/hyperlink" Target="https://authproxy.bma.org.uk/process/redirects?url=https://ovidsp.ovid.com/ovidweb.cgi?T=JS&amp;CSC=Y&amp;NEWS=N&amp;PAGE=fulltext&amp;D=emed18&amp;AN=617217757" TargetMode="External"/><Relationship Id="rId4912" Type="http://schemas.openxmlformats.org/officeDocument/2006/relationships/hyperlink" Target="https://authproxy.bma.org.uk/process/redirects?url=https://ovidsp.ovid.com/ovidweb.cgi?T=JS&amp;CSC=Y&amp;NEWS=N&amp;PAGE=fulltext&amp;D=emed24&amp;AN=2011215155" TargetMode="External"/><Relationship Id="rId1887" Type="http://schemas.openxmlformats.org/officeDocument/2006/relationships/hyperlink" Target="https://doi.org/10.1007/s00213-011-2360-y" TargetMode="External"/><Relationship Id="rId4911" Type="http://schemas.openxmlformats.org/officeDocument/2006/relationships/hyperlink" Target="https://dx.doi.org/10.1080/02646838.2021.1916815" TargetMode="External"/><Relationship Id="rId1888" Type="http://schemas.openxmlformats.org/officeDocument/2006/relationships/hyperlink" Target="https://doi.org/10.1007/s00406-016-0668-7" TargetMode="External"/><Relationship Id="rId4914" Type="http://schemas.openxmlformats.org/officeDocument/2006/relationships/hyperlink" Target="https://authproxy.bma.org.uk/process/redirects?url=https://ovidsp.ovid.com/ovidweb.cgi?T=JS&amp;CSC=Y&amp;NEWS=N&amp;PAGE=fulltext&amp;D=emed13&amp;AN=70909577" TargetMode="External"/><Relationship Id="rId1889" Type="http://schemas.openxmlformats.org/officeDocument/2006/relationships/hyperlink" Target="https://dx.doi.org/10.1055/s-0039-1679185" TargetMode="External"/><Relationship Id="rId4913" Type="http://schemas.openxmlformats.org/officeDocument/2006/relationships/hyperlink" Target="https://doi.org/10.1037/a0025869" TargetMode="External"/><Relationship Id="rId4916" Type="http://schemas.openxmlformats.org/officeDocument/2006/relationships/hyperlink" Target="https://authproxy.bma.org.uk/process/redirects?url=https://ovidsp.ovid.com/ovidweb.cgi?T=JS&amp;CSC=Y&amp;NEWS=N&amp;PAGE=fulltext&amp;D=emed10&amp;AN=350029192" TargetMode="External"/><Relationship Id="rId4915" Type="http://schemas.openxmlformats.org/officeDocument/2006/relationships/hyperlink" Target="https://dx.doi.org/10.1177/0269881107078309" TargetMode="External"/><Relationship Id="rId4918" Type="http://schemas.openxmlformats.org/officeDocument/2006/relationships/hyperlink" Target="https://dx.doi.org/10.1002/ajmg.b.32374" TargetMode="External"/><Relationship Id="rId4917" Type="http://schemas.openxmlformats.org/officeDocument/2006/relationships/hyperlink" Target="https://doi.org/10.1016/j.jadohealth.2020.04.019" TargetMode="External"/><Relationship Id="rId4919" Type="http://schemas.openxmlformats.org/officeDocument/2006/relationships/hyperlink" Target="https://authproxy.bma.org.uk/process/redirects?url=https://ovidsp.ovid.com/ovidweb.cgi?T=JS&amp;CSC=Y&amp;NEWS=N&amp;PAGE=fulltext&amp;D=emed17&amp;AN=605948501" TargetMode="External"/><Relationship Id="rId1880" Type="http://schemas.openxmlformats.org/officeDocument/2006/relationships/hyperlink" Target="https://authproxy.bma.org.uk/process/redirects?url=https://ovidsp.ovid.com/ovidweb.cgi?T=JS&amp;CSC=Y&amp;NEWS=N&amp;PAGE=fulltext&amp;D=emed19&amp;AN=622919865" TargetMode="External"/><Relationship Id="rId1881" Type="http://schemas.openxmlformats.org/officeDocument/2006/relationships/hyperlink" Target="https://authproxy.bma.org.uk/process/redirects?url=https://ovidsp.ovid.com/ovidweb.cgi?T=JS&amp;CSC=Y&amp;NEWS=N&amp;PAGE=fulltext&amp;D=emed19&amp;AN=628667210" TargetMode="External"/><Relationship Id="rId1882" Type="http://schemas.openxmlformats.org/officeDocument/2006/relationships/hyperlink" Target="https://doi.org/10.1016/j.brs.2022.08.011" TargetMode="External"/><Relationship Id="rId1883" Type="http://schemas.openxmlformats.org/officeDocument/2006/relationships/hyperlink" Target="https://dx.doi.org/10.1016/j.ijmedinf.2017.12.014" TargetMode="External"/><Relationship Id="rId3612" Type="http://schemas.openxmlformats.org/officeDocument/2006/relationships/hyperlink" Target="https://authproxy.bma.org.uk/process/redirects?url=https://ovidsp.ovid.com/ovidweb.cgi?T=JS&amp;CSC=Y&amp;NEWS=N&amp;PAGE=fulltext&amp;D=emed20&amp;AN=629016609" TargetMode="External"/><Relationship Id="rId4943" Type="http://schemas.openxmlformats.org/officeDocument/2006/relationships/hyperlink" Target="https://dx.doi.org/10.1192/bjo.2023.23" TargetMode="External"/><Relationship Id="rId3611" Type="http://schemas.openxmlformats.org/officeDocument/2006/relationships/hyperlink" Target="https://dx.doi.org/10.1097/YCO.0000000000000488" TargetMode="External"/><Relationship Id="rId4942" Type="http://schemas.openxmlformats.org/officeDocument/2006/relationships/hyperlink" Target="https://authproxy.bma.org.uk/process/redirects?url=https://ovidsp.ovid.com/ovidweb.cgi?T=JS&amp;CSC=Y&amp;NEWS=N&amp;PAGE=fulltext&amp;D=emed16&amp;AN=71802557" TargetMode="External"/><Relationship Id="rId3614" Type="http://schemas.openxmlformats.org/officeDocument/2006/relationships/hyperlink" Target="https://doi.org/10.1016/j.drugpo.2016.08.015" TargetMode="External"/><Relationship Id="rId4945" Type="http://schemas.openxmlformats.org/officeDocument/2006/relationships/hyperlink" Target="https://doi.org/10.1089/cap.2006.16.767" TargetMode="External"/><Relationship Id="rId3613" Type="http://schemas.openxmlformats.org/officeDocument/2006/relationships/hyperlink" Target="https://doi.org/10.1159/000101550" TargetMode="External"/><Relationship Id="rId4944" Type="http://schemas.openxmlformats.org/officeDocument/2006/relationships/hyperlink" Target="https://authproxy.bma.org.uk/process/redirects?url=https://ovidsp.ovid.com/ovidweb.cgi?T=JS&amp;CSC=Y&amp;NEWS=N&amp;PAGE=fulltext&amp;D=emexa&amp;AN=2023405151" TargetMode="External"/><Relationship Id="rId3616" Type="http://schemas.openxmlformats.org/officeDocument/2006/relationships/hyperlink" Target="https://authproxy.bma.org.uk/process/redirects?url=https://ovidsp.ovid.com/ovidweb.cgi?T=JS&amp;CSC=Y&amp;NEWS=N&amp;PAGE=fulltext&amp;D=emexa&amp;AN=2017156291" TargetMode="External"/><Relationship Id="rId4947" Type="http://schemas.openxmlformats.org/officeDocument/2006/relationships/hyperlink" Target="https://authproxy.bma.org.uk/process/redirects?url=https://ovidsp.ovid.com/ovidweb.cgi?T=JS&amp;CSC=Y&amp;NEWS=N&amp;PAGE=fulltext&amp;D=emed18&amp;AN=618274581" TargetMode="External"/><Relationship Id="rId3615" Type="http://schemas.openxmlformats.org/officeDocument/2006/relationships/hyperlink" Target="https://dx.doi.org/10.1016/j.yebeh.2022.108630" TargetMode="External"/><Relationship Id="rId4946" Type="http://schemas.openxmlformats.org/officeDocument/2006/relationships/hyperlink" Target="https://dx.doi.org/10.1007/s40519-017-0388-7" TargetMode="External"/><Relationship Id="rId3618" Type="http://schemas.openxmlformats.org/officeDocument/2006/relationships/hyperlink" Target="https://dx.doi.org/10.1200/JCO.2019.37.15_suppl.11580" TargetMode="External"/><Relationship Id="rId4949" Type="http://schemas.openxmlformats.org/officeDocument/2006/relationships/hyperlink" Target="https://authproxy.bma.org.uk/process/redirects?url=https://ovidsp.ovid.com/ovidweb.cgi?T=JS&amp;CSC=Y&amp;NEWS=N&amp;PAGE=fulltext&amp;D=emed20&amp;AN=627700063" TargetMode="External"/><Relationship Id="rId3617" Type="http://schemas.openxmlformats.org/officeDocument/2006/relationships/hyperlink" Target="https://authproxy.bma.org.uk/process/redirects?url=https://ovidsp.ovid.com/ovidweb.cgi?T=JS&amp;CSC=Y&amp;NEWS=N&amp;PAGE=fulltext&amp;D=emed17&amp;AN=610521525" TargetMode="External"/><Relationship Id="rId4948" Type="http://schemas.openxmlformats.org/officeDocument/2006/relationships/hyperlink" Target="https://dx.doi.org/10.1111/pan.12739" TargetMode="External"/><Relationship Id="rId3619" Type="http://schemas.openxmlformats.org/officeDocument/2006/relationships/hyperlink" Target="https://authproxy.bma.org.uk/process/redirects?url=https://ovidsp.ovid.com/ovidweb.cgi?T=JS&amp;CSC=Y&amp;NEWS=N&amp;PAGE=fulltext&amp;D=emed20&amp;AN=629345111" TargetMode="External"/><Relationship Id="rId3610" Type="http://schemas.openxmlformats.org/officeDocument/2006/relationships/hyperlink" Target="https://doi.org/10.1097/01.adt.0000210706.72574.ac" TargetMode="External"/><Relationship Id="rId4941" Type="http://schemas.openxmlformats.org/officeDocument/2006/relationships/hyperlink" Target="https://dx.doi.org/10.1016/j.drugalcdep.2014.09.127" TargetMode="External"/><Relationship Id="rId4940" Type="http://schemas.openxmlformats.org/officeDocument/2006/relationships/hyperlink" Target="https://doi.org/10.1192/bjp.173.2.166" TargetMode="External"/><Relationship Id="rId3601" Type="http://schemas.openxmlformats.org/officeDocument/2006/relationships/hyperlink" Target="https://authproxy.bma.org.uk/process/redirects?url=https://ovidsp.ovid.com/ovidweb.cgi?T=JS&amp;CSC=Y&amp;NEWS=N&amp;PAGE=fulltext&amp;D=emexa&amp;AN=635085677" TargetMode="External"/><Relationship Id="rId4932" Type="http://schemas.openxmlformats.org/officeDocument/2006/relationships/hyperlink" Target="https://doi.org/10.1080/02791072.2009.10399774" TargetMode="External"/><Relationship Id="rId3600" Type="http://schemas.openxmlformats.org/officeDocument/2006/relationships/hyperlink" Target="https://dx.doi.org/10.1213/ANE.0000000000005255" TargetMode="External"/><Relationship Id="rId4931" Type="http://schemas.openxmlformats.org/officeDocument/2006/relationships/hyperlink" Target="https://doi.org/10.1016/j.drugalcdep.2014.03.007" TargetMode="External"/><Relationship Id="rId3603" Type="http://schemas.openxmlformats.org/officeDocument/2006/relationships/hyperlink" Target="https://authproxy.bma.org.uk/process/redirects?url=https://ovidsp.ovid.com/ovidweb.cgi?T=JS&amp;CSC=Y&amp;NEWS=N&amp;PAGE=fulltext&amp;D=emed18&amp;AN=610835200" TargetMode="External"/><Relationship Id="rId4934" Type="http://schemas.openxmlformats.org/officeDocument/2006/relationships/hyperlink" Target="https://authproxy.bma.org.uk/process/redirects?url=https://ovidsp.ovid.com/ovidweb.cgi?T=JS&amp;CSC=Y&amp;NEWS=N&amp;PAGE=fulltext&amp;D=emed19&amp;AN=626410891" TargetMode="External"/><Relationship Id="rId3602" Type="http://schemas.openxmlformats.org/officeDocument/2006/relationships/hyperlink" Target="https://dx.doi.org/10.1080/14659891.2016.1177616" TargetMode="External"/><Relationship Id="rId4933" Type="http://schemas.openxmlformats.org/officeDocument/2006/relationships/hyperlink" Target="https://dx.doi.org/10.1177/1557988318786872" TargetMode="External"/><Relationship Id="rId3605" Type="http://schemas.openxmlformats.org/officeDocument/2006/relationships/hyperlink" Target="https://authproxy.bma.org.uk/process/redirects?url=https://ovidsp.ovid.com/ovidweb.cgi?T=JS&amp;CSC=Y&amp;NEWS=N&amp;PAGE=fulltext&amp;D=emed21&amp;AN=2007949123" TargetMode="External"/><Relationship Id="rId4936" Type="http://schemas.openxmlformats.org/officeDocument/2006/relationships/hyperlink" Target="https://dx.doi.org/10.1016/j.drugalcdep.2014.09.724" TargetMode="External"/><Relationship Id="rId3604" Type="http://schemas.openxmlformats.org/officeDocument/2006/relationships/hyperlink" Target="https://dx.doi.org/10.1016/j.drugalcdep.2020.108289" TargetMode="External"/><Relationship Id="rId4935" Type="http://schemas.openxmlformats.org/officeDocument/2006/relationships/hyperlink" Target="https://doi.org/10.1037/0893-164X.21.3.373" TargetMode="External"/><Relationship Id="rId3607" Type="http://schemas.openxmlformats.org/officeDocument/2006/relationships/hyperlink" Target="https://doi.org/10.1016/j.drugalcdep.2017.10.028" TargetMode="External"/><Relationship Id="rId4938" Type="http://schemas.openxmlformats.org/officeDocument/2006/relationships/hyperlink" Target="https://dx.doi.org/10.1016/j.drugalcdep.2014.09.724" TargetMode="External"/><Relationship Id="rId3606" Type="http://schemas.openxmlformats.org/officeDocument/2006/relationships/hyperlink" Target="https://doi.org/10.1016/j.addbeh.2013.03.009" TargetMode="External"/><Relationship Id="rId4937" Type="http://schemas.openxmlformats.org/officeDocument/2006/relationships/hyperlink" Target="https://authproxy.bma.org.uk/process/redirects?url=https://ovidsp.ovid.com/ovidweb.cgi?T=JS&amp;CSC=Y&amp;NEWS=N&amp;PAGE=fulltext&amp;D=emed16&amp;AN=71801956" TargetMode="External"/><Relationship Id="rId3609" Type="http://schemas.openxmlformats.org/officeDocument/2006/relationships/hyperlink" Target="https://authproxy.bma.org.uk/process/redirects?url=https://ovidsp.ovid.com/ovidweb.cgi?T=JS&amp;CSC=Y&amp;NEWS=N&amp;PAGE=fulltext&amp;D=emed21&amp;AN=2004284013" TargetMode="External"/><Relationship Id="rId3608" Type="http://schemas.openxmlformats.org/officeDocument/2006/relationships/hyperlink" Target="https://dx.doi.org/10.1016/j.addbeh.2019.106248" TargetMode="External"/><Relationship Id="rId4939" Type="http://schemas.openxmlformats.org/officeDocument/2006/relationships/hyperlink" Target="https://authproxy.bma.org.uk/process/redirects?url=https://ovidsp.ovid.com/ovidweb.cgi?T=JS&amp;CSC=Y&amp;NEWS=N&amp;PAGE=fulltext&amp;D=emed16&amp;AN=71801956" TargetMode="External"/><Relationship Id="rId4930" Type="http://schemas.openxmlformats.org/officeDocument/2006/relationships/hyperlink" Target="https://doi.org/10.1080/1067828X.2019.1578711" TargetMode="External"/><Relationship Id="rId1059" Type="http://schemas.openxmlformats.org/officeDocument/2006/relationships/hyperlink" Target="https://dx.doi.org/10.1111/bcp.15523" TargetMode="External"/><Relationship Id="rId5417" Type="http://schemas.openxmlformats.org/officeDocument/2006/relationships/hyperlink" Target="https://doi.org/10.3109/10826087309057476" TargetMode="External"/><Relationship Id="rId5418" Type="http://schemas.openxmlformats.org/officeDocument/2006/relationships/hyperlink" Target="https://dx.doi.org/10.1503/cmaj110024" TargetMode="External"/><Relationship Id="rId5415" Type="http://schemas.openxmlformats.org/officeDocument/2006/relationships/hyperlink" Target="https://dx.doi.org/10.3109/15563650.2015.1071025" TargetMode="External"/><Relationship Id="rId5416" Type="http://schemas.openxmlformats.org/officeDocument/2006/relationships/hyperlink" Target="https://authproxy.bma.org.uk/process/redirects?url=https://ovidsp.ovid.com/ovidweb.cgi?T=JS&amp;CSC=Y&amp;NEWS=N&amp;PAGE=fulltext&amp;D=emed16&amp;AN=72003497" TargetMode="External"/><Relationship Id="rId5419" Type="http://schemas.openxmlformats.org/officeDocument/2006/relationships/hyperlink" Target="https://authproxy.bma.org.uk/process/redirects?url=https://ovidsp.ovid.com/ovidweb.cgi?T=JS&amp;CSC=Y&amp;NEWS=N&amp;PAGE=fulltext&amp;D=emed12&amp;AN=362116619" TargetMode="External"/><Relationship Id="rId228" Type="http://schemas.openxmlformats.org/officeDocument/2006/relationships/hyperlink" Target="https://authproxy.bma.org.uk/process/redirects?url=https://ovidsp.ovid.com/ovidweb.cgi?T=JS&amp;CSC=Y&amp;NEWS=N&amp;PAGE=fulltext&amp;D=emed16&amp;AN=71879376" TargetMode="External"/><Relationship Id="rId227" Type="http://schemas.openxmlformats.org/officeDocument/2006/relationships/hyperlink" Target="https://dx.doi.org/10.1111/acem.12644" TargetMode="External"/><Relationship Id="rId226" Type="http://schemas.openxmlformats.org/officeDocument/2006/relationships/hyperlink" Target="https://authproxy.bma.org.uk/process/redirects?url=https://ovidsp.ovid.com/ovidweb.cgi?T=JS&amp;CSC=Y&amp;NEWS=N&amp;PAGE=fulltext&amp;D=emed23&amp;AN=2013796740" TargetMode="External"/><Relationship Id="rId225" Type="http://schemas.openxmlformats.org/officeDocument/2006/relationships/hyperlink" Target="https://dx.doi.org/10.1016/j.eclinm.2021.101038" TargetMode="External"/><Relationship Id="rId2380" Type="http://schemas.openxmlformats.org/officeDocument/2006/relationships/hyperlink" Target="https://dx.doi.org/10.1001/jamapsychiatry.2022.5047" TargetMode="External"/><Relationship Id="rId229" Type="http://schemas.openxmlformats.org/officeDocument/2006/relationships/hyperlink" Target="https://dx.doi.org/10.1111/anae.13329" TargetMode="External"/><Relationship Id="rId1050" Type="http://schemas.openxmlformats.org/officeDocument/2006/relationships/hyperlink" Target="https://authproxy.bma.org.uk/process/redirects?url=https://ovidsp.ovid.com/ovidweb.cgi?T=JS&amp;CSC=Y&amp;NEWS=N&amp;PAGE=fulltext&amp;D=emed18&amp;AN=620232355" TargetMode="External"/><Relationship Id="rId2381" Type="http://schemas.openxmlformats.org/officeDocument/2006/relationships/hyperlink" Target="https://authproxy.bma.org.uk/process/redirects?url=https://ovidsp.ovid.com/ovidweb.cgi?T=JS&amp;CSC=Y&amp;NEWS=N&amp;PAGE=fulltext&amp;D=emexb&amp;AN=2023863290" TargetMode="External"/><Relationship Id="rId220" Type="http://schemas.openxmlformats.org/officeDocument/2006/relationships/hyperlink" Target="https://authproxy.bma.org.uk/process/redirects?url=https://ovidsp.ovid.com/ovidweb.cgi?T=JS&amp;CSC=Y&amp;NEWS=N&amp;PAGE=fulltext&amp;D=emed21&amp;AN=2004065952" TargetMode="External"/><Relationship Id="rId1051" Type="http://schemas.openxmlformats.org/officeDocument/2006/relationships/hyperlink" Target="https://dx.doi.org/10.1097/j.pain.0000000000001283" TargetMode="External"/><Relationship Id="rId2382" Type="http://schemas.openxmlformats.org/officeDocument/2006/relationships/hyperlink" Target="https://dx.doi.org/10.1016/j.jamcollsurg.2014.12.035" TargetMode="External"/><Relationship Id="rId1052" Type="http://schemas.openxmlformats.org/officeDocument/2006/relationships/hyperlink" Target="https://authproxy.bma.org.uk/process/redirects?url=https://ovidsp.ovid.com/ovidweb.cgi?T=JS&amp;CSC=Y&amp;NEWS=N&amp;PAGE=fulltext&amp;D=emexa&amp;AN=2016470451" TargetMode="External"/><Relationship Id="rId2383" Type="http://schemas.openxmlformats.org/officeDocument/2006/relationships/hyperlink" Target="https://authproxy.bma.org.uk/process/redirects?url=https://ovidsp.ovid.com/ovidweb.cgi?T=JS&amp;CSC=Y&amp;NEWS=N&amp;PAGE=fulltext&amp;D=emed16&amp;AN=602556771" TargetMode="External"/><Relationship Id="rId5410" Type="http://schemas.openxmlformats.org/officeDocument/2006/relationships/hyperlink" Target="https://doi.org/10.1080/02791072.1972.10471485" TargetMode="External"/><Relationship Id="rId1053" Type="http://schemas.openxmlformats.org/officeDocument/2006/relationships/hyperlink" Target="https://dx.doi.org/10.1016/j.accpm.2023.101267" TargetMode="External"/><Relationship Id="rId2384" Type="http://schemas.openxmlformats.org/officeDocument/2006/relationships/hyperlink" Target="https://dx.doi.org/10.1136/EBM-2023-POD.36" TargetMode="External"/><Relationship Id="rId1054" Type="http://schemas.openxmlformats.org/officeDocument/2006/relationships/hyperlink" Target="https://authproxy.bma.org.uk/process/redirects?url=https://ovidsp.ovid.com/ovidweb.cgi?T=JS&amp;CSC=Y&amp;NEWS=N&amp;PAGE=fulltext&amp;D=emexb&amp;AN=2025463005" TargetMode="External"/><Relationship Id="rId2385" Type="http://schemas.openxmlformats.org/officeDocument/2006/relationships/hyperlink" Target="https://authproxy.bma.org.uk/process/redirects?url=https://ovidsp.ovid.com/ovidweb.cgi?T=JS&amp;CSC=Y&amp;NEWS=N&amp;PAGE=fulltext&amp;D=emexb&amp;AN=642659277" TargetMode="External"/><Relationship Id="rId224" Type="http://schemas.openxmlformats.org/officeDocument/2006/relationships/hyperlink" Target="https://authproxy.bma.org.uk/process/redirects?url=https://ovidsp.ovid.com/ovidweb.cgi?T=JS&amp;CSC=Y&amp;NEWS=N&amp;PAGE=fulltext&amp;D=emexa&amp;AN=2021870555" TargetMode="External"/><Relationship Id="rId1055" Type="http://schemas.openxmlformats.org/officeDocument/2006/relationships/hyperlink" Target="https://dx.doi.org/10.1097/j.pain.0000000000002724" TargetMode="External"/><Relationship Id="rId2386" Type="http://schemas.openxmlformats.org/officeDocument/2006/relationships/hyperlink" Target="https://dx.doi.org/10.1300/J023v13n01_06" TargetMode="External"/><Relationship Id="rId5413" Type="http://schemas.openxmlformats.org/officeDocument/2006/relationships/hyperlink" Target="https://authproxy.bma.org.uk/process/redirects?url=https://ovidsp.ovid.com/ovidweb.cgi?T=JS&amp;CSC=Y&amp;NEWS=N&amp;PAGE=fulltext&amp;D=emed8&amp;AN=40076220" TargetMode="External"/><Relationship Id="rId223" Type="http://schemas.openxmlformats.org/officeDocument/2006/relationships/hyperlink" Target="https://dx.doi.org/10.12788/acp.0061" TargetMode="External"/><Relationship Id="rId1056" Type="http://schemas.openxmlformats.org/officeDocument/2006/relationships/hyperlink" Target="https://authproxy.bma.org.uk/process/redirects?url=https://ovidsp.ovid.com/ovidweb.cgi?T=JS&amp;CSC=Y&amp;NEWS=N&amp;PAGE=fulltext&amp;D=emexa&amp;AN=2022278446" TargetMode="External"/><Relationship Id="rId2387" Type="http://schemas.openxmlformats.org/officeDocument/2006/relationships/hyperlink" Target="https://authproxy.bma.org.uk/process/redirects?url=https://ovidsp.ovid.com/ovidweb.cgi?T=JS&amp;CSC=Y&amp;NEWS=N&amp;PAGE=fulltext&amp;D=emed6&amp;AN=28347743" TargetMode="External"/><Relationship Id="rId5414" Type="http://schemas.openxmlformats.org/officeDocument/2006/relationships/hyperlink" Target="https://doi.org/10.3109/10826089809115886" TargetMode="External"/><Relationship Id="rId222" Type="http://schemas.openxmlformats.org/officeDocument/2006/relationships/hyperlink" Target="https://authproxy.bma.org.uk/process/redirects?url=https://ovidsp.ovid.com/ovidweb.cgi?T=JS&amp;CSC=Y&amp;NEWS=N&amp;PAGE=fulltext&amp;D=emexb&amp;AN=2027542682" TargetMode="External"/><Relationship Id="rId1057" Type="http://schemas.openxmlformats.org/officeDocument/2006/relationships/hyperlink" Target="https://dx.doi.org/10.1007/s00402-022-04445-x" TargetMode="External"/><Relationship Id="rId2388" Type="http://schemas.openxmlformats.org/officeDocument/2006/relationships/hyperlink" Target="https://dx.doi.org/10.1515/ijamh-2022-0090" TargetMode="External"/><Relationship Id="rId5411" Type="http://schemas.openxmlformats.org/officeDocument/2006/relationships/hyperlink" Target="https://dx.doi.org/10.1007/s00228-002-0432-y" TargetMode="External"/><Relationship Id="rId221" Type="http://schemas.openxmlformats.org/officeDocument/2006/relationships/hyperlink" Target="https://dx.doi.org/10.1055/s-0043-1775560" TargetMode="External"/><Relationship Id="rId1058" Type="http://schemas.openxmlformats.org/officeDocument/2006/relationships/hyperlink" Target="https://authproxy.bma.org.uk/process/redirects?url=https://ovidsp.ovid.com/ovidweb.cgi?T=JS&amp;CSC=Y&amp;NEWS=N&amp;PAGE=fulltext&amp;D=emexa&amp;AN=2016399736" TargetMode="External"/><Relationship Id="rId2389" Type="http://schemas.openxmlformats.org/officeDocument/2006/relationships/hyperlink" Target="https://authproxy.bma.org.uk/process/redirects?url=https://ovidsp.ovid.com/ovidweb.cgi?T=JS&amp;CSC=Y&amp;NEWS=N&amp;PAGE=fulltext&amp;D=emexb&amp;AN=2022277439" TargetMode="External"/><Relationship Id="rId5412" Type="http://schemas.openxmlformats.org/officeDocument/2006/relationships/hyperlink" Target="https://authproxy.bma.org.uk/process/redirects?url=https://ovidsp.ovid.com/ovidweb.cgi?T=JS&amp;CSC=Y&amp;NEWS=N&amp;PAGE=fulltext&amp;D=emed7&amp;AN=34327998" TargetMode="External"/><Relationship Id="rId1048" Type="http://schemas.openxmlformats.org/officeDocument/2006/relationships/hyperlink" Target="https://authproxy.bma.org.uk/process/redirects?url=https://ovidsp.ovid.com/ovidweb.cgi?T=JS&amp;CSC=Y&amp;NEWS=N&amp;PAGE=fulltext&amp;D=emed9&amp;AN=43024510" TargetMode="External"/><Relationship Id="rId2379" Type="http://schemas.openxmlformats.org/officeDocument/2006/relationships/hyperlink" Target="https://authproxy.bma.org.uk/process/redirects?url=https://ovidsp.ovid.com/ovidweb.cgi?T=JS&amp;CSC=Y&amp;NEWS=N&amp;PAGE=fulltext&amp;D=emed21&amp;AN=2007850976" TargetMode="External"/><Relationship Id="rId5406" Type="http://schemas.openxmlformats.org/officeDocument/2006/relationships/hyperlink" Target="https://doi.org/10.1016/j.jsat.2010.07.009" TargetMode="External"/><Relationship Id="rId1049" Type="http://schemas.openxmlformats.org/officeDocument/2006/relationships/hyperlink" Target="https://dx.doi.org/10.1097/GME.0000000000000997" TargetMode="External"/><Relationship Id="rId5407" Type="http://schemas.openxmlformats.org/officeDocument/2006/relationships/hyperlink" Target="https://doi.org/10.1024/0939-5911.a000380" TargetMode="External"/><Relationship Id="rId5404" Type="http://schemas.openxmlformats.org/officeDocument/2006/relationships/hyperlink" Target="https://authproxy.bma.org.uk/process/redirects?url=https://ovidsp.ovid.com/ovidweb.cgi?T=JS&amp;CSC=Y&amp;NEWS=N&amp;PAGE=fulltext&amp;D=emexb&amp;AN=2026259711" TargetMode="External"/><Relationship Id="rId5405" Type="http://schemas.openxmlformats.org/officeDocument/2006/relationships/hyperlink" Target="https://authproxy.bma.org.uk/process/redirects?url=https://ovidsp.ovid.com/ovidweb.cgi?T=JS&amp;CSC=Y&amp;NEWS=N&amp;PAGE=fulltext&amp;D=emed17&amp;AN=610855851" TargetMode="External"/><Relationship Id="rId5408" Type="http://schemas.openxmlformats.org/officeDocument/2006/relationships/hyperlink" Target="https://dx.doi.org/10.1177/2398212819855490" TargetMode="External"/><Relationship Id="rId5409" Type="http://schemas.openxmlformats.org/officeDocument/2006/relationships/hyperlink" Target="https://authproxy.bma.org.uk/process/redirects?url=https://ovidsp.ovid.com/ovidweb.cgi?T=JS&amp;CSC=Y&amp;NEWS=N&amp;PAGE=fulltext&amp;D=emed20&amp;AN=628261128" TargetMode="External"/><Relationship Id="rId217" Type="http://schemas.openxmlformats.org/officeDocument/2006/relationships/hyperlink" Target="https://authproxy.bma.org.uk/process/redirects?url=https://ovidsp.ovid.com/ovidweb.cgi?T=JS&amp;CSC=Y&amp;NEWS=N&amp;PAGE=fulltext&amp;D=emed17&amp;AN=612125830" TargetMode="External"/><Relationship Id="rId216" Type="http://schemas.openxmlformats.org/officeDocument/2006/relationships/hyperlink" Target="https://dx.doi.org/10.1186/s12991-016-0111-5" TargetMode="External"/><Relationship Id="rId215" Type="http://schemas.openxmlformats.org/officeDocument/2006/relationships/hyperlink" Target="https://authproxy.bma.org.uk/process/redirects?url=https://ovidsp.ovid.com/ovidweb.cgi?T=JS&amp;CSC=Y&amp;NEWS=N&amp;PAGE=fulltext&amp;D=emed19&amp;AN=633685389" TargetMode="External"/><Relationship Id="rId214" Type="http://schemas.openxmlformats.org/officeDocument/2006/relationships/hyperlink" Target="https://dx.doi.org/10.1177/1071100718S00036" TargetMode="External"/><Relationship Id="rId219" Type="http://schemas.openxmlformats.org/officeDocument/2006/relationships/hyperlink" Target="https://dx.doi.org/10.1177/2192568219844236" TargetMode="External"/><Relationship Id="rId218" Type="http://schemas.openxmlformats.org/officeDocument/2006/relationships/hyperlink" Target="https://authproxy.bma.org.uk/process/redirects?url=https://ovidsp.ovid.com/ovidweb.cgi?T=JS&amp;CSC=Y&amp;NEWS=N&amp;PAGE=fulltext&amp;D=emed5&amp;AN=23132640" TargetMode="External"/><Relationship Id="rId2370" Type="http://schemas.openxmlformats.org/officeDocument/2006/relationships/hyperlink" Target="https://dx.doi.org/10.3390/jcm12093344" TargetMode="External"/><Relationship Id="rId1040" Type="http://schemas.openxmlformats.org/officeDocument/2006/relationships/hyperlink" Target="https://authproxy.bma.org.uk/process/redirects?url=https://ovidsp.ovid.com/ovidweb.cgi?T=JS&amp;CSC=Y&amp;NEWS=N&amp;PAGE=fulltext&amp;D=emed16&amp;AN=613435578" TargetMode="External"/><Relationship Id="rId2371" Type="http://schemas.openxmlformats.org/officeDocument/2006/relationships/hyperlink" Target="https://authproxy.bma.org.uk/process/redirects?url=https://ovidsp.ovid.com/ovidweb.cgi?T=JS&amp;CSC=Y&amp;NEWS=N&amp;PAGE=fulltext&amp;D=emexb&amp;AN=2023180382" TargetMode="External"/><Relationship Id="rId1041" Type="http://schemas.openxmlformats.org/officeDocument/2006/relationships/hyperlink" Target="https://dx.doi.org/10.1159/000446744" TargetMode="External"/><Relationship Id="rId2372" Type="http://schemas.openxmlformats.org/officeDocument/2006/relationships/hyperlink" Target="https://dx.doi.org/10.3109/15563650.2012.670245" TargetMode="External"/><Relationship Id="rId1042" Type="http://schemas.openxmlformats.org/officeDocument/2006/relationships/hyperlink" Target="https://authproxy.bma.org.uk/process/redirects?url=https://ovidsp.ovid.com/ovidweb.cgi?T=JS&amp;CSC=Y&amp;NEWS=N&amp;PAGE=fulltext&amp;D=emed17&amp;AN=72316414" TargetMode="External"/><Relationship Id="rId2373" Type="http://schemas.openxmlformats.org/officeDocument/2006/relationships/hyperlink" Target="https://authproxy.bma.org.uk/process/redirects?url=https://ovidsp.ovid.com/ovidweb.cgi?T=JS&amp;CSC=Y&amp;NEWS=N&amp;PAGE=fulltext&amp;D=emed13&amp;AN=364533624" TargetMode="External"/><Relationship Id="rId1043" Type="http://schemas.openxmlformats.org/officeDocument/2006/relationships/hyperlink" Target="https://dx.doi.org/10.1245/s10434-018-6534-2" TargetMode="External"/><Relationship Id="rId2374" Type="http://schemas.openxmlformats.org/officeDocument/2006/relationships/hyperlink" Target="https://dx.doi.org/10.1590/s2175-97902022e19099" TargetMode="External"/><Relationship Id="rId213" Type="http://schemas.openxmlformats.org/officeDocument/2006/relationships/hyperlink" Target="https://authproxy.bma.org.uk/process/redirects?url=https://ovidsp.ovid.com/ovidweb.cgi?T=JS&amp;CSC=Y&amp;NEWS=N&amp;PAGE=fulltext&amp;D=emed21&amp;AN=634270796" TargetMode="External"/><Relationship Id="rId1044" Type="http://schemas.openxmlformats.org/officeDocument/2006/relationships/hyperlink" Target="https://authproxy.bma.org.uk/process/redirects?url=https://ovidsp.ovid.com/ovidweb.cgi?T=JS&amp;CSC=Y&amp;NEWS=N&amp;PAGE=fulltext&amp;D=emed19&amp;AN=622579644" TargetMode="External"/><Relationship Id="rId2375" Type="http://schemas.openxmlformats.org/officeDocument/2006/relationships/hyperlink" Target="https://authproxy.bma.org.uk/process/redirects?url=https://ovidsp.ovid.com/ovidweb.cgi?T=JS&amp;CSC=Y&amp;NEWS=N&amp;PAGE=fulltext&amp;D=emed24&amp;AN=2018682890" TargetMode="External"/><Relationship Id="rId5402" Type="http://schemas.openxmlformats.org/officeDocument/2006/relationships/hyperlink" Target="https://authproxy.bma.org.uk/process/redirects?url=https://ovidsp.ovid.com/ovidweb.cgi?T=JS&amp;CSC=Y&amp;NEWS=N&amp;PAGE=fulltext&amp;D=emed7&amp;AN=30679865" TargetMode="External"/><Relationship Id="rId212" Type="http://schemas.openxmlformats.org/officeDocument/2006/relationships/hyperlink" Target="https://dx.doi.org/10.1080/00325481.2020.1824967" TargetMode="External"/><Relationship Id="rId1045" Type="http://schemas.openxmlformats.org/officeDocument/2006/relationships/hyperlink" Target="https://dx.doi.org/10.1111/j.1399-6576.2007.01552.x" TargetMode="External"/><Relationship Id="rId2376" Type="http://schemas.openxmlformats.org/officeDocument/2006/relationships/hyperlink" Target="https://dx.doi.org/10.1016/j.burns.2021.05.016" TargetMode="External"/><Relationship Id="rId5403" Type="http://schemas.openxmlformats.org/officeDocument/2006/relationships/hyperlink" Target="https://dx.doi.org/10.1186/s13063-023-07631-3" TargetMode="External"/><Relationship Id="rId211" Type="http://schemas.openxmlformats.org/officeDocument/2006/relationships/hyperlink" Target="https://authproxy.bma.org.uk/process/redirects?url=https://ovidsp.ovid.com/ovidweb.cgi?T=JS&amp;CSC=Y&amp;NEWS=N&amp;PAGE=fulltext&amp;D=emed4&amp;AN=20064442" TargetMode="External"/><Relationship Id="rId1046" Type="http://schemas.openxmlformats.org/officeDocument/2006/relationships/hyperlink" Target="https://authproxy.bma.org.uk/process/redirects?url=https://ovidsp.ovid.com/ovidweb.cgi?T=JS&amp;CSC=Y&amp;NEWS=N&amp;PAGE=fulltext&amp;D=emed10&amp;AN=351207971" TargetMode="External"/><Relationship Id="rId2377" Type="http://schemas.openxmlformats.org/officeDocument/2006/relationships/hyperlink" Target="https://authproxy.bma.org.uk/process/redirects?url=https://ovidsp.ovid.com/ovidweb.cgi?T=JS&amp;CSC=Y&amp;NEWS=N&amp;PAGE=fulltext&amp;D=emed22&amp;AN=2013223509" TargetMode="External"/><Relationship Id="rId5400" Type="http://schemas.openxmlformats.org/officeDocument/2006/relationships/hyperlink" Target="https://authproxy.bma.org.uk/process/redirects?url=https://ovidsp.ovid.com/ovidweb.cgi?T=JS&amp;CSC=Y&amp;NEWS=N&amp;PAGE=fulltext&amp;D=emed22&amp;AN=2010769841" TargetMode="External"/><Relationship Id="rId210" Type="http://schemas.openxmlformats.org/officeDocument/2006/relationships/hyperlink" Target="http://dx.doi.org/10.2500/105065889782009741" TargetMode="External"/><Relationship Id="rId1047" Type="http://schemas.openxmlformats.org/officeDocument/2006/relationships/hyperlink" Target="https://dx.doi.org/10.1007/s11940-005-0032-0" TargetMode="External"/><Relationship Id="rId2378" Type="http://schemas.openxmlformats.org/officeDocument/2006/relationships/hyperlink" Target="https://dx.doi.org/10.1016/j.jamcollsurg.2020.07.270" TargetMode="External"/><Relationship Id="rId5401" Type="http://schemas.openxmlformats.org/officeDocument/2006/relationships/hyperlink" Target="http://dx.doi.org/10.1213/00000539-200009000-00014" TargetMode="External"/><Relationship Id="rId4107" Type="http://schemas.openxmlformats.org/officeDocument/2006/relationships/hyperlink" Target="https://dx.doi.org/10.1016/j.addbeh.2020.106400" TargetMode="External"/><Relationship Id="rId5439" Type="http://schemas.openxmlformats.org/officeDocument/2006/relationships/hyperlink" Target="https://authproxy.bma.org.uk/process/redirects?url=https://ovidsp.ovid.com/ovidweb.cgi?T=JS&amp;CSC=Y&amp;NEWS=N&amp;PAGE=fulltext&amp;D=emed15&amp;AN=603852968" TargetMode="External"/><Relationship Id="rId4106" Type="http://schemas.openxmlformats.org/officeDocument/2006/relationships/hyperlink" Target="https://authproxy.bma.org.uk/process/redirects?url=https://ovidsp.ovid.com/ovidweb.cgi?T=JS&amp;CSC=Y&amp;NEWS=N&amp;PAGE=fulltext&amp;D=emexa&amp;AN=2020773321" TargetMode="External"/><Relationship Id="rId4109" Type="http://schemas.openxmlformats.org/officeDocument/2006/relationships/hyperlink" Target="https://dx.doi.org/10.1016/j.jadohealth.2019.11.306" TargetMode="External"/><Relationship Id="rId5437" Type="http://schemas.openxmlformats.org/officeDocument/2006/relationships/hyperlink" Target="https://authproxy.bma.org.uk/process/redirects?url=https://ovidsp.ovid.com/ovidweb.cgi?T=JS&amp;CSC=Y&amp;NEWS=N&amp;PAGE=fulltext&amp;D=emed21&amp;AN=2005502413" TargetMode="External"/><Relationship Id="rId4108" Type="http://schemas.openxmlformats.org/officeDocument/2006/relationships/hyperlink" Target="https://authproxy.bma.org.uk/process/redirects?url=https://ovidsp.ovid.com/ovidweb.cgi?T=JS&amp;CSC=Y&amp;NEWS=N&amp;PAGE=fulltext&amp;D=emed21&amp;AN=2005390755" TargetMode="External"/><Relationship Id="rId5438" Type="http://schemas.openxmlformats.org/officeDocument/2006/relationships/hyperlink" Target="https://dx.doi.org/10.1038/tp.2014.23" TargetMode="External"/><Relationship Id="rId249" Type="http://schemas.openxmlformats.org/officeDocument/2006/relationships/hyperlink" Target="https://dx.doi.org/10.1097/AJP.0000000000000409" TargetMode="External"/><Relationship Id="rId248" Type="http://schemas.openxmlformats.org/officeDocument/2006/relationships/hyperlink" Target="https://authproxy.bma.org.uk/process/redirects?url=https://ovidsp.ovid.com/ovidweb.cgi?T=JS&amp;CSC=Y&amp;NEWS=N&amp;PAGE=fulltext&amp;D=emed17&amp;AN=72280755" TargetMode="External"/><Relationship Id="rId247" Type="http://schemas.openxmlformats.org/officeDocument/2006/relationships/hyperlink" Target="https://dx.doi.org/10.1111/acem.12974" TargetMode="External"/><Relationship Id="rId1070" Type="http://schemas.openxmlformats.org/officeDocument/2006/relationships/hyperlink" Target="https://doi.org/10.1176/ajp.153.3.369" TargetMode="External"/><Relationship Id="rId1071" Type="http://schemas.openxmlformats.org/officeDocument/2006/relationships/hyperlink" Target="https://authproxy.bma.org.uk/process/redirects?url=https://ovidsp.ovid.com/ovidweb.cgi?T=JS&amp;CSC=Y&amp;NEWS=N&amp;PAGE=fulltext&amp;D=emed18&amp;AN=620335952" TargetMode="External"/><Relationship Id="rId1072" Type="http://schemas.openxmlformats.org/officeDocument/2006/relationships/hyperlink" Target="https://doi.org/10.1001/jama.2013.278344" TargetMode="External"/><Relationship Id="rId242" Type="http://schemas.openxmlformats.org/officeDocument/2006/relationships/hyperlink" Target="https://dx.doi.org/10.1080/15563650.2016.1177652" TargetMode="External"/><Relationship Id="rId1073" Type="http://schemas.openxmlformats.org/officeDocument/2006/relationships/hyperlink" Target="https://dx.doi.org/10.1016/j.jad.2015.03.046" TargetMode="External"/><Relationship Id="rId5431" Type="http://schemas.openxmlformats.org/officeDocument/2006/relationships/hyperlink" Target="https://authproxy.bma.org.uk/process/redirects?url=https://ovidsp.ovid.com/ovidweb.cgi?T=JS&amp;CSC=Y&amp;NEWS=N&amp;PAGE=fulltext&amp;D=emed24&amp;AN=2017456258" TargetMode="External"/><Relationship Id="rId241" Type="http://schemas.openxmlformats.org/officeDocument/2006/relationships/hyperlink" Target="https://doi.org/10.3109/10550499508997421" TargetMode="External"/><Relationship Id="rId1074" Type="http://schemas.openxmlformats.org/officeDocument/2006/relationships/hyperlink" Target="https://authproxy.bma.org.uk/process/redirects?url=https://ovidsp.ovid.com/ovidweb.cgi?T=JS&amp;CSC=Y&amp;NEWS=N&amp;PAGE=fulltext&amp;D=emed16&amp;AN=603607971" TargetMode="External"/><Relationship Id="rId5432" Type="http://schemas.openxmlformats.org/officeDocument/2006/relationships/hyperlink" Target="https://dx.doi.org/10.1177/1534735403259064" TargetMode="External"/><Relationship Id="rId240" Type="http://schemas.openxmlformats.org/officeDocument/2006/relationships/hyperlink" Target="https://authproxy.bma.org.uk/process/redirects?url=https://ovidsp.ovid.com/ovidweb.cgi?T=JS&amp;CSC=Y&amp;NEWS=N&amp;PAGE=fulltext&amp;D=emed19&amp;AN=622357877" TargetMode="External"/><Relationship Id="rId1075" Type="http://schemas.openxmlformats.org/officeDocument/2006/relationships/hyperlink" Target="https://dx.doi.org/10.1016/j.ypmed.2019.105845" TargetMode="External"/><Relationship Id="rId4101" Type="http://schemas.openxmlformats.org/officeDocument/2006/relationships/hyperlink" Target="https://doi.org/10.15288/jsad.2016.77.774" TargetMode="External"/><Relationship Id="rId1076" Type="http://schemas.openxmlformats.org/officeDocument/2006/relationships/hyperlink" Target="https://authproxy.bma.org.uk/process/redirects?url=https://ovidsp.ovid.com/ovidweb.cgi?T=JS&amp;CSC=Y&amp;NEWS=N&amp;PAGE=fulltext&amp;D=emed20&amp;AN=2003395962" TargetMode="External"/><Relationship Id="rId4100" Type="http://schemas.openxmlformats.org/officeDocument/2006/relationships/hyperlink" Target="https://authproxy.bma.org.uk/process/redirects?url=https://ovidsp.ovid.com/ovidweb.cgi?T=JS&amp;CSC=Y&amp;NEWS=N&amp;PAGE=fulltext&amp;D=emed16&amp;AN=602765500" TargetMode="External"/><Relationship Id="rId5430" Type="http://schemas.openxmlformats.org/officeDocument/2006/relationships/hyperlink" Target="https://dx.doi.org/10.4088/PCC.21m03064" TargetMode="External"/><Relationship Id="rId246" Type="http://schemas.openxmlformats.org/officeDocument/2006/relationships/hyperlink" Target="https://authproxy.bma.org.uk/process/redirects?url=https://ovidsp.ovid.com/ovidweb.cgi?T=JS&amp;CSC=Y&amp;NEWS=N&amp;PAGE=fulltext&amp;D=emed13&amp;AN=366068177" TargetMode="External"/><Relationship Id="rId1077" Type="http://schemas.openxmlformats.org/officeDocument/2006/relationships/hyperlink" Target="https://dx.doi.org/10.1089/aid.2021.0097" TargetMode="External"/><Relationship Id="rId4103" Type="http://schemas.openxmlformats.org/officeDocument/2006/relationships/hyperlink" Target="https://authproxy.bma.org.uk/process/redirects?url=https://ovidsp.ovid.com/ovidweb.cgi?T=JS&amp;CSC=Y&amp;NEWS=N&amp;PAGE=fulltext&amp;D=emed19&amp;AN=2000845241" TargetMode="External"/><Relationship Id="rId5435" Type="http://schemas.openxmlformats.org/officeDocument/2006/relationships/hyperlink" Target="https://authproxy.bma.org.uk/process/redirects?url=https://ovidsp.ovid.com/ovidweb.cgi?T=JS&amp;CSC=Y&amp;NEWS=N&amp;PAGE=fulltext&amp;D=emed10&amp;AN=351836966" TargetMode="External"/><Relationship Id="rId245" Type="http://schemas.openxmlformats.org/officeDocument/2006/relationships/hyperlink" Target="https://authproxy.bma.org.uk/process/redirects?url=https://ovidsp.ovid.com/ovidweb.cgi?T=JS&amp;CSC=Y&amp;NEWS=N&amp;PAGE=fulltext&amp;D=emed20&amp;AN=626916334" TargetMode="External"/><Relationship Id="rId1078" Type="http://schemas.openxmlformats.org/officeDocument/2006/relationships/hyperlink" Target="https://authproxy.bma.org.uk/process/redirects?url=https://ovidsp.ovid.com/ovidweb.cgi?T=JS&amp;CSC=Y&amp;NEWS=N&amp;PAGE=fulltext&amp;D=emed24&amp;AN=638522363" TargetMode="External"/><Relationship Id="rId4102" Type="http://schemas.openxmlformats.org/officeDocument/2006/relationships/hyperlink" Target="https://dx.doi.org/10.1016/j.jpain.2018.04.005" TargetMode="External"/><Relationship Id="rId5436" Type="http://schemas.openxmlformats.org/officeDocument/2006/relationships/hyperlink" Target="https://dx.doi.org/10.1016/j.euroneuro.2020.03.002" TargetMode="External"/><Relationship Id="rId244" Type="http://schemas.openxmlformats.org/officeDocument/2006/relationships/hyperlink" Target="https://dx.doi.org/10.1245/s10434-019-07174-5" TargetMode="External"/><Relationship Id="rId1079" Type="http://schemas.openxmlformats.org/officeDocument/2006/relationships/hyperlink" Target="https://dx.doi.org/10.1080/15376516.2023.2237581" TargetMode="External"/><Relationship Id="rId4105" Type="http://schemas.openxmlformats.org/officeDocument/2006/relationships/hyperlink" Target="https://dx.doi.org/10.1016/j.drugalcdep.2022.109654" TargetMode="External"/><Relationship Id="rId5433" Type="http://schemas.openxmlformats.org/officeDocument/2006/relationships/hyperlink" Target="https://authproxy.bma.org.uk/process/redirects?url=https://ovidsp.ovid.com/ovidweb.cgi?T=JS&amp;CSC=Y&amp;NEWS=N&amp;PAGE=fulltext&amp;D=emed8&amp;AN=37444429" TargetMode="External"/><Relationship Id="rId243" Type="http://schemas.openxmlformats.org/officeDocument/2006/relationships/hyperlink" Target="https://authproxy.bma.org.uk/process/redirects?url=https://ovidsp.ovid.com/ovidweb.cgi?T=JS&amp;CSC=Y&amp;NEWS=N&amp;PAGE=fulltext&amp;D=emed17&amp;AN=610105434" TargetMode="External"/><Relationship Id="rId4104" Type="http://schemas.openxmlformats.org/officeDocument/2006/relationships/hyperlink" Target="https://doi.org/10.1016/j.drugalcdep.2006.10.006" TargetMode="External"/><Relationship Id="rId5434" Type="http://schemas.openxmlformats.org/officeDocument/2006/relationships/hyperlink" Target="https://dx.doi.org/10.1007/s10072-008-0889-2" TargetMode="External"/><Relationship Id="rId5428" Type="http://schemas.openxmlformats.org/officeDocument/2006/relationships/hyperlink" Target="https://authproxy.bma.org.uk/process/redirects?url=https://ovidsp.ovid.com/ovidweb.cgi?T=JS&amp;CSC=Y&amp;NEWS=N&amp;PAGE=fulltext&amp;D=emed17&amp;AN=613253474" TargetMode="External"/><Relationship Id="rId5429" Type="http://schemas.openxmlformats.org/officeDocument/2006/relationships/hyperlink" Target="https://doi.org/10.1108/TC-12-2017-0036" TargetMode="External"/><Relationship Id="rId5426" Type="http://schemas.openxmlformats.org/officeDocument/2006/relationships/hyperlink" Target="https://doi.org/10.1016/j.jad.2014.05.050" TargetMode="External"/><Relationship Id="rId5427" Type="http://schemas.openxmlformats.org/officeDocument/2006/relationships/hyperlink" Target="https://dx.doi.org/10.1093/cid/ciw328" TargetMode="External"/><Relationship Id="rId239" Type="http://schemas.openxmlformats.org/officeDocument/2006/relationships/hyperlink" Target="https://dx.doi.org/10.1111/acem.13424" TargetMode="External"/><Relationship Id="rId238" Type="http://schemas.openxmlformats.org/officeDocument/2006/relationships/hyperlink" Target="https://authproxy.bma.org.uk/process/redirects?url=https://ovidsp.ovid.com/ovidweb.cgi?T=JS&amp;CSC=Y&amp;NEWS=N&amp;PAGE=fulltext&amp;D=emed20&amp;AN=629410719" TargetMode="External"/><Relationship Id="rId237" Type="http://schemas.openxmlformats.org/officeDocument/2006/relationships/hyperlink" Target="https://dx.doi.org/10.1177/0310057X19866345" TargetMode="External"/><Relationship Id="rId236" Type="http://schemas.openxmlformats.org/officeDocument/2006/relationships/hyperlink" Target="https://authproxy.bma.org.uk/process/redirects?url=https://ovidsp.ovid.com/ovidweb.cgi?T=JS&amp;CSC=Y&amp;NEWS=N&amp;PAGE=fulltext&amp;D=emed20&amp;AN=628322334" TargetMode="External"/><Relationship Id="rId2390" Type="http://schemas.openxmlformats.org/officeDocument/2006/relationships/hyperlink" Target="https://dx.doi.org/10.1111/j.1553-2712.2012.01332.x" TargetMode="External"/><Relationship Id="rId1060" Type="http://schemas.openxmlformats.org/officeDocument/2006/relationships/hyperlink" Target="https://authproxy.bma.org.uk/process/redirects?url=https://ovidsp.ovid.com/ovidweb.cgi?T=JS&amp;CSC=Y&amp;NEWS=N&amp;PAGE=fulltext&amp;D=emexa&amp;AN=640493183" TargetMode="External"/><Relationship Id="rId2391" Type="http://schemas.openxmlformats.org/officeDocument/2006/relationships/hyperlink" Target="https://authproxy.bma.org.uk/process/redirects?url=https://ovidsp.ovid.com/ovidweb.cgi?T=JS&amp;CSC=Y&amp;NEWS=N&amp;PAGE=fulltext&amp;D=emed13&amp;AN=70745228" TargetMode="External"/><Relationship Id="rId1061" Type="http://schemas.openxmlformats.org/officeDocument/2006/relationships/hyperlink" Target="https://authproxy.bma.org.uk/process/redirects?url=https://ovidsp.ovid.com/ovidweb.cgi?T=JS&amp;CSC=Y&amp;NEWS=N&amp;PAGE=fulltext&amp;D=emed9&amp;AN=43440622" TargetMode="External"/><Relationship Id="rId2392" Type="http://schemas.openxmlformats.org/officeDocument/2006/relationships/hyperlink" Target="https://doi.org/10.1111/add.16171" TargetMode="External"/><Relationship Id="rId231" Type="http://schemas.openxmlformats.org/officeDocument/2006/relationships/hyperlink" Target="https://dx.doi.org/10.1016/j.annemergmed.2016.08.008" TargetMode="External"/><Relationship Id="rId1062" Type="http://schemas.openxmlformats.org/officeDocument/2006/relationships/hyperlink" Target="https://dx.doi.org/10.1016/j.pain.2007.12.010" TargetMode="External"/><Relationship Id="rId2393" Type="http://schemas.openxmlformats.org/officeDocument/2006/relationships/hyperlink" Target="https://dx.doi.org/10.1080/00365521.2016.1242024" TargetMode="External"/><Relationship Id="rId5420" Type="http://schemas.openxmlformats.org/officeDocument/2006/relationships/hyperlink" Target="https://dx.doi.org/10.1136/spcare-2021-PCC.153" TargetMode="External"/><Relationship Id="rId230" Type="http://schemas.openxmlformats.org/officeDocument/2006/relationships/hyperlink" Target="https://authproxy.bma.org.uk/process/redirects?url=https://ovidsp.ovid.com/ovidweb.cgi?T=JS&amp;CSC=Y&amp;NEWS=N&amp;PAGE=fulltext&amp;D=emed17&amp;AN=607232889" TargetMode="External"/><Relationship Id="rId1063" Type="http://schemas.openxmlformats.org/officeDocument/2006/relationships/hyperlink" Target="https://authproxy.bma.org.uk/process/redirects?url=https://ovidsp.ovid.com/ovidweb.cgi?T=JS&amp;CSC=Y&amp;NEWS=N&amp;PAGE=fulltext&amp;D=emed10&amp;AN=50048065" TargetMode="External"/><Relationship Id="rId2394" Type="http://schemas.openxmlformats.org/officeDocument/2006/relationships/hyperlink" Target="https://authproxy.bma.org.uk/process/redirects?url=https://ovidsp.ovid.com/ovidweb.cgi?T=JS&amp;CSC=Y&amp;NEWS=N&amp;PAGE=fulltext&amp;D=emed18&amp;AN=612999328" TargetMode="External"/><Relationship Id="rId5421" Type="http://schemas.openxmlformats.org/officeDocument/2006/relationships/hyperlink" Target="https://authproxy.bma.org.uk/process/redirects?url=https://ovidsp.ovid.com/ovidweb.cgi?T=JS&amp;CSC=Y&amp;NEWS=N&amp;PAGE=fulltext&amp;D=emed22&amp;AN=638890819" TargetMode="External"/><Relationship Id="rId1064" Type="http://schemas.openxmlformats.org/officeDocument/2006/relationships/hyperlink" Target="https://dx.doi.org/10.1586/14737175.2013.846517" TargetMode="External"/><Relationship Id="rId2395" Type="http://schemas.openxmlformats.org/officeDocument/2006/relationships/hyperlink" Target="https://dx.doi.org/10.1111/j.1553-2712.2012.01332.x" TargetMode="External"/><Relationship Id="rId1065" Type="http://schemas.openxmlformats.org/officeDocument/2006/relationships/hyperlink" Target="https://authproxy.bma.org.uk/process/redirects?url=https://ovidsp.ovid.com/ovidweb.cgi?T=JS&amp;CSC=Y&amp;NEWS=N&amp;PAGE=fulltext&amp;D=emed14&amp;AN=370212552" TargetMode="External"/><Relationship Id="rId2396" Type="http://schemas.openxmlformats.org/officeDocument/2006/relationships/hyperlink" Target="https://authproxy.bma.org.uk/process/redirects?url=https://ovidsp.ovid.com/ovidweb.cgi?T=JS&amp;CSC=Y&amp;NEWS=N&amp;PAGE=fulltext&amp;D=emed13&amp;AN=70745226" TargetMode="External"/><Relationship Id="rId235" Type="http://schemas.openxmlformats.org/officeDocument/2006/relationships/hyperlink" Target="https://dx.doi.org/10.1136/ijgc-2019-000285" TargetMode="External"/><Relationship Id="rId1066" Type="http://schemas.openxmlformats.org/officeDocument/2006/relationships/hyperlink" Target="https://authproxy.bma.org.uk/process/redirects?url=https://ovidsp.ovid.com/ovidweb.cgi?T=JS&amp;CSC=Y&amp;NEWS=N&amp;PAGE=fulltext&amp;D=emed16&amp;AN=605918427" TargetMode="External"/><Relationship Id="rId2397" Type="http://schemas.openxmlformats.org/officeDocument/2006/relationships/hyperlink" Target="https://dx.doi.org/10.1016/j.injury.2020.04.051" TargetMode="External"/><Relationship Id="rId5424" Type="http://schemas.openxmlformats.org/officeDocument/2006/relationships/hyperlink" Target="https://dx.doi.org/10.1016/j.genhosppsych.2018.02.001" TargetMode="External"/><Relationship Id="rId234" Type="http://schemas.openxmlformats.org/officeDocument/2006/relationships/hyperlink" Target="https://authproxy.bma.org.uk/process/redirects?url=https://ovidsp.ovid.com/ovidweb.cgi?T=JS&amp;CSC=Y&amp;NEWS=N&amp;PAGE=fulltext&amp;D=emed22&amp;AN=2011692269" TargetMode="External"/><Relationship Id="rId1067" Type="http://schemas.openxmlformats.org/officeDocument/2006/relationships/hyperlink" Target="https://dx.doi.org/10.1007/s12630-022-02316-y" TargetMode="External"/><Relationship Id="rId2398" Type="http://schemas.openxmlformats.org/officeDocument/2006/relationships/hyperlink" Target="https://authproxy.bma.org.uk/process/redirects?url=https://ovidsp.ovid.com/ovidweb.cgi?T=JS&amp;CSC=Y&amp;NEWS=N&amp;PAGE=fulltext&amp;D=emed21&amp;AN=2005899178" TargetMode="External"/><Relationship Id="rId5425" Type="http://schemas.openxmlformats.org/officeDocument/2006/relationships/hyperlink" Target="https://authproxy.bma.org.uk/process/redirects?url=https://ovidsp.ovid.com/ovidweb.cgi?T=JS&amp;CSC=Y&amp;NEWS=N&amp;PAGE=fulltext&amp;D=emed19&amp;AN=620552598" TargetMode="External"/><Relationship Id="rId233" Type="http://schemas.openxmlformats.org/officeDocument/2006/relationships/hyperlink" Target="https://dx.doi.org/10.22159/ajpcr.2021v14i4.40444" TargetMode="External"/><Relationship Id="rId1068" Type="http://schemas.openxmlformats.org/officeDocument/2006/relationships/hyperlink" Target="https://authproxy.bma.org.uk/process/redirects?url=https://ovidsp.ovid.com/ovidweb.cgi?T=JS&amp;CSC=Y&amp;NEWS=N&amp;PAGE=fulltext&amp;D=emexa&amp;AN=641281943" TargetMode="External"/><Relationship Id="rId2399" Type="http://schemas.openxmlformats.org/officeDocument/2006/relationships/hyperlink" Target="https://doi.org/10.1007/s00213-012-2936-1" TargetMode="External"/><Relationship Id="rId5422" Type="http://schemas.openxmlformats.org/officeDocument/2006/relationships/hyperlink" Target="https://dx.doi.org/10.1111/ijcp.12716" TargetMode="External"/><Relationship Id="rId232" Type="http://schemas.openxmlformats.org/officeDocument/2006/relationships/hyperlink" Target="https://authproxy.bma.org.uk/process/redirects?url=https://ovidsp.ovid.com/ovidweb.cgi?T=JS&amp;CSC=Y&amp;NEWS=N&amp;PAGE=fulltext&amp;D=emed18&amp;AN=613749885" TargetMode="External"/><Relationship Id="rId1069" Type="http://schemas.openxmlformats.org/officeDocument/2006/relationships/hyperlink" Target="https://authproxy.bma.org.uk/process/redirects?url=https://ovidsp.ovid.com/ovidweb.cgi?T=JS&amp;CSC=Y&amp;NEWS=N&amp;PAGE=fulltext&amp;D=emed15&amp;AN=71638554" TargetMode="External"/><Relationship Id="rId5423" Type="http://schemas.openxmlformats.org/officeDocument/2006/relationships/hyperlink" Target="https://authproxy.bma.org.uk/process/redirects?url=https://ovidsp.ovid.com/ovidweb.cgi?T=JS&amp;CSC=Y&amp;NEWS=N&amp;PAGE=fulltext&amp;D=emed16&amp;AN=605665141" TargetMode="External"/><Relationship Id="rId1015" Type="http://schemas.openxmlformats.org/officeDocument/2006/relationships/hyperlink" Target="https://dx.doi.org/10.3389/fped.2022.1087956" TargetMode="External"/><Relationship Id="rId2346" Type="http://schemas.openxmlformats.org/officeDocument/2006/relationships/hyperlink" Target="https://dx.doi.org/10.1016/j.archger.2016.11.008" TargetMode="External"/><Relationship Id="rId3678" Type="http://schemas.openxmlformats.org/officeDocument/2006/relationships/hyperlink" Target="https://dx.doi.org/10.1037/ccp0000431" TargetMode="External"/><Relationship Id="rId1016" Type="http://schemas.openxmlformats.org/officeDocument/2006/relationships/hyperlink" Target="https://authproxy.bma.org.uk/process/redirects?url=https://ovidsp.ovid.com/ovidweb.cgi?T=JS&amp;CSC=Y&amp;NEWS=N&amp;PAGE=fulltext&amp;D=emexa&amp;AN=2020954532" TargetMode="External"/><Relationship Id="rId2347" Type="http://schemas.openxmlformats.org/officeDocument/2006/relationships/hyperlink" Target="https://authproxy.bma.org.uk/process/redirects?url=https://ovidsp.ovid.com/ovidweb.cgi?T=JS&amp;CSC=Y&amp;NEWS=N&amp;PAGE=fulltext&amp;D=emed18&amp;AN=613352777" TargetMode="External"/><Relationship Id="rId3677" Type="http://schemas.openxmlformats.org/officeDocument/2006/relationships/hyperlink" Target="https://doi.org/10.1016/j.drugpo.2004.03.004" TargetMode="External"/><Relationship Id="rId1017" Type="http://schemas.openxmlformats.org/officeDocument/2006/relationships/hyperlink" Target="https://doi.org/10.1016/j.ntt.2009.08.002" TargetMode="External"/><Relationship Id="rId2348" Type="http://schemas.openxmlformats.org/officeDocument/2006/relationships/hyperlink" Target="https://dx.doi.org/10.2106/JBJS.H.00286" TargetMode="External"/><Relationship Id="rId1018" Type="http://schemas.openxmlformats.org/officeDocument/2006/relationships/hyperlink" Target="https://doi.org/10.1037/0012-1649.44.4.919" TargetMode="External"/><Relationship Id="rId2349" Type="http://schemas.openxmlformats.org/officeDocument/2006/relationships/hyperlink" Target="https://authproxy.bma.org.uk/process/redirects?url=https://ovidsp.ovid.com/ovidweb.cgi?T=JS&amp;CSC=Y&amp;NEWS=N&amp;PAGE=fulltext&amp;D=emed11&amp;AN=355412130" TargetMode="External"/><Relationship Id="rId3679" Type="http://schemas.openxmlformats.org/officeDocument/2006/relationships/hyperlink" Target="https://authproxy.bma.org.uk/process/redirects?url=https://ovidsp.ovid.com/ovidweb.cgi?T=JS&amp;CSC=Y&amp;NEWS=N&amp;PAGE=fulltext&amp;D=emed20&amp;AN=2014302512" TargetMode="External"/><Relationship Id="rId1019" Type="http://schemas.openxmlformats.org/officeDocument/2006/relationships/hyperlink" Target="https://doi.org/10.1037/0012-1649.38.5.648" TargetMode="External"/><Relationship Id="rId3670" Type="http://schemas.openxmlformats.org/officeDocument/2006/relationships/hyperlink" Target="https://authproxy.bma.org.uk/process/redirects?url=https://ovidsp.ovid.com/ovidweb.cgi?T=JS&amp;CSC=Y&amp;NEWS=N&amp;PAGE=fulltext&amp;D=emed19&amp;AN=626088705" TargetMode="External"/><Relationship Id="rId2340" Type="http://schemas.openxmlformats.org/officeDocument/2006/relationships/hyperlink" Target="https://authproxy.bma.org.uk/process/redirects?url=https://ovidsp.ovid.com/ovidweb.cgi?T=JS&amp;CSC=Y&amp;NEWS=N&amp;PAGE=fulltext&amp;D=emed22&amp;AN=635499874" TargetMode="External"/><Relationship Id="rId3672" Type="http://schemas.openxmlformats.org/officeDocument/2006/relationships/hyperlink" Target="https://authproxy.bma.org.uk/process/redirects?url=https://ovidsp.ovid.com/ovidweb.cgi?T=JS&amp;CSC=Y&amp;NEWS=N&amp;PAGE=fulltext&amp;D=emed14&amp;AN=369015977" TargetMode="External"/><Relationship Id="rId1010" Type="http://schemas.openxmlformats.org/officeDocument/2006/relationships/hyperlink" Target="https://doi.org/10.1016/j.addbeh.2015.03.008" TargetMode="External"/><Relationship Id="rId2341" Type="http://schemas.openxmlformats.org/officeDocument/2006/relationships/hyperlink" Target="https://dx.doi.org/10.1097/AAP.0000000000000656" TargetMode="External"/><Relationship Id="rId3671" Type="http://schemas.openxmlformats.org/officeDocument/2006/relationships/hyperlink" Target="https://dx.doi.org/10.1055/s-0033-1342987" TargetMode="External"/><Relationship Id="rId1011" Type="http://schemas.openxmlformats.org/officeDocument/2006/relationships/hyperlink" Target="https://dx.doi.org/10.1111/j.1530-0277.2010.01210.x" TargetMode="External"/><Relationship Id="rId2342" Type="http://schemas.openxmlformats.org/officeDocument/2006/relationships/hyperlink" Target="https://authproxy.bma.org.uk/process/redirects?url=https://ovidsp.ovid.com/ovidweb.cgi?T=JS&amp;CSC=Y&amp;NEWS=N&amp;PAGE=fulltext&amp;D=emed18&amp;AN=619673625" TargetMode="External"/><Relationship Id="rId3674" Type="http://schemas.openxmlformats.org/officeDocument/2006/relationships/hyperlink" Target="https://authproxy.bma.org.uk/process/redirects?url=https://ovidsp.ovid.com/ovidweb.cgi?T=JS&amp;CSC=Y&amp;NEWS=N&amp;PAGE=fulltext&amp;D=emed13&amp;AN=364421477" TargetMode="External"/><Relationship Id="rId1012" Type="http://schemas.openxmlformats.org/officeDocument/2006/relationships/hyperlink" Target="https://authproxy.bma.org.uk/process/redirects?url=https://ovidsp.ovid.com/ovidweb.cgi?T=JS&amp;CSC=Y&amp;NEWS=N&amp;PAGE=fulltext&amp;D=emed11&amp;AN=70173025" TargetMode="External"/><Relationship Id="rId2343" Type="http://schemas.openxmlformats.org/officeDocument/2006/relationships/hyperlink" Target="https://authproxy.bma.org.uk/process/redirects?url=https://ovidsp.ovid.com/ovidweb.cgi?T=JS&amp;CSC=Y&amp;NEWS=N&amp;PAGE=fulltext&amp;D=emed18&amp;AN=615581830" TargetMode="External"/><Relationship Id="rId3673" Type="http://schemas.openxmlformats.org/officeDocument/2006/relationships/hyperlink" Target="https://dx.doi.org/10.1016/j.anclin.2011.12.003" TargetMode="External"/><Relationship Id="rId1013" Type="http://schemas.openxmlformats.org/officeDocument/2006/relationships/hyperlink" Target="https://doi.org/10.1016/j.jsat.2012.01.005" TargetMode="External"/><Relationship Id="rId2344" Type="http://schemas.openxmlformats.org/officeDocument/2006/relationships/hyperlink" Target="https://dx.doi.org/10.1186/s12888-023-04574-6" TargetMode="External"/><Relationship Id="rId3676" Type="http://schemas.openxmlformats.org/officeDocument/2006/relationships/hyperlink" Target="https://authproxy.bma.org.uk/process/redirects?url=https://ovidsp.ovid.com/ovidweb.cgi?T=JS&amp;CSC=Y&amp;NEWS=N&amp;PAGE=fulltext&amp;D=emed24&amp;AN=2013855733" TargetMode="External"/><Relationship Id="rId1014" Type="http://schemas.openxmlformats.org/officeDocument/2006/relationships/hyperlink" Target="https://doi.org/10.1037/0893-164X.20.4.394" TargetMode="External"/><Relationship Id="rId2345" Type="http://schemas.openxmlformats.org/officeDocument/2006/relationships/hyperlink" Target="https://authproxy.bma.org.uk/process/redirects?url=https://ovidsp.ovid.com/ovidweb.cgi?T=JS&amp;CSC=Y&amp;NEWS=N&amp;PAGE=fulltext&amp;D=emexa&amp;AN=2021394396" TargetMode="External"/><Relationship Id="rId3675" Type="http://schemas.openxmlformats.org/officeDocument/2006/relationships/hyperlink" Target="https://dx.doi.org/10.1016/j.jpain.2021.06.014" TargetMode="External"/><Relationship Id="rId1004" Type="http://schemas.openxmlformats.org/officeDocument/2006/relationships/hyperlink" Target="https://dx.doi.org/10.1007/s00520-017-4004-1" TargetMode="External"/><Relationship Id="rId2335" Type="http://schemas.openxmlformats.org/officeDocument/2006/relationships/hyperlink" Target="https://dx.doi.org/10.14309/01.ajg.0000591784.03258.62" TargetMode="External"/><Relationship Id="rId3667" Type="http://schemas.openxmlformats.org/officeDocument/2006/relationships/hyperlink" Target="https://authproxy.bma.org.uk/process/redirects?url=https://ovidsp.ovid.com/ovidweb.cgi?T=JS&amp;CSC=Y&amp;NEWS=N&amp;PAGE=fulltext&amp;D=emed22&amp;AN=2012832159" TargetMode="External"/><Relationship Id="rId4998" Type="http://schemas.openxmlformats.org/officeDocument/2006/relationships/hyperlink" Target="https://dx.doi.org/10.20344/amp.7626" TargetMode="External"/><Relationship Id="rId1005" Type="http://schemas.openxmlformats.org/officeDocument/2006/relationships/hyperlink" Target="https://authproxy.bma.org.uk/process/redirects?url=https://ovidsp.ovid.com/ovidweb.cgi?T=JS&amp;CSC=Y&amp;NEWS=N&amp;PAGE=fulltext&amp;D=emed19&amp;AN=619905580" TargetMode="External"/><Relationship Id="rId2336" Type="http://schemas.openxmlformats.org/officeDocument/2006/relationships/hyperlink" Target="https://authproxy.bma.org.uk/process/redirects?url=https://ovidsp.ovid.com/ovidweb.cgi?T=JS&amp;CSC=Y&amp;NEWS=N&amp;PAGE=fulltext&amp;D=emed20&amp;AN=630836962" TargetMode="External"/><Relationship Id="rId3666" Type="http://schemas.openxmlformats.org/officeDocument/2006/relationships/hyperlink" Target="https://dx.doi.org/10.1016/j.jval.2021.04.475" TargetMode="External"/><Relationship Id="rId4997" Type="http://schemas.openxmlformats.org/officeDocument/2006/relationships/hyperlink" Target="https://authproxy.bma.org.uk/process/redirects?url=https://ovidsp.ovid.com/ovidweb.cgi?T=JS&amp;CSC=Y&amp;NEWS=N&amp;PAGE=fulltext&amp;D=emed21&amp;AN=633870619" TargetMode="External"/><Relationship Id="rId1006" Type="http://schemas.openxmlformats.org/officeDocument/2006/relationships/hyperlink" Target="https://dx.doi.org/10.1111/acer.13084" TargetMode="External"/><Relationship Id="rId2337" Type="http://schemas.openxmlformats.org/officeDocument/2006/relationships/hyperlink" Target="https://dx.doi.org/10.1016/j.rpth.2023.100061" TargetMode="External"/><Relationship Id="rId3669" Type="http://schemas.openxmlformats.org/officeDocument/2006/relationships/hyperlink" Target="https://authproxy.bma.org.uk/process/redirects?url=https://ovidsp.ovid.com/ovidweb.cgi?T=JS&amp;CSC=Y&amp;NEWS=N&amp;PAGE=fulltext&amp;D=emed21&amp;AN=2005867672" TargetMode="External"/><Relationship Id="rId1007" Type="http://schemas.openxmlformats.org/officeDocument/2006/relationships/hyperlink" Target="https://authproxy.bma.org.uk/process/redirects?url=https://ovidsp.ovid.com/ovidweb.cgi?T=JS&amp;CSC=Y&amp;NEWS=N&amp;PAGE=fulltext&amp;D=emed17&amp;AN=72333718" TargetMode="External"/><Relationship Id="rId2338" Type="http://schemas.openxmlformats.org/officeDocument/2006/relationships/hyperlink" Target="https://authproxy.bma.org.uk/process/redirects?url=https://ovidsp.ovid.com/ovidweb.cgi?T=JS&amp;CSC=Y&amp;NEWS=N&amp;PAGE=fulltext&amp;D=emexa&amp;AN=2023110713" TargetMode="External"/><Relationship Id="rId3668" Type="http://schemas.openxmlformats.org/officeDocument/2006/relationships/hyperlink" Target="https://dx.doi.org/10.1016/j.jval.2020.04.330" TargetMode="External"/><Relationship Id="rId4999" Type="http://schemas.openxmlformats.org/officeDocument/2006/relationships/hyperlink" Target="https://authproxy.bma.org.uk/process/redirects?url=https://ovidsp.ovid.com/ovidweb.cgi?T=JS&amp;CSC=Y&amp;NEWS=N&amp;PAGE=fulltext&amp;D=emed18&amp;AN=614344414" TargetMode="External"/><Relationship Id="rId1008" Type="http://schemas.openxmlformats.org/officeDocument/2006/relationships/hyperlink" Target="https://authproxy.bma.org.uk/process/redirects?url=https://ovidsp.ovid.com/ovidweb.cgi?T=JS&amp;CSC=Y&amp;NEWS=N&amp;PAGE=fulltext&amp;D=emed6&amp;AN=28007294" TargetMode="External"/><Relationship Id="rId2339" Type="http://schemas.openxmlformats.org/officeDocument/2006/relationships/hyperlink" Target="https://dx.doi.org/10.1001/jamanetworkopen.2021.17128" TargetMode="External"/><Relationship Id="rId1009" Type="http://schemas.openxmlformats.org/officeDocument/2006/relationships/hyperlink" Target="https://authproxy.bma.org.uk/process/redirects?url=https://ovidsp.ovid.com/ovidweb.cgi?T=JS&amp;CSC=Y&amp;NEWS=N&amp;PAGE=fulltext&amp;D=emed14&amp;AN=71148644" TargetMode="External"/><Relationship Id="rId4990" Type="http://schemas.openxmlformats.org/officeDocument/2006/relationships/hyperlink" Target="https://dx.doi.org/10.1016/S1754-3207%2811%2970963-4" TargetMode="External"/><Relationship Id="rId3661" Type="http://schemas.openxmlformats.org/officeDocument/2006/relationships/hyperlink" Target="https://authproxy.bma.org.uk/process/redirects?url=https://ovidsp.ovid.com/ovidweb.cgi?T=JS&amp;CSC=Y&amp;NEWS=N&amp;PAGE=fulltext&amp;D=emed9&amp;AN=41051769" TargetMode="External"/><Relationship Id="rId4992" Type="http://schemas.openxmlformats.org/officeDocument/2006/relationships/hyperlink" Target="https://authproxy.bma.org.uk/process/redirects?url=https://ovidsp.ovid.com/ovidweb.cgi?T=JS&amp;CSC=Y&amp;NEWS=N&amp;PAGE=fulltext&amp;D=emed12&amp;AN=70577734" TargetMode="External"/><Relationship Id="rId2330" Type="http://schemas.openxmlformats.org/officeDocument/2006/relationships/hyperlink" Target="https://authproxy.bma.org.uk/process/redirects?url=https://ovidsp.ovid.com/ovidweb.cgi?T=JS&amp;CSC=Y&amp;NEWS=N&amp;PAGE=fulltext&amp;D=emed18&amp;AN=619282070" TargetMode="External"/><Relationship Id="rId3660" Type="http://schemas.openxmlformats.org/officeDocument/2006/relationships/hyperlink" Target="https://dx.doi.org/10.1016/j.jcfm.2005.04.005" TargetMode="External"/><Relationship Id="rId4991" Type="http://schemas.openxmlformats.org/officeDocument/2006/relationships/hyperlink" Target="https://dx.doi.org/10.1016/S1754-3207%2811%2970963-4" TargetMode="External"/><Relationship Id="rId1000" Type="http://schemas.openxmlformats.org/officeDocument/2006/relationships/hyperlink" Target="https://dx.doi.org/10.1002/pbc.26591" TargetMode="External"/><Relationship Id="rId2331" Type="http://schemas.openxmlformats.org/officeDocument/2006/relationships/hyperlink" Target="https://dx.doi.org/10.1016/j.spinee.2023.01.006" TargetMode="External"/><Relationship Id="rId3663" Type="http://schemas.openxmlformats.org/officeDocument/2006/relationships/hyperlink" Target="https://authproxy.bma.org.uk/process/redirects?url=https://ovidsp.ovid.com/ovidweb.cgi?T=JS&amp;CSC=Y&amp;NEWS=N&amp;PAGE=fulltext&amp;D=emed19&amp;AN=622270304" TargetMode="External"/><Relationship Id="rId4994" Type="http://schemas.openxmlformats.org/officeDocument/2006/relationships/hyperlink" Target="https://authproxy.bma.org.uk/process/redirects?url=https://ovidsp.ovid.com/ovidweb.cgi?T=JS&amp;CSC=Y&amp;NEWS=N&amp;PAGE=fulltext&amp;D=emed18&amp;AN=617034381" TargetMode="External"/><Relationship Id="rId1001" Type="http://schemas.openxmlformats.org/officeDocument/2006/relationships/hyperlink" Target="https://authproxy.bma.org.uk/process/redirects?url=https://ovidsp.ovid.com/ovidweb.cgi?T=JS&amp;CSC=Y&amp;NEWS=N&amp;PAGE=fulltext&amp;D=emed18&amp;AN=617688098" TargetMode="External"/><Relationship Id="rId2332" Type="http://schemas.openxmlformats.org/officeDocument/2006/relationships/hyperlink" Target="https://authproxy.bma.org.uk/process/redirects?url=https://ovidsp.ovid.com/ovidweb.cgi?T=JS&amp;CSC=Y&amp;NEWS=N&amp;PAGE=fulltext&amp;D=emexa&amp;AN=2022492446" TargetMode="External"/><Relationship Id="rId3662" Type="http://schemas.openxmlformats.org/officeDocument/2006/relationships/hyperlink" Target="https://dx.doi.org/10.1186/s10194-018-0862-2" TargetMode="External"/><Relationship Id="rId4993" Type="http://schemas.openxmlformats.org/officeDocument/2006/relationships/hyperlink" Target="https://dx.doi.org/10.1097/j.pain.0000000000000907" TargetMode="External"/><Relationship Id="rId1002" Type="http://schemas.openxmlformats.org/officeDocument/2006/relationships/hyperlink" Target="https://dx.doi.org/10.1097/ADM.0000000000000902" TargetMode="External"/><Relationship Id="rId2333" Type="http://schemas.openxmlformats.org/officeDocument/2006/relationships/hyperlink" Target="https://dx.doi.org/10.1080/09540121.2010.525618" TargetMode="External"/><Relationship Id="rId3665" Type="http://schemas.openxmlformats.org/officeDocument/2006/relationships/hyperlink" Target="https://doi.org/10.1016/j.addbeh.2015.06.041" TargetMode="External"/><Relationship Id="rId4996" Type="http://schemas.openxmlformats.org/officeDocument/2006/relationships/hyperlink" Target="https://authproxy.bma.org.uk/process/redirects?url=https://ovidsp.ovid.com/ovidweb.cgi?T=JS&amp;CSC=Y&amp;NEWS=N&amp;PAGE=fulltext&amp;D=emed11&amp;AN=70444209" TargetMode="External"/><Relationship Id="rId1003" Type="http://schemas.openxmlformats.org/officeDocument/2006/relationships/hyperlink" Target="https://authproxy.bma.org.uk/process/redirects?url=https://ovidsp.ovid.com/ovidweb.cgi?T=JS&amp;CSC=Y&amp;NEWS=N&amp;PAGE=fulltext&amp;D=emed22&amp;AN=636526760" TargetMode="External"/><Relationship Id="rId2334" Type="http://schemas.openxmlformats.org/officeDocument/2006/relationships/hyperlink" Target="https://authproxy.bma.org.uk/process/redirects?url=https://ovidsp.ovid.com/ovidweb.cgi?T=JS&amp;CSC=Y&amp;NEWS=N&amp;PAGE=fulltext&amp;D=emed12&amp;AN=361798760" TargetMode="External"/><Relationship Id="rId3664" Type="http://schemas.openxmlformats.org/officeDocument/2006/relationships/hyperlink" Target="https://doi.org/10.1016/j.jadohealth.2018.06.025" TargetMode="External"/><Relationship Id="rId4995" Type="http://schemas.openxmlformats.org/officeDocument/2006/relationships/hyperlink" Target="https://dx.doi.org/10.1007/s00406-010-0115-0" TargetMode="External"/><Relationship Id="rId1037" Type="http://schemas.openxmlformats.org/officeDocument/2006/relationships/hyperlink" Target="https://dx.doi.org/10.1213/01.ane.0000453015.43124.d0" TargetMode="External"/><Relationship Id="rId2368" Type="http://schemas.openxmlformats.org/officeDocument/2006/relationships/hyperlink" Target="https://authproxy.bma.org.uk/process/redirects?url=https://ovidsp.ovid.com/ovidweb.cgi?T=JS&amp;CSC=Y&amp;NEWS=N&amp;PAGE=fulltext&amp;D=emed12&amp;AN=70577580" TargetMode="External"/><Relationship Id="rId1038" Type="http://schemas.openxmlformats.org/officeDocument/2006/relationships/hyperlink" Target="https://authproxy.bma.org.uk/process/redirects?url=https://ovidsp.ovid.com/ovidweb.cgi?T=JS&amp;CSC=Y&amp;NEWS=N&amp;PAGE=fulltext&amp;D=emed15&amp;AN=71591037" TargetMode="External"/><Relationship Id="rId2369" Type="http://schemas.openxmlformats.org/officeDocument/2006/relationships/hyperlink" Target="https://doi.org/10.1097/NMD.0000000000000231" TargetMode="External"/><Relationship Id="rId3699" Type="http://schemas.openxmlformats.org/officeDocument/2006/relationships/hyperlink" Target="https://dx.doi.org/10.1136/rapm-2020-101812" TargetMode="External"/><Relationship Id="rId1039" Type="http://schemas.openxmlformats.org/officeDocument/2006/relationships/hyperlink" Target="https://dx.doi.org/10.1016/j.spinee.2015.07.094" TargetMode="External"/><Relationship Id="rId206" Type="http://schemas.openxmlformats.org/officeDocument/2006/relationships/hyperlink" Target="https://dx.doi.org/10.1101/2021.11.07.21265950" TargetMode="External"/><Relationship Id="rId205" Type="http://schemas.openxmlformats.org/officeDocument/2006/relationships/hyperlink" Target="https://authproxy.bma.org.uk/process/redirects?url=https://ovidsp.ovid.com/ovidweb.cgi?T=JS&amp;CSC=Y&amp;NEWS=N&amp;PAGE=fulltext&amp;D=emed23&amp;AN=636094694" TargetMode="External"/><Relationship Id="rId204" Type="http://schemas.openxmlformats.org/officeDocument/2006/relationships/hyperlink" Target="https://dx.doi.org/10.1111/add.15683" TargetMode="External"/><Relationship Id="rId203" Type="http://schemas.openxmlformats.org/officeDocument/2006/relationships/hyperlink" Target="https://authproxy.bma.org.uk/process/redirects?url=https://ovidsp.ovid.com/ovidweb.cgi?T=JS&amp;CSC=Y&amp;NEWS=N&amp;PAGE=fulltext&amp;D=emed17&amp;AN=610168928" TargetMode="External"/><Relationship Id="rId209" Type="http://schemas.openxmlformats.org/officeDocument/2006/relationships/hyperlink" Target="https://authproxy.bma.org.uk/process/redirects?url=https://ovidsp.ovid.com/ovidweb.cgi?T=JS&amp;CSC=Y&amp;NEWS=N&amp;PAGE=fulltext&amp;D=emexb&amp;AN=2025111003" TargetMode="External"/><Relationship Id="rId208" Type="http://schemas.openxmlformats.org/officeDocument/2006/relationships/hyperlink" Target="https://dx.doi.org/10.3390/brainsci13081130" TargetMode="External"/><Relationship Id="rId3690" Type="http://schemas.openxmlformats.org/officeDocument/2006/relationships/hyperlink" Target="http://dx.doi.org/10.1001/archpedi.156.11.1129" TargetMode="External"/><Relationship Id="rId207" Type="http://schemas.openxmlformats.org/officeDocument/2006/relationships/hyperlink" Target="https://authproxy.bma.org.uk/process/redirects?url=https://ovidsp.ovid.com/ovidweb.cgi?T=JS&amp;CSC=Y&amp;NEWS=N&amp;PAGE=fulltext&amp;D=empp&amp;AN=2015873845" TargetMode="External"/><Relationship Id="rId2360" Type="http://schemas.openxmlformats.org/officeDocument/2006/relationships/hyperlink" Target="https://authproxy.bma.org.uk/process/redirects?url=https://ovidsp.ovid.com/ovidweb.cgi?T=JS&amp;CSC=Y&amp;NEWS=N&amp;PAGE=fulltext&amp;D=emed19&amp;AN=2000589709" TargetMode="External"/><Relationship Id="rId3692" Type="http://schemas.openxmlformats.org/officeDocument/2006/relationships/hyperlink" Target="https://doi.org/10.1111/jcap.12188" TargetMode="External"/><Relationship Id="rId1030" Type="http://schemas.openxmlformats.org/officeDocument/2006/relationships/hyperlink" Target="https://authproxy.bma.org.uk/process/redirects?url=https://ovidsp.ovid.com/ovidweb.cgi?T=JS&amp;CSC=Y&amp;NEWS=N&amp;PAGE=fulltext&amp;D=emed17&amp;AN=613896522" TargetMode="External"/><Relationship Id="rId2361" Type="http://schemas.openxmlformats.org/officeDocument/2006/relationships/hyperlink" Target="https://doi.org/10.1097/QAI.0b013e318209751e" TargetMode="External"/><Relationship Id="rId3691" Type="http://schemas.openxmlformats.org/officeDocument/2006/relationships/hyperlink" Target="https://authproxy.bma.org.uk/process/redirects?url=https://ovidsp.ovid.com/ovidweb.cgi?T=JS&amp;CSC=Y&amp;NEWS=N&amp;PAGE=fulltext&amp;D=emed7&amp;AN=36343460" TargetMode="External"/><Relationship Id="rId1031" Type="http://schemas.openxmlformats.org/officeDocument/2006/relationships/hyperlink" Target="https://dx.doi.org/10.14309/01.ajg.0000777864.02977.07" TargetMode="External"/><Relationship Id="rId2362" Type="http://schemas.openxmlformats.org/officeDocument/2006/relationships/hyperlink" Target="https://dx.doi.org/10.1111/hiv.12815" TargetMode="External"/><Relationship Id="rId3694" Type="http://schemas.openxmlformats.org/officeDocument/2006/relationships/hyperlink" Target="https://authproxy.bma.org.uk/process/redirects?url=https://ovidsp.ovid.com/ovidweb.cgi?T=JS&amp;CSC=Y&amp;NEWS=N&amp;PAGE=fulltext&amp;D=emed16&amp;AN=602969988" TargetMode="External"/><Relationship Id="rId1032" Type="http://schemas.openxmlformats.org/officeDocument/2006/relationships/hyperlink" Target="https://authproxy.bma.org.uk/process/redirects?url=https://ovidsp.ovid.com/ovidweb.cgi?T=JS&amp;CSC=Y&amp;NEWS=N&amp;PAGE=fulltext&amp;D=emed22&amp;AN=636473485" TargetMode="External"/><Relationship Id="rId2363" Type="http://schemas.openxmlformats.org/officeDocument/2006/relationships/hyperlink" Target="https://authproxy.bma.org.uk/process/redirects?url=https://ovidsp.ovid.com/ovidweb.cgi?T=JS&amp;CSC=Y&amp;NEWS=N&amp;PAGE=fulltext&amp;D=emed20&amp;AN=631782809" TargetMode="External"/><Relationship Id="rId3693" Type="http://schemas.openxmlformats.org/officeDocument/2006/relationships/hyperlink" Target="https://dx.doi.org/10.1016/j.drugalcdep.2015.02.027" TargetMode="External"/><Relationship Id="rId202" Type="http://schemas.openxmlformats.org/officeDocument/2006/relationships/hyperlink" Target="https://dx.doi.org/10.1155/2016/7948412" TargetMode="External"/><Relationship Id="rId1033" Type="http://schemas.openxmlformats.org/officeDocument/2006/relationships/hyperlink" Target="https://dx.doi.org/10.1007/s40121-017-0158-x" TargetMode="External"/><Relationship Id="rId2364" Type="http://schemas.openxmlformats.org/officeDocument/2006/relationships/hyperlink" Target="https://doi.org/10.1080/02791072.2011.628922" TargetMode="External"/><Relationship Id="rId3696" Type="http://schemas.openxmlformats.org/officeDocument/2006/relationships/hyperlink" Target="https://authproxy.bma.org.uk/process/redirects?url=https://ovidsp.ovid.com/ovidweb.cgi?T=JS&amp;CSC=Y&amp;NEWS=N&amp;PAGE=fulltext&amp;D=emed20&amp;AN=2002387858" TargetMode="External"/><Relationship Id="rId201" Type="http://schemas.openxmlformats.org/officeDocument/2006/relationships/hyperlink" Target="https://authproxy.bma.org.uk/process/redirects?url=https://ovidsp.ovid.com/ovidweb.cgi?T=JS&amp;CSC=Y&amp;NEWS=N&amp;PAGE=fulltext&amp;D=emed12&amp;AN=362171676" TargetMode="External"/><Relationship Id="rId1034" Type="http://schemas.openxmlformats.org/officeDocument/2006/relationships/hyperlink" Target="https://authproxy.bma.org.uk/process/redirects?url=https://ovidsp.ovid.com/ovidweb.cgi?T=JS&amp;CSC=Y&amp;NEWS=N&amp;PAGE=fulltext&amp;D=emed18&amp;AN=616463884" TargetMode="External"/><Relationship Id="rId2365" Type="http://schemas.openxmlformats.org/officeDocument/2006/relationships/hyperlink" Target="https://dx.doi.org/10.1136/bmjopen-2021-050545" TargetMode="External"/><Relationship Id="rId3695" Type="http://schemas.openxmlformats.org/officeDocument/2006/relationships/hyperlink" Target="https://dx.doi.org/10.1002/jso.25584" TargetMode="External"/><Relationship Id="rId200" Type="http://schemas.openxmlformats.org/officeDocument/2006/relationships/hyperlink" Target="https://dx.doi.org/10.1176/appi.ajp.2011.10071051" TargetMode="External"/><Relationship Id="rId1035" Type="http://schemas.openxmlformats.org/officeDocument/2006/relationships/hyperlink" Target="https://dx.doi.org/10.1016/j.jpainsymman.2020.11.002" TargetMode="External"/><Relationship Id="rId2366" Type="http://schemas.openxmlformats.org/officeDocument/2006/relationships/hyperlink" Target="https://authproxy.bma.org.uk/process/redirects?url=https://ovidsp.ovid.com/ovidweb.cgi?T=JS&amp;CSC=Y&amp;NEWS=N&amp;PAGE=fulltext&amp;D=emed22&amp;AN=635276102" TargetMode="External"/><Relationship Id="rId3698" Type="http://schemas.openxmlformats.org/officeDocument/2006/relationships/hyperlink" Target="https://authproxy.bma.org.uk/process/redirects?url=https://ovidsp.ovid.com/ovidweb.cgi?T=JS&amp;CSC=Y&amp;NEWS=N&amp;PAGE=fulltext&amp;D=emed23&amp;AN=639439375" TargetMode="External"/><Relationship Id="rId1036" Type="http://schemas.openxmlformats.org/officeDocument/2006/relationships/hyperlink" Target="https://authproxy.bma.org.uk/process/redirects?url=https://ovidsp.ovid.com/ovidweb.cgi?T=JS&amp;CSC=Y&amp;NEWS=N&amp;PAGE=fulltext&amp;D=emed22&amp;AN=2010219777" TargetMode="External"/><Relationship Id="rId2367" Type="http://schemas.openxmlformats.org/officeDocument/2006/relationships/hyperlink" Target="https://dx.doi.org/10.1016/S1754-3207%2811%2970809-4" TargetMode="External"/><Relationship Id="rId3697" Type="http://schemas.openxmlformats.org/officeDocument/2006/relationships/hyperlink" Target="https://dx.doi.org/10.1097/01.XCS.0000894588.07246.c7" TargetMode="External"/><Relationship Id="rId1026" Type="http://schemas.openxmlformats.org/officeDocument/2006/relationships/hyperlink" Target="https://authproxy.bma.org.uk/process/redirects?url=https://ovidsp.ovid.com/ovidweb.cgi?T=JS&amp;CSC=Y&amp;NEWS=N&amp;PAGE=fulltext&amp;D=emed12&amp;AN=70508380" TargetMode="External"/><Relationship Id="rId2357" Type="http://schemas.openxmlformats.org/officeDocument/2006/relationships/hyperlink" Target="https://authproxy.bma.org.uk/process/redirects?url=https://ovidsp.ovid.com/ovidweb.cgi?T=JS&amp;CSC=Y&amp;NEWS=N&amp;PAGE=fulltext&amp;D=emexb&amp;AN=2026989580" TargetMode="External"/><Relationship Id="rId3689" Type="http://schemas.openxmlformats.org/officeDocument/2006/relationships/hyperlink" Target="https://authproxy.bma.org.uk/process/redirects?url=https://ovidsp.ovid.com/ovidweb.cgi?T=JS&amp;CSC=Y&amp;NEWS=N&amp;PAGE=fulltext&amp;D=emed20&amp;AN=628626062" TargetMode="External"/><Relationship Id="rId1027" Type="http://schemas.openxmlformats.org/officeDocument/2006/relationships/hyperlink" Target="https://dx.doi.org/10.2217/pmt.12.75" TargetMode="External"/><Relationship Id="rId2358" Type="http://schemas.openxmlformats.org/officeDocument/2006/relationships/hyperlink" Target="https://doi.org/10.1300/J465v27n04_07" TargetMode="External"/><Relationship Id="rId3688" Type="http://schemas.openxmlformats.org/officeDocument/2006/relationships/hyperlink" Target="https://dx.doi.org/10.1177/0193945918825381" TargetMode="External"/><Relationship Id="rId1028" Type="http://schemas.openxmlformats.org/officeDocument/2006/relationships/hyperlink" Target="https://authproxy.bma.org.uk/process/redirects?url=https://ovidsp.ovid.com/ovidweb.cgi?T=JS&amp;CSC=Y&amp;NEWS=N&amp;PAGE=fulltext&amp;D=emed14&amp;AN=366338631" TargetMode="External"/><Relationship Id="rId2359" Type="http://schemas.openxmlformats.org/officeDocument/2006/relationships/hyperlink" Target="https://dx.doi.org/10.1016/j.drugalcdep.2017.12.004" TargetMode="External"/><Relationship Id="rId1029" Type="http://schemas.openxmlformats.org/officeDocument/2006/relationships/hyperlink" Target="https://dx.doi.org/10.1038/npp.2016.241" TargetMode="External"/><Relationship Id="rId3681" Type="http://schemas.openxmlformats.org/officeDocument/2006/relationships/hyperlink" Target="https://doi.org/10.1016/j.drugpo.2022.103899" TargetMode="External"/><Relationship Id="rId2350" Type="http://schemas.openxmlformats.org/officeDocument/2006/relationships/hyperlink" Target="https://authproxy.bma.org.uk/process/redirects?url=https://ovidsp.ovid.com/ovidweb.cgi?T=JS&amp;CSC=Y&amp;NEWS=N&amp;PAGE=fulltext&amp;D=emexa&amp;AN=2023397955" TargetMode="External"/><Relationship Id="rId3680" Type="http://schemas.openxmlformats.org/officeDocument/2006/relationships/hyperlink" Target="https://authproxy.bma.org.uk/process/redirects?url=https://ovidsp.ovid.com/ovidweb.cgi?T=JS&amp;CSC=Y&amp;NEWS=N&amp;PAGE=fulltext&amp;D=emed19&amp;AN=621675779" TargetMode="External"/><Relationship Id="rId1020" Type="http://schemas.openxmlformats.org/officeDocument/2006/relationships/hyperlink" Target="https://dx.doi.org/10.1016/S1053-0770%2803%2900049-1" TargetMode="External"/><Relationship Id="rId2351" Type="http://schemas.openxmlformats.org/officeDocument/2006/relationships/hyperlink" Target="https://dx.doi.org/10.1016/j.jpsychires.2023.11.040" TargetMode="External"/><Relationship Id="rId3683" Type="http://schemas.openxmlformats.org/officeDocument/2006/relationships/hyperlink" Target="https://doi.org/10.1080/02791072.2012.703103" TargetMode="External"/><Relationship Id="rId1021" Type="http://schemas.openxmlformats.org/officeDocument/2006/relationships/hyperlink" Target="https://authproxy.bma.org.uk/process/redirects?url=https://ovidsp.ovid.com/ovidweb.cgi?T=JS&amp;CSC=Y&amp;NEWS=N&amp;PAGE=fulltext&amp;D=emed8&amp;AN=36775850" TargetMode="External"/><Relationship Id="rId2352" Type="http://schemas.openxmlformats.org/officeDocument/2006/relationships/hyperlink" Target="https://authproxy.bma.org.uk/process/redirects?url=https://ovidsp.ovid.com/ovidweb.cgi?T=JS&amp;CSC=Y&amp;NEWS=N&amp;PAGE=fulltext&amp;D=emedx&amp;AN=2028773121" TargetMode="External"/><Relationship Id="rId3682" Type="http://schemas.openxmlformats.org/officeDocument/2006/relationships/hyperlink" Target="https://doi.org/10.1080/02791072.2017.1370747" TargetMode="External"/><Relationship Id="rId1022" Type="http://schemas.openxmlformats.org/officeDocument/2006/relationships/hyperlink" Target="https://doi.org/10.1007/s00213-014-3782-0" TargetMode="External"/><Relationship Id="rId2353" Type="http://schemas.openxmlformats.org/officeDocument/2006/relationships/hyperlink" Target="https://dx.doi.org/10.1016/j.drugalcdep.2020.108251" TargetMode="External"/><Relationship Id="rId3685" Type="http://schemas.openxmlformats.org/officeDocument/2006/relationships/hyperlink" Target="https://authproxy.bma.org.uk/process/redirects?url=https://ovidsp.ovid.com/ovidweb.cgi?T=JS&amp;CSC=Y&amp;NEWS=N&amp;PAGE=fulltext&amp;D=emed24&amp;AN=2013397544" TargetMode="External"/><Relationship Id="rId1023" Type="http://schemas.openxmlformats.org/officeDocument/2006/relationships/hyperlink" Target="https://dx.doi.org/10.1176/appi.ps.201300414" TargetMode="External"/><Relationship Id="rId2354" Type="http://schemas.openxmlformats.org/officeDocument/2006/relationships/hyperlink" Target="https://authproxy.bma.org.uk/process/redirects?url=https://ovidsp.ovid.com/ovidweb.cgi?T=JS&amp;CSC=Y&amp;NEWS=N&amp;PAGE=fulltext&amp;D=emed21&amp;AN=2007729508" TargetMode="External"/><Relationship Id="rId3684" Type="http://schemas.openxmlformats.org/officeDocument/2006/relationships/hyperlink" Target="https://dx.doi.org/10.1080/14659891.2021.1961894" TargetMode="External"/><Relationship Id="rId1024" Type="http://schemas.openxmlformats.org/officeDocument/2006/relationships/hyperlink" Target="https://authproxy.bma.org.uk/process/redirects?url=https://ovidsp.ovid.com/ovidweb.cgi?T=JS&amp;CSC=Y&amp;NEWS=N&amp;PAGE=fulltext&amp;D=emed16&amp;AN=604627029" TargetMode="External"/><Relationship Id="rId2355" Type="http://schemas.openxmlformats.org/officeDocument/2006/relationships/hyperlink" Target="https://doi.org/10.1097/QAI.0b013e318289565c" TargetMode="External"/><Relationship Id="rId3687" Type="http://schemas.openxmlformats.org/officeDocument/2006/relationships/hyperlink" Target="https://authproxy.bma.org.uk/process/redirects?url=https://ovidsp.ovid.com/ovidweb.cgi?T=JS&amp;CSC=Y&amp;NEWS=N&amp;PAGE=fulltext&amp;D=emed17&amp;AN=612050357" TargetMode="External"/><Relationship Id="rId1025" Type="http://schemas.openxmlformats.org/officeDocument/2006/relationships/hyperlink" Target="https://dx.doi.org/10.1016/S0924-977X%2811%2970922-1" TargetMode="External"/><Relationship Id="rId2356" Type="http://schemas.openxmlformats.org/officeDocument/2006/relationships/hyperlink" Target="https://dx.doi.org/10.1016/j.dadr.2023.100189" TargetMode="External"/><Relationship Id="rId3686" Type="http://schemas.openxmlformats.org/officeDocument/2006/relationships/hyperlink" Target="https://dx.doi.org/10.1016/j.clineuro.2016.09.004" TargetMode="External"/><Relationship Id="rId5490" Type="http://schemas.openxmlformats.org/officeDocument/2006/relationships/hyperlink" Target="https://dx.doi.org/10.1016/j.spinee.2013.07.312" TargetMode="External"/><Relationship Id="rId4161" Type="http://schemas.openxmlformats.org/officeDocument/2006/relationships/hyperlink" Target="https://authproxy.bma.org.uk/process/redirects?url=https://ovidsp.ovid.com/ovidweb.cgi?T=JS&amp;CSC=Y&amp;NEWS=N&amp;PAGE=fulltext&amp;D=emed22&amp;AN=2011658224" TargetMode="External"/><Relationship Id="rId5493" Type="http://schemas.openxmlformats.org/officeDocument/2006/relationships/hyperlink" Target="https://authproxy.bma.org.uk/process/redirects?url=https://ovidsp.ovid.com/ovidweb.cgi?T=JS&amp;CSC=Y&amp;NEWS=N&amp;PAGE=fulltext&amp;D=emed11&amp;AN=70176025" TargetMode="External"/><Relationship Id="rId4160" Type="http://schemas.openxmlformats.org/officeDocument/2006/relationships/hyperlink" Target="https://dx.doi.org/10.1016/j.clineuro.2021.106627" TargetMode="External"/><Relationship Id="rId5494" Type="http://schemas.openxmlformats.org/officeDocument/2006/relationships/hyperlink" Target="https://dx.doi.org/10.1080/15360288.2020.1846433" TargetMode="External"/><Relationship Id="rId4163" Type="http://schemas.openxmlformats.org/officeDocument/2006/relationships/hyperlink" Target="https://authproxy.bma.org.uk/process/redirects?url=https://ovidsp.ovid.com/ovidweb.cgi?T=JS&amp;CSC=Y&amp;NEWS=N&amp;PAGE=fulltext&amp;D=emed10&amp;AN=352109988" TargetMode="External"/><Relationship Id="rId5491" Type="http://schemas.openxmlformats.org/officeDocument/2006/relationships/hyperlink" Target="https://authproxy.bma.org.uk/process/redirects?url=https://ovidsp.ovid.com/ovidweb.cgi?T=JS&amp;CSC=Y&amp;NEWS=N&amp;PAGE=fulltext&amp;D=emed14&amp;AN=71177447" TargetMode="External"/><Relationship Id="rId4162" Type="http://schemas.openxmlformats.org/officeDocument/2006/relationships/hyperlink" Target="https://dx.doi.org/10.2515/therapie:200802" TargetMode="External"/><Relationship Id="rId5492" Type="http://schemas.openxmlformats.org/officeDocument/2006/relationships/hyperlink" Target="https://dx.doi.org/10.1016/S1090-3801%2809%2960480-8" TargetMode="External"/><Relationship Id="rId4165" Type="http://schemas.openxmlformats.org/officeDocument/2006/relationships/hyperlink" Target="https://authproxy.bma.org.uk/process/redirects?url=https://ovidsp.ovid.com/ovidweb.cgi?T=JS&amp;CSC=Y&amp;NEWS=N&amp;PAGE=fulltext&amp;D=emexa&amp;AN=2021080279" TargetMode="External"/><Relationship Id="rId5497" Type="http://schemas.openxmlformats.org/officeDocument/2006/relationships/hyperlink" Target="https://authproxy.bma.org.uk/process/redirects?url=https://ovidsp.ovid.com/ovidweb.cgi?T=JS&amp;CSC=Y&amp;NEWS=N&amp;PAGE=fulltext&amp;D=emed11&amp;AN=360247931" TargetMode="External"/><Relationship Id="rId4164" Type="http://schemas.openxmlformats.org/officeDocument/2006/relationships/hyperlink" Target="https://dx.doi.org/10.1007/s40266-022-00995-2" TargetMode="External"/><Relationship Id="rId5498" Type="http://schemas.openxmlformats.org/officeDocument/2006/relationships/hyperlink" Target="http://dx.doi.org/10.1016/S0022-3476(09)90025-7" TargetMode="External"/><Relationship Id="rId4167" Type="http://schemas.openxmlformats.org/officeDocument/2006/relationships/hyperlink" Target="https://authproxy.bma.org.uk/process/redirects?url=https://ovidsp.ovid.com/ovidweb.cgi?T=JS&amp;CSC=Y&amp;NEWS=N&amp;PAGE=fulltext&amp;D=emed12&amp;AN=362834109" TargetMode="External"/><Relationship Id="rId5495" Type="http://schemas.openxmlformats.org/officeDocument/2006/relationships/hyperlink" Target="https://authproxy.bma.org.uk/process/redirects?url=https://ovidsp.ovid.com/ovidweb.cgi?T=JS&amp;CSC=Y&amp;NEWS=N&amp;PAGE=fulltext&amp;D=emed21&amp;AN=634779643" TargetMode="External"/><Relationship Id="rId4166" Type="http://schemas.openxmlformats.org/officeDocument/2006/relationships/hyperlink" Target="https://dx.doi.org/10.4103/0970-9185.86592" TargetMode="External"/><Relationship Id="rId5496" Type="http://schemas.openxmlformats.org/officeDocument/2006/relationships/hyperlink" Target="http://dx.doi.org/10.1111/j.1945-1474.2010.00109.x" TargetMode="External"/><Relationship Id="rId4169" Type="http://schemas.openxmlformats.org/officeDocument/2006/relationships/hyperlink" Target="https://authproxy.bma.org.uk/process/redirects?url=https://ovidsp.ovid.com/ovidweb.cgi?T=JS&amp;CSC=Y&amp;NEWS=N&amp;PAGE=fulltext&amp;D=emed24&amp;AN=2021699037" TargetMode="External"/><Relationship Id="rId4168" Type="http://schemas.openxmlformats.org/officeDocument/2006/relationships/hyperlink" Target="https://dx.doi.org/10.1097/OLQ.0000000000001716" TargetMode="External"/><Relationship Id="rId5499" Type="http://schemas.openxmlformats.org/officeDocument/2006/relationships/hyperlink" Target="https://authproxy.bma.org.uk/process/redirects?url=https://ovidsp.ovid.com/ovidweb.cgi?T=JS&amp;CSC=Y&amp;NEWS=N&amp;PAGE=fulltext&amp;D=emed5&amp;AN=23158438" TargetMode="External"/><Relationship Id="rId4150" Type="http://schemas.openxmlformats.org/officeDocument/2006/relationships/hyperlink" Target="https://doi.org/10.1590/S1516-44462006000300009" TargetMode="External"/><Relationship Id="rId5482" Type="http://schemas.openxmlformats.org/officeDocument/2006/relationships/hyperlink" Target="https://dx.doi.org/10.1038/npp.2016.240" TargetMode="External"/><Relationship Id="rId5483" Type="http://schemas.openxmlformats.org/officeDocument/2006/relationships/hyperlink" Target="https://authproxy.bma.org.uk/process/redirects?url=https://ovidsp.ovid.com/ovidweb.cgi?T=JS&amp;CSC=Y&amp;NEWS=N&amp;PAGE=fulltext&amp;D=emed17&amp;AN=613896877" TargetMode="External"/><Relationship Id="rId4152" Type="http://schemas.openxmlformats.org/officeDocument/2006/relationships/hyperlink" Target="https://dx.doi.org/10.1097/SLA.0000000000005767" TargetMode="External"/><Relationship Id="rId5480" Type="http://schemas.openxmlformats.org/officeDocument/2006/relationships/hyperlink" Target="https://doi.org/10.1007/s11606-011-1975-3" TargetMode="External"/><Relationship Id="rId4151" Type="http://schemas.openxmlformats.org/officeDocument/2006/relationships/hyperlink" Target="https://doi.org/10.1007/s00127-015-1104-4" TargetMode="External"/><Relationship Id="rId5481" Type="http://schemas.openxmlformats.org/officeDocument/2006/relationships/hyperlink" Target="https://doi.org/10.1177/0193841X07307315" TargetMode="External"/><Relationship Id="rId4154" Type="http://schemas.openxmlformats.org/officeDocument/2006/relationships/hyperlink" Target="https://dx.doi.org/10.1097/01.yco.0000245743.60631.4a" TargetMode="External"/><Relationship Id="rId5486" Type="http://schemas.openxmlformats.org/officeDocument/2006/relationships/hyperlink" Target="https://dx.doi.org/10.1080/15563650.2017.1309792" TargetMode="External"/><Relationship Id="rId4153" Type="http://schemas.openxmlformats.org/officeDocument/2006/relationships/hyperlink" Target="https://authproxy.bma.org.uk/process/redirects?url=https://ovidsp.ovid.com/ovidweb.cgi?T=JS&amp;CSC=Y&amp;NEWS=N&amp;PAGE=fulltext&amp;D=emexb&amp;AN=2027131629" TargetMode="External"/><Relationship Id="rId5487" Type="http://schemas.openxmlformats.org/officeDocument/2006/relationships/hyperlink" Target="https://authproxy.bma.org.uk/process/redirects?url=https://ovidsp.ovid.com/ovidweb.cgi?T=JS&amp;CSC=Y&amp;NEWS=N&amp;PAGE=fulltext&amp;D=emed18&amp;AN=615670260" TargetMode="External"/><Relationship Id="rId4156" Type="http://schemas.openxmlformats.org/officeDocument/2006/relationships/hyperlink" Target="https://dx.doi.org/10.1111/bcp.14139" TargetMode="External"/><Relationship Id="rId5484" Type="http://schemas.openxmlformats.org/officeDocument/2006/relationships/hyperlink" Target="https://dx.doi.org/10.1002/pds.5706" TargetMode="External"/><Relationship Id="rId4155" Type="http://schemas.openxmlformats.org/officeDocument/2006/relationships/hyperlink" Target="https://authproxy.bma.org.uk/process/redirects?url=https://ovidsp.ovid.com/ovidweb.cgi?T=JS&amp;CSC=Y&amp;NEWS=N&amp;PAGE=fulltext&amp;D=emed9&amp;AN=44520373" TargetMode="External"/><Relationship Id="rId5485" Type="http://schemas.openxmlformats.org/officeDocument/2006/relationships/hyperlink" Target="https://authproxy.bma.org.uk/process/redirects?url=https://ovidsp.ovid.com/ovidweb.cgi?T=JS&amp;CSC=Y&amp;NEWS=N&amp;PAGE=fulltext&amp;D=emexb&amp;AN=2025901450" TargetMode="External"/><Relationship Id="rId4158" Type="http://schemas.openxmlformats.org/officeDocument/2006/relationships/hyperlink" Target="https://dx.doi.org/10.3233/JAD-210438" TargetMode="External"/><Relationship Id="rId4157" Type="http://schemas.openxmlformats.org/officeDocument/2006/relationships/hyperlink" Target="https://authproxy.bma.org.uk/process/redirects?url=https://ovidsp.ovid.com/ovidweb.cgi?T=JS&amp;CSC=Y&amp;NEWS=N&amp;PAGE=fulltext&amp;D=emed21&amp;AN=2004052032" TargetMode="External"/><Relationship Id="rId5488" Type="http://schemas.openxmlformats.org/officeDocument/2006/relationships/hyperlink" Target="https://dx.doi.org/10.1089/trgh.2018.0063" TargetMode="External"/><Relationship Id="rId4159" Type="http://schemas.openxmlformats.org/officeDocument/2006/relationships/hyperlink" Target="https://authproxy.bma.org.uk/process/redirects?url=https://ovidsp.ovid.com/ovidweb.cgi?T=JS&amp;CSC=Y&amp;NEWS=N&amp;PAGE=fulltext&amp;D=emed23&amp;AN=636251056" TargetMode="External"/><Relationship Id="rId5489" Type="http://schemas.openxmlformats.org/officeDocument/2006/relationships/hyperlink" Target="https://authproxy.bma.org.uk/process/redirects?url=https://ovidsp.ovid.com/ovidweb.cgi?T=JS&amp;CSC=Y&amp;NEWS=N&amp;PAGE=fulltext&amp;D=emed20&amp;AN=627070847" TargetMode="External"/><Relationship Id="rId1910" Type="http://schemas.openxmlformats.org/officeDocument/2006/relationships/hyperlink" Target="https://authproxy.bma.org.uk/process/redirects?url=https://ovidsp.ovid.com/ovidweb.cgi?T=JS&amp;CSC=Y&amp;NEWS=N&amp;PAGE=fulltext&amp;D=emed22&amp;AN=2011031539" TargetMode="External"/><Relationship Id="rId1911" Type="http://schemas.openxmlformats.org/officeDocument/2006/relationships/hyperlink" Target="https://dx.doi.org/10.1016/j.psyneuen.2014.07.009" TargetMode="External"/><Relationship Id="rId1912" Type="http://schemas.openxmlformats.org/officeDocument/2006/relationships/hyperlink" Target="https://authproxy.bma.org.uk/process/redirects?url=https://ovidsp.ovid.com/ovidweb.cgi?T=JS&amp;CSC=Y&amp;NEWS=N&amp;PAGE=fulltext&amp;D=emed15&amp;AN=602458012" TargetMode="External"/><Relationship Id="rId1913" Type="http://schemas.openxmlformats.org/officeDocument/2006/relationships/hyperlink" Target="http://dx.doi.org/10.1007/PL00005313" TargetMode="External"/><Relationship Id="rId1914" Type="http://schemas.openxmlformats.org/officeDocument/2006/relationships/hyperlink" Target="https://authproxy.bma.org.uk/process/redirects?url=https://ovidsp.ovid.com/ovidweb.cgi?T=JS&amp;CSC=Y&amp;NEWS=N&amp;PAGE=fulltext&amp;D=emed6&amp;AN=28563774" TargetMode="External"/><Relationship Id="rId1915" Type="http://schemas.openxmlformats.org/officeDocument/2006/relationships/hyperlink" Target="http://dx.doi.org/10.4321/S1130-01082006000100004" TargetMode="External"/><Relationship Id="rId1916" Type="http://schemas.openxmlformats.org/officeDocument/2006/relationships/hyperlink" Target="https://authproxy.bma.org.uk/process/redirects?url=https://ovidsp.ovid.com/ovidweb.cgi?T=JS&amp;CSC=Y&amp;NEWS=N&amp;PAGE=fulltext&amp;D=emed9&amp;AN=44629717" TargetMode="External"/><Relationship Id="rId1917" Type="http://schemas.openxmlformats.org/officeDocument/2006/relationships/hyperlink" Target="https://dx.doi.org/10.1016/j.gie.2020.07.004" TargetMode="External"/><Relationship Id="rId1918" Type="http://schemas.openxmlformats.org/officeDocument/2006/relationships/hyperlink" Target="https://authproxy.bma.org.uk/process/redirects?url=https://ovidsp.ovid.com/ovidweb.cgi?T=JS&amp;CSC=Y&amp;NEWS=N&amp;PAGE=fulltext&amp;D=emed22&amp;AN=2010296704" TargetMode="External"/><Relationship Id="rId1919" Type="http://schemas.openxmlformats.org/officeDocument/2006/relationships/hyperlink" Target="https://dx.doi.org/10.1016/j.jsat.2015.07.007" TargetMode="External"/><Relationship Id="rId4181" Type="http://schemas.openxmlformats.org/officeDocument/2006/relationships/hyperlink" Target="https://authproxy.bma.org.uk/process/redirects?url=https://ovidsp.ovid.com/ovidweb.cgi?T=JS&amp;CSC=Y&amp;NEWS=N&amp;PAGE=fulltext&amp;D=emed16&amp;AN=72027073" TargetMode="External"/><Relationship Id="rId4180" Type="http://schemas.openxmlformats.org/officeDocument/2006/relationships/hyperlink" Target="https://dx.doi.org/10.1097/AAP.0000000000000308" TargetMode="External"/><Relationship Id="rId4183" Type="http://schemas.openxmlformats.org/officeDocument/2006/relationships/hyperlink" Target="https://authproxy.bma.org.uk/process/redirects?url=https://ovidsp.ovid.com/ovidweb.cgi?T=JS&amp;CSC=Y&amp;NEWS=N&amp;PAGE=fulltext&amp;D=emed16&amp;AN=72027057" TargetMode="External"/><Relationship Id="rId4182" Type="http://schemas.openxmlformats.org/officeDocument/2006/relationships/hyperlink" Target="https://dx.doi.org/10.1097/AAP.0000000000000308" TargetMode="External"/><Relationship Id="rId4185" Type="http://schemas.openxmlformats.org/officeDocument/2006/relationships/hyperlink" Target="https://authproxy.bma.org.uk/process/redirects?url=https://ovidsp.ovid.com/ovidweb.cgi?T=JS&amp;CSC=Y&amp;NEWS=N&amp;PAGE=fulltext&amp;D=emed17&amp;AN=610348265" TargetMode="External"/><Relationship Id="rId4184" Type="http://schemas.openxmlformats.org/officeDocument/2006/relationships/hyperlink" Target="https://dx.doi.org/10.4088/JCP.14m09469" TargetMode="External"/><Relationship Id="rId4187" Type="http://schemas.openxmlformats.org/officeDocument/2006/relationships/hyperlink" Target="https://authproxy.bma.org.uk/process/redirects?url=https://ovidsp.ovid.com/ovidweb.cgi?T=JS&amp;CSC=Y&amp;NEWS=N&amp;PAGE=fulltext&amp;D=emed19&amp;AN=627772319" TargetMode="External"/><Relationship Id="rId4186" Type="http://schemas.openxmlformats.org/officeDocument/2006/relationships/hyperlink" Target="https://dx.doi.org/10.1097/SPV.0000000000000615" TargetMode="External"/><Relationship Id="rId4189" Type="http://schemas.openxmlformats.org/officeDocument/2006/relationships/hyperlink" Target="https://dx.doi.org/10.1097/JCP.0000000000001177" TargetMode="External"/><Relationship Id="rId4188" Type="http://schemas.openxmlformats.org/officeDocument/2006/relationships/hyperlink" Target="https://doi.org/10.1007/s00127-009-0170-x" TargetMode="External"/><Relationship Id="rId1900" Type="http://schemas.openxmlformats.org/officeDocument/2006/relationships/hyperlink" Target="https://dx.doi.org/10.1093/neuros/nyy445" TargetMode="External"/><Relationship Id="rId1901" Type="http://schemas.openxmlformats.org/officeDocument/2006/relationships/hyperlink" Target="https://authproxy.bma.org.uk/process/redirects?url=https://ovidsp.ovid.com/ovidweb.cgi?T=JS&amp;CSC=Y&amp;NEWS=N&amp;PAGE=fulltext&amp;D=emed20&amp;AN=631555717" TargetMode="External"/><Relationship Id="rId1902" Type="http://schemas.openxmlformats.org/officeDocument/2006/relationships/hyperlink" Target="https://dx.doi.org/10.1159/000512156" TargetMode="External"/><Relationship Id="rId1903" Type="http://schemas.openxmlformats.org/officeDocument/2006/relationships/hyperlink" Target="https://authproxy.bma.org.uk/process/redirects?url=https://ovidsp.ovid.com/ovidweb.cgi?T=JS&amp;CSC=Y&amp;NEWS=N&amp;PAGE=fulltext&amp;D=emed22&amp;AN=633699151" TargetMode="External"/><Relationship Id="rId1904" Type="http://schemas.openxmlformats.org/officeDocument/2006/relationships/hyperlink" Target="https://dx.doi.org/10.1080/10550887.2022.2087449" TargetMode="External"/><Relationship Id="rId1905" Type="http://schemas.openxmlformats.org/officeDocument/2006/relationships/hyperlink" Target="https://authproxy.bma.org.uk/process/redirects?url=https://ovidsp.ovid.com/ovidweb.cgi?T=JS&amp;CSC=Y&amp;NEWS=N&amp;PAGE=fulltext&amp;D=emexb&amp;AN=2017932664" TargetMode="External"/><Relationship Id="rId1906" Type="http://schemas.openxmlformats.org/officeDocument/2006/relationships/hyperlink" Target="https://doi.org/10.1037/a0025630" TargetMode="External"/><Relationship Id="rId1907" Type="http://schemas.openxmlformats.org/officeDocument/2006/relationships/hyperlink" Target="https://doi.org/10.1007/s00406-020-01170-7" TargetMode="External"/><Relationship Id="rId1908" Type="http://schemas.openxmlformats.org/officeDocument/2006/relationships/hyperlink" Target="https://doi.org/10.1016/j.drugpo.2018.03.021" TargetMode="External"/><Relationship Id="rId1909" Type="http://schemas.openxmlformats.org/officeDocument/2006/relationships/hyperlink" Target="https://dx.doi.org/10.1016/j.conctc.2021.100728" TargetMode="External"/><Relationship Id="rId4170" Type="http://schemas.openxmlformats.org/officeDocument/2006/relationships/hyperlink" Target="https://doi.org/10.1111/j.1475-6773.2006.00630.x" TargetMode="External"/><Relationship Id="rId4172" Type="http://schemas.openxmlformats.org/officeDocument/2006/relationships/hyperlink" Target="https://dx.doi.org/10.1111/papr.12258" TargetMode="External"/><Relationship Id="rId4171" Type="http://schemas.openxmlformats.org/officeDocument/2006/relationships/hyperlink" Target="https://doi.org/10.1111/j.1360-0443.2005.00916.x" TargetMode="External"/><Relationship Id="rId4174" Type="http://schemas.openxmlformats.org/officeDocument/2006/relationships/hyperlink" Target="https://dx.doi.org/10.1080/14659890601178675" TargetMode="External"/><Relationship Id="rId4173" Type="http://schemas.openxmlformats.org/officeDocument/2006/relationships/hyperlink" Target="https://authproxy.bma.org.uk/process/redirects?url=https://ovidsp.ovid.com/ovidweb.cgi?T=JS&amp;CSC=Y&amp;NEWS=N&amp;PAGE=fulltext&amp;D=emed16&amp;AN=601823122" TargetMode="External"/><Relationship Id="rId4176" Type="http://schemas.openxmlformats.org/officeDocument/2006/relationships/hyperlink" Target="https://dx.doi.org/10.1089/neu.2013.9938" TargetMode="External"/><Relationship Id="rId4175" Type="http://schemas.openxmlformats.org/officeDocument/2006/relationships/hyperlink" Target="https://authproxy.bma.org.uk/process/redirects?url=https://ovidsp.ovid.com/ovidweb.cgi?T=JS&amp;CSC=Y&amp;NEWS=N&amp;PAGE=fulltext&amp;D=emed10&amp;AN=46681067" TargetMode="External"/><Relationship Id="rId4178" Type="http://schemas.openxmlformats.org/officeDocument/2006/relationships/hyperlink" Target="https://dx.doi.org/10.1097/AAP.0000000000000656" TargetMode="External"/><Relationship Id="rId4177" Type="http://schemas.openxmlformats.org/officeDocument/2006/relationships/hyperlink" Target="https://authproxy.bma.org.uk/process/redirects?url=https://ovidsp.ovid.com/ovidweb.cgi?T=JS&amp;CSC=Y&amp;NEWS=N&amp;PAGE=fulltext&amp;D=emed14&amp;AN=71142681" TargetMode="External"/><Relationship Id="rId4179" Type="http://schemas.openxmlformats.org/officeDocument/2006/relationships/hyperlink" Target="https://authproxy.bma.org.uk/process/redirects?url=https://ovidsp.ovid.com/ovidweb.cgi?T=JS&amp;CSC=Y&amp;NEWS=N&amp;PAGE=fulltext&amp;D=emed18&amp;AN=619673791" TargetMode="External"/><Relationship Id="rId4129" Type="http://schemas.openxmlformats.org/officeDocument/2006/relationships/hyperlink" Target="https://dx.doi.org/10.1016/j.lanepe.2023.100763" TargetMode="External"/><Relationship Id="rId4128" Type="http://schemas.openxmlformats.org/officeDocument/2006/relationships/hyperlink" Target="https://authproxy.bma.org.uk/process/redirects?url=https://ovidsp.ovid.com/ovidweb.cgi?T=JS&amp;CSC=Y&amp;NEWS=N&amp;PAGE=fulltext&amp;D=emed19&amp;AN=620605804" TargetMode="External"/><Relationship Id="rId5459" Type="http://schemas.openxmlformats.org/officeDocument/2006/relationships/hyperlink" Target="https://authproxy.bma.org.uk/process/redirects?url=https://ovidsp.ovid.com/ovidweb.cgi?T=JS&amp;CSC=Y&amp;NEWS=N&amp;PAGE=fulltext&amp;D=emed10&amp;AN=46789344" TargetMode="External"/><Relationship Id="rId1090" Type="http://schemas.openxmlformats.org/officeDocument/2006/relationships/hyperlink" Target="https://authproxy.bma.org.uk/process/redirects?url=https://ovidsp.ovid.com/ovidweb.cgi?T=JS&amp;CSC=Y&amp;NEWS=N&amp;PAGE=fulltext&amp;D=emed21&amp;AN=633039680" TargetMode="External"/><Relationship Id="rId1091" Type="http://schemas.openxmlformats.org/officeDocument/2006/relationships/hyperlink" Target="https://dx.doi.org/10.1111/pme.12276" TargetMode="External"/><Relationship Id="rId1092" Type="http://schemas.openxmlformats.org/officeDocument/2006/relationships/hyperlink" Target="https://authproxy.bma.org.uk/process/redirects?url=https://ovidsp.ovid.com/ovidweb.cgi?T=JS&amp;CSC=Y&amp;NEWS=N&amp;PAGE=fulltext&amp;D=emed14&amp;AN=52844779" TargetMode="External"/><Relationship Id="rId5450" Type="http://schemas.openxmlformats.org/officeDocument/2006/relationships/hyperlink" Target="https://authproxy.bma.org.uk/process/redirects?url=https://ovidsp.ovid.com/ovidweb.cgi?T=JS&amp;CSC=Y&amp;NEWS=N&amp;PAGE=fulltext&amp;D=emed23&amp;AN=2012314518" TargetMode="External"/><Relationship Id="rId1093" Type="http://schemas.openxmlformats.org/officeDocument/2006/relationships/hyperlink" Target="https://doi.org/10.3109/01612840.2013.869286" TargetMode="External"/><Relationship Id="rId1094" Type="http://schemas.openxmlformats.org/officeDocument/2006/relationships/hyperlink" Target="https://doi.org/10.1016/j.jad.2021.07.077" TargetMode="External"/><Relationship Id="rId1095" Type="http://schemas.openxmlformats.org/officeDocument/2006/relationships/hyperlink" Target="https://dx.doi.org/10.1016/S0016-5085%2822%2960171-9" TargetMode="External"/><Relationship Id="rId4121" Type="http://schemas.openxmlformats.org/officeDocument/2006/relationships/hyperlink" Target="https://doi.org/10.1080/02791072.2022.2144556" TargetMode="External"/><Relationship Id="rId5453" Type="http://schemas.openxmlformats.org/officeDocument/2006/relationships/hyperlink" Target="https://authproxy.bma.org.uk/process/redirects?url=https://ovidsp.ovid.com/ovidweb.cgi?T=JS&amp;CSC=Y&amp;NEWS=N&amp;PAGE=fulltext&amp;D=emed23&amp;AN=2017159887" TargetMode="External"/><Relationship Id="rId1096" Type="http://schemas.openxmlformats.org/officeDocument/2006/relationships/hyperlink" Target="https://authproxy.bma.org.uk/process/redirects?url=https://ovidsp.ovid.com/ovidweb.cgi?T=JS&amp;CSC=Y&amp;NEWS=N&amp;PAGE=fulltext&amp;D=emed23&amp;AN=2018830627" TargetMode="External"/><Relationship Id="rId4120" Type="http://schemas.openxmlformats.org/officeDocument/2006/relationships/hyperlink" Target="https://authproxy.bma.org.uk/process/redirects?url=https://ovidsp.ovid.com/ovidweb.cgi?T=JS&amp;CSC=Y&amp;NEWS=N&amp;PAGE=fulltext&amp;D=emexb&amp;AN=2010464805" TargetMode="External"/><Relationship Id="rId5454" Type="http://schemas.openxmlformats.org/officeDocument/2006/relationships/hyperlink" Target="https://dx.doi.org/10.1093/schbul/sbt011" TargetMode="External"/><Relationship Id="rId1097" Type="http://schemas.openxmlformats.org/officeDocument/2006/relationships/hyperlink" Target="https://dx.doi.org/10.1016/S0016-5085%2823%2903238-9" TargetMode="External"/><Relationship Id="rId4123" Type="http://schemas.openxmlformats.org/officeDocument/2006/relationships/hyperlink" Target="https://authproxy.bma.org.uk/process/redirects?url=https://ovidsp.ovid.com/ovidweb.cgi?T=JS&amp;CSC=Y&amp;NEWS=N&amp;PAGE=fulltext&amp;D=emexb&amp;AN=2026446431" TargetMode="External"/><Relationship Id="rId5451" Type="http://schemas.openxmlformats.org/officeDocument/2006/relationships/hyperlink" Target="https://authproxy.bma.org.uk/process/redirects?url=https://ovidsp.ovid.com/ovidweb.cgi?T=JS&amp;CSC=Y&amp;NEWS=N&amp;PAGE=fulltext&amp;D=emed24&amp;AN=2018345720" TargetMode="External"/><Relationship Id="rId1098" Type="http://schemas.openxmlformats.org/officeDocument/2006/relationships/hyperlink" Target="https://authproxy.bma.org.uk/process/redirects?url=https://ovidsp.ovid.com/ovidweb.cgi?T=JS&amp;CSC=Y&amp;NEWS=N&amp;PAGE=fulltext&amp;D=emexb&amp;AN=2025557202" TargetMode="External"/><Relationship Id="rId4122" Type="http://schemas.openxmlformats.org/officeDocument/2006/relationships/hyperlink" Target="https://dx.doi.org/10.1097/ALN.0000000000004621" TargetMode="External"/><Relationship Id="rId5452" Type="http://schemas.openxmlformats.org/officeDocument/2006/relationships/hyperlink" Target="https://dx.doi.org/10.1177/1943387520928637" TargetMode="External"/><Relationship Id="rId1099" Type="http://schemas.openxmlformats.org/officeDocument/2006/relationships/hyperlink" Target="https://dx.doi.org/10.7196/SAMJ.2020.v110i6.14304" TargetMode="External"/><Relationship Id="rId4125" Type="http://schemas.openxmlformats.org/officeDocument/2006/relationships/hyperlink" Target="https://dx.doi.org/10.1111/acem.13203" TargetMode="External"/><Relationship Id="rId5457" Type="http://schemas.openxmlformats.org/officeDocument/2006/relationships/hyperlink" Target="https://doi.org/10.1016/j.jsat.2007.03.003" TargetMode="External"/><Relationship Id="rId4124" Type="http://schemas.openxmlformats.org/officeDocument/2006/relationships/hyperlink" Target="https://authproxy.bma.org.uk/process/redirects?url=https://ovidsp.ovid.com/ovidweb.cgi?T=JS&amp;CSC=Y&amp;NEWS=N&amp;PAGE=fulltext&amp;D=emed20&amp;AN=630349728" TargetMode="External"/><Relationship Id="rId5458" Type="http://schemas.openxmlformats.org/officeDocument/2006/relationships/hyperlink" Target="https://dx.doi.org/10.1097/MCC.0b013e32814b040c" TargetMode="External"/><Relationship Id="rId4127" Type="http://schemas.openxmlformats.org/officeDocument/2006/relationships/hyperlink" Target="https://dx.doi.org/10.1016/j.ijge.2017.11.005" TargetMode="External"/><Relationship Id="rId5455" Type="http://schemas.openxmlformats.org/officeDocument/2006/relationships/hyperlink" Target="https://authproxy.bma.org.uk/process/redirects?url=https://ovidsp.ovid.com/ovidweb.cgi?T=JS&amp;CSC=Y&amp;NEWS=N&amp;PAGE=fulltext&amp;D=emed14&amp;AN=71120208" TargetMode="External"/><Relationship Id="rId4126" Type="http://schemas.openxmlformats.org/officeDocument/2006/relationships/hyperlink" Target="https://authproxy.bma.org.uk/process/redirects?url=https://ovidsp.ovid.com/ovidweb.cgi?T=JS&amp;CSC=Y&amp;NEWS=N&amp;PAGE=fulltext&amp;D=emed18&amp;AN=616280137" TargetMode="External"/><Relationship Id="rId5456" Type="http://schemas.openxmlformats.org/officeDocument/2006/relationships/hyperlink" Target="https://doi.org/10.1002/pon.6190" TargetMode="External"/><Relationship Id="rId4118" Type="http://schemas.openxmlformats.org/officeDocument/2006/relationships/hyperlink" Target="https://authproxy.bma.org.uk/process/redirects?url=https://ovidsp.ovid.com/ovidweb.cgi?T=JS&amp;CSC=Y&amp;NEWS=N&amp;PAGE=fulltext&amp;D=emed22&amp;AN=2010052599" TargetMode="External"/><Relationship Id="rId4117" Type="http://schemas.openxmlformats.org/officeDocument/2006/relationships/hyperlink" Target="https://dx.doi.org/10.1053/j.sart.2020.10.002" TargetMode="External"/><Relationship Id="rId5448" Type="http://schemas.openxmlformats.org/officeDocument/2006/relationships/hyperlink" Target="https://authproxy.bma.org.uk/process/redirects?url=https://ovidsp.ovid.com/ovidweb.cgi?T=JS&amp;CSC=Y&amp;NEWS=N&amp;PAGE=fulltext&amp;D=emed21&amp;AN=632882133" TargetMode="External"/><Relationship Id="rId4119" Type="http://schemas.openxmlformats.org/officeDocument/2006/relationships/hyperlink" Target="https://dx.doi.org/10.1177/0310057X1704500609" TargetMode="External"/><Relationship Id="rId5449" Type="http://schemas.openxmlformats.org/officeDocument/2006/relationships/hyperlink" Target="https://dx.doi.org/10.1111/pan.14209" TargetMode="External"/><Relationship Id="rId1080" Type="http://schemas.openxmlformats.org/officeDocument/2006/relationships/hyperlink" Target="https://authproxy.bma.org.uk/process/redirects?url=https://ovidsp.ovid.com/ovidweb.cgi?T=JS&amp;CSC=Y&amp;NEWS=N&amp;PAGE=fulltext&amp;D=emexb&amp;AN=2024648867" TargetMode="External"/><Relationship Id="rId1081" Type="http://schemas.openxmlformats.org/officeDocument/2006/relationships/hyperlink" Target="https://doi.org/10.1016/j.jsat.2010.10.001" TargetMode="External"/><Relationship Id="rId1082" Type="http://schemas.openxmlformats.org/officeDocument/2006/relationships/hyperlink" Target="https://doi.org/10.3109/00952999709001690" TargetMode="External"/><Relationship Id="rId1083" Type="http://schemas.openxmlformats.org/officeDocument/2006/relationships/hyperlink" Target="https://dx.doi.org/10.1016/j.jpain.2019.05.014" TargetMode="External"/><Relationship Id="rId1084" Type="http://schemas.openxmlformats.org/officeDocument/2006/relationships/hyperlink" Target="https://authproxy.bma.org.uk/process/redirects?url=https://ovidsp.ovid.com/ovidweb.cgi?T=JS&amp;CSC=Y&amp;NEWS=N&amp;PAGE=fulltext&amp;D=emed20&amp;AN=2002337564" TargetMode="External"/><Relationship Id="rId4110" Type="http://schemas.openxmlformats.org/officeDocument/2006/relationships/hyperlink" Target="https://authproxy.bma.org.uk/process/redirects?url=https://ovidsp.ovid.com/ovidweb.cgi?T=JS&amp;CSC=Y&amp;NEWS=N&amp;PAGE=fulltext&amp;D=emed21&amp;AN=2004645752" TargetMode="External"/><Relationship Id="rId5442" Type="http://schemas.openxmlformats.org/officeDocument/2006/relationships/hyperlink" Target="https://doi.org/10.1111/j.1360-0443.2009.02894.x" TargetMode="External"/><Relationship Id="rId1085" Type="http://schemas.openxmlformats.org/officeDocument/2006/relationships/hyperlink" Target="https://dx.doi.org/10.1016/S0034-7094%2812%2970136-8" TargetMode="External"/><Relationship Id="rId5443" Type="http://schemas.openxmlformats.org/officeDocument/2006/relationships/hyperlink" Target="https://dx.doi.org/10.3389/fphar.2022.878371" TargetMode="External"/><Relationship Id="rId1086" Type="http://schemas.openxmlformats.org/officeDocument/2006/relationships/hyperlink" Target="https://dx.doi.org/10.1016/S0034-7094%2812%2970136-8" TargetMode="External"/><Relationship Id="rId4112" Type="http://schemas.openxmlformats.org/officeDocument/2006/relationships/hyperlink" Target="https://authproxy.bma.org.uk/process/redirects?url=https://ovidsp.ovid.com/ovidweb.cgi?T=JS&amp;CSC=Y&amp;NEWS=N&amp;PAGE=fulltext&amp;D=emed20&amp;AN=627732282" TargetMode="External"/><Relationship Id="rId5440" Type="http://schemas.openxmlformats.org/officeDocument/2006/relationships/hyperlink" Target="https://dx.doi.org/10.1037/abn0000533" TargetMode="External"/><Relationship Id="rId1087" Type="http://schemas.openxmlformats.org/officeDocument/2006/relationships/hyperlink" Target="https://authproxy.bma.org.uk/process/redirects?url=https://ovidsp.ovid.com/ovidweb.cgi?T=JS&amp;CSC=Y&amp;NEWS=N&amp;PAGE=fulltext&amp;D=emed13&amp;AN=364924776" TargetMode="External"/><Relationship Id="rId4111" Type="http://schemas.openxmlformats.org/officeDocument/2006/relationships/hyperlink" Target="https://dx.doi.org/10.1186/s12890-019-0851-5" TargetMode="External"/><Relationship Id="rId5441" Type="http://schemas.openxmlformats.org/officeDocument/2006/relationships/hyperlink" Target="https://authproxy.bma.org.uk/process/redirects?url=https://ovidsp.ovid.com/ovidweb.cgi?T=JS&amp;CSC=Y&amp;NEWS=N&amp;PAGE=fulltext&amp;D=emed22&amp;AN=2010945304" TargetMode="External"/><Relationship Id="rId1088" Type="http://schemas.openxmlformats.org/officeDocument/2006/relationships/hyperlink" Target="https://authproxy.bma.org.uk/process/redirects?url=https://ovidsp.ovid.com/ovidweb.cgi?T=JS&amp;CSC=Y&amp;NEWS=N&amp;PAGE=fulltext&amp;D=emed20&amp;AN=629628951" TargetMode="External"/><Relationship Id="rId4114" Type="http://schemas.openxmlformats.org/officeDocument/2006/relationships/hyperlink" Target="https://authproxy.bma.org.uk/process/redirects?url=https://ovidsp.ovid.com/ovidweb.cgi?T=JS&amp;CSC=Y&amp;NEWS=N&amp;PAGE=fulltext&amp;D=emed14&amp;AN=52460561" TargetMode="External"/><Relationship Id="rId5446" Type="http://schemas.openxmlformats.org/officeDocument/2006/relationships/hyperlink" Target="https://authproxy.bma.org.uk/process/redirects?url=https://ovidsp.ovid.com/ovidweb.cgi?T=JS&amp;CSC=Y&amp;NEWS=N&amp;PAGE=fulltext&amp;D=emed11&amp;AN=358103355" TargetMode="External"/><Relationship Id="rId1089" Type="http://schemas.openxmlformats.org/officeDocument/2006/relationships/hyperlink" Target="https://dx.doi.org/10.1093/ofid/ofaa317" TargetMode="External"/><Relationship Id="rId4113" Type="http://schemas.openxmlformats.org/officeDocument/2006/relationships/hyperlink" Target="https://dx.doi.org/10.1016/j.jadohealth.2012.12.006" TargetMode="External"/><Relationship Id="rId5447" Type="http://schemas.openxmlformats.org/officeDocument/2006/relationships/hyperlink" Target="https://dx.doi.org/10.1038/npp.2017.49" TargetMode="External"/><Relationship Id="rId4116" Type="http://schemas.openxmlformats.org/officeDocument/2006/relationships/hyperlink" Target="https://authproxy.bma.org.uk/process/redirects?url=https://ovidsp.ovid.com/ovidweb.cgi?T=JS&amp;CSC=Y&amp;NEWS=N&amp;PAGE=fulltext&amp;D=emed14&amp;AN=52336935" TargetMode="External"/><Relationship Id="rId5444" Type="http://schemas.openxmlformats.org/officeDocument/2006/relationships/hyperlink" Target="https://authproxy.bma.org.uk/process/redirects?url=https://ovidsp.ovid.com/ovidweb.cgi?T=JS&amp;CSC=Y&amp;NEWS=N&amp;PAGE=fulltext&amp;D=emed24&amp;AN=2016924474" TargetMode="External"/><Relationship Id="rId4115" Type="http://schemas.openxmlformats.org/officeDocument/2006/relationships/hyperlink" Target="https://dx.doi.org/10.1016/j.jamda.2012.10.022" TargetMode="External"/><Relationship Id="rId5445" Type="http://schemas.openxmlformats.org/officeDocument/2006/relationships/hyperlink" Target="https://dx.doi.org/10.1097/AJP.0b013e3181b0c82c" TargetMode="External"/><Relationship Id="rId5471" Type="http://schemas.openxmlformats.org/officeDocument/2006/relationships/hyperlink" Target="https://dx.doi.org/10.1016/j.jpain.2022.02.005" TargetMode="External"/><Relationship Id="rId5472" Type="http://schemas.openxmlformats.org/officeDocument/2006/relationships/hyperlink" Target="https://authproxy.bma.org.uk/process/redirects?url=https://ovidsp.ovid.com/ovidweb.cgi?T=JS&amp;CSC=Y&amp;NEWS=N&amp;PAGE=fulltext&amp;D=emed24&amp;AN=2017566258" TargetMode="External"/><Relationship Id="rId4141" Type="http://schemas.openxmlformats.org/officeDocument/2006/relationships/hyperlink" Target="https://authproxy.bma.org.uk/process/redirects?url=https://ovidsp.ovid.com/ovidweb.cgi?T=JS&amp;CSC=Y&amp;NEWS=N&amp;PAGE=fulltext&amp;D=emed22&amp;AN=636791780" TargetMode="External"/><Relationship Id="rId4140" Type="http://schemas.openxmlformats.org/officeDocument/2006/relationships/hyperlink" Target="https://dx.doi.org/10.1007/s11096-021-01352-w" TargetMode="External"/><Relationship Id="rId5470" Type="http://schemas.openxmlformats.org/officeDocument/2006/relationships/hyperlink" Target="https://authproxy.bma.org.uk/process/redirects?url=https://ovidsp.ovid.com/ovidweb.cgi?T=JS&amp;CSC=Y&amp;NEWS=N&amp;PAGE=fulltext&amp;D=emed23&amp;AN=637398322" TargetMode="External"/><Relationship Id="rId4143" Type="http://schemas.openxmlformats.org/officeDocument/2006/relationships/hyperlink" Target="https://authproxy.bma.org.uk/process/redirects?url=https://ovidsp.ovid.com/ovidweb.cgi?T=JS&amp;CSC=Y&amp;NEWS=N&amp;PAGE=fulltext&amp;D=emexb&amp;AN=2023067808" TargetMode="External"/><Relationship Id="rId5475" Type="http://schemas.openxmlformats.org/officeDocument/2006/relationships/hyperlink" Target="https://dx.doi.org/10.1007/s00787-021-01810-w" TargetMode="External"/><Relationship Id="rId4142" Type="http://schemas.openxmlformats.org/officeDocument/2006/relationships/hyperlink" Target="https://dx.doi.org/10.1016/j.lana.2023.100459" TargetMode="External"/><Relationship Id="rId5476" Type="http://schemas.openxmlformats.org/officeDocument/2006/relationships/hyperlink" Target="https://authproxy.bma.org.uk/process/redirects?url=https://ovidsp.ovid.com/ovidweb.cgi?T=JS&amp;CSC=Y&amp;NEWS=N&amp;PAGE=fulltext&amp;D=emed24&amp;AN=2012319871" TargetMode="External"/><Relationship Id="rId4145" Type="http://schemas.openxmlformats.org/officeDocument/2006/relationships/hyperlink" Target="https://authproxy.bma.org.uk/process/redirects?url=https://ovidsp.ovid.com/ovidweb.cgi?T=JS&amp;CSC=Y&amp;NEWS=N&amp;PAGE=fulltext&amp;D=emed16&amp;AN=602009848" TargetMode="External"/><Relationship Id="rId5473" Type="http://schemas.openxmlformats.org/officeDocument/2006/relationships/hyperlink" Target="https://dx.doi.org/10.1093/infdis/jiy368" TargetMode="External"/><Relationship Id="rId4144" Type="http://schemas.openxmlformats.org/officeDocument/2006/relationships/hyperlink" Target="https://dx.doi.org/10.1016/j.jamda.2014.12.006" TargetMode="External"/><Relationship Id="rId5474" Type="http://schemas.openxmlformats.org/officeDocument/2006/relationships/hyperlink" Target="https://authproxy.bma.org.uk/process/redirects?url=https://ovidsp.ovid.com/ovidweb.cgi?T=JS&amp;CSC=Y&amp;NEWS=N&amp;PAGE=fulltext&amp;D=emed19&amp;AN=624256504" TargetMode="External"/><Relationship Id="rId4147" Type="http://schemas.openxmlformats.org/officeDocument/2006/relationships/hyperlink" Target="https://authproxy.bma.org.uk/process/redirects?url=https://ovidsp.ovid.com/ovidweb.cgi?T=JS&amp;CSC=Y&amp;NEWS=N&amp;PAGE=fulltext&amp;D=emed15&amp;AN=52652683" TargetMode="External"/><Relationship Id="rId5479" Type="http://schemas.openxmlformats.org/officeDocument/2006/relationships/hyperlink" Target="https://doi.org/10.1016/j.drugalcdep.2020.108182" TargetMode="External"/><Relationship Id="rId4146" Type="http://schemas.openxmlformats.org/officeDocument/2006/relationships/hyperlink" Target="https://dx.doi.org/10.1111/papr.12089" TargetMode="External"/><Relationship Id="rId4149" Type="http://schemas.openxmlformats.org/officeDocument/2006/relationships/hyperlink" Target="https://authproxy.bma.org.uk/process/redirects?url=https://ovidsp.ovid.com/ovidweb.cgi?T=JS&amp;CSC=Y&amp;NEWS=N&amp;PAGE=fulltext&amp;D=emed19&amp;AN=624501036" TargetMode="External"/><Relationship Id="rId5477" Type="http://schemas.openxmlformats.org/officeDocument/2006/relationships/hyperlink" Target="https://dx.doi.org/10.1016/j.schres.2022.06.014" TargetMode="External"/><Relationship Id="rId4148" Type="http://schemas.openxmlformats.org/officeDocument/2006/relationships/hyperlink" Target="https://dx.doi.org/10.1001/jamasurg.2018.2102" TargetMode="External"/><Relationship Id="rId5478" Type="http://schemas.openxmlformats.org/officeDocument/2006/relationships/hyperlink" Target="https://authproxy.bma.org.uk/process/redirects?url=https://ovidsp.ovid.com/ovidweb.cgi?T=JS&amp;CSC=Y&amp;NEWS=N&amp;PAGE=fulltext&amp;D=emed24&amp;AN=2018925560" TargetMode="External"/><Relationship Id="rId4139" Type="http://schemas.openxmlformats.org/officeDocument/2006/relationships/hyperlink" Target="https://authproxy.bma.org.uk/process/redirects?url=https://ovidsp.ovid.com/ovidweb.cgi?T=JS&amp;CSC=Y&amp;NEWS=N&amp;PAGE=fulltext&amp;D=emed13&amp;AN=70745166" TargetMode="External"/><Relationship Id="rId5460" Type="http://schemas.openxmlformats.org/officeDocument/2006/relationships/hyperlink" Target="https://dx.doi.org/10.1136/emermed-2013-203372" TargetMode="External"/><Relationship Id="rId5461" Type="http://schemas.openxmlformats.org/officeDocument/2006/relationships/hyperlink" Target="https://authproxy.bma.org.uk/process/redirects?url=https://ovidsp.ovid.com/ovidweb.cgi?T=JS&amp;CSC=Y&amp;NEWS=N&amp;PAGE=fulltext&amp;D=emed16&amp;AN=606850348" TargetMode="External"/><Relationship Id="rId4130" Type="http://schemas.openxmlformats.org/officeDocument/2006/relationships/hyperlink" Target="https://authproxy.bma.org.uk/process/redirects?url=https://ovidsp.ovid.com/ovidweb.cgi?T=JS&amp;CSC=Y&amp;NEWS=N&amp;PAGE=fulltext&amp;D=emexb&amp;AN=2028631954" TargetMode="External"/><Relationship Id="rId4132" Type="http://schemas.openxmlformats.org/officeDocument/2006/relationships/hyperlink" Target="https://authproxy.bma.org.uk/process/redirects?url=https://ovidsp.ovid.com/ovidweb.cgi?T=JS&amp;CSC=Y&amp;NEWS=N&amp;PAGE=fulltext&amp;D=emed19&amp;AN=620258641" TargetMode="External"/><Relationship Id="rId5464" Type="http://schemas.openxmlformats.org/officeDocument/2006/relationships/hyperlink" Target="https://doi.org/10.1080/00207450390162047" TargetMode="External"/><Relationship Id="rId4131" Type="http://schemas.openxmlformats.org/officeDocument/2006/relationships/hyperlink" Target="https://dx.doi.org/10.1016/j.medipa.2017.05.002" TargetMode="External"/><Relationship Id="rId5465" Type="http://schemas.openxmlformats.org/officeDocument/2006/relationships/hyperlink" Target="https://dx.doi.org/10.1007/11606.1525-1497" TargetMode="External"/><Relationship Id="rId4134" Type="http://schemas.openxmlformats.org/officeDocument/2006/relationships/hyperlink" Target="https://authproxy.bma.org.uk/process/redirects?url=https://ovidsp.ovid.com/ovidweb.cgi?T=JS&amp;CSC=Y&amp;NEWS=N&amp;PAGE=fulltext&amp;D=emexa&amp;AN=2022607175" TargetMode="External"/><Relationship Id="rId5462" Type="http://schemas.openxmlformats.org/officeDocument/2006/relationships/hyperlink" Target="https://dx.doi.org/10.1097/TA.0000000000003673" TargetMode="External"/><Relationship Id="rId4133" Type="http://schemas.openxmlformats.org/officeDocument/2006/relationships/hyperlink" Target="https://dx.doi.org/10.3332/ecancer.2022.1482" TargetMode="External"/><Relationship Id="rId5463" Type="http://schemas.openxmlformats.org/officeDocument/2006/relationships/hyperlink" Target="https://authproxy.bma.org.uk/process/redirects?url=https://ovidsp.ovid.com/ovidweb.cgi?T=JS&amp;CSC=Y&amp;NEWS=N&amp;PAGE=fulltext&amp;D=emed24&amp;AN=2020420656" TargetMode="External"/><Relationship Id="rId4136" Type="http://schemas.openxmlformats.org/officeDocument/2006/relationships/hyperlink" Target="https://authproxy.bma.org.uk/process/redirects?url=https://ovidsp.ovid.com/ovidweb.cgi?T=JS&amp;CSC=Y&amp;NEWS=N&amp;PAGE=fulltext&amp;D=emexa&amp;AN=641181832" TargetMode="External"/><Relationship Id="rId5468" Type="http://schemas.openxmlformats.org/officeDocument/2006/relationships/hyperlink" Target="https://authproxy.bma.org.uk/process/redirects?url=https://ovidsp.ovid.com/ovidweb.cgi?T=JS&amp;CSC=Y&amp;NEWS=N&amp;PAGE=fulltext&amp;D=emexb&amp;AN=2026394885" TargetMode="External"/><Relationship Id="rId4135" Type="http://schemas.openxmlformats.org/officeDocument/2006/relationships/hyperlink" Target="https://dx.doi.org/10.1007/s13181-023-00930-w" TargetMode="External"/><Relationship Id="rId5469" Type="http://schemas.openxmlformats.org/officeDocument/2006/relationships/hyperlink" Target="https://dx.doi.org/10.1007/s10865-022-00297-3" TargetMode="External"/><Relationship Id="rId4138" Type="http://schemas.openxmlformats.org/officeDocument/2006/relationships/hyperlink" Target="https://dx.doi.org/10.1111/j.1553-2712.2012.01332.x" TargetMode="External"/><Relationship Id="rId5466" Type="http://schemas.openxmlformats.org/officeDocument/2006/relationships/hyperlink" Target="https://authproxy.bma.org.uk/process/redirects?url=https://ovidsp.ovid.com/ovidweb.cgi?T=JS&amp;CSC=Y&amp;NEWS=N&amp;PAGE=fulltext&amp;D=emed20&amp;AN=629001612" TargetMode="External"/><Relationship Id="rId4137" Type="http://schemas.openxmlformats.org/officeDocument/2006/relationships/hyperlink" Target="https://dx.doi.org/10.1111/j.1553-2712.2012.01332.x" TargetMode="External"/><Relationship Id="rId5467" Type="http://schemas.openxmlformats.org/officeDocument/2006/relationships/hyperlink" Target="https://dx.doi.org/10.3389/fpsyt.2023.1233585" TargetMode="External"/><Relationship Id="rId1972" Type="http://schemas.openxmlformats.org/officeDocument/2006/relationships/hyperlink" Target="https://doi.org/10.20882/adicciones.149" TargetMode="External"/><Relationship Id="rId1973" Type="http://schemas.openxmlformats.org/officeDocument/2006/relationships/hyperlink" Target="https://dx.doi.org/10.1016/j.psym.2019.10.003" TargetMode="External"/><Relationship Id="rId1974" Type="http://schemas.openxmlformats.org/officeDocument/2006/relationships/hyperlink" Target="https://authproxy.bma.org.uk/process/redirects?url=https://ovidsp.ovid.com/ovidweb.cgi?T=JS&amp;CSC=Y&amp;NEWS=N&amp;PAGE=fulltext&amp;D=emed21&amp;AN=2004101970" TargetMode="External"/><Relationship Id="rId1975" Type="http://schemas.openxmlformats.org/officeDocument/2006/relationships/hyperlink" Target="https://dx.doi.org/10.1016/j.jsat.2007.02.005" TargetMode="External"/><Relationship Id="rId1976" Type="http://schemas.openxmlformats.org/officeDocument/2006/relationships/hyperlink" Target="https://authproxy.bma.org.uk/process/redirects?url=https://ovidsp.ovid.com/ovidweb.cgi?T=JS&amp;CSC=Y&amp;NEWS=N&amp;PAGE=fulltext&amp;D=emed10&amp;AN=350047528" TargetMode="External"/><Relationship Id="rId1977" Type="http://schemas.openxmlformats.org/officeDocument/2006/relationships/hyperlink" Target="https://authproxy.bma.org.uk/process/redirects?url=https://ovidsp.ovid.com/ovidweb.cgi?T=JS&amp;CSC=Y&amp;NEWS=N&amp;PAGE=fulltext&amp;D=emed16&amp;AN=619617974" TargetMode="External"/><Relationship Id="rId1978" Type="http://schemas.openxmlformats.org/officeDocument/2006/relationships/hyperlink" Target="https://dx.doi.org/10.1089/jpm.2016.0095" TargetMode="External"/><Relationship Id="rId1979" Type="http://schemas.openxmlformats.org/officeDocument/2006/relationships/hyperlink" Target="https://authproxy.bma.org.uk/process/redirects?url=https://ovidsp.ovid.com/ovidweb.cgi?T=JS&amp;CSC=Y&amp;NEWS=N&amp;PAGE=fulltext&amp;D=emed17&amp;AN=613537168" TargetMode="External"/><Relationship Id="rId1970" Type="http://schemas.openxmlformats.org/officeDocument/2006/relationships/hyperlink" Target="https://authproxy.bma.org.uk/process/redirects?url=https://ovidsp.ovid.com/ovidweb.cgi?T=JS&amp;CSC=Y&amp;NEWS=N&amp;PAGE=fulltext&amp;D=emed11&amp;AN=70034685" TargetMode="External"/><Relationship Id="rId1971" Type="http://schemas.openxmlformats.org/officeDocument/2006/relationships/hyperlink" Target="https://doi.org/10.1007/s10826-008-9238-6" TargetMode="External"/><Relationship Id="rId1961" Type="http://schemas.openxmlformats.org/officeDocument/2006/relationships/hyperlink" Target="https://dx.doi.org/10.1007/s00737-013-0355-x" TargetMode="External"/><Relationship Id="rId1962" Type="http://schemas.openxmlformats.org/officeDocument/2006/relationships/hyperlink" Target="https://authproxy.bma.org.uk/process/redirects?url=https://ovidsp.ovid.com/ovidweb.cgi?T=JS&amp;CSC=Y&amp;NEWS=N&amp;PAGE=fulltext&amp;D=emed14&amp;AN=71370910" TargetMode="External"/><Relationship Id="rId1963" Type="http://schemas.openxmlformats.org/officeDocument/2006/relationships/hyperlink" Target="https://dx.doi.org/10.1016/j.pain.2011.08.011" TargetMode="External"/><Relationship Id="rId1964" Type="http://schemas.openxmlformats.org/officeDocument/2006/relationships/hyperlink" Target="https://dx.doi.org/10.1016/j.pain.2011.08.011" TargetMode="External"/><Relationship Id="rId1965" Type="http://schemas.openxmlformats.org/officeDocument/2006/relationships/hyperlink" Target="https://authproxy.bma.org.uk/process/redirects?url=https://ovidsp.ovid.com/ovidweb.cgi?T=JS&amp;CSC=Y&amp;NEWS=N&amp;PAGE=fulltext&amp;D=emed12&amp;AN=51620179" TargetMode="External"/><Relationship Id="rId1966" Type="http://schemas.openxmlformats.org/officeDocument/2006/relationships/hyperlink" Target="https://dx.doi.org/10.1016/j.biopsych.2016.03.1054" TargetMode="External"/><Relationship Id="rId1967" Type="http://schemas.openxmlformats.org/officeDocument/2006/relationships/hyperlink" Target="https://authproxy.bma.org.uk/process/redirects?url=https://ovidsp.ovid.com/ovidweb.cgi?T=JS&amp;CSC=Y&amp;NEWS=N&amp;PAGE=fulltext&amp;D=emed17&amp;AN=72256658" TargetMode="External"/><Relationship Id="rId1968" Type="http://schemas.openxmlformats.org/officeDocument/2006/relationships/hyperlink" Target="https://doi.org/10.1016/j.euroneuro.2023.04.011" TargetMode="External"/><Relationship Id="rId1969" Type="http://schemas.openxmlformats.org/officeDocument/2006/relationships/hyperlink" Target="https://dx.doi.org/10.1007/s10286-009-0030-5" TargetMode="External"/><Relationship Id="rId1960" Type="http://schemas.openxmlformats.org/officeDocument/2006/relationships/hyperlink" Target="https://authproxy.bma.org.uk/process/redirects?url=https://ovidsp.ovid.com/ovidweb.cgi?T=JS&amp;CSC=Y&amp;NEWS=N&amp;PAGE=fulltext&amp;D=emexb&amp;AN=2025590979" TargetMode="External"/><Relationship Id="rId1994" Type="http://schemas.openxmlformats.org/officeDocument/2006/relationships/hyperlink" Target="https://dx.doi.org/10.1016/j.annemergmed.2009.02.009" TargetMode="External"/><Relationship Id="rId1995" Type="http://schemas.openxmlformats.org/officeDocument/2006/relationships/hyperlink" Target="https://authproxy.bma.org.uk/process/redirects?url=https://ovidsp.ovid.com/ovidweb.cgi?T=JS&amp;CSC=Y&amp;NEWS=N&amp;PAGE=fulltext&amp;D=emed11&amp;AN=50453880" TargetMode="External"/><Relationship Id="rId1996" Type="http://schemas.openxmlformats.org/officeDocument/2006/relationships/hyperlink" Target="https://dx.doi.org/10.1016/j.lanepe.2023.100695" TargetMode="External"/><Relationship Id="rId1997" Type="http://schemas.openxmlformats.org/officeDocument/2006/relationships/hyperlink" Target="https://authproxy.bma.org.uk/process/redirects?url=https://ovidsp.ovid.com/ovidweb.cgi?T=JS&amp;CSC=Y&amp;NEWS=N&amp;PAGE=fulltext&amp;D=emexb&amp;AN=2025894368" TargetMode="External"/><Relationship Id="rId1998" Type="http://schemas.openxmlformats.org/officeDocument/2006/relationships/hyperlink" Target="https://dx.doi.org/10.1111/jgs.17755" TargetMode="External"/><Relationship Id="rId1999" Type="http://schemas.openxmlformats.org/officeDocument/2006/relationships/hyperlink" Target="https://authproxy.bma.org.uk/process/redirects?url=https://ovidsp.ovid.com/ovidweb.cgi?T=JS&amp;CSC=Y&amp;NEWS=N&amp;PAGE=fulltext&amp;D=emed23&amp;AN=637954180" TargetMode="External"/><Relationship Id="rId1990" Type="http://schemas.openxmlformats.org/officeDocument/2006/relationships/hyperlink" Target="https://authproxy.bma.org.uk/process/redirects?url=https://ovidsp.ovid.com/ovidweb.cgi?T=JS&amp;CSC=Y&amp;NEWS=N&amp;PAGE=fulltext&amp;D=emexb&amp;AN=641866060" TargetMode="External"/><Relationship Id="rId1991" Type="http://schemas.openxmlformats.org/officeDocument/2006/relationships/hyperlink" Target="https://dx.doi.org/10.1213/01.ane.0000492902.07918.e3" TargetMode="External"/><Relationship Id="rId1992" Type="http://schemas.openxmlformats.org/officeDocument/2006/relationships/hyperlink" Target="https://authproxy.bma.org.uk/process/redirects?url=https://ovidsp.ovid.com/ovidweb.cgi?T=JS&amp;CSC=Y&amp;NEWS=N&amp;PAGE=fulltext&amp;D=emed17&amp;AN=612649002" TargetMode="External"/><Relationship Id="rId1993" Type="http://schemas.openxmlformats.org/officeDocument/2006/relationships/hyperlink" Target="https://doi.org/10.1097/ADM.0000000000000018" TargetMode="External"/><Relationship Id="rId1983" Type="http://schemas.openxmlformats.org/officeDocument/2006/relationships/hyperlink" Target="https://doi.org/10.1037/adb0000581" TargetMode="External"/><Relationship Id="rId1984" Type="http://schemas.openxmlformats.org/officeDocument/2006/relationships/hyperlink" Target="https://authproxy.bma.org.uk/process/redirects?url=https://ovidsp.ovid.com/ovidweb.cgi?T=JS&amp;CSC=Y&amp;NEWS=N&amp;PAGE=fulltext&amp;D=emed17&amp;AN=612347348" TargetMode="External"/><Relationship Id="rId1985" Type="http://schemas.openxmlformats.org/officeDocument/2006/relationships/hyperlink" Target="https://dx.doi.org/10.1002/jac5.1405" TargetMode="External"/><Relationship Id="rId1986" Type="http://schemas.openxmlformats.org/officeDocument/2006/relationships/hyperlink" Target="https://authproxy.bma.org.uk/process/redirects?url=https://ovidsp.ovid.com/ovidweb.cgi?T=JS&amp;CSC=Y&amp;NEWS=N&amp;PAGE=fulltext&amp;D=emed22&amp;AN=2010525486" TargetMode="External"/><Relationship Id="rId1987" Type="http://schemas.openxmlformats.org/officeDocument/2006/relationships/hyperlink" Target="https://doi.org/10.1080/09638239917616" TargetMode="External"/><Relationship Id="rId1988" Type="http://schemas.openxmlformats.org/officeDocument/2006/relationships/hyperlink" Target="https://dx.doi.org/10.1016/j.jpain.2023.02.273" TargetMode="External"/><Relationship Id="rId1989" Type="http://schemas.openxmlformats.org/officeDocument/2006/relationships/hyperlink" Target="https://authproxy.bma.org.uk/process/redirects?url=https://ovidsp.ovid.com/ovidweb.cgi?T=JS&amp;CSC=Y&amp;NEWS=N&amp;PAGE=fulltext&amp;D=emexa&amp;AN=2023513509" TargetMode="External"/><Relationship Id="rId1980" Type="http://schemas.openxmlformats.org/officeDocument/2006/relationships/hyperlink" Target="https://dx.doi.org/10.1177/0269216310380763" TargetMode="External"/><Relationship Id="rId1981" Type="http://schemas.openxmlformats.org/officeDocument/2006/relationships/hyperlink" Target="https://dx.doi.org/10.1177/0269216310380763" TargetMode="External"/><Relationship Id="rId1982" Type="http://schemas.openxmlformats.org/officeDocument/2006/relationships/hyperlink" Target="https://authproxy.bma.org.uk/process/redirects?url=https://ovidsp.ovid.com/ovidweb.cgi?T=JS&amp;CSC=Y&amp;NEWS=N&amp;PAGE=fulltext&amp;D=emed12&amp;AN=362061983" TargetMode="External"/><Relationship Id="rId1930" Type="http://schemas.openxmlformats.org/officeDocument/2006/relationships/hyperlink" Target="https://authproxy.bma.org.uk/process/redirects?url=https://ovidsp.ovid.com/ovidweb.cgi?T=JS&amp;CSC=Y&amp;NEWS=N&amp;PAGE=fulltext&amp;D=emed22&amp;AN=2007171997" TargetMode="External"/><Relationship Id="rId1931" Type="http://schemas.openxmlformats.org/officeDocument/2006/relationships/hyperlink" Target="https://dx.doi.org/10.1016/j.athoracsur.2022.05.060" TargetMode="External"/><Relationship Id="rId1932" Type="http://schemas.openxmlformats.org/officeDocument/2006/relationships/hyperlink" Target="https://authproxy.bma.org.uk/process/redirects?url=https://ovidsp.ovid.com/ovidweb.cgi?T=JS&amp;CSC=Y&amp;NEWS=N&amp;PAGE=fulltext&amp;D=emed24&amp;AN=2019682782" TargetMode="External"/><Relationship Id="rId1933" Type="http://schemas.openxmlformats.org/officeDocument/2006/relationships/hyperlink" Target="https://authproxy.bma.org.uk/process/redirects?url=https://ovidsp.ovid.com/ovidweb.cgi?T=JS&amp;CSC=Y&amp;NEWS=N&amp;PAGE=fulltext&amp;D=emed14&amp;AN=71220208" TargetMode="External"/><Relationship Id="rId1934" Type="http://schemas.openxmlformats.org/officeDocument/2006/relationships/hyperlink" Target="https://authproxy.bma.org.uk/process/redirects?url=https://ovidsp.ovid.com/ovidweb.cgi?T=JS&amp;CSC=Y&amp;NEWS=N&amp;PAGE=fulltext&amp;D=emed16&amp;AN=72069520" TargetMode="External"/><Relationship Id="rId1935" Type="http://schemas.openxmlformats.org/officeDocument/2006/relationships/hyperlink" Target="https://dx.doi.org/10.1146/annurev-clinpsy-032813-153631" TargetMode="External"/><Relationship Id="rId1936" Type="http://schemas.openxmlformats.org/officeDocument/2006/relationships/hyperlink" Target="https://authproxy.bma.org.uk/process/redirects?url=https://ovidsp.ovid.com/ovidweb.cgi?T=JS&amp;CSC=Y&amp;NEWS=N&amp;PAGE=fulltext&amp;D=emed15&amp;AN=372730278" TargetMode="External"/><Relationship Id="rId1937" Type="http://schemas.openxmlformats.org/officeDocument/2006/relationships/hyperlink" Target="https://dx.doi.org/10.1016/j.jamda.2017.01.024" TargetMode="External"/><Relationship Id="rId1938" Type="http://schemas.openxmlformats.org/officeDocument/2006/relationships/hyperlink" Target="https://authproxy.bma.org.uk/process/redirects?url=https://ovidsp.ovid.com/ovidweb.cgi?T=JS&amp;CSC=Y&amp;NEWS=N&amp;PAGE=fulltext&amp;D=emed18&amp;AN=614942182" TargetMode="External"/><Relationship Id="rId1939" Type="http://schemas.openxmlformats.org/officeDocument/2006/relationships/hyperlink" Target="https://dx.doi.org/10.1007/s12630-010-9415-0" TargetMode="External"/><Relationship Id="rId1920" Type="http://schemas.openxmlformats.org/officeDocument/2006/relationships/hyperlink" Target="https://authproxy.bma.org.uk/process/redirects?url=https://ovidsp.ovid.com/ovidweb.cgi?T=JS&amp;CSC=Y&amp;NEWS=N&amp;PAGE=fulltext&amp;D=emed16&amp;AN=605759294" TargetMode="External"/><Relationship Id="rId1921" Type="http://schemas.openxmlformats.org/officeDocument/2006/relationships/hyperlink" Target="https://dx.doi.org/10.1016/j.jsat.2015.07.007" TargetMode="External"/><Relationship Id="rId1922" Type="http://schemas.openxmlformats.org/officeDocument/2006/relationships/hyperlink" Target="https://authproxy.bma.org.uk/process/redirects?url=https://ovidsp.ovid.com/ovidweb.cgi?T=JS&amp;CSC=Y&amp;NEWS=N&amp;PAGE=fulltext&amp;D=emed16&amp;AN=605759294" TargetMode="External"/><Relationship Id="rId1923" Type="http://schemas.openxmlformats.org/officeDocument/2006/relationships/hyperlink" Target="https://dx.doi.org/10.1016/j.jsat.2019.09.001" TargetMode="External"/><Relationship Id="rId1924" Type="http://schemas.openxmlformats.org/officeDocument/2006/relationships/hyperlink" Target="https://authproxy.bma.org.uk/process/redirects?url=https://ovidsp.ovid.com/ovidweb.cgi?T=JS&amp;CSC=Y&amp;NEWS=N&amp;PAGE=fulltext&amp;D=emed20&amp;AN=2002867160" TargetMode="External"/><Relationship Id="rId1925" Type="http://schemas.openxmlformats.org/officeDocument/2006/relationships/hyperlink" Target="https://dx.doi.org/10.1007/s12630-017-1003-0" TargetMode="External"/><Relationship Id="rId1926" Type="http://schemas.openxmlformats.org/officeDocument/2006/relationships/hyperlink" Target="https://authproxy.bma.org.uk/process/redirects?url=https://ovidsp.ovid.com/ovidweb.cgi?T=JS&amp;CSC=Y&amp;NEWS=N&amp;PAGE=fulltext&amp;D=emed18&amp;AN=620214333" TargetMode="External"/><Relationship Id="rId1927" Type="http://schemas.openxmlformats.org/officeDocument/2006/relationships/hyperlink" Target="https://dx.doi.org/10.1515/jpm-2023-0234" TargetMode="External"/><Relationship Id="rId1928" Type="http://schemas.openxmlformats.org/officeDocument/2006/relationships/hyperlink" Target="https://authproxy.bma.org.uk/process/redirects?url=https://ovidsp.ovid.com/ovidweb.cgi?T=JS&amp;CSC=Y&amp;NEWS=N&amp;PAGE=fulltext&amp;D=emexb&amp;AN=2026751429" TargetMode="External"/><Relationship Id="rId1929" Type="http://schemas.openxmlformats.org/officeDocument/2006/relationships/hyperlink" Target="https://dx.doi.org/10.1007/s00383-020-04775-0" TargetMode="External"/><Relationship Id="rId4190" Type="http://schemas.openxmlformats.org/officeDocument/2006/relationships/hyperlink" Target="https://authproxy.bma.org.uk/process/redirects?url=https://ovidsp.ovid.com/ovidweb.cgi?T=JS&amp;CSC=Y&amp;NEWS=N&amp;PAGE=fulltext&amp;D=emed21&amp;AN=631195436" TargetMode="External"/><Relationship Id="rId4192" Type="http://schemas.openxmlformats.org/officeDocument/2006/relationships/hyperlink" Target="https://dx.doi.org/10.1097/QAI.0b013e3182683c98" TargetMode="External"/><Relationship Id="rId4191" Type="http://schemas.openxmlformats.org/officeDocument/2006/relationships/hyperlink" Target="https://doi.org/10.1002/imhj.20248" TargetMode="External"/><Relationship Id="rId4194" Type="http://schemas.openxmlformats.org/officeDocument/2006/relationships/hyperlink" Target="https://authproxy.bma.org.uk/process/redirects?url=https://ovidsp.ovid.com/ovidweb.cgi?T=JS&amp;CSC=Y&amp;NEWS=N&amp;PAGE=fulltext&amp;D=emed13&amp;AN=52122335" TargetMode="External"/><Relationship Id="rId4193" Type="http://schemas.openxmlformats.org/officeDocument/2006/relationships/hyperlink" Target="https://dx.doi.org/10.1097/QAI.0b013e3182683c98" TargetMode="External"/><Relationship Id="rId4196" Type="http://schemas.openxmlformats.org/officeDocument/2006/relationships/hyperlink" Target="https://authproxy.bma.org.uk/process/redirects?url=https://ovidsp.ovid.com/ovidweb.cgi?T=JS&amp;CSC=Y&amp;NEWS=N&amp;PAGE=fulltext&amp;D=emed11&amp;AN=354189100" TargetMode="External"/><Relationship Id="rId4195" Type="http://schemas.openxmlformats.org/officeDocument/2006/relationships/hyperlink" Target="https://dx.doi.org/10.1111/j.1399-6576.2008.01874.x" TargetMode="External"/><Relationship Id="rId4198" Type="http://schemas.openxmlformats.org/officeDocument/2006/relationships/hyperlink" Target="https://authproxy.bma.org.uk/process/redirects?url=https://ovidsp.ovid.com/ovidweb.cgi?T=JS&amp;CSC=Y&amp;NEWS=N&amp;PAGE=fulltext&amp;D=emed15&amp;AN=53098845" TargetMode="External"/><Relationship Id="rId4197" Type="http://schemas.openxmlformats.org/officeDocument/2006/relationships/hyperlink" Target="https://dx.doi.org/10.1111/pan.12402" TargetMode="External"/><Relationship Id="rId4199" Type="http://schemas.openxmlformats.org/officeDocument/2006/relationships/hyperlink" Target="https://authproxy.bma.org.uk/process/redirects?url=https://ovidsp.ovid.com/ovidweb.cgi?T=JS&amp;CSC=Y&amp;NEWS=N&amp;PAGE=fulltext&amp;D=emed4&amp;AN=22238959" TargetMode="External"/><Relationship Id="rId1950" Type="http://schemas.openxmlformats.org/officeDocument/2006/relationships/hyperlink" Target="https://dx.doi.org/10.3390/ani12050587" TargetMode="External"/><Relationship Id="rId1951" Type="http://schemas.openxmlformats.org/officeDocument/2006/relationships/hyperlink" Target="https://authproxy.bma.org.uk/process/redirects?url=https://ovidsp.ovid.com/ovidweb.cgi?T=JS&amp;CSC=Y&amp;NEWS=N&amp;PAGE=fulltext&amp;D=emed24&amp;AN=2015773853" TargetMode="External"/><Relationship Id="rId1952" Type="http://schemas.openxmlformats.org/officeDocument/2006/relationships/hyperlink" Target="https://doi.org/10.1016/j.drugalcdep.2022.109431" TargetMode="External"/><Relationship Id="rId1953" Type="http://schemas.openxmlformats.org/officeDocument/2006/relationships/hyperlink" Target="https://dx.doi.org/10.1080/02699052.2021.2023296" TargetMode="External"/><Relationship Id="rId1954" Type="http://schemas.openxmlformats.org/officeDocument/2006/relationships/hyperlink" Target="https://authproxy.bma.org.uk/process/redirects?url=https://ovidsp.ovid.com/ovidweb.cgi?T=JS&amp;CSC=Y&amp;NEWS=N&amp;PAGE=fulltext&amp;D=emed23&amp;AN=637794316" TargetMode="External"/><Relationship Id="rId1955" Type="http://schemas.openxmlformats.org/officeDocument/2006/relationships/hyperlink" Target="https://doi.org/10.1097/ADM.0b013e318259b2c4" TargetMode="External"/><Relationship Id="rId1956" Type="http://schemas.openxmlformats.org/officeDocument/2006/relationships/hyperlink" Target="https://dx.doi.org/10.21873/anticanres.15383" TargetMode="External"/><Relationship Id="rId1957" Type="http://schemas.openxmlformats.org/officeDocument/2006/relationships/hyperlink" Target="https://authproxy.bma.org.uk/process/redirects?url=https://ovidsp.ovid.com/ovidweb.cgi?T=JS&amp;CSC=Y&amp;NEWS=N&amp;PAGE=fulltext&amp;D=emed23&amp;AN=2015474780" TargetMode="External"/><Relationship Id="rId1958" Type="http://schemas.openxmlformats.org/officeDocument/2006/relationships/hyperlink" Target="https://doi.org/10.1093/brain/awt040" TargetMode="External"/><Relationship Id="rId1959" Type="http://schemas.openxmlformats.org/officeDocument/2006/relationships/hyperlink" Target="https://dx.doi.org/10.5152/pcp.2023.23636" TargetMode="External"/><Relationship Id="rId1940" Type="http://schemas.openxmlformats.org/officeDocument/2006/relationships/hyperlink" Target="https://authproxy.bma.org.uk/process/redirects?url=https://ovidsp.ovid.com/ovidweb.cgi?T=JS&amp;CSC=Y&amp;NEWS=N&amp;PAGE=fulltext&amp;D=emed11&amp;AN=70440109" TargetMode="External"/><Relationship Id="rId1941" Type="http://schemas.openxmlformats.org/officeDocument/2006/relationships/hyperlink" Target="https://dx.doi.org/10.1177/0310057x9802600206" TargetMode="External"/><Relationship Id="rId1942" Type="http://schemas.openxmlformats.org/officeDocument/2006/relationships/hyperlink" Target="https://authproxy.bma.org.uk/process/redirects?url=https://ovidsp.ovid.com/ovidweb.cgi?T=JS&amp;CSC=Y&amp;NEWS=N&amp;PAGE=fulltext&amp;D=emed6&amp;AN=28172039" TargetMode="External"/><Relationship Id="rId1943" Type="http://schemas.openxmlformats.org/officeDocument/2006/relationships/hyperlink" Target="https://dx.doi.org/10.31838/ijpr/2020.12.02.0019" TargetMode="External"/><Relationship Id="rId1944" Type="http://schemas.openxmlformats.org/officeDocument/2006/relationships/hyperlink" Target="https://authproxy.bma.org.uk/process/redirects?url=https://ovidsp.ovid.com/ovidweb.cgi?T=JS&amp;CSC=Y&amp;NEWS=N&amp;PAGE=fulltext&amp;D=emed21&amp;AN=2003703761" TargetMode="External"/><Relationship Id="rId1945" Type="http://schemas.openxmlformats.org/officeDocument/2006/relationships/hyperlink" Target="https://dx.doi.org/10.1097/AAP.0b013e3182a6a39d" TargetMode="External"/><Relationship Id="rId1946" Type="http://schemas.openxmlformats.org/officeDocument/2006/relationships/hyperlink" Target="https://authproxy.bma.org.uk/process/redirects?url=https://ovidsp.ovid.com/ovidweb.cgi?T=JS&amp;CSC=Y&amp;NEWS=N&amp;PAGE=fulltext&amp;D=emed14&amp;AN=71366417" TargetMode="External"/><Relationship Id="rId1947" Type="http://schemas.openxmlformats.org/officeDocument/2006/relationships/hyperlink" Target="https://authproxy.bma.org.uk/process/redirects?url=https://ovidsp.ovid.com/ovidweb.cgi?T=JS&amp;CSC=Y&amp;NEWS=N&amp;PAGE=fulltext&amp;D=emed3&amp;AN=16148227" TargetMode="External"/><Relationship Id="rId1948" Type="http://schemas.openxmlformats.org/officeDocument/2006/relationships/hyperlink" Target="https://dx.doi.org/10.1093/bja/aeh218" TargetMode="External"/><Relationship Id="rId1949" Type="http://schemas.openxmlformats.org/officeDocument/2006/relationships/hyperlink" Target="https://authproxy.bma.org.uk/process/redirects?url=https://ovidsp.ovid.com/ovidweb.cgi?T=JS&amp;CSC=Y&amp;NEWS=N&amp;PAGE=fulltext&amp;D=emed8&amp;AN=39206897" TargetMode="External"/><Relationship Id="rId2423" Type="http://schemas.openxmlformats.org/officeDocument/2006/relationships/hyperlink" Target="https://authproxy.bma.org.uk/process/redirects?url=https://ovidsp.ovid.com/ovidweb.cgi?T=JS&amp;CSC=Y&amp;NEWS=N&amp;PAGE=fulltext&amp;D=emed22&amp;AN=2012181995" TargetMode="External"/><Relationship Id="rId3755" Type="http://schemas.openxmlformats.org/officeDocument/2006/relationships/hyperlink" Target="https://authproxy.bma.org.uk/process/redirects?url=https://ovidsp.ovid.com/ovidweb.cgi?T=JS&amp;CSC=Y&amp;NEWS=N&amp;PAGE=fulltext&amp;D=emed20&amp;AN=629461128" TargetMode="External"/><Relationship Id="rId2424" Type="http://schemas.openxmlformats.org/officeDocument/2006/relationships/hyperlink" Target="https://dx.doi.org/10.1080/15563650.2022.2084406" TargetMode="External"/><Relationship Id="rId3754" Type="http://schemas.openxmlformats.org/officeDocument/2006/relationships/hyperlink" Target="https://dx.doi.org/10.15386/mpr-1317" TargetMode="External"/><Relationship Id="rId2425" Type="http://schemas.openxmlformats.org/officeDocument/2006/relationships/hyperlink" Target="https://authproxy.bma.org.uk/process/redirects?url=https://ovidsp.ovid.com/ovidweb.cgi?T=JS&amp;CSC=Y&amp;NEWS=N&amp;PAGE=fulltext&amp;D=emed24&amp;AN=2017926108" TargetMode="External"/><Relationship Id="rId3757" Type="http://schemas.openxmlformats.org/officeDocument/2006/relationships/hyperlink" Target="https://authproxy.bma.org.uk/process/redirects?url=https://ovidsp.ovid.com/ovidweb.cgi?T=JS&amp;CSC=Y&amp;NEWS=N&amp;PAGE=fulltext&amp;D=emed21&amp;AN=634242961" TargetMode="External"/><Relationship Id="rId2426" Type="http://schemas.openxmlformats.org/officeDocument/2006/relationships/hyperlink" Target="https://dx.doi.org/10.1016/j.gie.2012.03.976" TargetMode="External"/><Relationship Id="rId3756" Type="http://schemas.openxmlformats.org/officeDocument/2006/relationships/hyperlink" Target="https://dx.doi.org/10.1017/S104161022000304X" TargetMode="External"/><Relationship Id="rId2427" Type="http://schemas.openxmlformats.org/officeDocument/2006/relationships/hyperlink" Target="https://dx.doi.org/10.1016/j.gie.2012.03.976" TargetMode="External"/><Relationship Id="rId3759" Type="http://schemas.openxmlformats.org/officeDocument/2006/relationships/hyperlink" Target="https://dx.doi.org/10.1007/s11606-010-1338-5" TargetMode="External"/><Relationship Id="rId2428" Type="http://schemas.openxmlformats.org/officeDocument/2006/relationships/hyperlink" Target="https://authproxy.bma.org.uk/process/redirects?url=https://ovidsp.ovid.com/ovidweb.cgi?T=JS&amp;CSC=Y&amp;NEWS=N&amp;PAGE=fulltext&amp;D=emed13&amp;AN=70783351" TargetMode="External"/><Relationship Id="rId3758" Type="http://schemas.openxmlformats.org/officeDocument/2006/relationships/hyperlink" Target="https://doi.org/10.1080/10550490701862902" TargetMode="External"/><Relationship Id="rId2429" Type="http://schemas.openxmlformats.org/officeDocument/2006/relationships/hyperlink" Target="https://doi.org/10.1038/s41380-019-0497-y" TargetMode="External"/><Relationship Id="rId509" Type="http://schemas.openxmlformats.org/officeDocument/2006/relationships/hyperlink" Target="https://dx.doi.org/10.1002/art.38914" TargetMode="External"/><Relationship Id="rId508" Type="http://schemas.openxmlformats.org/officeDocument/2006/relationships/hyperlink" Target="https://authproxy.bma.org.uk/process/redirects?url=https://ovidsp.ovid.com/ovidweb.cgi?T=JS&amp;CSC=Y&amp;NEWS=N&amp;PAGE=fulltext&amp;D=emed18&amp;AN=614438472" TargetMode="External"/><Relationship Id="rId503" Type="http://schemas.openxmlformats.org/officeDocument/2006/relationships/hyperlink" Target="https://authproxy.bma.org.uk/process/redirects?url=https://ovidsp.ovid.com/ovidweb.cgi?T=JS&amp;CSC=Y&amp;NEWS=N&amp;PAGE=fulltext&amp;D=emed8&amp;AN=38101803" TargetMode="External"/><Relationship Id="rId502" Type="http://schemas.openxmlformats.org/officeDocument/2006/relationships/hyperlink" Target="https://dx.doi.org/10.1023/A:1024640410093" TargetMode="External"/><Relationship Id="rId501" Type="http://schemas.openxmlformats.org/officeDocument/2006/relationships/hyperlink" Target="https://doi.org/10.1016/j.drugalcdep.2018.11.019" TargetMode="External"/><Relationship Id="rId500" Type="http://schemas.openxmlformats.org/officeDocument/2006/relationships/hyperlink" Target="https://authproxy.bma.org.uk/process/redirects?url=https://ovidsp.ovid.com/ovidweb.cgi?T=JS&amp;CSC=Y&amp;NEWS=N&amp;PAGE=fulltext&amp;D=emed20&amp;AN=628472925" TargetMode="External"/><Relationship Id="rId507" Type="http://schemas.openxmlformats.org/officeDocument/2006/relationships/hyperlink" Target="https://dx.doi.org/10.1097/MLR.0000000000000676" TargetMode="External"/><Relationship Id="rId506" Type="http://schemas.openxmlformats.org/officeDocument/2006/relationships/hyperlink" Target="https://authproxy.bma.org.uk/process/redirects?url=https://ovidsp.ovid.com/ovidweb.cgi?T=JS&amp;CSC=Y&amp;NEWS=N&amp;PAGE=fulltext&amp;D=emed21&amp;AN=2004120153" TargetMode="External"/><Relationship Id="rId505" Type="http://schemas.openxmlformats.org/officeDocument/2006/relationships/hyperlink" Target="https://dx.doi.org/10.1177/0033354919900889" TargetMode="External"/><Relationship Id="rId504" Type="http://schemas.openxmlformats.org/officeDocument/2006/relationships/hyperlink" Target="https://authproxy.bma.org.uk/process/redirects?url=https://ovidsp.ovid.com/ovidweb.cgi?T=JS&amp;CSC=Y&amp;NEWS=N&amp;PAGE=fulltext&amp;D=emed21&amp;AN=2007472394" TargetMode="External"/><Relationship Id="rId3751" Type="http://schemas.openxmlformats.org/officeDocument/2006/relationships/hyperlink" Target="https://authproxy.bma.org.uk/process/redirects?url=https://ovidsp.ovid.com/ovidweb.cgi?T=JS&amp;CSC=Y&amp;NEWS=N&amp;PAGE=fulltext&amp;D=emed15&amp;AN=71605557" TargetMode="External"/><Relationship Id="rId2420" Type="http://schemas.openxmlformats.org/officeDocument/2006/relationships/hyperlink" Target="https://dx.doi.org/10.1016/j.neurom.2023.04.378" TargetMode="External"/><Relationship Id="rId3750" Type="http://schemas.openxmlformats.org/officeDocument/2006/relationships/hyperlink" Target="https://dx.doi.org/10.1111/resp.12263" TargetMode="External"/><Relationship Id="rId2421" Type="http://schemas.openxmlformats.org/officeDocument/2006/relationships/hyperlink" Target="https://authproxy.bma.org.uk/process/redirects?url=https://ovidsp.ovid.com/ovidweb.cgi?T=JS&amp;CSC=Y&amp;NEWS=N&amp;PAGE=fulltext&amp;D=emexb&amp;AN=2024668915" TargetMode="External"/><Relationship Id="rId3753" Type="http://schemas.openxmlformats.org/officeDocument/2006/relationships/hyperlink" Target="https://authproxy.bma.org.uk/process/redirects?url=https://ovidsp.ovid.com/ovidweb.cgi?T=JS&amp;CSC=Y&amp;NEWS=N&amp;PAGE=fulltext&amp;D=emexa&amp;AN=2022852702" TargetMode="External"/><Relationship Id="rId2422" Type="http://schemas.openxmlformats.org/officeDocument/2006/relationships/hyperlink" Target="https://dx.doi.org/10.1016/j.gie.2021.03.569" TargetMode="External"/><Relationship Id="rId3752" Type="http://schemas.openxmlformats.org/officeDocument/2006/relationships/hyperlink" Target="https://dx.doi.org/10.1016/j.yebeh.2023.109104" TargetMode="External"/><Relationship Id="rId2412" Type="http://schemas.openxmlformats.org/officeDocument/2006/relationships/hyperlink" Target="https://dx.doi.org/10.1111/andr.267" TargetMode="External"/><Relationship Id="rId3744" Type="http://schemas.openxmlformats.org/officeDocument/2006/relationships/hyperlink" Target="https://authproxy.bma.org.uk/process/redirects?url=https://ovidsp.ovid.com/ovidweb.cgi?T=JS&amp;CSC=Y&amp;NEWS=N&amp;PAGE=fulltext&amp;D=emed20&amp;AN=627145054" TargetMode="External"/><Relationship Id="rId2413" Type="http://schemas.openxmlformats.org/officeDocument/2006/relationships/hyperlink" Target="https://authproxy.bma.org.uk/process/redirects?url=https://ovidsp.ovid.com/ovidweb.cgi?T=JS&amp;CSC=Y&amp;NEWS=N&amp;PAGE=fulltext&amp;D=emed15&amp;AN=71787829" TargetMode="External"/><Relationship Id="rId3743" Type="http://schemas.openxmlformats.org/officeDocument/2006/relationships/hyperlink" Target="https://authproxy.bma.org.uk/process/redirects?url=https://ovidsp.ovid.com/ovidweb.cgi?T=JS&amp;CSC=Y&amp;NEWS=N&amp;PAGE=fulltext&amp;D=emed22&amp;AN=2011635639" TargetMode="External"/><Relationship Id="rId2414" Type="http://schemas.openxmlformats.org/officeDocument/2006/relationships/hyperlink" Target="https://dx.doi.org/10.2754/avb202291020189" TargetMode="External"/><Relationship Id="rId3746" Type="http://schemas.openxmlformats.org/officeDocument/2006/relationships/hyperlink" Target="https://authproxy.bma.org.uk/process/redirects?url=https://ovidsp.ovid.com/ovidweb.cgi?T=JS&amp;CSC=Y&amp;NEWS=N&amp;PAGE=fulltext&amp;D=emed15&amp;AN=600777354" TargetMode="External"/><Relationship Id="rId2415" Type="http://schemas.openxmlformats.org/officeDocument/2006/relationships/hyperlink" Target="https://authproxy.bma.org.uk/process/redirects?url=https://ovidsp.ovid.com/ovidweb.cgi?T=JS&amp;CSC=Y&amp;NEWS=N&amp;PAGE=fulltext&amp;D=emed24&amp;AN=2016607339" TargetMode="External"/><Relationship Id="rId3745" Type="http://schemas.openxmlformats.org/officeDocument/2006/relationships/hyperlink" Target="https://doi.org/10.1007/s00213-012-2833-7" TargetMode="External"/><Relationship Id="rId2416" Type="http://schemas.openxmlformats.org/officeDocument/2006/relationships/hyperlink" Target="https://dx.doi.org/10.1016/j.genhosppsych.2019.04.008" TargetMode="External"/><Relationship Id="rId3748" Type="http://schemas.openxmlformats.org/officeDocument/2006/relationships/hyperlink" Target="https://dx.doi.org/10.1002/art.41108" TargetMode="External"/><Relationship Id="rId2417" Type="http://schemas.openxmlformats.org/officeDocument/2006/relationships/hyperlink" Target="https://authproxy.bma.org.uk/process/redirects?url=https://ovidsp.ovid.com/ovidweb.cgi?T=JS&amp;CSC=Y&amp;NEWS=N&amp;PAGE=fulltext&amp;D=emed20&amp;AN=2002018991" TargetMode="External"/><Relationship Id="rId3747" Type="http://schemas.openxmlformats.org/officeDocument/2006/relationships/hyperlink" Target="https://doi.org/10.1016/j.pnpbp.2019.01.002" TargetMode="External"/><Relationship Id="rId2418" Type="http://schemas.openxmlformats.org/officeDocument/2006/relationships/hyperlink" Target="https://dx.doi.org/10.1016/j.neurom.2023.04.064" TargetMode="External"/><Relationship Id="rId2419" Type="http://schemas.openxmlformats.org/officeDocument/2006/relationships/hyperlink" Target="https://authproxy.bma.org.uk/process/redirects?url=https://ovidsp.ovid.com/ovidweb.cgi?T=JS&amp;CSC=Y&amp;NEWS=N&amp;PAGE=fulltext&amp;D=emexb&amp;AN=2024658741" TargetMode="External"/><Relationship Id="rId3749" Type="http://schemas.openxmlformats.org/officeDocument/2006/relationships/hyperlink" Target="https://authproxy.bma.org.uk/process/redirects?url=https://ovidsp.ovid.com/ovidweb.cgi?T=JS&amp;CSC=Y&amp;NEWS=N&amp;PAGE=fulltext&amp;D=emed20&amp;AN=633057993" TargetMode="External"/><Relationship Id="rId3740" Type="http://schemas.openxmlformats.org/officeDocument/2006/relationships/hyperlink" Target="https://dx.doi.org/10.1111/bcpt.13155" TargetMode="External"/><Relationship Id="rId2410" Type="http://schemas.openxmlformats.org/officeDocument/2006/relationships/hyperlink" Target="https://dx.doi.org/10.1007/s13539-012-0065-7" TargetMode="External"/><Relationship Id="rId3742" Type="http://schemas.openxmlformats.org/officeDocument/2006/relationships/hyperlink" Target="https://dx.doi.org/10.1016/j.cct.2021.106391" TargetMode="External"/><Relationship Id="rId2411" Type="http://schemas.openxmlformats.org/officeDocument/2006/relationships/hyperlink" Target="https://authproxy.bma.org.uk/process/redirects?url=https://ovidsp.ovid.com/ovidweb.cgi?T=JS&amp;CSC=Y&amp;NEWS=N&amp;PAGE=fulltext&amp;D=emed13&amp;AN=365576671" TargetMode="External"/><Relationship Id="rId3741" Type="http://schemas.openxmlformats.org/officeDocument/2006/relationships/hyperlink" Target="https://authproxy.bma.org.uk/process/redirects?url=https://ovidsp.ovid.com/ovidweb.cgi?T=JS&amp;CSC=Y&amp;NEWS=N&amp;PAGE=fulltext&amp;D=emed20&amp;AN=625477338" TargetMode="External"/><Relationship Id="rId1114" Type="http://schemas.openxmlformats.org/officeDocument/2006/relationships/hyperlink" Target="https://dx.doi.org/10.2302/kjm.53.23" TargetMode="External"/><Relationship Id="rId2445" Type="http://schemas.openxmlformats.org/officeDocument/2006/relationships/hyperlink" Target="https://authproxy.bma.org.uk/process/redirects?url=https://ovidsp.ovid.com/ovidweb.cgi?T=JS&amp;CSC=Y&amp;NEWS=N&amp;PAGE=fulltext&amp;D=emed12&amp;AN=70485618" TargetMode="External"/><Relationship Id="rId3777" Type="http://schemas.openxmlformats.org/officeDocument/2006/relationships/hyperlink" Target="https://authproxy.bma.org.uk/process/redirects?url=https://ovidsp.ovid.com/ovidweb.cgi?T=JS&amp;CSC=Y&amp;NEWS=N&amp;PAGE=fulltext&amp;D=emed23&amp;AN=2020406805" TargetMode="External"/><Relationship Id="rId1115" Type="http://schemas.openxmlformats.org/officeDocument/2006/relationships/hyperlink" Target="https://authproxy.bma.org.uk/process/redirects?url=https://ovidsp.ovid.com/ovidweb.cgi?T=JS&amp;CSC=Y&amp;NEWS=N&amp;PAGE=fulltext&amp;D=emed8&amp;AN=38470625" TargetMode="External"/><Relationship Id="rId2446" Type="http://schemas.openxmlformats.org/officeDocument/2006/relationships/hyperlink" Target="https://dx.doi.org/10.1038/npp.2016.242" TargetMode="External"/><Relationship Id="rId3776" Type="http://schemas.openxmlformats.org/officeDocument/2006/relationships/hyperlink" Target="https://dx.doi.org/10.1016/j.neurom.2022.08.339" TargetMode="External"/><Relationship Id="rId1116" Type="http://schemas.openxmlformats.org/officeDocument/2006/relationships/hyperlink" Target="https://doi.org/10.4088/JCP.10m06504" TargetMode="External"/><Relationship Id="rId2447" Type="http://schemas.openxmlformats.org/officeDocument/2006/relationships/hyperlink" Target="https://authproxy.bma.org.uk/process/redirects?url=https://ovidsp.ovid.com/ovidweb.cgi?T=JS&amp;CSC=Y&amp;NEWS=N&amp;PAGE=fulltext&amp;D=emed17&amp;AN=613896113" TargetMode="External"/><Relationship Id="rId3779" Type="http://schemas.openxmlformats.org/officeDocument/2006/relationships/hyperlink" Target="https://doi.org/10.1080/02791072.2013.785824" TargetMode="External"/><Relationship Id="rId1117" Type="http://schemas.openxmlformats.org/officeDocument/2006/relationships/hyperlink" Target="https://dx.doi.org/10.1016/j.ejca.2005.10.005" TargetMode="External"/><Relationship Id="rId2448" Type="http://schemas.openxmlformats.org/officeDocument/2006/relationships/hyperlink" Target="https://dx.doi.org/10.1007/s12032-021-01544-4" TargetMode="External"/><Relationship Id="rId3778" Type="http://schemas.openxmlformats.org/officeDocument/2006/relationships/hyperlink" Target="https://doi.org/10.1300/J069v24n01_04" TargetMode="External"/><Relationship Id="rId1118" Type="http://schemas.openxmlformats.org/officeDocument/2006/relationships/hyperlink" Target="https://authproxy.bma.org.uk/process/redirects?url=https://ovidsp.ovid.com/ovidweb.cgi?T=JS&amp;CSC=Y&amp;NEWS=N&amp;PAGE=fulltext&amp;D=emed9&amp;AN=44164594" TargetMode="External"/><Relationship Id="rId2449" Type="http://schemas.openxmlformats.org/officeDocument/2006/relationships/hyperlink" Target="https://authproxy.bma.org.uk/process/redirects?url=https://ovidsp.ovid.com/ovidweb.cgi?T=JS&amp;CSC=Y&amp;NEWS=N&amp;PAGE=fulltext&amp;D=emed22&amp;AN=2013111744" TargetMode="External"/><Relationship Id="rId1119" Type="http://schemas.openxmlformats.org/officeDocument/2006/relationships/hyperlink" Target="https://dx.doi.org/10.1097/RHU.0000000000000372" TargetMode="External"/><Relationship Id="rId525" Type="http://schemas.openxmlformats.org/officeDocument/2006/relationships/hyperlink" Target="https://authproxy.bma.org.uk/process/redirects?url=https://ovidsp.ovid.com/ovidweb.cgi?T=JS&amp;CSC=Y&amp;NEWS=N&amp;PAGE=fulltext&amp;D=emed22&amp;AN=2011514180" TargetMode="External"/><Relationship Id="rId524" Type="http://schemas.openxmlformats.org/officeDocument/2006/relationships/hyperlink" Target="https://dx.doi.org/10.1002/npr2.12183" TargetMode="External"/><Relationship Id="rId523" Type="http://schemas.openxmlformats.org/officeDocument/2006/relationships/hyperlink" Target="https://authproxy.bma.org.uk/process/redirects?url=https://ovidsp.ovid.com/ovidweb.cgi?T=JS&amp;CSC=Y&amp;NEWS=N&amp;PAGE=fulltext&amp;D=emed9&amp;AN=40960212" TargetMode="External"/><Relationship Id="rId522" Type="http://schemas.openxmlformats.org/officeDocument/2006/relationships/hyperlink" Target="https://dx.doi.org/10.1002/sim.2107" TargetMode="External"/><Relationship Id="rId529" Type="http://schemas.openxmlformats.org/officeDocument/2006/relationships/hyperlink" Target="https://authproxy.bma.org.uk/process/redirects?url=https://ovidsp.ovid.com/ovidweb.cgi?T=JS&amp;CSC=Y&amp;NEWS=N&amp;PAGE=fulltext&amp;D=emed12&amp;AN=70848433" TargetMode="External"/><Relationship Id="rId528" Type="http://schemas.openxmlformats.org/officeDocument/2006/relationships/hyperlink" Target="https://authproxy.bma.org.uk/process/redirects?url=https://ovidsp.ovid.com/ovidweb.cgi?T=JS&amp;CSC=Y&amp;NEWS=N&amp;PAGE=fulltext&amp;D=emed17&amp;AN=72247338" TargetMode="External"/><Relationship Id="rId527" Type="http://schemas.openxmlformats.org/officeDocument/2006/relationships/hyperlink" Target="https://authproxy.bma.org.uk/process/redirects?url=https://ovidsp.ovid.com/ovidweb.cgi?T=JS&amp;CSC=Y&amp;NEWS=N&amp;PAGE=fulltext&amp;D=emed21&amp;AN=2005810897" TargetMode="External"/><Relationship Id="rId526" Type="http://schemas.openxmlformats.org/officeDocument/2006/relationships/hyperlink" Target="https://dx.doi.org/10.2196/14768" TargetMode="External"/><Relationship Id="rId3771" Type="http://schemas.openxmlformats.org/officeDocument/2006/relationships/hyperlink" Target="https://authproxy.bma.org.uk/process/redirects?url=https://ovidsp.ovid.com/ovidweb.cgi?T=JS&amp;CSC=Y&amp;NEWS=N&amp;PAGE=fulltext&amp;D=emed21&amp;AN=2005867636" TargetMode="External"/><Relationship Id="rId2440" Type="http://schemas.openxmlformats.org/officeDocument/2006/relationships/hyperlink" Target="https://authproxy.bma.org.uk/process/redirects?url=https://ovidsp.ovid.com/ovidweb.cgi?T=JS&amp;CSC=Y&amp;NEWS=N&amp;PAGE=fulltext&amp;D=emexb&amp;AN=641930640" TargetMode="External"/><Relationship Id="rId3770" Type="http://schemas.openxmlformats.org/officeDocument/2006/relationships/hyperlink" Target="https://dx.doi.org/10.1016/j.jval.2020.04.728" TargetMode="External"/><Relationship Id="rId521" Type="http://schemas.openxmlformats.org/officeDocument/2006/relationships/hyperlink" Target="https://doi.org/10.1046/j.1360-0443.2002.00179.x" TargetMode="External"/><Relationship Id="rId1110" Type="http://schemas.openxmlformats.org/officeDocument/2006/relationships/hyperlink" Target="https://authproxy.bma.org.uk/process/redirects?url=https://ovidsp.ovid.com/ovidweb.cgi?T=JS&amp;CSC=Y&amp;NEWS=N&amp;PAGE=fulltext&amp;D=emed17&amp;AN=614329577" TargetMode="External"/><Relationship Id="rId2441" Type="http://schemas.openxmlformats.org/officeDocument/2006/relationships/hyperlink" Target="https://doi.org/10.1016/j.drugalcdep.2006.12.002" TargetMode="External"/><Relationship Id="rId3773" Type="http://schemas.openxmlformats.org/officeDocument/2006/relationships/hyperlink" Target="https://authproxy.bma.org.uk/process/redirects?url=https://ovidsp.ovid.com/ovidweb.cgi?T=JS&amp;CSC=Y&amp;NEWS=N&amp;PAGE=fulltext&amp;D=emed20&amp;AN=2002155247" TargetMode="External"/><Relationship Id="rId520" Type="http://schemas.openxmlformats.org/officeDocument/2006/relationships/hyperlink" Target="https://authproxy.bma.org.uk/process/redirects?url=https://ovidsp.ovid.com/ovidweb.cgi?T=JS&amp;CSC=Y&amp;NEWS=N&amp;PAGE=fulltext&amp;D=emed24&amp;AN=2021073702" TargetMode="External"/><Relationship Id="rId1111" Type="http://schemas.openxmlformats.org/officeDocument/2006/relationships/hyperlink" Target="https://doi.org/10.1080/10550490701375640" TargetMode="External"/><Relationship Id="rId2442" Type="http://schemas.openxmlformats.org/officeDocument/2006/relationships/hyperlink" Target="https://doi.org/10.1080/09595230600883321" TargetMode="External"/><Relationship Id="rId3772" Type="http://schemas.openxmlformats.org/officeDocument/2006/relationships/hyperlink" Target="https://dx.doi.org/10.1016/j.jval.2019.04.1265" TargetMode="External"/><Relationship Id="rId1112" Type="http://schemas.openxmlformats.org/officeDocument/2006/relationships/hyperlink" Target="https://dx.doi.org/10.1185/030079903125002874" TargetMode="External"/><Relationship Id="rId2443" Type="http://schemas.openxmlformats.org/officeDocument/2006/relationships/hyperlink" Target="https://dx.doi.org/10.1331/JAPhA.2011.11517" TargetMode="External"/><Relationship Id="rId3775" Type="http://schemas.openxmlformats.org/officeDocument/2006/relationships/hyperlink" Target="https://authproxy.bma.org.uk/process/redirects?url=https://ovidsp.ovid.com/ovidweb.cgi?T=JS&amp;CSC=Y&amp;NEWS=N&amp;PAGE=fulltext&amp;D=emed22&amp;AN=2012832862" TargetMode="External"/><Relationship Id="rId1113" Type="http://schemas.openxmlformats.org/officeDocument/2006/relationships/hyperlink" Target="https://authproxy.bma.org.uk/process/redirects?url=https://ovidsp.ovid.com/ovidweb.cgi?T=JS&amp;CSC=Y&amp;NEWS=N&amp;PAGE=fulltext&amp;D=emed8&amp;AN=38197321" TargetMode="External"/><Relationship Id="rId2444" Type="http://schemas.openxmlformats.org/officeDocument/2006/relationships/hyperlink" Target="https://dx.doi.org/10.1331/JAPhA.2011.11517" TargetMode="External"/><Relationship Id="rId3774" Type="http://schemas.openxmlformats.org/officeDocument/2006/relationships/hyperlink" Target="https://dx.doi.org/10.1016/j.jval.2021.04.939" TargetMode="External"/><Relationship Id="rId1103" Type="http://schemas.openxmlformats.org/officeDocument/2006/relationships/hyperlink" Target="https://dx.doi.org/10.1111/bcp.14715" TargetMode="External"/><Relationship Id="rId2434" Type="http://schemas.openxmlformats.org/officeDocument/2006/relationships/hyperlink" Target="https://dx.doi.org/10.1245/s10434-023-1332-7" TargetMode="External"/><Relationship Id="rId3766" Type="http://schemas.openxmlformats.org/officeDocument/2006/relationships/hyperlink" Target="https://authproxy.bma.org.uk/process/redirects?url=https://ovidsp.ovid.com/ovidweb.cgi?T=JS&amp;CSC=Y&amp;NEWS=N&amp;PAGE=fulltext&amp;D=emexa&amp;AN=2020782007" TargetMode="External"/><Relationship Id="rId1104" Type="http://schemas.openxmlformats.org/officeDocument/2006/relationships/hyperlink" Target="https://authproxy.bma.org.uk/process/redirects?url=https://ovidsp.ovid.com/ovidweb.cgi?T=JS&amp;CSC=Y&amp;NEWS=N&amp;PAGE=fulltext&amp;D=emed22&amp;AN=2010260603" TargetMode="External"/><Relationship Id="rId2435" Type="http://schemas.openxmlformats.org/officeDocument/2006/relationships/hyperlink" Target="https://authproxy.bma.org.uk/process/redirects?url=https://ovidsp.ovid.com/ovidweb.cgi?T=JS&amp;CSC=Y&amp;NEWS=N&amp;PAGE=fulltext&amp;D=emexa&amp;AN=641024992" TargetMode="External"/><Relationship Id="rId3765" Type="http://schemas.openxmlformats.org/officeDocument/2006/relationships/hyperlink" Target="https://dx.doi.org/10.1371/journal.pone.0270543" TargetMode="External"/><Relationship Id="rId1105" Type="http://schemas.openxmlformats.org/officeDocument/2006/relationships/hyperlink" Target="https://dx.doi.org/10.12968/jowc.2023.32.Sup6.S27" TargetMode="External"/><Relationship Id="rId2436" Type="http://schemas.openxmlformats.org/officeDocument/2006/relationships/hyperlink" Target="https://dx.doi.org/10.1053/j.semtcvs.2022.08.010" TargetMode="External"/><Relationship Id="rId3768" Type="http://schemas.openxmlformats.org/officeDocument/2006/relationships/hyperlink" Target="https://dx.doi.org/10.1016/j.jval.2020.08.1102" TargetMode="External"/><Relationship Id="rId1106" Type="http://schemas.openxmlformats.org/officeDocument/2006/relationships/hyperlink" Target="https://authproxy.bma.org.uk/process/redirects?url=https://ovidsp.ovid.com/ovidweb.cgi?T=JS&amp;CSC=Y&amp;NEWS=N&amp;PAGE=fulltext&amp;D=emexa&amp;AN=2025301405" TargetMode="External"/><Relationship Id="rId2437" Type="http://schemas.openxmlformats.org/officeDocument/2006/relationships/hyperlink" Target="https://authproxy.bma.org.uk/process/redirects?url=https://ovidsp.ovid.com/ovidweb.cgi?T=JS&amp;CSC=Y&amp;NEWS=N&amp;PAGE=fulltext&amp;D=emexa&amp;AN=2020436680" TargetMode="External"/><Relationship Id="rId3767" Type="http://schemas.openxmlformats.org/officeDocument/2006/relationships/hyperlink" Target="https://authproxy.bma.org.uk/process/redirects?url=https://ovidsp.ovid.com/ovidweb.cgi?T=JS&amp;CSC=Y&amp;NEWS=N&amp;PAGE=fulltext&amp;D=emed15&amp;AN=75006888" TargetMode="External"/><Relationship Id="rId1107" Type="http://schemas.openxmlformats.org/officeDocument/2006/relationships/hyperlink" Target="https://dx.doi.org/10.1007/s13181-019-00699-x" TargetMode="External"/><Relationship Id="rId2438" Type="http://schemas.openxmlformats.org/officeDocument/2006/relationships/hyperlink" Target="https://doi.org/10.1080/02791072.2022.2053003" TargetMode="External"/><Relationship Id="rId1108" Type="http://schemas.openxmlformats.org/officeDocument/2006/relationships/hyperlink" Target="https://authproxy.bma.org.uk/process/redirects?url=https://ovidsp.ovid.com/ovidweb.cgi?T=JS&amp;CSC=Y&amp;NEWS=N&amp;PAGE=fulltext&amp;D=emed20&amp;AN=627604768" TargetMode="External"/><Relationship Id="rId2439" Type="http://schemas.openxmlformats.org/officeDocument/2006/relationships/hyperlink" Target="https://dx.doi.org/10.1093/bjd/ljad113.354" TargetMode="External"/><Relationship Id="rId3769" Type="http://schemas.openxmlformats.org/officeDocument/2006/relationships/hyperlink" Target="https://authproxy.bma.org.uk/process/redirects?url=https://ovidsp.ovid.com/ovidweb.cgi?T=JS&amp;CSC=Y&amp;NEWS=N&amp;PAGE=fulltext&amp;D=emed21&amp;AN=2010301721" TargetMode="External"/><Relationship Id="rId1109" Type="http://schemas.openxmlformats.org/officeDocument/2006/relationships/hyperlink" Target="https://dx.doi.org/10.4088/PCC.16m02002" TargetMode="External"/><Relationship Id="rId519" Type="http://schemas.openxmlformats.org/officeDocument/2006/relationships/hyperlink" Target="https://dx.doi.org/10.1016/j.jadohealth.2022.08.025" TargetMode="External"/><Relationship Id="rId514" Type="http://schemas.openxmlformats.org/officeDocument/2006/relationships/hyperlink" Target="https://authproxy.bma.org.uk/process/redirects?url=https://ovidsp.ovid.com/ovidweb.cgi?T=JS&amp;CSC=Y&amp;NEWS=N&amp;PAGE=fulltext&amp;D=emed23&amp;AN=2014676655" TargetMode="External"/><Relationship Id="rId513" Type="http://schemas.openxmlformats.org/officeDocument/2006/relationships/hyperlink" Target="https://dx.doi.org/10.1097/AJP.0000000000000961" TargetMode="External"/><Relationship Id="rId512" Type="http://schemas.openxmlformats.org/officeDocument/2006/relationships/hyperlink" Target="https://authproxy.bma.org.uk/process/redirects?url=https://ovidsp.ovid.com/ovidweb.cgi?T=JS&amp;CSC=Y&amp;NEWS=N&amp;PAGE=fulltext&amp;D=emed13&amp;AN=605993129" TargetMode="External"/><Relationship Id="rId511" Type="http://schemas.openxmlformats.org/officeDocument/2006/relationships/hyperlink" Target="https://dx.doi.org/10.1111/j.1521-0391.2012.00301.x" TargetMode="External"/><Relationship Id="rId518" Type="http://schemas.openxmlformats.org/officeDocument/2006/relationships/hyperlink" Target="https://doi.org/10.1300/J236v09n03_04" TargetMode="External"/><Relationship Id="rId517" Type="http://schemas.openxmlformats.org/officeDocument/2006/relationships/hyperlink" Target="https://authproxy.bma.org.uk/process/redirects?url=https://ovidsp.ovid.com/ovidweb.cgi?T=JS&amp;CSC=Y&amp;NEWS=N&amp;PAGE=fulltext&amp;D=emed23&amp;AN=639855899" TargetMode="External"/><Relationship Id="rId516" Type="http://schemas.openxmlformats.org/officeDocument/2006/relationships/hyperlink" Target="https://dx.doi.org/10.1038/s41386-022-01485-0" TargetMode="External"/><Relationship Id="rId515" Type="http://schemas.openxmlformats.org/officeDocument/2006/relationships/hyperlink" Target="https://doi.org/10.1016/j.drugpo.2013.05.015" TargetMode="External"/><Relationship Id="rId3760" Type="http://schemas.openxmlformats.org/officeDocument/2006/relationships/hyperlink" Target="https://authproxy.bma.org.uk/process/redirects?url=https://ovidsp.ovid.com/ovidweb.cgi?T=JS&amp;CSC=Y&amp;NEWS=N&amp;PAGE=fulltext&amp;D=emed11&amp;AN=70315096" TargetMode="External"/><Relationship Id="rId510" Type="http://schemas.openxmlformats.org/officeDocument/2006/relationships/hyperlink" Target="https://authproxy.bma.org.uk/process/redirects?url=https://ovidsp.ovid.com/ovidweb.cgi?T=JS&amp;CSC=Y&amp;NEWS=N&amp;PAGE=fulltext&amp;D=emed15&amp;AN=71736265" TargetMode="External"/><Relationship Id="rId2430" Type="http://schemas.openxmlformats.org/officeDocument/2006/relationships/hyperlink" Target="https://dx.doi.org/10.1097/PSY.0000000000000699" TargetMode="External"/><Relationship Id="rId3762" Type="http://schemas.openxmlformats.org/officeDocument/2006/relationships/hyperlink" Target="https://authproxy.bma.org.uk/process/redirects?url=https://ovidsp.ovid.com/ovidweb.cgi?T=JS&amp;CSC=Y&amp;NEWS=N&amp;PAGE=fulltext&amp;D=emed17&amp;AN=611740320" TargetMode="External"/><Relationship Id="rId1100" Type="http://schemas.openxmlformats.org/officeDocument/2006/relationships/hyperlink" Target="https://authproxy.bma.org.uk/process/redirects?url=https://ovidsp.ovid.com/ovidweb.cgi?T=JS&amp;CSC=Y&amp;NEWS=N&amp;PAGE=fulltext&amp;D=emed21&amp;AN=2006826570" TargetMode="External"/><Relationship Id="rId2431" Type="http://schemas.openxmlformats.org/officeDocument/2006/relationships/hyperlink" Target="https://authproxy.bma.org.uk/process/redirects?url=https://ovidsp.ovid.com/ovidweb.cgi?T=JS&amp;CSC=Y&amp;NEWS=N&amp;PAGE=fulltext&amp;D=emed20&amp;AN=627783919" TargetMode="External"/><Relationship Id="rId3761" Type="http://schemas.openxmlformats.org/officeDocument/2006/relationships/hyperlink" Target="https://dx.doi.org/10.1093/pm/pnv043" TargetMode="External"/><Relationship Id="rId1101" Type="http://schemas.openxmlformats.org/officeDocument/2006/relationships/hyperlink" Target="https://doi.org/10.1016/j.schres.2012.03.024" TargetMode="External"/><Relationship Id="rId2432" Type="http://schemas.openxmlformats.org/officeDocument/2006/relationships/hyperlink" Target="https://dx.doi.org/10.1016/j.annepidem.2020.04.006" TargetMode="External"/><Relationship Id="rId3764" Type="http://schemas.openxmlformats.org/officeDocument/2006/relationships/hyperlink" Target="https://authproxy.bma.org.uk/process/redirects?url=https://ovidsp.ovid.com/ovidweb.cgi?T=JS&amp;CSC=Y&amp;NEWS=N&amp;PAGE=fulltext&amp;D=emed21&amp;AN=2005868515" TargetMode="External"/><Relationship Id="rId1102" Type="http://schemas.openxmlformats.org/officeDocument/2006/relationships/hyperlink" Target="https://doi.org/10.1080/02791072.2020.1864069" TargetMode="External"/><Relationship Id="rId2433" Type="http://schemas.openxmlformats.org/officeDocument/2006/relationships/hyperlink" Target="https://authproxy.bma.org.uk/process/redirects?url=https://ovidsp.ovid.com/ovidweb.cgi?T=JS&amp;CSC=Y&amp;NEWS=N&amp;PAGE=fulltext&amp;D=emed21&amp;AN=2005976246" TargetMode="External"/><Relationship Id="rId3763" Type="http://schemas.openxmlformats.org/officeDocument/2006/relationships/hyperlink" Target="https://authproxy.bma.org.uk/process/redirects?url=https://ovidsp.ovid.com/ovidweb.cgi?T=JS&amp;CSC=Y&amp;NEWS=N&amp;PAGE=fulltext&amp;D=emed15&amp;AN=600081226" TargetMode="External"/><Relationship Id="rId3711" Type="http://schemas.openxmlformats.org/officeDocument/2006/relationships/hyperlink" Target="https://authproxy.bma.org.uk/process/redirects?url=https://ovidsp.ovid.com/ovidweb.cgi?T=JS&amp;CSC=Y&amp;NEWS=N&amp;PAGE=fulltext&amp;D=emed21&amp;AN=633050865" TargetMode="External"/><Relationship Id="rId3710" Type="http://schemas.openxmlformats.org/officeDocument/2006/relationships/hyperlink" Target="https://dx.doi.org/10.1177/2049463720905928" TargetMode="External"/><Relationship Id="rId3713" Type="http://schemas.openxmlformats.org/officeDocument/2006/relationships/hyperlink" Target="https://authproxy.bma.org.uk/process/redirects?url=https://ovidsp.ovid.com/ovidweb.cgi?T=JS&amp;CSC=Y&amp;NEWS=N&amp;PAGE=fulltext&amp;D=emed23&amp;AN=638844833" TargetMode="External"/><Relationship Id="rId3712" Type="http://schemas.openxmlformats.org/officeDocument/2006/relationships/hyperlink" Target="https://dx.doi.org/10.1200/JCO.2022.40.16_suppl.e17552" TargetMode="External"/><Relationship Id="rId3715" Type="http://schemas.openxmlformats.org/officeDocument/2006/relationships/hyperlink" Target="https://authproxy.bma.org.uk/process/redirects?url=https://ovidsp.ovid.com/ovidweb.cgi?T=JS&amp;CSC=Y&amp;NEWS=N&amp;PAGE=fulltext&amp;D=emed23&amp;AN=637189753" TargetMode="External"/><Relationship Id="rId3714" Type="http://schemas.openxmlformats.org/officeDocument/2006/relationships/hyperlink" Target="https://dx.doi.org/10.1097/01.ccm.0000807956.08241.ba" TargetMode="External"/><Relationship Id="rId3717" Type="http://schemas.openxmlformats.org/officeDocument/2006/relationships/hyperlink" Target="https://authproxy.bma.org.uk/process/redirects?url=https://ovidsp.ovid.com/ovidweb.cgi?T=JS&amp;CSC=Y&amp;NEWS=N&amp;PAGE=fulltext&amp;D=emed22&amp;AN=636339057" TargetMode="External"/><Relationship Id="rId3716" Type="http://schemas.openxmlformats.org/officeDocument/2006/relationships/hyperlink" Target="https://dx.doi.org/10.1200/JCO.2020.39.28_suppl.192" TargetMode="External"/><Relationship Id="rId3719" Type="http://schemas.openxmlformats.org/officeDocument/2006/relationships/hyperlink" Target="https://authproxy.bma.org.uk/process/redirects?url=https://ovidsp.ovid.com/ovidweb.cgi?T=JS&amp;CSC=Y&amp;NEWS=N&amp;PAGE=fulltext&amp;D=emed19&amp;AN=624178629" TargetMode="External"/><Relationship Id="rId3718" Type="http://schemas.openxmlformats.org/officeDocument/2006/relationships/hyperlink" Target="https://dx.doi.org/10.1002/pbc.27455" TargetMode="External"/><Relationship Id="rId3700" Type="http://schemas.openxmlformats.org/officeDocument/2006/relationships/hyperlink" Target="https://authproxy.bma.org.uk/process/redirects?url=https://ovidsp.ovid.com/ovidweb.cgi?T=JS&amp;CSC=Y&amp;NEWS=N&amp;PAGE=fulltext&amp;D=emed22&amp;AN=633459613" TargetMode="External"/><Relationship Id="rId3702" Type="http://schemas.openxmlformats.org/officeDocument/2006/relationships/hyperlink" Target="https://dx.doi.org/10.1177/21925682211035723" TargetMode="External"/><Relationship Id="rId3701" Type="http://schemas.openxmlformats.org/officeDocument/2006/relationships/hyperlink" Target="https://authproxy.bma.org.uk/process/redirects?url=https://ovidsp.ovid.com/ovidweb.cgi?T=JS&amp;CSC=Y&amp;NEWS=N&amp;PAGE=fulltext&amp;D=emed13&amp;AN=71084073" TargetMode="External"/><Relationship Id="rId3704" Type="http://schemas.openxmlformats.org/officeDocument/2006/relationships/hyperlink" Target="https://dx.doi.org/10.1097/BRS.0000000000002318" TargetMode="External"/><Relationship Id="rId3703" Type="http://schemas.openxmlformats.org/officeDocument/2006/relationships/hyperlink" Target="https://authproxy.bma.org.uk/process/redirects?url=https://ovidsp.ovid.com/ovidweb.cgi?T=JS&amp;CSC=Y&amp;NEWS=N&amp;PAGE=fulltext&amp;D=emexb&amp;AN=2013509697" TargetMode="External"/><Relationship Id="rId3706" Type="http://schemas.openxmlformats.org/officeDocument/2006/relationships/hyperlink" Target="https://dx.doi.org/10.1007/11695.1708-0428" TargetMode="External"/><Relationship Id="rId3705" Type="http://schemas.openxmlformats.org/officeDocument/2006/relationships/hyperlink" Target="https://authproxy.bma.org.uk/process/redirects?url=https://ovidsp.ovid.com/ovidweb.cgi?T=JS&amp;CSC=Y&amp;NEWS=N&amp;PAGE=fulltext&amp;D=emed19&amp;AN=617304893" TargetMode="External"/><Relationship Id="rId3708" Type="http://schemas.openxmlformats.org/officeDocument/2006/relationships/hyperlink" Target="https://dx.doi.org/10.1136/rapm-2023-104944" TargetMode="External"/><Relationship Id="rId3707" Type="http://schemas.openxmlformats.org/officeDocument/2006/relationships/hyperlink" Target="https://authproxy.bma.org.uk/process/redirects?url=https://ovidsp.ovid.com/ovidweb.cgi?T=JS&amp;CSC=Y&amp;NEWS=N&amp;PAGE=fulltext&amp;D=emexb&amp;AN=642215232" TargetMode="External"/><Relationship Id="rId3709" Type="http://schemas.openxmlformats.org/officeDocument/2006/relationships/hyperlink" Target="https://authproxy.bma.org.uk/process/redirects?url=https://ovidsp.ovid.com/ovidweb.cgi?T=JS&amp;CSC=Y&amp;NEWS=N&amp;PAGE=fulltext&amp;D=emexb&amp;AN=2028439236" TargetMode="External"/><Relationship Id="rId2401" Type="http://schemas.openxmlformats.org/officeDocument/2006/relationships/hyperlink" Target="https://authproxy.bma.org.uk/process/redirects?url=https://ovidsp.ovid.com/ovidweb.cgi?T=JS&amp;CSC=Y&amp;NEWS=N&amp;PAGE=fulltext&amp;D=emed11&amp;AN=361306259" TargetMode="External"/><Relationship Id="rId3733" Type="http://schemas.openxmlformats.org/officeDocument/2006/relationships/hyperlink" Target="https://dx.doi.org/10.3389/fpsyt.2021.640766" TargetMode="External"/><Relationship Id="rId2402" Type="http://schemas.openxmlformats.org/officeDocument/2006/relationships/hyperlink" Target="https://doi.org/10.17730/humo.68.3.6157671xg8155711" TargetMode="External"/><Relationship Id="rId3732" Type="http://schemas.openxmlformats.org/officeDocument/2006/relationships/hyperlink" Target="https://doi.org/10.1080/10550490802019725" TargetMode="External"/><Relationship Id="rId2403" Type="http://schemas.openxmlformats.org/officeDocument/2006/relationships/hyperlink" Target="https://doi.org/10.1111/j.1939-0025.1984.tb01507.x" TargetMode="External"/><Relationship Id="rId3735" Type="http://schemas.openxmlformats.org/officeDocument/2006/relationships/hyperlink" Target="https://dx.doi.org/10.1185/03007995.2015.1027184" TargetMode="External"/><Relationship Id="rId2404" Type="http://schemas.openxmlformats.org/officeDocument/2006/relationships/hyperlink" Target="https://dx.doi.org/10.1016/j.jep.2017.02.016" TargetMode="External"/><Relationship Id="rId3734" Type="http://schemas.openxmlformats.org/officeDocument/2006/relationships/hyperlink" Target="https://authproxy.bma.org.uk/process/redirects?url=https://ovidsp.ovid.com/ovidweb.cgi?T=JS&amp;CSC=Y&amp;NEWS=N&amp;PAGE=fulltext&amp;D=emed22&amp;AN=634964832" TargetMode="External"/><Relationship Id="rId2405" Type="http://schemas.openxmlformats.org/officeDocument/2006/relationships/hyperlink" Target="https://authproxy.bma.org.uk/process/redirects?url=https://ovidsp.ovid.com/ovidweb.cgi?T=JS&amp;CSC=Y&amp;NEWS=N&amp;PAGE=fulltext&amp;D=emed18&amp;AN=614519772" TargetMode="External"/><Relationship Id="rId3737" Type="http://schemas.openxmlformats.org/officeDocument/2006/relationships/hyperlink" Target="https://doi.org/10.1080/02791072.2006.10400585" TargetMode="External"/><Relationship Id="rId2406" Type="http://schemas.openxmlformats.org/officeDocument/2006/relationships/hyperlink" Target="https://dx.doi.org/10.1158/0008-5472.SABCS13-OT2-2-02" TargetMode="External"/><Relationship Id="rId3736" Type="http://schemas.openxmlformats.org/officeDocument/2006/relationships/hyperlink" Target="https://authproxy.bma.org.uk/process/redirects?url=https://ovidsp.ovid.com/ovidweb.cgi?T=JS&amp;CSC=Y&amp;NEWS=N&amp;PAGE=fulltext&amp;D=emed16&amp;AN=603562585" TargetMode="External"/><Relationship Id="rId2407" Type="http://schemas.openxmlformats.org/officeDocument/2006/relationships/hyperlink" Target="https://authproxy.bma.org.uk/process/redirects?url=https://ovidsp.ovid.com/ovidweb.cgi?T=JS&amp;CSC=Y&amp;NEWS=N&amp;PAGE=fulltext&amp;D=emed14&amp;AN=71471129" TargetMode="External"/><Relationship Id="rId3739" Type="http://schemas.openxmlformats.org/officeDocument/2006/relationships/hyperlink" Target="https://authproxy.bma.org.uk/process/redirects?url=https://ovidsp.ovid.com/ovidweb.cgi?T=JS&amp;CSC=Y&amp;NEWS=N&amp;PAGE=fulltext&amp;D=emexb&amp;AN=2021057317" TargetMode="External"/><Relationship Id="rId2408" Type="http://schemas.openxmlformats.org/officeDocument/2006/relationships/hyperlink" Target="https://dx.doi.org/10.1016/S0016-5085%2823%2900991-5" TargetMode="External"/><Relationship Id="rId3738" Type="http://schemas.openxmlformats.org/officeDocument/2006/relationships/hyperlink" Target="https://dx.doi.org/10.1007/s00259-022-06073-4" TargetMode="External"/><Relationship Id="rId2409" Type="http://schemas.openxmlformats.org/officeDocument/2006/relationships/hyperlink" Target="https://authproxy.bma.org.uk/process/redirects?url=https://ovidsp.ovid.com/ovidweb.cgi?T=JS&amp;CSC=Y&amp;NEWS=N&amp;PAGE=fulltext&amp;D=emexb&amp;AN=2025547397" TargetMode="External"/><Relationship Id="rId3731" Type="http://schemas.openxmlformats.org/officeDocument/2006/relationships/hyperlink" Target="https://doi.org/10.1081/ADA-200032322" TargetMode="External"/><Relationship Id="rId2400" Type="http://schemas.openxmlformats.org/officeDocument/2006/relationships/hyperlink" Target="https://dx.doi.org/10.2298/AOO1003065P" TargetMode="External"/><Relationship Id="rId3730" Type="http://schemas.openxmlformats.org/officeDocument/2006/relationships/hyperlink" Target="https://authproxy.bma.org.uk/process/redirects?url=https://ovidsp.ovid.com/ovidweb.cgi?T=JS&amp;CSC=Y&amp;NEWS=N&amp;PAGE=fulltext&amp;D=emed19&amp;AN=2000956809" TargetMode="External"/><Relationship Id="rId3722" Type="http://schemas.openxmlformats.org/officeDocument/2006/relationships/hyperlink" Target="https://dx.doi.org/10.1186/s12871-023-02068-2" TargetMode="External"/><Relationship Id="rId3721" Type="http://schemas.openxmlformats.org/officeDocument/2006/relationships/hyperlink" Target="https://authproxy.bma.org.uk/process/redirects?url=https://ovidsp.ovid.com/ovidweb.cgi?T=JS&amp;CSC=Y&amp;NEWS=N&amp;PAGE=fulltext&amp;D=emed16&amp;AN=601524321" TargetMode="External"/><Relationship Id="rId3724" Type="http://schemas.openxmlformats.org/officeDocument/2006/relationships/hyperlink" Target="https://doi.org/10.1038/npp.2010.201" TargetMode="External"/><Relationship Id="rId3723" Type="http://schemas.openxmlformats.org/officeDocument/2006/relationships/hyperlink" Target="https://authproxy.bma.org.uk/process/redirects?url=https://ovidsp.ovid.com/ovidweb.cgi?T=JS&amp;CSC=Y&amp;NEWS=N&amp;PAGE=fulltext&amp;D=emexb&amp;AN=2022465975" TargetMode="External"/><Relationship Id="rId3726" Type="http://schemas.openxmlformats.org/officeDocument/2006/relationships/hyperlink" Target="https://authproxy.bma.org.uk/process/redirects?url=https://ovidsp.ovid.com/ovidweb.cgi?T=JS&amp;CSC=Y&amp;NEWS=N&amp;PAGE=fulltext&amp;D=emed17&amp;AN=604849323" TargetMode="External"/><Relationship Id="rId3725" Type="http://schemas.openxmlformats.org/officeDocument/2006/relationships/hyperlink" Target="https://dx.doi.org/10.1016/j.annemergmed.2015.05.003" TargetMode="External"/><Relationship Id="rId3728" Type="http://schemas.openxmlformats.org/officeDocument/2006/relationships/hyperlink" Target="https://authproxy.bma.org.uk/process/redirects?url=https://ovidsp.ovid.com/ovidweb.cgi?T=JS&amp;CSC=Y&amp;NEWS=N&amp;PAGE=fulltext&amp;D=emed15&amp;AN=53022007" TargetMode="External"/><Relationship Id="rId3727" Type="http://schemas.openxmlformats.org/officeDocument/2006/relationships/hyperlink" Target="https://dx.doi.org/10.1111/pme.12388" TargetMode="External"/><Relationship Id="rId3729" Type="http://schemas.openxmlformats.org/officeDocument/2006/relationships/hyperlink" Target="https://dx.doi.org/10.1016/j.bja.2018.05.070" TargetMode="External"/><Relationship Id="rId3720" Type="http://schemas.openxmlformats.org/officeDocument/2006/relationships/hyperlink" Target="https://dx.doi.org/10.1111/head.12450" TargetMode="External"/><Relationship Id="rId4206" Type="http://schemas.openxmlformats.org/officeDocument/2006/relationships/hyperlink" Target="https://dx.doi.org/10.1097/AJP.0b013e31829a4d11" TargetMode="External"/><Relationship Id="rId5538" Type="http://schemas.openxmlformats.org/officeDocument/2006/relationships/hyperlink" Target="https://authproxy.bma.org.uk/process/redirects?url=https://ovidsp.ovid.com/ovidweb.cgi?T=JS&amp;CSC=Y&amp;NEWS=N&amp;PAGE=fulltext&amp;D=emed19&amp;AN=623865317" TargetMode="External"/><Relationship Id="rId4205" Type="http://schemas.openxmlformats.org/officeDocument/2006/relationships/hyperlink" Target="https://authproxy.bma.org.uk/process/redirects?url=https://ovidsp.ovid.com/ovidweb.cgi?T=JS&amp;CSC=Y&amp;NEWS=N&amp;PAGE=fulltext&amp;D=emed17&amp;AN=72282291" TargetMode="External"/><Relationship Id="rId5539" Type="http://schemas.openxmlformats.org/officeDocument/2006/relationships/hyperlink" Target="https://dx.doi.org/10.1016/j.brainresbull.2022.07.005" TargetMode="External"/><Relationship Id="rId4208" Type="http://schemas.openxmlformats.org/officeDocument/2006/relationships/hyperlink" Target="https://dx.doi.org/10.1177/0269216310366390" TargetMode="External"/><Relationship Id="rId5536" Type="http://schemas.openxmlformats.org/officeDocument/2006/relationships/hyperlink" Target="https://authproxy.bma.org.uk/process/redirects?url=https://ovidsp.ovid.com/ovidweb.cgi?T=JS&amp;CSC=Y&amp;NEWS=N&amp;PAGE=fulltext&amp;D=emed17&amp;AN=610272634" TargetMode="External"/><Relationship Id="rId4207" Type="http://schemas.openxmlformats.org/officeDocument/2006/relationships/hyperlink" Target="https://authproxy.bma.org.uk/process/redirects?url=https://ovidsp.ovid.com/ovidweb.cgi?T=JS&amp;CSC=Y&amp;NEWS=N&amp;PAGE=fulltext&amp;D=emed15&amp;AN=52643711" TargetMode="External"/><Relationship Id="rId5537" Type="http://schemas.openxmlformats.org/officeDocument/2006/relationships/hyperlink" Target="https://dx.doi.org/10.1002/pds.4629" TargetMode="External"/><Relationship Id="rId590" Type="http://schemas.openxmlformats.org/officeDocument/2006/relationships/hyperlink" Target="https://dx.doi.org/10.1016/j.drugalcdep.2016.08.327" TargetMode="External"/><Relationship Id="rId4209" Type="http://schemas.openxmlformats.org/officeDocument/2006/relationships/hyperlink" Target="https://authproxy.bma.org.uk/process/redirects?url=https://ovidsp.ovid.com/ovidweb.cgi?T=JS&amp;CSC=Y&amp;NEWS=N&amp;PAGE=fulltext&amp;D=emed11&amp;AN=70450468" TargetMode="External"/><Relationship Id="rId589" Type="http://schemas.openxmlformats.org/officeDocument/2006/relationships/hyperlink" Target="https://authproxy.bma.org.uk/process/redirects?url=https://ovidsp.ovid.com/ovidweb.cgi?T=JS&amp;CSC=Y&amp;NEWS=N&amp;PAGE=fulltext&amp;D=emed16&amp;AN=607056605" TargetMode="External"/><Relationship Id="rId588" Type="http://schemas.openxmlformats.org/officeDocument/2006/relationships/hyperlink" Target="https://dx.doi.org/10.1177/1039856215590053" TargetMode="External"/><Relationship Id="rId1170" Type="http://schemas.openxmlformats.org/officeDocument/2006/relationships/hyperlink" Target="https://doi.org/10.1080/00952990701764821" TargetMode="External"/><Relationship Id="rId1171" Type="http://schemas.openxmlformats.org/officeDocument/2006/relationships/hyperlink" Target="https://doi.org/10.3389/fpsyt.2013.00098" TargetMode="External"/><Relationship Id="rId583" Type="http://schemas.openxmlformats.org/officeDocument/2006/relationships/hyperlink" Target="https://doi.org/10.1016/j.drugalcdep.2006.02.003" TargetMode="External"/><Relationship Id="rId1172" Type="http://schemas.openxmlformats.org/officeDocument/2006/relationships/hyperlink" Target="https://dx.doi.org/10.1080/15563650.2023.2192024" TargetMode="External"/><Relationship Id="rId5530" Type="http://schemas.openxmlformats.org/officeDocument/2006/relationships/hyperlink" Target="https://authproxy.bma.org.uk/process/redirects?url=https://ovidsp.ovid.com/ovidweb.cgi?T=JS&amp;CSC=Y&amp;NEWS=N&amp;PAGE=fulltext&amp;D=emed9&amp;AN=40477426" TargetMode="External"/><Relationship Id="rId582" Type="http://schemas.openxmlformats.org/officeDocument/2006/relationships/hyperlink" Target="https://authproxy.bma.org.uk/process/redirects?url=https://ovidsp.ovid.com/ovidweb.cgi?T=JS&amp;CSC=Y&amp;NEWS=N&amp;PAGE=fulltext&amp;D=emexb&amp;AN=2011389261" TargetMode="External"/><Relationship Id="rId1173" Type="http://schemas.openxmlformats.org/officeDocument/2006/relationships/hyperlink" Target="https://authproxy.bma.org.uk/process/redirects?url=https://ovidsp.ovid.com/ovidweb.cgi?T=JS&amp;CSC=Y&amp;NEWS=N&amp;PAGE=fulltext&amp;D=emexb&amp;AN=642034414" TargetMode="External"/><Relationship Id="rId5531" Type="http://schemas.openxmlformats.org/officeDocument/2006/relationships/hyperlink" Target="https://dx.doi.org/10.1111/epi.17591" TargetMode="External"/><Relationship Id="rId581" Type="http://schemas.openxmlformats.org/officeDocument/2006/relationships/hyperlink" Target="https://dx.doi.org/10.1093/pm/pnz009" TargetMode="External"/><Relationship Id="rId1174" Type="http://schemas.openxmlformats.org/officeDocument/2006/relationships/hyperlink" Target="https://doi.org/10.3109/00952999209001611" TargetMode="External"/><Relationship Id="rId4200" Type="http://schemas.openxmlformats.org/officeDocument/2006/relationships/hyperlink" Target="https://dx.doi.org/10.1097/BCR.0000000000000251" TargetMode="External"/><Relationship Id="rId580" Type="http://schemas.openxmlformats.org/officeDocument/2006/relationships/hyperlink" Target="https://authproxy.bma.org.uk/process/redirects?url=https://ovidsp.ovid.com/ovidweb.cgi?T=JS&amp;CSC=Y&amp;NEWS=N&amp;PAGE=fulltext&amp;D=emed20&amp;AN=2002911817" TargetMode="External"/><Relationship Id="rId1175" Type="http://schemas.openxmlformats.org/officeDocument/2006/relationships/hyperlink" Target="https://doi.org/10.1080/15504263.2014.906133" TargetMode="External"/><Relationship Id="rId587" Type="http://schemas.openxmlformats.org/officeDocument/2006/relationships/hyperlink" Target="https://doi.org/10.1017/S0790966700011848" TargetMode="External"/><Relationship Id="rId1176" Type="http://schemas.openxmlformats.org/officeDocument/2006/relationships/hyperlink" Target="https://dx.doi.org/10.1111/aas.13442" TargetMode="External"/><Relationship Id="rId4202" Type="http://schemas.openxmlformats.org/officeDocument/2006/relationships/hyperlink" Target="https://dx.doi.org/10.5958/0974-1283.2014.00749.X" TargetMode="External"/><Relationship Id="rId5534" Type="http://schemas.openxmlformats.org/officeDocument/2006/relationships/hyperlink" Target="https://authproxy.bma.org.uk/process/redirects?url=https://ovidsp.ovid.com/ovidweb.cgi?T=JS&amp;CSC=Y&amp;NEWS=N&amp;PAGE=fulltext&amp;D=emed10&amp;AN=46128762" TargetMode="External"/><Relationship Id="rId586" Type="http://schemas.openxmlformats.org/officeDocument/2006/relationships/hyperlink" Target="https://authproxy.bma.org.uk/process/redirects?url=https://ovidsp.ovid.com/ovidweb.cgi?T=JS&amp;CSC=Y&amp;NEWS=N&amp;PAGE=fulltext&amp;D=emed22&amp;AN=636315474" TargetMode="External"/><Relationship Id="rId1177" Type="http://schemas.openxmlformats.org/officeDocument/2006/relationships/hyperlink" Target="https://authproxy.bma.org.uk/process/redirects?url=https://ovidsp.ovid.com/ovidweb.cgi?T=JS&amp;CSC=Y&amp;NEWS=N&amp;PAGE=fulltext&amp;D=emed20&amp;AN=629085635" TargetMode="External"/><Relationship Id="rId4201" Type="http://schemas.openxmlformats.org/officeDocument/2006/relationships/hyperlink" Target="https://authproxy.bma.org.uk/process/redirects?url=https://ovidsp.ovid.com/ovidweb.cgi?T=JS&amp;CSC=Y&amp;NEWS=N&amp;PAGE=fulltext&amp;D=emed16&amp;AN=71949477" TargetMode="External"/><Relationship Id="rId5535" Type="http://schemas.openxmlformats.org/officeDocument/2006/relationships/hyperlink" Target="https://dx.doi.org/10.1093/alcalc/agv103" TargetMode="External"/><Relationship Id="rId585" Type="http://schemas.openxmlformats.org/officeDocument/2006/relationships/hyperlink" Target="https://dx.doi.org/10.4103/indianjpsychiatry.indianjpsychiatry_80_21" TargetMode="External"/><Relationship Id="rId1178" Type="http://schemas.openxmlformats.org/officeDocument/2006/relationships/hyperlink" Target="https://dx.doi.org/10.1002/imhj.21733" TargetMode="External"/><Relationship Id="rId4204" Type="http://schemas.openxmlformats.org/officeDocument/2006/relationships/hyperlink" Target="https://dx.doi.org/10.3109/15563650.2016.1165952" TargetMode="External"/><Relationship Id="rId5532" Type="http://schemas.openxmlformats.org/officeDocument/2006/relationships/hyperlink" Target="https://authproxy.bma.org.uk/process/redirects?url=https://ovidsp.ovid.com/ovidweb.cgi?T=JS&amp;CSC=Y&amp;NEWS=N&amp;PAGE=fulltext&amp;D=emexa&amp;AN=2022394832" TargetMode="External"/><Relationship Id="rId584" Type="http://schemas.openxmlformats.org/officeDocument/2006/relationships/hyperlink" Target="https://doi.org/10.1007/s10461-015-1064-4" TargetMode="External"/><Relationship Id="rId1179" Type="http://schemas.openxmlformats.org/officeDocument/2006/relationships/hyperlink" Target="https://authproxy.bma.org.uk/process/redirects?url=https://ovidsp.ovid.com/ovidweb.cgi?T=JS&amp;CSC=Y&amp;NEWS=N&amp;PAGE=fulltext&amp;D=emed19&amp;AN=623737626" TargetMode="External"/><Relationship Id="rId4203" Type="http://schemas.openxmlformats.org/officeDocument/2006/relationships/hyperlink" Target="https://authproxy.bma.org.uk/process/redirects?url=https://ovidsp.ovid.com/ovidweb.cgi?T=JS&amp;CSC=Y&amp;NEWS=N&amp;PAGE=fulltext&amp;D=emed15&amp;AN=611804312" TargetMode="External"/><Relationship Id="rId5533" Type="http://schemas.openxmlformats.org/officeDocument/2006/relationships/hyperlink" Target="https://dx.doi.org/10.1111/j.1526-4637.2007.00253.x" TargetMode="External"/><Relationship Id="rId1169" Type="http://schemas.openxmlformats.org/officeDocument/2006/relationships/hyperlink" Target="https://authproxy.bma.org.uk/process/redirects?url=https://ovidsp.ovid.com/ovidweb.cgi?T=JS&amp;CSC=Y&amp;NEWS=N&amp;PAGE=fulltext&amp;D=emexa&amp;AN=2024455797" TargetMode="External"/><Relationship Id="rId5527" Type="http://schemas.openxmlformats.org/officeDocument/2006/relationships/hyperlink" Target="https://dx.doi.org/10.1016/j.drugalcdep.2006.07.004" TargetMode="External"/><Relationship Id="rId5528" Type="http://schemas.openxmlformats.org/officeDocument/2006/relationships/hyperlink" Target="https://authproxy.bma.org.uk/process/redirects?url=https://ovidsp.ovid.com/ovidweb.cgi?T=JS&amp;CSC=Y&amp;NEWS=N&amp;PAGE=fulltext&amp;D=emed10&amp;AN=46074379" TargetMode="External"/><Relationship Id="rId5525" Type="http://schemas.openxmlformats.org/officeDocument/2006/relationships/hyperlink" Target="https://dx.doi.org/10.1111/ner.12958" TargetMode="External"/><Relationship Id="rId5526" Type="http://schemas.openxmlformats.org/officeDocument/2006/relationships/hyperlink" Target="https://authproxy.bma.org.uk/process/redirects?url=https://ovidsp.ovid.com/ovidweb.cgi?T=JS&amp;CSC=Y&amp;NEWS=N&amp;PAGE=fulltext&amp;D=emed20&amp;AN=631896530" TargetMode="External"/><Relationship Id="rId5529" Type="http://schemas.openxmlformats.org/officeDocument/2006/relationships/hyperlink" Target="https://authproxy.bma.org.uk/process/redirects?url=https://ovidsp.ovid.com/ovidweb.cgi?T=JS&amp;CSC=Y&amp;NEWS=N&amp;PAGE=fulltext&amp;D=emed11&amp;AN=358619342" TargetMode="External"/><Relationship Id="rId579" Type="http://schemas.openxmlformats.org/officeDocument/2006/relationships/hyperlink" Target="https://dx.doi.org/10.1016/j.fertnstert.2019.07.139" TargetMode="External"/><Relationship Id="rId578" Type="http://schemas.openxmlformats.org/officeDocument/2006/relationships/hyperlink" Target="https://authproxy.bma.org.uk/process/redirects?url=https://ovidsp.ovid.com/ovidweb.cgi?T=JS&amp;CSC=Y&amp;NEWS=N&amp;PAGE=fulltext&amp;D=emexb&amp;AN=2025011529" TargetMode="External"/><Relationship Id="rId577" Type="http://schemas.openxmlformats.org/officeDocument/2006/relationships/hyperlink" Target="https://dx.doi.org/10.3389/fnins.2023.1223145" TargetMode="External"/><Relationship Id="rId2490" Type="http://schemas.openxmlformats.org/officeDocument/2006/relationships/hyperlink" Target="https://authproxy.bma.org.uk/process/redirects?url=https://ovidsp.ovid.com/ovidweb.cgi?T=JS&amp;CSC=Y&amp;NEWS=N&amp;PAGE=fulltext&amp;D=emed22&amp;AN=2013731574" TargetMode="External"/><Relationship Id="rId1160" Type="http://schemas.openxmlformats.org/officeDocument/2006/relationships/hyperlink" Target="https://authproxy.bma.org.uk/process/redirects?url=https://ovidsp.ovid.com/ovidweb.cgi?T=JS&amp;CSC=Y&amp;NEWS=N&amp;PAGE=fulltext&amp;D=emed19&amp;AN=621326616" TargetMode="External"/><Relationship Id="rId2491" Type="http://schemas.openxmlformats.org/officeDocument/2006/relationships/hyperlink" Target="https://dx.doi.org/10.12659/MSM.939204" TargetMode="External"/><Relationship Id="rId572" Type="http://schemas.openxmlformats.org/officeDocument/2006/relationships/hyperlink" Target="https://authproxy.bma.org.uk/process/redirects?url=https://ovidsp.ovid.com/ovidweb.cgi?T=JS&amp;CSC=Y&amp;NEWS=N&amp;PAGE=fulltext&amp;D=emexa&amp;AN=2023464999" TargetMode="External"/><Relationship Id="rId1161" Type="http://schemas.openxmlformats.org/officeDocument/2006/relationships/hyperlink" Target="https://doi.org/10.1097/QAI.0000000000000163" TargetMode="External"/><Relationship Id="rId2492" Type="http://schemas.openxmlformats.org/officeDocument/2006/relationships/hyperlink" Target="https://authproxy.bma.org.uk/process/redirects?url=https://ovidsp.ovid.com/ovidweb.cgi?T=JS&amp;CSC=Y&amp;NEWS=N&amp;PAGE=fulltext&amp;D=emexa&amp;AN=2022554638" TargetMode="External"/><Relationship Id="rId571" Type="http://schemas.openxmlformats.org/officeDocument/2006/relationships/hyperlink" Target="https://dx.doi.org/10.2460/ajvr.23.01.0014" TargetMode="External"/><Relationship Id="rId1162" Type="http://schemas.openxmlformats.org/officeDocument/2006/relationships/hyperlink" Target="https://doi.org/10.1016/j.jpsychires.2005.08.008" TargetMode="External"/><Relationship Id="rId2493" Type="http://schemas.openxmlformats.org/officeDocument/2006/relationships/hyperlink" Target="https://dx.doi.org/10.1007/s00264-021-05069-3" TargetMode="External"/><Relationship Id="rId5520" Type="http://schemas.openxmlformats.org/officeDocument/2006/relationships/hyperlink" Target="https://doi.org/10.1080/00952990601091093" TargetMode="External"/><Relationship Id="rId570" Type="http://schemas.openxmlformats.org/officeDocument/2006/relationships/hyperlink" Target="https://authproxy.bma.org.uk/process/redirects?url=https://ovidsp.ovid.com/ovidweb.cgi?T=JS&amp;CSC=Y&amp;NEWS=N&amp;PAGE=fulltext&amp;D=emed11&amp;AN=361061137" TargetMode="External"/><Relationship Id="rId1163" Type="http://schemas.openxmlformats.org/officeDocument/2006/relationships/hyperlink" Target="https://doi.org/10.1016/0376-8716(94)01059-T" TargetMode="External"/><Relationship Id="rId2494" Type="http://schemas.openxmlformats.org/officeDocument/2006/relationships/hyperlink" Target="https://authproxy.bma.org.uk/process/redirects?url=https://ovidsp.ovid.com/ovidweb.cgi?T=JS&amp;CSC=Y&amp;NEWS=N&amp;PAGE=fulltext&amp;D=emed23&amp;AN=2012283139" TargetMode="External"/><Relationship Id="rId1164" Type="http://schemas.openxmlformats.org/officeDocument/2006/relationships/hyperlink" Target="https://doi.org/10.1001/archpsyc.56.12.1107" TargetMode="External"/><Relationship Id="rId2495" Type="http://schemas.openxmlformats.org/officeDocument/2006/relationships/hyperlink" Target="https://dx.doi.org/10.1016/j.xnsj.2023.100261" TargetMode="External"/><Relationship Id="rId576" Type="http://schemas.openxmlformats.org/officeDocument/2006/relationships/hyperlink" Target="https://authproxy.bma.org.uk/process/redirects?url=https://ovidsp.ovid.com/ovidweb.cgi?T=JS&amp;CSC=Y&amp;NEWS=N&amp;PAGE=fulltext&amp;D=emed22&amp;AN=2011465008" TargetMode="External"/><Relationship Id="rId1165" Type="http://schemas.openxmlformats.org/officeDocument/2006/relationships/hyperlink" Target="https://doi.org/10.1111/add.15237" TargetMode="External"/><Relationship Id="rId2496" Type="http://schemas.openxmlformats.org/officeDocument/2006/relationships/hyperlink" Target="https://authproxy.bma.org.uk/process/redirects?url=https://ovidsp.ovid.com/ovidweb.cgi?T=JS&amp;CSC=Y&amp;NEWS=N&amp;PAGE=fulltext&amp;D=emexb&amp;AN=2027056536" TargetMode="External"/><Relationship Id="rId5523" Type="http://schemas.openxmlformats.org/officeDocument/2006/relationships/hyperlink" Target="https://doi.org/10.1016/j.drugalcdep.2010.11.016" TargetMode="External"/><Relationship Id="rId575" Type="http://schemas.openxmlformats.org/officeDocument/2006/relationships/hyperlink" Target="https://dx.doi.org/10.1177/20420986211012592" TargetMode="External"/><Relationship Id="rId1166" Type="http://schemas.openxmlformats.org/officeDocument/2006/relationships/hyperlink" Target="https://doi.org/10.1080/15504263.2016.1253903" TargetMode="External"/><Relationship Id="rId2497" Type="http://schemas.openxmlformats.org/officeDocument/2006/relationships/hyperlink" Target="https://dx.doi.org/10.1016/j.schres.2015.03.007" TargetMode="External"/><Relationship Id="rId5524" Type="http://schemas.openxmlformats.org/officeDocument/2006/relationships/hyperlink" Target="https://doi.org/10.1300/J020V10N03_14" TargetMode="External"/><Relationship Id="rId574" Type="http://schemas.openxmlformats.org/officeDocument/2006/relationships/hyperlink" Target="https://authproxy.bma.org.uk/process/redirects?url=https://ovidsp.ovid.com/ovidweb.cgi?T=JS&amp;CSC=Y&amp;NEWS=N&amp;PAGE=fulltext&amp;D=emexa&amp;AN=2024485987" TargetMode="External"/><Relationship Id="rId1167" Type="http://schemas.openxmlformats.org/officeDocument/2006/relationships/hyperlink" Target="https://doi.org/10.1081/JA-200049236" TargetMode="External"/><Relationship Id="rId2498" Type="http://schemas.openxmlformats.org/officeDocument/2006/relationships/hyperlink" Target="https://authproxy.bma.org.uk/process/redirects?url=https://ovidsp.ovid.com/ovidweb.cgi?T=JS&amp;CSC=Y&amp;NEWS=N&amp;PAGE=fulltext&amp;D=emed16&amp;AN=603273020" TargetMode="External"/><Relationship Id="rId5521" Type="http://schemas.openxmlformats.org/officeDocument/2006/relationships/hyperlink" Target="https://dx.doi.org/10.1097/MEG.0000000000000076" TargetMode="External"/><Relationship Id="rId573" Type="http://schemas.openxmlformats.org/officeDocument/2006/relationships/hyperlink" Target="https://dx.doi.org/10.1093/ofid/ofac457" TargetMode="External"/><Relationship Id="rId1168" Type="http://schemas.openxmlformats.org/officeDocument/2006/relationships/hyperlink" Target="https://dx.doi.org/10.1089/apc.2023.0006" TargetMode="External"/><Relationship Id="rId2499" Type="http://schemas.openxmlformats.org/officeDocument/2006/relationships/hyperlink" Target="https://doi.org/10.1111/eip.12437" TargetMode="External"/><Relationship Id="rId5522" Type="http://schemas.openxmlformats.org/officeDocument/2006/relationships/hyperlink" Target="https://authproxy.bma.org.uk/process/redirects?url=https://ovidsp.ovid.com/ovidweb.cgi?T=JS&amp;CSC=Y&amp;NEWS=N&amp;PAGE=fulltext&amp;D=emed15&amp;AN=53056613" TargetMode="External"/><Relationship Id="rId4228" Type="http://schemas.openxmlformats.org/officeDocument/2006/relationships/hyperlink" Target="https://dx.doi.org/10.1007/s11845-015-1348-8" TargetMode="External"/><Relationship Id="rId4227" Type="http://schemas.openxmlformats.org/officeDocument/2006/relationships/hyperlink" Target="https://authproxy.bma.org.uk/process/redirects?url=https://ovidsp.ovid.com/ovidweb.cgi?T=JS&amp;CSC=Y&amp;NEWS=N&amp;PAGE=fulltext&amp;D=emed11&amp;AN=360149996" TargetMode="External"/><Relationship Id="rId5558" Type="http://schemas.openxmlformats.org/officeDocument/2006/relationships/hyperlink" Target="https://dx.doi.org/10.1111/ner.12352" TargetMode="External"/><Relationship Id="rId4229" Type="http://schemas.openxmlformats.org/officeDocument/2006/relationships/hyperlink" Target="https://authproxy.bma.org.uk/process/redirects?url=https://ovidsp.ovid.com/ovidweb.cgi?T=JS&amp;CSC=Y&amp;NEWS=N&amp;PAGE=fulltext&amp;D=emed17&amp;AN=605856414" TargetMode="External"/><Relationship Id="rId5559" Type="http://schemas.openxmlformats.org/officeDocument/2006/relationships/hyperlink" Target="https://authproxy.bma.org.uk/process/redirects?url=https://ovidsp.ovid.com/ovidweb.cgi?T=JS&amp;CSC=Y&amp;NEWS=N&amp;PAGE=fulltext&amp;D=emed17&amp;AN=607358713" TargetMode="External"/><Relationship Id="rId1190" Type="http://schemas.openxmlformats.org/officeDocument/2006/relationships/hyperlink" Target="https://authproxy.bma.org.uk/process/redirects?url=https://ovidsp.ovid.com/ovidweb.cgi?T=JS&amp;CSC=Y&amp;NEWS=N&amp;PAGE=fulltext&amp;D=emed12&amp;AN=70577733" TargetMode="External"/><Relationship Id="rId1191" Type="http://schemas.openxmlformats.org/officeDocument/2006/relationships/hyperlink" Target="https://doi.org/10.1080/09297049.2015.1092509" TargetMode="External"/><Relationship Id="rId1192" Type="http://schemas.openxmlformats.org/officeDocument/2006/relationships/hyperlink" Target="https://dx.doi.org/10.1177/0269216316631462" TargetMode="External"/><Relationship Id="rId1193" Type="http://schemas.openxmlformats.org/officeDocument/2006/relationships/hyperlink" Target="https://authproxy.bma.org.uk/process/redirects?url=https://ovidsp.ovid.com/ovidweb.cgi?T=JS&amp;CSC=Y&amp;NEWS=N&amp;PAGE=fulltext&amp;D=emed17&amp;AN=614717788" TargetMode="External"/><Relationship Id="rId1194" Type="http://schemas.openxmlformats.org/officeDocument/2006/relationships/hyperlink" Target="https://authproxy.bma.org.uk/process/redirects?url=https://ovidsp.ovid.com/ovidweb.cgi?T=JS&amp;CSC=Y&amp;NEWS=N&amp;PAGE=fulltext&amp;D=emed23&amp;AN=639291921" TargetMode="External"/><Relationship Id="rId4220" Type="http://schemas.openxmlformats.org/officeDocument/2006/relationships/hyperlink" Target="https://dx.doi.org/10.1186/s13011-022-00454-6" TargetMode="External"/><Relationship Id="rId5552" Type="http://schemas.openxmlformats.org/officeDocument/2006/relationships/hyperlink" Target="https://doi.org/10.1080/15504263.2022.2053770" TargetMode="External"/><Relationship Id="rId1195" Type="http://schemas.openxmlformats.org/officeDocument/2006/relationships/hyperlink" Target="https://dx.doi.org/10.1592/phco.27.11.1588" TargetMode="External"/><Relationship Id="rId5553" Type="http://schemas.openxmlformats.org/officeDocument/2006/relationships/hyperlink" Target="https://dx.doi.org/10.1161/CIRCHEARTFAILURE.120.008147" TargetMode="External"/><Relationship Id="rId1196" Type="http://schemas.openxmlformats.org/officeDocument/2006/relationships/hyperlink" Target="https://authproxy.bma.org.uk/process/redirects?url=https://ovidsp.ovid.com/ovidweb.cgi?T=JS&amp;CSC=Y&amp;NEWS=N&amp;PAGE=fulltext&amp;D=emed10&amp;AN=350060212" TargetMode="External"/><Relationship Id="rId4222" Type="http://schemas.openxmlformats.org/officeDocument/2006/relationships/hyperlink" Target="http://dx.doi.org/10.4314/njm.v19i3.60181" TargetMode="External"/><Relationship Id="rId5550" Type="http://schemas.openxmlformats.org/officeDocument/2006/relationships/hyperlink" Target="https://authproxy.bma.org.uk/process/redirects?url=https://ovidsp.ovid.com/ovidweb.cgi?T=JS&amp;CSC=Y&amp;NEWS=N&amp;PAGE=fulltext&amp;D=emed21&amp;AN=634118803" TargetMode="External"/><Relationship Id="rId1197" Type="http://schemas.openxmlformats.org/officeDocument/2006/relationships/hyperlink" Target="https://doi.org/10.1097/wnf.0b013e31803354f6" TargetMode="External"/><Relationship Id="rId4221" Type="http://schemas.openxmlformats.org/officeDocument/2006/relationships/hyperlink" Target="https://authproxy.bma.org.uk/process/redirects?url=https://ovidsp.ovid.com/ovidweb.cgi?T=JS&amp;CSC=Y&amp;NEWS=N&amp;PAGE=fulltext&amp;D=emed24&amp;AN=637720550" TargetMode="External"/><Relationship Id="rId5551" Type="http://schemas.openxmlformats.org/officeDocument/2006/relationships/hyperlink" Target="https://doi.org/10.1111/add.14848" TargetMode="External"/><Relationship Id="rId1198" Type="http://schemas.openxmlformats.org/officeDocument/2006/relationships/hyperlink" Target="https://dx.doi.org/10.1016/j.annemergmed.2013.07.029" TargetMode="External"/><Relationship Id="rId4224" Type="http://schemas.openxmlformats.org/officeDocument/2006/relationships/hyperlink" Target="https://dx.doi.org/10.1097/00000539-199908000-00013" TargetMode="External"/><Relationship Id="rId5556" Type="http://schemas.openxmlformats.org/officeDocument/2006/relationships/hyperlink" Target="https://dx.doi.org/10.1097/AJP.0b013e3181b99f35" TargetMode="External"/><Relationship Id="rId1199" Type="http://schemas.openxmlformats.org/officeDocument/2006/relationships/hyperlink" Target="https://authproxy.bma.org.uk/process/redirects?url=https://ovidsp.ovid.com/ovidweb.cgi?T=JS&amp;CSC=Y&amp;NEWS=N&amp;PAGE=fulltext&amp;D=emed14&amp;AN=71190275" TargetMode="External"/><Relationship Id="rId4223" Type="http://schemas.openxmlformats.org/officeDocument/2006/relationships/hyperlink" Target="https://authproxy.bma.org.uk/process/redirects?url=https://ovidsp.ovid.com/ovidweb.cgi?T=JS&amp;CSC=Y&amp;NEWS=N&amp;PAGE=fulltext&amp;D=emed11&amp;AN=359676556" TargetMode="External"/><Relationship Id="rId5557" Type="http://schemas.openxmlformats.org/officeDocument/2006/relationships/hyperlink" Target="https://authproxy.bma.org.uk/process/redirects?url=https://ovidsp.ovid.com/ovidweb.cgi?T=JS&amp;CSC=Y&amp;NEWS=N&amp;PAGE=fulltext&amp;D=emed11&amp;AN=358103350" TargetMode="External"/><Relationship Id="rId4226" Type="http://schemas.openxmlformats.org/officeDocument/2006/relationships/hyperlink" Target="https://dx.doi.org/10.3109/15360288.2010.506503" TargetMode="External"/><Relationship Id="rId5554" Type="http://schemas.openxmlformats.org/officeDocument/2006/relationships/hyperlink" Target="https://authproxy.bma.org.uk/process/redirects?url=https://ovidsp.ovid.com/ovidweb.cgi?T=JS&amp;CSC=Y&amp;NEWS=N&amp;PAGE=fulltext&amp;D=emed23&amp;AN=635567405" TargetMode="External"/><Relationship Id="rId4225" Type="http://schemas.openxmlformats.org/officeDocument/2006/relationships/hyperlink" Target="https://authproxy.bma.org.uk/process/redirects?url=https://ovidsp.ovid.com/ovidweb.cgi?T=JS&amp;CSC=Y&amp;NEWS=N&amp;PAGE=fulltext&amp;D=emed6&amp;AN=29367709" TargetMode="External"/><Relationship Id="rId5555" Type="http://schemas.openxmlformats.org/officeDocument/2006/relationships/hyperlink" Target="https://doi.org/10.1016/j.drugalcdep.2021.108700" TargetMode="External"/><Relationship Id="rId4217" Type="http://schemas.openxmlformats.org/officeDocument/2006/relationships/hyperlink" Target="https://authproxy.bma.org.uk/process/redirects?url=https://ovidsp.ovid.com/ovidweb.cgi?T=JS&amp;CSC=Y&amp;NEWS=N&amp;PAGE=fulltext&amp;D=emed20&amp;AN=629689102" TargetMode="External"/><Relationship Id="rId5549" Type="http://schemas.openxmlformats.org/officeDocument/2006/relationships/hyperlink" Target="https://dx.doi.org/10.1002/pds.5114" TargetMode="External"/><Relationship Id="rId4216" Type="http://schemas.openxmlformats.org/officeDocument/2006/relationships/hyperlink" Target="https://dx.doi.org/10.1016/j.biopsych.2016.03.1054" TargetMode="External"/><Relationship Id="rId4219" Type="http://schemas.openxmlformats.org/officeDocument/2006/relationships/hyperlink" Target="https://authproxy.bma.org.uk/process/redirects?url=https://ovidsp.ovid.com/ovidweb.cgi?T=JS&amp;CSC=Y&amp;NEWS=N&amp;PAGE=fulltext&amp;D=emed21&amp;AN=2004240060" TargetMode="External"/><Relationship Id="rId5547" Type="http://schemas.openxmlformats.org/officeDocument/2006/relationships/hyperlink" Target="https://dx.doi.org/10.1016/j.drugalcdep.2021.109152" TargetMode="External"/><Relationship Id="rId4218" Type="http://schemas.openxmlformats.org/officeDocument/2006/relationships/hyperlink" Target="https://dx.doi.org/10.1007/s12325-020-01244-x" TargetMode="External"/><Relationship Id="rId5548" Type="http://schemas.openxmlformats.org/officeDocument/2006/relationships/hyperlink" Target="https://authproxy.bma.org.uk/process/redirects?url=https://ovidsp.ovid.com/ovidweb.cgi?T=JS&amp;CSC=Y&amp;NEWS=N&amp;PAGE=fulltext&amp;D=emed23&amp;AN=2015427905" TargetMode="External"/><Relationship Id="rId599" Type="http://schemas.openxmlformats.org/officeDocument/2006/relationships/hyperlink" Target="https://authproxy.bma.org.uk/process/redirects?url=https://ovidsp.ovid.com/ovidweb.cgi?T=JS&amp;CSC=Y&amp;NEWS=N&amp;PAGE=fulltext&amp;D=emed11&amp;AN=358126495" TargetMode="External"/><Relationship Id="rId1180" Type="http://schemas.openxmlformats.org/officeDocument/2006/relationships/hyperlink" Target="https://dx.doi.org/10.1007/s11916-018-0669-5" TargetMode="External"/><Relationship Id="rId1181" Type="http://schemas.openxmlformats.org/officeDocument/2006/relationships/hyperlink" Target="https://authproxy.bma.org.uk/process/redirects?url=https://ovidsp.ovid.com/ovidweb.cgi?T=JS&amp;CSC=Y&amp;NEWS=N&amp;PAGE=fulltext&amp;D=emed19&amp;AN=620805831" TargetMode="External"/><Relationship Id="rId1182" Type="http://schemas.openxmlformats.org/officeDocument/2006/relationships/hyperlink" Target="https://dx.doi.org/10.1159/000517074" TargetMode="External"/><Relationship Id="rId594" Type="http://schemas.openxmlformats.org/officeDocument/2006/relationships/hyperlink" Target="https://dx.doi.org/10.1016/j.drugalcdep.2014.06.023" TargetMode="External"/><Relationship Id="rId1183" Type="http://schemas.openxmlformats.org/officeDocument/2006/relationships/hyperlink" Target="https://authproxy.bma.org.uk/process/redirects?url=https://ovidsp.ovid.com/ovidweb.cgi?T=JS&amp;CSC=Y&amp;NEWS=N&amp;PAGE=fulltext&amp;D=emed22&amp;AN=2013576097" TargetMode="External"/><Relationship Id="rId5541" Type="http://schemas.openxmlformats.org/officeDocument/2006/relationships/hyperlink" Target="https://dx.doi.org/10.1016/bs.pbr.2023.03.004" TargetMode="External"/><Relationship Id="rId593" Type="http://schemas.openxmlformats.org/officeDocument/2006/relationships/hyperlink" Target="https://authproxy.bma.org.uk/process/redirects?url=https://ovidsp.ovid.com/ovidweb.cgi?T=JS&amp;CSC=Y&amp;NEWS=N&amp;PAGE=fulltext&amp;D=emed19&amp;AN=2001334813" TargetMode="External"/><Relationship Id="rId1184" Type="http://schemas.openxmlformats.org/officeDocument/2006/relationships/hyperlink" Target="https://dx.doi.org/10.1097/CCM.0000000000003391" TargetMode="External"/><Relationship Id="rId5542" Type="http://schemas.openxmlformats.org/officeDocument/2006/relationships/hyperlink" Target="https://authproxy.bma.org.uk/process/redirects?url=https://ovidsp.ovid.com/ovidweb.cgi?T=JS&amp;CSC=Y&amp;NEWS=N&amp;PAGE=fulltext&amp;D=emexb&amp;AN=2025070869" TargetMode="External"/><Relationship Id="rId592" Type="http://schemas.openxmlformats.org/officeDocument/2006/relationships/hyperlink" Target="https://dx.doi.org/10.1016/j.jpainsymman.2018.10.183" TargetMode="External"/><Relationship Id="rId1185" Type="http://schemas.openxmlformats.org/officeDocument/2006/relationships/hyperlink" Target="https://authproxy.bma.org.uk/process/redirects?url=https://ovidsp.ovid.com/ovidweb.cgi?T=JS&amp;CSC=Y&amp;NEWS=N&amp;PAGE=fulltext&amp;D=emexa&amp;AN=2017344902" TargetMode="External"/><Relationship Id="rId4211" Type="http://schemas.openxmlformats.org/officeDocument/2006/relationships/hyperlink" Target="https://dx.doi.org/10.1111/bcpt.12014" TargetMode="External"/><Relationship Id="rId591" Type="http://schemas.openxmlformats.org/officeDocument/2006/relationships/hyperlink" Target="https://authproxy.bma.org.uk/process/redirects?url=https://ovidsp.ovid.com/ovidweb.cgi?T=JS&amp;CSC=Y&amp;NEWS=N&amp;PAGE=fulltext&amp;D=emed18&amp;AN=618519955" TargetMode="External"/><Relationship Id="rId1186" Type="http://schemas.openxmlformats.org/officeDocument/2006/relationships/hyperlink" Target="https://dx.doi.org/10.2147/JPR.S273025" TargetMode="External"/><Relationship Id="rId4210" Type="http://schemas.openxmlformats.org/officeDocument/2006/relationships/hyperlink" Target="https://doi.org/10.1001/archpsyc.1986.01800080025004" TargetMode="External"/><Relationship Id="rId5540" Type="http://schemas.openxmlformats.org/officeDocument/2006/relationships/hyperlink" Target="https://authproxy.bma.org.uk/process/redirects?url=https://ovidsp.ovid.com/ovidweb.cgi?T=JS&amp;CSC=Y&amp;NEWS=N&amp;PAGE=fulltext&amp;D=emed24&amp;AN=2019251602" TargetMode="External"/><Relationship Id="rId598" Type="http://schemas.openxmlformats.org/officeDocument/2006/relationships/hyperlink" Target="https://dx.doi.org/10.1111/j.1460-9592.2009.03187.x" TargetMode="External"/><Relationship Id="rId1187" Type="http://schemas.openxmlformats.org/officeDocument/2006/relationships/hyperlink" Target="https://authproxy.bma.org.uk/process/redirects?url=https://ovidsp.ovid.com/ovidweb.cgi?T=JS&amp;CSC=Y&amp;NEWS=N&amp;PAGE=fulltext&amp;D=emed21&amp;AN=2005616883" TargetMode="External"/><Relationship Id="rId4213" Type="http://schemas.openxmlformats.org/officeDocument/2006/relationships/hyperlink" Target="https://doi.org/10.1016/j.addbeh.2015.02.014" TargetMode="External"/><Relationship Id="rId5545" Type="http://schemas.openxmlformats.org/officeDocument/2006/relationships/hyperlink" Target="https://dx.doi.org/10.1016/j.eclinm.2022.101524" TargetMode="External"/><Relationship Id="rId597" Type="http://schemas.openxmlformats.org/officeDocument/2006/relationships/hyperlink" Target="https://authproxy.bma.org.uk/process/redirects?url=https://ovidsp.ovid.com/ovidweb.cgi?T=JS&amp;CSC=Y&amp;NEWS=N&amp;PAGE=fulltext&amp;D=emed22&amp;AN=632222019" TargetMode="External"/><Relationship Id="rId1188" Type="http://schemas.openxmlformats.org/officeDocument/2006/relationships/hyperlink" Target="https://dx.doi.org/10.1016/S1754-3207%2811%2970962-2" TargetMode="External"/><Relationship Id="rId4212" Type="http://schemas.openxmlformats.org/officeDocument/2006/relationships/hyperlink" Target="https://authproxy.bma.org.uk/process/redirects?url=https://ovidsp.ovid.com/ovidweb.cgi?T=JS&amp;CSC=Y&amp;NEWS=N&amp;PAGE=fulltext&amp;D=emed13&amp;AN=70912428" TargetMode="External"/><Relationship Id="rId5546" Type="http://schemas.openxmlformats.org/officeDocument/2006/relationships/hyperlink" Target="https://authproxy.bma.org.uk/process/redirects?url=https://ovidsp.ovid.com/ovidweb.cgi?T=JS&amp;CSC=Y&amp;NEWS=N&amp;PAGE=fulltext&amp;D=emed24&amp;AN=2019052090" TargetMode="External"/><Relationship Id="rId596" Type="http://schemas.openxmlformats.org/officeDocument/2006/relationships/hyperlink" Target="https://dx.doi.org/10.1007/s10865-020-00169-8" TargetMode="External"/><Relationship Id="rId1189" Type="http://schemas.openxmlformats.org/officeDocument/2006/relationships/hyperlink" Target="https://dx.doi.org/10.1016/S1754-3207%2811%2970962-2" TargetMode="External"/><Relationship Id="rId4215" Type="http://schemas.openxmlformats.org/officeDocument/2006/relationships/hyperlink" Target="https://authproxy.bma.org.uk/process/redirects?url=https://ovidsp.ovid.com/ovidweb.cgi?T=JS&amp;CSC=Y&amp;NEWS=N&amp;PAGE=fulltext&amp;D=emexa&amp;AN=2023649368" TargetMode="External"/><Relationship Id="rId5543" Type="http://schemas.openxmlformats.org/officeDocument/2006/relationships/hyperlink" Target="https://dx.doi.org/10.5694/mja15.00183" TargetMode="External"/><Relationship Id="rId595" Type="http://schemas.openxmlformats.org/officeDocument/2006/relationships/hyperlink" Target="https://authproxy.bma.org.uk/process/redirects?url=https://ovidsp.ovid.com/ovidweb.cgi?T=JS&amp;CSC=Y&amp;NEWS=N&amp;PAGE=fulltext&amp;D=emed15&amp;AN=53231443" TargetMode="External"/><Relationship Id="rId4214" Type="http://schemas.openxmlformats.org/officeDocument/2006/relationships/hyperlink" Target="https://dx.doi.org/10.1016/j.jhsg.2023.03.003" TargetMode="External"/><Relationship Id="rId5544" Type="http://schemas.openxmlformats.org/officeDocument/2006/relationships/hyperlink" Target="https://authproxy.bma.org.uk/process/redirects?url=https://ovidsp.ovid.com/ovidweb.cgi?T=JS&amp;CSC=Y&amp;NEWS=N&amp;PAGE=fulltext&amp;D=emed16&amp;AN=606328341" TargetMode="External"/><Relationship Id="rId1136" Type="http://schemas.openxmlformats.org/officeDocument/2006/relationships/hyperlink" Target="https://authproxy.bma.org.uk/process/redirects?url=https://ovidsp.ovid.com/ovidweb.cgi?T=JS&amp;CSC=Y&amp;NEWS=N&amp;PAGE=fulltext&amp;D=emed24&amp;AN=2014841450" TargetMode="External"/><Relationship Id="rId2467" Type="http://schemas.openxmlformats.org/officeDocument/2006/relationships/hyperlink" Target="https://dx.doi.org/10.1007/s40266-016-0373-2" TargetMode="External"/><Relationship Id="rId3799" Type="http://schemas.openxmlformats.org/officeDocument/2006/relationships/hyperlink" Target="https://authproxy.bma.org.uk/process/redirects?url=https://ovidsp.ovid.com/ovidweb.cgi?T=JS&amp;CSC=Y&amp;NEWS=N&amp;PAGE=fulltext&amp;D=emed18&amp;AN=619673323" TargetMode="External"/><Relationship Id="rId1137" Type="http://schemas.openxmlformats.org/officeDocument/2006/relationships/hyperlink" Target="https://dx.doi.org/10.1111/acem.12644" TargetMode="External"/><Relationship Id="rId2468" Type="http://schemas.openxmlformats.org/officeDocument/2006/relationships/hyperlink" Target="https://authproxy.bma.org.uk/process/redirects?url=https://ovidsp.ovid.com/ovidweb.cgi?T=JS&amp;CSC=Y&amp;NEWS=N&amp;PAGE=fulltext&amp;D=emed17&amp;AN=610258250" TargetMode="External"/><Relationship Id="rId3798" Type="http://schemas.openxmlformats.org/officeDocument/2006/relationships/hyperlink" Target="https://dx.doi.org/10.1097/AAP.0000000000000656" TargetMode="External"/><Relationship Id="rId1138" Type="http://schemas.openxmlformats.org/officeDocument/2006/relationships/hyperlink" Target="https://authproxy.bma.org.uk/process/redirects?url=https://ovidsp.ovid.com/ovidweb.cgi?T=JS&amp;CSC=Y&amp;NEWS=N&amp;PAGE=fulltext&amp;D=emed16&amp;AN=71879425" TargetMode="External"/><Relationship Id="rId2469" Type="http://schemas.openxmlformats.org/officeDocument/2006/relationships/hyperlink" Target="https://dx.doi.org/10.1016/j.ajog.2021.11.766" TargetMode="External"/><Relationship Id="rId1139" Type="http://schemas.openxmlformats.org/officeDocument/2006/relationships/hyperlink" Target="https://dx.doi.org/10.3109/15563650.2015.1024953" TargetMode="External"/><Relationship Id="rId547" Type="http://schemas.openxmlformats.org/officeDocument/2006/relationships/hyperlink" Target="https://authproxy.bma.org.uk/process/redirects?url=https://ovidsp.ovid.com/ovidweb.cgi?T=JS&amp;CSC=Y&amp;NEWS=N&amp;PAGE=fulltext&amp;D=emed9&amp;AN=41583530" TargetMode="External"/><Relationship Id="rId546" Type="http://schemas.openxmlformats.org/officeDocument/2006/relationships/hyperlink" Target="https://dx.doi.org/10.1016/j.clinthera.2005.06.019" TargetMode="External"/><Relationship Id="rId545" Type="http://schemas.openxmlformats.org/officeDocument/2006/relationships/hyperlink" Target="https://doi.org/10.1017/neu.2017.12" TargetMode="External"/><Relationship Id="rId544" Type="http://schemas.openxmlformats.org/officeDocument/2006/relationships/hyperlink" Target="https://authproxy.bma.org.uk/process/redirects?url=https://ovidsp.ovid.com/ovidweb.cgi?T=JS&amp;CSC=Y&amp;NEWS=N&amp;PAGE=fulltext&amp;D=emed21&amp;AN=630716018" TargetMode="External"/><Relationship Id="rId549" Type="http://schemas.openxmlformats.org/officeDocument/2006/relationships/hyperlink" Target="https://authproxy.bma.org.uk/process/redirects?url=https://ovidsp.ovid.com/ovidweb.cgi?T=JS&amp;CSC=Y&amp;NEWS=N&amp;PAGE=fulltext&amp;D=emexb&amp;AN=2025065911" TargetMode="External"/><Relationship Id="rId548" Type="http://schemas.openxmlformats.org/officeDocument/2006/relationships/hyperlink" Target="https://dx.doi.org/10.3390/jcm12165260" TargetMode="External"/><Relationship Id="rId3791" Type="http://schemas.openxmlformats.org/officeDocument/2006/relationships/hyperlink" Target="https://authproxy.bma.org.uk/process/redirects?url=https://ovidsp.ovid.com/ovidweb.cgi?T=JS&amp;CSC=Y&amp;NEWS=N&amp;PAGE=fulltext&amp;D=emed20&amp;AN=625220109" TargetMode="External"/><Relationship Id="rId2460" Type="http://schemas.openxmlformats.org/officeDocument/2006/relationships/hyperlink" Target="https://dx.doi.org/10.1007/s10620-022-07505-9" TargetMode="External"/><Relationship Id="rId3790" Type="http://schemas.openxmlformats.org/officeDocument/2006/relationships/hyperlink" Target="https://dx.doi.org/10.1080/15504263.2018.1535150" TargetMode="External"/><Relationship Id="rId1130" Type="http://schemas.openxmlformats.org/officeDocument/2006/relationships/hyperlink" Target="https://authproxy.bma.org.uk/process/redirects?url=https://ovidsp.ovid.com/ovidweb.cgi?T=JS&amp;CSC=Y&amp;NEWS=N&amp;PAGE=fulltext&amp;D=emed17&amp;AN=72286150" TargetMode="External"/><Relationship Id="rId2461" Type="http://schemas.openxmlformats.org/officeDocument/2006/relationships/hyperlink" Target="https://authproxy.bma.org.uk/process/redirects?url=https://ovidsp.ovid.com/ovidweb.cgi?T=JS&amp;CSC=Y&amp;NEWS=N&amp;PAGE=fulltext&amp;D=emed24&amp;AN=2016362027" TargetMode="External"/><Relationship Id="rId3793" Type="http://schemas.openxmlformats.org/officeDocument/2006/relationships/hyperlink" Target="https://authproxy.bma.org.uk/process/redirects?url=https://ovidsp.ovid.com/ovidweb.cgi?T=JS&amp;CSC=Y&amp;NEWS=N&amp;PAGE=fulltext&amp;D=emed19&amp;AN=624958013" TargetMode="External"/><Relationship Id="rId1131" Type="http://schemas.openxmlformats.org/officeDocument/2006/relationships/hyperlink" Target="https://dx.doi.org/10.1111/j.1399-6576.2008.01597.x" TargetMode="External"/><Relationship Id="rId2462" Type="http://schemas.openxmlformats.org/officeDocument/2006/relationships/hyperlink" Target="https://dx.doi.org/10.3389/fphar.2023.1200430" TargetMode="External"/><Relationship Id="rId3792" Type="http://schemas.openxmlformats.org/officeDocument/2006/relationships/hyperlink" Target="https://dx.doi.org/10.15288/jsad.2018.79.799" TargetMode="External"/><Relationship Id="rId543" Type="http://schemas.openxmlformats.org/officeDocument/2006/relationships/hyperlink" Target="https://dx.doi.org/10.1089/acm.2019.0242" TargetMode="External"/><Relationship Id="rId1132" Type="http://schemas.openxmlformats.org/officeDocument/2006/relationships/hyperlink" Target="https://authproxy.bma.org.uk/process/redirects?url=https://ovidsp.ovid.com/ovidweb.cgi?T=JS&amp;CSC=Y&amp;NEWS=N&amp;PAGE=fulltext&amp;D=emed10&amp;AN=351951756" TargetMode="External"/><Relationship Id="rId2463" Type="http://schemas.openxmlformats.org/officeDocument/2006/relationships/hyperlink" Target="https://authproxy.bma.org.uk/process/redirects?url=https://ovidsp.ovid.com/ovidweb.cgi?T=JS&amp;CSC=Y&amp;NEWS=N&amp;PAGE=fulltext&amp;D=emexb&amp;AN=2023803483" TargetMode="External"/><Relationship Id="rId3795" Type="http://schemas.openxmlformats.org/officeDocument/2006/relationships/hyperlink" Target="https://authproxy.bma.org.uk/process/redirects?url=https://ovidsp.ovid.com/ovidweb.cgi?T=JS&amp;CSC=Y&amp;NEWS=N&amp;PAGE=fulltext&amp;D=emexb&amp;AN=2026752760" TargetMode="External"/><Relationship Id="rId542" Type="http://schemas.openxmlformats.org/officeDocument/2006/relationships/hyperlink" Target="https://doi.org/10.1016/j.jad.2023.02.028" TargetMode="External"/><Relationship Id="rId1133" Type="http://schemas.openxmlformats.org/officeDocument/2006/relationships/hyperlink" Target="https://dx.doi.org/10.1016/j.jpainsymman.2021.03.022" TargetMode="External"/><Relationship Id="rId2464" Type="http://schemas.openxmlformats.org/officeDocument/2006/relationships/hyperlink" Target="https://dx.doi.org/10.1016/j.arth.2023.09.012" TargetMode="External"/><Relationship Id="rId3794" Type="http://schemas.openxmlformats.org/officeDocument/2006/relationships/hyperlink" Target="https://dx.doi.org/10.20524/aog.2023.0835" TargetMode="External"/><Relationship Id="rId541" Type="http://schemas.openxmlformats.org/officeDocument/2006/relationships/hyperlink" Target="https://authproxy.bma.org.uk/process/redirects?url=https://ovidsp.ovid.com/ovidweb.cgi?T=JS&amp;CSC=Y&amp;NEWS=N&amp;PAGE=fulltext&amp;D=emed9&amp;AN=43676676" TargetMode="External"/><Relationship Id="rId1134" Type="http://schemas.openxmlformats.org/officeDocument/2006/relationships/hyperlink" Target="https://authproxy.bma.org.uk/process/redirects?url=https://ovidsp.ovid.com/ovidweb.cgi?T=JS&amp;CSC=Y&amp;NEWS=N&amp;PAGE=fulltext&amp;D=emed22&amp;AN=2012015717" TargetMode="External"/><Relationship Id="rId2465" Type="http://schemas.openxmlformats.org/officeDocument/2006/relationships/hyperlink" Target="https://authproxy.bma.org.uk/process/redirects?url=https://ovidsp.ovid.com/ovidweb.cgi?T=JS&amp;CSC=Y&amp;NEWS=N&amp;PAGE=fulltext&amp;D=emexb&amp;AN=2027700773" TargetMode="External"/><Relationship Id="rId3797" Type="http://schemas.openxmlformats.org/officeDocument/2006/relationships/hyperlink" Target="https://authproxy.bma.org.uk/process/redirects?url=https://ovidsp.ovid.com/ovidweb.cgi?T=JS&amp;CSC=Y&amp;NEWS=N&amp;PAGE=fulltext&amp;D=emexb&amp;AN=2021953484" TargetMode="External"/><Relationship Id="rId540" Type="http://schemas.openxmlformats.org/officeDocument/2006/relationships/hyperlink" Target="https://dx.doi.org/10.1016/j.jaapos.2006.01.099" TargetMode="External"/><Relationship Id="rId1135" Type="http://schemas.openxmlformats.org/officeDocument/2006/relationships/hyperlink" Target="https://dx.doi.org/10.1080/02699052.2022.2033843" TargetMode="External"/><Relationship Id="rId2466" Type="http://schemas.openxmlformats.org/officeDocument/2006/relationships/hyperlink" Target="https://doi.org/10.1016/j.jsat.2005.08.008" TargetMode="External"/><Relationship Id="rId3796" Type="http://schemas.openxmlformats.org/officeDocument/2006/relationships/hyperlink" Target="https://dx.doi.org/10.1136/gutjnl-2022-328483" TargetMode="External"/><Relationship Id="rId1125" Type="http://schemas.openxmlformats.org/officeDocument/2006/relationships/hyperlink" Target="https://dx.doi.org/10.1016/j.clineuro.2021.107038" TargetMode="External"/><Relationship Id="rId2456" Type="http://schemas.openxmlformats.org/officeDocument/2006/relationships/hyperlink" Target="https://dx.doi.org/10.3390/jcm11071895" TargetMode="External"/><Relationship Id="rId3788" Type="http://schemas.openxmlformats.org/officeDocument/2006/relationships/hyperlink" Target="https://dx.doi.org/10.1371/journal.pone.0084967" TargetMode="External"/><Relationship Id="rId1126" Type="http://schemas.openxmlformats.org/officeDocument/2006/relationships/hyperlink" Target="https://authproxy.bma.org.uk/process/redirects?url=https://ovidsp.ovid.com/ovidweb.cgi?T=JS&amp;CSC=Y&amp;NEWS=N&amp;PAGE=fulltext&amp;D=emed23&amp;AN=2015690491" TargetMode="External"/><Relationship Id="rId2457" Type="http://schemas.openxmlformats.org/officeDocument/2006/relationships/hyperlink" Target="https://authproxy.bma.org.uk/process/redirects?url=https://ovidsp.ovid.com/ovidweb.cgi?T=JS&amp;CSC=Y&amp;NEWS=N&amp;PAGE=fulltext&amp;D=emexa&amp;AN=2016116266" TargetMode="External"/><Relationship Id="rId3787" Type="http://schemas.openxmlformats.org/officeDocument/2006/relationships/hyperlink" Target="https://authproxy.bma.org.uk/process/redirects?url=https://ovidsp.ovid.com/ovidweb.cgi?T=JS&amp;CSC=Y&amp;NEWS=N&amp;PAGE=fulltext&amp;D=emexa&amp;AN=637377844" TargetMode="External"/><Relationship Id="rId1127" Type="http://schemas.openxmlformats.org/officeDocument/2006/relationships/hyperlink" Target="https://doi.org/10.1016/S0006-3223(00)01096-9" TargetMode="External"/><Relationship Id="rId2458" Type="http://schemas.openxmlformats.org/officeDocument/2006/relationships/hyperlink" Target="https://dx.doi.org/10.1080/15360288.2022.2113594" TargetMode="External"/><Relationship Id="rId1128" Type="http://schemas.openxmlformats.org/officeDocument/2006/relationships/hyperlink" Target="https://doi.org/10.1080/02791072.2008.10399763" TargetMode="External"/><Relationship Id="rId2459" Type="http://schemas.openxmlformats.org/officeDocument/2006/relationships/hyperlink" Target="https://authproxy.bma.org.uk/process/redirects?url=https://ovidsp.ovid.com/ovidweb.cgi?T=JS&amp;CSC=Y&amp;NEWS=N&amp;PAGE=fulltext&amp;D=emexa&amp;AN=2018846055" TargetMode="External"/><Relationship Id="rId3789" Type="http://schemas.openxmlformats.org/officeDocument/2006/relationships/hyperlink" Target="https://authproxy.bma.org.uk/process/redirects?url=https://ovidsp.ovid.com/ovidweb.cgi?T=JS&amp;CSC=Y&amp;NEWS=N&amp;PAGE=fulltext&amp;D=emed14&amp;AN=372232143" TargetMode="External"/><Relationship Id="rId1129" Type="http://schemas.openxmlformats.org/officeDocument/2006/relationships/hyperlink" Target="https://dx.doi.org/10.1111/ner.12428" TargetMode="External"/><Relationship Id="rId536" Type="http://schemas.openxmlformats.org/officeDocument/2006/relationships/hyperlink" Target="https://dx.doi.org/10.1017/S1461145714000741" TargetMode="External"/><Relationship Id="rId535" Type="http://schemas.openxmlformats.org/officeDocument/2006/relationships/hyperlink" Target="https://doi.org/10.1177/0269881116684335" TargetMode="External"/><Relationship Id="rId534" Type="http://schemas.openxmlformats.org/officeDocument/2006/relationships/hyperlink" Target="https://authproxy.bma.org.uk/process/redirects?url=https://ovidsp.ovid.com/ovidweb.cgi?T=JS&amp;CSC=Y&amp;NEWS=N&amp;PAGE=fulltext&amp;D=emed24&amp;AN=2017595340" TargetMode="External"/><Relationship Id="rId533" Type="http://schemas.openxmlformats.org/officeDocument/2006/relationships/hyperlink" Target="https://authproxy.bma.org.uk/process/redirects?url=https://ovidsp.ovid.com/ovidweb.cgi?T=JS&amp;CSC=Y&amp;NEWS=N&amp;PAGE=fulltext&amp;D=emed9&amp;AN=43038306" TargetMode="External"/><Relationship Id="rId539" Type="http://schemas.openxmlformats.org/officeDocument/2006/relationships/hyperlink" Target="https://authproxy.bma.org.uk/process/redirects?url=https://ovidsp.ovid.com/ovidweb.cgi?T=JS&amp;CSC=Y&amp;NEWS=N&amp;PAGE=fulltext&amp;D=emed21&amp;AN=631781203" TargetMode="External"/><Relationship Id="rId538" Type="http://schemas.openxmlformats.org/officeDocument/2006/relationships/hyperlink" Target="https://dx.doi.org/10.1089/jpm.2019.0540" TargetMode="External"/><Relationship Id="rId537" Type="http://schemas.openxmlformats.org/officeDocument/2006/relationships/hyperlink" Target="https://authproxy.bma.org.uk/process/redirects?url=https://ovidsp.ovid.com/ovidweb.cgi?T=JS&amp;CSC=Y&amp;NEWS=N&amp;PAGE=fulltext&amp;D=emed15&amp;AN=71910142" TargetMode="External"/><Relationship Id="rId3780" Type="http://schemas.openxmlformats.org/officeDocument/2006/relationships/hyperlink" Target="https://doi.org/10.1111/add.14451" TargetMode="External"/><Relationship Id="rId2450" Type="http://schemas.openxmlformats.org/officeDocument/2006/relationships/hyperlink" Target="https://dx.doi.org/10.1111/1475-6773.13626" TargetMode="External"/><Relationship Id="rId3782" Type="http://schemas.openxmlformats.org/officeDocument/2006/relationships/hyperlink" Target="https://dx.doi.org/10.1038/s41598-019-39622-3" TargetMode="External"/><Relationship Id="rId1120" Type="http://schemas.openxmlformats.org/officeDocument/2006/relationships/hyperlink" Target="https://authproxy.bma.org.uk/process/redirects?url=https://ovidsp.ovid.com/ovidweb.cgi?T=JS&amp;CSC=Y&amp;NEWS=N&amp;PAGE=fulltext&amp;D=emed17&amp;AN=614627751" TargetMode="External"/><Relationship Id="rId2451" Type="http://schemas.openxmlformats.org/officeDocument/2006/relationships/hyperlink" Target="https://authproxy.bma.org.uk/process/redirects?url=https://ovidsp.ovid.com/ovidweb.cgi?T=JS&amp;CSC=Y&amp;NEWS=N&amp;PAGE=fulltext&amp;D=emed23&amp;AN=2010280179" TargetMode="External"/><Relationship Id="rId3781" Type="http://schemas.openxmlformats.org/officeDocument/2006/relationships/hyperlink" Target="https://authproxy.bma.org.uk/process/redirects?url=https://ovidsp.ovid.com/ovidweb.cgi?T=JS&amp;CSC=Y&amp;NEWS=N&amp;PAGE=fulltext&amp;D=emed3&amp;AN=12007389" TargetMode="External"/><Relationship Id="rId532" Type="http://schemas.openxmlformats.org/officeDocument/2006/relationships/hyperlink" Target="https://dx.doi.org/10.1213/01.ane.0000183649.58483.77" TargetMode="External"/><Relationship Id="rId1121" Type="http://schemas.openxmlformats.org/officeDocument/2006/relationships/hyperlink" Target="https://dx.doi.org/10.1155/2016/1379289" TargetMode="External"/><Relationship Id="rId2452" Type="http://schemas.openxmlformats.org/officeDocument/2006/relationships/hyperlink" Target="https://authproxy.bma.org.uk/process/redirects?url=https://ovidsp.ovid.com/ovidweb.cgi?T=JS&amp;CSC=Y&amp;NEWS=N&amp;PAGE=fulltext&amp;D=emed18&amp;AN=620857902" TargetMode="External"/><Relationship Id="rId3784" Type="http://schemas.openxmlformats.org/officeDocument/2006/relationships/hyperlink" Target="https://dx.doi.org/10.1016/j.jsat.2017.07.007" TargetMode="External"/><Relationship Id="rId531" Type="http://schemas.openxmlformats.org/officeDocument/2006/relationships/hyperlink" Target="https://authproxy.bma.org.uk/process/redirects?url=https://ovidsp.ovid.com/ovidweb.cgi?T=JS&amp;CSC=Y&amp;NEWS=N&amp;PAGE=fulltext&amp;D=emed21&amp;AN=2005265019" TargetMode="External"/><Relationship Id="rId1122" Type="http://schemas.openxmlformats.org/officeDocument/2006/relationships/hyperlink" Target="https://authproxy.bma.org.uk/process/redirects?url=https://ovidsp.ovid.com/ovidweb.cgi?T=JS&amp;CSC=Y&amp;NEWS=N&amp;PAGE=fulltext&amp;D=emed17&amp;AN=608273365" TargetMode="External"/><Relationship Id="rId2453" Type="http://schemas.openxmlformats.org/officeDocument/2006/relationships/hyperlink" Target="https://dx.doi.org/10.1016/j.japh.2017.09.005" TargetMode="External"/><Relationship Id="rId3783" Type="http://schemas.openxmlformats.org/officeDocument/2006/relationships/hyperlink" Target="https://authproxy.bma.org.uk/process/redirects?url=https://ovidsp.ovid.com/ovidweb.cgi?T=JS&amp;CSC=Y&amp;NEWS=N&amp;PAGE=fulltext&amp;D=emed20&amp;AN=626510572" TargetMode="External"/><Relationship Id="rId530" Type="http://schemas.openxmlformats.org/officeDocument/2006/relationships/hyperlink" Target="https://dx.doi.org/10.1097/JCMA.0000000000000241" TargetMode="External"/><Relationship Id="rId1123" Type="http://schemas.openxmlformats.org/officeDocument/2006/relationships/hyperlink" Target="https://dx.doi.org/10.1159/000438780" TargetMode="External"/><Relationship Id="rId2454" Type="http://schemas.openxmlformats.org/officeDocument/2006/relationships/hyperlink" Target="https://authproxy.bma.org.uk/process/redirects?url=https://ovidsp.ovid.com/ovidweb.cgi?T=JS&amp;CSC=Y&amp;NEWS=N&amp;PAGE=fulltext&amp;D=emed19&amp;AN=621975147" TargetMode="External"/><Relationship Id="rId3786" Type="http://schemas.openxmlformats.org/officeDocument/2006/relationships/hyperlink" Target="https://dx.doi.org/10.3389/fmed.2022.811954" TargetMode="External"/><Relationship Id="rId1124" Type="http://schemas.openxmlformats.org/officeDocument/2006/relationships/hyperlink" Target="https://authproxy.bma.org.uk/process/redirects?url=https://ovidsp.ovid.com/ovidweb.cgi?T=JS&amp;CSC=Y&amp;NEWS=N&amp;PAGE=fulltext&amp;D=emed16&amp;AN=71994144" TargetMode="External"/><Relationship Id="rId2455" Type="http://schemas.openxmlformats.org/officeDocument/2006/relationships/hyperlink" Target="https://doi.org/10.1016/j.drugalcdep.2007.01.001" TargetMode="External"/><Relationship Id="rId3785" Type="http://schemas.openxmlformats.org/officeDocument/2006/relationships/hyperlink" Target="https://authproxy.bma.org.uk/process/redirects?url=https://ovidsp.ovid.com/ovidweb.cgi?T=JS&amp;CSC=Y&amp;NEWS=N&amp;PAGE=fulltext&amp;D=emed18&amp;AN=617421851" TargetMode="External"/><Relationship Id="rId1158" Type="http://schemas.openxmlformats.org/officeDocument/2006/relationships/hyperlink" Target="https://doi.org/10.1080/02791072.2021.1947546" TargetMode="External"/><Relationship Id="rId2489" Type="http://schemas.openxmlformats.org/officeDocument/2006/relationships/hyperlink" Target="https://dx.doi.org/10.3390/jpm11090887" TargetMode="External"/><Relationship Id="rId5516" Type="http://schemas.openxmlformats.org/officeDocument/2006/relationships/hyperlink" Target="https://doi.org/10.1111/dar.12315" TargetMode="External"/><Relationship Id="rId1159" Type="http://schemas.openxmlformats.org/officeDocument/2006/relationships/hyperlink" Target="https://dx.doi.org/10.1177/1971400918757090" TargetMode="External"/><Relationship Id="rId5517" Type="http://schemas.openxmlformats.org/officeDocument/2006/relationships/hyperlink" Target="https://doi.org/10.3109/00952990.2011.563336" TargetMode="External"/><Relationship Id="rId5514" Type="http://schemas.openxmlformats.org/officeDocument/2006/relationships/hyperlink" Target="https://authproxy.bma.org.uk/process/redirects?url=https://ovidsp.ovid.com/ovidweb.cgi?T=JS&amp;CSC=Y&amp;NEWS=N&amp;PAGE=fulltext&amp;D=emed8&amp;AN=40177013" TargetMode="External"/><Relationship Id="rId5515" Type="http://schemas.openxmlformats.org/officeDocument/2006/relationships/hyperlink" Target="https://authproxy.bma.org.uk/process/redirects?url=https://ovidsp.ovid.com/ovidweb.cgi?T=JS&amp;CSC=Y&amp;NEWS=N&amp;PAGE=fulltext&amp;D=emed13&amp;AN=71297007" TargetMode="External"/><Relationship Id="rId5518" Type="http://schemas.openxmlformats.org/officeDocument/2006/relationships/hyperlink" Target="https://dx.doi.org/10.1089/acm.2018.0511" TargetMode="External"/><Relationship Id="rId5519" Type="http://schemas.openxmlformats.org/officeDocument/2006/relationships/hyperlink" Target="https://authproxy.bma.org.uk/process/redirects?url=https://ovidsp.ovid.com/ovidweb.cgi?T=JS&amp;CSC=Y&amp;NEWS=N&amp;PAGE=fulltext&amp;D=emed20&amp;AN=629397826" TargetMode="External"/><Relationship Id="rId569" Type="http://schemas.openxmlformats.org/officeDocument/2006/relationships/hyperlink" Target="https://dx.doi.org/10.1037/a0021964" TargetMode="External"/><Relationship Id="rId568" Type="http://schemas.openxmlformats.org/officeDocument/2006/relationships/hyperlink" Target="https://doi.org/10.1037/adb0000427" TargetMode="External"/><Relationship Id="rId567" Type="http://schemas.openxmlformats.org/officeDocument/2006/relationships/hyperlink" Target="https://authproxy.bma.org.uk/process/redirects?url=https://ovidsp.ovid.com/ovidweb.cgi?T=JS&amp;CSC=Y&amp;NEWS=N&amp;PAGE=fulltext&amp;D=emed11&amp;AN=362343016" TargetMode="External"/><Relationship Id="rId566" Type="http://schemas.openxmlformats.org/officeDocument/2006/relationships/hyperlink" Target="https://dx.doi.org/10.1213/ane.0b013e3181adc39d" TargetMode="External"/><Relationship Id="rId2480" Type="http://schemas.openxmlformats.org/officeDocument/2006/relationships/hyperlink" Target="https://dx.doi.org/10.3233/NPM-200615" TargetMode="External"/><Relationship Id="rId561" Type="http://schemas.openxmlformats.org/officeDocument/2006/relationships/hyperlink" Target="https://authproxy.bma.org.uk/process/redirects?url=https://ovidsp.ovid.com/ovidweb.cgi?T=JS&amp;CSC=Y&amp;NEWS=N&amp;PAGE=fulltext&amp;D=emed16&amp;AN=620236244" TargetMode="External"/><Relationship Id="rId1150" Type="http://schemas.openxmlformats.org/officeDocument/2006/relationships/hyperlink" Target="https://dx.doi.org/10.3390/curroncol30070503" TargetMode="External"/><Relationship Id="rId2481" Type="http://schemas.openxmlformats.org/officeDocument/2006/relationships/hyperlink" Target="https://authproxy.bma.org.uk/process/redirects?url=https://ovidsp.ovid.com/ovidweb.cgi?T=JS&amp;CSC=Y&amp;NEWS=N&amp;PAGE=fulltext&amp;D=emed23&amp;AN=636497959" TargetMode="External"/><Relationship Id="rId560" Type="http://schemas.openxmlformats.org/officeDocument/2006/relationships/hyperlink" Target="https://authproxy.bma.org.uk/process/redirects?url=https://ovidsp.ovid.com/ovidweb.cgi?T=JS&amp;CSC=Y&amp;NEWS=N&amp;PAGE=fulltext&amp;D=emed16&amp;AN=620236244" TargetMode="External"/><Relationship Id="rId1151" Type="http://schemas.openxmlformats.org/officeDocument/2006/relationships/hyperlink" Target="https://authproxy.bma.org.uk/process/redirects?url=https://ovidsp.ovid.com/ovidweb.cgi?T=JS&amp;CSC=Y&amp;NEWS=N&amp;PAGE=fulltext&amp;D=emexb&amp;AN=642233223" TargetMode="External"/><Relationship Id="rId2482" Type="http://schemas.openxmlformats.org/officeDocument/2006/relationships/hyperlink" Target="https://dx.doi.org/10.1136/jech-2022-219487" TargetMode="External"/><Relationship Id="rId1152" Type="http://schemas.openxmlformats.org/officeDocument/2006/relationships/hyperlink" Target="https://dx.doi.org/10.1016/j.jpain.2023.06.001" TargetMode="External"/><Relationship Id="rId2483" Type="http://schemas.openxmlformats.org/officeDocument/2006/relationships/hyperlink" Target="https://authproxy.bma.org.uk/process/redirects?url=https://ovidsp.ovid.com/ovidweb.cgi?T=JS&amp;CSC=Y&amp;NEWS=N&amp;PAGE=fulltext&amp;D=emexb&amp;AN=2026624356" TargetMode="External"/><Relationship Id="rId1153" Type="http://schemas.openxmlformats.org/officeDocument/2006/relationships/hyperlink" Target="https://authproxy.bma.org.uk/process/redirects?url=https://ovidsp.ovid.com/ovidweb.cgi?T=JS&amp;CSC=Y&amp;NEWS=N&amp;PAGE=fulltext&amp;D=emexb&amp;AN=2025909128" TargetMode="External"/><Relationship Id="rId2484" Type="http://schemas.openxmlformats.org/officeDocument/2006/relationships/hyperlink" Target="https://doi.org/10.1007/s13365-012-0118-x" TargetMode="External"/><Relationship Id="rId565" Type="http://schemas.openxmlformats.org/officeDocument/2006/relationships/hyperlink" Target="https://authproxy.bma.org.uk/process/redirects?url=https://ovidsp.ovid.com/ovidweb.cgi?T=JS&amp;CSC=Y&amp;NEWS=N&amp;PAGE=fulltext&amp;D=emed10&amp;AN=352750144" TargetMode="External"/><Relationship Id="rId1154" Type="http://schemas.openxmlformats.org/officeDocument/2006/relationships/hyperlink" Target="https://dx.doi.org/10.1017/S0954579414000911" TargetMode="External"/><Relationship Id="rId2485" Type="http://schemas.openxmlformats.org/officeDocument/2006/relationships/hyperlink" Target="https://doi.org/10.1007/s00213-017-4786-3" TargetMode="External"/><Relationship Id="rId5512" Type="http://schemas.openxmlformats.org/officeDocument/2006/relationships/hyperlink" Target="https://authproxy.bma.org.uk/process/redirects?url=https://ovidsp.ovid.com/ovidweb.cgi?T=JS&amp;CSC=Y&amp;NEWS=N&amp;PAGE=fulltext&amp;D=emexa&amp;AN=2025104493" TargetMode="External"/><Relationship Id="rId564" Type="http://schemas.openxmlformats.org/officeDocument/2006/relationships/hyperlink" Target="https://dx.doi.org/10.1097/ACO.0b013e328318694f" TargetMode="External"/><Relationship Id="rId1155" Type="http://schemas.openxmlformats.org/officeDocument/2006/relationships/hyperlink" Target="https://authproxy.bma.org.uk/process/redirects?url=https://ovidsp.ovid.com/ovidweb.cgi?T=JS&amp;CSC=Y&amp;NEWS=N&amp;PAGE=fulltext&amp;D=emed16&amp;AN=608712756" TargetMode="External"/><Relationship Id="rId2486" Type="http://schemas.openxmlformats.org/officeDocument/2006/relationships/hyperlink" Target="https://doi.org/10.1016/j.jpain.2006.05.012" TargetMode="External"/><Relationship Id="rId5513" Type="http://schemas.openxmlformats.org/officeDocument/2006/relationships/hyperlink" Target="https://dx.doi.org/10.1186/1471-2377-4-17" TargetMode="External"/><Relationship Id="rId563" Type="http://schemas.openxmlformats.org/officeDocument/2006/relationships/hyperlink" Target="https://authproxy.bma.org.uk/process/redirects?url=https://ovidsp.ovid.com/ovidweb.cgi?T=JS&amp;CSC=Y&amp;NEWS=N&amp;PAGE=fulltext&amp;D=emed10&amp;AN=352482582" TargetMode="External"/><Relationship Id="rId1156" Type="http://schemas.openxmlformats.org/officeDocument/2006/relationships/hyperlink" Target="https://dx.doi.org/10.1016/j.addbeh.2015.05.001" TargetMode="External"/><Relationship Id="rId2487" Type="http://schemas.openxmlformats.org/officeDocument/2006/relationships/hyperlink" Target="https://dx.doi.org/10.1111/nep.13773" TargetMode="External"/><Relationship Id="rId5510" Type="http://schemas.openxmlformats.org/officeDocument/2006/relationships/hyperlink" Target="https://authproxy.bma.org.uk/process/redirects?url=https://ovidsp.ovid.com/ovidweb.cgi?T=JS&amp;CSC=Y&amp;NEWS=N&amp;PAGE=fulltext&amp;D=emed23&amp;AN=639291875" TargetMode="External"/><Relationship Id="rId562" Type="http://schemas.openxmlformats.org/officeDocument/2006/relationships/hyperlink" Target="https://dx.doi.org/10.1097/ACO.0b013e32830edafd" TargetMode="External"/><Relationship Id="rId1157" Type="http://schemas.openxmlformats.org/officeDocument/2006/relationships/hyperlink" Target="https://authproxy.bma.org.uk/process/redirects?url=https://ovidsp.ovid.com/ovidweb.cgi?T=JS&amp;CSC=Y&amp;NEWS=N&amp;PAGE=fulltext&amp;D=emed16&amp;AN=604446337" TargetMode="External"/><Relationship Id="rId2488" Type="http://schemas.openxmlformats.org/officeDocument/2006/relationships/hyperlink" Target="https://authproxy.bma.org.uk/process/redirects?url=https://ovidsp.ovid.com/ovidweb.cgi?T=JS&amp;CSC=Y&amp;NEWS=N&amp;PAGE=fulltext&amp;D=emed21&amp;AN=633928323" TargetMode="External"/><Relationship Id="rId5511" Type="http://schemas.openxmlformats.org/officeDocument/2006/relationships/hyperlink" Target="https://dx.doi.org/10.1097/HTR.0000000000000546" TargetMode="External"/><Relationship Id="rId1147" Type="http://schemas.openxmlformats.org/officeDocument/2006/relationships/hyperlink" Target="https://dx.doi.org/10.1213/01.ANE.0000180194.30741.40" TargetMode="External"/><Relationship Id="rId2478" Type="http://schemas.openxmlformats.org/officeDocument/2006/relationships/hyperlink" Target="https://authproxy.bma.org.uk/process/redirects?url=https://ovidsp.ovid.com/ovidweb.cgi?T=JS&amp;CSC=Y&amp;NEWS=N&amp;PAGE=fulltext&amp;D=emed21&amp;AN=632808180" TargetMode="External"/><Relationship Id="rId5505" Type="http://schemas.openxmlformats.org/officeDocument/2006/relationships/hyperlink" Target="https://dx.doi.org/10.1016/j.arthro.2023.03.025" TargetMode="External"/><Relationship Id="rId1148" Type="http://schemas.openxmlformats.org/officeDocument/2006/relationships/hyperlink" Target="https://authproxy.bma.org.uk/process/redirects?url=https://ovidsp.ovid.com/ovidweb.cgi?T=JS&amp;CSC=Y&amp;NEWS=N&amp;PAGE=fulltext&amp;D=emed9&amp;AN=41531874" TargetMode="External"/><Relationship Id="rId2479" Type="http://schemas.openxmlformats.org/officeDocument/2006/relationships/hyperlink" Target="https://doi.org/10.3109/15622975.2014.942359" TargetMode="External"/><Relationship Id="rId5506" Type="http://schemas.openxmlformats.org/officeDocument/2006/relationships/hyperlink" Target="https://authproxy.bma.org.uk/process/redirects?url=https://ovidsp.ovid.com/ovidweb.cgi?T=JS&amp;CSC=Y&amp;NEWS=N&amp;PAGE=fulltext&amp;D=emexb&amp;AN=2024630128" TargetMode="External"/><Relationship Id="rId1149" Type="http://schemas.openxmlformats.org/officeDocument/2006/relationships/hyperlink" Target="https://doi.org/10.1081/JA-200066898" TargetMode="External"/><Relationship Id="rId5503" Type="http://schemas.openxmlformats.org/officeDocument/2006/relationships/hyperlink" Target="https://dx.doi.org/10.1017/S2045796012000054" TargetMode="External"/><Relationship Id="rId5504" Type="http://schemas.openxmlformats.org/officeDocument/2006/relationships/hyperlink" Target="https://authproxy.bma.org.uk/process/redirects?url=https://ovidsp.ovid.com/ovidweb.cgi?T=JS&amp;CSC=Y&amp;NEWS=N&amp;PAGE=fulltext&amp;D=emed13&amp;AN=364814112" TargetMode="External"/><Relationship Id="rId5509" Type="http://schemas.openxmlformats.org/officeDocument/2006/relationships/hyperlink" Target="https://authproxy.bma.org.uk/process/redirects?url=https://ovidsp.ovid.com/ovidweb.cgi?T=JS&amp;CSC=Y&amp;NEWS=N&amp;PAGE=fulltext&amp;D=emed20&amp;AN=627189417" TargetMode="External"/><Relationship Id="rId5507" Type="http://schemas.openxmlformats.org/officeDocument/2006/relationships/hyperlink" Target="https://authproxy.bma.org.uk/process/redirects?url=https://ovidsp.ovid.com/ovidweb.cgi?T=JS&amp;CSC=Y&amp;NEWS=N&amp;PAGE=fulltext&amp;D=emed13&amp;AN=71084410" TargetMode="External"/><Relationship Id="rId5508" Type="http://schemas.openxmlformats.org/officeDocument/2006/relationships/hyperlink" Target="https://dx.doi.org/10.1111/bdi.12744" TargetMode="External"/><Relationship Id="rId558" Type="http://schemas.openxmlformats.org/officeDocument/2006/relationships/hyperlink" Target="https://dx.doi.org/10.1016/j.brs.2021.10.119" TargetMode="External"/><Relationship Id="rId557" Type="http://schemas.openxmlformats.org/officeDocument/2006/relationships/hyperlink" Target="https://authproxy.bma.org.uk/process/redirects?url=https://ovidsp.ovid.com/ovidweb.cgi?T=JS&amp;CSC=Y&amp;NEWS=N&amp;PAGE=fulltext&amp;D=emed14&amp;AN=71029030" TargetMode="External"/><Relationship Id="rId556" Type="http://schemas.openxmlformats.org/officeDocument/2006/relationships/hyperlink" Target="https://dx.doi.org/10.1016/j.jpain.2013.01.086" TargetMode="External"/><Relationship Id="rId555" Type="http://schemas.openxmlformats.org/officeDocument/2006/relationships/hyperlink" Target="https://authproxy.bma.org.uk/process/redirects?url=https://ovidsp.ovid.com/ovidweb.cgi?T=JS&amp;CSC=Y&amp;NEWS=N&amp;PAGE=fulltext&amp;D=emexa&amp;AN=2023555992" TargetMode="External"/><Relationship Id="rId559" Type="http://schemas.openxmlformats.org/officeDocument/2006/relationships/hyperlink" Target="https://authproxy.bma.org.uk/process/redirects?url=https://ovidsp.ovid.com/ovidweb.cgi?T=JS&amp;CSC=Y&amp;NEWS=N&amp;PAGE=fulltext&amp;D=emed22&amp;AN=2015633487" TargetMode="External"/><Relationship Id="rId550" Type="http://schemas.openxmlformats.org/officeDocument/2006/relationships/hyperlink" Target="https://authproxy.bma.org.uk/process/redirects?url=https://ovidsp.ovid.com/ovidweb.cgi?T=JS&amp;CSC=Y&amp;NEWS=N&amp;PAGE=fulltext&amp;D=emed22&amp;AN=636471195" TargetMode="External"/><Relationship Id="rId2470" Type="http://schemas.openxmlformats.org/officeDocument/2006/relationships/hyperlink" Target="https://authproxy.bma.org.uk/process/redirects?url=https://ovidsp.ovid.com/ovidweb.cgi?T=JS&amp;CSC=Y&amp;NEWS=N&amp;PAGE=fulltext&amp;D=emed23&amp;AN=2016043324" TargetMode="External"/><Relationship Id="rId1140" Type="http://schemas.openxmlformats.org/officeDocument/2006/relationships/hyperlink" Target="https://authproxy.bma.org.uk/process/redirects?url=https://ovidsp.ovid.com/ovidweb.cgi?T=JS&amp;CSC=Y&amp;NEWS=N&amp;PAGE=fulltext&amp;D=emed16&amp;AN=71904033" TargetMode="External"/><Relationship Id="rId2471" Type="http://schemas.openxmlformats.org/officeDocument/2006/relationships/hyperlink" Target="https://dx.doi.org/10.1016/j.ajog.2021.11.314" TargetMode="External"/><Relationship Id="rId1141" Type="http://schemas.openxmlformats.org/officeDocument/2006/relationships/hyperlink" Target="https://doi.org/10.1007/s00406-011-0205-7" TargetMode="External"/><Relationship Id="rId2472" Type="http://schemas.openxmlformats.org/officeDocument/2006/relationships/hyperlink" Target="https://authproxy.bma.org.uk/process/redirects?url=https://ovidsp.ovid.com/ovidweb.cgi?T=JS&amp;CSC=Y&amp;NEWS=N&amp;PAGE=fulltext&amp;D=emed23&amp;AN=2016042212" TargetMode="External"/><Relationship Id="rId1142" Type="http://schemas.openxmlformats.org/officeDocument/2006/relationships/hyperlink" Target="https://dx.doi.org/10.2165/00002512-200320130-00002" TargetMode="External"/><Relationship Id="rId2473" Type="http://schemas.openxmlformats.org/officeDocument/2006/relationships/hyperlink" Target="https://dx.doi.org/10.1097/SPV.0000000000001202" TargetMode="External"/><Relationship Id="rId554" Type="http://schemas.openxmlformats.org/officeDocument/2006/relationships/hyperlink" Target="https://dx.doi.org/10.1007/s40122-023-00521-1" TargetMode="External"/><Relationship Id="rId1143" Type="http://schemas.openxmlformats.org/officeDocument/2006/relationships/hyperlink" Target="https://authproxy.bma.org.uk/process/redirects?url=https://ovidsp.ovid.com/ovidweb.cgi?T=JS&amp;CSC=Y&amp;NEWS=N&amp;PAGE=fulltext&amp;D=emed8&amp;AN=37363659" TargetMode="External"/><Relationship Id="rId2474" Type="http://schemas.openxmlformats.org/officeDocument/2006/relationships/hyperlink" Target="https://authproxy.bma.org.uk/process/redirects?url=https://ovidsp.ovid.com/ovidweb.cgi?T=JS&amp;CSC=Y&amp;NEWS=N&amp;PAGE=fulltext&amp;D=emed23&amp;AN=638891782" TargetMode="External"/><Relationship Id="rId5501" Type="http://schemas.openxmlformats.org/officeDocument/2006/relationships/hyperlink" Target="https://dx.doi.org/10.1111/j.1440-1614.2006.01817.x" TargetMode="External"/><Relationship Id="rId553" Type="http://schemas.openxmlformats.org/officeDocument/2006/relationships/hyperlink" Target="https://authproxy.bma.org.uk/process/redirects?url=https://ovidsp.ovid.com/ovidweb.cgi?T=JS&amp;CSC=Y&amp;NEWS=N&amp;PAGE=fulltext&amp;D=emed11&amp;AN=50862909" TargetMode="External"/><Relationship Id="rId1144" Type="http://schemas.openxmlformats.org/officeDocument/2006/relationships/hyperlink" Target="https://doi.org/10.1097/00004850-200303000-00007" TargetMode="External"/><Relationship Id="rId2475" Type="http://schemas.openxmlformats.org/officeDocument/2006/relationships/hyperlink" Target="https://dx.doi.org/10.1111/j.1525-1497.2006.00533.x" TargetMode="External"/><Relationship Id="rId5502" Type="http://schemas.openxmlformats.org/officeDocument/2006/relationships/hyperlink" Target="https://authproxy.bma.org.uk/process/redirects?url=https://ovidsp.ovid.com/ovidweb.cgi?T=JS&amp;CSC=Y&amp;NEWS=N&amp;PAGE=fulltext&amp;D=emed9&amp;AN=43641152" TargetMode="External"/><Relationship Id="rId552" Type="http://schemas.openxmlformats.org/officeDocument/2006/relationships/hyperlink" Target="https://dx.doi.org/10.1016/j.ejpain.2010.03.003" TargetMode="External"/><Relationship Id="rId1145" Type="http://schemas.openxmlformats.org/officeDocument/2006/relationships/hyperlink" Target="https://dx.doi.org/10.1016/j.burns.2014.07.022" TargetMode="External"/><Relationship Id="rId2476" Type="http://schemas.openxmlformats.org/officeDocument/2006/relationships/hyperlink" Target="https://authproxy.bma.org.uk/process/redirects?url=https://ovidsp.ovid.com/ovidweb.cgi?T=JS&amp;CSC=Y&amp;NEWS=N&amp;PAGE=fulltext&amp;D=emed9&amp;AN=44024926" TargetMode="External"/><Relationship Id="rId551" Type="http://schemas.openxmlformats.org/officeDocument/2006/relationships/hyperlink" Target="https://authproxy.bma.org.uk/process/redirects?url=https://ovidsp.ovid.com/ovidweb.cgi?T=JS&amp;CSC=Y&amp;NEWS=N&amp;PAGE=fulltext&amp;D=emed13&amp;AN=365161929" TargetMode="External"/><Relationship Id="rId1146" Type="http://schemas.openxmlformats.org/officeDocument/2006/relationships/hyperlink" Target="https://authproxy.bma.org.uk/process/redirects?url=https://ovidsp.ovid.com/ovidweb.cgi?T=JS&amp;CSC=Y&amp;NEWS=N&amp;PAGE=fulltext&amp;D=emed15&amp;AN=600239232" TargetMode="External"/><Relationship Id="rId2477" Type="http://schemas.openxmlformats.org/officeDocument/2006/relationships/hyperlink" Target="https://dx.doi.org/10.1200/JCO.2020.38.15-suppl.e18109" TargetMode="External"/><Relationship Id="rId5500" Type="http://schemas.openxmlformats.org/officeDocument/2006/relationships/hyperlink" Target="https://doi.org/10.17711/SM.0185-3325.2022.010" TargetMode="External"/><Relationship Id="rId4280" Type="http://schemas.openxmlformats.org/officeDocument/2006/relationships/hyperlink" Target="https://dx.doi.org/10.3109/13651500903375487" TargetMode="External"/><Relationship Id="rId4282" Type="http://schemas.openxmlformats.org/officeDocument/2006/relationships/hyperlink" Target="http://dx.doi.org/10.1097/ALN.0000000000000768" TargetMode="External"/><Relationship Id="rId4281" Type="http://schemas.openxmlformats.org/officeDocument/2006/relationships/hyperlink" Target="https://authproxy.bma.org.uk/process/redirects?url=https://ovidsp.ovid.com/ovidweb.cgi?T=JS&amp;CSC=Y&amp;NEWS=N&amp;PAGE=fulltext&amp;D=emed11&amp;AN=70090980" TargetMode="External"/><Relationship Id="rId4284" Type="http://schemas.openxmlformats.org/officeDocument/2006/relationships/hyperlink" Target="https://dx.doi.org/10.1016/0305-4179%2894%2990015-9" TargetMode="External"/><Relationship Id="rId4283" Type="http://schemas.openxmlformats.org/officeDocument/2006/relationships/hyperlink" Target="https://authproxy.bma.org.uk/process/redirects?url=https://ovidsp.ovid.com/ovidweb.cgi?T=JS&amp;CSC=Y&amp;NEWS=N&amp;PAGE=fulltext&amp;D=emed16&amp;AN=606080576" TargetMode="External"/><Relationship Id="rId4286" Type="http://schemas.openxmlformats.org/officeDocument/2006/relationships/hyperlink" Target="https://doi.org/10.1300/J076v39n02_02" TargetMode="External"/><Relationship Id="rId4285" Type="http://schemas.openxmlformats.org/officeDocument/2006/relationships/hyperlink" Target="https://authproxy.bma.org.uk/process/redirects?url=https://ovidsp.ovid.com/ovidweb.cgi?T=JS&amp;CSC=Y&amp;NEWS=N&amp;PAGE=fulltext&amp;D=emed5&amp;AN=24373279" TargetMode="External"/><Relationship Id="rId4288" Type="http://schemas.openxmlformats.org/officeDocument/2006/relationships/hyperlink" Target="https://authproxy.bma.org.uk/process/redirects?url=https://ovidsp.ovid.com/ovidweb.cgi?T=JS&amp;CSC=Y&amp;NEWS=N&amp;PAGE=fulltext&amp;D=emexb&amp;AN=2026751233" TargetMode="External"/><Relationship Id="rId4287" Type="http://schemas.openxmlformats.org/officeDocument/2006/relationships/hyperlink" Target="https://dx.doi.org/10.1097/j.pain.0000000000002912" TargetMode="External"/><Relationship Id="rId4289" Type="http://schemas.openxmlformats.org/officeDocument/2006/relationships/hyperlink" Target="https://dx.doi.org/10.1016/j.psychres.2019.05.026" TargetMode="External"/><Relationship Id="rId4271" Type="http://schemas.openxmlformats.org/officeDocument/2006/relationships/hyperlink" Target="https://doi.org/10.1186/s12954-019-0308-4" TargetMode="External"/><Relationship Id="rId4270" Type="http://schemas.openxmlformats.org/officeDocument/2006/relationships/hyperlink" Target="https://authproxy.bma.org.uk/process/redirects?url=https://ovidsp.ovid.com/ovidweb.cgi?T=JS&amp;CSC=Y&amp;NEWS=N&amp;PAGE=fulltext&amp;D=emed22&amp;AN=634748029" TargetMode="External"/><Relationship Id="rId4273" Type="http://schemas.openxmlformats.org/officeDocument/2006/relationships/hyperlink" Target="https://doi.org/10.1177/2470547020939564" TargetMode="External"/><Relationship Id="rId4272" Type="http://schemas.openxmlformats.org/officeDocument/2006/relationships/hyperlink" Target="https://doi.org/10.1177/0269881118780612" TargetMode="External"/><Relationship Id="rId4275" Type="http://schemas.openxmlformats.org/officeDocument/2006/relationships/hyperlink" Target="https://authproxy.bma.org.uk/process/redirects?url=https://ovidsp.ovid.com/ovidweb.cgi?T=JS&amp;CSC=Y&amp;NEWS=N&amp;PAGE=fulltext&amp;D=emed9&amp;AN=43453318" TargetMode="External"/><Relationship Id="rId4274" Type="http://schemas.openxmlformats.org/officeDocument/2006/relationships/hyperlink" Target="https://doi.org/10.1371/journal.pone.0063972" TargetMode="External"/><Relationship Id="rId4277" Type="http://schemas.openxmlformats.org/officeDocument/2006/relationships/hyperlink" Target="https://dx.doi.org/10.1111/acer.12249" TargetMode="External"/><Relationship Id="rId4276" Type="http://schemas.openxmlformats.org/officeDocument/2006/relationships/hyperlink" Target="https://doi.org/10.1007/s11469-016-9681-3" TargetMode="External"/><Relationship Id="rId4279" Type="http://schemas.openxmlformats.org/officeDocument/2006/relationships/hyperlink" Target="https://doi.org/10.3109/10826084.2015.1023455" TargetMode="External"/><Relationship Id="rId4278" Type="http://schemas.openxmlformats.org/officeDocument/2006/relationships/hyperlink" Target="https://authproxy.bma.org.uk/process/redirects?url=https://ovidsp.ovid.com/ovidweb.cgi?T=JS&amp;CSC=Y&amp;NEWS=N&amp;PAGE=fulltext&amp;D=emed15&amp;AN=52780117" TargetMode="External"/><Relationship Id="rId4291" Type="http://schemas.openxmlformats.org/officeDocument/2006/relationships/hyperlink" Target="https://dx.doi.org/10.1097/01.pra.0000358313.06858.ea" TargetMode="External"/><Relationship Id="rId4290" Type="http://schemas.openxmlformats.org/officeDocument/2006/relationships/hyperlink" Target="https://authproxy.bma.org.uk/process/redirects?url=https://ovidsp.ovid.com/ovidweb.cgi?T=JS&amp;CSC=Y&amp;NEWS=N&amp;PAGE=fulltext&amp;D=emed20&amp;AN=2001995700" TargetMode="External"/><Relationship Id="rId4293" Type="http://schemas.openxmlformats.org/officeDocument/2006/relationships/hyperlink" Target="https://doi.org/10.1017/S0790966700009216" TargetMode="External"/><Relationship Id="rId4292" Type="http://schemas.openxmlformats.org/officeDocument/2006/relationships/hyperlink" Target="https://authproxy.bma.org.uk/process/redirects?url=https://ovidsp.ovid.com/ovidweb.cgi?T=JS&amp;CSC=Y&amp;NEWS=N&amp;PAGE=fulltext&amp;D=emed11&amp;AN=355126728" TargetMode="External"/><Relationship Id="rId4295" Type="http://schemas.openxmlformats.org/officeDocument/2006/relationships/hyperlink" Target="https://doi.org/10.1016/j.abrep.2019.100212" TargetMode="External"/><Relationship Id="rId4294" Type="http://schemas.openxmlformats.org/officeDocument/2006/relationships/hyperlink" Target="https://doi.org/10.15288/jsad.2013.74.452" TargetMode="External"/><Relationship Id="rId4297" Type="http://schemas.openxmlformats.org/officeDocument/2006/relationships/hyperlink" Target="https://authproxy.bma.org.uk/process/redirects?url=https://ovidsp.ovid.com/ovidweb.cgi?T=JS&amp;CSC=Y&amp;NEWS=N&amp;PAGE=fulltext&amp;D=emed17&amp;AN=607966270" TargetMode="External"/><Relationship Id="rId4296" Type="http://schemas.openxmlformats.org/officeDocument/2006/relationships/hyperlink" Target="https://dx.doi.org/10.1097/CCM.0000000000001621" TargetMode="External"/><Relationship Id="rId4299" Type="http://schemas.openxmlformats.org/officeDocument/2006/relationships/hyperlink" Target="https://authproxy.bma.org.uk/process/redirects?url=https://ovidsp.ovid.com/ovidweb.cgi?T=JS&amp;CSC=Y&amp;NEWS=N&amp;PAGE=fulltext&amp;D=emed19&amp;AN=2001115593" TargetMode="External"/><Relationship Id="rId4298" Type="http://schemas.openxmlformats.org/officeDocument/2006/relationships/hyperlink" Target="https://dx.doi.org/10.1016/j.aip.2017.12.007" TargetMode="External"/><Relationship Id="rId4249" Type="http://schemas.openxmlformats.org/officeDocument/2006/relationships/hyperlink" Target="https://doi.org/10.1080/02791072.2010.10400698" TargetMode="External"/><Relationship Id="rId5570" Type="http://schemas.openxmlformats.org/officeDocument/2006/relationships/hyperlink" Target="https://dx.doi.org/10.1007/s10488-014-0581-1" TargetMode="External"/><Relationship Id="rId5571" Type="http://schemas.openxmlformats.org/officeDocument/2006/relationships/hyperlink" Target="https://authproxy.bma.org.uk/process/redirects?url=https://ovidsp.ovid.com/ovidweb.cgi?T=JS&amp;CSC=Y&amp;NEWS=N&amp;PAGE=fulltext&amp;D=emed16&amp;AN=615105232" TargetMode="External"/><Relationship Id="rId4240" Type="http://schemas.openxmlformats.org/officeDocument/2006/relationships/hyperlink" Target="https://authproxy.bma.org.uk/process/redirects?url=https://ovidsp.ovid.com/ovidweb.cgi?T=JS&amp;CSC=Y&amp;NEWS=N&amp;PAGE=fulltext&amp;D=emed12&amp;AN=70701693" TargetMode="External"/><Relationship Id="rId4242" Type="http://schemas.openxmlformats.org/officeDocument/2006/relationships/hyperlink" Target="https://authproxy.bma.org.uk/process/redirects?url=https://ovidsp.ovid.com/ovidweb.cgi?T=JS&amp;CSC=Y&amp;NEWS=N&amp;PAGE=fulltext&amp;D=emed21&amp;AN=2003988336" TargetMode="External"/><Relationship Id="rId5574" Type="http://schemas.openxmlformats.org/officeDocument/2006/relationships/hyperlink" Target="https://authproxy.bma.org.uk/process/redirects?url=https://ovidsp.ovid.com/ovidweb.cgi?T=JS&amp;CSC=Y&amp;NEWS=N&amp;PAGE=fulltext&amp;D=emed18&amp;AN=618235159" TargetMode="External"/><Relationship Id="rId4241" Type="http://schemas.openxmlformats.org/officeDocument/2006/relationships/hyperlink" Target="https://dx.doi.org/10.3390/jcm9030750" TargetMode="External"/><Relationship Id="rId5575" Type="http://schemas.openxmlformats.org/officeDocument/2006/relationships/hyperlink" Target="https://dx.doi.org/10.1080/14737175.2023.2174017" TargetMode="External"/><Relationship Id="rId4244" Type="http://schemas.openxmlformats.org/officeDocument/2006/relationships/hyperlink" Target="https://doi.org/10.1080/13546800244000283" TargetMode="External"/><Relationship Id="rId5572" Type="http://schemas.openxmlformats.org/officeDocument/2006/relationships/hyperlink" Target="https://authproxy.bma.org.uk/process/redirects?url=https://ovidsp.ovid.com/ovidweb.cgi?T=JS&amp;CSC=Y&amp;NEWS=N&amp;PAGE=fulltext&amp;D=emed15&amp;AN=373276783" TargetMode="External"/><Relationship Id="rId4243" Type="http://schemas.openxmlformats.org/officeDocument/2006/relationships/hyperlink" Target="https://authproxy.bma.org.uk/process/redirects?url=https://ovidsp.ovid.com/ovidweb.cgi?T=JS&amp;CSC=Y&amp;NEWS=N&amp;PAGE=fulltext&amp;D=emed5&amp;AN=23254308" TargetMode="External"/><Relationship Id="rId5573" Type="http://schemas.openxmlformats.org/officeDocument/2006/relationships/hyperlink" Target="https://dx.doi.org/10.1016/j.jemermed.2017.05.034" TargetMode="External"/><Relationship Id="rId4246" Type="http://schemas.openxmlformats.org/officeDocument/2006/relationships/hyperlink" Target="https://authproxy.bma.org.uk/process/redirects?url=https://ovidsp.ovid.com/ovidweb.cgi?T=JS&amp;CSC=Y&amp;NEWS=N&amp;PAGE=fulltext&amp;D=emed20&amp;AN=2002892630" TargetMode="External"/><Relationship Id="rId5578" Type="http://schemas.openxmlformats.org/officeDocument/2006/relationships/hyperlink" Target="https://authproxy.bma.org.uk/process/redirects?url=https://ovidsp.ovid.com/ovidweb.cgi?T=JS&amp;CSC=Y&amp;NEWS=N&amp;PAGE=fulltext&amp;D=emed8&amp;AN=38488904" TargetMode="External"/><Relationship Id="rId4245" Type="http://schemas.openxmlformats.org/officeDocument/2006/relationships/hyperlink" Target="https://dx.doi.org/10.1177/0897190018770549" TargetMode="External"/><Relationship Id="rId5579" Type="http://schemas.openxmlformats.org/officeDocument/2006/relationships/hyperlink" Target="https://dx.doi.org/10.1111/aas.12930" TargetMode="External"/><Relationship Id="rId4248" Type="http://schemas.openxmlformats.org/officeDocument/2006/relationships/hyperlink" Target="https://authproxy.bma.org.uk/process/redirects?url=https://ovidsp.ovid.com/ovidweb.cgi?T=JS&amp;CSC=Y&amp;NEWS=N&amp;PAGE=fulltext&amp;D=emed15&amp;AN=372768899" TargetMode="External"/><Relationship Id="rId5576" Type="http://schemas.openxmlformats.org/officeDocument/2006/relationships/hyperlink" Target="https://authproxy.bma.org.uk/process/redirects?url=https://ovidsp.ovid.com/ovidweb.cgi?T=JS&amp;CSC=Y&amp;NEWS=N&amp;PAGE=fulltext&amp;D=emexa&amp;AN=2021345604" TargetMode="External"/><Relationship Id="rId4247" Type="http://schemas.openxmlformats.org/officeDocument/2006/relationships/hyperlink" Target="https://dx.doi.org/10.1192/bjp.bp.113.128900" TargetMode="External"/><Relationship Id="rId5577" Type="http://schemas.openxmlformats.org/officeDocument/2006/relationships/hyperlink" Target="https://dx.doi.org/10.1007/BF03018777" TargetMode="External"/><Relationship Id="rId4239" Type="http://schemas.openxmlformats.org/officeDocument/2006/relationships/hyperlink" Target="https://dx.doi.org/10.1097/BCR.0b013e3182109aea" TargetMode="External"/><Relationship Id="rId4238" Type="http://schemas.openxmlformats.org/officeDocument/2006/relationships/hyperlink" Target="https://dx.doi.org/10.1097/BCR.0b013e3182109aea" TargetMode="External"/><Relationship Id="rId5569" Type="http://schemas.openxmlformats.org/officeDocument/2006/relationships/hyperlink" Target="https://authproxy.bma.org.uk/process/redirects?url=https://ovidsp.ovid.com/ovidweb.cgi?T=JS&amp;CSC=Y&amp;NEWS=N&amp;PAGE=fulltext&amp;D=emed11&amp;AN=70045112" TargetMode="External"/><Relationship Id="rId5560" Type="http://schemas.openxmlformats.org/officeDocument/2006/relationships/hyperlink" Target="https://dx.doi.org/10.1016/j.msard.2019.06.015" TargetMode="External"/><Relationship Id="rId495" Type="http://schemas.openxmlformats.org/officeDocument/2006/relationships/hyperlink" Target="https://dx.doi.org/10.1213/ane.0b013e318167ad77" TargetMode="External"/><Relationship Id="rId4231" Type="http://schemas.openxmlformats.org/officeDocument/2006/relationships/hyperlink" Target="https://authproxy.bma.org.uk/process/redirects?url=https://ovidsp.ovid.com/ovidweb.cgi?T=JS&amp;CSC=Y&amp;NEWS=N&amp;PAGE=fulltext&amp;D=emed11&amp;AN=358412913" TargetMode="External"/><Relationship Id="rId5563" Type="http://schemas.openxmlformats.org/officeDocument/2006/relationships/hyperlink" Target="https://authproxy.bma.org.uk/process/redirects?url=https://ovidsp.ovid.com/ovidweb.cgi?T=JS&amp;CSC=Y&amp;NEWS=N&amp;PAGE=fulltext&amp;D=emed15&amp;AN=372406767" TargetMode="External"/><Relationship Id="rId494" Type="http://schemas.openxmlformats.org/officeDocument/2006/relationships/hyperlink" Target="https://doi.org/10.1016/j.jad.2016.01.009" TargetMode="External"/><Relationship Id="rId4230" Type="http://schemas.openxmlformats.org/officeDocument/2006/relationships/hyperlink" Target="https://dx.doi.org/10.2214/AJR.09.3044" TargetMode="External"/><Relationship Id="rId5564" Type="http://schemas.openxmlformats.org/officeDocument/2006/relationships/hyperlink" Target="https://dx.doi.org/10.1016/j.drugpo.2022.103925" TargetMode="External"/><Relationship Id="rId493" Type="http://schemas.openxmlformats.org/officeDocument/2006/relationships/hyperlink" Target="https://authproxy.bma.org.uk/process/redirects?url=https://ovidsp.ovid.com/ovidweb.cgi?T=JS&amp;CSC=Y&amp;NEWS=N&amp;PAGE=fulltext&amp;D=emed20&amp;AN=629423682" TargetMode="External"/><Relationship Id="rId4233" Type="http://schemas.openxmlformats.org/officeDocument/2006/relationships/hyperlink" Target="https://authproxy.bma.org.uk/process/redirects?url=https://ovidsp.ovid.com/ovidweb.cgi?T=JS&amp;CSC=Y&amp;NEWS=N&amp;PAGE=fulltext&amp;D=emed7&amp;AN=32725807" TargetMode="External"/><Relationship Id="rId5561" Type="http://schemas.openxmlformats.org/officeDocument/2006/relationships/hyperlink" Target="https://authproxy.bma.org.uk/process/redirects?url=https://ovidsp.ovid.com/ovidweb.cgi?T=JS&amp;CSC=Y&amp;NEWS=N&amp;PAGE=fulltext&amp;D=emed20&amp;AN=2002134941" TargetMode="External"/><Relationship Id="rId492" Type="http://schemas.openxmlformats.org/officeDocument/2006/relationships/hyperlink" Target="https://dx.doi.org/10.1097/01.tp.0000575572.08497.0e" TargetMode="External"/><Relationship Id="rId4232" Type="http://schemas.openxmlformats.org/officeDocument/2006/relationships/hyperlink" Target="https://dx.doi.org/10.1016/S0885-3924%2801%2900313-X" TargetMode="External"/><Relationship Id="rId5562" Type="http://schemas.openxmlformats.org/officeDocument/2006/relationships/hyperlink" Target="https://dx.doi.org/10.2459/JCM.0b013e3283641351" TargetMode="External"/><Relationship Id="rId499" Type="http://schemas.openxmlformats.org/officeDocument/2006/relationships/hyperlink" Target="https://dx.doi.org/10.1136/archdischild-2019-nppc.24" TargetMode="External"/><Relationship Id="rId4235" Type="http://schemas.openxmlformats.org/officeDocument/2006/relationships/hyperlink" Target="https://authproxy.bma.org.uk/process/redirects?url=https://ovidsp.ovid.com/ovidweb.cgi?T=JS&amp;CSC=Y&amp;NEWS=N&amp;PAGE=fulltext&amp;D=emed15&amp;AN=604555235" TargetMode="External"/><Relationship Id="rId5567" Type="http://schemas.openxmlformats.org/officeDocument/2006/relationships/hyperlink" Target="https://doi.org/10.1007/s11414-009-9171-5" TargetMode="External"/><Relationship Id="rId498" Type="http://schemas.openxmlformats.org/officeDocument/2006/relationships/hyperlink" Target="https://authproxy.bma.org.uk/process/redirects?url=https://ovidsp.ovid.com/ovidweb.cgi?T=JS&amp;CSC=Y&amp;NEWS=N&amp;PAGE=fulltext&amp;D=emed20&amp;AN=629362994" TargetMode="External"/><Relationship Id="rId4234" Type="http://schemas.openxmlformats.org/officeDocument/2006/relationships/hyperlink" Target="https://doi.org/10.1111/j.1521-0391.2011.00181.x" TargetMode="External"/><Relationship Id="rId5568" Type="http://schemas.openxmlformats.org/officeDocument/2006/relationships/hyperlink" Target="https://dx.doi.org/10.1016/S0924-977X%2809%2971089-2" TargetMode="External"/><Relationship Id="rId497" Type="http://schemas.openxmlformats.org/officeDocument/2006/relationships/hyperlink" Target="https://dx.doi.org/10.1177/0194599819858141" TargetMode="External"/><Relationship Id="rId4237" Type="http://schemas.openxmlformats.org/officeDocument/2006/relationships/hyperlink" Target="https://authproxy.bma.org.uk/process/redirects?url=https://ovidsp.ovid.com/ovidweb.cgi?T=JS&amp;CSC=Y&amp;NEWS=N&amp;PAGE=fulltext&amp;D=emed21&amp;AN=2007975188" TargetMode="External"/><Relationship Id="rId5565" Type="http://schemas.openxmlformats.org/officeDocument/2006/relationships/hyperlink" Target="https://authproxy.bma.org.uk/process/redirects?url=https://ovidsp.ovid.com/ovidweb.cgi?T=JS&amp;CSC=Y&amp;NEWS=N&amp;PAGE=fulltext&amp;D=emexa&amp;AN=2021952493" TargetMode="External"/><Relationship Id="rId496" Type="http://schemas.openxmlformats.org/officeDocument/2006/relationships/hyperlink" Target="https://authproxy.bma.org.uk/process/redirects?url=https://ovidsp.ovid.com/ovidweb.cgi?T=JS&amp;CSC=Y&amp;NEWS=N&amp;PAGE=fulltext&amp;D=emed10&amp;AN=354855399" TargetMode="External"/><Relationship Id="rId4236" Type="http://schemas.openxmlformats.org/officeDocument/2006/relationships/hyperlink" Target="https://dx.doi.org/10.1016/j.cjca.2020.07.197" TargetMode="External"/><Relationship Id="rId5566" Type="http://schemas.openxmlformats.org/officeDocument/2006/relationships/hyperlink" Target="https://doi.org/10.1080/02791072.2010.10400700" TargetMode="External"/><Relationship Id="rId4260" Type="http://schemas.openxmlformats.org/officeDocument/2006/relationships/hyperlink" Target="https://authproxy.bma.org.uk/process/redirects?url=https://ovidsp.ovid.com/ovidweb.cgi?T=JS&amp;CSC=Y&amp;NEWS=N&amp;PAGE=fulltext&amp;D=emed22&amp;AN=636659078" TargetMode="External"/><Relationship Id="rId5592" Type="http://schemas.openxmlformats.org/officeDocument/2006/relationships/hyperlink" Target="https://authproxy.bma.org.uk/process/redirects?url=https://ovidsp.ovid.com/ovidweb.cgi?T=JS&amp;CSC=Y&amp;NEWS=N&amp;PAGE=fulltext&amp;D=emed15&amp;AN=71503335" TargetMode="External"/><Relationship Id="rId5593" Type="http://schemas.openxmlformats.org/officeDocument/2006/relationships/hyperlink" Target="https://authproxy.bma.org.uk/process/redirects?url=https://ovidsp.ovid.com/ovidweb.cgi?T=JS&amp;CSC=Y&amp;NEWS=N&amp;PAGE=fulltext&amp;D=emed20&amp;AN=627696989" TargetMode="External"/><Relationship Id="rId4262" Type="http://schemas.openxmlformats.org/officeDocument/2006/relationships/hyperlink" Target="https://dx.doi.org/10.1111/acer.14617" TargetMode="External"/><Relationship Id="rId5590" Type="http://schemas.openxmlformats.org/officeDocument/2006/relationships/hyperlink" Target="https://dx.doi.org/10.1093/pm/pny044" TargetMode="External"/><Relationship Id="rId4261" Type="http://schemas.openxmlformats.org/officeDocument/2006/relationships/hyperlink" Target="https://doi.org/10.1542/peds.2011-3306" TargetMode="External"/><Relationship Id="rId5591" Type="http://schemas.openxmlformats.org/officeDocument/2006/relationships/hyperlink" Target="https://authproxy.bma.org.uk/process/redirects?url=https://ovidsp.ovid.com/ovidweb.cgi?T=JS&amp;CSC=Y&amp;NEWS=N&amp;PAGE=fulltext&amp;D=emed19&amp;AN=622461117" TargetMode="External"/><Relationship Id="rId4264" Type="http://schemas.openxmlformats.org/officeDocument/2006/relationships/hyperlink" Target="https://dx.doi.org/10.1097/ADM.0000000000000859" TargetMode="External"/><Relationship Id="rId5596" Type="http://schemas.openxmlformats.org/officeDocument/2006/relationships/hyperlink" Target="https://doi.org/10.1037/a0016029" TargetMode="External"/><Relationship Id="rId4263" Type="http://schemas.openxmlformats.org/officeDocument/2006/relationships/hyperlink" Target="https://authproxy.bma.org.uk/process/redirects?url=https://ovidsp.ovid.com/ovidweb.cgi?T=JS&amp;CSC=Y&amp;NEWS=N&amp;PAGE=fulltext&amp;D=emed22&amp;AN=635444404" TargetMode="External"/><Relationship Id="rId5597" Type="http://schemas.openxmlformats.org/officeDocument/2006/relationships/hyperlink" Target="https://doi.org/10.1093/alcalc/37.3.277" TargetMode="External"/><Relationship Id="rId4266" Type="http://schemas.openxmlformats.org/officeDocument/2006/relationships/hyperlink" Target="https://dx.doi.org/10.1007/7854_2021_279" TargetMode="External"/><Relationship Id="rId5594" Type="http://schemas.openxmlformats.org/officeDocument/2006/relationships/hyperlink" Target="https://dx.doi.org/10.1093/annonc/mdy434" TargetMode="External"/><Relationship Id="rId4265" Type="http://schemas.openxmlformats.org/officeDocument/2006/relationships/hyperlink" Target="https://authproxy.bma.org.uk/process/redirects?url=https://ovidsp.ovid.com/ovidweb.cgi?T=JS&amp;CSC=Y&amp;NEWS=N&amp;PAGE=fulltext&amp;D=emed24&amp;AN=2017431942" TargetMode="External"/><Relationship Id="rId5595" Type="http://schemas.openxmlformats.org/officeDocument/2006/relationships/hyperlink" Target="https://authproxy.bma.org.uk/process/redirects?url=https://ovidsp.ovid.com/ovidweb.cgi?T=JS&amp;CSC=Y&amp;NEWS=N&amp;PAGE=fulltext&amp;D=emed19&amp;AN=627304804" TargetMode="External"/><Relationship Id="rId4268" Type="http://schemas.openxmlformats.org/officeDocument/2006/relationships/hyperlink" Target="https://doi.org/10.1007/s00213-011-2358-5" TargetMode="External"/><Relationship Id="rId4267" Type="http://schemas.openxmlformats.org/officeDocument/2006/relationships/hyperlink" Target="https://authproxy.bma.org.uk/process/redirects?url=https://ovidsp.ovid.com/ovidweb.cgi?T=JS&amp;CSC=Y&amp;NEWS=N&amp;PAGE=fulltext&amp;D=emexa&amp;AN=638866967" TargetMode="External"/><Relationship Id="rId5598" Type="http://schemas.openxmlformats.org/officeDocument/2006/relationships/hyperlink" Target="https://authproxy.bma.org.uk/process/redirects?url=https://ovidsp.ovid.com/ovidweb.cgi?T=JS&amp;CSC=Y&amp;NEWS=N&amp;PAGE=fulltext&amp;D=emed19&amp;AN=624641545" TargetMode="External"/><Relationship Id="rId4269" Type="http://schemas.openxmlformats.org/officeDocument/2006/relationships/hyperlink" Target="https://dx.doi.org/10.3389/fphar.2021.623985" TargetMode="External"/><Relationship Id="rId5599" Type="http://schemas.openxmlformats.org/officeDocument/2006/relationships/hyperlink" Target="https://authproxy.bma.org.uk/process/redirects?url=https://ovidsp.ovid.com/ovidweb.cgi?T=JS&amp;CSC=Y&amp;NEWS=N&amp;PAGE=fulltext&amp;D=emed14&amp;AN=369828840" TargetMode="External"/><Relationship Id="rId5581" Type="http://schemas.openxmlformats.org/officeDocument/2006/relationships/hyperlink" Target="https://dx.doi.org/10.1007/s12630-014-0239-1" TargetMode="External"/><Relationship Id="rId5582" Type="http://schemas.openxmlformats.org/officeDocument/2006/relationships/hyperlink" Target="https://authproxy.bma.org.uk/process/redirects?url=https://ovidsp.ovid.com/ovidweb.cgi?T=JS&amp;CSC=Y&amp;NEWS=N&amp;PAGE=fulltext&amp;D=emed15&amp;AN=71899677" TargetMode="External"/><Relationship Id="rId4251" Type="http://schemas.openxmlformats.org/officeDocument/2006/relationships/hyperlink" Target="https://authproxy.bma.org.uk/process/redirects?url=https://ovidsp.ovid.com/ovidweb.cgi?T=JS&amp;CSC=Y&amp;NEWS=N&amp;PAGE=fulltext&amp;D=emed8&amp;AN=36459286" TargetMode="External"/><Relationship Id="rId4250" Type="http://schemas.openxmlformats.org/officeDocument/2006/relationships/hyperlink" Target="https://dx.doi.org/10.1097/00007632-200304150-00002" TargetMode="External"/><Relationship Id="rId5580" Type="http://schemas.openxmlformats.org/officeDocument/2006/relationships/hyperlink" Target="https://authproxy.bma.org.uk/process/redirects?url=https://ovidsp.ovid.com/ovidweb.cgi?T=JS&amp;CSC=Y&amp;NEWS=N&amp;PAGE=fulltext&amp;D=emed18&amp;AN=617014150" TargetMode="External"/><Relationship Id="rId4253" Type="http://schemas.openxmlformats.org/officeDocument/2006/relationships/hyperlink" Target="https://dx.doi.org/10.1080/00952990802013367" TargetMode="External"/><Relationship Id="rId5585" Type="http://schemas.openxmlformats.org/officeDocument/2006/relationships/hyperlink" Target="https://doi.org/10.1016/j.drugpo.2017.05.025" TargetMode="External"/><Relationship Id="rId4252" Type="http://schemas.openxmlformats.org/officeDocument/2006/relationships/hyperlink" Target="https://authproxy.bma.org.uk/process/redirects?url=https://ovidsp.ovid.com/ovidweb.cgi?T=JS&amp;CSC=Y&amp;NEWS=N&amp;PAGE=fulltext&amp;D=emed17&amp;AN=616474725" TargetMode="External"/><Relationship Id="rId5586" Type="http://schemas.openxmlformats.org/officeDocument/2006/relationships/hyperlink" Target="https://dx.doi.org/10.1016/j.jamda.2012.03.009" TargetMode="External"/><Relationship Id="rId4255" Type="http://schemas.openxmlformats.org/officeDocument/2006/relationships/hyperlink" Target="https://dx.doi.org/10.17235/reed.2018.5287/2017" TargetMode="External"/><Relationship Id="rId5583" Type="http://schemas.openxmlformats.org/officeDocument/2006/relationships/hyperlink" Target="https://dx.doi.org/10.1016/j.neucli.2020.12.006" TargetMode="External"/><Relationship Id="rId4254" Type="http://schemas.openxmlformats.org/officeDocument/2006/relationships/hyperlink" Target="https://authproxy.bma.org.uk/process/redirects?url=https://ovidsp.ovid.com/ovidweb.cgi?T=JS&amp;CSC=Y&amp;NEWS=N&amp;PAGE=fulltext&amp;D=emed10&amp;AN=351572451" TargetMode="External"/><Relationship Id="rId5584" Type="http://schemas.openxmlformats.org/officeDocument/2006/relationships/hyperlink" Target="https://authproxy.bma.org.uk/process/redirects?url=https://ovidsp.ovid.com/ovidweb.cgi?T=JS&amp;CSC=Y&amp;NEWS=N&amp;PAGE=fulltext&amp;D=emed22&amp;AN=2011175856" TargetMode="External"/><Relationship Id="rId4257" Type="http://schemas.openxmlformats.org/officeDocument/2006/relationships/hyperlink" Target="https://dx.doi.org/10.1097/AAP.0b013e3181e6ac3a" TargetMode="External"/><Relationship Id="rId5589" Type="http://schemas.openxmlformats.org/officeDocument/2006/relationships/hyperlink" Target="https://authproxy.bma.org.uk/process/redirects?url=https://ovidsp.ovid.com/ovidweb.cgi?T=JS&amp;CSC=Y&amp;NEWS=N&amp;PAGE=fulltext&amp;D=emexb&amp;AN=2024188500" TargetMode="External"/><Relationship Id="rId4256" Type="http://schemas.openxmlformats.org/officeDocument/2006/relationships/hyperlink" Target="https://authproxy.bma.org.uk/process/redirects?url=https://ovidsp.ovid.com/ovidweb.cgi?T=JS&amp;CSC=Y&amp;NEWS=N&amp;PAGE=fulltext&amp;D=emed19&amp;AN=623388574" TargetMode="External"/><Relationship Id="rId4259" Type="http://schemas.openxmlformats.org/officeDocument/2006/relationships/hyperlink" Target="https://dx.doi.org/10.1002/pmrj.12735" TargetMode="External"/><Relationship Id="rId5587" Type="http://schemas.openxmlformats.org/officeDocument/2006/relationships/hyperlink" Target="https://authproxy.bma.org.uk/process/redirects?url=https://ovidsp.ovid.com/ovidweb.cgi?T=JS&amp;CSC=Y&amp;NEWS=N&amp;PAGE=fulltext&amp;D=emed13&amp;AN=51993179" TargetMode="External"/><Relationship Id="rId4258" Type="http://schemas.openxmlformats.org/officeDocument/2006/relationships/hyperlink" Target="https://authproxy.bma.org.uk/process/redirects?url=https://ovidsp.ovid.com/ovidweb.cgi?T=JS&amp;CSC=Y&amp;NEWS=N&amp;PAGE=fulltext&amp;D=emed11&amp;AN=359139152" TargetMode="External"/><Relationship Id="rId5588" Type="http://schemas.openxmlformats.org/officeDocument/2006/relationships/hyperlink" Target="https://dx.doi.org/10.1111/jmwh.13540" TargetMode="External"/><Relationship Id="rId3810" Type="http://schemas.openxmlformats.org/officeDocument/2006/relationships/hyperlink" Target="https://dx.doi.org/10.1186/s13741-023-00324-0" TargetMode="External"/><Relationship Id="rId3812" Type="http://schemas.openxmlformats.org/officeDocument/2006/relationships/hyperlink" Target="https://authproxy.bma.org.uk/process/redirects?url=https://ovidsp.ovid.com/ovidweb.cgi?T=JS&amp;CSC=Y&amp;NEWS=N&amp;PAGE=fulltext&amp;D=emed7&amp;AN=32634180" TargetMode="External"/><Relationship Id="rId3811" Type="http://schemas.openxmlformats.org/officeDocument/2006/relationships/hyperlink" Target="https://authproxy.bma.org.uk/process/redirects?url=https://ovidsp.ovid.com/ovidweb.cgi?T=JS&amp;CSC=Y&amp;NEWS=N&amp;PAGE=fulltext&amp;D=emexb&amp;AN=2024514841" TargetMode="External"/><Relationship Id="rId3814" Type="http://schemas.openxmlformats.org/officeDocument/2006/relationships/hyperlink" Target="https://authproxy.bma.org.uk/process/redirects?url=https://ovidsp.ovid.com/ovidweb.cgi?T=JS&amp;CSC=Y&amp;NEWS=N&amp;PAGE=fulltext&amp;D=emexb&amp;AN=2025454718" TargetMode="External"/><Relationship Id="rId3813" Type="http://schemas.openxmlformats.org/officeDocument/2006/relationships/hyperlink" Target="https://dx.doi.org/10.7860/JCDR/2023/63549.18044" TargetMode="External"/><Relationship Id="rId3816" Type="http://schemas.openxmlformats.org/officeDocument/2006/relationships/hyperlink" Target="https://authproxy.bma.org.uk/process/redirects?url=https://ovidsp.ovid.com/ovidweb.cgi?T=JS&amp;CSC=Y&amp;NEWS=N&amp;PAGE=fulltext&amp;D=emed11&amp;AN=70010561" TargetMode="External"/><Relationship Id="rId3815" Type="http://schemas.openxmlformats.org/officeDocument/2006/relationships/hyperlink" Target="https://dx.doi.org/10.1111/j.1399-6576.2009.02001.x" TargetMode="External"/><Relationship Id="rId3818" Type="http://schemas.openxmlformats.org/officeDocument/2006/relationships/hyperlink" Target="https://authproxy.bma.org.uk/process/redirects?url=https://ovidsp.ovid.com/ovidweb.cgi?T=JS&amp;CSC=Y&amp;NEWS=N&amp;PAGE=fulltext&amp;D=emed7&amp;AN=32862139" TargetMode="External"/><Relationship Id="rId3817" Type="http://schemas.openxmlformats.org/officeDocument/2006/relationships/hyperlink" Target="https://dx.doi.org/10.1016/S0025-7125%2805%2970374-6" TargetMode="External"/><Relationship Id="rId3819" Type="http://schemas.openxmlformats.org/officeDocument/2006/relationships/hyperlink" Target="https://dx.doi.org/10.2106/JBJS.M.01098" TargetMode="External"/><Relationship Id="rId3801" Type="http://schemas.openxmlformats.org/officeDocument/2006/relationships/hyperlink" Target="https://authproxy.bma.org.uk/process/redirects?url=https://ovidsp.ovid.com/ovidweb.cgi?T=JS&amp;CSC=Y&amp;NEWS=N&amp;PAGE=fulltext&amp;D=emed20&amp;AN=2001697940" TargetMode="External"/><Relationship Id="rId3800" Type="http://schemas.openxmlformats.org/officeDocument/2006/relationships/hyperlink" Target="https://dx.doi.org/10.1016/j.jamcollsurg.2018.12.038" TargetMode="External"/><Relationship Id="rId3803" Type="http://schemas.openxmlformats.org/officeDocument/2006/relationships/hyperlink" Target="https://authproxy.bma.org.uk/process/redirects?url=https://ovidsp.ovid.com/ovidweb.cgi?T=JS&amp;CSC=Y&amp;NEWS=N&amp;PAGE=fulltext&amp;D=emed18&amp;AN=616157565" TargetMode="External"/><Relationship Id="rId3802" Type="http://schemas.openxmlformats.org/officeDocument/2006/relationships/hyperlink" Target="https://dx.doi.org/10.1016/j.jagp.2017.03.011" TargetMode="External"/><Relationship Id="rId3805" Type="http://schemas.openxmlformats.org/officeDocument/2006/relationships/hyperlink" Target="https://authproxy.bma.org.uk/process/redirects?url=https://ovidsp.ovid.com/ovidweb.cgi?T=JS&amp;CSC=Y&amp;NEWS=N&amp;PAGE=fulltext&amp;D=emed22&amp;AN=2010852004" TargetMode="External"/><Relationship Id="rId3804" Type="http://schemas.openxmlformats.org/officeDocument/2006/relationships/hyperlink" Target="https://dx.doi.org/10.1016/j.artd.2020.12.021" TargetMode="External"/><Relationship Id="rId3807" Type="http://schemas.openxmlformats.org/officeDocument/2006/relationships/hyperlink" Target="https://authproxy.bma.org.uk/process/redirects?url=https://ovidsp.ovid.com/ovidweb.cgi?T=JS&amp;CSC=Y&amp;NEWS=N&amp;PAGE=fulltext&amp;D=emed20&amp;AN=2002024393" TargetMode="External"/><Relationship Id="rId3806" Type="http://schemas.openxmlformats.org/officeDocument/2006/relationships/hyperlink" Target="https://dx.doi.org/10.5055/jom.2019.0498" TargetMode="External"/><Relationship Id="rId3809" Type="http://schemas.openxmlformats.org/officeDocument/2006/relationships/hyperlink" Target="https://authproxy.bma.org.uk/process/redirects?url=https://ovidsp.ovid.com/ovidweb.cgi?T=JS&amp;CSC=Y&amp;NEWS=N&amp;PAGE=fulltext&amp;D=emed8&amp;AN=36428445" TargetMode="External"/><Relationship Id="rId3808" Type="http://schemas.openxmlformats.org/officeDocument/2006/relationships/hyperlink" Target="https://dx.doi.org/10.2165/00003495-200363080-00003" TargetMode="External"/><Relationship Id="rId1213" Type="http://schemas.openxmlformats.org/officeDocument/2006/relationships/hyperlink" Target="https://dx.doi.org/10.1016/0899-3289%2895%2990017-9" TargetMode="External"/><Relationship Id="rId2544" Type="http://schemas.openxmlformats.org/officeDocument/2006/relationships/hyperlink" Target="https://authproxy.bma.org.uk/process/redirects?url=https://ovidsp.ovid.com/ovidweb.cgi?T=JS&amp;CSC=Y&amp;NEWS=N&amp;PAGE=fulltext&amp;D=emed20&amp;AN=629386958" TargetMode="External"/><Relationship Id="rId3876" Type="http://schemas.openxmlformats.org/officeDocument/2006/relationships/hyperlink" Target="https://dx.doi.org/10.1515/sjpain-2019-0040" TargetMode="External"/><Relationship Id="rId1214" Type="http://schemas.openxmlformats.org/officeDocument/2006/relationships/hyperlink" Target="https://authproxy.bma.org.uk/process/redirects?url=https://ovidsp.ovid.com/ovidweb.cgi?T=JS&amp;CSC=Y&amp;NEWS=N&amp;PAGE=fulltext&amp;D=emed5&amp;AN=26080618" TargetMode="External"/><Relationship Id="rId2545" Type="http://schemas.openxmlformats.org/officeDocument/2006/relationships/hyperlink" Target="https://dx.doi.org/10.5372/1905-7415.0905.436" TargetMode="External"/><Relationship Id="rId3875" Type="http://schemas.openxmlformats.org/officeDocument/2006/relationships/hyperlink" Target="https://authproxy.bma.org.uk/process/redirects?url=https://ovidsp.ovid.com/ovidweb.cgi?T=JS&amp;CSC=Y&amp;NEWS=N&amp;PAGE=fulltext&amp;D=emed20&amp;AN=2004231361" TargetMode="External"/><Relationship Id="rId1215" Type="http://schemas.openxmlformats.org/officeDocument/2006/relationships/hyperlink" Target="https://dx.doi.org/10.1111/j.1601-5215.2004.0058.x" TargetMode="External"/><Relationship Id="rId2546" Type="http://schemas.openxmlformats.org/officeDocument/2006/relationships/hyperlink" Target="https://authproxy.bma.org.uk/process/redirects?url=https://ovidsp.ovid.com/ovidweb.cgi?T=JS&amp;CSC=Y&amp;NEWS=N&amp;PAGE=fulltext&amp;D=emed16&amp;AN=608751813" TargetMode="External"/><Relationship Id="rId3878" Type="http://schemas.openxmlformats.org/officeDocument/2006/relationships/hyperlink" Target="https://doi.org/10.1300/J069v26n01_07" TargetMode="External"/><Relationship Id="rId1216" Type="http://schemas.openxmlformats.org/officeDocument/2006/relationships/hyperlink" Target="https://authproxy.bma.org.uk/process/redirects?url=https://ovidsp.ovid.com/ovidweb.cgi?T=JS&amp;CSC=Y&amp;NEWS=N&amp;PAGE=fulltext&amp;D=emed8&amp;AN=38295335" TargetMode="External"/><Relationship Id="rId2547" Type="http://schemas.openxmlformats.org/officeDocument/2006/relationships/hyperlink" Target="https://dx.doi.org/10.1097/BSD.0000000000001202" TargetMode="External"/><Relationship Id="rId3877" Type="http://schemas.openxmlformats.org/officeDocument/2006/relationships/hyperlink" Target="https://authproxy.bma.org.uk/process/redirects?url=https://ovidsp.ovid.com/ovidweb.cgi?T=JS&amp;CSC=Y&amp;NEWS=N&amp;PAGE=fulltext&amp;D=emed20&amp;AN=628015127" TargetMode="External"/><Relationship Id="rId1217" Type="http://schemas.openxmlformats.org/officeDocument/2006/relationships/hyperlink" Target="https://dx.doi.org/10.1007/s11606-022-07653-8" TargetMode="External"/><Relationship Id="rId2548" Type="http://schemas.openxmlformats.org/officeDocument/2006/relationships/hyperlink" Target="https://authproxy.bma.org.uk/process/redirects?url=https://ovidsp.ovid.com/ovidweb.cgi?T=JS&amp;CSC=Y&amp;NEWS=N&amp;PAGE=fulltext&amp;D=emed22&amp;AN=635223204" TargetMode="External"/><Relationship Id="rId1218" Type="http://schemas.openxmlformats.org/officeDocument/2006/relationships/hyperlink" Target="https://authproxy.bma.org.uk/process/redirects?url=https://ovidsp.ovid.com/ovidweb.cgi?T=JS&amp;CSC=Y&amp;NEWS=N&amp;PAGE=fulltext&amp;D=emed23&amp;AN=638739245" TargetMode="External"/><Relationship Id="rId2549" Type="http://schemas.openxmlformats.org/officeDocument/2006/relationships/hyperlink" Target="https://authproxy.bma.org.uk/process/redirects?url=https://ovidsp.ovid.com/ovidweb.cgi?T=JS&amp;CSC=Y&amp;NEWS=N&amp;PAGE=fulltext&amp;D=emed10&amp;AN=352273852" TargetMode="External"/><Relationship Id="rId3879" Type="http://schemas.openxmlformats.org/officeDocument/2006/relationships/hyperlink" Target="https://dx.doi.org/10.1016/j.jsat.2021.108632" TargetMode="External"/><Relationship Id="rId1219" Type="http://schemas.openxmlformats.org/officeDocument/2006/relationships/hyperlink" Target="https://dx.doi.org/10.1016/j.mjafi.2020.11.015" TargetMode="External"/><Relationship Id="rId3870" Type="http://schemas.openxmlformats.org/officeDocument/2006/relationships/hyperlink" Target="https://dx.doi.org/10.3390/jcm10040585" TargetMode="External"/><Relationship Id="rId2540" Type="http://schemas.openxmlformats.org/officeDocument/2006/relationships/hyperlink" Target="https://authproxy.bma.org.uk/process/redirects?url=https://ovidsp.ovid.com/ovidweb.cgi?T=JS&amp;CSC=Y&amp;NEWS=N&amp;PAGE=fulltext&amp;D=emed9&amp;AN=44441671" TargetMode="External"/><Relationship Id="rId3872" Type="http://schemas.openxmlformats.org/officeDocument/2006/relationships/hyperlink" Target="https://dx.doi.org/10.1111/jgh.14879" TargetMode="External"/><Relationship Id="rId1210" Type="http://schemas.openxmlformats.org/officeDocument/2006/relationships/hyperlink" Target="https://dx.doi.org/10.14744/DAJPNS.2021.00128" TargetMode="External"/><Relationship Id="rId2541" Type="http://schemas.openxmlformats.org/officeDocument/2006/relationships/hyperlink" Target="https://dx.doi.org/10.1016/j.ijso.2020.10.003" TargetMode="External"/><Relationship Id="rId3871" Type="http://schemas.openxmlformats.org/officeDocument/2006/relationships/hyperlink" Target="https://authproxy.bma.org.uk/process/redirects?url=https://ovidsp.ovid.com/ovidweb.cgi?T=JS&amp;CSC=Y&amp;NEWS=N&amp;PAGE=fulltext&amp;D=emed22&amp;AN=2005945841" TargetMode="External"/><Relationship Id="rId1211" Type="http://schemas.openxmlformats.org/officeDocument/2006/relationships/hyperlink" Target="https://authproxy.bma.org.uk/process/redirects?url=https://ovidsp.ovid.com/ovidweb.cgi?T=JS&amp;CSC=Y&amp;NEWS=N&amp;PAGE=fulltext&amp;D=emed23&amp;AN=2015757539" TargetMode="External"/><Relationship Id="rId2542" Type="http://schemas.openxmlformats.org/officeDocument/2006/relationships/hyperlink" Target="https://authproxy.bma.org.uk/process/redirects?url=https://ovidsp.ovid.com/ovidweb.cgi?T=JS&amp;CSC=Y&amp;NEWS=N&amp;PAGE=fulltext&amp;D=emed21&amp;AN=2010039423" TargetMode="External"/><Relationship Id="rId3874" Type="http://schemas.openxmlformats.org/officeDocument/2006/relationships/hyperlink" Target="https://dx.doi.org/10.1016/j.sleep.2019.11.1172" TargetMode="External"/><Relationship Id="rId1212" Type="http://schemas.openxmlformats.org/officeDocument/2006/relationships/hyperlink" Target="https://doi.org/10.1016/j.jpsychires.2013.08.022" TargetMode="External"/><Relationship Id="rId2543" Type="http://schemas.openxmlformats.org/officeDocument/2006/relationships/hyperlink" Target="https://dx.doi.org/10.1097/01.JU.0000555200.62281.24" TargetMode="External"/><Relationship Id="rId3873" Type="http://schemas.openxmlformats.org/officeDocument/2006/relationships/hyperlink" Target="https://authproxy.bma.org.uk/process/redirects?url=https://ovidsp.ovid.com/ovidweb.cgi?T=JS&amp;CSC=Y&amp;NEWS=N&amp;PAGE=fulltext&amp;D=emed20&amp;AN=631899652" TargetMode="External"/><Relationship Id="rId1202" Type="http://schemas.openxmlformats.org/officeDocument/2006/relationships/hyperlink" Target="https://doi.org/10.1212/WNL.0000000000004162" TargetMode="External"/><Relationship Id="rId2533" Type="http://schemas.openxmlformats.org/officeDocument/2006/relationships/hyperlink" Target="https://authproxy.bma.org.uk/process/redirects?url=https://ovidsp.ovid.com/ovidweb.cgi?T=JS&amp;CSC=Y&amp;NEWS=N&amp;PAGE=fulltext&amp;D=emed16&amp;AN=72133307" TargetMode="External"/><Relationship Id="rId3865" Type="http://schemas.openxmlformats.org/officeDocument/2006/relationships/hyperlink" Target="https://authproxy.bma.org.uk/process/redirects?url=https://ovidsp.ovid.com/ovidweb.cgi?T=JS&amp;CSC=Y&amp;NEWS=N&amp;PAGE=fulltext&amp;D=emed23&amp;AN=637190141" TargetMode="External"/><Relationship Id="rId1203" Type="http://schemas.openxmlformats.org/officeDocument/2006/relationships/hyperlink" Target="https://doi.org/10.1111/add.12921" TargetMode="External"/><Relationship Id="rId2534" Type="http://schemas.openxmlformats.org/officeDocument/2006/relationships/hyperlink" Target="https://doi.org/10.1016/j.drugalcdep.2012.05.025" TargetMode="External"/><Relationship Id="rId3864" Type="http://schemas.openxmlformats.org/officeDocument/2006/relationships/hyperlink" Target="https://dx.doi.org/10.1097/01.ccm.0000808224.07693.64" TargetMode="External"/><Relationship Id="rId1204" Type="http://schemas.openxmlformats.org/officeDocument/2006/relationships/hyperlink" Target="https://dx.doi.org/10.1007/s40520-020-01693-y" TargetMode="External"/><Relationship Id="rId2535" Type="http://schemas.openxmlformats.org/officeDocument/2006/relationships/hyperlink" Target="https://dx.doi.org/10.1186/s13722-022-00354-x" TargetMode="External"/><Relationship Id="rId3867" Type="http://schemas.openxmlformats.org/officeDocument/2006/relationships/hyperlink" Target="https://dx.doi.org/10.1016/j.urology.2021.12.002" TargetMode="External"/><Relationship Id="rId1205" Type="http://schemas.openxmlformats.org/officeDocument/2006/relationships/hyperlink" Target="https://authproxy.bma.org.uk/process/redirects?url=https://ovidsp.ovid.com/ovidweb.cgi?T=JS&amp;CSC=Y&amp;NEWS=N&amp;PAGE=fulltext&amp;D=emed22&amp;AN=2006120187" TargetMode="External"/><Relationship Id="rId2536" Type="http://schemas.openxmlformats.org/officeDocument/2006/relationships/hyperlink" Target="https://authproxy.bma.org.uk/process/redirects?url=https://ovidsp.ovid.com/ovidweb.cgi?T=JS&amp;CSC=Y&amp;NEWS=N&amp;PAGE=fulltext&amp;D=emexa&amp;AN=639805364" TargetMode="External"/><Relationship Id="rId3866" Type="http://schemas.openxmlformats.org/officeDocument/2006/relationships/hyperlink" Target="https://doi.org/10.1016/j.schres.2010.11.025" TargetMode="External"/><Relationship Id="rId1206" Type="http://schemas.openxmlformats.org/officeDocument/2006/relationships/hyperlink" Target="https://doi.org/10.1037/h0100377" TargetMode="External"/><Relationship Id="rId2537" Type="http://schemas.openxmlformats.org/officeDocument/2006/relationships/hyperlink" Target="https://dx.doi.org/10.1097/OLQ.0000000000001594" TargetMode="External"/><Relationship Id="rId3869" Type="http://schemas.openxmlformats.org/officeDocument/2006/relationships/hyperlink" Target="https://doi.org/10.1080/09687630701267358" TargetMode="External"/><Relationship Id="rId1207" Type="http://schemas.openxmlformats.org/officeDocument/2006/relationships/hyperlink" Target="https://doi.org/10.1001/archpsyc.60.9.1043" TargetMode="External"/><Relationship Id="rId2538" Type="http://schemas.openxmlformats.org/officeDocument/2006/relationships/hyperlink" Target="https://authproxy.bma.org.uk/process/redirects?url=https://ovidsp.ovid.com/ovidweb.cgi?T=JS&amp;CSC=Y&amp;NEWS=N&amp;PAGE=fulltext&amp;D=emed24&amp;AN=2017432195" TargetMode="External"/><Relationship Id="rId3868" Type="http://schemas.openxmlformats.org/officeDocument/2006/relationships/hyperlink" Target="https://authproxy.bma.org.uk/process/redirects?url=https://ovidsp.ovid.com/ovidweb.cgi?T=JS&amp;CSC=Y&amp;NEWS=N&amp;PAGE=fulltext&amp;D=emed24&amp;AN=2016403203" TargetMode="External"/><Relationship Id="rId1208" Type="http://schemas.openxmlformats.org/officeDocument/2006/relationships/hyperlink" Target="https://dx.doi.org/10.1007/s00406-008-0831-x" TargetMode="External"/><Relationship Id="rId2539" Type="http://schemas.openxmlformats.org/officeDocument/2006/relationships/hyperlink" Target="https://dx.doi.org/10.1016/j.drugalcdep.2006.04.011" TargetMode="External"/><Relationship Id="rId1209" Type="http://schemas.openxmlformats.org/officeDocument/2006/relationships/hyperlink" Target="https://authproxy.bma.org.uk/process/redirects?url=https://ovidsp.ovid.com/ovidweb.cgi?T=JS&amp;CSC=Y&amp;NEWS=N&amp;PAGE=fulltext&amp;D=emed11&amp;AN=50421255" TargetMode="External"/><Relationship Id="rId3861" Type="http://schemas.openxmlformats.org/officeDocument/2006/relationships/hyperlink" Target="https://authproxy.bma.org.uk/process/redirects?url=https://ovidsp.ovid.com/ovidweb.cgi?T=JS&amp;CSC=Y&amp;NEWS=N&amp;PAGE=fulltext&amp;D=emed14&amp;AN=369893885" TargetMode="External"/><Relationship Id="rId2530" Type="http://schemas.openxmlformats.org/officeDocument/2006/relationships/hyperlink" Target="https://authproxy.bma.org.uk/process/redirects?url=https://ovidsp.ovid.com/ovidweb.cgi?T=JS&amp;CSC=Y&amp;NEWS=N&amp;PAGE=fulltext&amp;D=emed18&amp;AN=615320122" TargetMode="External"/><Relationship Id="rId3860" Type="http://schemas.openxmlformats.org/officeDocument/2006/relationships/hyperlink" Target="https://dx.doi.org/10.3109/15563650.2013.827707" TargetMode="External"/><Relationship Id="rId1200" Type="http://schemas.openxmlformats.org/officeDocument/2006/relationships/hyperlink" Target="https://dx.doi.org/10.1097/AAP.0b013e3181f3582c" TargetMode="External"/><Relationship Id="rId2531" Type="http://schemas.openxmlformats.org/officeDocument/2006/relationships/hyperlink" Target="https://doi.org/10.1111/jocn.12373" TargetMode="External"/><Relationship Id="rId3863" Type="http://schemas.openxmlformats.org/officeDocument/2006/relationships/hyperlink" Target="https://authproxy.bma.org.uk/process/redirects?url=https://ovidsp.ovid.com/ovidweb.cgi?T=JS&amp;CSC=Y&amp;NEWS=N&amp;PAGE=fulltext&amp;D=emed10&amp;AN=354011747" TargetMode="External"/><Relationship Id="rId1201" Type="http://schemas.openxmlformats.org/officeDocument/2006/relationships/hyperlink" Target="https://authproxy.bma.org.uk/process/redirects?url=https://ovidsp.ovid.com/ovidweb.cgi?T=JS&amp;CSC=Y&amp;NEWS=N&amp;PAGE=fulltext&amp;D=emed11&amp;AN=70287490" TargetMode="External"/><Relationship Id="rId2532" Type="http://schemas.openxmlformats.org/officeDocument/2006/relationships/hyperlink" Target="https://dx.doi.org/10.1038/npp.2015.327" TargetMode="External"/><Relationship Id="rId3862" Type="http://schemas.openxmlformats.org/officeDocument/2006/relationships/hyperlink" Target="https://dx.doi.org/10.1186/1471-227X-8-15" TargetMode="External"/><Relationship Id="rId1235" Type="http://schemas.openxmlformats.org/officeDocument/2006/relationships/hyperlink" Target="https://dx.doi.org/10.1111/pan.13672" TargetMode="External"/><Relationship Id="rId2566" Type="http://schemas.openxmlformats.org/officeDocument/2006/relationships/hyperlink" Target="https://dx.doi.org/10.1111/j.1532-5415.2012.04000.x" TargetMode="External"/><Relationship Id="rId3898" Type="http://schemas.openxmlformats.org/officeDocument/2006/relationships/hyperlink" Target="https://doi.org/10.1371/journal.pone.0232242" TargetMode="External"/><Relationship Id="rId1236" Type="http://schemas.openxmlformats.org/officeDocument/2006/relationships/hyperlink" Target="https://authproxy.bma.org.uk/process/redirects?url=https://ovidsp.ovid.com/ovidweb.cgi?T=JS&amp;CSC=Y&amp;NEWS=N&amp;PAGE=fulltext&amp;D=emed20&amp;AN=628306456" TargetMode="External"/><Relationship Id="rId2567" Type="http://schemas.openxmlformats.org/officeDocument/2006/relationships/hyperlink" Target="https://dx.doi.org/10.1111/j.1532-5415.2012.04000.x" TargetMode="External"/><Relationship Id="rId3897" Type="http://schemas.openxmlformats.org/officeDocument/2006/relationships/hyperlink" Target="https://authproxy.bma.org.uk/process/redirects?url=https://ovidsp.ovid.com/ovidweb.cgi?T=JS&amp;CSC=Y&amp;NEWS=N&amp;PAGE=fulltext&amp;D=emed20&amp;AN=628240041" TargetMode="External"/><Relationship Id="rId1237" Type="http://schemas.openxmlformats.org/officeDocument/2006/relationships/hyperlink" Target="https://dx.doi.org/10.47750/pnr.2022.13.S09.1044" TargetMode="External"/><Relationship Id="rId2568" Type="http://schemas.openxmlformats.org/officeDocument/2006/relationships/hyperlink" Target="https://authproxy.bma.org.uk/process/redirects?url=https://ovidsp.ovid.com/ovidweb.cgi?T=JS&amp;CSC=Y&amp;NEWS=N&amp;PAGE=fulltext&amp;D=emed13&amp;AN=70737701" TargetMode="External"/><Relationship Id="rId1238" Type="http://schemas.openxmlformats.org/officeDocument/2006/relationships/hyperlink" Target="https://authproxy.bma.org.uk/process/redirects?url=https://ovidsp.ovid.com/ovidweb.cgi?T=JS&amp;CSC=Y&amp;NEWS=N&amp;PAGE=fulltext&amp;D=emexa&amp;AN=2022163327" TargetMode="External"/><Relationship Id="rId2569" Type="http://schemas.openxmlformats.org/officeDocument/2006/relationships/hyperlink" Target="https://dx.doi.org/10.1007/s13181-020-00759-7" TargetMode="External"/><Relationship Id="rId3899" Type="http://schemas.openxmlformats.org/officeDocument/2006/relationships/hyperlink" Target="https://dx.doi.org/10.1200/JCO.2022.40.28_suppl.195" TargetMode="External"/><Relationship Id="rId1239" Type="http://schemas.openxmlformats.org/officeDocument/2006/relationships/hyperlink" Target="https://authproxy.bma.org.uk/process/redirects?url=https://ovidsp.ovid.com/ovidweb.cgi?T=JS&amp;CSC=Y&amp;NEWS=N&amp;PAGE=fulltext&amp;D=emed7&amp;AN=36748952" TargetMode="External"/><Relationship Id="rId409" Type="http://schemas.openxmlformats.org/officeDocument/2006/relationships/hyperlink" Target="https://dx.doi.org/10.1080/10826084.2020.1868521" TargetMode="External"/><Relationship Id="rId404" Type="http://schemas.openxmlformats.org/officeDocument/2006/relationships/hyperlink" Target="https://authproxy.bma.org.uk/process/redirects?url=https://ovidsp.ovid.com/ovidweb.cgi?T=JS&amp;CSC=Y&amp;NEWS=N&amp;PAGE=fulltext&amp;D=emed24&amp;AN=2021289054" TargetMode="External"/><Relationship Id="rId403" Type="http://schemas.openxmlformats.org/officeDocument/2006/relationships/hyperlink" Target="https://dx.doi.org/10.1089/can.2021.0089" TargetMode="External"/><Relationship Id="rId402" Type="http://schemas.openxmlformats.org/officeDocument/2006/relationships/hyperlink" Target="https://authproxy.bma.org.uk/process/redirects?url=https://ovidsp.ovid.com/ovidweb.cgi?T=JS&amp;CSC=Y&amp;NEWS=N&amp;PAGE=fulltext&amp;D=emed22&amp;AN=2014479697" TargetMode="External"/><Relationship Id="rId401" Type="http://schemas.openxmlformats.org/officeDocument/2006/relationships/hyperlink" Target="https://dx.doi.org/10.1016/j.drugalcdep.2021.108923" TargetMode="External"/><Relationship Id="rId408" Type="http://schemas.openxmlformats.org/officeDocument/2006/relationships/hyperlink" Target="https://authproxy.bma.org.uk/process/redirects?url=https://ovidsp.ovid.com/ovidweb.cgi?T=JS&amp;CSC=Y&amp;NEWS=N&amp;PAGE=fulltext&amp;D=emed12&amp;AN=51376222" TargetMode="External"/><Relationship Id="rId407" Type="http://schemas.openxmlformats.org/officeDocument/2006/relationships/hyperlink" Target="https://dx.doi.org/10.1016/j.burns.2011.03.004" TargetMode="External"/><Relationship Id="rId406" Type="http://schemas.openxmlformats.org/officeDocument/2006/relationships/hyperlink" Target="https://authproxy.bma.org.uk/process/redirects?url=https://ovidsp.ovid.com/ovidweb.cgi?T=JS&amp;CSC=Y&amp;NEWS=N&amp;PAGE=fulltext&amp;D=emed13&amp;AN=71176341" TargetMode="External"/><Relationship Id="rId405" Type="http://schemas.openxmlformats.org/officeDocument/2006/relationships/hyperlink" Target="https://dx.doi.org/10.1177/0269216312446391" TargetMode="External"/><Relationship Id="rId3890" Type="http://schemas.openxmlformats.org/officeDocument/2006/relationships/hyperlink" Target="https://authproxy.bma.org.uk/process/redirects?url=https://ovidsp.ovid.com/ovidweb.cgi?T=JS&amp;CSC=Y&amp;NEWS=N&amp;PAGE=fulltext&amp;D=emed19&amp;AN=624770182" TargetMode="External"/><Relationship Id="rId2560" Type="http://schemas.openxmlformats.org/officeDocument/2006/relationships/hyperlink" Target="https://authproxy.bma.org.uk/process/redirects?url=https://ovidsp.ovid.com/ovidweb.cgi?T=JS&amp;CSC=Y&amp;NEWS=N&amp;PAGE=fulltext&amp;D=emed24&amp;AN=2017933324" TargetMode="External"/><Relationship Id="rId3892" Type="http://schemas.openxmlformats.org/officeDocument/2006/relationships/hyperlink" Target="https://dx.doi.org/10.1016/j.burns.2008.08.017" TargetMode="External"/><Relationship Id="rId1230" Type="http://schemas.openxmlformats.org/officeDocument/2006/relationships/hyperlink" Target="https://authproxy.bma.org.uk/process/redirects?url=https://ovidsp.ovid.com/ovidweb.cgi?T=JS&amp;CSC=Y&amp;NEWS=N&amp;PAGE=fulltext&amp;D=emexa&amp;AN=2021894329" TargetMode="External"/><Relationship Id="rId2561" Type="http://schemas.openxmlformats.org/officeDocument/2006/relationships/hyperlink" Target="https://dx.doi.org/10.1016/j.drugalcdep.2015.07.958" TargetMode="External"/><Relationship Id="rId3891" Type="http://schemas.openxmlformats.org/officeDocument/2006/relationships/hyperlink" Target="https://doi.org/10.1111/adb.12182" TargetMode="External"/><Relationship Id="rId400" Type="http://schemas.openxmlformats.org/officeDocument/2006/relationships/hyperlink" Target="https://authproxy.bma.org.uk/process/redirects?url=https://ovidsp.ovid.com/ovidweb.cgi?T=JS&amp;CSC=Y&amp;NEWS=N&amp;PAGE=fulltext&amp;D=emed11&amp;AN=358240756" TargetMode="External"/><Relationship Id="rId1231" Type="http://schemas.openxmlformats.org/officeDocument/2006/relationships/hyperlink" Target="https://doi.org/10.1080/14659891.2022.2047804" TargetMode="External"/><Relationship Id="rId2562" Type="http://schemas.openxmlformats.org/officeDocument/2006/relationships/hyperlink" Target="https://authproxy.bma.org.uk/process/redirects?url=https://ovidsp.ovid.com/ovidweb.cgi?T=JS&amp;CSC=Y&amp;NEWS=N&amp;PAGE=fulltext&amp;D=emed16&amp;AN=72176427" TargetMode="External"/><Relationship Id="rId3894" Type="http://schemas.openxmlformats.org/officeDocument/2006/relationships/hyperlink" Target="https://dx.doi.org/10.1371/journal.pone.0106370" TargetMode="External"/><Relationship Id="rId1232" Type="http://schemas.openxmlformats.org/officeDocument/2006/relationships/hyperlink" Target="https://doi.org/10.1111/dar.12224" TargetMode="External"/><Relationship Id="rId2563" Type="http://schemas.openxmlformats.org/officeDocument/2006/relationships/hyperlink" Target="http://dx.doi.org/10.1093/sleep/25.7.765" TargetMode="External"/><Relationship Id="rId3893" Type="http://schemas.openxmlformats.org/officeDocument/2006/relationships/hyperlink" Target="https://authproxy.bma.org.uk/process/redirects?url=https://ovidsp.ovid.com/ovidweb.cgi?T=JS&amp;CSC=Y&amp;NEWS=N&amp;PAGE=fulltext&amp;D=emed11&amp;AN=50374642" TargetMode="External"/><Relationship Id="rId1233" Type="http://schemas.openxmlformats.org/officeDocument/2006/relationships/hyperlink" Target="https://dx.doi.org/10.3126/jnps.v32i3.6956" TargetMode="External"/><Relationship Id="rId2564" Type="http://schemas.openxmlformats.org/officeDocument/2006/relationships/hyperlink" Target="https://authproxy.bma.org.uk/process/redirects?url=https://ovidsp.ovid.com/ovidweb.cgi?T=JS&amp;CSC=Y&amp;NEWS=N&amp;PAGE=fulltext&amp;D=emed7&amp;AN=35216092" TargetMode="External"/><Relationship Id="rId3896" Type="http://schemas.openxmlformats.org/officeDocument/2006/relationships/hyperlink" Target="https://dx.doi.org/10.1111/acer.14059" TargetMode="External"/><Relationship Id="rId1234" Type="http://schemas.openxmlformats.org/officeDocument/2006/relationships/hyperlink" Target="https://authproxy.bma.org.uk/process/redirects?url=https://ovidsp.ovid.com/ovidweb.cgi?T=JS&amp;CSC=Y&amp;NEWS=N&amp;PAGE=fulltext&amp;D=emed13&amp;AN=368445948" TargetMode="External"/><Relationship Id="rId2565" Type="http://schemas.openxmlformats.org/officeDocument/2006/relationships/hyperlink" Target="https://doi.org/10.1111/ajad.12384" TargetMode="External"/><Relationship Id="rId3895" Type="http://schemas.openxmlformats.org/officeDocument/2006/relationships/hyperlink" Target="https://authproxy.bma.org.uk/process/redirects?url=https://ovidsp.ovid.com/ovidweb.cgi?T=JS&amp;CSC=Y&amp;NEWS=N&amp;PAGE=fulltext&amp;D=emed15&amp;AN=600017477" TargetMode="External"/><Relationship Id="rId1224" Type="http://schemas.openxmlformats.org/officeDocument/2006/relationships/hyperlink" Target="https://authproxy.bma.org.uk/process/redirects?url=https://ovidsp.ovid.com/ovidweb.cgi?T=JS&amp;CSC=Y&amp;NEWS=N&amp;PAGE=fulltext&amp;D=emed21&amp;AN=2010514124" TargetMode="External"/><Relationship Id="rId2555" Type="http://schemas.openxmlformats.org/officeDocument/2006/relationships/hyperlink" Target="https://authproxy.bma.org.uk/process/redirects?url=https://ovidsp.ovid.com/ovidweb.cgi?T=JS&amp;CSC=Y&amp;NEWS=N&amp;PAGE=fulltext&amp;D=emed20&amp;AN=629264288" TargetMode="External"/><Relationship Id="rId3887" Type="http://schemas.openxmlformats.org/officeDocument/2006/relationships/hyperlink" Target="https://dx.doi.org/10.1016/j.arth.2022.02.011" TargetMode="External"/><Relationship Id="rId1225" Type="http://schemas.openxmlformats.org/officeDocument/2006/relationships/hyperlink" Target="https://doi.org/10.1001/archpsyc.65.4.457" TargetMode="External"/><Relationship Id="rId2556" Type="http://schemas.openxmlformats.org/officeDocument/2006/relationships/hyperlink" Target="https://doi.org/10.1016/j.drugalcdep.2016.02.035" TargetMode="External"/><Relationship Id="rId3886" Type="http://schemas.openxmlformats.org/officeDocument/2006/relationships/hyperlink" Target="https://authproxy.bma.org.uk/process/redirects?url=https://ovidsp.ovid.com/ovidweb.cgi?T=JS&amp;CSC=Y&amp;NEWS=N&amp;PAGE=fulltext&amp;D=emed17&amp;AN=611444390" TargetMode="External"/><Relationship Id="rId1226" Type="http://schemas.openxmlformats.org/officeDocument/2006/relationships/hyperlink" Target="https://dx.doi.org/10.1186/s12891-015-0522-5" TargetMode="External"/><Relationship Id="rId2557" Type="http://schemas.openxmlformats.org/officeDocument/2006/relationships/hyperlink" Target="https://dx.doi.org/10.1186/1741-7015-11-237" TargetMode="External"/><Relationship Id="rId3889" Type="http://schemas.openxmlformats.org/officeDocument/2006/relationships/hyperlink" Target="https://dx.doi.org/10.3389/fphar.2018.00897" TargetMode="External"/><Relationship Id="rId1227" Type="http://schemas.openxmlformats.org/officeDocument/2006/relationships/hyperlink" Target="https://authproxy.bma.org.uk/process/redirects?url=https://ovidsp.ovid.com/ovidweb.cgi?T=JS&amp;CSC=Y&amp;NEWS=N&amp;PAGE=fulltext&amp;D=emed16&amp;AN=603991542" TargetMode="External"/><Relationship Id="rId2558" Type="http://schemas.openxmlformats.org/officeDocument/2006/relationships/hyperlink" Target="https://authproxy.bma.org.uk/process/redirects?url=https://ovidsp.ovid.com/ovidweb.cgi?T=JS&amp;CSC=Y&amp;NEWS=N&amp;PAGE=fulltext&amp;D=emed14&amp;AN=370306628" TargetMode="External"/><Relationship Id="rId3888" Type="http://schemas.openxmlformats.org/officeDocument/2006/relationships/hyperlink" Target="https://authproxy.bma.org.uk/process/redirects?url=https://ovidsp.ovid.com/ovidweb.cgi?T=JS&amp;CSC=Y&amp;NEWS=N&amp;PAGE=fulltext&amp;D=emed24&amp;AN=2017124119" TargetMode="External"/><Relationship Id="rId1228" Type="http://schemas.openxmlformats.org/officeDocument/2006/relationships/hyperlink" Target="https://authproxy.bma.org.uk/process/redirects?url=https://ovidsp.ovid.com/ovidweb.cgi?T=JS&amp;CSC=Y&amp;NEWS=N&amp;PAGE=fulltext&amp;D=emexb&amp;AN=642640128" TargetMode="External"/><Relationship Id="rId2559" Type="http://schemas.openxmlformats.org/officeDocument/2006/relationships/hyperlink" Target="https://dx.doi.org/10.1007/s40266-022-00953-y" TargetMode="External"/><Relationship Id="rId1229" Type="http://schemas.openxmlformats.org/officeDocument/2006/relationships/hyperlink" Target="https://dx.doi.org/10.1080/14737175.2023.2181696" TargetMode="External"/><Relationship Id="rId3881" Type="http://schemas.openxmlformats.org/officeDocument/2006/relationships/hyperlink" Target="https://dx.doi.org/10.1080/15563650.2020.1804238" TargetMode="External"/><Relationship Id="rId2550" Type="http://schemas.openxmlformats.org/officeDocument/2006/relationships/hyperlink" Target="https://dx.doi.org/10.1016/j.amsu.2022.104959" TargetMode="External"/><Relationship Id="rId3880" Type="http://schemas.openxmlformats.org/officeDocument/2006/relationships/hyperlink" Target="https://authproxy.bma.org.uk/process/redirects?url=https://ovidsp.ovid.com/ovidweb.cgi?T=JS&amp;CSC=Y&amp;NEWS=N&amp;PAGE=fulltext&amp;D=emed24&amp;AN=2014888647" TargetMode="External"/><Relationship Id="rId1220" Type="http://schemas.openxmlformats.org/officeDocument/2006/relationships/hyperlink" Target="https://authproxy.bma.org.uk/process/redirects?url=https://ovidsp.ovid.com/ovidweb.cgi?T=JS&amp;CSC=Y&amp;NEWS=N&amp;PAGE=fulltext&amp;D=emed24&amp;AN=2011122785" TargetMode="External"/><Relationship Id="rId2551" Type="http://schemas.openxmlformats.org/officeDocument/2006/relationships/hyperlink" Target="https://authproxy.bma.org.uk/process/redirects?url=https://ovidsp.ovid.com/ovidweb.cgi?T=JS&amp;CSC=Y&amp;NEWS=N&amp;PAGE=fulltext&amp;D=emexa&amp;AN=2021357831" TargetMode="External"/><Relationship Id="rId3883" Type="http://schemas.openxmlformats.org/officeDocument/2006/relationships/hyperlink" Target="https://dx.doi.org/10.1016/S1754-3207%2808%2960009-7" TargetMode="External"/><Relationship Id="rId1221" Type="http://schemas.openxmlformats.org/officeDocument/2006/relationships/hyperlink" Target="https://dx.doi.org/10.4103/0970-9185.209739" TargetMode="External"/><Relationship Id="rId2552" Type="http://schemas.openxmlformats.org/officeDocument/2006/relationships/hyperlink" Target="https://dx.doi.org/10.1111/anae.15385" TargetMode="External"/><Relationship Id="rId3882" Type="http://schemas.openxmlformats.org/officeDocument/2006/relationships/hyperlink" Target="https://authproxy.bma.org.uk/process/redirects?url=https://ovidsp.ovid.com/ovidweb.cgi?T=JS&amp;CSC=Y&amp;NEWS=N&amp;PAGE=fulltext&amp;D=emed21&amp;AN=634337383" TargetMode="External"/><Relationship Id="rId1222" Type="http://schemas.openxmlformats.org/officeDocument/2006/relationships/hyperlink" Target="https://authproxy.bma.org.uk/process/redirects?url=https://ovidsp.ovid.com/ovidweb.cgi?T=JS&amp;CSC=Y&amp;NEWS=N&amp;PAGE=fulltext&amp;D=emed18&amp;AN=617286613" TargetMode="External"/><Relationship Id="rId2553" Type="http://schemas.openxmlformats.org/officeDocument/2006/relationships/hyperlink" Target="https://authproxy.bma.org.uk/process/redirects?url=https://ovidsp.ovid.com/ovidweb.cgi?T=JS&amp;CSC=Y&amp;NEWS=N&amp;PAGE=fulltext&amp;D=emed22&amp;AN=2010157334" TargetMode="External"/><Relationship Id="rId3885" Type="http://schemas.openxmlformats.org/officeDocument/2006/relationships/hyperlink" Target="https://dx.doi.org/10.1097/j.pain.0000000000000580" TargetMode="External"/><Relationship Id="rId1223" Type="http://schemas.openxmlformats.org/officeDocument/2006/relationships/hyperlink" Target="https://authproxy.bma.org.uk/process/redirects?url=https://ovidsp.ovid.com/ovidweb.cgi?T=JS&amp;CSC=Y&amp;NEWS=N&amp;PAGE=fulltext&amp;D=emed24&amp;AN=2017299908" TargetMode="External"/><Relationship Id="rId2554" Type="http://schemas.openxmlformats.org/officeDocument/2006/relationships/hyperlink" Target="https://dx.doi.org/10.1002/pds.4864" TargetMode="External"/><Relationship Id="rId3884" Type="http://schemas.openxmlformats.org/officeDocument/2006/relationships/hyperlink" Target="https://authproxy.bma.org.uk/process/redirects?url=https://ovidsp.ovid.com/ovidweb.cgi?T=JS&amp;CSC=Y&amp;NEWS=N&amp;PAGE=fulltext&amp;D=emed10&amp;AN=351597808" TargetMode="External"/><Relationship Id="rId2500" Type="http://schemas.openxmlformats.org/officeDocument/2006/relationships/hyperlink" Target="https://doi.org/10.1037/ser0000690" TargetMode="External"/><Relationship Id="rId3832" Type="http://schemas.openxmlformats.org/officeDocument/2006/relationships/hyperlink" Target="https://dx.doi.org/10.1002/bjs.1800751128" TargetMode="External"/><Relationship Id="rId2501" Type="http://schemas.openxmlformats.org/officeDocument/2006/relationships/hyperlink" Target="https://authproxy.bma.org.uk/process/redirects?url=https://ovidsp.ovid.com/ovidweb.cgi?T=JS&amp;CSC=Y&amp;NEWS=N&amp;PAGE=fulltext&amp;D=emed23&amp;AN=638786622" TargetMode="External"/><Relationship Id="rId3831" Type="http://schemas.openxmlformats.org/officeDocument/2006/relationships/hyperlink" Target="https://authproxy.bma.org.uk/process/redirects?url=https://ovidsp.ovid.com/ovidweb.cgi?T=JS&amp;CSC=Y&amp;NEWS=N&amp;PAGE=fulltext&amp;D=emexb&amp;AN=2024766432" TargetMode="External"/><Relationship Id="rId2502" Type="http://schemas.openxmlformats.org/officeDocument/2006/relationships/hyperlink" Target="https://doi.org/10.1007/s00406-013-0420-5" TargetMode="External"/><Relationship Id="rId3834" Type="http://schemas.openxmlformats.org/officeDocument/2006/relationships/hyperlink" Target="https://dx.doi.org/10.1038/npp.2017.264" TargetMode="External"/><Relationship Id="rId2503" Type="http://schemas.openxmlformats.org/officeDocument/2006/relationships/hyperlink" Target="https://dx.doi.org/10.1111/add.16087" TargetMode="External"/><Relationship Id="rId3833" Type="http://schemas.openxmlformats.org/officeDocument/2006/relationships/hyperlink" Target="https://authproxy.bma.org.uk/process/redirects?url=https://ovidsp.ovid.com/ovidweb.cgi?T=JS&amp;CSC=Y&amp;NEWS=N&amp;PAGE=fulltext&amp;D=emed4&amp;AN=18264619" TargetMode="External"/><Relationship Id="rId2504" Type="http://schemas.openxmlformats.org/officeDocument/2006/relationships/hyperlink" Target="https://authproxy.bma.org.uk/process/redirects?url=https://ovidsp.ovid.com/ovidweb.cgi?T=JS&amp;CSC=Y&amp;NEWS=N&amp;PAGE=fulltext&amp;D=emexa&amp;AN=639561181" TargetMode="External"/><Relationship Id="rId3836" Type="http://schemas.openxmlformats.org/officeDocument/2006/relationships/hyperlink" Target="https://dx.doi.org/10.1136/jim-2022-SRMC.321" TargetMode="External"/><Relationship Id="rId2505" Type="http://schemas.openxmlformats.org/officeDocument/2006/relationships/hyperlink" Target="https://doi.org/10.1016/j.drugalcdep.2015.03.021" TargetMode="External"/><Relationship Id="rId3835" Type="http://schemas.openxmlformats.org/officeDocument/2006/relationships/hyperlink" Target="https://authproxy.bma.org.uk/process/redirects?url=https://ovidsp.ovid.com/ovidweb.cgi?T=JS&amp;CSC=Y&amp;NEWS=N&amp;PAGE=fulltext&amp;D=emed18&amp;AN=619901387" TargetMode="External"/><Relationship Id="rId2506" Type="http://schemas.openxmlformats.org/officeDocument/2006/relationships/hyperlink" Target="https://doi.org/10.1016/j.drugalcdep.2003.10.003" TargetMode="External"/><Relationship Id="rId3838" Type="http://schemas.openxmlformats.org/officeDocument/2006/relationships/hyperlink" Target="https://dx.doi.org/10.1001/archpsyc.55.10.913" TargetMode="External"/><Relationship Id="rId2507" Type="http://schemas.openxmlformats.org/officeDocument/2006/relationships/hyperlink" Target="https://dx.doi.org/10.1111/1475-6773.13472" TargetMode="External"/><Relationship Id="rId3837" Type="http://schemas.openxmlformats.org/officeDocument/2006/relationships/hyperlink" Target="https://authproxy.bma.org.uk/process/redirects?url=https://ovidsp.ovid.com/ovidweb.cgi?T=JS&amp;CSC=Y&amp;NEWS=N&amp;PAGE=fulltext&amp;D=emed23&amp;AN=637253492" TargetMode="External"/><Relationship Id="rId2508" Type="http://schemas.openxmlformats.org/officeDocument/2006/relationships/hyperlink" Target="https://authproxy.bma.org.uk/process/redirects?url=https://ovidsp.ovid.com/ovidweb.cgi?T=JS&amp;CSC=Y&amp;NEWS=N&amp;PAGE=fulltext&amp;D=emed21&amp;AN=633914801" TargetMode="External"/><Relationship Id="rId2509" Type="http://schemas.openxmlformats.org/officeDocument/2006/relationships/hyperlink" Target="https://doi.org/10.1186/1477-7517-9-5" TargetMode="External"/><Relationship Id="rId3839" Type="http://schemas.openxmlformats.org/officeDocument/2006/relationships/hyperlink" Target="https://authproxy.bma.org.uk/process/redirects?url=https://ovidsp.ovid.com/ovidweb.cgi?T=JS&amp;CSC=Y&amp;NEWS=N&amp;PAGE=fulltext&amp;D=emed6&amp;AN=28465781" TargetMode="External"/><Relationship Id="rId3830" Type="http://schemas.openxmlformats.org/officeDocument/2006/relationships/hyperlink" Target="https://dx.doi.org/10.1016/j.jse.2023.02.138" TargetMode="External"/><Relationship Id="rId3821" Type="http://schemas.openxmlformats.org/officeDocument/2006/relationships/hyperlink" Target="https://dx.doi.org/10.1016/j.jclinane.2021.110167" TargetMode="External"/><Relationship Id="rId3820" Type="http://schemas.openxmlformats.org/officeDocument/2006/relationships/hyperlink" Target="https://authproxy.bma.org.uk/process/redirects?url=https://ovidsp.ovid.com/ovidweb.cgi?T=JS&amp;CSC=Y&amp;NEWS=N&amp;PAGE=fulltext&amp;D=emed15&amp;AN=600055474" TargetMode="External"/><Relationship Id="rId3823" Type="http://schemas.openxmlformats.org/officeDocument/2006/relationships/hyperlink" Target="https://dx.doi.org/10.1177/1071100719862606" TargetMode="External"/><Relationship Id="rId3822" Type="http://schemas.openxmlformats.org/officeDocument/2006/relationships/hyperlink" Target="https://authproxy.bma.org.uk/process/redirects?url=https://ovidsp.ovid.com/ovidweb.cgi?T=JS&amp;CSC=Y&amp;NEWS=N&amp;PAGE=fulltext&amp;D=emed22&amp;AN=2010755051" TargetMode="External"/><Relationship Id="rId3825" Type="http://schemas.openxmlformats.org/officeDocument/2006/relationships/hyperlink" Target="https://dx.doi.org/10.1097/SPV.0000000000000844" TargetMode="External"/><Relationship Id="rId3824" Type="http://schemas.openxmlformats.org/officeDocument/2006/relationships/hyperlink" Target="https://authproxy.bma.org.uk/process/redirects?url=https://ovidsp.ovid.com/ovidweb.cgi?T=JS&amp;CSC=Y&amp;NEWS=N&amp;PAGE=fulltext&amp;D=emed20&amp;AN=628856987" TargetMode="External"/><Relationship Id="rId3827" Type="http://schemas.openxmlformats.org/officeDocument/2006/relationships/hyperlink" Target="https://dx.doi.org/10.1111/aas.14139" TargetMode="External"/><Relationship Id="rId3826" Type="http://schemas.openxmlformats.org/officeDocument/2006/relationships/hyperlink" Target="https://authproxy.bma.org.uk/process/redirects?url=https://ovidsp.ovid.com/ovidweb.cgi?T=JS&amp;CSC=Y&amp;NEWS=N&amp;PAGE=fulltext&amp;D=emed22&amp;AN=635012343" TargetMode="External"/><Relationship Id="rId3829" Type="http://schemas.openxmlformats.org/officeDocument/2006/relationships/hyperlink" Target="https://authproxy.bma.org.uk/process/redirects?url=https://ovidsp.ovid.com/ovidweb.cgi?T=JS&amp;CSC=Y&amp;NEWS=N&amp;PAGE=fulltext&amp;D=emed12&amp;AN=70681683" TargetMode="External"/><Relationship Id="rId3828" Type="http://schemas.openxmlformats.org/officeDocument/2006/relationships/hyperlink" Target="https://authproxy.bma.org.uk/process/redirects?url=https://ovidsp.ovid.com/ovidweb.cgi?T=JS&amp;CSC=Y&amp;NEWS=N&amp;PAGE=fulltext&amp;D=emed24&amp;AN=2018866525" TargetMode="External"/><Relationship Id="rId2522" Type="http://schemas.openxmlformats.org/officeDocument/2006/relationships/hyperlink" Target="https://authproxy.bma.org.uk/process/redirects?url=https://ovidsp.ovid.com/ovidweb.cgi?T=JS&amp;CSC=Y&amp;NEWS=N&amp;PAGE=fulltext&amp;D=emed14&amp;AN=71029247" TargetMode="External"/><Relationship Id="rId3854" Type="http://schemas.openxmlformats.org/officeDocument/2006/relationships/hyperlink" Target="https://authproxy.bma.org.uk/process/redirects?url=https://ovidsp.ovid.com/ovidweb.cgi?T=JS&amp;CSC=Y&amp;NEWS=N&amp;PAGE=fulltext&amp;D=emed20&amp;AN=2001365052" TargetMode="External"/><Relationship Id="rId2523" Type="http://schemas.openxmlformats.org/officeDocument/2006/relationships/hyperlink" Target="https://doi.org/10.1016/j.drugpo.2016.03.005" TargetMode="External"/><Relationship Id="rId3853" Type="http://schemas.openxmlformats.org/officeDocument/2006/relationships/hyperlink" Target="https://dx.doi.org/10.1016/j.neulet.2018.11.044" TargetMode="External"/><Relationship Id="rId2524" Type="http://schemas.openxmlformats.org/officeDocument/2006/relationships/hyperlink" Target="https://dx.doi.org/10.1080/00325481.2017.1367065" TargetMode="External"/><Relationship Id="rId3856" Type="http://schemas.openxmlformats.org/officeDocument/2006/relationships/hyperlink" Target="https://authproxy.bma.org.uk/process/redirects?url=https://ovidsp.ovid.com/ovidweb.cgi?T=JS&amp;CSC=Y&amp;NEWS=N&amp;PAGE=fulltext&amp;D=emed24&amp;AN=2007058784" TargetMode="External"/><Relationship Id="rId2525" Type="http://schemas.openxmlformats.org/officeDocument/2006/relationships/hyperlink" Target="https://authproxy.bma.org.uk/process/redirects?url=https://ovidsp.ovid.com/ovidweb.cgi?T=JS&amp;CSC=Y&amp;NEWS=N&amp;PAGE=fulltext&amp;D=emed18&amp;AN=633760996" TargetMode="External"/><Relationship Id="rId3855" Type="http://schemas.openxmlformats.org/officeDocument/2006/relationships/hyperlink" Target="https://dx.doi.org/10.1177/0145561320968926" TargetMode="External"/><Relationship Id="rId2526" Type="http://schemas.openxmlformats.org/officeDocument/2006/relationships/hyperlink" Target="https://authproxy.bma.org.uk/process/redirects?url=https://ovidsp.ovid.com/ovidweb.cgi?T=JS&amp;CSC=Y&amp;NEWS=N&amp;PAGE=fulltext&amp;D=emed19&amp;AN=621052628" TargetMode="External"/><Relationship Id="rId3858" Type="http://schemas.openxmlformats.org/officeDocument/2006/relationships/hyperlink" Target="https://dx.doi.org/10.1093/cid/ciz894" TargetMode="External"/><Relationship Id="rId2527" Type="http://schemas.openxmlformats.org/officeDocument/2006/relationships/hyperlink" Target="https://dx.doi.org/10.3928/02793695-20180503-05" TargetMode="External"/><Relationship Id="rId3857" Type="http://schemas.openxmlformats.org/officeDocument/2006/relationships/hyperlink" Target="https://authproxy.bma.org.uk/process/redirects?url=https://ovidsp.ovid.com/ovidweb.cgi?T=JS&amp;CSC=Y&amp;NEWS=N&amp;PAGE=fulltext&amp;D=emed14&amp;AN=368999242" TargetMode="External"/><Relationship Id="rId2528" Type="http://schemas.openxmlformats.org/officeDocument/2006/relationships/hyperlink" Target="https://authproxy.bma.org.uk/process/redirects?url=https://ovidsp.ovid.com/ovidweb.cgi?T=JS&amp;CSC=Y&amp;NEWS=N&amp;PAGE=fulltext&amp;D=emed19&amp;AN=624200513" TargetMode="External"/><Relationship Id="rId2529" Type="http://schemas.openxmlformats.org/officeDocument/2006/relationships/hyperlink" Target="https://dx.doi.org/10.1097/BOT.0000000000000793" TargetMode="External"/><Relationship Id="rId3859" Type="http://schemas.openxmlformats.org/officeDocument/2006/relationships/hyperlink" Target="https://authproxy.bma.org.uk/process/redirects?url=https://ovidsp.ovid.com/ovidweb.cgi?T=JS&amp;CSC=Y&amp;NEWS=N&amp;PAGE=fulltext&amp;D=emed21&amp;AN=632828045" TargetMode="External"/><Relationship Id="rId3850" Type="http://schemas.openxmlformats.org/officeDocument/2006/relationships/hyperlink" Target="https://authproxy.bma.org.uk/process/redirects?url=https://ovidsp.ovid.com/ovidweb.cgi?T=JS&amp;CSC=Y&amp;NEWS=N&amp;PAGE=fulltext&amp;D=emed21&amp;AN=632536295" TargetMode="External"/><Relationship Id="rId2520" Type="http://schemas.openxmlformats.org/officeDocument/2006/relationships/hyperlink" Target="https://authproxy.bma.org.uk/process/redirects?url=https://ovidsp.ovid.com/ovidweb.cgi?T=JS&amp;CSC=Y&amp;NEWS=N&amp;PAGE=fulltext&amp;D=emed19&amp;AN=624565056" TargetMode="External"/><Relationship Id="rId3852" Type="http://schemas.openxmlformats.org/officeDocument/2006/relationships/hyperlink" Target="https://authproxy.bma.org.uk/process/redirects?url=https://ovidsp.ovid.com/ovidweb.cgi?T=JS&amp;CSC=Y&amp;NEWS=N&amp;PAGE=fulltext&amp;D=emed21&amp;AN=631721997" TargetMode="External"/><Relationship Id="rId2521" Type="http://schemas.openxmlformats.org/officeDocument/2006/relationships/hyperlink" Target="https://dx.doi.org/10.1016/j.jpain.2013.01.641" TargetMode="External"/><Relationship Id="rId3851" Type="http://schemas.openxmlformats.org/officeDocument/2006/relationships/hyperlink" Target="https://dx.doi.org/10.1007/s13181-020-00759-7" TargetMode="External"/><Relationship Id="rId2511" Type="http://schemas.openxmlformats.org/officeDocument/2006/relationships/hyperlink" Target="https://authproxy.bma.org.uk/process/redirects?url=https://ovidsp.ovid.com/ovidweb.cgi?T=JS&amp;CSC=Y&amp;NEWS=N&amp;PAGE=fulltext&amp;D=emed22&amp;AN=2004435127" TargetMode="External"/><Relationship Id="rId3843" Type="http://schemas.openxmlformats.org/officeDocument/2006/relationships/hyperlink" Target="https://authproxy.bma.org.uk/process/redirects?url=https://ovidsp.ovid.com/ovidweb.cgi?T=JS&amp;CSC=Y&amp;NEWS=N&amp;PAGE=fulltext&amp;D=emed18&amp;AN=633761050" TargetMode="External"/><Relationship Id="rId2512" Type="http://schemas.openxmlformats.org/officeDocument/2006/relationships/hyperlink" Target="https://dx.doi.org/10.1016/j.ajog.2021.11.254" TargetMode="External"/><Relationship Id="rId3842" Type="http://schemas.openxmlformats.org/officeDocument/2006/relationships/hyperlink" Target="https://dx.doi.org/10.1080/00325481.2017.1367065" TargetMode="External"/><Relationship Id="rId2513" Type="http://schemas.openxmlformats.org/officeDocument/2006/relationships/hyperlink" Target="https://authproxy.bma.org.uk/process/redirects?url=https://ovidsp.ovid.com/ovidweb.cgi?T=JS&amp;CSC=Y&amp;NEWS=N&amp;PAGE=fulltext&amp;D=emed23&amp;AN=2016042825" TargetMode="External"/><Relationship Id="rId3845" Type="http://schemas.openxmlformats.org/officeDocument/2006/relationships/hyperlink" Target="https://dx.doi.org/10.1016/j.pupt.2004.09.010" TargetMode="External"/><Relationship Id="rId2514" Type="http://schemas.openxmlformats.org/officeDocument/2006/relationships/hyperlink" Target="https://dx.doi.org/10.1097/01.dcr.0000482708.50838.af" TargetMode="External"/><Relationship Id="rId3844" Type="http://schemas.openxmlformats.org/officeDocument/2006/relationships/hyperlink" Target="https://authproxy.bma.org.uk/process/redirects?url=https://ovidsp.ovid.com/ovidweb.cgi?T=JS&amp;CSC=Y&amp;NEWS=N&amp;PAGE=fulltext&amp;D=emed12&amp;AN=70735499" TargetMode="External"/><Relationship Id="rId2515" Type="http://schemas.openxmlformats.org/officeDocument/2006/relationships/hyperlink" Target="https://authproxy.bma.org.uk/process/redirects?url=https://ovidsp.ovid.com/ovidweb.cgi?T=JS&amp;CSC=Y&amp;NEWS=N&amp;PAGE=fulltext&amp;D=emed17&amp;AN=72308835" TargetMode="External"/><Relationship Id="rId3847" Type="http://schemas.openxmlformats.org/officeDocument/2006/relationships/hyperlink" Target="https://doi.org/10.1300/J233v06n02_05" TargetMode="External"/><Relationship Id="rId2516" Type="http://schemas.openxmlformats.org/officeDocument/2006/relationships/hyperlink" Target="https://doi.org/10.1080/02791072.2007.10400609" TargetMode="External"/><Relationship Id="rId3846" Type="http://schemas.openxmlformats.org/officeDocument/2006/relationships/hyperlink" Target="https://authproxy.bma.org.uk/process/redirects?url=https://ovidsp.ovid.com/ovidweb.cgi?T=JS&amp;CSC=Y&amp;NEWS=N&amp;PAGE=fulltext&amp;D=emed8&amp;AN=39572491" TargetMode="External"/><Relationship Id="rId2517" Type="http://schemas.openxmlformats.org/officeDocument/2006/relationships/hyperlink" Target="https://doi.org/10.1017/S0033291708005096" TargetMode="External"/><Relationship Id="rId3849" Type="http://schemas.openxmlformats.org/officeDocument/2006/relationships/hyperlink" Target="https://dx.doi.org/10.1136/bmjopen-2020-036860" TargetMode="External"/><Relationship Id="rId2518" Type="http://schemas.openxmlformats.org/officeDocument/2006/relationships/hyperlink" Target="https://doi.org/10.3109/10826080902873010" TargetMode="External"/><Relationship Id="rId3848" Type="http://schemas.openxmlformats.org/officeDocument/2006/relationships/hyperlink" Target="https://doi.org/10.1176/appi.ajp.2015.15081082" TargetMode="External"/><Relationship Id="rId2519" Type="http://schemas.openxmlformats.org/officeDocument/2006/relationships/hyperlink" Target="https://dx.doi.org/10.1002/hep.30257" TargetMode="External"/><Relationship Id="rId3841" Type="http://schemas.openxmlformats.org/officeDocument/2006/relationships/hyperlink" Target="https://authproxy.bma.org.uk/process/redirects?url=https://ovidsp.ovid.com/ovidweb.cgi?T=JS&amp;CSC=Y&amp;NEWS=N&amp;PAGE=fulltext&amp;D=emed24&amp;AN=2019047703" TargetMode="External"/><Relationship Id="rId2510" Type="http://schemas.openxmlformats.org/officeDocument/2006/relationships/hyperlink" Target="https://dx.doi.org/10.1080/17843286.2020.1741228" TargetMode="External"/><Relationship Id="rId3840" Type="http://schemas.openxmlformats.org/officeDocument/2006/relationships/hyperlink" Target="https://dx.doi.org/10.1016/j.jpsychires.2022.06.036" TargetMode="External"/><Relationship Id="rId4327" Type="http://schemas.openxmlformats.org/officeDocument/2006/relationships/hyperlink" Target="https://authproxy.bma.org.uk/process/redirects?url=https://ovidsp.ovid.com/ovidweb.cgi?T=JS&amp;CSC=Y&amp;NEWS=N&amp;PAGE=fulltext&amp;D=emed22&amp;AN=2010379328" TargetMode="External"/><Relationship Id="rId5659" Type="http://schemas.openxmlformats.org/officeDocument/2006/relationships/hyperlink" Target="https://dx.doi.org/10.1177/0333102419859835" TargetMode="External"/><Relationship Id="rId4326" Type="http://schemas.openxmlformats.org/officeDocument/2006/relationships/hyperlink" Target="https://dx.doi.org/10.1016/j.brainresbull.2020.11.017" TargetMode="External"/><Relationship Id="rId4329" Type="http://schemas.openxmlformats.org/officeDocument/2006/relationships/hyperlink" Target="https://dx.doi.org/10.1016/j.jsat.2022.108774" TargetMode="External"/><Relationship Id="rId5657" Type="http://schemas.openxmlformats.org/officeDocument/2006/relationships/hyperlink" Target="https://authproxy.bma.org.uk/process/redirects?url=https://ovidsp.ovid.com/ovidweb.cgi?T=JS&amp;CSC=Y&amp;NEWS=N&amp;PAGE=fulltext&amp;D=emed22&amp;AN=636066066" TargetMode="External"/><Relationship Id="rId4328" Type="http://schemas.openxmlformats.org/officeDocument/2006/relationships/hyperlink" Target="https://doi.org/10.1016/j.chiabu.2007.12.002" TargetMode="External"/><Relationship Id="rId5658" Type="http://schemas.openxmlformats.org/officeDocument/2006/relationships/hyperlink" Target="https://doi.org/10.3109/00952990.2011.591465" TargetMode="External"/><Relationship Id="rId469" Type="http://schemas.openxmlformats.org/officeDocument/2006/relationships/hyperlink" Target="https://authproxy.bma.org.uk/process/redirects?url=https://ovidsp.ovid.com/ovidweb.cgi?T=JS&amp;CSC=Y&amp;NEWS=N&amp;PAGE=fulltext&amp;D=emed18&amp;AN=618840658" TargetMode="External"/><Relationship Id="rId468" Type="http://schemas.openxmlformats.org/officeDocument/2006/relationships/hyperlink" Target="https://authproxy.bma.org.uk/process/redirects?url=https://ovidsp.ovid.com/ovidweb.cgi?T=JS&amp;CSC=Y&amp;NEWS=N&amp;PAGE=fulltext&amp;D=emed18&amp;AN=614356799" TargetMode="External"/><Relationship Id="rId467" Type="http://schemas.openxmlformats.org/officeDocument/2006/relationships/hyperlink" Target="https://dx.doi.org/10.1080/08039488.2016.1275782" TargetMode="External"/><Relationship Id="rId1290" Type="http://schemas.openxmlformats.org/officeDocument/2006/relationships/hyperlink" Target="https://authproxy.bma.org.uk/process/redirects?url=https://ovidsp.ovid.com/ovidweb.cgi?T=JS&amp;CSC=Y&amp;NEWS=N&amp;PAGE=fulltext&amp;D=emed17&amp;AN=611853500" TargetMode="External"/><Relationship Id="rId1291" Type="http://schemas.openxmlformats.org/officeDocument/2006/relationships/hyperlink" Target="https://authproxy.bma.org.uk/process/redirects?url=https://ovidsp.ovid.com/ovidweb.cgi?T=JS&amp;CSC=Y&amp;NEWS=N&amp;PAGE=fulltext&amp;D=emed12&amp;AN=70510688" TargetMode="External"/><Relationship Id="rId1292" Type="http://schemas.openxmlformats.org/officeDocument/2006/relationships/hyperlink" Target="https://dx.doi.org/10.52711/0974-360X.2021.00338" TargetMode="External"/><Relationship Id="rId462" Type="http://schemas.openxmlformats.org/officeDocument/2006/relationships/hyperlink" Target="https://doi.org/10.1097/YCT.0000000000000366" TargetMode="External"/><Relationship Id="rId1293" Type="http://schemas.openxmlformats.org/officeDocument/2006/relationships/hyperlink" Target="https://authproxy.bma.org.uk/process/redirects?url=https://ovidsp.ovid.com/ovidweb.cgi?T=JS&amp;CSC=Y&amp;NEWS=N&amp;PAGE=fulltext&amp;D=emed22&amp;AN=2007503890" TargetMode="External"/><Relationship Id="rId5651" Type="http://schemas.openxmlformats.org/officeDocument/2006/relationships/hyperlink" Target="https://dx.doi.org/10.1002/pds.5518" TargetMode="External"/><Relationship Id="rId461" Type="http://schemas.openxmlformats.org/officeDocument/2006/relationships/hyperlink" Target="https://doi.org/10.1016/j.drugalcdep.2018.04.016" TargetMode="External"/><Relationship Id="rId1294" Type="http://schemas.openxmlformats.org/officeDocument/2006/relationships/hyperlink" Target="https://dx.doi.org/10.22159/ajpcr.2023.v16i4.47759" TargetMode="External"/><Relationship Id="rId5652" Type="http://schemas.openxmlformats.org/officeDocument/2006/relationships/hyperlink" Target="https://authproxy.bma.org.uk/process/redirects?url=https://ovidsp.ovid.com/ovidweb.cgi?T=JS&amp;CSC=Y&amp;NEWS=N&amp;PAGE=fulltext&amp;D=emexa&amp;AN=641675811" TargetMode="External"/><Relationship Id="rId460" Type="http://schemas.openxmlformats.org/officeDocument/2006/relationships/hyperlink" Target="https://authproxy.bma.org.uk/process/redirects?url=https://ovidsp.ovid.com/ovidweb.cgi?T=JS&amp;CSC=Y&amp;NEWS=N&amp;PAGE=fulltext&amp;D=emed14&amp;AN=370398761" TargetMode="External"/><Relationship Id="rId1295" Type="http://schemas.openxmlformats.org/officeDocument/2006/relationships/hyperlink" Target="https://authproxy.bma.org.uk/process/redirects?url=https://ovidsp.ovid.com/ovidweb.cgi?T=JS&amp;CSC=Y&amp;NEWS=N&amp;PAGE=fulltext&amp;D=emexa&amp;AN=2023810858" TargetMode="External"/><Relationship Id="rId4321" Type="http://schemas.openxmlformats.org/officeDocument/2006/relationships/hyperlink" Target="https://dx.doi.org/10.1111/j.1360-0443.2009.02509.x" TargetMode="External"/><Relationship Id="rId1296" Type="http://schemas.openxmlformats.org/officeDocument/2006/relationships/hyperlink" Target="https://dx.doi.org/10.1007/s40122-021-00295-4" TargetMode="External"/><Relationship Id="rId4320" Type="http://schemas.openxmlformats.org/officeDocument/2006/relationships/hyperlink" Target="https://doi.org/10.1080/02791072.2022.2113483" TargetMode="External"/><Relationship Id="rId5650" Type="http://schemas.openxmlformats.org/officeDocument/2006/relationships/hyperlink" Target="https://authproxy.bma.org.uk/process/redirects?url=https://ovidsp.ovid.com/ovidweb.cgi?T=JS&amp;CSC=Y&amp;NEWS=N&amp;PAGE=fulltext&amp;D=emed20&amp;AN=2004072796" TargetMode="External"/><Relationship Id="rId466" Type="http://schemas.openxmlformats.org/officeDocument/2006/relationships/hyperlink" Target="https://authproxy.bma.org.uk/process/redirects?url=https://ovidsp.ovid.com/ovidweb.cgi?T=JS&amp;CSC=Y&amp;NEWS=N&amp;PAGE=fulltext&amp;D=emed14&amp;AN=52319480" TargetMode="External"/><Relationship Id="rId1297" Type="http://schemas.openxmlformats.org/officeDocument/2006/relationships/hyperlink" Target="https://authproxy.bma.org.uk/process/redirects?url=https://ovidsp.ovid.com/ovidweb.cgi?T=JS&amp;CSC=Y&amp;NEWS=N&amp;PAGE=fulltext&amp;D=emed22&amp;AN=2013353364" TargetMode="External"/><Relationship Id="rId4323" Type="http://schemas.openxmlformats.org/officeDocument/2006/relationships/hyperlink" Target="https://doi.org/10.1080/10550887.2013.854154" TargetMode="External"/><Relationship Id="rId5655" Type="http://schemas.openxmlformats.org/officeDocument/2006/relationships/hyperlink" Target="https://dx.doi.org/10.4103/ija.IJA_1262_20" TargetMode="External"/><Relationship Id="rId465" Type="http://schemas.openxmlformats.org/officeDocument/2006/relationships/hyperlink" Target="https://dx.doi.org/10.1097/AJP.0b013e3182579c63" TargetMode="External"/><Relationship Id="rId1298" Type="http://schemas.openxmlformats.org/officeDocument/2006/relationships/hyperlink" Target="https://dx.doi.org/10.1097/AJP.0000000000000449" TargetMode="External"/><Relationship Id="rId4322" Type="http://schemas.openxmlformats.org/officeDocument/2006/relationships/hyperlink" Target="https://authproxy.bma.org.uk/process/redirects?url=https://ovidsp.ovid.com/ovidweb.cgi?T=JS&amp;CSC=Y&amp;NEWS=N&amp;PAGE=fulltext&amp;D=emed11&amp;AN=354340890" TargetMode="External"/><Relationship Id="rId5656" Type="http://schemas.openxmlformats.org/officeDocument/2006/relationships/hyperlink" Target="https://authproxy.bma.org.uk/process/redirects?url=https://ovidsp.ovid.com/ovidweb.cgi?T=JS&amp;CSC=Y&amp;NEWS=N&amp;PAGE=fulltext&amp;D=emed22&amp;AN=634299638" TargetMode="External"/><Relationship Id="rId464" Type="http://schemas.openxmlformats.org/officeDocument/2006/relationships/hyperlink" Target="https://doi.org/10.1093/alcalc/agh039" TargetMode="External"/><Relationship Id="rId1299" Type="http://schemas.openxmlformats.org/officeDocument/2006/relationships/hyperlink" Target="https://authproxy.bma.org.uk/process/redirects?url=https://ovidsp.ovid.com/ovidweb.cgi?T=JS&amp;CSC=Y&amp;NEWS=N&amp;PAGE=fulltext&amp;D=emed18&amp;AN=613247328" TargetMode="External"/><Relationship Id="rId4325" Type="http://schemas.openxmlformats.org/officeDocument/2006/relationships/hyperlink" Target="https://authproxy.bma.org.uk/process/redirects?url=https://ovidsp.ovid.com/ovidweb.cgi?T=JS&amp;CSC=Y&amp;NEWS=N&amp;PAGE=fulltext&amp;D=emed3&amp;AN=16020254" TargetMode="External"/><Relationship Id="rId5653" Type="http://schemas.openxmlformats.org/officeDocument/2006/relationships/hyperlink" Target="https://dx.doi.org/10.1016/j.jpain.2014.01.463" TargetMode="External"/><Relationship Id="rId463" Type="http://schemas.openxmlformats.org/officeDocument/2006/relationships/hyperlink" Target="https://doi.org/10.1016/j.aap.2013.01.008" TargetMode="External"/><Relationship Id="rId4324" Type="http://schemas.openxmlformats.org/officeDocument/2006/relationships/hyperlink" Target="https://dx.doi.org/10.1016/s0193-953x%2818%2930610-5" TargetMode="External"/><Relationship Id="rId5654" Type="http://schemas.openxmlformats.org/officeDocument/2006/relationships/hyperlink" Target="https://authproxy.bma.org.uk/process/redirects?url=https://ovidsp.ovid.com/ovidweb.cgi?T=JS&amp;CSC=Y&amp;NEWS=N&amp;PAGE=fulltext&amp;D=emed15&amp;AN=71404686" TargetMode="External"/><Relationship Id="rId4316" Type="http://schemas.openxmlformats.org/officeDocument/2006/relationships/hyperlink" Target="https://authproxy.bma.org.uk/process/redirects?url=https://ovidsp.ovid.com/ovidweb.cgi?T=JS&amp;CSC=Y&amp;NEWS=N&amp;PAGE=fulltext&amp;D=emed19&amp;AN=623908716" TargetMode="External"/><Relationship Id="rId5648" Type="http://schemas.openxmlformats.org/officeDocument/2006/relationships/hyperlink" Target="https://authproxy.bma.org.uk/process/redirects?url=https://ovidsp.ovid.com/ovidweb.cgi?T=JS&amp;CSC=Y&amp;NEWS=N&amp;PAGE=fulltext&amp;D=emed11&amp;AN=50250431" TargetMode="External"/><Relationship Id="rId4315" Type="http://schemas.openxmlformats.org/officeDocument/2006/relationships/hyperlink" Target="https://dx.doi.org/10.1080/15504263.2018.1468946" TargetMode="External"/><Relationship Id="rId5649" Type="http://schemas.openxmlformats.org/officeDocument/2006/relationships/hyperlink" Target="https://dx.doi.org/10.3171/2019.6.SPINE1963" TargetMode="External"/><Relationship Id="rId4318" Type="http://schemas.openxmlformats.org/officeDocument/2006/relationships/hyperlink" Target="https://authproxy.bma.org.uk/process/redirects?url=https://ovidsp.ovid.com/ovidweb.cgi?T=JS&amp;CSC=Y&amp;NEWS=N&amp;PAGE=fulltext&amp;D=emed21&amp;AN=634098965" TargetMode="External"/><Relationship Id="rId5646" Type="http://schemas.openxmlformats.org/officeDocument/2006/relationships/hyperlink" Target="https://authproxy.bma.org.uk/process/redirects?url=https://ovidsp.ovid.com/ovidweb.cgi?T=JS&amp;CSC=Y&amp;NEWS=N&amp;PAGE=fulltext&amp;D=emed11&amp;AN=70389531" TargetMode="External"/><Relationship Id="rId4317" Type="http://schemas.openxmlformats.org/officeDocument/2006/relationships/hyperlink" Target="https://dx.doi.org/10.1111/papr.12886" TargetMode="External"/><Relationship Id="rId5647" Type="http://schemas.openxmlformats.org/officeDocument/2006/relationships/hyperlink" Target="https://dx.doi.org/10.1007/s00520-008-0479-0" TargetMode="External"/><Relationship Id="rId4319" Type="http://schemas.openxmlformats.org/officeDocument/2006/relationships/hyperlink" Target="https://doi.org/10.1037/0893-164X.20.3.316" TargetMode="External"/><Relationship Id="rId459" Type="http://schemas.openxmlformats.org/officeDocument/2006/relationships/hyperlink" Target="https://dx.doi.org/10.1037/a0033914" TargetMode="External"/><Relationship Id="rId458" Type="http://schemas.openxmlformats.org/officeDocument/2006/relationships/hyperlink" Target="https://authproxy.bma.org.uk/process/redirects?url=https://ovidsp.ovid.com/ovidweb.cgi?T=JS&amp;CSC=Y&amp;NEWS=N&amp;PAGE=fulltext&amp;D=emed18&amp;AN=614398903" TargetMode="External"/><Relationship Id="rId457" Type="http://schemas.openxmlformats.org/officeDocument/2006/relationships/hyperlink" Target="https://dx.doi.org/10.1080/10550887.2017.1280311" TargetMode="External"/><Relationship Id="rId456" Type="http://schemas.openxmlformats.org/officeDocument/2006/relationships/hyperlink" Target="https://doi.org/10.1016/j.alcohol.2008.09.004" TargetMode="External"/><Relationship Id="rId1280" Type="http://schemas.openxmlformats.org/officeDocument/2006/relationships/hyperlink" Target="https://authproxy.bma.org.uk/process/redirects?url=https://ovidsp.ovid.com/ovidweb.cgi?T=JS&amp;CSC=Y&amp;NEWS=N&amp;PAGE=fulltext&amp;D=emexa&amp;AN=2022029631" TargetMode="External"/><Relationship Id="rId1281" Type="http://schemas.openxmlformats.org/officeDocument/2006/relationships/hyperlink" Target="https://dx.doi.org/10.1007/s00540-012-1422-6" TargetMode="External"/><Relationship Id="rId451" Type="http://schemas.openxmlformats.org/officeDocument/2006/relationships/hyperlink" Target="https://dx.doi.org/10.1016/j.soard.2017.03.021" TargetMode="External"/><Relationship Id="rId1282" Type="http://schemas.openxmlformats.org/officeDocument/2006/relationships/hyperlink" Target="https://authproxy.bma.org.uk/process/redirects?url=https://ovidsp.ovid.com/ovidweb.cgi?T=JS&amp;CSC=Y&amp;NEWS=N&amp;PAGE=fulltext&amp;D=emed13&amp;AN=52055738" TargetMode="External"/><Relationship Id="rId5640" Type="http://schemas.openxmlformats.org/officeDocument/2006/relationships/hyperlink" Target="https://authproxy.bma.org.uk/process/redirects?url=https://ovidsp.ovid.com/ovidweb.cgi?T=JS&amp;CSC=Y&amp;NEWS=N&amp;PAGE=fulltext&amp;D=emexa&amp;AN=2016633708" TargetMode="External"/><Relationship Id="rId450" Type="http://schemas.openxmlformats.org/officeDocument/2006/relationships/hyperlink" Target="https://authproxy.bma.org.uk/process/redirects?url=https://ovidsp.ovid.com/ovidweb.cgi?T=JS&amp;CSC=Y&amp;NEWS=N&amp;PAGE=fulltext&amp;D=emexb&amp;AN=2023701596" TargetMode="External"/><Relationship Id="rId1283" Type="http://schemas.openxmlformats.org/officeDocument/2006/relationships/hyperlink" Target="https://dx.doi.org/10.3109/15563650.2015.1071025" TargetMode="External"/><Relationship Id="rId5641" Type="http://schemas.openxmlformats.org/officeDocument/2006/relationships/hyperlink" Target="https://dx.doi.org/10.1046/j.1525-1497.2002.10435.x" TargetMode="External"/><Relationship Id="rId1284" Type="http://schemas.openxmlformats.org/officeDocument/2006/relationships/hyperlink" Target="https://authproxy.bma.org.uk/process/redirects?url=https://ovidsp.ovid.com/ovidweb.cgi?T=JS&amp;CSC=Y&amp;NEWS=N&amp;PAGE=fulltext&amp;D=emed19&amp;AN=623952620" TargetMode="External"/><Relationship Id="rId4310" Type="http://schemas.openxmlformats.org/officeDocument/2006/relationships/hyperlink" Target="https://authproxy.bma.org.uk/process/redirects?url=https://ovidsp.ovid.com/ovidweb.cgi?T=JS&amp;CSC=Y&amp;NEWS=N&amp;PAGE=fulltext&amp;D=emed17&amp;AN=613559802" TargetMode="External"/><Relationship Id="rId1285" Type="http://schemas.openxmlformats.org/officeDocument/2006/relationships/hyperlink" Target="https://dx.doi.org/10.1097/ANA.0000000000000935" TargetMode="External"/><Relationship Id="rId455" Type="http://schemas.openxmlformats.org/officeDocument/2006/relationships/hyperlink" Target="https://authproxy.bma.org.uk/process/redirects?url=https://ovidsp.ovid.com/ovidweb.cgi?T=JS&amp;CSC=Y&amp;NEWS=N&amp;PAGE=fulltext&amp;D=emed12&amp;AN=362486504" TargetMode="External"/><Relationship Id="rId1286" Type="http://schemas.openxmlformats.org/officeDocument/2006/relationships/hyperlink" Target="https://authproxy.bma.org.uk/process/redirects?url=https://ovidsp.ovid.com/ovidweb.cgi?T=JS&amp;CSC=Y&amp;NEWS=N&amp;PAGE=fulltext&amp;D=emexb&amp;AN=642560308" TargetMode="External"/><Relationship Id="rId4312" Type="http://schemas.openxmlformats.org/officeDocument/2006/relationships/hyperlink" Target="https://authproxy.bma.org.uk/process/redirects?url=https://ovidsp.ovid.com/ovidweb.cgi?T=JS&amp;CSC=Y&amp;NEWS=N&amp;PAGE=fulltext&amp;D=emed22&amp;AN=2015088872" TargetMode="External"/><Relationship Id="rId5644" Type="http://schemas.openxmlformats.org/officeDocument/2006/relationships/hyperlink" Target="https://authproxy.bma.org.uk/process/redirects?url=https://ovidsp.ovid.com/ovidweb.cgi?T=JS&amp;CSC=Y&amp;NEWS=N&amp;PAGE=fulltext&amp;D=emed14&amp;AN=71244024" TargetMode="External"/><Relationship Id="rId454" Type="http://schemas.openxmlformats.org/officeDocument/2006/relationships/hyperlink" Target="https://dx.doi.org/10.3109/10398562.2011.579971" TargetMode="External"/><Relationship Id="rId1287" Type="http://schemas.openxmlformats.org/officeDocument/2006/relationships/hyperlink" Target="https://dx.doi.org/10.1371/journal.pone.0184224" TargetMode="External"/><Relationship Id="rId4311" Type="http://schemas.openxmlformats.org/officeDocument/2006/relationships/hyperlink" Target="https://dx.doi.org/10.20986/resed.2021.3922/2021" TargetMode="External"/><Relationship Id="rId5645" Type="http://schemas.openxmlformats.org/officeDocument/2006/relationships/hyperlink" Target="https://dx.doi.org/10.1002/hep.23997" TargetMode="External"/><Relationship Id="rId453" Type="http://schemas.openxmlformats.org/officeDocument/2006/relationships/hyperlink" Target="https://dx.doi.org/10.3109/10398562.2011.579971" TargetMode="External"/><Relationship Id="rId1288" Type="http://schemas.openxmlformats.org/officeDocument/2006/relationships/hyperlink" Target="https://authproxy.bma.org.uk/process/redirects?url=https://ovidsp.ovid.com/ovidweb.cgi?T=JS&amp;CSC=Y&amp;NEWS=N&amp;PAGE=fulltext&amp;D=emed21&amp;AN=2005846694" TargetMode="External"/><Relationship Id="rId4314" Type="http://schemas.openxmlformats.org/officeDocument/2006/relationships/hyperlink" Target="https://authproxy.bma.org.uk/process/redirects?url=https://ovidsp.ovid.com/ovidweb.cgi?T=JS&amp;CSC=Y&amp;NEWS=N&amp;PAGE=fulltext&amp;D=emed15&amp;AN=372617582" TargetMode="External"/><Relationship Id="rId5642" Type="http://schemas.openxmlformats.org/officeDocument/2006/relationships/hyperlink" Target="https://authproxy.bma.org.uk/process/redirects?url=https://ovidsp.ovid.com/ovidweb.cgi?T=JS&amp;CSC=Y&amp;NEWS=N&amp;PAGE=fulltext&amp;D=emed7&amp;AN=34603843" TargetMode="External"/><Relationship Id="rId452" Type="http://schemas.openxmlformats.org/officeDocument/2006/relationships/hyperlink" Target="https://authproxy.bma.org.uk/process/redirects?url=https://ovidsp.ovid.com/ovidweb.cgi?T=JS&amp;CSC=Y&amp;NEWS=N&amp;PAGE=fulltext&amp;D=emed18&amp;AN=616584077" TargetMode="External"/><Relationship Id="rId1289" Type="http://schemas.openxmlformats.org/officeDocument/2006/relationships/hyperlink" Target="https://dx.doi.org/10.1155/2016/4261949" TargetMode="External"/><Relationship Id="rId4313" Type="http://schemas.openxmlformats.org/officeDocument/2006/relationships/hyperlink" Target="https://dx.doi.org/10.2106/JBJS.L.00479" TargetMode="External"/><Relationship Id="rId5643" Type="http://schemas.openxmlformats.org/officeDocument/2006/relationships/hyperlink" Target="https://dx.doi.org/10.1002/pds.3512" TargetMode="External"/><Relationship Id="rId3018" Type="http://schemas.openxmlformats.org/officeDocument/2006/relationships/hyperlink" Target="https://dx.doi.org/10.3389/fpsyt.2023.1211566" TargetMode="External"/><Relationship Id="rId4349" Type="http://schemas.openxmlformats.org/officeDocument/2006/relationships/hyperlink" Target="https://authproxy.bma.org.uk/process/redirects?url=https://ovidsp.ovid.com/ovidweb.cgi?T=JS&amp;CSC=Y&amp;NEWS=N&amp;PAGE=fulltext&amp;D=emed18&amp;AN=633761003" TargetMode="External"/><Relationship Id="rId3017" Type="http://schemas.openxmlformats.org/officeDocument/2006/relationships/hyperlink" Target="https://authproxy.bma.org.uk/process/redirects?url=https://ovidsp.ovid.com/ovidweb.cgi?T=JS&amp;CSC=Y&amp;NEWS=N&amp;PAGE=fulltext&amp;D=emed19&amp;AN=2000672081" TargetMode="External"/><Relationship Id="rId4348" Type="http://schemas.openxmlformats.org/officeDocument/2006/relationships/hyperlink" Target="https://dx.doi.org/10.1080/00325481.2017.1367065" TargetMode="External"/><Relationship Id="rId5679" Type="http://schemas.openxmlformats.org/officeDocument/2006/relationships/hyperlink" Target="https://authproxy.bma.org.uk/process/redirects?url=https://ovidsp.ovid.com/ovidweb.cgi?T=JS&amp;CSC=Y&amp;NEWS=N&amp;PAGE=fulltext&amp;D=emed21&amp;AN=633915769" TargetMode="External"/><Relationship Id="rId3019" Type="http://schemas.openxmlformats.org/officeDocument/2006/relationships/hyperlink" Target="https://authproxy.bma.org.uk/process/redirects?url=https://ovidsp.ovid.com/ovidweb.cgi?T=JS&amp;CSC=Y&amp;NEWS=N&amp;PAGE=fulltext&amp;D=emexb&amp;AN=2025792610" TargetMode="External"/><Relationship Id="rId491" Type="http://schemas.openxmlformats.org/officeDocument/2006/relationships/hyperlink" Target="https://authproxy.bma.org.uk/process/redirects?url=https://ovidsp.ovid.com/ovidweb.cgi?T=JS&amp;CSC=Y&amp;NEWS=N&amp;PAGE=fulltext&amp;D=emed22&amp;AN=2012745311" TargetMode="External"/><Relationship Id="rId490" Type="http://schemas.openxmlformats.org/officeDocument/2006/relationships/hyperlink" Target="https://dx.doi.org/10.1111/pan.14228" TargetMode="External"/><Relationship Id="rId489" Type="http://schemas.openxmlformats.org/officeDocument/2006/relationships/hyperlink" Target="https://authproxy.bma.org.uk/process/redirects?url=https://ovidsp.ovid.com/ovidweb.cgi?T=JS&amp;CSC=Y&amp;NEWS=N&amp;PAGE=fulltext&amp;D=emed24&amp;AN=2013800901" TargetMode="External"/><Relationship Id="rId5670" Type="http://schemas.openxmlformats.org/officeDocument/2006/relationships/hyperlink" Target="https://dx.doi.org/10.1111/1475-6773.13480" TargetMode="External"/><Relationship Id="rId484" Type="http://schemas.openxmlformats.org/officeDocument/2006/relationships/hyperlink" Target="https://doi.org/10.1521/bumc.2015.79.2.166" TargetMode="External"/><Relationship Id="rId3010" Type="http://schemas.openxmlformats.org/officeDocument/2006/relationships/hyperlink" Target="https://dx.doi.org/10.1097/EJA.0000000000000877" TargetMode="External"/><Relationship Id="rId4341" Type="http://schemas.openxmlformats.org/officeDocument/2006/relationships/hyperlink" Target="https://dx.doi.org/10.1371/journal.pone.0285830" TargetMode="External"/><Relationship Id="rId5673" Type="http://schemas.openxmlformats.org/officeDocument/2006/relationships/hyperlink" Target="https://authproxy.bma.org.uk/process/redirects?url=https://ovidsp.ovid.com/ovidweb.cgi?T=JS&amp;CSC=Y&amp;NEWS=N&amp;PAGE=fulltext&amp;D=emed20&amp;AN=629609850" TargetMode="External"/><Relationship Id="rId483" Type="http://schemas.openxmlformats.org/officeDocument/2006/relationships/hyperlink" Target="https://authproxy.bma.org.uk/process/redirects?url=https://ovidsp.ovid.com/ovidweb.cgi?T=JS&amp;CSC=Y&amp;NEWS=N&amp;PAGE=fulltext&amp;D=emed12&amp;AN=362918084" TargetMode="External"/><Relationship Id="rId4340" Type="http://schemas.openxmlformats.org/officeDocument/2006/relationships/hyperlink" Target="https://authproxy.bma.org.uk/process/redirects?url=https://ovidsp.ovid.com/ovidweb.cgi?T=JS&amp;CSC=Y&amp;NEWS=N&amp;PAGE=fulltext&amp;D=emed14&amp;AN=71378444" TargetMode="External"/><Relationship Id="rId5674" Type="http://schemas.openxmlformats.org/officeDocument/2006/relationships/hyperlink" Target="https://dx.doi.org/10.1089/jicm.2022.0772" TargetMode="External"/><Relationship Id="rId482" Type="http://schemas.openxmlformats.org/officeDocument/2006/relationships/hyperlink" Target="https://dx.doi.org/10.1378/chest.10-3361" TargetMode="External"/><Relationship Id="rId3012" Type="http://schemas.openxmlformats.org/officeDocument/2006/relationships/hyperlink" Target="https://dx.doi.org/10.1007/s10072-020-04602-3" TargetMode="External"/><Relationship Id="rId4343" Type="http://schemas.openxmlformats.org/officeDocument/2006/relationships/hyperlink" Target="https://doi.org/10.1080/00952990902939719" TargetMode="External"/><Relationship Id="rId5671" Type="http://schemas.openxmlformats.org/officeDocument/2006/relationships/hyperlink" Target="https://authproxy.bma.org.uk/process/redirects?url=https://ovidsp.ovid.com/ovidweb.cgi?T=JS&amp;CSC=Y&amp;NEWS=N&amp;PAGE=fulltext&amp;D=emed21&amp;AN=633914559" TargetMode="External"/><Relationship Id="rId481" Type="http://schemas.openxmlformats.org/officeDocument/2006/relationships/hyperlink" Target="https://dx.doi.org/10.1378/chest.10-3361" TargetMode="External"/><Relationship Id="rId3011" Type="http://schemas.openxmlformats.org/officeDocument/2006/relationships/hyperlink" Target="https://authproxy.bma.org.uk/process/redirects?url=https://ovidsp.ovid.com/ovidweb.cgi?T=JS&amp;CSC=Y&amp;NEWS=N&amp;PAGE=fulltext&amp;D=emexa&amp;AN=2017347607" TargetMode="External"/><Relationship Id="rId4342" Type="http://schemas.openxmlformats.org/officeDocument/2006/relationships/hyperlink" Target="https://authproxy.bma.org.uk/process/redirects?url=https://ovidsp.ovid.com/ovidweb.cgi?T=JS&amp;CSC=Y&amp;NEWS=N&amp;PAGE=fulltext&amp;D=emexb&amp;AN=2025110499" TargetMode="External"/><Relationship Id="rId5672" Type="http://schemas.openxmlformats.org/officeDocument/2006/relationships/hyperlink" Target="https://dx.doi.org/10.1097/ANA.0000000000000630" TargetMode="External"/><Relationship Id="rId488" Type="http://schemas.openxmlformats.org/officeDocument/2006/relationships/hyperlink" Target="https://dx.doi.org/10.1177/09564624211043351" TargetMode="External"/><Relationship Id="rId3014" Type="http://schemas.openxmlformats.org/officeDocument/2006/relationships/hyperlink" Target="https://dx.doi.org/10.1016/j.bjane.2021.07.039" TargetMode="External"/><Relationship Id="rId4345" Type="http://schemas.openxmlformats.org/officeDocument/2006/relationships/hyperlink" Target="https://dx.doi.org/10.1097/SLA.0000000000002888" TargetMode="External"/><Relationship Id="rId5677" Type="http://schemas.openxmlformats.org/officeDocument/2006/relationships/hyperlink" Target="https://authproxy.bma.org.uk/process/redirects?url=https://ovidsp.ovid.com/ovidweb.cgi?T=JS&amp;CSC=Y&amp;NEWS=N&amp;PAGE=fulltext&amp;D=emexb&amp;AN=2027035943" TargetMode="External"/><Relationship Id="rId487" Type="http://schemas.openxmlformats.org/officeDocument/2006/relationships/hyperlink" Target="https://doi.org/10.1111/papr.12996" TargetMode="External"/><Relationship Id="rId3013" Type="http://schemas.openxmlformats.org/officeDocument/2006/relationships/hyperlink" Target="https://authproxy.bma.org.uk/process/redirects?url=https://ovidsp.ovid.com/ovidweb.cgi?T=JS&amp;CSC=Y&amp;NEWS=N&amp;PAGE=fulltext&amp;D=emed22&amp;AN=2005630068" TargetMode="External"/><Relationship Id="rId4344" Type="http://schemas.openxmlformats.org/officeDocument/2006/relationships/hyperlink" Target="https://authproxy.bma.org.uk/process/redirects?url=https://ovidsp.ovid.com/ovidweb.cgi?T=JS&amp;CSC=Y&amp;NEWS=N&amp;PAGE=fulltext&amp;D=emed15&amp;AN=600468491" TargetMode="External"/><Relationship Id="rId5678" Type="http://schemas.openxmlformats.org/officeDocument/2006/relationships/hyperlink" Target="https://dx.doi.org/10.1111/ner.13133" TargetMode="External"/><Relationship Id="rId486" Type="http://schemas.openxmlformats.org/officeDocument/2006/relationships/hyperlink" Target="https://doi.org/10.1016/j.drugalcdep.2020.108385" TargetMode="External"/><Relationship Id="rId3016" Type="http://schemas.openxmlformats.org/officeDocument/2006/relationships/hyperlink" Target="https://dx.doi.org/10.1016/j.jspd.2018.01.005" TargetMode="External"/><Relationship Id="rId4347" Type="http://schemas.openxmlformats.org/officeDocument/2006/relationships/hyperlink" Target="https://authproxy.bma.org.uk/process/redirects?url=https://ovidsp.ovid.com/ovidweb.cgi?T=JS&amp;CSC=Y&amp;NEWS=N&amp;PAGE=fulltext&amp;D=emed14&amp;AN=71755390" TargetMode="External"/><Relationship Id="rId5675" Type="http://schemas.openxmlformats.org/officeDocument/2006/relationships/hyperlink" Target="https://authproxy.bma.org.uk/process/redirects?url=https://ovidsp.ovid.com/ovidweb.cgi?T=JS&amp;CSC=Y&amp;NEWS=N&amp;PAGE=fulltext&amp;D=emexa&amp;AN=2025233016" TargetMode="External"/><Relationship Id="rId485" Type="http://schemas.openxmlformats.org/officeDocument/2006/relationships/hyperlink" Target="https://doi.org/10.1177/00914509030301-215" TargetMode="External"/><Relationship Id="rId3015" Type="http://schemas.openxmlformats.org/officeDocument/2006/relationships/hyperlink" Target="https://authproxy.bma.org.uk/process/redirects?url=https://ovidsp.ovid.com/ovidweb.cgi?T=JS&amp;CSC=Y&amp;NEWS=N&amp;PAGE=fulltext&amp;D=emed24&amp;AN=2015371603" TargetMode="External"/><Relationship Id="rId4346" Type="http://schemas.openxmlformats.org/officeDocument/2006/relationships/hyperlink" Target="https://authproxy.bma.org.uk/process/redirects?url=https://ovidsp.ovid.com/ovidweb.cgi?T=JS&amp;CSC=Y&amp;NEWS=N&amp;PAGE=fulltext&amp;D=emed19&amp;AN=627983849" TargetMode="External"/><Relationship Id="rId5676" Type="http://schemas.openxmlformats.org/officeDocument/2006/relationships/hyperlink" Target="https://dx.doi.org/10.4103/ijnpnd.ijnpnd_24_23" TargetMode="External"/><Relationship Id="rId3007" Type="http://schemas.openxmlformats.org/officeDocument/2006/relationships/hyperlink" Target="https://dx.doi.org/10.1213/01.ane.0000499505.96779.a0" TargetMode="External"/><Relationship Id="rId4338" Type="http://schemas.openxmlformats.org/officeDocument/2006/relationships/hyperlink" Target="https://dx.doi.org/10.1016/j.genhosppsych.2018.10.003" TargetMode="External"/><Relationship Id="rId3006" Type="http://schemas.openxmlformats.org/officeDocument/2006/relationships/hyperlink" Target="https://authproxy.bma.org.uk/process/redirects?url=https://ovidsp.ovid.com/ovidweb.cgi?T=JS&amp;CSC=Y&amp;NEWS=N&amp;PAGE=fulltext&amp;D=emed19&amp;AN=625265833" TargetMode="External"/><Relationship Id="rId4337" Type="http://schemas.openxmlformats.org/officeDocument/2006/relationships/hyperlink" Target="https://authproxy.bma.org.uk/process/redirects?url=https://ovidsp.ovid.com/ovidweb.cgi?T=JS&amp;CSC=Y&amp;NEWS=N&amp;PAGE=fulltext&amp;D=emed19&amp;AN=617216087" TargetMode="External"/><Relationship Id="rId3009" Type="http://schemas.openxmlformats.org/officeDocument/2006/relationships/hyperlink" Target="https://doi.org/10.1016/j.jad.2017.06.043" TargetMode="External"/><Relationship Id="rId5668" Type="http://schemas.openxmlformats.org/officeDocument/2006/relationships/hyperlink" Target="https://dx.doi.org/10.1038/s41409-019-0559-4" TargetMode="External"/><Relationship Id="rId3008" Type="http://schemas.openxmlformats.org/officeDocument/2006/relationships/hyperlink" Target="https://authproxy.bma.org.uk/process/redirects?url=https://ovidsp.ovid.com/ovidweb.cgi?T=JS&amp;CSC=Y&amp;NEWS=N&amp;PAGE=fulltext&amp;D=emed17&amp;AN=613553286" TargetMode="External"/><Relationship Id="rId4339" Type="http://schemas.openxmlformats.org/officeDocument/2006/relationships/hyperlink" Target="https://authproxy.bma.org.uk/process/redirects?url=https://ovidsp.ovid.com/ovidweb.cgi?T=JS&amp;CSC=Y&amp;NEWS=N&amp;PAGE=fulltext&amp;D=emed21&amp;AN=2001224211" TargetMode="External"/><Relationship Id="rId5669" Type="http://schemas.openxmlformats.org/officeDocument/2006/relationships/hyperlink" Target="https://authproxy.bma.org.uk/process/redirects?url=https://ovidsp.ovid.com/ovidweb.cgi?T=JS&amp;CSC=Y&amp;NEWS=N&amp;PAGE=fulltext&amp;D=emed20&amp;AN=633720060" TargetMode="External"/><Relationship Id="rId480" Type="http://schemas.openxmlformats.org/officeDocument/2006/relationships/hyperlink" Target="https://authproxy.bma.org.uk/process/redirects?url=https://ovidsp.ovid.com/ovidweb.cgi?T=JS&amp;CSC=Y&amp;NEWS=N&amp;PAGE=fulltext&amp;D=emed14&amp;AN=71117187" TargetMode="External"/><Relationship Id="rId479" Type="http://schemas.openxmlformats.org/officeDocument/2006/relationships/hyperlink" Target="https://doi.org/10.1080/02791072.2005.10399801" TargetMode="External"/><Relationship Id="rId478" Type="http://schemas.openxmlformats.org/officeDocument/2006/relationships/hyperlink" Target="https://doi.org/10.1017/S0033291713001839" TargetMode="External"/><Relationship Id="rId473" Type="http://schemas.openxmlformats.org/officeDocument/2006/relationships/hyperlink" Target="https://dx.doi.org/10.1016/j.drugpo.2016.06.006" TargetMode="External"/><Relationship Id="rId4330" Type="http://schemas.openxmlformats.org/officeDocument/2006/relationships/hyperlink" Target="https://authproxy.bma.org.uk/process/redirects?url=https://ovidsp.ovid.com/ovidweb.cgi?T=JS&amp;CSC=Y&amp;NEWS=N&amp;PAGE=fulltext&amp;D=emed24&amp;AN=2017527537" TargetMode="External"/><Relationship Id="rId5662" Type="http://schemas.openxmlformats.org/officeDocument/2006/relationships/hyperlink" Target="https://authproxy.bma.org.uk/process/redirects?url=https://ovidsp.ovid.com/ovidweb.cgi?T=JS&amp;CSC=Y&amp;NEWS=N&amp;PAGE=fulltext&amp;D=emed20&amp;AN=2004231695" TargetMode="External"/><Relationship Id="rId472" Type="http://schemas.openxmlformats.org/officeDocument/2006/relationships/hyperlink" Target="https://authproxy.bma.org.uk/process/redirects?url=https://ovidsp.ovid.com/ovidweb.cgi?T=JS&amp;CSC=Y&amp;NEWS=N&amp;PAGE=fulltext&amp;D=emed17&amp;AN=612014631" TargetMode="External"/><Relationship Id="rId5663" Type="http://schemas.openxmlformats.org/officeDocument/2006/relationships/hyperlink" Target="https://dx.doi.org/10.1182/blood-2021-154208" TargetMode="External"/><Relationship Id="rId471" Type="http://schemas.openxmlformats.org/officeDocument/2006/relationships/hyperlink" Target="https://dx.doi.org/10.1186/s13643-016-0331-4" TargetMode="External"/><Relationship Id="rId3001" Type="http://schemas.openxmlformats.org/officeDocument/2006/relationships/hyperlink" Target="https://authproxy.bma.org.uk/process/redirects?url=https://ovidsp.ovid.com/ovidweb.cgi?T=JS&amp;CSC=Y&amp;NEWS=N&amp;PAGE=fulltext&amp;D=emed21&amp;AN=2010216431" TargetMode="External"/><Relationship Id="rId4332" Type="http://schemas.openxmlformats.org/officeDocument/2006/relationships/hyperlink" Target="https://doi.org/10.1521/aeap.16.4.353.40395" TargetMode="External"/><Relationship Id="rId5660" Type="http://schemas.openxmlformats.org/officeDocument/2006/relationships/hyperlink" Target="https://authproxy.bma.org.uk/process/redirects?url=https://ovidsp.ovid.com/ovidweb.cgi?T=JS&amp;CSC=Y&amp;NEWS=N&amp;PAGE=fulltext&amp;D=emed20&amp;AN=629411174" TargetMode="External"/><Relationship Id="rId470" Type="http://schemas.openxmlformats.org/officeDocument/2006/relationships/hyperlink" Target="https://doi.org/10.1037/pas0000179" TargetMode="External"/><Relationship Id="rId3000" Type="http://schemas.openxmlformats.org/officeDocument/2006/relationships/hyperlink" Target="https://dx.doi.org/10.1016/j.annemergmed.2016.08.008" TargetMode="External"/><Relationship Id="rId4331" Type="http://schemas.openxmlformats.org/officeDocument/2006/relationships/hyperlink" Target="https://doi.org/10.1186/1747-597X-2-35" TargetMode="External"/><Relationship Id="rId5661" Type="http://schemas.openxmlformats.org/officeDocument/2006/relationships/hyperlink" Target="https://dx.doi.org/10.1016/j.sleep.2019.11.1151" TargetMode="External"/><Relationship Id="rId477" Type="http://schemas.openxmlformats.org/officeDocument/2006/relationships/hyperlink" Target="https://doi.org/10.1093/ijnp/pyab070" TargetMode="External"/><Relationship Id="rId3003" Type="http://schemas.openxmlformats.org/officeDocument/2006/relationships/hyperlink" Target="https://dx.doi.org/10.1007/s10877-017-0093-0" TargetMode="External"/><Relationship Id="rId4334" Type="http://schemas.openxmlformats.org/officeDocument/2006/relationships/hyperlink" Target="https://authproxy.bma.org.uk/process/redirects?url=https://ovidsp.ovid.com/ovidweb.cgi?T=JS&amp;CSC=Y&amp;NEWS=N&amp;PAGE=fulltext&amp;D=emed23&amp;AN=2021409875" TargetMode="External"/><Relationship Id="rId5666" Type="http://schemas.openxmlformats.org/officeDocument/2006/relationships/hyperlink" Target="https://doi.org/10.1037/ser0000471" TargetMode="External"/><Relationship Id="rId476" Type="http://schemas.openxmlformats.org/officeDocument/2006/relationships/hyperlink" Target="https://doi.org/10.1007/s00213-009-1625-1" TargetMode="External"/><Relationship Id="rId3002" Type="http://schemas.openxmlformats.org/officeDocument/2006/relationships/hyperlink" Target="https://doi.org/10.1080/10550490701525699" TargetMode="External"/><Relationship Id="rId4333" Type="http://schemas.openxmlformats.org/officeDocument/2006/relationships/hyperlink" Target="https://dx.doi.org/10.1093/jbcr/iraa152" TargetMode="External"/><Relationship Id="rId5667" Type="http://schemas.openxmlformats.org/officeDocument/2006/relationships/hyperlink" Target="https://doi.org/10.1016/j.drugalcdep.2014.07.020" TargetMode="External"/><Relationship Id="rId475" Type="http://schemas.openxmlformats.org/officeDocument/2006/relationships/hyperlink" Target="https://doi.org/10.1590/S0047-20852013000300002" TargetMode="External"/><Relationship Id="rId3005" Type="http://schemas.openxmlformats.org/officeDocument/2006/relationships/hyperlink" Target="https://dx.doi.org/10.1093/pm/pnx032" TargetMode="External"/><Relationship Id="rId4336" Type="http://schemas.openxmlformats.org/officeDocument/2006/relationships/hyperlink" Target="https://dx.doi.org/10.1097/BRS.0000000000002312" TargetMode="External"/><Relationship Id="rId5664" Type="http://schemas.openxmlformats.org/officeDocument/2006/relationships/hyperlink" Target="https://authproxy.bma.org.uk/process/redirects?url=https://ovidsp.ovid.com/ovidweb.cgi?T=JS&amp;CSC=Y&amp;NEWS=N&amp;PAGE=fulltext&amp;D=emed22&amp;AN=2016086377" TargetMode="External"/><Relationship Id="rId474" Type="http://schemas.openxmlformats.org/officeDocument/2006/relationships/hyperlink" Target="https://authproxy.bma.org.uk/process/redirects?url=https://ovidsp.ovid.com/ovidweb.cgi?T=JS&amp;CSC=Y&amp;NEWS=N&amp;PAGE=fulltext&amp;D=emed17&amp;AN=612289045" TargetMode="External"/><Relationship Id="rId3004" Type="http://schemas.openxmlformats.org/officeDocument/2006/relationships/hyperlink" Target="https://authproxy.bma.org.uk/process/redirects?url=https://ovidsp.ovid.com/ovidweb.cgi?T=JS&amp;CSC=Y&amp;NEWS=N&amp;PAGE=fulltext&amp;D=emed19&amp;AN=619860087" TargetMode="External"/><Relationship Id="rId4335" Type="http://schemas.openxmlformats.org/officeDocument/2006/relationships/hyperlink" Target="https://doi.org/10.1017/S0959259811000177" TargetMode="External"/><Relationship Id="rId5665" Type="http://schemas.openxmlformats.org/officeDocument/2006/relationships/hyperlink" Target="https://doi.org/10.1016/j.encep.2014.10.008" TargetMode="External"/><Relationship Id="rId1257" Type="http://schemas.openxmlformats.org/officeDocument/2006/relationships/hyperlink" Target="https://dx.doi.org/10.1017/S0265021505001262" TargetMode="External"/><Relationship Id="rId2588" Type="http://schemas.openxmlformats.org/officeDocument/2006/relationships/hyperlink" Target="https://doi.org/10.1080/10601330601080057" TargetMode="External"/><Relationship Id="rId5615" Type="http://schemas.openxmlformats.org/officeDocument/2006/relationships/hyperlink" Target="https://dx.doi.org/10.1016/j.artd.2022.03.018" TargetMode="External"/><Relationship Id="rId1258" Type="http://schemas.openxmlformats.org/officeDocument/2006/relationships/hyperlink" Target="https://authproxy.bma.org.uk/process/redirects?url=https://ovidsp.ovid.com/ovidweb.cgi?T=JS&amp;CSC=Y&amp;NEWS=N&amp;PAGE=fulltext&amp;D=emed9&amp;AN=41391652" TargetMode="External"/><Relationship Id="rId2589" Type="http://schemas.openxmlformats.org/officeDocument/2006/relationships/hyperlink" Target="https://doi.org/10.1007/s00127-008-0371-8" TargetMode="External"/><Relationship Id="rId5616" Type="http://schemas.openxmlformats.org/officeDocument/2006/relationships/hyperlink" Target="https://authproxy.bma.org.uk/process/redirects?url=https://ovidsp.ovid.com/ovidweb.cgi?T=JS&amp;CSC=Y&amp;NEWS=N&amp;PAGE=fulltext&amp;D=emed24&amp;AN=2018066996" TargetMode="External"/><Relationship Id="rId1259" Type="http://schemas.openxmlformats.org/officeDocument/2006/relationships/hyperlink" Target="https://dx.doi.org/10.31838/ijpr/2020.12.03.398" TargetMode="External"/><Relationship Id="rId5613" Type="http://schemas.openxmlformats.org/officeDocument/2006/relationships/hyperlink" Target="https://dx.doi.org/10.3389/fneur.2023.1111384" TargetMode="External"/><Relationship Id="rId5614" Type="http://schemas.openxmlformats.org/officeDocument/2006/relationships/hyperlink" Target="https://authproxy.bma.org.uk/process/redirects?url=https://ovidsp.ovid.com/ovidweb.cgi?T=JS&amp;CSC=Y&amp;NEWS=N&amp;PAGE=fulltext&amp;D=emexa&amp;AN=2022411171" TargetMode="External"/><Relationship Id="rId5619" Type="http://schemas.openxmlformats.org/officeDocument/2006/relationships/hyperlink" Target="https://authproxy.bma.org.uk/process/redirects?url=https://ovidsp.ovid.com/ovidweb.cgi?T=JS&amp;CSC=Y&amp;NEWS=N&amp;PAGE=fulltext&amp;D=emed17&amp;AN=72342798" TargetMode="External"/><Relationship Id="rId5617" Type="http://schemas.openxmlformats.org/officeDocument/2006/relationships/hyperlink" Target="https://doi.org/10.4088/JCP.v69n0407" TargetMode="External"/><Relationship Id="rId5618" Type="http://schemas.openxmlformats.org/officeDocument/2006/relationships/hyperlink" Target="https://dx.doi.org/10.1186/s13613-016-0114-z" TargetMode="External"/><Relationship Id="rId426" Type="http://schemas.openxmlformats.org/officeDocument/2006/relationships/hyperlink" Target="https://authproxy.bma.org.uk/process/redirects?url=https://ovidsp.ovid.com/ovidweb.cgi?T=JS&amp;CSC=Y&amp;NEWS=N&amp;PAGE=fulltext&amp;D=emed11&amp;AN=70095671" TargetMode="External"/><Relationship Id="rId425" Type="http://schemas.openxmlformats.org/officeDocument/2006/relationships/hyperlink" Target="https://dx.doi.org/10.1016/S0735-1097%2810%2960477-9" TargetMode="External"/><Relationship Id="rId424" Type="http://schemas.openxmlformats.org/officeDocument/2006/relationships/hyperlink" Target="https://authproxy.bma.org.uk/process/redirects?url=https://ovidsp.ovid.com/ovidweb.cgi?T=JS&amp;CSC=Y&amp;NEWS=N&amp;PAGE=fulltext&amp;D=emexa&amp;AN=2015203690" TargetMode="External"/><Relationship Id="rId423" Type="http://schemas.openxmlformats.org/officeDocument/2006/relationships/hyperlink" Target="https://dx.doi.org/10.1186/s13045-022-01237-z" TargetMode="External"/><Relationship Id="rId429" Type="http://schemas.openxmlformats.org/officeDocument/2006/relationships/hyperlink" Target="https://authproxy.bma.org.uk/process/redirects?url=https://ovidsp.ovid.com/ovidweb.cgi?T=JS&amp;CSC=Y&amp;NEWS=N&amp;PAGE=fulltext&amp;D=emed2&amp;AN=7156227" TargetMode="External"/><Relationship Id="rId428" Type="http://schemas.openxmlformats.org/officeDocument/2006/relationships/hyperlink" Target="https://authproxy.bma.org.uk/process/redirects?url=https://ovidsp.ovid.com/ovidweb.cgi?T=JS&amp;CSC=Y&amp;NEWS=N&amp;PAGE=fulltext&amp;D=emed11&amp;AN=354246478" TargetMode="External"/><Relationship Id="rId427" Type="http://schemas.openxmlformats.org/officeDocument/2006/relationships/hyperlink" Target="https://dx.doi.org/10.1371/journal.pone.0004439" TargetMode="External"/><Relationship Id="rId2580" Type="http://schemas.openxmlformats.org/officeDocument/2006/relationships/hyperlink" Target="https://dx.doi.org/10.1007/s13181-019-00699-x" TargetMode="External"/><Relationship Id="rId1250" Type="http://schemas.openxmlformats.org/officeDocument/2006/relationships/hyperlink" Target="https://authproxy.bma.org.uk/process/redirects?url=https://ovidsp.ovid.com/ovidweb.cgi?T=JS&amp;CSC=Y&amp;NEWS=N&amp;PAGE=fulltext&amp;D=emed19&amp;AN=623565239" TargetMode="External"/><Relationship Id="rId2581" Type="http://schemas.openxmlformats.org/officeDocument/2006/relationships/hyperlink" Target="https://authproxy.bma.org.uk/process/redirects?url=https://ovidsp.ovid.com/ovidweb.cgi?T=JS&amp;CSC=Y&amp;NEWS=N&amp;PAGE=fulltext&amp;D=emed20&amp;AN=627605132" TargetMode="External"/><Relationship Id="rId1251" Type="http://schemas.openxmlformats.org/officeDocument/2006/relationships/hyperlink" Target="https://dx.doi.org/10.1046/j.1365-2346.1999.00430.x" TargetMode="External"/><Relationship Id="rId2582" Type="http://schemas.openxmlformats.org/officeDocument/2006/relationships/hyperlink" Target="https://doi.org/10.1111/add.16160" TargetMode="External"/><Relationship Id="rId1252" Type="http://schemas.openxmlformats.org/officeDocument/2006/relationships/hyperlink" Target="https://authproxy.bma.org.uk/process/redirects?url=https://ovidsp.ovid.com/ovidweb.cgi?T=JS&amp;CSC=Y&amp;NEWS=N&amp;PAGE=fulltext&amp;D=emed6&amp;AN=29092515" TargetMode="External"/><Relationship Id="rId2583" Type="http://schemas.openxmlformats.org/officeDocument/2006/relationships/hyperlink" Target="https://doi.org/10.4088/JCP.v67n1010" TargetMode="External"/><Relationship Id="rId422" Type="http://schemas.openxmlformats.org/officeDocument/2006/relationships/hyperlink" Target="https://authproxy.bma.org.uk/process/redirects?url=https://ovidsp.ovid.com/ovidweb.cgi?T=JS&amp;CSC=Y&amp;NEWS=N&amp;PAGE=fulltext&amp;D=emed17&amp;AN=72282447" TargetMode="External"/><Relationship Id="rId1253" Type="http://schemas.openxmlformats.org/officeDocument/2006/relationships/hyperlink" Target="https://dx.doi.org/10.1016/j.jsat.2006.12.014" TargetMode="External"/><Relationship Id="rId2584" Type="http://schemas.openxmlformats.org/officeDocument/2006/relationships/hyperlink" Target="https://dx.doi.org/10.1183/23120541.00716-2020" TargetMode="External"/><Relationship Id="rId5611" Type="http://schemas.openxmlformats.org/officeDocument/2006/relationships/hyperlink" Target="https://dx.doi.org/10.1080/16501970410020455" TargetMode="External"/><Relationship Id="rId421" Type="http://schemas.openxmlformats.org/officeDocument/2006/relationships/hyperlink" Target="https://dx.doi.org/10.3109/15563650.2016.1165952" TargetMode="External"/><Relationship Id="rId1254" Type="http://schemas.openxmlformats.org/officeDocument/2006/relationships/hyperlink" Target="https://authproxy.bma.org.uk/process/redirects?url=https://ovidsp.ovid.com/ovidweb.cgi?T=JS&amp;CSC=Y&amp;NEWS=N&amp;PAGE=fulltext&amp;D=emed10&amp;AN=350030391" TargetMode="External"/><Relationship Id="rId2585" Type="http://schemas.openxmlformats.org/officeDocument/2006/relationships/hyperlink" Target="https://authproxy.bma.org.uk/process/redirects?url=https://ovidsp.ovid.com/ovidweb.cgi?T=JS&amp;CSC=Y&amp;NEWS=N&amp;PAGE=fulltext&amp;D=emed22&amp;AN=2005998692" TargetMode="External"/><Relationship Id="rId5612" Type="http://schemas.openxmlformats.org/officeDocument/2006/relationships/hyperlink" Target="https://authproxy.bma.org.uk/process/redirects?url=https://ovidsp.ovid.com/ovidweb.cgi?T=JS&amp;CSC=Y&amp;NEWS=N&amp;PAGE=fulltext&amp;D=emed9&amp;AN=40439463" TargetMode="External"/><Relationship Id="rId420" Type="http://schemas.openxmlformats.org/officeDocument/2006/relationships/hyperlink" Target="https://authproxy.bma.org.uk/process/redirects?url=https://ovidsp.ovid.com/ovidweb.cgi?T=JS&amp;CSC=Y&amp;NEWS=N&amp;PAGE=fulltext&amp;D=emed21&amp;AN=635009801" TargetMode="External"/><Relationship Id="rId1255" Type="http://schemas.openxmlformats.org/officeDocument/2006/relationships/hyperlink" Target="https://dx.doi.org/10.1097/YCT.0000000000000158" TargetMode="External"/><Relationship Id="rId2586" Type="http://schemas.openxmlformats.org/officeDocument/2006/relationships/hyperlink" Target="https://doi.org/10.3109/16066359709002971" TargetMode="External"/><Relationship Id="rId1256" Type="http://schemas.openxmlformats.org/officeDocument/2006/relationships/hyperlink" Target="https://authproxy.bma.org.uk/process/redirects?url=https://ovidsp.ovid.com/ovidweb.cgi?T=JS&amp;CSC=Y&amp;NEWS=N&amp;PAGE=fulltext&amp;D=emed15&amp;AN=618519940" TargetMode="External"/><Relationship Id="rId2587" Type="http://schemas.openxmlformats.org/officeDocument/2006/relationships/hyperlink" Target="https://doi.org/10.1111/j.1521-0391.2014.12100.x" TargetMode="External"/><Relationship Id="rId5610" Type="http://schemas.openxmlformats.org/officeDocument/2006/relationships/hyperlink" Target="https://doi.org/10.1016/j.jsat.2017.01.005" TargetMode="External"/><Relationship Id="rId1246" Type="http://schemas.openxmlformats.org/officeDocument/2006/relationships/hyperlink" Target="https://authproxy.bma.org.uk/process/redirects?url=https://ovidsp.ovid.com/ovidweb.cgi?T=JS&amp;CSC=Y&amp;NEWS=N&amp;PAGE=fulltext&amp;D=emed17&amp;AN=613553124" TargetMode="External"/><Relationship Id="rId2577" Type="http://schemas.openxmlformats.org/officeDocument/2006/relationships/hyperlink" Target="https://doi.org/10.1016/j.drugalcdep.2011.06.013" TargetMode="External"/><Relationship Id="rId5604" Type="http://schemas.openxmlformats.org/officeDocument/2006/relationships/hyperlink" Target="https://dx.doi.org/10.1016/j.ajem.2014.07.017" TargetMode="External"/><Relationship Id="rId1247" Type="http://schemas.openxmlformats.org/officeDocument/2006/relationships/hyperlink" Target="https://dx.doi.org/10.7448/IAS.20.1.21472" TargetMode="External"/><Relationship Id="rId2578" Type="http://schemas.openxmlformats.org/officeDocument/2006/relationships/hyperlink" Target="https://doi.org/10.1111/j.1468-1331.2012.03705.x" TargetMode="External"/><Relationship Id="rId5605" Type="http://schemas.openxmlformats.org/officeDocument/2006/relationships/hyperlink" Target="https://authproxy.bma.org.uk/process/redirects?url=https://ovidsp.ovid.com/ovidweb.cgi?T=JS&amp;CSC=Y&amp;NEWS=N&amp;PAGE=fulltext&amp;D=emed15&amp;AN=600127999" TargetMode="External"/><Relationship Id="rId1248" Type="http://schemas.openxmlformats.org/officeDocument/2006/relationships/hyperlink" Target="https://authproxy.bma.org.uk/process/redirects?url=https://ovidsp.ovid.com/ovidweb.cgi?T=JS&amp;CSC=Y&amp;NEWS=N&amp;PAGE=fulltext&amp;D=emed21&amp;AN=2004335228" TargetMode="External"/><Relationship Id="rId2579" Type="http://schemas.openxmlformats.org/officeDocument/2006/relationships/hyperlink" Target="https://doi.org/10.1177/0269216314522105" TargetMode="External"/><Relationship Id="rId5602" Type="http://schemas.openxmlformats.org/officeDocument/2006/relationships/hyperlink" Target="https://dx.doi.org/10.1111/j.1360-0443.2003.00670.x" TargetMode="External"/><Relationship Id="rId1249" Type="http://schemas.openxmlformats.org/officeDocument/2006/relationships/hyperlink" Target="https://dx.doi.org/10.1136/gutjnI-2018-BSGAbstracts.521" TargetMode="External"/><Relationship Id="rId5603" Type="http://schemas.openxmlformats.org/officeDocument/2006/relationships/hyperlink" Target="https://authproxy.bma.org.uk/process/redirects?url=https://ovidsp.ovid.com/ovidweb.cgi?T=JS&amp;CSC=Y&amp;NEWS=N&amp;PAGE=fulltext&amp;D=emed8&amp;AN=38333828" TargetMode="External"/><Relationship Id="rId5608" Type="http://schemas.openxmlformats.org/officeDocument/2006/relationships/hyperlink" Target="https://dx.doi.org/10.1016/j.jadohealth.2023.02.013" TargetMode="External"/><Relationship Id="rId5609" Type="http://schemas.openxmlformats.org/officeDocument/2006/relationships/hyperlink" Target="https://authproxy.bma.org.uk/process/redirects?url=https://ovidsp.ovid.com/ovidweb.cgi?T=JS&amp;CSC=Y&amp;NEWS=N&amp;PAGE=fulltext&amp;D=emexa&amp;AN=2023807171" TargetMode="External"/><Relationship Id="rId5606" Type="http://schemas.openxmlformats.org/officeDocument/2006/relationships/hyperlink" Target="https://dx.doi.org/10.1186/s12888-020-02922-4" TargetMode="External"/><Relationship Id="rId5607" Type="http://schemas.openxmlformats.org/officeDocument/2006/relationships/hyperlink" Target="https://authproxy.bma.org.uk/process/redirects?url=https://ovidsp.ovid.com/ovidweb.cgi?T=JS&amp;CSC=Y&amp;NEWS=N&amp;PAGE=fulltext&amp;D=emed21&amp;AN=2007143762" TargetMode="External"/><Relationship Id="rId415" Type="http://schemas.openxmlformats.org/officeDocument/2006/relationships/hyperlink" Target="https://doi.org/10.1016/j.jaac.2012.10.011" TargetMode="External"/><Relationship Id="rId414" Type="http://schemas.openxmlformats.org/officeDocument/2006/relationships/hyperlink" Target="https://authproxy.bma.org.uk/process/redirects?url=https://ovidsp.ovid.com/ovidweb.cgi?T=JS&amp;CSC=Y&amp;NEWS=N&amp;PAGE=fulltext&amp;D=emed16&amp;AN=605069215" TargetMode="External"/><Relationship Id="rId413" Type="http://schemas.openxmlformats.org/officeDocument/2006/relationships/hyperlink" Target="https://dx.doi.org/10.1016/j.jaac.2015.05.009" TargetMode="External"/><Relationship Id="rId412" Type="http://schemas.openxmlformats.org/officeDocument/2006/relationships/hyperlink" Target="https://authproxy.bma.org.uk/process/redirects?url=https://ovidsp.ovid.com/ovidweb.cgi?T=JS&amp;CSC=Y&amp;NEWS=N&amp;PAGE=fulltext&amp;D=emed19&amp;AN=2000552809" TargetMode="External"/><Relationship Id="rId419" Type="http://schemas.openxmlformats.org/officeDocument/2006/relationships/hyperlink" Target="https://dx.doi.org/10.3389/fnhum.2020.00298" TargetMode="External"/><Relationship Id="rId418" Type="http://schemas.openxmlformats.org/officeDocument/2006/relationships/hyperlink" Target="https://authproxy.bma.org.uk/process/redirects?url=https://ovidsp.ovid.com/ovidweb.cgi?T=JS&amp;CSC=Y&amp;NEWS=N&amp;PAGE=fulltext&amp;D=emed10&amp;AN=50076979" TargetMode="External"/><Relationship Id="rId417" Type="http://schemas.openxmlformats.org/officeDocument/2006/relationships/hyperlink" Target="https://dx.doi.org/10.1007/s00127-008-0325-1" TargetMode="External"/><Relationship Id="rId416" Type="http://schemas.openxmlformats.org/officeDocument/2006/relationships/hyperlink" Target="https://doi.org/10.1046/j.1440-1614.1999.00592.x" TargetMode="External"/><Relationship Id="rId2570" Type="http://schemas.openxmlformats.org/officeDocument/2006/relationships/hyperlink" Target="https://authproxy.bma.org.uk/process/redirects?url=https://ovidsp.ovid.com/ovidweb.cgi?T=JS&amp;CSC=Y&amp;NEWS=N&amp;PAGE=fulltext&amp;D=emed21&amp;AN=631722995" TargetMode="External"/><Relationship Id="rId1240" Type="http://schemas.openxmlformats.org/officeDocument/2006/relationships/hyperlink" Target="https://authproxy.bma.org.uk/process/redirects?url=https://ovidsp.ovid.com/ovidweb.cgi?T=JS&amp;CSC=Y&amp;NEWS=N&amp;PAGE=fulltext&amp;D=emed17&amp;AN=612788284" TargetMode="External"/><Relationship Id="rId2571" Type="http://schemas.openxmlformats.org/officeDocument/2006/relationships/hyperlink" Target="https://dx.doi.org/10.3389/fimmu.2023.1253121" TargetMode="External"/><Relationship Id="rId1241" Type="http://schemas.openxmlformats.org/officeDocument/2006/relationships/hyperlink" Target="https://dx.doi.org/10.1016/j.rca.2014.12.002" TargetMode="External"/><Relationship Id="rId2572" Type="http://schemas.openxmlformats.org/officeDocument/2006/relationships/hyperlink" Target="https://authproxy.bma.org.uk/process/redirects?url=https://ovidsp.ovid.com/ovidweb.cgi?T=JS&amp;CSC=Y&amp;NEWS=N&amp;PAGE=fulltext&amp;D=emexb&amp;AN=2025514142" TargetMode="External"/><Relationship Id="rId411" Type="http://schemas.openxmlformats.org/officeDocument/2006/relationships/hyperlink" Target="https://dx.doi.org/10.1016/j.dcn.2018.02.007" TargetMode="External"/><Relationship Id="rId1242" Type="http://schemas.openxmlformats.org/officeDocument/2006/relationships/hyperlink" Target="https://authproxy.bma.org.uk/process/redirects?url=https://ovidsp.ovid.com/ovidweb.cgi?T=JS&amp;CSC=Y&amp;NEWS=N&amp;PAGE=fulltext&amp;D=emed16&amp;AN=606404152" TargetMode="External"/><Relationship Id="rId2573" Type="http://schemas.openxmlformats.org/officeDocument/2006/relationships/hyperlink" Target="https://authproxy.bma.org.uk/process/redirects?url=https://ovidsp.ovid.com/ovidweb.cgi?T=JS&amp;CSC=Y&amp;NEWS=N&amp;PAGE=fulltext&amp;D=emed17&amp;AN=613925986" TargetMode="External"/><Relationship Id="rId5600" Type="http://schemas.openxmlformats.org/officeDocument/2006/relationships/hyperlink" Target="https://dx.doi.org/10.1007/s12325-009-0022-9" TargetMode="External"/><Relationship Id="rId410" Type="http://schemas.openxmlformats.org/officeDocument/2006/relationships/hyperlink" Target="https://authproxy.bma.org.uk/process/redirects?url=https://ovidsp.ovid.com/ovidweb.cgi?T=JS&amp;CSC=Y&amp;NEWS=N&amp;PAGE=fulltext&amp;D=emed22&amp;AN=634065524" TargetMode="External"/><Relationship Id="rId1243" Type="http://schemas.openxmlformats.org/officeDocument/2006/relationships/hyperlink" Target="https://dx.doi.org/10.1177/00048674211009613" TargetMode="External"/><Relationship Id="rId2574" Type="http://schemas.openxmlformats.org/officeDocument/2006/relationships/hyperlink" Target="https://dx.doi.org/10.1016/S0016-5085%2811%2961814-3" TargetMode="External"/><Relationship Id="rId5601" Type="http://schemas.openxmlformats.org/officeDocument/2006/relationships/hyperlink" Target="https://authproxy.bma.org.uk/process/redirects?url=https://ovidsp.ovid.com/ovidweb.cgi?T=JS&amp;CSC=Y&amp;NEWS=N&amp;PAGE=fulltext&amp;D=emed11&amp;AN=50501780" TargetMode="External"/><Relationship Id="rId1244" Type="http://schemas.openxmlformats.org/officeDocument/2006/relationships/hyperlink" Target="https://authproxy.bma.org.uk/process/redirects?url=https://ovidsp.ovid.com/ovidweb.cgi?T=JS&amp;CSC=Y&amp;NEWS=N&amp;PAGE=fulltext&amp;D=emed24&amp;AN=2011488554" TargetMode="External"/><Relationship Id="rId2575" Type="http://schemas.openxmlformats.org/officeDocument/2006/relationships/hyperlink" Target="https://dx.doi.org/10.1016/S0016-5085%2811%2961814-3" TargetMode="External"/><Relationship Id="rId1245" Type="http://schemas.openxmlformats.org/officeDocument/2006/relationships/hyperlink" Target="https://dx.doi.org/10.1213/01.ane.0000499505.96779.a0" TargetMode="External"/><Relationship Id="rId2576" Type="http://schemas.openxmlformats.org/officeDocument/2006/relationships/hyperlink" Target="https://authproxy.bma.org.uk/process/redirects?url=https://ovidsp.ovid.com/ovidweb.cgi?T=JS&amp;CSC=Y&amp;NEWS=N&amp;PAGE=fulltext&amp;D=emed12&amp;AN=70411117" TargetMode="External"/><Relationship Id="rId1279" Type="http://schemas.openxmlformats.org/officeDocument/2006/relationships/hyperlink" Target="https://dx.doi.org/10.1186/s12871-023-02029-9" TargetMode="External"/><Relationship Id="rId4305" Type="http://schemas.openxmlformats.org/officeDocument/2006/relationships/hyperlink" Target="https://dx.doi.org/10.1200/OP.22.00142" TargetMode="External"/><Relationship Id="rId5637" Type="http://schemas.openxmlformats.org/officeDocument/2006/relationships/hyperlink" Target="https://doi.org/10.1080/02791072.2013.785840" TargetMode="External"/><Relationship Id="rId4304" Type="http://schemas.openxmlformats.org/officeDocument/2006/relationships/hyperlink" Target="https://doi.org/10.3109/10826084.2013.819366" TargetMode="External"/><Relationship Id="rId5638" Type="http://schemas.openxmlformats.org/officeDocument/2006/relationships/hyperlink" Target="https://doi.org/10.1007/s10461-010-9712-1" TargetMode="External"/><Relationship Id="rId4307" Type="http://schemas.openxmlformats.org/officeDocument/2006/relationships/hyperlink" Target="https://dx.doi.org/10.2147/JPR.S152282" TargetMode="External"/><Relationship Id="rId5635" Type="http://schemas.openxmlformats.org/officeDocument/2006/relationships/hyperlink" Target="https://dx.doi.org/10.1177/10600280221151106" TargetMode="External"/><Relationship Id="rId4306" Type="http://schemas.openxmlformats.org/officeDocument/2006/relationships/hyperlink" Target="https://authproxy.bma.org.uk/process/redirects?url=https://ovidsp.ovid.com/ovidweb.cgi?T=JS&amp;CSC=Y&amp;NEWS=N&amp;PAGE=fulltext&amp;D=emed24&amp;AN=2021357012" TargetMode="External"/><Relationship Id="rId5636" Type="http://schemas.openxmlformats.org/officeDocument/2006/relationships/hyperlink" Target="https://authproxy.bma.org.uk/process/redirects?url=https://ovidsp.ovid.com/ovidweb.cgi?T=JS&amp;CSC=Y&amp;NEWS=N&amp;PAGE=fulltext&amp;D=emexb&amp;AN=2021589512" TargetMode="External"/><Relationship Id="rId4309" Type="http://schemas.openxmlformats.org/officeDocument/2006/relationships/hyperlink" Target="https://dx.doi.org/10.1177/0333102416631960" TargetMode="External"/><Relationship Id="rId4308" Type="http://schemas.openxmlformats.org/officeDocument/2006/relationships/hyperlink" Target="https://authproxy.bma.org.uk/process/redirects?url=https://ovidsp.ovid.com/ovidweb.cgi?T=JS&amp;CSC=Y&amp;NEWS=N&amp;PAGE=fulltext&amp;D=emed19&amp;AN=622304607" TargetMode="External"/><Relationship Id="rId5639" Type="http://schemas.openxmlformats.org/officeDocument/2006/relationships/hyperlink" Target="https://dx.doi.org/10.1097/QAI.0000000000001658" TargetMode="External"/><Relationship Id="rId448" Type="http://schemas.openxmlformats.org/officeDocument/2006/relationships/hyperlink" Target="https://authproxy.bma.org.uk/process/redirects?url=https://ovidsp.ovid.com/ovidweb.cgi?T=JS&amp;CSC=Y&amp;NEWS=N&amp;PAGE=fulltext&amp;D=emed10&amp;AN=47450762" TargetMode="External"/><Relationship Id="rId447" Type="http://schemas.openxmlformats.org/officeDocument/2006/relationships/hyperlink" Target="https://dx.doi.org/10.1080/10550490701525434" TargetMode="External"/><Relationship Id="rId446" Type="http://schemas.openxmlformats.org/officeDocument/2006/relationships/hyperlink" Target="https://doi.org/10.5820/aian.0901.2000.47" TargetMode="External"/><Relationship Id="rId445" Type="http://schemas.openxmlformats.org/officeDocument/2006/relationships/hyperlink" Target="https://authproxy.bma.org.uk/process/redirects?url=https://ovidsp.ovid.com/ovidweb.cgi?T=JS&amp;CSC=Y&amp;NEWS=N&amp;PAGE=fulltext&amp;D=emed24&amp;AN=2021292123" TargetMode="External"/><Relationship Id="rId449" Type="http://schemas.openxmlformats.org/officeDocument/2006/relationships/hyperlink" Target="https://dx.doi.org/10.1002/ppul.26541" TargetMode="External"/><Relationship Id="rId1270" Type="http://schemas.openxmlformats.org/officeDocument/2006/relationships/hyperlink" Target="https://dx.doi.org/10.48047/NQ.2022.20.13.NQ88459" TargetMode="External"/><Relationship Id="rId440" Type="http://schemas.openxmlformats.org/officeDocument/2006/relationships/hyperlink" Target="https://doi.org/10.1007/s00213-021-05939-z" TargetMode="External"/><Relationship Id="rId1271" Type="http://schemas.openxmlformats.org/officeDocument/2006/relationships/hyperlink" Target="https://authproxy.bma.org.uk/process/redirects?url=https://ovidsp.ovid.com/ovidweb.cgi?T=JS&amp;CSC=Y&amp;NEWS=N&amp;PAGE=fulltext&amp;D=emexa&amp;AN=2023301217" TargetMode="External"/><Relationship Id="rId1272" Type="http://schemas.openxmlformats.org/officeDocument/2006/relationships/hyperlink" Target="https://dx.doi.org/10.1002/da.22501" TargetMode="External"/><Relationship Id="rId5630" Type="http://schemas.openxmlformats.org/officeDocument/2006/relationships/hyperlink" Target="https://dx.doi.org/10.1046/j.1526-4637.2002.02051.x" TargetMode="External"/><Relationship Id="rId1273" Type="http://schemas.openxmlformats.org/officeDocument/2006/relationships/hyperlink" Target="https://authproxy.bma.org.uk/process/redirects?url=https://ovidsp.ovid.com/ovidweb.cgi?T=JS&amp;CSC=Y&amp;NEWS=N&amp;PAGE=fulltext&amp;D=emed21&amp;AN=631496383" TargetMode="External"/><Relationship Id="rId1274" Type="http://schemas.openxmlformats.org/officeDocument/2006/relationships/hyperlink" Target="https://dx.doi.org/10.1002/pbc.23170" TargetMode="External"/><Relationship Id="rId444" Type="http://schemas.openxmlformats.org/officeDocument/2006/relationships/hyperlink" Target="https://dx.doi.org/10.4103/2452-2473.357351" TargetMode="External"/><Relationship Id="rId1275" Type="http://schemas.openxmlformats.org/officeDocument/2006/relationships/hyperlink" Target="https://authproxy.bma.org.uk/process/redirects?url=https://ovidsp.ovid.com/ovidweb.cgi?T=JS&amp;CSC=Y&amp;NEWS=N&amp;PAGE=fulltext&amp;D=emed12&amp;AN=362721705" TargetMode="External"/><Relationship Id="rId4301" Type="http://schemas.openxmlformats.org/officeDocument/2006/relationships/hyperlink" Target="https://dx.doi.org/10.1097/CXA.0000000000000058" TargetMode="External"/><Relationship Id="rId5633" Type="http://schemas.openxmlformats.org/officeDocument/2006/relationships/hyperlink" Target="https://authproxy.bma.org.uk/process/redirects?url=https://ovidsp.ovid.com/ovidweb.cgi?T=JS&amp;CSC=Y&amp;NEWS=N&amp;PAGE=fulltext&amp;D=emexb&amp;AN=2026435095" TargetMode="External"/><Relationship Id="rId443" Type="http://schemas.openxmlformats.org/officeDocument/2006/relationships/hyperlink" Target="https://doi.org/10.1212/WNL.0000000000004143" TargetMode="External"/><Relationship Id="rId1276" Type="http://schemas.openxmlformats.org/officeDocument/2006/relationships/hyperlink" Target="https://dx.doi.org/10.1097/01.mej.0000405160.99362.7c" TargetMode="External"/><Relationship Id="rId4300" Type="http://schemas.openxmlformats.org/officeDocument/2006/relationships/hyperlink" Target="https://doi.org/10.1016/0272-7358(84)90027-8" TargetMode="External"/><Relationship Id="rId5634" Type="http://schemas.openxmlformats.org/officeDocument/2006/relationships/hyperlink" Target="https://authproxy.bma.org.uk/process/redirects?url=https://ovidsp.ovid.com/ovidweb.cgi?T=JS&amp;CSC=Y&amp;NEWS=N&amp;PAGE=fulltext&amp;D=emed16&amp;AN=72190105" TargetMode="External"/><Relationship Id="rId442" Type="http://schemas.openxmlformats.org/officeDocument/2006/relationships/hyperlink" Target="https://authproxy.bma.org.uk/process/redirects?url=https://ovidsp.ovid.com/ovidweb.cgi?T=JS&amp;CSC=Y&amp;NEWS=N&amp;PAGE=fulltext&amp;D=emexb&amp;AN=2021135111" TargetMode="External"/><Relationship Id="rId1277" Type="http://schemas.openxmlformats.org/officeDocument/2006/relationships/hyperlink" Target="https://authproxy.bma.org.uk/process/redirects?url=https://ovidsp.ovid.com/ovidweb.cgi?T=JS&amp;CSC=Y&amp;NEWS=N&amp;PAGE=fulltext&amp;D=emed12&amp;AN=70531039" TargetMode="External"/><Relationship Id="rId4303" Type="http://schemas.openxmlformats.org/officeDocument/2006/relationships/hyperlink" Target="https://doi.org/10.1080/1067828X.2013.786924" TargetMode="External"/><Relationship Id="rId5631" Type="http://schemas.openxmlformats.org/officeDocument/2006/relationships/hyperlink" Target="https://authproxy.bma.org.uk/process/redirects?url=https://ovidsp.ovid.com/ovidweb.cgi?T=JS&amp;CSC=Y&amp;NEWS=N&amp;PAGE=fulltext&amp;D=emed7&amp;AN=36040740" TargetMode="External"/><Relationship Id="rId441" Type="http://schemas.openxmlformats.org/officeDocument/2006/relationships/hyperlink" Target="https://dx.doi.org/10.1007/s40266-022-01003-3" TargetMode="External"/><Relationship Id="rId1278" Type="http://schemas.openxmlformats.org/officeDocument/2006/relationships/hyperlink" Target="https://doi.org/10.1176/appi.neuropsych.15.1.27" TargetMode="External"/><Relationship Id="rId4302" Type="http://schemas.openxmlformats.org/officeDocument/2006/relationships/hyperlink" Target="https://authproxy.bma.org.uk/process/redirects?url=https://ovidsp.ovid.com/ovidweb.cgi?T=JS&amp;CSC=Y&amp;NEWS=N&amp;PAGE=fulltext&amp;D=emed20&amp;AN=629170016" TargetMode="External"/><Relationship Id="rId5632" Type="http://schemas.openxmlformats.org/officeDocument/2006/relationships/hyperlink" Target="https://dx.doi.org/10.1053/j.jepm.2023.07.001" TargetMode="External"/><Relationship Id="rId1268" Type="http://schemas.openxmlformats.org/officeDocument/2006/relationships/hyperlink" Target="https://dx.doi.org/10.3899/jrheum.201549" TargetMode="External"/><Relationship Id="rId2599" Type="http://schemas.openxmlformats.org/officeDocument/2006/relationships/hyperlink" Target="https://dx.doi.org/10.1097/MD.0000000000004256" TargetMode="External"/><Relationship Id="rId5626" Type="http://schemas.openxmlformats.org/officeDocument/2006/relationships/hyperlink" Target="https://dx.doi.org/10.1177/0269216310366390" TargetMode="External"/><Relationship Id="rId1269" Type="http://schemas.openxmlformats.org/officeDocument/2006/relationships/hyperlink" Target="https://authproxy.bma.org.uk/process/redirects?url=https://ovidsp.ovid.com/ovidweb.cgi?T=JS&amp;CSC=Y&amp;NEWS=N&amp;PAGE=fulltext&amp;D=emed23&amp;AN=2014973144" TargetMode="External"/><Relationship Id="rId5627" Type="http://schemas.openxmlformats.org/officeDocument/2006/relationships/hyperlink" Target="https://authproxy.bma.org.uk/process/redirects?url=https://ovidsp.ovid.com/ovidweb.cgi?T=JS&amp;CSC=Y&amp;NEWS=N&amp;PAGE=fulltext&amp;D=emed11&amp;AN=70450647" TargetMode="External"/><Relationship Id="rId5624" Type="http://schemas.openxmlformats.org/officeDocument/2006/relationships/hyperlink" Target="https://dx.doi.org/10.1111/papr.12454" TargetMode="External"/><Relationship Id="rId5625" Type="http://schemas.openxmlformats.org/officeDocument/2006/relationships/hyperlink" Target="https://authproxy.bma.org.uk/process/redirects?url=https://ovidsp.ovid.com/ovidweb.cgi?T=JS&amp;CSC=Y&amp;NEWS=N&amp;PAGE=fulltext&amp;D=emed18&amp;AN=609925841" TargetMode="External"/><Relationship Id="rId5628" Type="http://schemas.openxmlformats.org/officeDocument/2006/relationships/hyperlink" Target="https://dx.doi.org/10.1097/PEC.0000000000001863" TargetMode="External"/><Relationship Id="rId5629" Type="http://schemas.openxmlformats.org/officeDocument/2006/relationships/hyperlink" Target="https://authproxy.bma.org.uk/process/redirects?url=https://ovidsp.ovid.com/ovidweb.cgi?T=JS&amp;CSC=Y&amp;NEWS=N&amp;PAGE=fulltext&amp;D=emed23&amp;AN=2015926390" TargetMode="External"/><Relationship Id="rId437" Type="http://schemas.openxmlformats.org/officeDocument/2006/relationships/hyperlink" Target="https://authproxy.bma.org.uk/process/redirects?url=https://ovidsp.ovid.com/ovidweb.cgi?T=JS&amp;CSC=Y&amp;NEWS=N&amp;PAGE=fulltext&amp;D=emed14&amp;AN=369110641" TargetMode="External"/><Relationship Id="rId436" Type="http://schemas.openxmlformats.org/officeDocument/2006/relationships/hyperlink" Target="https://authproxy.bma.org.uk/process/redirects?url=https://ovidsp.ovid.com/ovidweb.cgi?T=JS&amp;CSC=Y&amp;NEWS=N&amp;PAGE=fulltext&amp;D=emed7&amp;AN=32905924" TargetMode="External"/><Relationship Id="rId435" Type="http://schemas.openxmlformats.org/officeDocument/2006/relationships/hyperlink" Target="https://dx.doi.org/10.1016/S0161-6420%2801%2900704-7" TargetMode="External"/><Relationship Id="rId434" Type="http://schemas.openxmlformats.org/officeDocument/2006/relationships/hyperlink" Target="https://authproxy.bma.org.uk/process/redirects?url=https://ovidsp.ovid.com/ovidweb.cgi?T=JS&amp;CSC=Y&amp;NEWS=N&amp;PAGE=fulltext&amp;D=emed9&amp;AN=43995319" TargetMode="External"/><Relationship Id="rId439" Type="http://schemas.openxmlformats.org/officeDocument/2006/relationships/hyperlink" Target="https://doi.org/10.1080/02791072.2000.10400457" TargetMode="External"/><Relationship Id="rId438" Type="http://schemas.openxmlformats.org/officeDocument/2006/relationships/hyperlink" Target="https://doi.org/10.1007/s10935-012-0262-3" TargetMode="External"/><Relationship Id="rId2590" Type="http://schemas.openxmlformats.org/officeDocument/2006/relationships/hyperlink" Target="https://authproxy.bma.org.uk/process/redirects?url=https://ovidsp.ovid.com/ovidweb.cgi?T=JS&amp;CSC=Y&amp;NEWS=N&amp;PAGE=fulltext&amp;D=emed15&amp;AN=71657917" TargetMode="External"/><Relationship Id="rId1260" Type="http://schemas.openxmlformats.org/officeDocument/2006/relationships/hyperlink" Target="https://authproxy.bma.org.uk/process/redirects?url=https://ovidsp.ovid.com/ovidweb.cgi?T=JS&amp;CSC=Y&amp;NEWS=N&amp;PAGE=fulltext&amp;D=emed21&amp;AN=2005102213" TargetMode="External"/><Relationship Id="rId2591" Type="http://schemas.openxmlformats.org/officeDocument/2006/relationships/hyperlink" Target="https://dx.doi.org/10.2147/LRA.S64515" TargetMode="External"/><Relationship Id="rId1261" Type="http://schemas.openxmlformats.org/officeDocument/2006/relationships/hyperlink" Target="https://authproxy.bma.org.uk/process/redirects?url=https://ovidsp.ovid.com/ovidweb.cgi?T=JS&amp;CSC=Y&amp;NEWS=N&amp;PAGE=fulltext&amp;D=emed20&amp;AN=2001953411" TargetMode="External"/><Relationship Id="rId2592" Type="http://schemas.openxmlformats.org/officeDocument/2006/relationships/hyperlink" Target="https://authproxy.bma.org.uk/process/redirects?url=https://ovidsp.ovid.com/ovidweb.cgi?T=JS&amp;CSC=Y&amp;NEWS=N&amp;PAGE=fulltext&amp;D=emed15&amp;AN=600990673" TargetMode="External"/><Relationship Id="rId1262" Type="http://schemas.openxmlformats.org/officeDocument/2006/relationships/hyperlink" Target="https://authproxy.bma.org.uk/process/redirects?url=https://ovidsp.ovid.com/ovidweb.cgi?T=JS&amp;CSC=Y&amp;NEWS=N&amp;PAGE=fulltext&amp;D=emed18&amp;AN=615295501" TargetMode="External"/><Relationship Id="rId2593" Type="http://schemas.openxmlformats.org/officeDocument/2006/relationships/hyperlink" Target="https://dx.doi.org/10.1016/S0016-5085%2814%2963308-4" TargetMode="External"/><Relationship Id="rId1263" Type="http://schemas.openxmlformats.org/officeDocument/2006/relationships/hyperlink" Target="https://dx.doi.org/10.1016/j.tjem.2017.01.003" TargetMode="External"/><Relationship Id="rId2594" Type="http://schemas.openxmlformats.org/officeDocument/2006/relationships/hyperlink" Target="https://authproxy.bma.org.uk/process/redirects?url=https://ovidsp.ovid.com/ovidweb.cgi?T=JS&amp;CSC=Y&amp;NEWS=N&amp;PAGE=fulltext&amp;D=emed15&amp;AN=71458987" TargetMode="External"/><Relationship Id="rId433" Type="http://schemas.openxmlformats.org/officeDocument/2006/relationships/hyperlink" Target="https://authproxy.bma.org.uk/process/redirects?url=https://ovidsp.ovid.com/ovidweb.cgi?T=JS&amp;CSC=Y&amp;NEWS=N&amp;PAGE=fulltext&amp;D=emed11&amp;AN=70128522" TargetMode="External"/><Relationship Id="rId1264" Type="http://schemas.openxmlformats.org/officeDocument/2006/relationships/hyperlink" Target="https://authproxy.bma.org.uk/process/redirects?url=https://ovidsp.ovid.com/ovidweb.cgi?T=JS&amp;CSC=Y&amp;NEWS=N&amp;PAGE=fulltext&amp;D=emed18&amp;AN=614905536" TargetMode="External"/><Relationship Id="rId2595" Type="http://schemas.openxmlformats.org/officeDocument/2006/relationships/hyperlink" Target="https://dx.doi.org/10.1016/j.cgh.2014.10.029" TargetMode="External"/><Relationship Id="rId5622" Type="http://schemas.openxmlformats.org/officeDocument/2006/relationships/hyperlink" Target="https://dx.doi.org/10.1111/ner.12277" TargetMode="External"/><Relationship Id="rId432" Type="http://schemas.openxmlformats.org/officeDocument/2006/relationships/hyperlink" Target="https://dx.doi.org/10.1111/j.1474-8673.2010.00454.x" TargetMode="External"/><Relationship Id="rId1265" Type="http://schemas.openxmlformats.org/officeDocument/2006/relationships/hyperlink" Target="https://authproxy.bma.org.uk/process/redirects?url=https://ovidsp.ovid.com/ovidweb.cgi?T=JS&amp;CSC=Y&amp;NEWS=N&amp;PAGE=fulltext&amp;D=emed8&amp;AN=37553399" TargetMode="External"/><Relationship Id="rId2596" Type="http://schemas.openxmlformats.org/officeDocument/2006/relationships/hyperlink" Target="https://authproxy.bma.org.uk/process/redirects?url=https://ovidsp.ovid.com/ovidweb.cgi?T=JS&amp;CSC=Y&amp;NEWS=N&amp;PAGE=fulltext&amp;D=emed16&amp;AN=602544040" TargetMode="External"/><Relationship Id="rId5623" Type="http://schemas.openxmlformats.org/officeDocument/2006/relationships/hyperlink" Target="https://authproxy.bma.org.uk/process/redirects?url=https://ovidsp.ovid.com/ovidweb.cgi?T=JS&amp;CSC=Y&amp;NEWS=N&amp;PAGE=fulltext&amp;D=emed16&amp;AN=72260447" TargetMode="External"/><Relationship Id="rId431" Type="http://schemas.openxmlformats.org/officeDocument/2006/relationships/hyperlink" Target="https://authproxy.bma.org.uk/process/redirects?url=https://ovidsp.ovid.com/ovidweb.cgi?T=JS&amp;CSC=Y&amp;NEWS=N&amp;PAGE=fulltext&amp;D=emed24&amp;AN=2019423879" TargetMode="External"/><Relationship Id="rId1266" Type="http://schemas.openxmlformats.org/officeDocument/2006/relationships/hyperlink" Target="https://dx.doi.org/10.1542/peds.141.1-MeetingAbstract.615" TargetMode="External"/><Relationship Id="rId2597" Type="http://schemas.openxmlformats.org/officeDocument/2006/relationships/hyperlink" Target="https://dx.doi.org/10.1093/intqhc/mzu081" TargetMode="External"/><Relationship Id="rId5620" Type="http://schemas.openxmlformats.org/officeDocument/2006/relationships/hyperlink" Target="https://dx.doi.org/10.1097/WNF.0000000000000050" TargetMode="External"/><Relationship Id="rId430" Type="http://schemas.openxmlformats.org/officeDocument/2006/relationships/hyperlink" Target="https://dx.doi.org/10.1136/bmjopen-2021-055551" TargetMode="External"/><Relationship Id="rId1267" Type="http://schemas.openxmlformats.org/officeDocument/2006/relationships/hyperlink" Target="https://authproxy.bma.org.uk/process/redirects?url=https://ovidsp.ovid.com/ovidweb.cgi?T=JS&amp;CSC=Y&amp;NEWS=N&amp;PAGE=fulltext&amp;D=emed19&amp;AN=630251136" TargetMode="External"/><Relationship Id="rId2598" Type="http://schemas.openxmlformats.org/officeDocument/2006/relationships/hyperlink" Target="https://authproxy.bma.org.uk/process/redirects?url=https://ovidsp.ovid.com/ovidweb.cgi?T=JS&amp;CSC=Y&amp;NEWS=N&amp;PAGE=fulltext&amp;D=emed15&amp;AN=602150100" TargetMode="External"/><Relationship Id="rId5621" Type="http://schemas.openxmlformats.org/officeDocument/2006/relationships/hyperlink" Target="https://authproxy.bma.org.uk/process/redirects?url=https://ovidsp.ovid.com/ovidweb.cgi?T=JS&amp;CSC=Y&amp;NEWS=N&amp;PAGE=fulltext&amp;D=emed15&amp;AN=600599702" TargetMode="External"/><Relationship Id="rId3070" Type="http://schemas.openxmlformats.org/officeDocument/2006/relationships/hyperlink" Target="https://dx.doi.org/10.1192/pb.bp.115.051987" TargetMode="External"/><Relationship Id="rId3072" Type="http://schemas.openxmlformats.org/officeDocument/2006/relationships/hyperlink" Target="https://doi.org/10.2105/AJPH.94.7.1147" TargetMode="External"/><Relationship Id="rId3071" Type="http://schemas.openxmlformats.org/officeDocument/2006/relationships/hyperlink" Target="https://authproxy.bma.org.uk/process/redirects?url=https://ovidsp.ovid.com/ovidweb.cgi?T=JS&amp;CSC=Y&amp;NEWS=N&amp;PAGE=fulltext&amp;D=emed17&amp;AN=616285608" TargetMode="External"/><Relationship Id="rId3074" Type="http://schemas.openxmlformats.org/officeDocument/2006/relationships/hyperlink" Target="https://dx.doi.org/10.1007/s13365-020-00827-2" TargetMode="External"/><Relationship Id="rId3073" Type="http://schemas.openxmlformats.org/officeDocument/2006/relationships/hyperlink" Target="https://doi.org/10.1080/02791072.2021.1883778" TargetMode="External"/><Relationship Id="rId3076" Type="http://schemas.openxmlformats.org/officeDocument/2006/relationships/hyperlink" Target="https://dx.doi.org/10.1177/0333102419859835" TargetMode="External"/><Relationship Id="rId3075" Type="http://schemas.openxmlformats.org/officeDocument/2006/relationships/hyperlink" Target="https://authproxy.bma.org.uk/process/redirects?url=https://ovidsp.ovid.com/ovidweb.cgi?T=JS&amp;CSC=Y&amp;NEWS=N&amp;PAGE=fulltext&amp;D=emed21&amp;AN=2004150180" TargetMode="External"/><Relationship Id="rId3078" Type="http://schemas.openxmlformats.org/officeDocument/2006/relationships/hyperlink" Target="https://dx.doi.org/10.1007/s11096-012-9723-2" TargetMode="External"/><Relationship Id="rId3077" Type="http://schemas.openxmlformats.org/officeDocument/2006/relationships/hyperlink" Target="https://authproxy.bma.org.uk/process/redirects?url=https://ovidsp.ovid.com/ovidweb.cgi?T=JS&amp;CSC=Y&amp;NEWS=N&amp;PAGE=fulltext&amp;D=emed20&amp;AN=629410728" TargetMode="External"/><Relationship Id="rId3079" Type="http://schemas.openxmlformats.org/officeDocument/2006/relationships/hyperlink" Target="https://authproxy.bma.org.uk/process/redirects?url=https://ovidsp.ovid.com/ovidweb.cgi?T=JS&amp;CSC=Y&amp;NEWS=N&amp;PAGE=fulltext&amp;D=emed14&amp;AN=52537148" TargetMode="External"/><Relationship Id="rId4390" Type="http://schemas.openxmlformats.org/officeDocument/2006/relationships/hyperlink" Target="https://dx.doi.org/10.4088/JCP.v69n0610" TargetMode="External"/><Relationship Id="rId3061" Type="http://schemas.openxmlformats.org/officeDocument/2006/relationships/hyperlink" Target="https://dx.doi.org/10.1007/BF02521117" TargetMode="External"/><Relationship Id="rId4392" Type="http://schemas.openxmlformats.org/officeDocument/2006/relationships/hyperlink" Target="https://doi.org/10.1016/S0740-5472(99)00050-1" TargetMode="External"/><Relationship Id="rId3060" Type="http://schemas.openxmlformats.org/officeDocument/2006/relationships/hyperlink" Target="https://doi.org/10.1111/add.12187" TargetMode="External"/><Relationship Id="rId4391" Type="http://schemas.openxmlformats.org/officeDocument/2006/relationships/hyperlink" Target="https://authproxy.bma.org.uk/process/redirects?url=https://ovidsp.ovid.com/ovidweb.cgi?T=JS&amp;CSC=Y&amp;NEWS=N&amp;PAGE=fulltext&amp;D=emed10&amp;AN=351944948" TargetMode="External"/><Relationship Id="rId3063" Type="http://schemas.openxmlformats.org/officeDocument/2006/relationships/hyperlink" Target="https://dx.doi.org/10.1016/0306-4603%2895%2900098-4" TargetMode="External"/><Relationship Id="rId4394" Type="http://schemas.openxmlformats.org/officeDocument/2006/relationships/hyperlink" Target="https://authproxy.bma.org.uk/process/redirects?url=https://ovidsp.ovid.com/ovidweb.cgi?T=JS&amp;CSC=Y&amp;NEWS=N&amp;PAGE=fulltext&amp;D=emed20&amp;AN=626463089" TargetMode="External"/><Relationship Id="rId3062" Type="http://schemas.openxmlformats.org/officeDocument/2006/relationships/hyperlink" Target="https://authproxy.bma.org.uk/process/redirects?url=https://ovidsp.ovid.com/ovidweb.cgi?T=JS&amp;CSC=Y&amp;NEWS=N&amp;PAGE=fulltext&amp;D=emed5&amp;AN=25240467" TargetMode="External"/><Relationship Id="rId4393" Type="http://schemas.openxmlformats.org/officeDocument/2006/relationships/hyperlink" Target="https://dx.doi.org/10.1080/14659891.2019.1572801" TargetMode="External"/><Relationship Id="rId3065" Type="http://schemas.openxmlformats.org/officeDocument/2006/relationships/hyperlink" Target="https://doi.org/10.1037/0022-006X.75.5.775" TargetMode="External"/><Relationship Id="rId4396" Type="http://schemas.openxmlformats.org/officeDocument/2006/relationships/hyperlink" Target="https://authproxy.bma.org.uk/process/redirects?url=https://ovidsp.ovid.com/ovidweb.cgi?T=JS&amp;CSC=Y&amp;NEWS=N&amp;PAGE=fulltext&amp;D=emed21&amp;AN=2004275655" TargetMode="External"/><Relationship Id="rId3064" Type="http://schemas.openxmlformats.org/officeDocument/2006/relationships/hyperlink" Target="https://authproxy.bma.org.uk/process/redirects?url=https://ovidsp.ovid.com/ovidweb.cgi?T=JS&amp;CSC=Y&amp;NEWS=N&amp;PAGE=fulltext&amp;D=emed6&amp;AN=26296169" TargetMode="External"/><Relationship Id="rId4395" Type="http://schemas.openxmlformats.org/officeDocument/2006/relationships/hyperlink" Target="https://dx.doi.org/10.2147/JPR.S237435" TargetMode="External"/><Relationship Id="rId3067" Type="http://schemas.openxmlformats.org/officeDocument/2006/relationships/hyperlink" Target="https://authproxy.bma.org.uk/process/redirects?url=https://ovidsp.ovid.com/ovidweb.cgi?T=JS&amp;CSC=Y&amp;NEWS=N&amp;PAGE=fulltext&amp;D=emed24&amp;AN=2016085040" TargetMode="External"/><Relationship Id="rId4398" Type="http://schemas.openxmlformats.org/officeDocument/2006/relationships/hyperlink" Target="https://authproxy.bma.org.uk/process/redirects?url=https://ovidsp.ovid.com/ovidweb.cgi?T=JS&amp;CSC=Y&amp;NEWS=N&amp;PAGE=fulltext&amp;D=emexb&amp;AN=2023313914" TargetMode="External"/><Relationship Id="rId3066" Type="http://schemas.openxmlformats.org/officeDocument/2006/relationships/hyperlink" Target="https://authproxy.bma.org.uk/process/redirects?url=https://ovidsp.ovid.com/ovidweb.cgi?T=JS&amp;CSC=Y&amp;NEWS=N&amp;PAGE=fulltext&amp;D=emed20&amp;AN=629302229" TargetMode="External"/><Relationship Id="rId4397" Type="http://schemas.openxmlformats.org/officeDocument/2006/relationships/hyperlink" Target="https://dx.doi.org/10.1177/10398562231176734" TargetMode="External"/><Relationship Id="rId3069" Type="http://schemas.openxmlformats.org/officeDocument/2006/relationships/hyperlink" Target="https://authproxy.bma.org.uk/process/redirects?url=https://ovidsp.ovid.com/ovidweb.cgi?T=JS&amp;CSC=Y&amp;NEWS=N&amp;PAGE=fulltext&amp;D=emed20&amp;AN=2004631349" TargetMode="External"/><Relationship Id="rId3068" Type="http://schemas.openxmlformats.org/officeDocument/2006/relationships/hyperlink" Target="https://doi.org/10.1300/J005v31n01_09" TargetMode="External"/><Relationship Id="rId4399" Type="http://schemas.openxmlformats.org/officeDocument/2006/relationships/hyperlink" Target="https://dx.doi.org/10.1080/15563650.2019.1636569" TargetMode="External"/><Relationship Id="rId3090" Type="http://schemas.openxmlformats.org/officeDocument/2006/relationships/hyperlink" Target="https://authproxy.bma.org.uk/process/redirects?url=https://ovidsp.ovid.com/ovidweb.cgi?T=JS&amp;CSC=Y&amp;NEWS=N&amp;PAGE=fulltext&amp;D=emed3&amp;AN=10131669" TargetMode="External"/><Relationship Id="rId3092" Type="http://schemas.openxmlformats.org/officeDocument/2006/relationships/hyperlink" Target="https://authproxy.bma.org.uk/process/redirects?url=https://ovidsp.ovid.com/ovidweb.cgi?T=JS&amp;CSC=Y&amp;NEWS=N&amp;PAGE=fulltext&amp;D=emed21&amp;AN=2003556863" TargetMode="External"/><Relationship Id="rId3091" Type="http://schemas.openxmlformats.org/officeDocument/2006/relationships/hyperlink" Target="https://dx.doi.org/10.1016/j.earlhumdev.2019.104910" TargetMode="External"/><Relationship Id="rId3094" Type="http://schemas.openxmlformats.org/officeDocument/2006/relationships/hyperlink" Target="https://dx.doi.org/10.1111/jpc.13882_212" TargetMode="External"/><Relationship Id="rId3093" Type="http://schemas.openxmlformats.org/officeDocument/2006/relationships/hyperlink" Target="https://doi.org/10.1016/j.drugalcdep.2017.08.041" TargetMode="External"/><Relationship Id="rId3096" Type="http://schemas.openxmlformats.org/officeDocument/2006/relationships/hyperlink" Target="https://dx.doi.org/10.1016/j.jaac.2018.06.029" TargetMode="External"/><Relationship Id="rId3095" Type="http://schemas.openxmlformats.org/officeDocument/2006/relationships/hyperlink" Target="https://authproxy.bma.org.uk/process/redirects?url=https://ovidsp.ovid.com/ovidweb.cgi?T=JS&amp;CSC=Y&amp;NEWS=N&amp;PAGE=fulltext&amp;D=emed19&amp;AN=621532651" TargetMode="External"/><Relationship Id="rId3098" Type="http://schemas.openxmlformats.org/officeDocument/2006/relationships/hyperlink" Target="https://dx.doi.org/10.1016/j.encep.2014.10.008" TargetMode="External"/><Relationship Id="rId3097" Type="http://schemas.openxmlformats.org/officeDocument/2006/relationships/hyperlink" Target="https://authproxy.bma.org.uk/process/redirects?url=https://ovidsp.ovid.com/ovidweb.cgi?T=JS&amp;CSC=Y&amp;NEWS=N&amp;PAGE=fulltext&amp;D=emed19&amp;AN=2001349619" TargetMode="External"/><Relationship Id="rId3099" Type="http://schemas.openxmlformats.org/officeDocument/2006/relationships/hyperlink" Target="https://authproxy.bma.org.uk/process/redirects?url=https://ovidsp.ovid.com/ovidweb.cgi?T=JS&amp;CSC=Y&amp;NEWS=N&amp;PAGE=fulltext&amp;D=emed16&amp;AN=601001448" TargetMode="External"/><Relationship Id="rId3081" Type="http://schemas.openxmlformats.org/officeDocument/2006/relationships/hyperlink" Target="https://dx.doi.org/10.1016/j.neuropharm.2014.03.008" TargetMode="External"/><Relationship Id="rId3080" Type="http://schemas.openxmlformats.org/officeDocument/2006/relationships/hyperlink" Target="https://doi.org/10.1002/gps.1921" TargetMode="External"/><Relationship Id="rId3083" Type="http://schemas.openxmlformats.org/officeDocument/2006/relationships/hyperlink" Target="https://dx.doi.org/10.1037/ccp0000442" TargetMode="External"/><Relationship Id="rId3082" Type="http://schemas.openxmlformats.org/officeDocument/2006/relationships/hyperlink" Target="https://authproxy.bma.org.uk/process/redirects?url=https://ovidsp.ovid.com/ovidweb.cgi?T=JS&amp;CSC=Y&amp;NEWS=N&amp;PAGE=fulltext&amp;D=emed15&amp;AN=600317697" TargetMode="External"/><Relationship Id="rId3085" Type="http://schemas.openxmlformats.org/officeDocument/2006/relationships/hyperlink" Target="https://dx.doi.org/10.1080/24750573.2017.1308706" TargetMode="External"/><Relationship Id="rId3084" Type="http://schemas.openxmlformats.org/officeDocument/2006/relationships/hyperlink" Target="https://authproxy.bma.org.uk/process/redirects?url=https://ovidsp.ovid.com/ovidweb.cgi?T=JS&amp;CSC=Y&amp;NEWS=N&amp;PAGE=fulltext&amp;D=emed20&amp;AN=631217521" TargetMode="External"/><Relationship Id="rId3087" Type="http://schemas.openxmlformats.org/officeDocument/2006/relationships/hyperlink" Target="https://dx.doi.org/10.1016/j.jadohealth.2011.11.011" TargetMode="External"/><Relationship Id="rId3086" Type="http://schemas.openxmlformats.org/officeDocument/2006/relationships/hyperlink" Target="https://authproxy.bma.org.uk/process/redirects?url=https://ovidsp.ovid.com/ovidweb.cgi?T=JS&amp;CSC=Y&amp;NEWS=N&amp;PAGE=fulltext&amp;D=emexb&amp;AN=642230795" TargetMode="External"/><Relationship Id="rId3089" Type="http://schemas.openxmlformats.org/officeDocument/2006/relationships/hyperlink" Target="https://authproxy.bma.org.uk/process/redirects?url=https://ovidsp.ovid.com/ovidweb.cgi?T=JS&amp;CSC=Y&amp;NEWS=N&amp;PAGE=fulltext&amp;D=emed13&amp;AN=51885241" TargetMode="External"/><Relationship Id="rId3088" Type="http://schemas.openxmlformats.org/officeDocument/2006/relationships/hyperlink" Target="https://dx.doi.org/10.1016/j.jadohealth.2011.11.011" TargetMode="External"/><Relationship Id="rId3039" Type="http://schemas.openxmlformats.org/officeDocument/2006/relationships/hyperlink" Target="https://dx.doi.org/10.1016/j.drugalcdep.2014.06.006" TargetMode="External"/><Relationship Id="rId1" Type="http://schemas.openxmlformats.org/officeDocument/2006/relationships/hyperlink" Target="https://dx.doi.org/10.1002/eat.24041" TargetMode="External"/><Relationship Id="rId2" Type="http://schemas.openxmlformats.org/officeDocument/2006/relationships/hyperlink" Target="https://authproxy.bma.org.uk/process/redirects?url=https://ovidsp.ovid.com/ovidweb.cgi?T=JS&amp;CSC=Y&amp;NEWS=N&amp;PAGE=fulltext&amp;D=emexb&amp;AN=2024845299" TargetMode="External"/><Relationship Id="rId3" Type="http://schemas.openxmlformats.org/officeDocument/2006/relationships/hyperlink" Target="https://dx.doi.org/10.1177/08850666221088220" TargetMode="External"/><Relationship Id="rId4" Type="http://schemas.openxmlformats.org/officeDocument/2006/relationships/hyperlink" Target="https://authproxy.bma.org.uk/process/redirects?url=https://ovidsp.ovid.com/ovidweb.cgi?T=JS&amp;CSC=Y&amp;NEWS=N&amp;PAGE=fulltext&amp;D=emexa&amp;AN=2015399397" TargetMode="External"/><Relationship Id="rId5691" Type="http://schemas.openxmlformats.org/officeDocument/2006/relationships/hyperlink" Target="https://authproxy.bma.org.uk/process/redirects?url=https://ovidsp.ovid.com/ovidweb.cgi?T=JS&amp;CSC=Y&amp;NEWS=N&amp;PAGE=fulltext&amp;D=emexa&amp;AN=2019853320" TargetMode="External"/><Relationship Id="rId5692" Type="http://schemas.openxmlformats.org/officeDocument/2006/relationships/hyperlink" Target="https://dx.doi.org/10.1186/s12871-022-01765-8" TargetMode="External"/><Relationship Id="rId3030" Type="http://schemas.openxmlformats.org/officeDocument/2006/relationships/hyperlink" Target="https://authproxy.bma.org.uk/process/redirects?url=https://ovidsp.ovid.com/ovidweb.cgi?T=JS&amp;CSC=Y&amp;NEWS=N&amp;PAGE=fulltext&amp;D=emed10&amp;AN=352579484" TargetMode="External"/><Relationship Id="rId4361" Type="http://schemas.openxmlformats.org/officeDocument/2006/relationships/hyperlink" Target="https://doi.org/10.3109/10826084.2010.509854" TargetMode="External"/><Relationship Id="rId4360" Type="http://schemas.openxmlformats.org/officeDocument/2006/relationships/hyperlink" Target="https://authproxy.bma.org.uk/process/redirects?url=https://ovidsp.ovid.com/ovidweb.cgi?T=JS&amp;CSC=Y&amp;NEWS=N&amp;PAGE=fulltext&amp;D=emed15&amp;AN=52696596" TargetMode="External"/><Relationship Id="rId5690" Type="http://schemas.openxmlformats.org/officeDocument/2006/relationships/hyperlink" Target="https://dx.doi.org/10.1037/pas0001160" TargetMode="External"/><Relationship Id="rId9" Type="http://schemas.openxmlformats.org/officeDocument/2006/relationships/hyperlink" Target="https://authproxy.bma.org.uk/process/redirects?url=https://ovidsp.ovid.com/ovidweb.cgi?T=JS&amp;CSC=Y&amp;NEWS=N&amp;PAGE=fulltext&amp;D=emed13&amp;AN=70897231" TargetMode="External"/><Relationship Id="rId3032" Type="http://schemas.openxmlformats.org/officeDocument/2006/relationships/hyperlink" Target="https://authproxy.bma.org.uk/process/redirects?url=https://ovidsp.ovid.com/ovidweb.cgi?T=JS&amp;CSC=Y&amp;NEWS=N&amp;PAGE=fulltext&amp;D=emed19&amp;AN=623794301" TargetMode="External"/><Relationship Id="rId4363" Type="http://schemas.openxmlformats.org/officeDocument/2006/relationships/hyperlink" Target="https://authproxy.bma.org.uk/process/redirects?url=https://ovidsp.ovid.com/ovidweb.cgi?T=JS&amp;CSC=Y&amp;NEWS=N&amp;PAGE=fulltext&amp;D=emed14&amp;AN=52580081" TargetMode="External"/><Relationship Id="rId5695" Type="http://schemas.openxmlformats.org/officeDocument/2006/relationships/hyperlink" Target="https://authproxy.bma.org.uk/process/redirects?url=https://ovidsp.ovid.com/ovidweb.cgi?T=JS&amp;CSC=Y&amp;NEWS=N&amp;PAGE=fulltext&amp;D=emexa&amp;AN=2018260403" TargetMode="External"/><Relationship Id="rId3031" Type="http://schemas.openxmlformats.org/officeDocument/2006/relationships/hyperlink" Target="https://dx.doi.org/10.1136/bmjopen-2017-018416" TargetMode="External"/><Relationship Id="rId4362" Type="http://schemas.openxmlformats.org/officeDocument/2006/relationships/hyperlink" Target="https://dx.doi.org/10.1007/s00101-013-2177-7" TargetMode="External"/><Relationship Id="rId5696" Type="http://schemas.openxmlformats.org/officeDocument/2006/relationships/hyperlink" Target="https://dx.doi.org/10.1016/j.jor.2021.05.003" TargetMode="External"/><Relationship Id="rId3034" Type="http://schemas.openxmlformats.org/officeDocument/2006/relationships/hyperlink" Target="https://authproxy.bma.org.uk/process/redirects?url=https://ovidsp.ovid.com/ovidweb.cgi?T=JS&amp;CSC=Y&amp;NEWS=N&amp;PAGE=fulltext&amp;D=emed17&amp;AN=608699879" TargetMode="External"/><Relationship Id="rId4365" Type="http://schemas.openxmlformats.org/officeDocument/2006/relationships/hyperlink" Target="https://authproxy.bma.org.uk/process/redirects?url=https://ovidsp.ovid.com/ovidweb.cgi?T=JS&amp;CSC=Y&amp;NEWS=N&amp;PAGE=fulltext&amp;D=emed21&amp;AN=2004219834" TargetMode="External"/><Relationship Id="rId5693" Type="http://schemas.openxmlformats.org/officeDocument/2006/relationships/hyperlink" Target="https://authproxy.bma.org.uk/process/redirects?url=https://ovidsp.ovid.com/ovidweb.cgi?T=JS&amp;CSC=Y&amp;NEWS=N&amp;PAGE=fulltext&amp;D=emed24&amp;AN=2018233117" TargetMode="External"/><Relationship Id="rId3033" Type="http://schemas.openxmlformats.org/officeDocument/2006/relationships/hyperlink" Target="https://dx.doi.org/10.1136/bmj.h5918" TargetMode="External"/><Relationship Id="rId4364" Type="http://schemas.openxmlformats.org/officeDocument/2006/relationships/hyperlink" Target="https://dx.doi.org/10.1016/j.jclinane.2019.109689" TargetMode="External"/><Relationship Id="rId5694" Type="http://schemas.openxmlformats.org/officeDocument/2006/relationships/hyperlink" Target="https://dx.doi.org/10.1007/s11606-022-07732-w" TargetMode="External"/><Relationship Id="rId5" Type="http://schemas.openxmlformats.org/officeDocument/2006/relationships/hyperlink" Target="https://dx.doi.org/10.1177/002204260403400207" TargetMode="External"/><Relationship Id="rId3036" Type="http://schemas.openxmlformats.org/officeDocument/2006/relationships/hyperlink" Target="https://authproxy.bma.org.uk/process/redirects?url=https://ovidsp.ovid.com/ovidweb.cgi?T=JS&amp;CSC=Y&amp;NEWS=N&amp;PAGE=fulltext&amp;D=emed21&amp;AN=2003667924" TargetMode="External"/><Relationship Id="rId4367" Type="http://schemas.openxmlformats.org/officeDocument/2006/relationships/hyperlink" Target="https://authproxy.bma.org.uk/process/redirects?url=https://ovidsp.ovid.com/ovidweb.cgi?T=JS&amp;CSC=Y&amp;NEWS=N&amp;PAGE=fulltext&amp;D=emexb&amp;AN=2026333157" TargetMode="External"/><Relationship Id="rId5699" Type="http://schemas.openxmlformats.org/officeDocument/2006/relationships/hyperlink" Target="https://authproxy.bma.org.uk/process/redirects?url=https://ovidsp.ovid.com/ovidweb.cgi?T=JS&amp;CSC=Y&amp;NEWS=N&amp;PAGE=fulltext&amp;D=emed14&amp;AN=71047202" TargetMode="External"/><Relationship Id="rId6" Type="http://schemas.openxmlformats.org/officeDocument/2006/relationships/hyperlink" Target="https://authproxy.bma.org.uk/process/redirects?url=https://ovidsp.ovid.com/ovidweb.cgi?T=JS&amp;CSC=Y&amp;NEWS=N&amp;PAGE=fulltext&amp;D=emed8&amp;AN=38856416" TargetMode="External"/><Relationship Id="rId3035" Type="http://schemas.openxmlformats.org/officeDocument/2006/relationships/hyperlink" Target="https://dx.doi.org/10.1002/mds.27434" TargetMode="External"/><Relationship Id="rId4366" Type="http://schemas.openxmlformats.org/officeDocument/2006/relationships/hyperlink" Target="https://dx.doi.org/10.1245/s10434-023-14215-7" TargetMode="External"/><Relationship Id="rId7" Type="http://schemas.openxmlformats.org/officeDocument/2006/relationships/hyperlink" Target="https://authproxy.bma.org.uk/process/redirects?url=https://ovidsp.ovid.com/ovidweb.cgi?T=JS&amp;CSC=Y&amp;NEWS=N&amp;PAGE=fulltext&amp;D=emed13&amp;AN=366360679" TargetMode="External"/><Relationship Id="rId3038" Type="http://schemas.openxmlformats.org/officeDocument/2006/relationships/hyperlink" Target="https://doi.org/10.1111/adb.13010" TargetMode="External"/><Relationship Id="rId4369" Type="http://schemas.openxmlformats.org/officeDocument/2006/relationships/hyperlink" Target="https://authproxy.bma.org.uk/process/redirects?url=https://ovidsp.ovid.com/ovidweb.cgi?T=JS&amp;CSC=Y&amp;NEWS=N&amp;PAGE=fulltext&amp;D=emed22&amp;AN=635851358" TargetMode="External"/><Relationship Id="rId5697" Type="http://schemas.openxmlformats.org/officeDocument/2006/relationships/hyperlink" Target="https://authproxy.bma.org.uk/process/redirects?url=https://ovidsp.ovid.com/ovidweb.cgi?T=JS&amp;CSC=Y&amp;NEWS=N&amp;PAGE=fulltext&amp;D=emed22&amp;AN=2012004284" TargetMode="External"/><Relationship Id="rId8" Type="http://schemas.openxmlformats.org/officeDocument/2006/relationships/hyperlink" Target="https://dx.doi.org/10.1016/j.annemergmed.2012.06.122" TargetMode="External"/><Relationship Id="rId3037" Type="http://schemas.openxmlformats.org/officeDocument/2006/relationships/hyperlink" Target="https://authproxy.bma.org.uk/process/redirects?url=https://ovidsp.ovid.com/ovidweb.cgi?T=JS&amp;CSC=Y&amp;NEWS=N&amp;PAGE=fulltext&amp;D=emed22&amp;AN=636065245" TargetMode="External"/><Relationship Id="rId4368" Type="http://schemas.openxmlformats.org/officeDocument/2006/relationships/hyperlink" Target="https://dx.doi.org/10.1097/HS9.0000000000000566" TargetMode="External"/><Relationship Id="rId5698" Type="http://schemas.openxmlformats.org/officeDocument/2006/relationships/hyperlink" Target="https://dx.doi.org/10.1097/01.psy.0000429452.16135.1b" TargetMode="External"/><Relationship Id="rId3029" Type="http://schemas.openxmlformats.org/officeDocument/2006/relationships/hyperlink" Target="https://authproxy.bma.org.uk/process/redirects?url=https://ovidsp.ovid.com/ovidweb.cgi?T=JS&amp;CSC=Y&amp;NEWS=N&amp;PAGE=fulltext&amp;D=emed23&amp;AN=636080667" TargetMode="External"/><Relationship Id="rId3028" Type="http://schemas.openxmlformats.org/officeDocument/2006/relationships/hyperlink" Target="https://dx.doi.org/10.1001/jamanetworkopen.2021.25531" TargetMode="External"/><Relationship Id="rId4359" Type="http://schemas.openxmlformats.org/officeDocument/2006/relationships/hyperlink" Target="https://dx.doi.org/10.1016/j.addbeh.2013.06.002" TargetMode="External"/><Relationship Id="rId5680" Type="http://schemas.openxmlformats.org/officeDocument/2006/relationships/hyperlink" Target="https://doi.org/10.1037/a0024191" TargetMode="External"/><Relationship Id="rId5681" Type="http://schemas.openxmlformats.org/officeDocument/2006/relationships/hyperlink" Target="https://doi.org/10.1017/S0954579407000338" TargetMode="External"/><Relationship Id="rId4350" Type="http://schemas.openxmlformats.org/officeDocument/2006/relationships/hyperlink" Target="https://dx.doi.org/10.1111/ajad.12486" TargetMode="External"/><Relationship Id="rId3021" Type="http://schemas.openxmlformats.org/officeDocument/2006/relationships/hyperlink" Target="https://authproxy.bma.org.uk/process/redirects?url=https://ovidsp.ovid.com/ovidweb.cgi?T=JS&amp;CSC=Y&amp;NEWS=N&amp;PAGE=fulltext&amp;D=emed23&amp;AN=2014133014" TargetMode="External"/><Relationship Id="rId4352" Type="http://schemas.openxmlformats.org/officeDocument/2006/relationships/hyperlink" Target="https://doi.org/10.1371/journal.pone.0150655" TargetMode="External"/><Relationship Id="rId5684" Type="http://schemas.openxmlformats.org/officeDocument/2006/relationships/hyperlink" Target="https://doi.org/10.1016/j.jad.2021.03.053" TargetMode="External"/><Relationship Id="rId3020" Type="http://schemas.openxmlformats.org/officeDocument/2006/relationships/hyperlink" Target="https://dx.doi.org/10.5271/sjweh.3978" TargetMode="External"/><Relationship Id="rId4351" Type="http://schemas.openxmlformats.org/officeDocument/2006/relationships/hyperlink" Target="https://authproxy.bma.org.uk/process/redirects?url=https://ovidsp.ovid.com/ovidweb.cgi?T=JS&amp;CSC=Y&amp;NEWS=N&amp;PAGE=fulltext&amp;D=emed18&amp;AN=613812776" TargetMode="External"/><Relationship Id="rId5685" Type="http://schemas.openxmlformats.org/officeDocument/2006/relationships/hyperlink" Target="https://dx.doi.org/10.1002/wps.20844" TargetMode="External"/><Relationship Id="rId3023" Type="http://schemas.openxmlformats.org/officeDocument/2006/relationships/hyperlink" Target="https://authproxy.bma.org.uk/process/redirects?url=https://ovidsp.ovid.com/ovidweb.cgi?T=JS&amp;CSC=Y&amp;NEWS=N&amp;PAGE=fulltext&amp;D=emed18&amp;AN=619372026" TargetMode="External"/><Relationship Id="rId4354" Type="http://schemas.openxmlformats.org/officeDocument/2006/relationships/hyperlink" Target="https://authproxy.bma.org.uk/process/redirects?url=https://ovidsp.ovid.com/ovidweb.cgi?T=JS&amp;CSC=Y&amp;NEWS=N&amp;PAGE=fulltext&amp;D=emexa&amp;AN=2021751853" TargetMode="External"/><Relationship Id="rId5682" Type="http://schemas.openxmlformats.org/officeDocument/2006/relationships/hyperlink" Target="https://dx.doi.org/10.1017/cjn.2022.305" TargetMode="External"/><Relationship Id="rId3022" Type="http://schemas.openxmlformats.org/officeDocument/2006/relationships/hyperlink" Target="https://dx.doi.org/10.1016/j.psyneuen.2017.07.455" TargetMode="External"/><Relationship Id="rId4353" Type="http://schemas.openxmlformats.org/officeDocument/2006/relationships/hyperlink" Target="https://dx.doi.org/10.3390/pharmacy11010019" TargetMode="External"/><Relationship Id="rId5683" Type="http://schemas.openxmlformats.org/officeDocument/2006/relationships/hyperlink" Target="https://authproxy.bma.org.uk/process/redirects?url=https://ovidsp.ovid.com/ovidweb.cgi?T=JS&amp;CSC=Y&amp;NEWS=N&amp;PAGE=fulltext&amp;D=emexb&amp;AN=2020926754" TargetMode="External"/><Relationship Id="rId3025" Type="http://schemas.openxmlformats.org/officeDocument/2006/relationships/hyperlink" Target="https://doi.org/10.1080/08039488.2017.1336251" TargetMode="External"/><Relationship Id="rId4356" Type="http://schemas.openxmlformats.org/officeDocument/2006/relationships/hyperlink" Target="https://authproxy.bma.org.uk/process/redirects?url=https://ovidsp.ovid.com/ovidweb.cgi?T=JS&amp;CSC=Y&amp;NEWS=N&amp;PAGE=fulltext&amp;D=emed19&amp;AN=620932275" TargetMode="External"/><Relationship Id="rId5688" Type="http://schemas.openxmlformats.org/officeDocument/2006/relationships/hyperlink" Target="https://dx.doi.org/10.1097/01.ccm.0000809936.70539.2a" TargetMode="External"/><Relationship Id="rId3024" Type="http://schemas.openxmlformats.org/officeDocument/2006/relationships/hyperlink" Target="https://doi.org/10.1016/j.drugalcdep.2016.08.632" TargetMode="External"/><Relationship Id="rId4355" Type="http://schemas.openxmlformats.org/officeDocument/2006/relationships/hyperlink" Target="https://dx.doi.org/10.1016/j.pan.2018.02.012" TargetMode="External"/><Relationship Id="rId5689" Type="http://schemas.openxmlformats.org/officeDocument/2006/relationships/hyperlink" Target="https://authproxy.bma.org.uk/process/redirects?url=https://ovidsp.ovid.com/ovidweb.cgi?T=JS&amp;CSC=Y&amp;NEWS=N&amp;PAGE=fulltext&amp;D=emed23&amp;AN=637189454" TargetMode="External"/><Relationship Id="rId3027" Type="http://schemas.openxmlformats.org/officeDocument/2006/relationships/hyperlink" Target="https://authproxy.bma.org.uk/process/redirects?url=https://ovidsp.ovid.com/ovidweb.cgi?T=JS&amp;CSC=Y&amp;NEWS=N&amp;PAGE=fulltext&amp;D=emed14&amp;AN=71177234" TargetMode="External"/><Relationship Id="rId4358" Type="http://schemas.openxmlformats.org/officeDocument/2006/relationships/hyperlink" Target="https://authproxy.bma.org.uk/process/redirects?url=https://ovidsp.ovid.com/ovidweb.cgi?T=JS&amp;CSC=Y&amp;NEWS=N&amp;PAGE=fulltext&amp;D=emed20&amp;AN=2002626044" TargetMode="External"/><Relationship Id="rId5686" Type="http://schemas.openxmlformats.org/officeDocument/2006/relationships/hyperlink" Target="https://authproxy.bma.org.uk/process/redirects?url=https://ovidsp.ovid.com/ovidweb.cgi?T=JS&amp;CSC=Y&amp;NEWS=N&amp;PAGE=fulltext&amp;D=emed22&amp;AN=2011526348" TargetMode="External"/><Relationship Id="rId3026" Type="http://schemas.openxmlformats.org/officeDocument/2006/relationships/hyperlink" Target="https://dx.doi.org/10.1016/j.spinee.2013.07.068" TargetMode="External"/><Relationship Id="rId4357" Type="http://schemas.openxmlformats.org/officeDocument/2006/relationships/hyperlink" Target="https://dx.doi.org/10.1007/s12402-019-00297-5" TargetMode="External"/><Relationship Id="rId5687" Type="http://schemas.openxmlformats.org/officeDocument/2006/relationships/hyperlink" Target="https://doi.org/10.20882/adicciones.661" TargetMode="External"/><Relationship Id="rId3050" Type="http://schemas.openxmlformats.org/officeDocument/2006/relationships/hyperlink" Target="https://dx.doi.org/10.1002/ejp.1089" TargetMode="External"/><Relationship Id="rId4381" Type="http://schemas.openxmlformats.org/officeDocument/2006/relationships/hyperlink" Target="https://dx.doi.org/10.1080/10550887.2019.1690929" TargetMode="External"/><Relationship Id="rId4380" Type="http://schemas.openxmlformats.org/officeDocument/2006/relationships/hyperlink" Target="https://authproxy.bma.org.uk/process/redirects?url=https://ovidsp.ovid.com/ovidweb.cgi?T=JS&amp;CSC=Y&amp;NEWS=N&amp;PAGE=fulltext&amp;D=emed15&amp;AN=52770614" TargetMode="External"/><Relationship Id="rId3052" Type="http://schemas.openxmlformats.org/officeDocument/2006/relationships/hyperlink" Target="https://dx.doi.org/10.1159/000480052" TargetMode="External"/><Relationship Id="rId4383" Type="http://schemas.openxmlformats.org/officeDocument/2006/relationships/hyperlink" Target="https://dx.doi.org/10.1007/s12630-012-9785-6" TargetMode="External"/><Relationship Id="rId3051" Type="http://schemas.openxmlformats.org/officeDocument/2006/relationships/hyperlink" Target="https://authproxy.bma.org.uk/process/redirects?url=https://ovidsp.ovid.com/ovidweb.cgi?T=JS&amp;CSC=Y&amp;NEWS=N&amp;PAGE=fulltext&amp;D=emed19&amp;AN=619886424" TargetMode="External"/><Relationship Id="rId4382" Type="http://schemas.openxmlformats.org/officeDocument/2006/relationships/hyperlink" Target="https://authproxy.bma.org.uk/process/redirects?url=https://ovidsp.ovid.com/ovidweb.cgi?T=JS&amp;CSC=Y&amp;NEWS=N&amp;PAGE=fulltext&amp;D=emed21&amp;AN=2003759272" TargetMode="External"/><Relationship Id="rId3054" Type="http://schemas.openxmlformats.org/officeDocument/2006/relationships/hyperlink" Target="https://doi.org/10.1007/s00213-012-2645-9" TargetMode="External"/><Relationship Id="rId4385" Type="http://schemas.openxmlformats.org/officeDocument/2006/relationships/hyperlink" Target="https://doi.org/10.1007/s00213-005-2239-x" TargetMode="External"/><Relationship Id="rId3053" Type="http://schemas.openxmlformats.org/officeDocument/2006/relationships/hyperlink" Target="https://authproxy.bma.org.uk/process/redirects?url=https://ovidsp.ovid.com/ovidweb.cgi?T=JS&amp;CSC=Y&amp;NEWS=N&amp;PAGE=fulltext&amp;D=emed18&amp;AN=621569259" TargetMode="External"/><Relationship Id="rId4384" Type="http://schemas.openxmlformats.org/officeDocument/2006/relationships/hyperlink" Target="https://authproxy.bma.org.uk/process/redirects?url=https://ovidsp.ovid.com/ovidweb.cgi?T=JS&amp;CSC=Y&amp;NEWS=N&amp;PAGE=fulltext&amp;D=emed13&amp;AN=71888670" TargetMode="External"/><Relationship Id="rId3056" Type="http://schemas.openxmlformats.org/officeDocument/2006/relationships/hyperlink" Target="https://dx.doi.org/10.1016/j.neubiorev.2013.04.016" TargetMode="External"/><Relationship Id="rId4387" Type="http://schemas.openxmlformats.org/officeDocument/2006/relationships/hyperlink" Target="https://doi.org/10.1111/j.1360-0443.2009.02757.x" TargetMode="External"/><Relationship Id="rId3055" Type="http://schemas.openxmlformats.org/officeDocument/2006/relationships/hyperlink" Target="https://doi.org/10.1016/j.pnpbp.2015.03.011" TargetMode="External"/><Relationship Id="rId4386" Type="http://schemas.openxmlformats.org/officeDocument/2006/relationships/hyperlink" Target="https://doi.org/10.1300/J069v16n02_04" TargetMode="External"/><Relationship Id="rId3058" Type="http://schemas.openxmlformats.org/officeDocument/2006/relationships/hyperlink" Target="https://dx.doi.org/10.1055/s-2007-996309" TargetMode="External"/><Relationship Id="rId4389" Type="http://schemas.openxmlformats.org/officeDocument/2006/relationships/hyperlink" Target="https://doi.org/10.1001/jamapsychiatry.2017.4432" TargetMode="External"/><Relationship Id="rId3057" Type="http://schemas.openxmlformats.org/officeDocument/2006/relationships/hyperlink" Target="https://authproxy.bma.org.uk/process/redirects?url=https://ovidsp.ovid.com/ovidweb.cgi?T=JS&amp;CSC=Y&amp;NEWS=N&amp;PAGE=fulltext&amp;D=emed14&amp;AN=369245851" TargetMode="External"/><Relationship Id="rId4388" Type="http://schemas.openxmlformats.org/officeDocument/2006/relationships/hyperlink" Target="https://authproxy.bma.org.uk/process/redirects?url=https://ovidsp.ovid.com/ovidweb.cgi?T=JS&amp;CSC=Y&amp;NEWS=N&amp;PAGE=fulltext&amp;D=emed19&amp;AN=621902435" TargetMode="External"/><Relationship Id="rId3059" Type="http://schemas.openxmlformats.org/officeDocument/2006/relationships/hyperlink" Target="https://authproxy.bma.org.uk/process/redirects?url=https://ovidsp.ovid.com/ovidweb.cgi?T=JS&amp;CSC=Y&amp;NEWS=N&amp;PAGE=fulltext&amp;D=emed6&amp;AN=27128592" TargetMode="External"/><Relationship Id="rId4370" Type="http://schemas.openxmlformats.org/officeDocument/2006/relationships/hyperlink" Target="https://dx.doi.org/10.1213/ANE.0000000000005579" TargetMode="External"/><Relationship Id="rId3041" Type="http://schemas.openxmlformats.org/officeDocument/2006/relationships/hyperlink" Target="https://authproxy.bma.org.uk/process/redirects?url=https://ovidsp.ovid.com/ovidweb.cgi?T=JS&amp;CSC=Y&amp;NEWS=N&amp;PAGE=fulltext&amp;D=emed17&amp;AN=72288516" TargetMode="External"/><Relationship Id="rId4372" Type="http://schemas.openxmlformats.org/officeDocument/2006/relationships/hyperlink" Target="https://dx.doi.org/10.4140/TCP.n.2009.050" TargetMode="External"/><Relationship Id="rId3040" Type="http://schemas.openxmlformats.org/officeDocument/2006/relationships/hyperlink" Target="https://authproxy.bma.org.uk/process/redirects?url=https://ovidsp.ovid.com/ovidweb.cgi?T=JS&amp;CSC=Y&amp;NEWS=N&amp;PAGE=fulltext&amp;D=emed15&amp;AN=53209647" TargetMode="External"/><Relationship Id="rId4371" Type="http://schemas.openxmlformats.org/officeDocument/2006/relationships/hyperlink" Target="https://authproxy.bma.org.uk/process/redirects?url=https://ovidsp.ovid.com/ovidweb.cgi?T=JS&amp;CSC=Y&amp;NEWS=N&amp;PAGE=fulltext&amp;D=emexa&amp;AN=2014553218" TargetMode="External"/><Relationship Id="rId3043" Type="http://schemas.openxmlformats.org/officeDocument/2006/relationships/hyperlink" Target="https://authproxy.bma.org.uk/process/redirects?url=https://ovidsp.ovid.com/ovidweb.cgi?T=JS&amp;CSC=Y&amp;NEWS=N&amp;PAGE=fulltext&amp;D=emed20&amp;AN=628191796" TargetMode="External"/><Relationship Id="rId4374" Type="http://schemas.openxmlformats.org/officeDocument/2006/relationships/hyperlink" Target="https://doi.org/10.1016/j.drugalcdep.2014.02.025" TargetMode="External"/><Relationship Id="rId3042" Type="http://schemas.openxmlformats.org/officeDocument/2006/relationships/hyperlink" Target="https://dx.doi.org/10.1002/ajad.12887" TargetMode="External"/><Relationship Id="rId4373" Type="http://schemas.openxmlformats.org/officeDocument/2006/relationships/hyperlink" Target="https://authproxy.bma.org.uk/process/redirects?url=https://ovidsp.ovid.com/ovidweb.cgi?T=JS&amp;CSC=Y&amp;NEWS=N&amp;PAGE=fulltext&amp;D=emed11&amp;AN=354817876" TargetMode="External"/><Relationship Id="rId3045" Type="http://schemas.openxmlformats.org/officeDocument/2006/relationships/hyperlink" Target="https://doi.org/10.1016/j.ntt.2011.03.001" TargetMode="External"/><Relationship Id="rId4376" Type="http://schemas.openxmlformats.org/officeDocument/2006/relationships/hyperlink" Target="https://authproxy.bma.org.uk/process/redirects?url=https://ovidsp.ovid.com/ovidweb.cgi?T=JS&amp;CSC=Y&amp;NEWS=N&amp;PAGE=fulltext&amp;D=emexb&amp;AN=2027163029" TargetMode="External"/><Relationship Id="rId3044" Type="http://schemas.openxmlformats.org/officeDocument/2006/relationships/hyperlink" Target="https://doi.org/10.3109/10550499709137024" TargetMode="External"/><Relationship Id="rId4375" Type="http://schemas.openxmlformats.org/officeDocument/2006/relationships/hyperlink" Target="https://dx.doi.org/10.1016/j.drugalcdep.2023.110963" TargetMode="External"/><Relationship Id="rId3047" Type="http://schemas.openxmlformats.org/officeDocument/2006/relationships/hyperlink" Target="https://authproxy.bma.org.uk/process/redirects?url=https://ovidsp.ovid.com/ovidweb.cgi?T=JS&amp;CSC=Y&amp;NEWS=N&amp;PAGE=fulltext&amp;D=emed14&amp;AN=70996886" TargetMode="External"/><Relationship Id="rId4378" Type="http://schemas.openxmlformats.org/officeDocument/2006/relationships/hyperlink" Target="https://authproxy.bma.org.uk/process/redirects?url=https://ovidsp.ovid.com/ovidweb.cgi?T=JS&amp;CSC=Y&amp;NEWS=N&amp;PAGE=fulltext&amp;D=emed22&amp;AN=2011526349" TargetMode="External"/><Relationship Id="rId3046" Type="http://schemas.openxmlformats.org/officeDocument/2006/relationships/hyperlink" Target="https://dx.doi.org/10.1016/j.comppsych.2012.07.020" TargetMode="External"/><Relationship Id="rId4377" Type="http://schemas.openxmlformats.org/officeDocument/2006/relationships/hyperlink" Target="https://dx.doi.org/10.1002/wps.20845" TargetMode="External"/><Relationship Id="rId3049" Type="http://schemas.openxmlformats.org/officeDocument/2006/relationships/hyperlink" Target="https://doi.org/10.1016/j.infbeh.2013.08.006" TargetMode="External"/><Relationship Id="rId3048" Type="http://schemas.openxmlformats.org/officeDocument/2006/relationships/hyperlink" Target="https://authproxy.bma.org.uk/process/redirects?url=https://ovidsp.ovid.com/ovidweb.cgi?T=JS&amp;CSC=Y&amp;NEWS=N&amp;PAGE=fulltext&amp;D=emed6&amp;AN=127284723" TargetMode="External"/><Relationship Id="rId4379" Type="http://schemas.openxmlformats.org/officeDocument/2006/relationships/hyperlink" Target="https://dx.doi.org/10.1111/hiv.12075" TargetMode="External"/><Relationship Id="rId3911" Type="http://schemas.openxmlformats.org/officeDocument/2006/relationships/hyperlink" Target="https://dx.doi.org/10.5055/jom.2008.0035" TargetMode="External"/><Relationship Id="rId3910" Type="http://schemas.openxmlformats.org/officeDocument/2006/relationships/hyperlink" Target="https://authproxy.bma.org.uk/process/redirects?url=https://ovidsp.ovid.com/ovidweb.cgi?T=JS&amp;CSC=Y&amp;NEWS=N&amp;PAGE=fulltext&amp;D=emed13&amp;AN=51677062" TargetMode="External"/><Relationship Id="rId3913" Type="http://schemas.openxmlformats.org/officeDocument/2006/relationships/hyperlink" Target="https://dx.doi.org/10.1111/j.1521-0391.2011.00147.x" TargetMode="External"/><Relationship Id="rId3912" Type="http://schemas.openxmlformats.org/officeDocument/2006/relationships/hyperlink" Target="https://authproxy.bma.org.uk/process/redirects?url=https://ovidsp.ovid.com/ovidweb.cgi?T=JS&amp;CSC=Y&amp;NEWS=N&amp;PAGE=fulltext&amp;D=emed10&amp;AN=352771081" TargetMode="External"/><Relationship Id="rId3915" Type="http://schemas.openxmlformats.org/officeDocument/2006/relationships/hyperlink" Target="https://authproxy.bma.org.uk/process/redirects?url=https://ovidsp.ovid.com/ovidweb.cgi?T=JS&amp;CSC=Y&amp;NEWS=N&amp;PAGE=fulltext&amp;D=emed12&amp;AN=70487425" TargetMode="External"/><Relationship Id="rId3914" Type="http://schemas.openxmlformats.org/officeDocument/2006/relationships/hyperlink" Target="https://dx.doi.org/10.1111/j.1521-0391.2011.00147.x" TargetMode="External"/><Relationship Id="rId3917" Type="http://schemas.openxmlformats.org/officeDocument/2006/relationships/hyperlink" Target="https://authproxy.bma.org.uk/process/redirects?url=https://ovidsp.ovid.com/ovidweb.cgi?T=JS&amp;CSC=Y&amp;NEWS=N&amp;PAGE=fulltext&amp;D=emed20&amp;AN=630400790" TargetMode="External"/><Relationship Id="rId3916" Type="http://schemas.openxmlformats.org/officeDocument/2006/relationships/hyperlink" Target="https://dx.doi.org/10.1136/bmjresp-2019-000523" TargetMode="External"/><Relationship Id="rId3919" Type="http://schemas.openxmlformats.org/officeDocument/2006/relationships/hyperlink" Target="https://authproxy.bma.org.uk/process/redirects?url=https://ovidsp.ovid.com/ovidweb.cgi?T=JS&amp;CSC=Y&amp;NEWS=N&amp;PAGE=fulltext&amp;D=emed17&amp;AN=611152295" TargetMode="External"/><Relationship Id="rId3918" Type="http://schemas.openxmlformats.org/officeDocument/2006/relationships/hyperlink" Target="https://doi.org/10.1016/j.jsat.2011.07.009" TargetMode="External"/><Relationship Id="rId3900" Type="http://schemas.openxmlformats.org/officeDocument/2006/relationships/hyperlink" Target="https://authproxy.bma.org.uk/process/redirects?url=https://ovidsp.ovid.com/ovidweb.cgi?T=JS&amp;CSC=Y&amp;NEWS=N&amp;PAGE=fulltext&amp;D=emed23&amp;AN=639386299" TargetMode="External"/><Relationship Id="rId3902" Type="http://schemas.openxmlformats.org/officeDocument/2006/relationships/hyperlink" Target="https://authproxy.bma.org.uk/process/redirects?url=https://ovidsp.ovid.com/ovidweb.cgi?T=JS&amp;CSC=Y&amp;NEWS=N&amp;PAGE=fulltext&amp;D=emed13&amp;AN=364167462" TargetMode="External"/><Relationship Id="rId3901" Type="http://schemas.openxmlformats.org/officeDocument/2006/relationships/hyperlink" Target="https://dx.doi.org/10.1016/j.apmr.2011.08.029" TargetMode="External"/><Relationship Id="rId3904" Type="http://schemas.openxmlformats.org/officeDocument/2006/relationships/hyperlink" Target="https://authproxy.bma.org.uk/process/redirects?url=https://ovidsp.ovid.com/ovidweb.cgi?T=JS&amp;CSC=Y&amp;NEWS=N&amp;PAGE=fulltext&amp;D=emed21&amp;AN=632916314" TargetMode="External"/><Relationship Id="rId3903" Type="http://schemas.openxmlformats.org/officeDocument/2006/relationships/hyperlink" Target="https://dx.doi.org/10.1213/ANE.0000000000004788" TargetMode="External"/><Relationship Id="rId3906" Type="http://schemas.openxmlformats.org/officeDocument/2006/relationships/hyperlink" Target="https://authproxy.bma.org.uk/process/redirects?url=https://ovidsp.ovid.com/ovidweb.cgi?T=JS&amp;CSC=Y&amp;NEWS=N&amp;PAGE=fulltext&amp;D=emed19&amp;AN=2000822422" TargetMode="External"/><Relationship Id="rId3905" Type="http://schemas.openxmlformats.org/officeDocument/2006/relationships/hyperlink" Target="https://dx.doi.org/10.1016/j.bja.2018.04.033" TargetMode="External"/><Relationship Id="rId3908" Type="http://schemas.openxmlformats.org/officeDocument/2006/relationships/hyperlink" Target="https://authproxy.bma.org.uk/process/redirects?url=https://ovidsp.ovid.com/ovidweb.cgi?T=JS&amp;CSC=Y&amp;NEWS=N&amp;PAGE=fulltext&amp;D=emed20&amp;AN=626913184" TargetMode="External"/><Relationship Id="rId3907" Type="http://schemas.openxmlformats.org/officeDocument/2006/relationships/hyperlink" Target="https://dx.doi.org/10.1093/pm/pny020" TargetMode="External"/><Relationship Id="rId3909" Type="http://schemas.openxmlformats.org/officeDocument/2006/relationships/hyperlink" Target="https://dx.doi.org/10.1007/s00540-011-1249-6" TargetMode="External"/><Relationship Id="rId3931" Type="http://schemas.openxmlformats.org/officeDocument/2006/relationships/hyperlink" Target="https://dx.doi.org/10.1503/cjs.010919" TargetMode="External"/><Relationship Id="rId2600" Type="http://schemas.openxmlformats.org/officeDocument/2006/relationships/hyperlink" Target="https://authproxy.bma.org.uk/process/redirects?url=https://ovidsp.ovid.com/ovidweb.cgi?T=JS&amp;CSC=Y&amp;NEWS=N&amp;PAGE=fulltext&amp;D=emed17&amp;AN=611524900" TargetMode="External"/><Relationship Id="rId3930" Type="http://schemas.openxmlformats.org/officeDocument/2006/relationships/hyperlink" Target="https://authproxy.bma.org.uk/process/redirects?url=https://ovidsp.ovid.com/ovidweb.cgi?T=JS&amp;CSC=Y&amp;NEWS=N&amp;PAGE=fulltext&amp;D=emed13&amp;AN=364022419" TargetMode="External"/><Relationship Id="rId2601" Type="http://schemas.openxmlformats.org/officeDocument/2006/relationships/hyperlink" Target="https://dx.doi.org/10.1136/bmjopen-2023-075767" TargetMode="External"/><Relationship Id="rId3933" Type="http://schemas.openxmlformats.org/officeDocument/2006/relationships/hyperlink" Target="https://dx.doi.org/10.1081/JA-200042256" TargetMode="External"/><Relationship Id="rId2602" Type="http://schemas.openxmlformats.org/officeDocument/2006/relationships/hyperlink" Target="https://authproxy.bma.org.uk/process/redirects?url=https://ovidsp.ovid.com/ovidweb.cgi?T=JS&amp;CSC=Y&amp;NEWS=N&amp;PAGE=fulltext&amp;D=emexb&amp;AN=2027746172" TargetMode="External"/><Relationship Id="rId3932" Type="http://schemas.openxmlformats.org/officeDocument/2006/relationships/hyperlink" Target="https://authproxy.bma.org.uk/process/redirects?url=https://ovidsp.ovid.com/ovidweb.cgi?T=JS&amp;CSC=Y&amp;NEWS=N&amp;PAGE=fulltext&amp;D=emed20&amp;AN=638884820" TargetMode="External"/><Relationship Id="rId2603" Type="http://schemas.openxmlformats.org/officeDocument/2006/relationships/hyperlink" Target="https://authproxy.bma.org.uk/process/redirects?url=https://ovidsp.ovid.com/ovidweb.cgi?T=JS&amp;CSC=Y&amp;NEWS=N&amp;PAGE=fulltext&amp;D=emed17&amp;AN=612951565" TargetMode="External"/><Relationship Id="rId3935" Type="http://schemas.openxmlformats.org/officeDocument/2006/relationships/hyperlink" Target="https://dx.doi.org/10.1177/1178221818760551" TargetMode="External"/><Relationship Id="rId2604" Type="http://schemas.openxmlformats.org/officeDocument/2006/relationships/hyperlink" Target="https://dx.doi.org/10.1093/sleep/zsab139" TargetMode="External"/><Relationship Id="rId3934" Type="http://schemas.openxmlformats.org/officeDocument/2006/relationships/hyperlink" Target="https://authproxy.bma.org.uk/process/redirects?url=https://ovidsp.ovid.com/ovidweb.cgi?T=JS&amp;CSC=Y&amp;NEWS=N&amp;PAGE=fulltext&amp;D=emed9&amp;AN=41077342" TargetMode="External"/><Relationship Id="rId2605" Type="http://schemas.openxmlformats.org/officeDocument/2006/relationships/hyperlink" Target="https://authproxy.bma.org.uk/process/redirects?url=https://ovidsp.ovid.com/ovidweb.cgi?T=JS&amp;CSC=Y&amp;NEWS=N&amp;PAGE=fulltext&amp;D=emed23&amp;AN=2015962818" TargetMode="External"/><Relationship Id="rId3937" Type="http://schemas.openxmlformats.org/officeDocument/2006/relationships/hyperlink" Target="https://dx.doi.org/10.1213/01.ane.0000499505.96779.a0" TargetMode="External"/><Relationship Id="rId2606" Type="http://schemas.openxmlformats.org/officeDocument/2006/relationships/hyperlink" Target="https://dx.doi.org/10.1080/09540120600645539" TargetMode="External"/><Relationship Id="rId3936" Type="http://schemas.openxmlformats.org/officeDocument/2006/relationships/hyperlink" Target="https://authproxy.bma.org.uk/process/redirects?url=https://ovidsp.ovid.com/ovidweb.cgi?T=JS&amp;CSC=Y&amp;NEWS=N&amp;PAGE=fulltext&amp;D=emed19&amp;AN=626006294" TargetMode="External"/><Relationship Id="rId808" Type="http://schemas.openxmlformats.org/officeDocument/2006/relationships/hyperlink" Target="https://authproxy.bma.org.uk/process/redirects?url=https://ovidsp.ovid.com/ovidweb.cgi?T=JS&amp;CSC=Y&amp;NEWS=N&amp;PAGE=fulltext&amp;D=emed18&amp;AN=615981468" TargetMode="External"/><Relationship Id="rId2607" Type="http://schemas.openxmlformats.org/officeDocument/2006/relationships/hyperlink" Target="https://authproxy.bma.org.uk/process/redirects?url=https://ovidsp.ovid.com/ovidweb.cgi?T=JS&amp;CSC=Y&amp;NEWS=N&amp;PAGE=fulltext&amp;D=emed10&amp;AN=44852420" TargetMode="External"/><Relationship Id="rId3939" Type="http://schemas.openxmlformats.org/officeDocument/2006/relationships/hyperlink" Target="https://doi.org/10.1080/10826080500411551" TargetMode="External"/><Relationship Id="rId807" Type="http://schemas.openxmlformats.org/officeDocument/2006/relationships/hyperlink" Target="https://dx.doi.org/10.1177/1074248416681644" TargetMode="External"/><Relationship Id="rId2608" Type="http://schemas.openxmlformats.org/officeDocument/2006/relationships/hyperlink" Target="https://dx.doi.org/10.1186/s13063-022-06436-0" TargetMode="External"/><Relationship Id="rId3938" Type="http://schemas.openxmlformats.org/officeDocument/2006/relationships/hyperlink" Target="https://authproxy.bma.org.uk/process/redirects?url=https://ovidsp.ovid.com/ovidweb.cgi?T=JS&amp;CSC=Y&amp;NEWS=N&amp;PAGE=fulltext&amp;D=emed17&amp;AN=613553202" TargetMode="External"/><Relationship Id="rId806" Type="http://schemas.openxmlformats.org/officeDocument/2006/relationships/hyperlink" Target="https://authproxy.bma.org.uk/process/redirects?url=https://ovidsp.ovid.com/ovidweb.cgi?T=JS&amp;CSC=Y&amp;NEWS=N&amp;PAGE=fulltext&amp;D=emed11&amp;AN=359146840" TargetMode="External"/><Relationship Id="rId2609" Type="http://schemas.openxmlformats.org/officeDocument/2006/relationships/hyperlink" Target="https://authproxy.bma.org.uk/process/redirects?url=https://ovidsp.ovid.com/ovidweb.cgi?T=JS&amp;CSC=Y&amp;NEWS=N&amp;PAGE=fulltext&amp;D=emed24&amp;AN=2017876069" TargetMode="External"/><Relationship Id="rId805" Type="http://schemas.openxmlformats.org/officeDocument/2006/relationships/hyperlink" Target="https://dx.doi.org/10.1111/j.1526-4637.2010.00870.x" TargetMode="External"/><Relationship Id="rId809" Type="http://schemas.openxmlformats.org/officeDocument/2006/relationships/hyperlink" Target="https://dx.doi.org/10.1097/MCG.0000000000000922" TargetMode="External"/><Relationship Id="rId800" Type="http://schemas.openxmlformats.org/officeDocument/2006/relationships/hyperlink" Target="https://authproxy.bma.org.uk/process/redirects?url=https://ovidsp.ovid.com/ovidweb.cgi?T=JS&amp;CSC=Y&amp;NEWS=N&amp;PAGE=fulltext&amp;D=emed16&amp;AN=602221017" TargetMode="External"/><Relationship Id="rId804" Type="http://schemas.openxmlformats.org/officeDocument/2006/relationships/hyperlink" Target="https://doi.org/10.1016/j.drugalcdep.2013.04.006" TargetMode="External"/><Relationship Id="rId803" Type="http://schemas.openxmlformats.org/officeDocument/2006/relationships/hyperlink" Target="https://authproxy.bma.org.uk/process/redirects?url=https://ovidsp.ovid.com/ovidweb.cgi?T=JS&amp;CSC=Y&amp;NEWS=N&amp;PAGE=fulltext&amp;D=emexa&amp;AN=2020850843" TargetMode="External"/><Relationship Id="rId802" Type="http://schemas.openxmlformats.org/officeDocument/2006/relationships/hyperlink" Target="https://dx.doi.org/10.1002/trc2.12309" TargetMode="External"/><Relationship Id="rId801" Type="http://schemas.openxmlformats.org/officeDocument/2006/relationships/hyperlink" Target="https://doi.org/10.1016/j.drugalcdep.2010.06.013" TargetMode="External"/><Relationship Id="rId3920" Type="http://schemas.openxmlformats.org/officeDocument/2006/relationships/hyperlink" Target="https://dx.doi.org/10.1097/JU.0000000000003327.04" TargetMode="External"/><Relationship Id="rId3922" Type="http://schemas.openxmlformats.org/officeDocument/2006/relationships/hyperlink" Target="https://doi.org/10.3109/10826084.2012.749411" TargetMode="External"/><Relationship Id="rId3921" Type="http://schemas.openxmlformats.org/officeDocument/2006/relationships/hyperlink" Target="https://authproxy.bma.org.uk/process/redirects?url=https://ovidsp.ovid.com/ovidweb.cgi?T=JS&amp;CSC=Y&amp;NEWS=N&amp;PAGE=fulltext&amp;D=emexa&amp;AN=641220547" TargetMode="External"/><Relationship Id="rId3924" Type="http://schemas.openxmlformats.org/officeDocument/2006/relationships/hyperlink" Target="https://authproxy.bma.org.uk/process/redirects?url=https://ovidsp.ovid.com/ovidweb.cgi?T=JS&amp;CSC=Y&amp;NEWS=N&amp;PAGE=fulltext&amp;D=emed18&amp;AN=613715307" TargetMode="External"/><Relationship Id="rId3923" Type="http://schemas.openxmlformats.org/officeDocument/2006/relationships/hyperlink" Target="https://dx.doi.org/10.1111/head.12979" TargetMode="External"/><Relationship Id="rId3926" Type="http://schemas.openxmlformats.org/officeDocument/2006/relationships/hyperlink" Target="https://dx.doi.org/10.1093/aje/kwq151" TargetMode="External"/><Relationship Id="rId3925" Type="http://schemas.openxmlformats.org/officeDocument/2006/relationships/hyperlink" Target="https://doi.org/10.1111/j.1530-0277.2007.00348.x" TargetMode="External"/><Relationship Id="rId3928" Type="http://schemas.openxmlformats.org/officeDocument/2006/relationships/hyperlink" Target="https://doi.org/10.1080/02791072.2002.10399938" TargetMode="External"/><Relationship Id="rId3927" Type="http://schemas.openxmlformats.org/officeDocument/2006/relationships/hyperlink" Target="https://authproxy.bma.org.uk/process/redirects?url=https://ovidsp.ovid.com/ovidweb.cgi?T=JS&amp;CSC=Y&amp;NEWS=N&amp;PAGE=fulltext&amp;D=emed11&amp;AN=71292386" TargetMode="External"/><Relationship Id="rId3929" Type="http://schemas.openxmlformats.org/officeDocument/2006/relationships/hyperlink" Target="https://dx.doi.org/10.1016/j.jpain.2011.10.007" TargetMode="External"/><Relationship Id="rId1334" Type="http://schemas.openxmlformats.org/officeDocument/2006/relationships/hyperlink" Target="https://dx.doi.org/10.1192/bjp.2020.137" TargetMode="External"/><Relationship Id="rId2665" Type="http://schemas.openxmlformats.org/officeDocument/2006/relationships/hyperlink" Target="https://dx.doi.org/10.1016/j.mcna.2006.10.015" TargetMode="External"/><Relationship Id="rId3997" Type="http://schemas.openxmlformats.org/officeDocument/2006/relationships/hyperlink" Target="https://dx.doi.org/10.1111/j.1399-5618.2012.00977.x" TargetMode="External"/><Relationship Id="rId1335" Type="http://schemas.openxmlformats.org/officeDocument/2006/relationships/hyperlink" Target="https://authproxy.bma.org.uk/process/redirects?url=https://ovidsp.ovid.com/ovidweb.cgi?T=JS&amp;CSC=Y&amp;NEWS=N&amp;PAGE=fulltext&amp;D=emed21&amp;AN=633583847" TargetMode="External"/><Relationship Id="rId2666" Type="http://schemas.openxmlformats.org/officeDocument/2006/relationships/hyperlink" Target="https://authproxy.bma.org.uk/process/redirects?url=https://ovidsp.ovid.com/ovidweb.cgi?T=JS&amp;CSC=Y&amp;NEWS=N&amp;PAGE=fulltext&amp;D=emed10&amp;AN=46275801" TargetMode="External"/><Relationship Id="rId3996" Type="http://schemas.openxmlformats.org/officeDocument/2006/relationships/hyperlink" Target="https://dx.doi.org/10.1111/j.1399-5618.2012.00977.x" TargetMode="External"/><Relationship Id="rId1336" Type="http://schemas.openxmlformats.org/officeDocument/2006/relationships/hyperlink" Target="https://dx.doi.org/10.1038/npp.2016.242" TargetMode="External"/><Relationship Id="rId2667" Type="http://schemas.openxmlformats.org/officeDocument/2006/relationships/hyperlink" Target="https://dx.doi.org/10.1111/papr.13223" TargetMode="External"/><Relationship Id="rId3999" Type="http://schemas.openxmlformats.org/officeDocument/2006/relationships/hyperlink" Target="https://dx.doi.org/10.1016/j.contraception.2017.12.001" TargetMode="External"/><Relationship Id="rId1337" Type="http://schemas.openxmlformats.org/officeDocument/2006/relationships/hyperlink" Target="https://authproxy.bma.org.uk/process/redirects?url=https://ovidsp.ovid.com/ovidweb.cgi?T=JS&amp;CSC=Y&amp;NEWS=N&amp;PAGE=fulltext&amp;D=emed20&amp;AN=627849801" TargetMode="External"/><Relationship Id="rId2668" Type="http://schemas.openxmlformats.org/officeDocument/2006/relationships/hyperlink" Target="https://authproxy.bma.org.uk/process/redirects?url=https://ovidsp.ovid.com/ovidweb.cgi?T=JS&amp;CSC=Y&amp;NEWS=N&amp;PAGE=fulltext&amp;D=emexb&amp;AN=2022131770" TargetMode="External"/><Relationship Id="rId3998" Type="http://schemas.openxmlformats.org/officeDocument/2006/relationships/hyperlink" Target="https://authproxy.bma.org.uk/process/redirects?url=https://ovidsp.ovid.com/ovidweb.cgi?T=JS&amp;CSC=Y&amp;NEWS=N&amp;PAGE=fulltext&amp;D=emed13&amp;AN=70695452" TargetMode="External"/><Relationship Id="rId1338" Type="http://schemas.openxmlformats.org/officeDocument/2006/relationships/hyperlink" Target="https://doi.org/10.1016/S0306-4603(01)00255-6" TargetMode="External"/><Relationship Id="rId2669" Type="http://schemas.openxmlformats.org/officeDocument/2006/relationships/hyperlink" Target="https://dx.doi.org/10.1515/sjpain-2022-0090" TargetMode="External"/><Relationship Id="rId1339" Type="http://schemas.openxmlformats.org/officeDocument/2006/relationships/hyperlink" Target="https://dx.doi.org/10.1093/ofid/ofu114" TargetMode="External"/><Relationship Id="rId745" Type="http://schemas.openxmlformats.org/officeDocument/2006/relationships/hyperlink" Target="https://dx.doi.org/10.1089/acu.2020.1450" TargetMode="External"/><Relationship Id="rId744" Type="http://schemas.openxmlformats.org/officeDocument/2006/relationships/hyperlink" Target="https://authproxy.bma.org.uk/process/redirects?url=https://ovidsp.ovid.com/ovidweb.cgi?T=JS&amp;CSC=Y&amp;NEWS=N&amp;PAGE=fulltext&amp;D=emed7&amp;AN=351152173" TargetMode="External"/><Relationship Id="rId743" Type="http://schemas.openxmlformats.org/officeDocument/2006/relationships/hyperlink" Target="https://dx.doi.org/10.1097/00132576-200205000-00003" TargetMode="External"/><Relationship Id="rId742" Type="http://schemas.openxmlformats.org/officeDocument/2006/relationships/hyperlink" Target="https://authproxy.bma.org.uk/process/redirects?url=https://ovidsp.ovid.com/ovidweb.cgi?T=JS&amp;CSC=Y&amp;NEWS=N&amp;PAGE=fulltext&amp;D=emed11&amp;AN=358126514" TargetMode="External"/><Relationship Id="rId749" Type="http://schemas.openxmlformats.org/officeDocument/2006/relationships/hyperlink" Target="https://dx.doi.org/10.1111/pan.12739" TargetMode="External"/><Relationship Id="rId748" Type="http://schemas.openxmlformats.org/officeDocument/2006/relationships/hyperlink" Target="https://authproxy.bma.org.uk/process/redirects?url=https://ovidsp.ovid.com/ovidweb.cgi?T=JS&amp;CSC=Y&amp;NEWS=N&amp;PAGE=fulltext&amp;D=emed22&amp;AN=633821419" TargetMode="External"/><Relationship Id="rId747" Type="http://schemas.openxmlformats.org/officeDocument/2006/relationships/hyperlink" Target="https://dx.doi.org/10.1016/j.dcn.2018.02.007" TargetMode="External"/><Relationship Id="rId746" Type="http://schemas.openxmlformats.org/officeDocument/2006/relationships/hyperlink" Target="https://authproxy.bma.org.uk/process/redirects?url=https://ovidsp.ovid.com/ovidweb.cgi?T=JS&amp;CSC=Y&amp;NEWS=N&amp;PAGE=fulltext&amp;D=emed22&amp;AN=634862814" TargetMode="External"/><Relationship Id="rId3991" Type="http://schemas.openxmlformats.org/officeDocument/2006/relationships/hyperlink" Target="https://authproxy.bma.org.uk/process/redirects?url=https://ovidsp.ovid.com/ovidweb.cgi?T=JS&amp;CSC=Y&amp;NEWS=N&amp;PAGE=fulltext&amp;D=emexb&amp;AN=2025574961" TargetMode="External"/><Relationship Id="rId2660" Type="http://schemas.openxmlformats.org/officeDocument/2006/relationships/hyperlink" Target="https://doi.org/10.1016/j.brainresbull.2016.04.013" TargetMode="External"/><Relationship Id="rId3990" Type="http://schemas.openxmlformats.org/officeDocument/2006/relationships/hyperlink" Target="https://dx.doi.org/10.1136/sextrans-2023-055774" TargetMode="External"/><Relationship Id="rId741" Type="http://schemas.openxmlformats.org/officeDocument/2006/relationships/hyperlink" Target="https://dx.doi.org/10.1111/j.1460-9592.2009.03253.x" TargetMode="External"/><Relationship Id="rId1330" Type="http://schemas.openxmlformats.org/officeDocument/2006/relationships/hyperlink" Target="https://dx.doi.org/10.1016/j.atc.2004.11.013" TargetMode="External"/><Relationship Id="rId2661" Type="http://schemas.openxmlformats.org/officeDocument/2006/relationships/hyperlink" Target="https://doi.org/10.1111/adb.12831" TargetMode="External"/><Relationship Id="rId3993" Type="http://schemas.openxmlformats.org/officeDocument/2006/relationships/hyperlink" Target="https://doi.org/10.4088/JCP.v68n0209" TargetMode="External"/><Relationship Id="rId740" Type="http://schemas.openxmlformats.org/officeDocument/2006/relationships/hyperlink" Target="https://authproxy.bma.org.uk/process/redirects?url=https://ovidsp.ovid.com/ovidweb.cgi?T=JS&amp;CSC=Y&amp;NEWS=N&amp;PAGE=fulltext&amp;D=emed15&amp;AN=71529334" TargetMode="External"/><Relationship Id="rId1331" Type="http://schemas.openxmlformats.org/officeDocument/2006/relationships/hyperlink" Target="https://authproxy.bma.org.uk/process/redirects?url=https://ovidsp.ovid.com/ovidweb.cgi?T=JS&amp;CSC=Y&amp;NEWS=N&amp;PAGE=fulltext&amp;D=emed9&amp;AN=40349152" TargetMode="External"/><Relationship Id="rId2662" Type="http://schemas.openxmlformats.org/officeDocument/2006/relationships/hyperlink" Target="https://dx.doi.org/10.1111/j.1365-2044.2010.06384.x" TargetMode="External"/><Relationship Id="rId3992" Type="http://schemas.openxmlformats.org/officeDocument/2006/relationships/hyperlink" Target="https://doi.org/10.1521/suli.2006.36.3.336" TargetMode="External"/><Relationship Id="rId1332" Type="http://schemas.openxmlformats.org/officeDocument/2006/relationships/hyperlink" Target="https://dx.doi.org/10.1111/j.1530-0277.2012.01803.x" TargetMode="External"/><Relationship Id="rId2663" Type="http://schemas.openxmlformats.org/officeDocument/2006/relationships/hyperlink" Target="https://authproxy.bma.org.uk/process/redirects?url=https://ovidsp.ovid.com/ovidweb.cgi?T=JS&amp;CSC=Y&amp;NEWS=N&amp;PAGE=fulltext&amp;D=emed11&amp;AN=359007633" TargetMode="External"/><Relationship Id="rId3995" Type="http://schemas.openxmlformats.org/officeDocument/2006/relationships/hyperlink" Target="https://authproxy.bma.org.uk/process/redirects?url=https://ovidsp.ovid.com/ovidweb.cgi?T=JS&amp;CSC=Y&amp;NEWS=N&amp;PAGE=fulltext&amp;D=emed17&amp;AN=607408788" TargetMode="External"/><Relationship Id="rId1333" Type="http://schemas.openxmlformats.org/officeDocument/2006/relationships/hyperlink" Target="https://authproxy.bma.org.uk/process/redirects?url=https://ovidsp.ovid.com/ovidweb.cgi?T=JS&amp;CSC=Y&amp;NEWS=N&amp;PAGE=fulltext&amp;D=emed13&amp;AN=70790318" TargetMode="External"/><Relationship Id="rId2664" Type="http://schemas.openxmlformats.org/officeDocument/2006/relationships/hyperlink" Target="https://doi.org/10.1097/ADM.0b013e31814b8893" TargetMode="External"/><Relationship Id="rId3994" Type="http://schemas.openxmlformats.org/officeDocument/2006/relationships/hyperlink" Target="https://dx.doi.org/10.1016/j.jadohealth.2015.08.011" TargetMode="External"/><Relationship Id="rId1323" Type="http://schemas.openxmlformats.org/officeDocument/2006/relationships/hyperlink" Target="https://doi.org/10.1515/ijamh-2013-0305" TargetMode="External"/><Relationship Id="rId2654" Type="http://schemas.openxmlformats.org/officeDocument/2006/relationships/hyperlink" Target="https://authproxy.bma.org.uk/process/redirects?url=https://ovidsp.ovid.com/ovidweb.cgi?T=JS&amp;CSC=Y&amp;NEWS=N&amp;PAGE=fulltext&amp;D=emed12&amp;AN=70392194" TargetMode="External"/><Relationship Id="rId3986" Type="http://schemas.openxmlformats.org/officeDocument/2006/relationships/hyperlink" Target="https://dx.doi.org/10.1016/j.jpainsymman.2016.01.015" TargetMode="External"/><Relationship Id="rId1324" Type="http://schemas.openxmlformats.org/officeDocument/2006/relationships/hyperlink" Target="https://dx.doi.org/10.1016/j.urolonc.2015.02.012" TargetMode="External"/><Relationship Id="rId2655" Type="http://schemas.openxmlformats.org/officeDocument/2006/relationships/hyperlink" Target="https://dx.doi.org/10.1016/j.jpsychires.2021.06.009" TargetMode="External"/><Relationship Id="rId3985" Type="http://schemas.openxmlformats.org/officeDocument/2006/relationships/hyperlink" Target="https://authproxy.bma.org.uk/process/redirects?url=https://ovidsp.ovid.com/ovidweb.cgi?T=JS&amp;CSC=Y&amp;NEWS=N&amp;PAGE=fulltext&amp;D=emed18&amp;AN=619194793" TargetMode="External"/><Relationship Id="rId1325" Type="http://schemas.openxmlformats.org/officeDocument/2006/relationships/hyperlink" Target="https://authproxy.bma.org.uk/process/redirects?url=https://ovidsp.ovid.com/ovidweb.cgi?T=JS&amp;CSC=Y&amp;NEWS=N&amp;PAGE=fulltext&amp;D=emed16&amp;AN=603250243" TargetMode="External"/><Relationship Id="rId2656" Type="http://schemas.openxmlformats.org/officeDocument/2006/relationships/hyperlink" Target="https://authproxy.bma.org.uk/process/redirects?url=https://ovidsp.ovid.com/ovidweb.cgi?T=JS&amp;CSC=Y&amp;NEWS=N&amp;PAGE=fulltext&amp;D=emed22&amp;AN=2013038047" TargetMode="External"/><Relationship Id="rId3988" Type="http://schemas.openxmlformats.org/officeDocument/2006/relationships/hyperlink" Target="https://dx.doi.org/10.1093/pm/pnx169" TargetMode="External"/><Relationship Id="rId1326" Type="http://schemas.openxmlformats.org/officeDocument/2006/relationships/hyperlink" Target="https://doi.org/10.1016/j.biopsych.2019.02.008" TargetMode="External"/><Relationship Id="rId2657" Type="http://schemas.openxmlformats.org/officeDocument/2006/relationships/hyperlink" Target="https://dx.doi.org/10.1111/ner.13385" TargetMode="External"/><Relationship Id="rId3987" Type="http://schemas.openxmlformats.org/officeDocument/2006/relationships/hyperlink" Target="https://authproxy.bma.org.uk/process/redirects?url=https://ovidsp.ovid.com/ovidweb.cgi?T=JS&amp;CSC=Y&amp;NEWS=N&amp;PAGE=fulltext&amp;D=emed17&amp;AN=612775939" TargetMode="External"/><Relationship Id="rId1327" Type="http://schemas.openxmlformats.org/officeDocument/2006/relationships/hyperlink" Target="https://doi.org/10.1016/j.drugalcdep.2011.05.010" TargetMode="External"/><Relationship Id="rId2658" Type="http://schemas.openxmlformats.org/officeDocument/2006/relationships/hyperlink" Target="https://authproxy.bma.org.uk/process/redirects?url=https://ovidsp.ovid.com/ovidweb.cgi?T=JS&amp;CSC=Y&amp;NEWS=N&amp;PAGE=fulltext&amp;D=emed22&amp;AN=635483676" TargetMode="External"/><Relationship Id="rId1328" Type="http://schemas.openxmlformats.org/officeDocument/2006/relationships/hyperlink" Target="https://doi.org/10.1080/00224499.2020.1755821" TargetMode="External"/><Relationship Id="rId2659" Type="http://schemas.openxmlformats.org/officeDocument/2006/relationships/hyperlink" Target="https://authproxy.bma.org.uk/process/redirects?url=https://ovidsp.ovid.com/ovidweb.cgi?T=JS&amp;CSC=Y&amp;NEWS=N&amp;PAGE=fulltext&amp;D=emexa&amp;AN=641190665" TargetMode="External"/><Relationship Id="rId3989" Type="http://schemas.openxmlformats.org/officeDocument/2006/relationships/hyperlink" Target="https://authproxy.bma.org.uk/process/redirects?url=https://ovidsp.ovid.com/ovidweb.cgi?T=JS&amp;CSC=Y&amp;NEWS=N&amp;PAGE=fulltext&amp;D=emed19&amp;AN=624441045" TargetMode="External"/><Relationship Id="rId1329" Type="http://schemas.openxmlformats.org/officeDocument/2006/relationships/hyperlink" Target="https://doi.org/10.1016/j.encep.2014.08.012" TargetMode="External"/><Relationship Id="rId739" Type="http://schemas.openxmlformats.org/officeDocument/2006/relationships/hyperlink" Target="https://dx.doi.org/10.1111/anae.12765" TargetMode="External"/><Relationship Id="rId734" Type="http://schemas.openxmlformats.org/officeDocument/2006/relationships/hyperlink" Target="https://doi.org/10.1016/j.drugalcdep.2004.10.009" TargetMode="External"/><Relationship Id="rId733" Type="http://schemas.openxmlformats.org/officeDocument/2006/relationships/hyperlink" Target="https://doi.org/10.1111/j.1467-8624.2004.00710.x" TargetMode="External"/><Relationship Id="rId732" Type="http://schemas.openxmlformats.org/officeDocument/2006/relationships/hyperlink" Target="https://authproxy.bma.org.uk/process/redirects?url=https://ovidsp.ovid.com/ovidweb.cgi?T=JS&amp;CSC=Y&amp;NEWS=N&amp;PAGE=fulltext&amp;D=emed17&amp;AN=607201380" TargetMode="External"/><Relationship Id="rId731" Type="http://schemas.openxmlformats.org/officeDocument/2006/relationships/hyperlink" Target="https://dx.doi.org/10.1016/j.biopsych.2015.09.009" TargetMode="External"/><Relationship Id="rId738" Type="http://schemas.openxmlformats.org/officeDocument/2006/relationships/hyperlink" Target="https://doi.org/10.1001/archpsyc.56.12.1101" TargetMode="External"/><Relationship Id="rId737" Type="http://schemas.openxmlformats.org/officeDocument/2006/relationships/hyperlink" Target="https://authproxy.bma.org.uk/process/redirects?url=https://ovidsp.ovid.com/ovidweb.cgi?T=JS&amp;CSC=Y&amp;NEWS=N&amp;PAGE=fulltext&amp;D=emed14&amp;AN=52742796" TargetMode="External"/><Relationship Id="rId736" Type="http://schemas.openxmlformats.org/officeDocument/2006/relationships/hyperlink" Target="https://dx.doi.org/10.1016/j.jpeds.2013.07.008" TargetMode="External"/><Relationship Id="rId735" Type="http://schemas.openxmlformats.org/officeDocument/2006/relationships/hyperlink" Target="https://doi.org/10.1016/j.drugalcdep.2005.11.011" TargetMode="External"/><Relationship Id="rId3980" Type="http://schemas.openxmlformats.org/officeDocument/2006/relationships/hyperlink" Target="https://dx.doi.org/10.1016/j.eurpsy.2016.01.1026" TargetMode="External"/><Relationship Id="rId730" Type="http://schemas.openxmlformats.org/officeDocument/2006/relationships/hyperlink" Target="https://doi.org/10.1002/da.23138" TargetMode="External"/><Relationship Id="rId2650" Type="http://schemas.openxmlformats.org/officeDocument/2006/relationships/hyperlink" Target="https://dx.doi.org/10.1007/s12072-010-9241-z" TargetMode="External"/><Relationship Id="rId3982" Type="http://schemas.openxmlformats.org/officeDocument/2006/relationships/hyperlink" Target="https://dx.doi.org/10.1177/1039856215597532" TargetMode="External"/><Relationship Id="rId1320" Type="http://schemas.openxmlformats.org/officeDocument/2006/relationships/hyperlink" Target="https://dx.doi.org/10.1016/j.ejphar.2021.174284" TargetMode="External"/><Relationship Id="rId2651" Type="http://schemas.openxmlformats.org/officeDocument/2006/relationships/hyperlink" Target="https://authproxy.bma.org.uk/process/redirects?url=https://ovidsp.ovid.com/ovidweb.cgi?T=JS&amp;CSC=Y&amp;NEWS=N&amp;PAGE=fulltext&amp;D=emed12&amp;AN=70369704" TargetMode="External"/><Relationship Id="rId3981" Type="http://schemas.openxmlformats.org/officeDocument/2006/relationships/hyperlink" Target="https://authproxy.bma.org.uk/process/redirects?url=https://ovidsp.ovid.com/ovidweb.cgi?T=JS&amp;CSC=Y&amp;NEWS=N&amp;PAGE=fulltext&amp;D=emed17&amp;AN=72291323" TargetMode="External"/><Relationship Id="rId1321" Type="http://schemas.openxmlformats.org/officeDocument/2006/relationships/hyperlink" Target="https://authproxy.bma.org.uk/process/redirects?url=https://ovidsp.ovid.com/ovidweb.cgi?T=JS&amp;CSC=Y&amp;NEWS=N&amp;PAGE=fulltext&amp;D=emed22&amp;AN=2013243273" TargetMode="External"/><Relationship Id="rId2652" Type="http://schemas.openxmlformats.org/officeDocument/2006/relationships/hyperlink" Target="https://dx.doi.org/10.1016/j.jpain.2011.02.265" TargetMode="External"/><Relationship Id="rId3984" Type="http://schemas.openxmlformats.org/officeDocument/2006/relationships/hyperlink" Target="https://dx.doi.org/10.1017/S1092852916000900" TargetMode="External"/><Relationship Id="rId1322" Type="http://schemas.openxmlformats.org/officeDocument/2006/relationships/hyperlink" Target="https://doi.org/10.1016/j.drugalcdep.2013.11.010" TargetMode="External"/><Relationship Id="rId2653" Type="http://schemas.openxmlformats.org/officeDocument/2006/relationships/hyperlink" Target="https://dx.doi.org/10.1016/j.jpain.2011.02.265" TargetMode="External"/><Relationship Id="rId3983" Type="http://schemas.openxmlformats.org/officeDocument/2006/relationships/hyperlink" Target="https://authproxy.bma.org.uk/process/redirects?url=https://ovidsp.ovid.com/ovidweb.cgi?T=JS&amp;CSC=Y&amp;NEWS=N&amp;PAGE=fulltext&amp;D=emed16&amp;AN=607901858" TargetMode="External"/><Relationship Id="rId1356" Type="http://schemas.openxmlformats.org/officeDocument/2006/relationships/hyperlink" Target="https://dx.doi.org/10.1111/j.1533-2500.2011.00528.x" TargetMode="External"/><Relationship Id="rId2687" Type="http://schemas.openxmlformats.org/officeDocument/2006/relationships/hyperlink" Target="https://dx.doi.org/10.1046/j.1464-410X.2002.02966.x" TargetMode="External"/><Relationship Id="rId5714" Type="http://schemas.openxmlformats.org/officeDocument/2006/relationships/hyperlink" Target="https://authproxy.bma.org.uk/process/redirects?url=https://ovidsp.ovid.com/ovidweb.cgi?T=JS&amp;CSC=Y&amp;NEWS=N&amp;PAGE=fulltext&amp;D=emed24&amp;AN=2020388474" TargetMode="External"/><Relationship Id="rId1357" Type="http://schemas.openxmlformats.org/officeDocument/2006/relationships/hyperlink" Target="https://dx.doi.org/10.1111/j.1533-2500.2011.00528.x" TargetMode="External"/><Relationship Id="rId2688" Type="http://schemas.openxmlformats.org/officeDocument/2006/relationships/hyperlink" Target="https://authproxy.bma.org.uk/process/redirects?url=https://ovidsp.ovid.com/ovidweb.cgi?T=JS&amp;CSC=Y&amp;NEWS=N&amp;PAGE=fulltext&amp;D=emed7&amp;AN=35065257" TargetMode="External"/><Relationship Id="rId5715" Type="http://schemas.openxmlformats.org/officeDocument/2006/relationships/hyperlink" Target="https://dx.doi.org/10.1093/brain/awu050" TargetMode="External"/><Relationship Id="rId1358" Type="http://schemas.openxmlformats.org/officeDocument/2006/relationships/hyperlink" Target="https://authproxy.bma.org.uk/process/redirects?url=https://ovidsp.ovid.com/ovidweb.cgi?T=JS&amp;CSC=Y&amp;NEWS=N&amp;PAGE=fulltext&amp;D=emed13&amp;AN=70654609" TargetMode="External"/><Relationship Id="rId2689" Type="http://schemas.openxmlformats.org/officeDocument/2006/relationships/hyperlink" Target="https://authproxy.bma.org.uk/process/redirects?url=https://ovidsp.ovid.com/ovidweb.cgi?T=JS&amp;CSC=Y&amp;NEWS=N&amp;PAGE=fulltext&amp;D=emexa&amp;AN=351631534" TargetMode="External"/><Relationship Id="rId5712" Type="http://schemas.openxmlformats.org/officeDocument/2006/relationships/hyperlink" Target="https://authproxy.bma.org.uk/process/redirects?url=https://ovidsp.ovid.com/ovidweb.cgi?T=JS&amp;CSC=Y&amp;NEWS=N&amp;PAGE=fulltext&amp;D=emexb&amp;AN=2024820968" TargetMode="External"/><Relationship Id="rId1359" Type="http://schemas.openxmlformats.org/officeDocument/2006/relationships/hyperlink" Target="https://dx.doi.org/10.1345/aph.1D395" TargetMode="External"/><Relationship Id="rId5713" Type="http://schemas.openxmlformats.org/officeDocument/2006/relationships/hyperlink" Target="https://dx.doi.org/10.1371/journal.pone.0272030" TargetMode="External"/><Relationship Id="rId5718" Type="http://schemas.openxmlformats.org/officeDocument/2006/relationships/hyperlink" Target="https://authproxy.bma.org.uk/process/redirects?url=https://ovidsp.ovid.com/ovidweb.cgi?T=JS&amp;CSC=Y&amp;NEWS=N&amp;PAGE=fulltext&amp;D=emed18&amp;AN=613460325" TargetMode="External"/><Relationship Id="rId5719" Type="http://schemas.openxmlformats.org/officeDocument/2006/relationships/hyperlink" Target="https://dx.doi.org/10.1002/ajh.21763" TargetMode="External"/><Relationship Id="rId5716" Type="http://schemas.openxmlformats.org/officeDocument/2006/relationships/hyperlink" Target="https://authproxy.bma.org.uk/process/redirects?url=https://ovidsp.ovid.com/ovidweb.cgi?T=JS&amp;CSC=Y&amp;NEWS=N&amp;PAGE=fulltext&amp;D=emed15&amp;AN=373015993" TargetMode="External"/><Relationship Id="rId5717" Type="http://schemas.openxmlformats.org/officeDocument/2006/relationships/hyperlink" Target="https://dx.doi.org/10.1016/j.jclinane.2016.10.027" TargetMode="External"/><Relationship Id="rId767" Type="http://schemas.openxmlformats.org/officeDocument/2006/relationships/hyperlink" Target="https://authproxy.bma.org.uk/process/redirects?url=https://ovidsp.ovid.com/ovidweb.cgi?T=JS&amp;CSC=Y&amp;NEWS=N&amp;PAGE=fulltext&amp;D=emed22&amp;AN=2013557928" TargetMode="External"/><Relationship Id="rId766" Type="http://schemas.openxmlformats.org/officeDocument/2006/relationships/hyperlink" Target="https://dx.doi.org/10.1177/17562848211016563" TargetMode="External"/><Relationship Id="rId765" Type="http://schemas.openxmlformats.org/officeDocument/2006/relationships/hyperlink" Target="https://authproxy.bma.org.uk/process/redirects?url=https://ovidsp.ovid.com/ovidweb.cgi?T=JS&amp;CSC=Y&amp;NEWS=N&amp;PAGE=fulltext&amp;D=emed18&amp;AN=618773504" TargetMode="External"/><Relationship Id="rId764" Type="http://schemas.openxmlformats.org/officeDocument/2006/relationships/hyperlink" Target="https://dx.doi.org/10.1016/j.jsat.2017.09.015" TargetMode="External"/><Relationship Id="rId769" Type="http://schemas.openxmlformats.org/officeDocument/2006/relationships/hyperlink" Target="https://dx.doi.org/10.1093/sleep/zsaa183" TargetMode="External"/><Relationship Id="rId768" Type="http://schemas.openxmlformats.org/officeDocument/2006/relationships/hyperlink" Target="https://doi.org/10.1016/j.biopsych.2014.12.027" TargetMode="External"/><Relationship Id="rId2680" Type="http://schemas.openxmlformats.org/officeDocument/2006/relationships/hyperlink" Target="https://authproxy.bma.org.uk/process/redirects?url=https://ovidsp.ovid.com/ovidweb.cgi?T=JS&amp;CSC=Y&amp;NEWS=N&amp;PAGE=fulltext&amp;D=emed14&amp;AN=369806112" TargetMode="External"/><Relationship Id="rId1350" Type="http://schemas.openxmlformats.org/officeDocument/2006/relationships/hyperlink" Target="https://dx.doi.org/10.1080/15563650.2016.1177652" TargetMode="External"/><Relationship Id="rId2681" Type="http://schemas.openxmlformats.org/officeDocument/2006/relationships/hyperlink" Target="https://dx.doi.org/10.1111/phn.12878" TargetMode="External"/><Relationship Id="rId1351" Type="http://schemas.openxmlformats.org/officeDocument/2006/relationships/hyperlink" Target="https://authproxy.bma.org.uk/process/redirects?url=https://ovidsp.ovid.com/ovidweb.cgi?T=JS&amp;CSC=Y&amp;NEWS=N&amp;PAGE=fulltext&amp;D=emed20&amp;AN=630362496" TargetMode="External"/><Relationship Id="rId2682" Type="http://schemas.openxmlformats.org/officeDocument/2006/relationships/hyperlink" Target="https://authproxy.bma.org.uk/process/redirects?url=https://ovidsp.ovid.com/ovidweb.cgi?T=JS&amp;CSC=Y&amp;NEWS=N&amp;PAGE=fulltext&amp;D=emed22&amp;AN=2010502260" TargetMode="External"/><Relationship Id="rId763" Type="http://schemas.openxmlformats.org/officeDocument/2006/relationships/hyperlink" Target="https://doi.org/10.1300/J233v04n01_06" TargetMode="External"/><Relationship Id="rId1352" Type="http://schemas.openxmlformats.org/officeDocument/2006/relationships/hyperlink" Target="https://dx.doi.org/10.1097/ALN.0000000000001160" TargetMode="External"/><Relationship Id="rId2683" Type="http://schemas.openxmlformats.org/officeDocument/2006/relationships/hyperlink" Target="https://dx.doi.org/10.1016/j.toxlet.2017.05.030" TargetMode="External"/><Relationship Id="rId5710" Type="http://schemas.openxmlformats.org/officeDocument/2006/relationships/hyperlink" Target="https://authproxy.bma.org.uk/process/redirects?url=https://ovidsp.ovid.com/ovidweb.cgi?T=JS&amp;CSC=Y&amp;NEWS=N&amp;PAGE=fulltext&amp;D=emed13&amp;AN=70793368" TargetMode="External"/><Relationship Id="rId762" Type="http://schemas.openxmlformats.org/officeDocument/2006/relationships/hyperlink" Target="https://doi.org/10.1080/17482631.2022.2094111" TargetMode="External"/><Relationship Id="rId1353" Type="http://schemas.openxmlformats.org/officeDocument/2006/relationships/hyperlink" Target="https://authproxy.bma.org.uk/process/redirects?url=https://ovidsp.ovid.com/ovidweb.cgi?T=JS&amp;CSC=Y&amp;NEWS=N&amp;PAGE=fulltext&amp;D=emed17&amp;AN=610356933" TargetMode="External"/><Relationship Id="rId2684" Type="http://schemas.openxmlformats.org/officeDocument/2006/relationships/hyperlink" Target="https://authproxy.bma.org.uk/process/redirects?url=https://ovidsp.ovid.com/ovidweb.cgi?T=JS&amp;CSC=Y&amp;NEWS=N&amp;PAGE=fulltext&amp;D=emed18&amp;AN=616876091" TargetMode="External"/><Relationship Id="rId5711" Type="http://schemas.openxmlformats.org/officeDocument/2006/relationships/hyperlink" Target="https://dx.doi.org/10.1016/j.lanepe.2023.100656" TargetMode="External"/><Relationship Id="rId761" Type="http://schemas.openxmlformats.org/officeDocument/2006/relationships/hyperlink" Target="https://authproxy.bma.org.uk/process/redirects?url=https://ovidsp.ovid.com/ovidweb.cgi?T=JS&amp;CSC=Y&amp;NEWS=N&amp;PAGE=fulltext&amp;D=emexb&amp;AN=2026399837" TargetMode="External"/><Relationship Id="rId1354" Type="http://schemas.openxmlformats.org/officeDocument/2006/relationships/hyperlink" Target="https://dx.doi.org/10.1213/ANE.0000000000002557" TargetMode="External"/><Relationship Id="rId2685" Type="http://schemas.openxmlformats.org/officeDocument/2006/relationships/hyperlink" Target="https://dx.doi.org/10.1111/j.1526-4637.2011.01144.x" TargetMode="External"/><Relationship Id="rId760" Type="http://schemas.openxmlformats.org/officeDocument/2006/relationships/hyperlink" Target="https://dx.doi.org/10.1177/27536386231174097" TargetMode="External"/><Relationship Id="rId1355" Type="http://schemas.openxmlformats.org/officeDocument/2006/relationships/hyperlink" Target="https://authproxy.bma.org.uk/process/redirects?url=https://ovidsp.ovid.com/ovidweb.cgi?T=JS&amp;CSC=Y&amp;NEWS=N&amp;PAGE=fulltext&amp;D=emed18&amp;AN=621248422" TargetMode="External"/><Relationship Id="rId2686" Type="http://schemas.openxmlformats.org/officeDocument/2006/relationships/hyperlink" Target="https://authproxy.bma.org.uk/process/redirects?url=https://ovidsp.ovid.com/ovidweb.cgi?T=JS&amp;CSC=Y&amp;NEWS=N&amp;PAGE=fulltext&amp;D=emed12&amp;AN=51477184" TargetMode="External"/><Relationship Id="rId1345" Type="http://schemas.openxmlformats.org/officeDocument/2006/relationships/hyperlink" Target="https://authproxy.bma.org.uk/process/redirects?url=https://ovidsp.ovid.com/ovidweb.cgi?T=JS&amp;CSC=Y&amp;NEWS=N&amp;PAGE=fulltext&amp;D=emed13&amp;AN=71084506" TargetMode="External"/><Relationship Id="rId2676" Type="http://schemas.openxmlformats.org/officeDocument/2006/relationships/hyperlink" Target="https://authproxy.bma.org.uk/process/redirects?url=https://ovidsp.ovid.com/ovidweb.cgi?T=JS&amp;CSC=Y&amp;NEWS=N&amp;PAGE=fulltext&amp;D=emed16&amp;AN=610225875" TargetMode="External"/><Relationship Id="rId5703" Type="http://schemas.openxmlformats.org/officeDocument/2006/relationships/hyperlink" Target="https://dx.doi.org/10.1007/s10620-016-4356-2" TargetMode="External"/><Relationship Id="rId1346" Type="http://schemas.openxmlformats.org/officeDocument/2006/relationships/hyperlink" Target="https://dx.doi.org/10.1016/s1366-0071%2800%2980015-7" TargetMode="External"/><Relationship Id="rId2677" Type="http://schemas.openxmlformats.org/officeDocument/2006/relationships/hyperlink" Target="https://dx.doi.org/10.1037/a0024855" TargetMode="External"/><Relationship Id="rId5704" Type="http://schemas.openxmlformats.org/officeDocument/2006/relationships/hyperlink" Target="https://authproxy.bma.org.uk/process/redirects?url=https://ovidsp.ovid.com/ovidweb.cgi?T=JS&amp;CSC=Y&amp;NEWS=N&amp;PAGE=fulltext&amp;D=emed18&amp;AN=612988642" TargetMode="External"/><Relationship Id="rId1347" Type="http://schemas.openxmlformats.org/officeDocument/2006/relationships/hyperlink" Target="https://authproxy.bma.org.uk/process/redirects?url=https://ovidsp.ovid.com/ovidweb.cgi?T=JS&amp;CSC=Y&amp;NEWS=N&amp;PAGE=fulltext&amp;D=emed7&amp;AN=30612975" TargetMode="External"/><Relationship Id="rId2678" Type="http://schemas.openxmlformats.org/officeDocument/2006/relationships/hyperlink" Target="https://authproxy.bma.org.uk/process/redirects?url=https://ovidsp.ovid.com/ovidweb.cgi?T=JS&amp;CSC=Y&amp;NEWS=N&amp;PAGE=fulltext&amp;D=emed13&amp;AN=369382747" TargetMode="External"/><Relationship Id="rId5701" Type="http://schemas.openxmlformats.org/officeDocument/2006/relationships/hyperlink" Target="https://dx.doi.org/10.1080/10826080601025482" TargetMode="External"/><Relationship Id="rId1348" Type="http://schemas.openxmlformats.org/officeDocument/2006/relationships/hyperlink" Target="https://dx.doi.org/10.1111/j.1525-1403.2007.00141.x" TargetMode="External"/><Relationship Id="rId2679" Type="http://schemas.openxmlformats.org/officeDocument/2006/relationships/hyperlink" Target="https://dx.doi.org/10.1111/1471-0528.12357" TargetMode="External"/><Relationship Id="rId5702" Type="http://schemas.openxmlformats.org/officeDocument/2006/relationships/hyperlink" Target="https://authproxy.bma.org.uk/process/redirects?url=https://ovidsp.ovid.com/ovidweb.cgi?T=JS&amp;CSC=Y&amp;NEWS=N&amp;PAGE=fulltext&amp;D=emed9&amp;AN=44949915" TargetMode="External"/><Relationship Id="rId1349" Type="http://schemas.openxmlformats.org/officeDocument/2006/relationships/hyperlink" Target="https://authproxy.bma.org.uk/process/redirects?url=https://ovidsp.ovid.com/ovidweb.cgi?T=JS&amp;CSC=Y&amp;NEWS=N&amp;PAGE=fulltext&amp;D=emed10&amp;AN=351017518" TargetMode="External"/><Relationship Id="rId5707" Type="http://schemas.openxmlformats.org/officeDocument/2006/relationships/hyperlink" Target="http://dx.doi.org/10.2105/AJPH.80.5.575" TargetMode="External"/><Relationship Id="rId5708" Type="http://schemas.openxmlformats.org/officeDocument/2006/relationships/hyperlink" Target="https://authproxy.bma.org.uk/process/redirects?url=https://ovidsp.ovid.com/ovidweb.cgi?T=JS&amp;CSC=Y&amp;NEWS=N&amp;PAGE=fulltext&amp;D=emed4&amp;AN=20149897" TargetMode="External"/><Relationship Id="rId5705" Type="http://schemas.openxmlformats.org/officeDocument/2006/relationships/hyperlink" Target="https://dx.doi.org/10.1176/appi.ps.53.8.995" TargetMode="External"/><Relationship Id="rId5706" Type="http://schemas.openxmlformats.org/officeDocument/2006/relationships/hyperlink" Target="https://authproxy.bma.org.uk/process/redirects?url=https://ovidsp.ovid.com/ovidweb.cgi?T=JS&amp;CSC=Y&amp;NEWS=N&amp;PAGE=fulltext&amp;D=emed7&amp;AN=34816093" TargetMode="External"/><Relationship Id="rId5709" Type="http://schemas.openxmlformats.org/officeDocument/2006/relationships/hyperlink" Target="https://dx.doi.org/10.1016/S0924-9338%2812%2974100-7" TargetMode="External"/><Relationship Id="rId756" Type="http://schemas.openxmlformats.org/officeDocument/2006/relationships/hyperlink" Target="https://dx.doi.org/10.1097/CCM.0000000000005626" TargetMode="External"/><Relationship Id="rId755" Type="http://schemas.openxmlformats.org/officeDocument/2006/relationships/hyperlink" Target="https://authproxy.bma.org.uk/process/redirects?url=https://ovidsp.ovid.com/ovidweb.cgi?T=JS&amp;CSC=Y&amp;NEWS=N&amp;PAGE=fulltext&amp;D=emed7&amp;AN=30107626" TargetMode="External"/><Relationship Id="rId754" Type="http://schemas.openxmlformats.org/officeDocument/2006/relationships/hyperlink" Target="http://dx.doi.org/10.1016/S0140-6736(99)11010-9" TargetMode="External"/><Relationship Id="rId753" Type="http://schemas.openxmlformats.org/officeDocument/2006/relationships/hyperlink" Target="https://authproxy.bma.org.uk/process/redirects?url=https://ovidsp.ovid.com/ovidweb.cgi?T=JS&amp;CSC=Y&amp;NEWS=N&amp;PAGE=fulltext&amp;D=emexb&amp;AN=2025028346" TargetMode="External"/><Relationship Id="rId759" Type="http://schemas.openxmlformats.org/officeDocument/2006/relationships/hyperlink" Target="https://authproxy.bma.org.uk/process/redirects?url=https://ovidsp.ovid.com/ovidweb.cgi?T=JS&amp;CSC=Y&amp;NEWS=N&amp;PAGE=fulltext&amp;D=emed11&amp;AN=70366055" TargetMode="External"/><Relationship Id="rId758" Type="http://schemas.openxmlformats.org/officeDocument/2006/relationships/hyperlink" Target="https://dx.doi.org/10.1016/j.gie.2009.03.060" TargetMode="External"/><Relationship Id="rId757" Type="http://schemas.openxmlformats.org/officeDocument/2006/relationships/hyperlink" Target="https://authproxy.bma.org.uk/process/redirects?url=https://ovidsp.ovid.com/ovidweb.cgi?T=JS&amp;CSC=Y&amp;NEWS=N&amp;PAGE=fulltext&amp;D=emed24&amp;AN=2020368944" TargetMode="External"/><Relationship Id="rId2670" Type="http://schemas.openxmlformats.org/officeDocument/2006/relationships/hyperlink" Target="https://authproxy.bma.org.uk/process/redirects?url=https://ovidsp.ovid.com/ovidweb.cgi?T=JS&amp;CSC=Y&amp;NEWS=N&amp;PAGE=fulltext&amp;D=emexb&amp;AN=2022935222" TargetMode="External"/><Relationship Id="rId1340" Type="http://schemas.openxmlformats.org/officeDocument/2006/relationships/hyperlink" Target="https://authproxy.bma.org.uk/process/redirects?url=https://ovidsp.ovid.com/ovidweb.cgi?T=JS&amp;CSC=Y&amp;NEWS=N&amp;PAGE=fulltext&amp;D=emed16&amp;AN=606113128" TargetMode="External"/><Relationship Id="rId2671" Type="http://schemas.openxmlformats.org/officeDocument/2006/relationships/hyperlink" Target="https://dx.doi.org/10.1007/s00520-021-06248-z" TargetMode="External"/><Relationship Id="rId752" Type="http://schemas.openxmlformats.org/officeDocument/2006/relationships/hyperlink" Target="https://dx.doi.org/10.1016/j.wneu.2023.05.001" TargetMode="External"/><Relationship Id="rId1341" Type="http://schemas.openxmlformats.org/officeDocument/2006/relationships/hyperlink" Target="https://doi.org/10.1037/a0032499" TargetMode="External"/><Relationship Id="rId2672" Type="http://schemas.openxmlformats.org/officeDocument/2006/relationships/hyperlink" Target="https://authproxy.bma.org.uk/process/redirects?url=https://ovidsp.ovid.com/ovidweb.cgi?T=JS&amp;CSC=Y&amp;NEWS=N&amp;PAGE=fulltext&amp;D=emed22&amp;AN=2011391387" TargetMode="External"/><Relationship Id="rId751" Type="http://schemas.openxmlformats.org/officeDocument/2006/relationships/hyperlink" Target="https://doi.org/10.3109/10826089009058881" TargetMode="External"/><Relationship Id="rId1342" Type="http://schemas.openxmlformats.org/officeDocument/2006/relationships/hyperlink" Target="https://doi.org/10.1037/0022-006X.74.3.592" TargetMode="External"/><Relationship Id="rId2673" Type="http://schemas.openxmlformats.org/officeDocument/2006/relationships/hyperlink" Target="https://dx.doi.org/10.1097/AOG.0000000000001288" TargetMode="External"/><Relationship Id="rId5700" Type="http://schemas.openxmlformats.org/officeDocument/2006/relationships/hyperlink" Target="https://authproxy.bma.org.uk/process/redirects?url=https://ovidsp.ovid.com/ovidweb.cgi?T=JS&amp;CSC=Y&amp;NEWS=N&amp;PAGE=fulltext&amp;D=emed15&amp;AN=71757948" TargetMode="External"/><Relationship Id="rId750" Type="http://schemas.openxmlformats.org/officeDocument/2006/relationships/hyperlink" Target="https://authproxy.bma.org.uk/process/redirects?url=https://ovidsp.ovid.com/ovidweb.cgi?T=JS&amp;CSC=Y&amp;NEWS=N&amp;PAGE=fulltext&amp;D=emed16&amp;AN=606253042" TargetMode="External"/><Relationship Id="rId1343" Type="http://schemas.openxmlformats.org/officeDocument/2006/relationships/hyperlink" Target="https://authproxy.bma.org.uk/process/redirects?url=https://ovidsp.ovid.com/ovidweb.cgi?T=JS&amp;CSC=Y&amp;NEWS=N&amp;PAGE=fulltext&amp;D=emed18&amp;AN=616524709" TargetMode="External"/><Relationship Id="rId2674" Type="http://schemas.openxmlformats.org/officeDocument/2006/relationships/hyperlink" Target="https://authproxy.bma.org.uk/process/redirects?url=https://ovidsp.ovid.com/ovidweb.cgi?T=JS&amp;CSC=Y&amp;NEWS=N&amp;PAGE=fulltext&amp;D=emed17&amp;AN=608267952" TargetMode="External"/><Relationship Id="rId1344" Type="http://schemas.openxmlformats.org/officeDocument/2006/relationships/hyperlink" Target="https://doi.org/10.1016/j.ntt.2009.08.004" TargetMode="External"/><Relationship Id="rId2675" Type="http://schemas.openxmlformats.org/officeDocument/2006/relationships/hyperlink" Target="https://dx.doi.org/10.1097/QAD.0000000000000842" TargetMode="External"/><Relationship Id="rId2621" Type="http://schemas.openxmlformats.org/officeDocument/2006/relationships/hyperlink" Target="https://authproxy.bma.org.uk/process/redirects?url=https://ovidsp.ovid.com/ovidweb.cgi?T=JS&amp;CSC=Y&amp;NEWS=N&amp;PAGE=fulltext&amp;D=emed18&amp;AN=621582941" TargetMode="External"/><Relationship Id="rId3953" Type="http://schemas.openxmlformats.org/officeDocument/2006/relationships/hyperlink" Target="https://authproxy.bma.org.uk/process/redirects?url=https://ovidsp.ovid.com/ovidweb.cgi?T=JS&amp;CSC=Y&amp;NEWS=N&amp;PAGE=fulltext&amp;D=emed11&amp;AN=70176985" TargetMode="External"/><Relationship Id="rId2622" Type="http://schemas.openxmlformats.org/officeDocument/2006/relationships/hyperlink" Target="https://dx.doi.org/10.1097/QAI.0000000000001981" TargetMode="External"/><Relationship Id="rId3952" Type="http://schemas.openxmlformats.org/officeDocument/2006/relationships/hyperlink" Target="https://dx.doi.org/10.1016/j.jpain.2009.01.196" TargetMode="External"/><Relationship Id="rId2623" Type="http://schemas.openxmlformats.org/officeDocument/2006/relationships/hyperlink" Target="https://authproxy.bma.org.uk/process/redirects?url=https://ovidsp.ovid.com/ovidweb.cgi?T=JS&amp;CSC=Y&amp;NEWS=N&amp;PAGE=fulltext&amp;D=emed20&amp;AN=631017320" TargetMode="External"/><Relationship Id="rId3955" Type="http://schemas.openxmlformats.org/officeDocument/2006/relationships/hyperlink" Target="https://authproxy.bma.org.uk/process/redirects?url=https://ovidsp.ovid.com/ovidweb.cgi?T=JS&amp;CSC=Y&amp;NEWS=N&amp;PAGE=fulltext&amp;D=emed18&amp;AN=615220924" TargetMode="External"/><Relationship Id="rId2624" Type="http://schemas.openxmlformats.org/officeDocument/2006/relationships/hyperlink" Target="https://dx.doi.org/10.1097/AJP.0000000000000738" TargetMode="External"/><Relationship Id="rId3954" Type="http://schemas.openxmlformats.org/officeDocument/2006/relationships/hyperlink" Target="https://dx.doi.org/10.1111/ajad.12545" TargetMode="External"/><Relationship Id="rId2625" Type="http://schemas.openxmlformats.org/officeDocument/2006/relationships/hyperlink" Target="https://authproxy.bma.org.uk/process/redirects?url=https://ovidsp.ovid.com/ovidweb.cgi?T=JS&amp;CSC=Y&amp;NEWS=N&amp;PAGE=fulltext&amp;D=emed20&amp;AN=629011760" TargetMode="External"/><Relationship Id="rId3957" Type="http://schemas.openxmlformats.org/officeDocument/2006/relationships/hyperlink" Target="https://authproxy.bma.org.uk/process/redirects?url=https://ovidsp.ovid.com/ovidweb.cgi?T=JS&amp;CSC=Y&amp;NEWS=N&amp;PAGE=fulltext&amp;D=emed22&amp;AN=635915008" TargetMode="External"/><Relationship Id="rId2626" Type="http://schemas.openxmlformats.org/officeDocument/2006/relationships/hyperlink" Target="https://dx.doi.org/10.1016/j.sleep.2022.05.345" TargetMode="External"/><Relationship Id="rId3956" Type="http://schemas.openxmlformats.org/officeDocument/2006/relationships/hyperlink" Target="https://dx.doi.org/10.1093/sleep/zsab072.354" TargetMode="External"/><Relationship Id="rId2627" Type="http://schemas.openxmlformats.org/officeDocument/2006/relationships/hyperlink" Target="https://authproxy.bma.org.uk/process/redirects?url=https://ovidsp.ovid.com/ovidweb.cgi?T=JS&amp;CSC=Y&amp;NEWS=N&amp;PAGE=fulltext&amp;D=emed23&amp;AN=2019357469" TargetMode="External"/><Relationship Id="rId3959" Type="http://schemas.openxmlformats.org/officeDocument/2006/relationships/hyperlink" Target="https://authproxy.bma.org.uk/process/redirects?url=https://ovidsp.ovid.com/ovidweb.cgi?T=JS&amp;CSC=Y&amp;NEWS=N&amp;PAGE=fulltext&amp;D=emed21&amp;AN=2004768202" TargetMode="External"/><Relationship Id="rId2628" Type="http://schemas.openxmlformats.org/officeDocument/2006/relationships/hyperlink" Target="https://doi.org/10.1111/add.13839" TargetMode="External"/><Relationship Id="rId3958" Type="http://schemas.openxmlformats.org/officeDocument/2006/relationships/hyperlink" Target="https://dx.doi.org/10.1016/j.jtcvs.2019.09.137" TargetMode="External"/><Relationship Id="rId709" Type="http://schemas.openxmlformats.org/officeDocument/2006/relationships/hyperlink" Target="https://authproxy.bma.org.uk/process/redirects?url=https://ovidsp.ovid.com/ovidweb.cgi?T=JS&amp;CSC=Y&amp;NEWS=N&amp;PAGE=fulltext&amp;D=emed23&amp;AN=2020394020" TargetMode="External"/><Relationship Id="rId2629" Type="http://schemas.openxmlformats.org/officeDocument/2006/relationships/hyperlink" Target="https://doi.org/10.1080/02791072.2006.10400584" TargetMode="External"/><Relationship Id="rId708" Type="http://schemas.openxmlformats.org/officeDocument/2006/relationships/hyperlink" Target="https://dx.doi.org/10.5664/jcsm.9418" TargetMode="External"/><Relationship Id="rId707" Type="http://schemas.openxmlformats.org/officeDocument/2006/relationships/hyperlink" Target="https://authproxy.bma.org.uk/process/redirects?url=https://ovidsp.ovid.com/ovidweb.cgi?T=JS&amp;CSC=Y&amp;NEWS=N&amp;PAGE=fulltext&amp;D=emexa&amp;AN=2020684261" TargetMode="External"/><Relationship Id="rId706" Type="http://schemas.openxmlformats.org/officeDocument/2006/relationships/hyperlink" Target="https://dx.doi.org/10.1016/j.addbeh.2022.107507" TargetMode="External"/><Relationship Id="rId701" Type="http://schemas.openxmlformats.org/officeDocument/2006/relationships/hyperlink" Target="https://authproxy.bma.org.uk/process/redirects?url=https://ovidsp.ovid.com/ovidweb.cgi?T=JS&amp;CSC=Y&amp;NEWS=N&amp;PAGE=fulltext&amp;D=emed22&amp;AN=2010156034" TargetMode="External"/><Relationship Id="rId700" Type="http://schemas.openxmlformats.org/officeDocument/2006/relationships/hyperlink" Target="https://dx.doi.org/10.1080/00952990.2020.1861618" TargetMode="External"/><Relationship Id="rId705" Type="http://schemas.openxmlformats.org/officeDocument/2006/relationships/hyperlink" Target="https://authproxy.bma.org.uk/process/redirects?url=https://ovidsp.ovid.com/ovidweb.cgi?T=JS&amp;CSC=Y&amp;NEWS=N&amp;PAGE=fulltext&amp;D=emed24&amp;AN=2020494040" TargetMode="External"/><Relationship Id="rId704" Type="http://schemas.openxmlformats.org/officeDocument/2006/relationships/hyperlink" Target="https://dx.doi.org/10.1097/MD.0000000000030845" TargetMode="External"/><Relationship Id="rId703" Type="http://schemas.openxmlformats.org/officeDocument/2006/relationships/hyperlink" Target="https://doi.org/10.1007/s10461-013-0572-3" TargetMode="External"/><Relationship Id="rId702" Type="http://schemas.openxmlformats.org/officeDocument/2006/relationships/hyperlink" Target="https://doi.org/10.1037/a0037459" TargetMode="External"/><Relationship Id="rId3951" Type="http://schemas.openxmlformats.org/officeDocument/2006/relationships/hyperlink" Target="https://authproxy.bma.org.uk/process/redirects?url=https://ovidsp.ovid.com/ovidweb.cgi?T=JS&amp;CSC=Y&amp;NEWS=N&amp;PAGE=fulltext&amp;D=emexa&amp;AN=639115575" TargetMode="External"/><Relationship Id="rId2620" Type="http://schemas.openxmlformats.org/officeDocument/2006/relationships/hyperlink" Target="https://doi.org/10.1080/15504263.2014.933031" TargetMode="External"/><Relationship Id="rId3950" Type="http://schemas.openxmlformats.org/officeDocument/2006/relationships/hyperlink" Target="https://dx.doi.org/10.1093/pm/pnac147" TargetMode="External"/><Relationship Id="rId2610" Type="http://schemas.openxmlformats.org/officeDocument/2006/relationships/hyperlink" Target="https://dx.doi.org/10.1111/j.1526-4637.2007.00380.x" TargetMode="External"/><Relationship Id="rId3942" Type="http://schemas.openxmlformats.org/officeDocument/2006/relationships/hyperlink" Target="https://dx.doi.org/10.1080/09540121.2010.538661" TargetMode="External"/><Relationship Id="rId2611" Type="http://schemas.openxmlformats.org/officeDocument/2006/relationships/hyperlink" Target="https://authproxy.bma.org.uk/process/redirects?url=https://ovidsp.ovid.com/ovidweb.cgi?T=JS&amp;CSC=Y&amp;NEWS=N&amp;PAGE=fulltext&amp;D=emed10&amp;AN=47433993" TargetMode="External"/><Relationship Id="rId3941" Type="http://schemas.openxmlformats.org/officeDocument/2006/relationships/hyperlink" Target="https://doi.org/10.1097/01.nmd.0000168245.56563.90" TargetMode="External"/><Relationship Id="rId2612" Type="http://schemas.openxmlformats.org/officeDocument/2006/relationships/hyperlink" Target="https://authproxy.bma.org.uk/process/redirects?url=https://ovidsp.ovid.com/ovidweb.cgi?T=JS&amp;CSC=Y&amp;NEWS=N&amp;PAGE=fulltext&amp;D=emed7&amp;AN=34257258" TargetMode="External"/><Relationship Id="rId3944" Type="http://schemas.openxmlformats.org/officeDocument/2006/relationships/hyperlink" Target="https://authproxy.bma.org.uk/process/redirects?url=https://ovidsp.ovid.com/ovidweb.cgi?T=JS&amp;CSC=Y&amp;NEWS=N&amp;PAGE=fulltext&amp;D=emed12&amp;AN=362142523" TargetMode="External"/><Relationship Id="rId2613" Type="http://schemas.openxmlformats.org/officeDocument/2006/relationships/hyperlink" Target="https://dx.doi.org/10.1097/BRS.0000000000002840" TargetMode="External"/><Relationship Id="rId3943" Type="http://schemas.openxmlformats.org/officeDocument/2006/relationships/hyperlink" Target="https://dx.doi.org/10.1080/09540121.2010.538661" TargetMode="External"/><Relationship Id="rId2614" Type="http://schemas.openxmlformats.org/officeDocument/2006/relationships/hyperlink" Target="https://authproxy.bma.org.uk/process/redirects?url=https://ovidsp.ovid.com/ovidweb.cgi?T=JS&amp;CSC=Y&amp;NEWS=N&amp;PAGE=fulltext&amp;D=emed20&amp;AN=629057755" TargetMode="External"/><Relationship Id="rId3946" Type="http://schemas.openxmlformats.org/officeDocument/2006/relationships/hyperlink" Target="https://authproxy.bma.org.uk/process/redirects?url=https://ovidsp.ovid.com/ovidweb.cgi?T=JS&amp;CSC=Y&amp;NEWS=N&amp;PAGE=fulltext&amp;D=emed10&amp;AN=354789866" TargetMode="External"/><Relationship Id="rId2615" Type="http://schemas.openxmlformats.org/officeDocument/2006/relationships/hyperlink" Target="https://doi.org/10.1016/j.drugalcdep.2012.05.035" TargetMode="External"/><Relationship Id="rId3945" Type="http://schemas.openxmlformats.org/officeDocument/2006/relationships/hyperlink" Target="https://dx.doi.org/10.1097/JGP.0b013e318098610c" TargetMode="External"/><Relationship Id="rId2616" Type="http://schemas.openxmlformats.org/officeDocument/2006/relationships/hyperlink" Target="https://dx.doi.org/10.1177/17407745221132063" TargetMode="External"/><Relationship Id="rId3948" Type="http://schemas.openxmlformats.org/officeDocument/2006/relationships/hyperlink" Target="https://doi.org/10.1016/j.drugalcdep.2017.12.034" TargetMode="External"/><Relationship Id="rId2617" Type="http://schemas.openxmlformats.org/officeDocument/2006/relationships/hyperlink" Target="https://authproxy.bma.org.uk/process/redirects?url=https://ovidsp.ovid.com/ovidweb.cgi?T=JS&amp;CSC=Y&amp;NEWS=N&amp;PAGE=fulltext&amp;D=emexa&amp;AN=640936741" TargetMode="External"/><Relationship Id="rId3947" Type="http://schemas.openxmlformats.org/officeDocument/2006/relationships/hyperlink" Target="https://authproxy.bma.org.uk/process/redirects?url=https://ovidsp.ovid.com/ovidweb.cgi?T=JS&amp;CSC=Y&amp;NEWS=N&amp;PAGE=fulltext&amp;D=emed17&amp;AN=72288620" TargetMode="External"/><Relationship Id="rId2618" Type="http://schemas.openxmlformats.org/officeDocument/2006/relationships/hyperlink" Target="https://dx.doi.org/10.1016/j.drugalcdep.2020.108081" TargetMode="External"/><Relationship Id="rId2619" Type="http://schemas.openxmlformats.org/officeDocument/2006/relationships/hyperlink" Target="https://authproxy.bma.org.uk/process/redirects?url=https://ovidsp.ovid.com/ovidweb.cgi?T=JS&amp;CSC=Y&amp;NEWS=N&amp;PAGE=fulltext&amp;D=emed21&amp;AN=2006046308" TargetMode="External"/><Relationship Id="rId3949" Type="http://schemas.openxmlformats.org/officeDocument/2006/relationships/hyperlink" Target="https://doi.org/10.1080/10826084.2023.2212070" TargetMode="External"/><Relationship Id="rId3940" Type="http://schemas.openxmlformats.org/officeDocument/2006/relationships/hyperlink" Target="https://doi.org/10.1002/ajmg.b.32376" TargetMode="External"/><Relationship Id="rId1312" Type="http://schemas.openxmlformats.org/officeDocument/2006/relationships/hyperlink" Target="https://authproxy.bma.org.uk/process/redirects?url=https://ovidsp.ovid.com/ovidweb.cgi?T=JS&amp;CSC=Y&amp;NEWS=N&amp;PAGE=fulltext&amp;D=emed14&amp;AN=71276282" TargetMode="External"/><Relationship Id="rId2643" Type="http://schemas.openxmlformats.org/officeDocument/2006/relationships/hyperlink" Target="https://authproxy.bma.org.uk/process/redirects?url=https://ovidsp.ovid.com/ovidweb.cgi?T=JS&amp;CSC=Y&amp;NEWS=N&amp;PAGE=fulltext&amp;D=emed19&amp;AN=2000568162" TargetMode="External"/><Relationship Id="rId3975" Type="http://schemas.openxmlformats.org/officeDocument/2006/relationships/hyperlink" Target="https://dx.doi.org/10.1007/s00464-023-10071-4" TargetMode="External"/><Relationship Id="rId1313" Type="http://schemas.openxmlformats.org/officeDocument/2006/relationships/hyperlink" Target="https://doi.org/10.1111/j.1556-4029.2010.01408.x" TargetMode="External"/><Relationship Id="rId2644" Type="http://schemas.openxmlformats.org/officeDocument/2006/relationships/hyperlink" Target="https://dx.doi.org/10.1213/01.ane.0000492812.61695.cb" TargetMode="External"/><Relationship Id="rId3974" Type="http://schemas.openxmlformats.org/officeDocument/2006/relationships/hyperlink" Target="https://authproxy.bma.org.uk/process/redirects?url=https://ovidsp.ovid.com/ovidweb.cgi?T=JS&amp;CSC=Y&amp;NEWS=N&amp;PAGE=fulltext&amp;D=emed24&amp;AN=2015373839" TargetMode="External"/><Relationship Id="rId1314" Type="http://schemas.openxmlformats.org/officeDocument/2006/relationships/hyperlink" Target="https://dx.doi.org/10.1093/pm/pny078" TargetMode="External"/><Relationship Id="rId2645" Type="http://schemas.openxmlformats.org/officeDocument/2006/relationships/hyperlink" Target="https://authproxy.bma.org.uk/process/redirects?url=https://ovidsp.ovid.com/ovidweb.cgi?T=JS&amp;CSC=Y&amp;NEWS=N&amp;PAGE=fulltext&amp;D=emed17&amp;AN=612648535" TargetMode="External"/><Relationship Id="rId3977" Type="http://schemas.openxmlformats.org/officeDocument/2006/relationships/hyperlink" Target="https://dx.doi.org/10.1016/j.jpain.2017.03.006" TargetMode="External"/><Relationship Id="rId1315" Type="http://schemas.openxmlformats.org/officeDocument/2006/relationships/hyperlink" Target="https://authproxy.bma.org.uk/process/redirects?url=https://ovidsp.ovid.com/ovidweb.cgi?T=JS&amp;CSC=Y&amp;NEWS=N&amp;PAGE=fulltext&amp;D=emed20&amp;AN=627965022" TargetMode="External"/><Relationship Id="rId2646" Type="http://schemas.openxmlformats.org/officeDocument/2006/relationships/hyperlink" Target="https://dx.doi.org/10.1016/j.dadr.2022.100044" TargetMode="External"/><Relationship Id="rId3976" Type="http://schemas.openxmlformats.org/officeDocument/2006/relationships/hyperlink" Target="https://authproxy.bma.org.uk/process/redirects?url=https://ovidsp.ovid.com/ovidweb.cgi?T=JS&amp;CSC=Y&amp;NEWS=N&amp;PAGE=fulltext&amp;D=emexb&amp;AN=641909645" TargetMode="External"/><Relationship Id="rId1316" Type="http://schemas.openxmlformats.org/officeDocument/2006/relationships/hyperlink" Target="https://dx.doi.org/10.1183/23120541.00093-2020" TargetMode="External"/><Relationship Id="rId2647" Type="http://schemas.openxmlformats.org/officeDocument/2006/relationships/hyperlink" Target="https://authproxy.bma.org.uk/process/redirects?url=https://ovidsp.ovid.com/ovidweb.cgi?T=JS&amp;CSC=Y&amp;NEWS=N&amp;PAGE=fulltext&amp;D=emexa&amp;AN=2017443783" TargetMode="External"/><Relationship Id="rId3979" Type="http://schemas.openxmlformats.org/officeDocument/2006/relationships/hyperlink" Target="https://doi.org/10.1037/cns0000374" TargetMode="External"/><Relationship Id="rId1317" Type="http://schemas.openxmlformats.org/officeDocument/2006/relationships/hyperlink" Target="https://authproxy.bma.org.uk/process/redirects?url=https://ovidsp.ovid.com/ovidweb.cgi?T=JS&amp;CSC=Y&amp;NEWS=N&amp;PAGE=fulltext&amp;D=emed21&amp;AN=2004969725" TargetMode="External"/><Relationship Id="rId2648" Type="http://schemas.openxmlformats.org/officeDocument/2006/relationships/hyperlink" Target="https://dx.doi.org/10.1016/S0016-5085%2811%2963783-9" TargetMode="External"/><Relationship Id="rId3978" Type="http://schemas.openxmlformats.org/officeDocument/2006/relationships/hyperlink" Target="https://authproxy.bma.org.uk/process/redirects?url=https://ovidsp.ovid.com/ovidweb.cgi?T=JS&amp;CSC=Y&amp;NEWS=N&amp;PAGE=fulltext&amp;D=emed18&amp;AN=616059803" TargetMode="External"/><Relationship Id="rId1318" Type="http://schemas.openxmlformats.org/officeDocument/2006/relationships/hyperlink" Target="https://dx.doi.org/10.20882/adicciones.244" TargetMode="External"/><Relationship Id="rId2649" Type="http://schemas.openxmlformats.org/officeDocument/2006/relationships/hyperlink" Target="https://authproxy.bma.org.uk/process/redirects?url=https://ovidsp.ovid.com/ovidweb.cgi?T=JS&amp;CSC=Y&amp;NEWS=N&amp;PAGE=fulltext&amp;D=emed12&amp;AN=70413086" TargetMode="External"/><Relationship Id="rId1319" Type="http://schemas.openxmlformats.org/officeDocument/2006/relationships/hyperlink" Target="https://authproxy.bma.org.uk/process/redirects?url=https://ovidsp.ovid.com/ovidweb.cgi?T=JS&amp;CSC=Y&amp;NEWS=N&amp;PAGE=fulltext&amp;D=emed11&amp;AN=354953623" TargetMode="External"/><Relationship Id="rId729" Type="http://schemas.openxmlformats.org/officeDocument/2006/relationships/hyperlink" Target="https://authproxy.bma.org.uk/process/redirects?url=https://ovidsp.ovid.com/ovidweb.cgi?T=JS&amp;CSC=Y&amp;NEWS=N&amp;PAGE=fulltext&amp;D=emexa&amp;AN=2021803106" TargetMode="External"/><Relationship Id="rId728" Type="http://schemas.openxmlformats.org/officeDocument/2006/relationships/hyperlink" Target="https://dx.doi.org/10.1093/pm/pnab110" TargetMode="External"/><Relationship Id="rId723" Type="http://schemas.openxmlformats.org/officeDocument/2006/relationships/hyperlink" Target="https://authproxy.bma.org.uk/process/redirects?url=https://ovidsp.ovid.com/ovidweb.cgi?T=JS&amp;CSC=Y&amp;NEWS=N&amp;PAGE=fulltext&amp;D=emed7&amp;AN=32802721" TargetMode="External"/><Relationship Id="rId722" Type="http://schemas.openxmlformats.org/officeDocument/2006/relationships/hyperlink" Target="https://dx.doi.org/10.1006/pmed.2001.0869" TargetMode="External"/><Relationship Id="rId721" Type="http://schemas.openxmlformats.org/officeDocument/2006/relationships/hyperlink" Target="https://authproxy.bma.org.uk/process/redirects?url=https://ovidsp.ovid.com/ovidweb.cgi?T=JS&amp;CSC=Y&amp;NEWS=N&amp;PAGE=fulltext&amp;D=emed13&amp;AN=52012135" TargetMode="External"/><Relationship Id="rId720" Type="http://schemas.openxmlformats.org/officeDocument/2006/relationships/hyperlink" Target="https://dx.doi.org/10.1016/j.juro.2012.02.2575" TargetMode="External"/><Relationship Id="rId727" Type="http://schemas.openxmlformats.org/officeDocument/2006/relationships/hyperlink" Target="https://authproxy.bma.org.uk/process/redirects?url=https://ovidsp.ovid.com/ovidweb.cgi?T=JS&amp;CSC=Y&amp;NEWS=N&amp;PAGE=fulltext&amp;D=emed21&amp;AN=632172115" TargetMode="External"/><Relationship Id="rId726" Type="http://schemas.openxmlformats.org/officeDocument/2006/relationships/hyperlink" Target="https://dx.doi.org/10.1001/jamanetworkopen.2020.5860" TargetMode="External"/><Relationship Id="rId725" Type="http://schemas.openxmlformats.org/officeDocument/2006/relationships/hyperlink" Target="https://authproxy.bma.org.uk/process/redirects?url=https://ovidsp.ovid.com/ovidweb.cgi?T=JS&amp;CSC=Y&amp;NEWS=N&amp;PAGE=fulltext&amp;D=emexb&amp;AN=632171922" TargetMode="External"/><Relationship Id="rId724" Type="http://schemas.openxmlformats.org/officeDocument/2006/relationships/hyperlink" Target="https://dx.doi.org/10.1001/jamanetworkopen.2020.8627" TargetMode="External"/><Relationship Id="rId3971" Type="http://schemas.openxmlformats.org/officeDocument/2006/relationships/hyperlink" Target="http://dx.doi.org/10.1176/appi.ps.57.2.225" TargetMode="External"/><Relationship Id="rId2640" Type="http://schemas.openxmlformats.org/officeDocument/2006/relationships/hyperlink" Target="https://dx.doi.org/10.1016/S0924-977X%2811%2970120-1" TargetMode="External"/><Relationship Id="rId3970" Type="http://schemas.openxmlformats.org/officeDocument/2006/relationships/hyperlink" Target="https://authproxy.bma.org.uk/process/redirects?url=https://ovidsp.ovid.com/ovidweb.cgi?T=JS&amp;CSC=Y&amp;NEWS=N&amp;PAGE=fulltext&amp;D=emed13&amp;AN=51792521" TargetMode="External"/><Relationship Id="rId1310" Type="http://schemas.openxmlformats.org/officeDocument/2006/relationships/hyperlink" Target="https://doi.org/10.3389/fpsyt.2021.602976" TargetMode="External"/><Relationship Id="rId2641" Type="http://schemas.openxmlformats.org/officeDocument/2006/relationships/hyperlink" Target="https://authproxy.bma.org.uk/process/redirects?url=https://ovidsp.ovid.com/ovidweb.cgi?T=JS&amp;CSC=Y&amp;NEWS=N&amp;PAGE=fulltext&amp;D=emed12&amp;AN=70374950" TargetMode="External"/><Relationship Id="rId3973" Type="http://schemas.openxmlformats.org/officeDocument/2006/relationships/hyperlink" Target="https://dx.doi.org/10.1016/j.jse.2021.07.009" TargetMode="External"/><Relationship Id="rId1311" Type="http://schemas.openxmlformats.org/officeDocument/2006/relationships/hyperlink" Target="https://dx.doi.org/10.1093/annonc/mdt459.21" TargetMode="External"/><Relationship Id="rId2642" Type="http://schemas.openxmlformats.org/officeDocument/2006/relationships/hyperlink" Target="https://dx.doi.org/10.1016/j.ridd.2018.03.002" TargetMode="External"/><Relationship Id="rId3972" Type="http://schemas.openxmlformats.org/officeDocument/2006/relationships/hyperlink" Target="https://authproxy.bma.org.uk/process/redirects?url=https://ovidsp.ovid.com/ovidweb.cgi?T=JS&amp;CSC=Y&amp;NEWS=N&amp;PAGE=fulltext&amp;D=emed9&amp;AN=43214469" TargetMode="External"/><Relationship Id="rId1301" Type="http://schemas.openxmlformats.org/officeDocument/2006/relationships/hyperlink" Target="https://authproxy.bma.org.uk/process/redirects?url=https://ovidsp.ovid.com/ovidweb.cgi?T=JS&amp;CSC=Y&amp;NEWS=N&amp;PAGE=fulltext&amp;D=emed22&amp;AN=2013954224" TargetMode="External"/><Relationship Id="rId2632" Type="http://schemas.openxmlformats.org/officeDocument/2006/relationships/hyperlink" Target="https://authproxy.bma.org.uk/process/redirects?url=https://ovidsp.ovid.com/ovidweb.cgi?T=JS&amp;CSC=Y&amp;NEWS=N&amp;PAGE=fulltext&amp;D=emed21&amp;AN=634313970" TargetMode="External"/><Relationship Id="rId3964" Type="http://schemas.openxmlformats.org/officeDocument/2006/relationships/hyperlink" Target="https://authproxy.bma.org.uk/process/redirects?url=https://ovidsp.ovid.com/ovidweb.cgi?T=JS&amp;CSC=Y&amp;NEWS=N&amp;PAGE=fulltext&amp;D=emed20&amp;AN=629501716" TargetMode="External"/><Relationship Id="rId1302" Type="http://schemas.openxmlformats.org/officeDocument/2006/relationships/hyperlink" Target="https://doi.org/10.3109/10826084.2015.1122063" TargetMode="External"/><Relationship Id="rId2633" Type="http://schemas.openxmlformats.org/officeDocument/2006/relationships/hyperlink" Target="https://doi.org/10.1080/02791072.2006.10399852" TargetMode="External"/><Relationship Id="rId3963" Type="http://schemas.openxmlformats.org/officeDocument/2006/relationships/hyperlink" Target="https://dx.doi.org/10.3389/fnins.2019.00958" TargetMode="External"/><Relationship Id="rId1303" Type="http://schemas.openxmlformats.org/officeDocument/2006/relationships/hyperlink" Target="https://doi.org/10.1159/000086399" TargetMode="External"/><Relationship Id="rId2634" Type="http://schemas.openxmlformats.org/officeDocument/2006/relationships/hyperlink" Target="https://doi.org/10.1016/j.jsat.2005.10.004" TargetMode="External"/><Relationship Id="rId3966" Type="http://schemas.openxmlformats.org/officeDocument/2006/relationships/hyperlink" Target="https://authproxy.bma.org.uk/process/redirects?url=https://ovidsp.ovid.com/ovidweb.cgi?T=JS&amp;CSC=Y&amp;NEWS=N&amp;PAGE=fulltext&amp;D=emed22&amp;AN=2004586421" TargetMode="External"/><Relationship Id="rId1304" Type="http://schemas.openxmlformats.org/officeDocument/2006/relationships/hyperlink" Target="https://dx.doi.org/10.1016/S0959-289X%2898%2980021-6" TargetMode="External"/><Relationship Id="rId2635" Type="http://schemas.openxmlformats.org/officeDocument/2006/relationships/hyperlink" Target="https://doi.org/10.1080/02791072.2008.10400649" TargetMode="External"/><Relationship Id="rId3965" Type="http://schemas.openxmlformats.org/officeDocument/2006/relationships/hyperlink" Target="https://dx.doi.org/10.1080/09540121.2020.1748866" TargetMode="External"/><Relationship Id="rId1305" Type="http://schemas.openxmlformats.org/officeDocument/2006/relationships/hyperlink" Target="https://authproxy.bma.org.uk/process/redirects?url=https://ovidsp.ovid.com/ovidweb.cgi?T=JS&amp;CSC=Y&amp;NEWS=N&amp;PAGE=fulltext&amp;D=emed6&amp;AN=28045428" TargetMode="External"/><Relationship Id="rId2636" Type="http://schemas.openxmlformats.org/officeDocument/2006/relationships/hyperlink" Target="https://dx.doi.org/10.1177/15347354231178911" TargetMode="External"/><Relationship Id="rId3968" Type="http://schemas.openxmlformats.org/officeDocument/2006/relationships/hyperlink" Target="https://authproxy.bma.org.uk/process/redirects?url=https://ovidsp.ovid.com/ovidweb.cgi?T=JS&amp;CSC=Y&amp;NEWS=N&amp;PAGE=fulltext&amp;D=emed24&amp;AN=2016529278" TargetMode="External"/><Relationship Id="rId1306" Type="http://schemas.openxmlformats.org/officeDocument/2006/relationships/hyperlink" Target="https://authproxy.bma.org.uk/process/redirects?url=https://ovidsp.ovid.com/ovidweb.cgi?T=JS&amp;CSC=Y&amp;NEWS=N&amp;PAGE=fulltext&amp;D=emed12&amp;AN=361861985" TargetMode="External"/><Relationship Id="rId2637" Type="http://schemas.openxmlformats.org/officeDocument/2006/relationships/hyperlink" Target="https://authproxy.bma.org.uk/process/redirects?url=https://ovidsp.ovid.com/ovidweb.cgi?T=JS&amp;CSC=Y&amp;NEWS=N&amp;PAGE=fulltext&amp;D=emexa&amp;AN=2023777563" TargetMode="External"/><Relationship Id="rId3967" Type="http://schemas.openxmlformats.org/officeDocument/2006/relationships/hyperlink" Target="https://dx.doi.org/10.1016/j.ijoa.2021.103249" TargetMode="External"/><Relationship Id="rId1307" Type="http://schemas.openxmlformats.org/officeDocument/2006/relationships/hyperlink" Target="https://dx.doi.org/10.1002/brb3.2369" TargetMode="External"/><Relationship Id="rId2638" Type="http://schemas.openxmlformats.org/officeDocument/2006/relationships/hyperlink" Target="https://doi.org/10.1300/J200v03n04_04" TargetMode="External"/><Relationship Id="rId1308" Type="http://schemas.openxmlformats.org/officeDocument/2006/relationships/hyperlink" Target="https://authproxy.bma.org.uk/process/redirects?url=https://ovidsp.ovid.com/ovidweb.cgi?T=JS&amp;CSC=Y&amp;NEWS=N&amp;PAGE=fulltext&amp;D=emed22&amp;AN=2013761586" TargetMode="External"/><Relationship Id="rId2639" Type="http://schemas.openxmlformats.org/officeDocument/2006/relationships/hyperlink" Target="https://doi.org/10.1097/QAI.0000000000000776" TargetMode="External"/><Relationship Id="rId3969" Type="http://schemas.openxmlformats.org/officeDocument/2006/relationships/hyperlink" Target="https://dx.doi.org/10.1097/BCR.0b013e31823359ee" TargetMode="External"/><Relationship Id="rId1309" Type="http://schemas.openxmlformats.org/officeDocument/2006/relationships/hyperlink" Target="https://doi.org/10.1001/jamapsychiatry.2019.4013" TargetMode="External"/><Relationship Id="rId719" Type="http://schemas.openxmlformats.org/officeDocument/2006/relationships/hyperlink" Target="https://dx.doi.org/10.1016/j.juro.2012.02.2575" TargetMode="External"/><Relationship Id="rId718" Type="http://schemas.openxmlformats.org/officeDocument/2006/relationships/hyperlink" Target="https://doi.org/10.1016/j.addbeh.2014.03.003" TargetMode="External"/><Relationship Id="rId717" Type="http://schemas.openxmlformats.org/officeDocument/2006/relationships/hyperlink" Target="https://authproxy.bma.org.uk/process/redirects?url=https://ovidsp.ovid.com/ovidweb.cgi?T=JS&amp;CSC=Y&amp;NEWS=N&amp;PAGE=fulltext&amp;D=emed21&amp;AN=633955903" TargetMode="External"/><Relationship Id="rId712" Type="http://schemas.openxmlformats.org/officeDocument/2006/relationships/hyperlink" Target="https://dx.doi.org/10.1093/sleep/zsz067.907" TargetMode="External"/><Relationship Id="rId711" Type="http://schemas.openxmlformats.org/officeDocument/2006/relationships/hyperlink" Target="https://authproxy.bma.org.uk/process/redirects?url=https://ovidsp.ovid.com/ovidweb.cgi?T=JS&amp;CSC=Y&amp;NEWS=N&amp;PAGE=fulltext&amp;D=emed19&amp;AN=619775522" TargetMode="External"/><Relationship Id="rId710" Type="http://schemas.openxmlformats.org/officeDocument/2006/relationships/hyperlink" Target="https://dx.doi.org/10.1016/j.jsat.2017.12.003" TargetMode="External"/><Relationship Id="rId716" Type="http://schemas.openxmlformats.org/officeDocument/2006/relationships/hyperlink" Target="https://dx.doi.org/10.1007/s11606-020-05890-3" TargetMode="External"/><Relationship Id="rId715" Type="http://schemas.openxmlformats.org/officeDocument/2006/relationships/hyperlink" Target="https://authproxy.bma.org.uk/process/redirects?url=https://ovidsp.ovid.com/ovidweb.cgi?T=JS&amp;CSC=Y&amp;NEWS=N&amp;PAGE=fulltext&amp;D=emed22&amp;AN=2013096569" TargetMode="External"/><Relationship Id="rId714" Type="http://schemas.openxmlformats.org/officeDocument/2006/relationships/hyperlink" Target="https://dx.doi.org/10.1016/j.abrep.2021.100364" TargetMode="External"/><Relationship Id="rId713" Type="http://schemas.openxmlformats.org/officeDocument/2006/relationships/hyperlink" Target="https://authproxy.bma.org.uk/process/redirects?url=https://ovidsp.ovid.com/ovidweb.cgi?T=JS&amp;CSC=Y&amp;NEWS=N&amp;PAGE=fulltext&amp;D=emed20&amp;AN=627852070" TargetMode="External"/><Relationship Id="rId3960" Type="http://schemas.openxmlformats.org/officeDocument/2006/relationships/hyperlink" Target="https://doi.org/10.1016/j.drugalcdep.2008.06.016" TargetMode="External"/><Relationship Id="rId2630" Type="http://schemas.openxmlformats.org/officeDocument/2006/relationships/hyperlink" Target="https://authproxy.bma.org.uk/process/redirects?url=https://ovidsp.ovid.com/ovidweb.cgi?T=JS&amp;CSC=Y&amp;NEWS=N&amp;PAGE=fulltext&amp;D=emed20&amp;AN=631809748" TargetMode="External"/><Relationship Id="rId3962" Type="http://schemas.openxmlformats.org/officeDocument/2006/relationships/hyperlink" Target="https://authproxy.bma.org.uk/process/redirects?url=https://ovidsp.ovid.com/ovidweb.cgi?T=JS&amp;CSC=Y&amp;NEWS=N&amp;PAGE=fulltext&amp;D=emed7&amp;AN=32101437" TargetMode="External"/><Relationship Id="rId1300" Type="http://schemas.openxmlformats.org/officeDocument/2006/relationships/hyperlink" Target="https://dx.doi.org/10.1007/s40122-021-00329-x" TargetMode="External"/><Relationship Id="rId2631" Type="http://schemas.openxmlformats.org/officeDocument/2006/relationships/hyperlink" Target="https://dx.doi.org/10.1182/blood-2020-139828" TargetMode="External"/><Relationship Id="rId3961" Type="http://schemas.openxmlformats.org/officeDocument/2006/relationships/hyperlink" Target="https://doi.org/10.1037/1064-1297.13.4.293" TargetMode="External"/><Relationship Id="rId3117" Type="http://schemas.openxmlformats.org/officeDocument/2006/relationships/hyperlink" Target="https://authproxy.bma.org.uk/process/redirects?url=https://ovidsp.ovid.com/ovidweb.cgi?T=JS&amp;CSC=Y&amp;NEWS=N&amp;PAGE=fulltext&amp;D=emexa&amp;AN=2022024800" TargetMode="External"/><Relationship Id="rId4448" Type="http://schemas.openxmlformats.org/officeDocument/2006/relationships/hyperlink" Target="https://dx.doi.org/10.1111/ner.12907" TargetMode="External"/><Relationship Id="rId3116" Type="http://schemas.openxmlformats.org/officeDocument/2006/relationships/hyperlink" Target="https://dx.doi.org/10.1016/j.bbi.2022.12.019" TargetMode="External"/><Relationship Id="rId4447" Type="http://schemas.openxmlformats.org/officeDocument/2006/relationships/hyperlink" Target="https://authproxy.bma.org.uk/process/redirects?url=https://ovidsp.ovid.com/ovidweb.cgi?T=JS&amp;CSC=Y&amp;NEWS=N&amp;PAGE=fulltext&amp;D=emed10&amp;AN=50108208" TargetMode="External"/><Relationship Id="rId3119" Type="http://schemas.openxmlformats.org/officeDocument/2006/relationships/hyperlink" Target="https://dx.doi.org/10.1016/j.jpainsymman.2020.03.007" TargetMode="External"/><Relationship Id="rId3118" Type="http://schemas.openxmlformats.org/officeDocument/2006/relationships/hyperlink" Target="https://doi.org/10.1007/s10461-011-9916-z" TargetMode="External"/><Relationship Id="rId4449" Type="http://schemas.openxmlformats.org/officeDocument/2006/relationships/hyperlink" Target="https://authproxy.bma.org.uk/process/redirects?url=https://ovidsp.ovid.com/ovidweb.cgi?T=JS&amp;CSC=Y&amp;NEWS=N&amp;PAGE=fulltext&amp;D=emed20&amp;AN=625456521" TargetMode="External"/><Relationship Id="rId4440" Type="http://schemas.openxmlformats.org/officeDocument/2006/relationships/hyperlink" Target="https://authproxy.bma.org.uk/process/redirects?url=https://ovidsp.ovid.com/ovidweb.cgi?T=JS&amp;CSC=Y&amp;NEWS=N&amp;PAGE=fulltext&amp;D=emexa&amp;AN=2024458055" TargetMode="External"/><Relationship Id="rId5772" Type="http://schemas.openxmlformats.org/officeDocument/2006/relationships/hyperlink" Target="https://authproxy.bma.org.uk/process/redirects?url=https://ovidsp.ovid.com/ovidweb.cgi?T=JS&amp;CSC=Y&amp;NEWS=N&amp;PAGE=fulltext&amp;D=emed24&amp;AN=2017263910" TargetMode="External"/><Relationship Id="rId5773" Type="http://schemas.openxmlformats.org/officeDocument/2006/relationships/drawing" Target="../drawings/drawing1.xml"/><Relationship Id="rId3111" Type="http://schemas.openxmlformats.org/officeDocument/2006/relationships/hyperlink" Target="https://dx.doi.org/10.1007/BF00342334" TargetMode="External"/><Relationship Id="rId4442" Type="http://schemas.openxmlformats.org/officeDocument/2006/relationships/hyperlink" Target="https://authproxy.bma.org.uk/process/redirects?url=https://ovidsp.ovid.com/ovidweb.cgi?T=JS&amp;CSC=Y&amp;NEWS=N&amp;PAGE=fulltext&amp;D=emexa&amp;AN=2025003935" TargetMode="External"/><Relationship Id="rId5770" Type="http://schemas.openxmlformats.org/officeDocument/2006/relationships/hyperlink" Target="https://doi.org/10.3109/10826080903474003" TargetMode="External"/><Relationship Id="rId3110" Type="http://schemas.openxmlformats.org/officeDocument/2006/relationships/hyperlink" Target="https://authproxy.bma.org.uk/process/redirects?url=https://ovidsp.ovid.com/ovidweb.cgi?T=JS&amp;CSC=Y&amp;NEWS=N&amp;PAGE=fulltext&amp;D=emed8&amp;AN=36809284" TargetMode="External"/><Relationship Id="rId4441" Type="http://schemas.openxmlformats.org/officeDocument/2006/relationships/hyperlink" Target="https://dx.doi.org/10.1097/AOG.0000000000004207" TargetMode="External"/><Relationship Id="rId5771" Type="http://schemas.openxmlformats.org/officeDocument/2006/relationships/hyperlink" Target="https://dx.doi.org/10.1016/j.amepre.2021.12.026" TargetMode="External"/><Relationship Id="rId3113" Type="http://schemas.openxmlformats.org/officeDocument/2006/relationships/hyperlink" Target="https://authproxy.bma.org.uk/process/redirects?url=https://ovidsp.ovid.com/ovidweb.cgi?T=JS&amp;CSC=Y&amp;NEWS=N&amp;PAGE=fulltext&amp;D=emed7&amp;AN=36231099" TargetMode="External"/><Relationship Id="rId4444" Type="http://schemas.openxmlformats.org/officeDocument/2006/relationships/hyperlink" Target="https://doi.org/10.1016/j.ridd.2011.05.002" TargetMode="External"/><Relationship Id="rId3112" Type="http://schemas.openxmlformats.org/officeDocument/2006/relationships/hyperlink" Target="https://authproxy.bma.org.uk/process/redirects?url=https://ovidsp.ovid.com/ovidweb.cgi?T=JS&amp;CSC=Y&amp;NEWS=N&amp;PAGE=fulltext&amp;D=emed2&amp;AN=6139300" TargetMode="External"/><Relationship Id="rId4443" Type="http://schemas.openxmlformats.org/officeDocument/2006/relationships/hyperlink" Target="https://doi.org/10.1016/j.drugalcdep.2015.05.048" TargetMode="External"/><Relationship Id="rId3115" Type="http://schemas.openxmlformats.org/officeDocument/2006/relationships/hyperlink" Target="https://doi.org/10.1556/2054.2022.00227" TargetMode="External"/><Relationship Id="rId4446" Type="http://schemas.openxmlformats.org/officeDocument/2006/relationships/hyperlink" Target="https://dx.doi.org/10.1016/j.annemergmed.2008.01.334" TargetMode="External"/><Relationship Id="rId3114" Type="http://schemas.openxmlformats.org/officeDocument/2006/relationships/hyperlink" Target="https://authproxy.bma.org.uk/process/redirects?url=https://ovidsp.ovid.com/ovidweb.cgi?T=JS&amp;CSC=Y&amp;NEWS=N&amp;PAGE=fulltext&amp;D=emed11&amp;AN=355654771" TargetMode="External"/><Relationship Id="rId4445" Type="http://schemas.openxmlformats.org/officeDocument/2006/relationships/hyperlink" Target="https://authproxy.bma.org.uk/process/redirects?url=https://ovidsp.ovid.com/ovidweb.cgi?T=JS&amp;CSC=Y&amp;NEWS=N&amp;PAGE=fulltext&amp;D=emed10&amp;AN=2002464833" TargetMode="External"/><Relationship Id="rId3106" Type="http://schemas.openxmlformats.org/officeDocument/2006/relationships/hyperlink" Target="https://dx.doi.org/10.1136/spcare-2022-SCPSC.97" TargetMode="External"/><Relationship Id="rId4437" Type="http://schemas.openxmlformats.org/officeDocument/2006/relationships/hyperlink" Target="https://dx.doi.org/10.1016/j.jss.2022.11.028" TargetMode="External"/><Relationship Id="rId5769" Type="http://schemas.openxmlformats.org/officeDocument/2006/relationships/hyperlink" Target="https://authproxy.bma.org.uk/process/redirects?url=https://ovidsp.ovid.com/ovidweb.cgi?T=JS&amp;CSC=Y&amp;NEWS=N&amp;PAGE=fulltext&amp;D=emexa&amp;AN=2020351767" TargetMode="External"/><Relationship Id="rId3105" Type="http://schemas.openxmlformats.org/officeDocument/2006/relationships/hyperlink" Target="https://doi.org/10.1016/j.drugalcdep.2016.09.013" TargetMode="External"/><Relationship Id="rId4436" Type="http://schemas.openxmlformats.org/officeDocument/2006/relationships/hyperlink" Target="https://authproxy.bma.org.uk/process/redirects?url=https://ovidsp.ovid.com/ovidweb.cgi?T=JS&amp;CSC=Y&amp;NEWS=N&amp;PAGE=fulltext&amp;D=emed21&amp;AN=2012996678" TargetMode="External"/><Relationship Id="rId3108" Type="http://schemas.openxmlformats.org/officeDocument/2006/relationships/hyperlink" Target="https://doi.org/10.1016/S0376-8716(00)00206-4" TargetMode="External"/><Relationship Id="rId4439" Type="http://schemas.openxmlformats.org/officeDocument/2006/relationships/hyperlink" Target="https://dx.doi.org/10.1097/ADM.0000000000000647" TargetMode="External"/><Relationship Id="rId5767" Type="http://schemas.openxmlformats.org/officeDocument/2006/relationships/hyperlink" Target="https://authproxy.bma.org.uk/process/redirects?url=https://ovidsp.ovid.com/ovidweb.cgi?T=JS&amp;CSC=Y&amp;NEWS=N&amp;PAGE=fulltext&amp;D=emed11&amp;AN=70177284" TargetMode="External"/><Relationship Id="rId3107" Type="http://schemas.openxmlformats.org/officeDocument/2006/relationships/hyperlink" Target="https://authproxy.bma.org.uk/process/redirects?url=https://ovidsp.ovid.com/ovidweb.cgi?T=JS&amp;CSC=Y&amp;NEWS=N&amp;PAGE=fulltext&amp;D=emed23&amp;AN=638775924" TargetMode="External"/><Relationship Id="rId4438" Type="http://schemas.openxmlformats.org/officeDocument/2006/relationships/hyperlink" Target="https://authproxy.bma.org.uk/process/redirects?url=https://ovidsp.ovid.com/ovidweb.cgi?T=JS&amp;CSC=Y&amp;NEWS=N&amp;PAGE=fulltext&amp;D=emed24&amp;AN=2021571600" TargetMode="External"/><Relationship Id="rId5768" Type="http://schemas.openxmlformats.org/officeDocument/2006/relationships/hyperlink" Target="https://dx.doi.org/10.4088/JCP.19AC13181" TargetMode="External"/><Relationship Id="rId3109" Type="http://schemas.openxmlformats.org/officeDocument/2006/relationships/hyperlink" Target="https://dx.doi.org/10.1016/S0740-5472%2803%2900040-0" TargetMode="External"/><Relationship Id="rId5761" Type="http://schemas.openxmlformats.org/officeDocument/2006/relationships/hyperlink" Target="https://doi.org/10.1080/02791072.1995.10471704" TargetMode="External"/><Relationship Id="rId5762" Type="http://schemas.openxmlformats.org/officeDocument/2006/relationships/hyperlink" Target="https://dx.doi.org/10.1016/j.jadohealth.2005.12.007" TargetMode="External"/><Relationship Id="rId3100" Type="http://schemas.openxmlformats.org/officeDocument/2006/relationships/hyperlink" Target="https://dx.doi.org/10.1093/eurjpc/zwac006" TargetMode="External"/><Relationship Id="rId4431" Type="http://schemas.openxmlformats.org/officeDocument/2006/relationships/hyperlink" Target="https://doi.org/10.1097/QAD.0b013e3282f423f8" TargetMode="External"/><Relationship Id="rId4430" Type="http://schemas.openxmlformats.org/officeDocument/2006/relationships/hyperlink" Target="https://doi.org/10.1046/j.1360-0443.2002.00244.x" TargetMode="External"/><Relationship Id="rId5760" Type="http://schemas.openxmlformats.org/officeDocument/2006/relationships/hyperlink" Target="https://authproxy.bma.org.uk/process/redirects?url=https://ovidsp.ovid.com/ovidweb.cgi?T=JS&amp;CSC=Y&amp;NEWS=N&amp;PAGE=fulltext&amp;D=emed22&amp;AN=2011102324" TargetMode="External"/><Relationship Id="rId3102" Type="http://schemas.openxmlformats.org/officeDocument/2006/relationships/hyperlink" Target="https://doi.org/10.1016/S0163-8343(00)00105-5" TargetMode="External"/><Relationship Id="rId4433" Type="http://schemas.openxmlformats.org/officeDocument/2006/relationships/hyperlink" Target="https://authproxy.bma.org.uk/process/redirects?url=https://ovidsp.ovid.com/ovidweb.cgi?T=JS&amp;CSC=Y&amp;NEWS=N&amp;PAGE=fulltext&amp;D=emexb&amp;AN=2027224958" TargetMode="External"/><Relationship Id="rId5765" Type="http://schemas.openxmlformats.org/officeDocument/2006/relationships/hyperlink" Target="https://authproxy.bma.org.uk/process/redirects?url=https://ovidsp.ovid.com/ovidweb.cgi?T=JS&amp;CSC=Y&amp;NEWS=N&amp;PAGE=fulltext&amp;D=emed14&amp;AN=369522134" TargetMode="External"/><Relationship Id="rId3101" Type="http://schemas.openxmlformats.org/officeDocument/2006/relationships/hyperlink" Target="https://authproxy.bma.org.uk/process/redirects?url=https://ovidsp.ovid.com/ovidweb.cgi?T=JS&amp;CSC=Y&amp;NEWS=N&amp;PAGE=fulltext&amp;D=emed24&amp;AN=2021316219" TargetMode="External"/><Relationship Id="rId4432" Type="http://schemas.openxmlformats.org/officeDocument/2006/relationships/hyperlink" Target="https://dx.doi.org/10.1016/j.chest.2023.07.1852" TargetMode="External"/><Relationship Id="rId5766" Type="http://schemas.openxmlformats.org/officeDocument/2006/relationships/hyperlink" Target="https://dx.doi.org/10.1016/j.jpain.2010.01.196" TargetMode="External"/><Relationship Id="rId3104" Type="http://schemas.openxmlformats.org/officeDocument/2006/relationships/hyperlink" Target="https://authproxy.bma.org.uk/process/redirects?url=https://ovidsp.ovid.com/ovidweb.cgi?T=JS&amp;CSC=Y&amp;NEWS=N&amp;PAGE=fulltext&amp;D=emed15&amp;AN=71714576" TargetMode="External"/><Relationship Id="rId4435" Type="http://schemas.openxmlformats.org/officeDocument/2006/relationships/hyperlink" Target="https://dx.doi.org/10.52964/AMJA.0814" TargetMode="External"/><Relationship Id="rId5763" Type="http://schemas.openxmlformats.org/officeDocument/2006/relationships/hyperlink" Target="https://authproxy.bma.org.uk/process/redirects?url=https://ovidsp.ovid.com/ovidweb.cgi?T=JS&amp;CSC=Y&amp;NEWS=N&amp;PAGE=fulltext&amp;D=emed9&amp;AN=44062340" TargetMode="External"/><Relationship Id="rId3103" Type="http://schemas.openxmlformats.org/officeDocument/2006/relationships/hyperlink" Target="https://dx.doi.org/10.1038/npp.2014.281" TargetMode="External"/><Relationship Id="rId4434" Type="http://schemas.openxmlformats.org/officeDocument/2006/relationships/hyperlink" Target="https://doi.org/10.1016/S2215-0366(14)70311-6" TargetMode="External"/><Relationship Id="rId5764" Type="http://schemas.openxmlformats.org/officeDocument/2006/relationships/hyperlink" Target="https://dx.doi.org/10.1080/17523281.2012.708356" TargetMode="External"/><Relationship Id="rId3139" Type="http://schemas.openxmlformats.org/officeDocument/2006/relationships/hyperlink" Target="https://doi.org/10.1017/S2045796017000506" TargetMode="External"/><Relationship Id="rId3138" Type="http://schemas.openxmlformats.org/officeDocument/2006/relationships/hyperlink" Target="https://authproxy.bma.org.uk/process/redirects?url=https://ovidsp.ovid.com/ovidweb.cgi?T=JS&amp;CSC=Y&amp;NEWS=N&amp;PAGE=fulltext&amp;D=emed12&amp;AN=70735549" TargetMode="External"/><Relationship Id="rId4469" Type="http://schemas.openxmlformats.org/officeDocument/2006/relationships/hyperlink" Target="https://authproxy.bma.org.uk/process/redirects?url=https://ovidsp.ovid.com/ovidweb.cgi?T=JS&amp;CSC=Y&amp;NEWS=N&amp;PAGE=fulltext&amp;D=emed10&amp;AN=70061388" TargetMode="External"/><Relationship Id="rId4460" Type="http://schemas.openxmlformats.org/officeDocument/2006/relationships/hyperlink" Target="https://doi.org/10.1111/dar.12976" TargetMode="External"/><Relationship Id="rId3131" Type="http://schemas.openxmlformats.org/officeDocument/2006/relationships/hyperlink" Target="https://dx.doi.org/10.1002/mds.28064" TargetMode="External"/><Relationship Id="rId4462" Type="http://schemas.openxmlformats.org/officeDocument/2006/relationships/hyperlink" Target="https://authproxy.bma.org.uk/process/redirects?url=https://ovidsp.ovid.com/ovidweb.cgi?T=JS&amp;CSC=Y&amp;NEWS=N&amp;PAGE=fulltext&amp;D=emed11&amp;AN=50564808" TargetMode="External"/><Relationship Id="rId3130" Type="http://schemas.openxmlformats.org/officeDocument/2006/relationships/hyperlink" Target="https://authproxy.bma.org.uk/process/redirects?url=https://ovidsp.ovid.com/ovidweb.cgi?T=JS&amp;CSC=Y&amp;NEWS=N&amp;PAGE=fulltext&amp;D=emed20&amp;AN=2013376982" TargetMode="External"/><Relationship Id="rId4461" Type="http://schemas.openxmlformats.org/officeDocument/2006/relationships/hyperlink" Target="https://dx.doi.org/10.1016/j.ejpain.2009.05.015" TargetMode="External"/><Relationship Id="rId3133" Type="http://schemas.openxmlformats.org/officeDocument/2006/relationships/hyperlink" Target="https://dx.doi.org/10.1097/AJP.0b013e3181af13ed" TargetMode="External"/><Relationship Id="rId4464" Type="http://schemas.openxmlformats.org/officeDocument/2006/relationships/hyperlink" Target="https://authproxy.bma.org.uk/process/redirects?url=https://ovidsp.ovid.com/ovidweb.cgi?T=JS&amp;CSC=Y&amp;NEWS=N&amp;PAGE=fulltext&amp;D=emexb&amp;AN=2026664308" TargetMode="External"/><Relationship Id="rId3132" Type="http://schemas.openxmlformats.org/officeDocument/2006/relationships/hyperlink" Target="https://authproxy.bma.org.uk/process/redirects?url=https://ovidsp.ovid.com/ovidweb.cgi?T=JS&amp;CSC=Y&amp;NEWS=N&amp;PAGE=fulltext&amp;D=emed21&amp;AN=2004801925" TargetMode="External"/><Relationship Id="rId4463" Type="http://schemas.openxmlformats.org/officeDocument/2006/relationships/hyperlink" Target="https://dx.doi.org/10.1111/pan.14801" TargetMode="External"/><Relationship Id="rId3135" Type="http://schemas.openxmlformats.org/officeDocument/2006/relationships/hyperlink" Target="https://dx.doi.org/10.3390/jcm10174001" TargetMode="External"/><Relationship Id="rId4466" Type="http://schemas.openxmlformats.org/officeDocument/2006/relationships/hyperlink" Target="https://authproxy.bma.org.uk/process/redirects?url=https://ovidsp.ovid.com/ovidweb.cgi?T=JS&amp;CSC=Y&amp;NEWS=N&amp;PAGE=fulltext&amp;D=emed16&amp;AN=605795309" TargetMode="External"/><Relationship Id="rId3134" Type="http://schemas.openxmlformats.org/officeDocument/2006/relationships/hyperlink" Target="https://authproxy.bma.org.uk/process/redirects?url=https://ovidsp.ovid.com/ovidweb.cgi?T=JS&amp;CSC=Y&amp;NEWS=N&amp;PAGE=fulltext&amp;D=emed11&amp;AN=358103351" TargetMode="External"/><Relationship Id="rId4465" Type="http://schemas.openxmlformats.org/officeDocument/2006/relationships/hyperlink" Target="https://dx.doi.org/10.2147/LRA.S55322" TargetMode="External"/><Relationship Id="rId3137" Type="http://schemas.openxmlformats.org/officeDocument/2006/relationships/hyperlink" Target="https://doi.org/10.1111/ajad.12635" TargetMode="External"/><Relationship Id="rId4468" Type="http://schemas.openxmlformats.org/officeDocument/2006/relationships/hyperlink" Target="https://authproxy.bma.org.uk/process/redirects?url=https://ovidsp.ovid.com/ovidweb.cgi?T=JS&amp;CSC=Y&amp;NEWS=N&amp;PAGE=fulltext&amp;D=emed13&amp;AN=364095609" TargetMode="External"/><Relationship Id="rId3136" Type="http://schemas.openxmlformats.org/officeDocument/2006/relationships/hyperlink" Target="https://authproxy.bma.org.uk/process/redirects?url=https://ovidsp.ovid.com/ovidweb.cgi?T=JS&amp;CSC=Y&amp;NEWS=N&amp;PAGE=fulltext&amp;D=emed22&amp;AN=2013622022" TargetMode="External"/><Relationship Id="rId4467" Type="http://schemas.openxmlformats.org/officeDocument/2006/relationships/hyperlink" Target="https://dx.doi.org/10.1097/AIA.0b013e31821a0284" TargetMode="External"/><Relationship Id="rId3128" Type="http://schemas.openxmlformats.org/officeDocument/2006/relationships/hyperlink" Target="https://authproxy.bma.org.uk/process/redirects?url=https://ovidsp.ovid.com/ovidweb.cgi?T=JS&amp;CSC=Y&amp;NEWS=N&amp;PAGE=fulltext&amp;D=emed20&amp;AN=2001104290" TargetMode="External"/><Relationship Id="rId4459" Type="http://schemas.openxmlformats.org/officeDocument/2006/relationships/hyperlink" Target="https://doi.org/10.1016/j.drugalcdep.2005.01.023" TargetMode="External"/><Relationship Id="rId3127" Type="http://schemas.openxmlformats.org/officeDocument/2006/relationships/hyperlink" Target="https://dx.doi.org/10.1016/j.jclinane.2018.09.005" TargetMode="External"/><Relationship Id="rId4458" Type="http://schemas.openxmlformats.org/officeDocument/2006/relationships/hyperlink" Target="https://authproxy.bma.org.uk/process/redirects?url=https://ovidsp.ovid.com/ovidweb.cgi?T=JS&amp;CSC=Y&amp;NEWS=N&amp;PAGE=fulltext&amp;D=emexb&amp;AN=2025410090" TargetMode="External"/><Relationship Id="rId3129" Type="http://schemas.openxmlformats.org/officeDocument/2006/relationships/hyperlink" Target="https://dx.doi.org/10.36076/PMCR.2019/3/91" TargetMode="External"/><Relationship Id="rId3120" Type="http://schemas.openxmlformats.org/officeDocument/2006/relationships/hyperlink" Target="https://authproxy.bma.org.uk/process/redirects?url=https://ovidsp.ovid.com/ovidweb.cgi?T=JS&amp;CSC=Y&amp;NEWS=N&amp;PAGE=fulltext&amp;D=emed21&amp;AN=2005557180" TargetMode="External"/><Relationship Id="rId4451" Type="http://schemas.openxmlformats.org/officeDocument/2006/relationships/hyperlink" Target="https://dx.doi.org/10.3389/fpsyt.2022.1011585" TargetMode="External"/><Relationship Id="rId4450" Type="http://schemas.openxmlformats.org/officeDocument/2006/relationships/hyperlink" Target="https://doi.org/10.1080/09540120220097955" TargetMode="External"/><Relationship Id="rId3122" Type="http://schemas.openxmlformats.org/officeDocument/2006/relationships/hyperlink" Target="https://authproxy.bma.org.uk/process/redirects?url=https://ovidsp.ovid.com/ovidweb.cgi?T=JS&amp;CSC=Y&amp;NEWS=N&amp;PAGE=fulltext&amp;D=emed10&amp;AN=351303387" TargetMode="External"/><Relationship Id="rId4453" Type="http://schemas.openxmlformats.org/officeDocument/2006/relationships/hyperlink" Target="https://dx.doi.org/10.1097/ADM.0000000000000216" TargetMode="External"/><Relationship Id="rId3121" Type="http://schemas.openxmlformats.org/officeDocument/2006/relationships/hyperlink" Target="https://dx.doi.org/10.1136/jnnp.2007.126565" TargetMode="External"/><Relationship Id="rId4452" Type="http://schemas.openxmlformats.org/officeDocument/2006/relationships/hyperlink" Target="https://authproxy.bma.org.uk/process/redirects?url=https://ovidsp.ovid.com/ovidweb.cgi?T=JS&amp;CSC=Y&amp;NEWS=N&amp;PAGE=fulltext&amp;D=emexa&amp;AN=2020856164" TargetMode="External"/><Relationship Id="rId3124" Type="http://schemas.openxmlformats.org/officeDocument/2006/relationships/hyperlink" Target="https://authproxy.bma.org.uk/process/redirects?url=https://ovidsp.ovid.com/ovidweb.cgi?T=JS&amp;CSC=Y&amp;NEWS=N&amp;PAGE=fulltext&amp;D=emed23&amp;AN=638456660" TargetMode="External"/><Relationship Id="rId4455" Type="http://schemas.openxmlformats.org/officeDocument/2006/relationships/hyperlink" Target="https://dx.doi.org/10.1371/journal.pone.0184224" TargetMode="External"/><Relationship Id="rId3123" Type="http://schemas.openxmlformats.org/officeDocument/2006/relationships/hyperlink" Target="https://dx.doi.org/10.1136/heartjnl-2022-BCS.178" TargetMode="External"/><Relationship Id="rId4454" Type="http://schemas.openxmlformats.org/officeDocument/2006/relationships/hyperlink" Target="https://authproxy.bma.org.uk/process/redirects?url=https://ovidsp.ovid.com/ovidweb.cgi?T=JS&amp;CSC=Y&amp;NEWS=N&amp;PAGE=fulltext&amp;D=emed17&amp;AN=610664079" TargetMode="External"/><Relationship Id="rId3126" Type="http://schemas.openxmlformats.org/officeDocument/2006/relationships/hyperlink" Target="https://authproxy.bma.org.uk/process/redirects?url=https://ovidsp.ovid.com/ovidweb.cgi?T=JS&amp;CSC=Y&amp;NEWS=N&amp;PAGE=fulltext&amp;D=emed24&amp;AN=2016781102" TargetMode="External"/><Relationship Id="rId4457" Type="http://schemas.openxmlformats.org/officeDocument/2006/relationships/hyperlink" Target="https://dx.doi.org/10.3389/fpsyt.2023.1160442" TargetMode="External"/><Relationship Id="rId3125" Type="http://schemas.openxmlformats.org/officeDocument/2006/relationships/hyperlink" Target="https://dx.doi.org/10.1016/j.neulet.2022.136500" TargetMode="External"/><Relationship Id="rId4456" Type="http://schemas.openxmlformats.org/officeDocument/2006/relationships/hyperlink" Target="https://authproxy.bma.org.uk/process/redirects?url=https://ovidsp.ovid.com/ovidweb.cgi?T=JS&amp;CSC=Y&amp;NEWS=N&amp;PAGE=fulltext&amp;D=emed18&amp;AN=618349568" TargetMode="External"/><Relationship Id="rId1378" Type="http://schemas.openxmlformats.org/officeDocument/2006/relationships/hyperlink" Target="https://authproxy.bma.org.uk/process/redirects?url=https://ovidsp.ovid.com/ovidweb.cgi?T=JS&amp;CSC=Y&amp;NEWS=N&amp;PAGE=fulltext&amp;D=emed18&amp;AN=615258795" TargetMode="External"/><Relationship Id="rId4404" Type="http://schemas.openxmlformats.org/officeDocument/2006/relationships/hyperlink" Target="https://authproxy.bma.org.uk/process/redirects?url=https://ovidsp.ovid.com/ovidweb.cgi?T=JS&amp;CSC=Y&amp;NEWS=N&amp;PAGE=fulltext&amp;D=emed15&amp;AN=373387445" TargetMode="External"/><Relationship Id="rId5736" Type="http://schemas.openxmlformats.org/officeDocument/2006/relationships/hyperlink" Target="https://doi.org/10.1080/10550490600998500" TargetMode="External"/><Relationship Id="rId1379" Type="http://schemas.openxmlformats.org/officeDocument/2006/relationships/hyperlink" Target="https://dx.doi.org/10.1101/2023.09.29.23294935" TargetMode="External"/><Relationship Id="rId4403" Type="http://schemas.openxmlformats.org/officeDocument/2006/relationships/hyperlink" Target="https://dx.doi.org/10.1016/j.cct.2014.06.004" TargetMode="External"/><Relationship Id="rId5737" Type="http://schemas.openxmlformats.org/officeDocument/2006/relationships/hyperlink" Target="https://dx.doi.org/10.1016/j.spinee.2013.07.065" TargetMode="External"/><Relationship Id="rId4406" Type="http://schemas.openxmlformats.org/officeDocument/2006/relationships/hyperlink" Target="https://dx.doi.org/10.1016/j.cct.2011.11.002" TargetMode="External"/><Relationship Id="rId5734" Type="http://schemas.openxmlformats.org/officeDocument/2006/relationships/hyperlink" Target="https://dx.doi.org/10.1016/j.joms.2014.06.062" TargetMode="External"/><Relationship Id="rId4405" Type="http://schemas.openxmlformats.org/officeDocument/2006/relationships/hyperlink" Target="https://dx.doi.org/10.1016/j.cct.2011.11.002" TargetMode="External"/><Relationship Id="rId5735" Type="http://schemas.openxmlformats.org/officeDocument/2006/relationships/hyperlink" Target="https://authproxy.bma.org.uk/process/redirects?url=https://ovidsp.ovid.com/ovidweb.cgi?T=JS&amp;CSC=Y&amp;NEWS=N&amp;PAGE=fulltext&amp;D=emed15&amp;AN=71597065" TargetMode="External"/><Relationship Id="rId4408" Type="http://schemas.openxmlformats.org/officeDocument/2006/relationships/hyperlink" Target="https://dx.doi.org/10.1210/endo-meetings.2016.RE.11.SUN-201" TargetMode="External"/><Relationship Id="rId4407" Type="http://schemas.openxmlformats.org/officeDocument/2006/relationships/hyperlink" Target="https://authproxy.bma.org.uk/process/redirects?url=https://ovidsp.ovid.com/ovidweb.cgi?T=JS&amp;CSC=Y&amp;NEWS=N&amp;PAGE=fulltext&amp;D=emed13&amp;AN=51736997" TargetMode="External"/><Relationship Id="rId5738" Type="http://schemas.openxmlformats.org/officeDocument/2006/relationships/hyperlink" Target="https://authproxy.bma.org.uk/process/redirects?url=https://ovidsp.ovid.com/ovidweb.cgi?T=JS&amp;CSC=Y&amp;NEWS=N&amp;PAGE=fulltext&amp;D=emed14&amp;AN=71177231" TargetMode="External"/><Relationship Id="rId4409" Type="http://schemas.openxmlformats.org/officeDocument/2006/relationships/hyperlink" Target="https://authproxy.bma.org.uk/process/redirects?url=https://ovidsp.ovid.com/ovidweb.cgi?T=JS&amp;CSC=Y&amp;NEWS=N&amp;PAGE=fulltext&amp;D=emed17&amp;AN=613523813" TargetMode="External"/><Relationship Id="rId5739" Type="http://schemas.openxmlformats.org/officeDocument/2006/relationships/hyperlink" Target="https://dx.doi.org/10.1097/CORR.0000000000001370" TargetMode="External"/><Relationship Id="rId789" Type="http://schemas.openxmlformats.org/officeDocument/2006/relationships/hyperlink" Target="https://dx.doi.org/10.1016/j.neubiorev.2008.03.003" TargetMode="External"/><Relationship Id="rId788" Type="http://schemas.openxmlformats.org/officeDocument/2006/relationships/hyperlink" Target="https://doi.org/10.1037/prj0000132" TargetMode="External"/><Relationship Id="rId787" Type="http://schemas.openxmlformats.org/officeDocument/2006/relationships/hyperlink" Target="https://authproxy.bma.org.uk/process/redirects?url=https://ovidsp.ovid.com/ovidweb.cgi?T=JS&amp;CSC=Y&amp;NEWS=N&amp;PAGE=fulltext&amp;D=emed23&amp;AN=2014459375" TargetMode="External"/><Relationship Id="rId786" Type="http://schemas.openxmlformats.org/officeDocument/2006/relationships/hyperlink" Target="https://dx.doi.org/10.1542/peds.2021-051451" TargetMode="External"/><Relationship Id="rId781" Type="http://schemas.openxmlformats.org/officeDocument/2006/relationships/hyperlink" Target="https://authproxy.bma.org.uk/process/redirects?url=https://ovidsp.ovid.com/ovidweb.cgi?T=JS&amp;CSC=Y&amp;NEWS=N&amp;PAGE=fulltext&amp;D=emed17&amp;AN=610977644" TargetMode="External"/><Relationship Id="rId1370" Type="http://schemas.openxmlformats.org/officeDocument/2006/relationships/hyperlink" Target="https://doi.org/10.1016/j.addbeh.2011.07.046" TargetMode="External"/><Relationship Id="rId780" Type="http://schemas.openxmlformats.org/officeDocument/2006/relationships/hyperlink" Target="https://dx.doi.org/10.1371/journal.pone.0158054" TargetMode="External"/><Relationship Id="rId1371" Type="http://schemas.openxmlformats.org/officeDocument/2006/relationships/hyperlink" Target="https://dx.doi.org/10.1016/j.drugpo.2019.01.021" TargetMode="External"/><Relationship Id="rId1372" Type="http://schemas.openxmlformats.org/officeDocument/2006/relationships/hyperlink" Target="https://authproxy.bma.org.uk/process/redirects?url=https://ovidsp.ovid.com/ovidweb.cgi?T=JS&amp;CSC=Y&amp;NEWS=N&amp;PAGE=fulltext&amp;D=emed20&amp;AN=2001702509" TargetMode="External"/><Relationship Id="rId1373" Type="http://schemas.openxmlformats.org/officeDocument/2006/relationships/hyperlink" Target="https://doi.org/10.1007/s10461-012-0372-1" TargetMode="External"/><Relationship Id="rId785" Type="http://schemas.openxmlformats.org/officeDocument/2006/relationships/hyperlink" Target="https://authproxy.bma.org.uk/process/redirects?url=https://ovidsp.ovid.com/ovidweb.cgi?T=JS&amp;CSC=Y&amp;NEWS=N&amp;PAGE=fulltext&amp;D=emed9&amp;AN=43624527" TargetMode="External"/><Relationship Id="rId1374" Type="http://schemas.openxmlformats.org/officeDocument/2006/relationships/hyperlink" Target="https://doi.org/10.1016/j.addbeh.2018.03.012" TargetMode="External"/><Relationship Id="rId4400" Type="http://schemas.openxmlformats.org/officeDocument/2006/relationships/hyperlink" Target="https://authproxy.bma.org.uk/process/redirects?url=https://ovidsp.ovid.com/ovidweb.cgi?T=JS&amp;CSC=Y&amp;NEWS=N&amp;PAGE=fulltext&amp;D=emed20&amp;AN=628976726" TargetMode="External"/><Relationship Id="rId5732" Type="http://schemas.openxmlformats.org/officeDocument/2006/relationships/hyperlink" Target="https://dx.doi.org/10.1016/j.schres.2014.09.012" TargetMode="External"/><Relationship Id="rId784" Type="http://schemas.openxmlformats.org/officeDocument/2006/relationships/hyperlink" Target="https://dx.doi.org/10.1002/imhj.20084" TargetMode="External"/><Relationship Id="rId1375" Type="http://schemas.openxmlformats.org/officeDocument/2006/relationships/hyperlink" Target="https://doi.org/10.1016/j.psychres.2016.02.038" TargetMode="External"/><Relationship Id="rId5733" Type="http://schemas.openxmlformats.org/officeDocument/2006/relationships/hyperlink" Target="https://authproxy.bma.org.uk/process/redirects?url=https://ovidsp.ovid.com/ovidweb.cgi?T=JS&amp;CSC=Y&amp;NEWS=N&amp;PAGE=fulltext&amp;D=emed15&amp;AN=602166699" TargetMode="External"/><Relationship Id="rId783" Type="http://schemas.openxmlformats.org/officeDocument/2006/relationships/hyperlink" Target="https://authproxy.bma.org.uk/process/redirects?url=https://ovidsp.ovid.com/ovidweb.cgi?T=JS&amp;CSC=Y&amp;NEWS=N&amp;PAGE=fulltext&amp;D=emed14&amp;AN=52794139" TargetMode="External"/><Relationship Id="rId1376" Type="http://schemas.openxmlformats.org/officeDocument/2006/relationships/hyperlink" Target="https://dx.doi.org/10.3389/fpsyt.2022.996733" TargetMode="External"/><Relationship Id="rId4402" Type="http://schemas.openxmlformats.org/officeDocument/2006/relationships/hyperlink" Target="https://authproxy.bma.org.uk/process/redirects?url=https://ovidsp.ovid.com/ovidweb.cgi?T=JS&amp;CSC=Y&amp;NEWS=N&amp;PAGE=fulltext&amp;D=emed21&amp;AN=2005424104" TargetMode="External"/><Relationship Id="rId5730" Type="http://schemas.openxmlformats.org/officeDocument/2006/relationships/hyperlink" Target="https://authproxy.bma.org.uk/process/redirects?url=https://ovidsp.ovid.com/ovidweb.cgi?T=JS&amp;CSC=Y&amp;NEWS=N&amp;PAGE=fulltext&amp;D=emexa&amp;AN=2021360711" TargetMode="External"/><Relationship Id="rId782" Type="http://schemas.openxmlformats.org/officeDocument/2006/relationships/hyperlink" Target="https://dx.doi.org/10.1097/PEC.0b013e3182a5ff07" TargetMode="External"/><Relationship Id="rId1377" Type="http://schemas.openxmlformats.org/officeDocument/2006/relationships/hyperlink" Target="https://authproxy.bma.org.uk/process/redirects?url=https://ovidsp.ovid.com/ovidweb.cgi?T=JS&amp;CSC=Y&amp;NEWS=N&amp;PAGE=fulltext&amp;D=emexa&amp;AN=2020128306" TargetMode="External"/><Relationship Id="rId4401" Type="http://schemas.openxmlformats.org/officeDocument/2006/relationships/hyperlink" Target="https://dx.doi.org/10.1016/j.ypmed.2020.106011" TargetMode="External"/><Relationship Id="rId5731" Type="http://schemas.openxmlformats.org/officeDocument/2006/relationships/hyperlink" Target="https://authproxy.bma.org.uk/process/redirects?url=https://ovidsp.ovid.com/ovidweb.cgi?T=JS&amp;CSC=Y&amp;NEWS=N&amp;PAGE=fulltext&amp;D=emed12&amp;AN=70947063" TargetMode="External"/><Relationship Id="rId1367" Type="http://schemas.openxmlformats.org/officeDocument/2006/relationships/hyperlink" Target="https://doi.org/10.1016/j.jsat.2020.108145" TargetMode="External"/><Relationship Id="rId2698" Type="http://schemas.openxmlformats.org/officeDocument/2006/relationships/hyperlink" Target="https://dx.doi.org/10.1177/0897190016645328" TargetMode="External"/><Relationship Id="rId5725" Type="http://schemas.openxmlformats.org/officeDocument/2006/relationships/hyperlink" Target="https://dx.doi.org/10.1111/aas.13442" TargetMode="External"/><Relationship Id="rId1368" Type="http://schemas.openxmlformats.org/officeDocument/2006/relationships/hyperlink" Target="https://doi.org/10.1016/j.genhosppsych.2020.05.002" TargetMode="External"/><Relationship Id="rId2699" Type="http://schemas.openxmlformats.org/officeDocument/2006/relationships/hyperlink" Target="https://authproxy.bma.org.uk/process/redirects?url=https://ovidsp.ovid.com/ovidweb.cgi?T=JS&amp;CSC=Y&amp;NEWS=N&amp;PAGE=fulltext&amp;D=emed17&amp;AN=614625409" TargetMode="External"/><Relationship Id="rId5726" Type="http://schemas.openxmlformats.org/officeDocument/2006/relationships/hyperlink" Target="https://authproxy.bma.org.uk/process/redirects?url=https://ovidsp.ovid.com/ovidweb.cgi?T=JS&amp;CSC=Y&amp;NEWS=N&amp;PAGE=fulltext&amp;D=emed20&amp;AN=629085786" TargetMode="External"/><Relationship Id="rId1369" Type="http://schemas.openxmlformats.org/officeDocument/2006/relationships/hyperlink" Target="https://doi.org/10.1111/j.1521-0391.2012.00300.x" TargetMode="External"/><Relationship Id="rId5723" Type="http://schemas.openxmlformats.org/officeDocument/2006/relationships/hyperlink" Target="https://dx.doi.org/10.1016/j.euroneuro.2023.08.227" TargetMode="External"/><Relationship Id="rId5724" Type="http://schemas.openxmlformats.org/officeDocument/2006/relationships/hyperlink" Target="https://authproxy.bma.org.uk/process/redirects?url=https://ovidsp.ovid.com/ovidweb.cgi?T=JS&amp;CSC=Y&amp;NEWS=N&amp;PAGE=fulltext&amp;D=emexb&amp;AN=2027709209" TargetMode="External"/><Relationship Id="rId5729" Type="http://schemas.openxmlformats.org/officeDocument/2006/relationships/hyperlink" Target="https://dx.doi.org/10.1080/15360288.2023.2174634" TargetMode="External"/><Relationship Id="rId5727" Type="http://schemas.openxmlformats.org/officeDocument/2006/relationships/hyperlink" Target="https://dx.doi.org/10.1016/j.jaclp.2022.03.216" TargetMode="External"/><Relationship Id="rId5728" Type="http://schemas.openxmlformats.org/officeDocument/2006/relationships/hyperlink" Target="https://authproxy.bma.org.uk/process/redirects?url=https://ovidsp.ovid.com/ovidweb.cgi?T=JS&amp;CSC=Y&amp;NEWS=N&amp;PAGE=fulltext&amp;D=emed23&amp;AN=2019334400" TargetMode="External"/><Relationship Id="rId778" Type="http://schemas.openxmlformats.org/officeDocument/2006/relationships/hyperlink" Target="https://authproxy.bma.org.uk/process/redirects?url=https://ovidsp.ovid.com/ovidweb.cgi?T=JS&amp;CSC=Y&amp;NEWS=N&amp;PAGE=fulltext&amp;D=emed16&amp;AN=71877450" TargetMode="External"/><Relationship Id="rId777" Type="http://schemas.openxmlformats.org/officeDocument/2006/relationships/hyperlink" Target="https://authproxy.bma.org.uk/process/redirects?url=https://ovidsp.ovid.com/ovidweb.cgi?T=JS&amp;CSC=Y&amp;NEWS=N&amp;PAGE=fulltext&amp;D=emed23&amp;AN=2020263398" TargetMode="External"/><Relationship Id="rId776" Type="http://schemas.openxmlformats.org/officeDocument/2006/relationships/hyperlink" Target="https://dx.doi.org/10.1016/j.ijrobp.2022.07.1678" TargetMode="External"/><Relationship Id="rId775" Type="http://schemas.openxmlformats.org/officeDocument/2006/relationships/hyperlink" Target="https://doi.org/10.1111/ajad.12180" TargetMode="External"/><Relationship Id="rId779" Type="http://schemas.openxmlformats.org/officeDocument/2006/relationships/hyperlink" Target="https://doi.org/10.1093/brain/awv246" TargetMode="External"/><Relationship Id="rId770" Type="http://schemas.openxmlformats.org/officeDocument/2006/relationships/hyperlink" Target="https://authproxy.bma.org.uk/process/redirects?url=https://ovidsp.ovid.com/ovidweb.cgi?T=JS&amp;CSC=Y&amp;NEWS=N&amp;PAGE=fulltext&amp;D=emed23&amp;AN=2021315753" TargetMode="External"/><Relationship Id="rId2690" Type="http://schemas.openxmlformats.org/officeDocument/2006/relationships/hyperlink" Target="https://dx.doi.org/10.1111/acem.13203" TargetMode="External"/><Relationship Id="rId1360" Type="http://schemas.openxmlformats.org/officeDocument/2006/relationships/hyperlink" Target="https://authproxy.bma.org.uk/process/redirects?url=https://ovidsp.ovid.com/ovidweb.cgi?T=JS&amp;CSC=Y&amp;NEWS=N&amp;PAGE=fulltext&amp;D=emed8&amp;AN=38657746" TargetMode="External"/><Relationship Id="rId2691" Type="http://schemas.openxmlformats.org/officeDocument/2006/relationships/hyperlink" Target="https://authproxy.bma.org.uk/process/redirects?url=https://ovidsp.ovid.com/ovidweb.cgi?T=JS&amp;CSC=Y&amp;NEWS=N&amp;PAGE=fulltext&amp;D=emed18&amp;AN=616279739" TargetMode="External"/><Relationship Id="rId1361" Type="http://schemas.openxmlformats.org/officeDocument/2006/relationships/hyperlink" Target="https://dx.doi.org/10.1111/j.1365-2044.1982.tb01105.x" TargetMode="External"/><Relationship Id="rId2692" Type="http://schemas.openxmlformats.org/officeDocument/2006/relationships/hyperlink" Target="https://dx.doi.org/10.1097/PEC.0000000000002901" TargetMode="External"/><Relationship Id="rId1362" Type="http://schemas.openxmlformats.org/officeDocument/2006/relationships/hyperlink" Target="https://authproxy.bma.org.uk/process/redirects?url=https://ovidsp.ovid.com/ovidweb.cgi?T=JS&amp;CSC=Y&amp;NEWS=N&amp;PAGE=fulltext&amp;D=emed3&amp;AN=12096113" TargetMode="External"/><Relationship Id="rId2693" Type="http://schemas.openxmlformats.org/officeDocument/2006/relationships/hyperlink" Target="https://authproxy.bma.org.uk/process/redirects?url=https://ovidsp.ovid.com/ovidweb.cgi?T=JS&amp;CSC=Y&amp;NEWS=N&amp;PAGE=fulltext&amp;D=emexb&amp;AN=2026979073" TargetMode="External"/><Relationship Id="rId774" Type="http://schemas.openxmlformats.org/officeDocument/2006/relationships/hyperlink" Target="https://authproxy.bma.org.uk/process/redirects?url=https://ovidsp.ovid.com/ovidweb.cgi?T=JS&amp;CSC=Y&amp;NEWS=N&amp;PAGE=fulltext&amp;D=emed21&amp;AN=2004296883" TargetMode="External"/><Relationship Id="rId1363" Type="http://schemas.openxmlformats.org/officeDocument/2006/relationships/hyperlink" Target="https://dx.doi.org/10.1016/S0016-5085%2811%2960839-1" TargetMode="External"/><Relationship Id="rId2694" Type="http://schemas.openxmlformats.org/officeDocument/2006/relationships/hyperlink" Target="https://dx.doi.org/10.21037/atm-20-5177" TargetMode="External"/><Relationship Id="rId5721" Type="http://schemas.openxmlformats.org/officeDocument/2006/relationships/hyperlink" Target="https://dx.doi.org/10.1007/s00404-017-4334-8" TargetMode="External"/><Relationship Id="rId773" Type="http://schemas.openxmlformats.org/officeDocument/2006/relationships/hyperlink" Target="https://dx.doi.org/10.1007/s40257-020-00504-4" TargetMode="External"/><Relationship Id="rId1364" Type="http://schemas.openxmlformats.org/officeDocument/2006/relationships/hyperlink" Target="https://dx.doi.org/10.1016/S0016-5085%2811%2960839-1" TargetMode="External"/><Relationship Id="rId2695" Type="http://schemas.openxmlformats.org/officeDocument/2006/relationships/hyperlink" Target="https://authproxy.bma.org.uk/process/redirects?url=https://ovidsp.ovid.com/ovidweb.cgi?T=JS&amp;CSC=Y&amp;NEWS=N&amp;PAGE=fulltext&amp;D=emed22&amp;AN=2011035617" TargetMode="External"/><Relationship Id="rId5722" Type="http://schemas.openxmlformats.org/officeDocument/2006/relationships/hyperlink" Target="https://authproxy.bma.org.uk/process/redirects?url=https://ovidsp.ovid.com/ovidweb.cgi?T=JS&amp;CSC=Y&amp;NEWS=N&amp;PAGE=fulltext&amp;D=emed21&amp;AN=2005742512" TargetMode="External"/><Relationship Id="rId772" Type="http://schemas.openxmlformats.org/officeDocument/2006/relationships/hyperlink" Target="https://authproxy.bma.org.uk/process/redirects?url=https://ovidsp.ovid.com/ovidweb.cgi?T=JS&amp;CSC=Y&amp;NEWS=N&amp;PAGE=fulltext&amp;D=emexb&amp;AN=2028379953" TargetMode="External"/><Relationship Id="rId1365" Type="http://schemas.openxmlformats.org/officeDocument/2006/relationships/hyperlink" Target="https://authproxy.bma.org.uk/process/redirects?url=https://ovidsp.ovid.com/ovidweb.cgi?T=JS&amp;CSC=Y&amp;NEWS=N&amp;PAGE=fulltext&amp;D=emed12&amp;AN=70410142" TargetMode="External"/><Relationship Id="rId2696" Type="http://schemas.openxmlformats.org/officeDocument/2006/relationships/hyperlink" Target="https://dx.doi.org/10.3889/oamjms.2023.11326" TargetMode="External"/><Relationship Id="rId771" Type="http://schemas.openxmlformats.org/officeDocument/2006/relationships/hyperlink" Target="https://dx.doi.org/10.1016/j.jpain.2023.10.019" TargetMode="External"/><Relationship Id="rId1366" Type="http://schemas.openxmlformats.org/officeDocument/2006/relationships/hyperlink" Target="https://doi.org/10.1016/j.alcohol.2022.11.005" TargetMode="External"/><Relationship Id="rId2697" Type="http://schemas.openxmlformats.org/officeDocument/2006/relationships/hyperlink" Target="https://authproxy.bma.org.uk/process/redirects?url=https://ovidsp.ovid.com/ovidweb.cgi?T=JS&amp;CSC=Y&amp;NEWS=N&amp;PAGE=fulltext&amp;D=emexa&amp;AN=2023317958" TargetMode="External"/><Relationship Id="rId5720" Type="http://schemas.openxmlformats.org/officeDocument/2006/relationships/hyperlink" Target="https://authproxy.bma.org.uk/process/redirects?url=https://ovidsp.ovid.com/ovidweb.cgi?T=JS&amp;CSC=Y&amp;NEWS=N&amp;PAGE=fulltext&amp;D=emed11&amp;AN=70787267" TargetMode="External"/><Relationship Id="rId4426" Type="http://schemas.openxmlformats.org/officeDocument/2006/relationships/hyperlink" Target="https://dx.doi.org/10.18553/jmcP.2023.29.10.1119" TargetMode="External"/><Relationship Id="rId5758" Type="http://schemas.openxmlformats.org/officeDocument/2006/relationships/hyperlink" Target="https://authproxy.bma.org.uk/process/redirects?url=https://ovidsp.ovid.com/ovidweb.cgi?T=JS&amp;CSC=Y&amp;NEWS=N&amp;PAGE=fulltext&amp;D=emed10&amp;AN=354902471" TargetMode="External"/><Relationship Id="rId4425" Type="http://schemas.openxmlformats.org/officeDocument/2006/relationships/hyperlink" Target="https://authproxy.bma.org.uk/process/redirects?url=https://ovidsp.ovid.com/ovidweb.cgi?T=JS&amp;CSC=Y&amp;NEWS=N&amp;PAGE=fulltext&amp;D=emed23&amp;AN=2018954072" TargetMode="External"/><Relationship Id="rId5759" Type="http://schemas.openxmlformats.org/officeDocument/2006/relationships/hyperlink" Target="https://dx.doi.org/10.1016/j.drugalcdep.2021.108605" TargetMode="External"/><Relationship Id="rId4428" Type="http://schemas.openxmlformats.org/officeDocument/2006/relationships/hyperlink" Target="https://dx.doi.org/10.1007/s00134-013-3095-5" TargetMode="External"/><Relationship Id="rId5756" Type="http://schemas.openxmlformats.org/officeDocument/2006/relationships/hyperlink" Target="https://authproxy.bma.org.uk/process/redirects?url=https://ovidsp.ovid.com/ovidweb.cgi?T=JS&amp;CSC=Y&amp;NEWS=N&amp;PAGE=fulltext&amp;D=emed10&amp;AN=47101702" TargetMode="External"/><Relationship Id="rId4427" Type="http://schemas.openxmlformats.org/officeDocument/2006/relationships/hyperlink" Target="https://authproxy.bma.org.uk/process/redirects?url=https://ovidsp.ovid.com/ovidweb.cgi?T=JS&amp;CSC=Y&amp;NEWS=N&amp;PAGE=fulltext&amp;D=emexb&amp;AN=2028211698" TargetMode="External"/><Relationship Id="rId5757" Type="http://schemas.openxmlformats.org/officeDocument/2006/relationships/hyperlink" Target="https://dx.doi.org/10.1097/CCM.0b013e318181600d" TargetMode="External"/><Relationship Id="rId4429" Type="http://schemas.openxmlformats.org/officeDocument/2006/relationships/hyperlink" Target="https://authproxy.bma.org.uk/process/redirects?url=https://ovidsp.ovid.com/ovidweb.cgi?T=JS&amp;CSC=Y&amp;NEWS=N&amp;PAGE=fulltext&amp;D=emed14&amp;AN=71446850" TargetMode="External"/><Relationship Id="rId1390" Type="http://schemas.openxmlformats.org/officeDocument/2006/relationships/hyperlink" Target="https://authproxy.bma.org.uk/process/redirects?url=https://ovidsp.ovid.com/ovidweb.cgi?T=JS&amp;CSC=Y&amp;NEWS=N&amp;PAGE=fulltext&amp;D=emexb&amp;AN=2026489834" TargetMode="External"/><Relationship Id="rId1391" Type="http://schemas.openxmlformats.org/officeDocument/2006/relationships/hyperlink" Target="https://dx.doi.org/10.1089/jpm.2017.0636" TargetMode="External"/><Relationship Id="rId1392" Type="http://schemas.openxmlformats.org/officeDocument/2006/relationships/hyperlink" Target="https://authproxy.bma.org.uk/process/redirects?url=https://ovidsp.ovid.com/ovidweb.cgi?T=JS&amp;CSC=Y&amp;NEWS=N&amp;PAGE=fulltext&amp;D=emed19&amp;AN=623911599" TargetMode="External"/><Relationship Id="rId5750" Type="http://schemas.openxmlformats.org/officeDocument/2006/relationships/hyperlink" Target="https://authproxy.bma.org.uk/process/redirects?url=https://ovidsp.ovid.com/ovidweb.cgi?T=JS&amp;CSC=Y&amp;NEWS=N&amp;PAGE=fulltext&amp;D=emed20&amp;AN=631855269" TargetMode="External"/><Relationship Id="rId1393" Type="http://schemas.openxmlformats.org/officeDocument/2006/relationships/hyperlink" Target="https://dx.doi.org/10.3109/00952990.2013.848875" TargetMode="External"/><Relationship Id="rId5751" Type="http://schemas.openxmlformats.org/officeDocument/2006/relationships/hyperlink" Target="https://doi.org/10.1177/009145099902600408" TargetMode="External"/><Relationship Id="rId1394" Type="http://schemas.openxmlformats.org/officeDocument/2006/relationships/hyperlink" Target="https://authproxy.bma.org.uk/process/redirects?url=https://ovidsp.ovid.com/ovidweb.cgi?T=JS&amp;CSC=Y&amp;NEWS=N&amp;PAGE=fulltext&amp;D=emed15&amp;AN=372521191" TargetMode="External"/><Relationship Id="rId4420" Type="http://schemas.openxmlformats.org/officeDocument/2006/relationships/hyperlink" Target="https://authproxy.bma.org.uk/process/redirects?url=https://ovidsp.ovid.com/ovidweb.cgi?T=JS&amp;CSC=Y&amp;NEWS=N&amp;PAGE=fulltext&amp;D=emed24&amp;AN=2014047522" TargetMode="External"/><Relationship Id="rId1395" Type="http://schemas.openxmlformats.org/officeDocument/2006/relationships/hyperlink" Target="https://dx.doi.org/10.1054/jcfm.2000.0428" TargetMode="External"/><Relationship Id="rId1396" Type="http://schemas.openxmlformats.org/officeDocument/2006/relationships/hyperlink" Target="https://authproxy.bma.org.uk/process/redirects?url=https://ovidsp.ovid.com/ovidweb.cgi?T=JS&amp;CSC=Y&amp;NEWS=N&amp;PAGE=fulltext&amp;D=emed7&amp;AN=30738575" TargetMode="External"/><Relationship Id="rId4422" Type="http://schemas.openxmlformats.org/officeDocument/2006/relationships/hyperlink" Target="https://dx.doi.org/10.1111/imj.15770" TargetMode="External"/><Relationship Id="rId5754" Type="http://schemas.openxmlformats.org/officeDocument/2006/relationships/hyperlink" Target="https://authproxy.bma.org.uk/process/redirects?url=https://ovidsp.ovid.com/ovidweb.cgi?T=JS&amp;CSC=Y&amp;NEWS=N&amp;PAGE=fulltext&amp;D=emed13&amp;AN=70722200" TargetMode="External"/><Relationship Id="rId1397" Type="http://schemas.openxmlformats.org/officeDocument/2006/relationships/hyperlink" Target="https://doi.org/10.1111/j.1556-4029.2012.02234.x" TargetMode="External"/><Relationship Id="rId4421" Type="http://schemas.openxmlformats.org/officeDocument/2006/relationships/hyperlink" Target="https://doi.org/10.1016/j.jad.2022.09.043" TargetMode="External"/><Relationship Id="rId5755" Type="http://schemas.openxmlformats.org/officeDocument/2006/relationships/hyperlink" Target="https://dx.doi.org/10.1007/s00134-007-0696-x" TargetMode="External"/><Relationship Id="rId1398" Type="http://schemas.openxmlformats.org/officeDocument/2006/relationships/hyperlink" Target="https://dx.doi.org/10.1093/ofid/ofz277" TargetMode="External"/><Relationship Id="rId4424" Type="http://schemas.openxmlformats.org/officeDocument/2006/relationships/hyperlink" Target="https://dx.doi.org/10.1016/j.jval.2022.04.122" TargetMode="External"/><Relationship Id="rId5752" Type="http://schemas.openxmlformats.org/officeDocument/2006/relationships/hyperlink" Target="https://dx.doi.org/10.1016/j.jpain.2012.01.077" TargetMode="External"/><Relationship Id="rId1399" Type="http://schemas.openxmlformats.org/officeDocument/2006/relationships/hyperlink" Target="https://authproxy.bma.org.uk/process/redirects?url=https://ovidsp.ovid.com/ovidweb.cgi?T=JS&amp;CSC=Y&amp;NEWS=N&amp;PAGE=fulltext&amp;D=emed20&amp;AN=631637108" TargetMode="External"/><Relationship Id="rId4423" Type="http://schemas.openxmlformats.org/officeDocument/2006/relationships/hyperlink" Target="https://authproxy.bma.org.uk/process/redirects?url=https://ovidsp.ovid.com/ovidweb.cgi?T=JS&amp;CSC=Y&amp;NEWS=N&amp;PAGE=fulltext&amp;D=emexa&amp;AN=2017506530" TargetMode="External"/><Relationship Id="rId5753" Type="http://schemas.openxmlformats.org/officeDocument/2006/relationships/hyperlink" Target="https://dx.doi.org/10.1016/j.jpain.2012.01.077" TargetMode="External"/><Relationship Id="rId1389" Type="http://schemas.openxmlformats.org/officeDocument/2006/relationships/hyperlink" Target="https://dx.doi.org/10.1007/s44192-023-00049-y" TargetMode="External"/><Relationship Id="rId4415" Type="http://schemas.openxmlformats.org/officeDocument/2006/relationships/hyperlink" Target="https://dx.doi.org/10.4088/JCP.19m12865" TargetMode="External"/><Relationship Id="rId5747" Type="http://schemas.openxmlformats.org/officeDocument/2006/relationships/hyperlink" Target="https://dx.doi.org/10.1177/0897190012442070" TargetMode="External"/><Relationship Id="rId4414" Type="http://schemas.openxmlformats.org/officeDocument/2006/relationships/hyperlink" Target="https://authproxy.bma.org.uk/process/redirects?url=https://ovidsp.ovid.com/ovidweb.cgi?T=JS&amp;CSC=Y&amp;NEWS=N&amp;PAGE=fulltext&amp;D=emexb&amp;AN=2025896268" TargetMode="External"/><Relationship Id="rId5748" Type="http://schemas.openxmlformats.org/officeDocument/2006/relationships/hyperlink" Target="https://authproxy.bma.org.uk/process/redirects?url=https://ovidsp.ovid.com/ovidweb.cgi?T=JS&amp;CSC=Y&amp;NEWS=N&amp;PAGE=fulltext&amp;D=emed13&amp;AN=365642626" TargetMode="External"/><Relationship Id="rId4417" Type="http://schemas.openxmlformats.org/officeDocument/2006/relationships/hyperlink" Target="https://doi.org/10.1177/02698811231171531" TargetMode="External"/><Relationship Id="rId5745" Type="http://schemas.openxmlformats.org/officeDocument/2006/relationships/hyperlink" Target="https://dx.doi.org/10.1080/00952990.2021.1904408" TargetMode="External"/><Relationship Id="rId4416" Type="http://schemas.openxmlformats.org/officeDocument/2006/relationships/hyperlink" Target="https://authproxy.bma.org.uk/process/redirects?url=https://ovidsp.ovid.com/ovidweb.cgi?T=JS&amp;CSC=Y&amp;NEWS=N&amp;PAGE=fulltext&amp;D=emed21&amp;AN=2004712480" TargetMode="External"/><Relationship Id="rId5746" Type="http://schemas.openxmlformats.org/officeDocument/2006/relationships/hyperlink" Target="https://authproxy.bma.org.uk/process/redirects?url=https://ovidsp.ovid.com/ovidweb.cgi?T=JS&amp;CSC=Y&amp;NEWS=N&amp;PAGE=fulltext&amp;D=emed22&amp;AN=2011319962" TargetMode="External"/><Relationship Id="rId4419" Type="http://schemas.openxmlformats.org/officeDocument/2006/relationships/hyperlink" Target="https://dx.doi.org/10.1111/acps.13378" TargetMode="External"/><Relationship Id="rId4418" Type="http://schemas.openxmlformats.org/officeDocument/2006/relationships/hyperlink" Target="https://doi.org/10.1016/j.psychres.2021.114086" TargetMode="External"/><Relationship Id="rId5749" Type="http://schemas.openxmlformats.org/officeDocument/2006/relationships/hyperlink" Target="https://dx.doi.org/10.1002/pmrj.12271" TargetMode="External"/><Relationship Id="rId799" Type="http://schemas.openxmlformats.org/officeDocument/2006/relationships/hyperlink" Target="https://dx.doi.org/10.1111/pme.12594" TargetMode="External"/><Relationship Id="rId798" Type="http://schemas.openxmlformats.org/officeDocument/2006/relationships/hyperlink" Target="https://authproxy.bma.org.uk/process/redirects?url=https://ovidsp.ovid.com/ovidweb.cgi?T=JS&amp;CSC=Y&amp;NEWS=N&amp;PAGE=fulltext&amp;D=emed16&amp;AN=71802050" TargetMode="External"/><Relationship Id="rId797" Type="http://schemas.openxmlformats.org/officeDocument/2006/relationships/hyperlink" Target="https://dx.doi.org/10.1016/j.drugalcdep.2014.09.512" TargetMode="External"/><Relationship Id="rId1380" Type="http://schemas.openxmlformats.org/officeDocument/2006/relationships/hyperlink" Target="https://authproxy.bma.org.uk/process/redirects?url=https://ovidsp.ovid.com/ovidweb.cgi?T=JS&amp;CSC=Y&amp;NEWS=N&amp;PAGE=fulltext&amp;D=empp&amp;AN=2027602650" TargetMode="External"/><Relationship Id="rId792" Type="http://schemas.openxmlformats.org/officeDocument/2006/relationships/hyperlink" Target="https://authproxy.bma.org.uk/process/redirects?url=https://ovidsp.ovid.com/ovidweb.cgi?T=JS&amp;CSC=Y&amp;NEWS=N&amp;PAGE=fulltext&amp;D=emed17&amp;AN=605256926" TargetMode="External"/><Relationship Id="rId1381" Type="http://schemas.openxmlformats.org/officeDocument/2006/relationships/hyperlink" Target="https://authproxy.bma.org.uk/process/redirects?url=https://ovidsp.ovid.com/ovidweb.cgi?T=JS&amp;CSC=Y&amp;NEWS=N&amp;PAGE=fulltext&amp;D=emed16&amp;AN=71896473" TargetMode="External"/><Relationship Id="rId791" Type="http://schemas.openxmlformats.org/officeDocument/2006/relationships/hyperlink" Target="https://dx.doi.org/10.1002/jmv.24308" TargetMode="External"/><Relationship Id="rId1382" Type="http://schemas.openxmlformats.org/officeDocument/2006/relationships/hyperlink" Target="https://doi.org/10.1080/09540121.2011.608420" TargetMode="External"/><Relationship Id="rId5740" Type="http://schemas.openxmlformats.org/officeDocument/2006/relationships/hyperlink" Target="https://authproxy.bma.org.uk/process/redirects?url=https://ovidsp.ovid.com/ovidweb.cgi?T=JS&amp;CSC=Y&amp;NEWS=N&amp;PAGE=fulltext&amp;D=emexb&amp;AN=2019226900" TargetMode="External"/><Relationship Id="rId790" Type="http://schemas.openxmlformats.org/officeDocument/2006/relationships/hyperlink" Target="https://authproxy.bma.org.uk/process/redirects?url=https://ovidsp.ovid.com/ovidweb.cgi?T=JS&amp;CSC=Y&amp;NEWS=N&amp;PAGE=fulltext&amp;D=emed10&amp;AN=50124192" TargetMode="External"/><Relationship Id="rId1383" Type="http://schemas.openxmlformats.org/officeDocument/2006/relationships/hyperlink" Target="https://dx.doi.org/10.1111/add.14458" TargetMode="External"/><Relationship Id="rId1384" Type="http://schemas.openxmlformats.org/officeDocument/2006/relationships/hyperlink" Target="https://authproxy.bma.org.uk/process/redirects?url=https://ovidsp.ovid.com/ovidweb.cgi?T=JS&amp;CSC=Y&amp;NEWS=N&amp;PAGE=fulltext&amp;D=emed20&amp;AN=625750809" TargetMode="External"/><Relationship Id="rId796" Type="http://schemas.openxmlformats.org/officeDocument/2006/relationships/hyperlink" Target="https://authproxy.bma.org.uk/process/redirects?url=https://ovidsp.ovid.com/ovidweb.cgi?T=JS&amp;CSC=Y&amp;NEWS=N&amp;PAGE=fulltext&amp;D=emed22&amp;AN=2013494414" TargetMode="External"/><Relationship Id="rId1385" Type="http://schemas.openxmlformats.org/officeDocument/2006/relationships/hyperlink" Target="https://doi.org/10.1080/02791072.2013.845329" TargetMode="External"/><Relationship Id="rId4411" Type="http://schemas.openxmlformats.org/officeDocument/2006/relationships/hyperlink" Target="https://authproxy.bma.org.uk/process/redirects?url=https://ovidsp.ovid.com/ovidweb.cgi?T=JS&amp;CSC=Y&amp;NEWS=N&amp;PAGE=fulltext&amp;D=emed24&amp;AN=2011424535" TargetMode="External"/><Relationship Id="rId5743" Type="http://schemas.openxmlformats.org/officeDocument/2006/relationships/hyperlink" Target="https://dx.doi.org/10.1111/vaa.12239" TargetMode="External"/><Relationship Id="rId795" Type="http://schemas.openxmlformats.org/officeDocument/2006/relationships/hyperlink" Target="https://dx.doi.org/10.3390/jcm10163727" TargetMode="External"/><Relationship Id="rId1386" Type="http://schemas.openxmlformats.org/officeDocument/2006/relationships/hyperlink" Target="https://dx.doi.org/10.1024/0939-5911.a000291" TargetMode="External"/><Relationship Id="rId4410" Type="http://schemas.openxmlformats.org/officeDocument/2006/relationships/hyperlink" Target="https://dx.doi.org/10.1007/s00432-021-03645-z" TargetMode="External"/><Relationship Id="rId5744" Type="http://schemas.openxmlformats.org/officeDocument/2006/relationships/hyperlink" Target="https://authproxy.bma.org.uk/process/redirects?url=https://ovidsp.ovid.com/ovidweb.cgi?T=JS&amp;CSC=Y&amp;NEWS=N&amp;PAGE=fulltext&amp;D=emed16&amp;AN=623465804" TargetMode="External"/><Relationship Id="rId794" Type="http://schemas.openxmlformats.org/officeDocument/2006/relationships/hyperlink" Target="https://authproxy.bma.org.uk/process/redirects?url=https://ovidsp.ovid.com/ovidweb.cgi?T=JS&amp;CSC=Y&amp;NEWS=N&amp;PAGE=fulltext&amp;D=emed17&amp;AN=607382530" TargetMode="External"/><Relationship Id="rId1387" Type="http://schemas.openxmlformats.org/officeDocument/2006/relationships/hyperlink" Target="https://authproxy.bma.org.uk/process/redirects?url=https://ovidsp.ovid.com/ovidweb.cgi?T=JS&amp;CSC=Y&amp;NEWS=N&amp;PAGE=fulltext&amp;D=emed15&amp;AN=372578802" TargetMode="External"/><Relationship Id="rId4413" Type="http://schemas.openxmlformats.org/officeDocument/2006/relationships/hyperlink" Target="https://dx.doi.org/10.1016/S0168-8278%2823%2903337-8" TargetMode="External"/><Relationship Id="rId5741" Type="http://schemas.openxmlformats.org/officeDocument/2006/relationships/hyperlink" Target="https://dx.doi.org/10.7860/JCDR/2016/18397.8225" TargetMode="External"/><Relationship Id="rId793" Type="http://schemas.openxmlformats.org/officeDocument/2006/relationships/hyperlink" Target="https://dx.doi.org/10.1016/j.jpain.2015.10.011" TargetMode="External"/><Relationship Id="rId1388" Type="http://schemas.openxmlformats.org/officeDocument/2006/relationships/hyperlink" Target="https://doi.org/10.1007/s13365-014-0250-x" TargetMode="External"/><Relationship Id="rId4412" Type="http://schemas.openxmlformats.org/officeDocument/2006/relationships/hyperlink" Target="https://doi.org/10.1016/j.drugalcdep.2013.09.007" TargetMode="External"/><Relationship Id="rId5742" Type="http://schemas.openxmlformats.org/officeDocument/2006/relationships/hyperlink" Target="https://authproxy.bma.org.uk/process/redirects?url=https://ovidsp.ovid.com/ovidweb.cgi?T=JS&amp;CSC=Y&amp;NEWS=N&amp;PAGE=fulltext&amp;D=emed20&amp;AN=627417522" TargetMode="External"/><Relationship Id="rId3191" Type="http://schemas.openxmlformats.org/officeDocument/2006/relationships/hyperlink" Target="https://authproxy.bma.org.uk/process/redirects?url=https://ovidsp.ovid.com/ovidweb.cgi?T=JS&amp;CSC=Y&amp;NEWS=N&amp;PAGE=fulltext&amp;D=emed11&amp;AN=70206904" TargetMode="External"/><Relationship Id="rId3190" Type="http://schemas.openxmlformats.org/officeDocument/2006/relationships/hyperlink" Target="https://dx.doi.org/10.1111/j.1533-2500.2009.00269.x" TargetMode="External"/><Relationship Id="rId3193" Type="http://schemas.openxmlformats.org/officeDocument/2006/relationships/hyperlink" Target="https://dx.doi.org/10.1002/ana.26018" TargetMode="External"/><Relationship Id="rId3192" Type="http://schemas.openxmlformats.org/officeDocument/2006/relationships/hyperlink" Target="https://authproxy.bma.org.uk/process/redirects?url=https://ovidsp.ovid.com/ovidweb.cgi?T=JS&amp;CSC=Y&amp;NEWS=N&amp;PAGE=fulltext&amp;D=emed10&amp;AN=351053041" TargetMode="External"/><Relationship Id="rId3195" Type="http://schemas.openxmlformats.org/officeDocument/2006/relationships/hyperlink" Target="https://dx.doi.org/10.1016/j.arth.2013.06.005" TargetMode="External"/><Relationship Id="rId3194" Type="http://schemas.openxmlformats.org/officeDocument/2006/relationships/hyperlink" Target="https://authproxy.bma.org.uk/process/redirects?url=https://ovidsp.ovid.com/ovidweb.cgi?T=JS&amp;CSC=Y&amp;NEWS=N&amp;PAGE=fulltext&amp;D=emed22&amp;AN=2010317671" TargetMode="External"/><Relationship Id="rId3197" Type="http://schemas.openxmlformats.org/officeDocument/2006/relationships/hyperlink" Target="https://doi.org/10.1038/s41380-020-0672-1" TargetMode="External"/><Relationship Id="rId3196" Type="http://schemas.openxmlformats.org/officeDocument/2006/relationships/hyperlink" Target="https://authproxy.bma.org.uk/process/redirects?url=https://ovidsp.ovid.com/ovidweb.cgi?T=JS&amp;CSC=Y&amp;NEWS=N&amp;PAGE=fulltext&amp;D=emed15&amp;AN=52675678" TargetMode="External"/><Relationship Id="rId3199" Type="http://schemas.openxmlformats.org/officeDocument/2006/relationships/hyperlink" Target="https://authproxy.bma.org.uk/process/redirects?url=https://ovidsp.ovid.com/ovidweb.cgi?T=JS&amp;CSC=Y&amp;NEWS=N&amp;PAGE=fulltext&amp;D=emed6&amp;AN=29006201" TargetMode="External"/><Relationship Id="rId3198" Type="http://schemas.openxmlformats.org/officeDocument/2006/relationships/hyperlink" Target="https://dx.doi.org/10.1016/S0885-3924%2898%2900099-2" TargetMode="External"/><Relationship Id="rId3180" Type="http://schemas.openxmlformats.org/officeDocument/2006/relationships/hyperlink" Target="https://authproxy.bma.org.uk/process/redirects?url=https://ovidsp.ovid.com/ovidweb.cgi?T=JS&amp;CSC=Y&amp;NEWS=N&amp;PAGE=fulltext&amp;D=emed11&amp;AN=354996148" TargetMode="External"/><Relationship Id="rId3182" Type="http://schemas.openxmlformats.org/officeDocument/2006/relationships/hyperlink" Target="https://authproxy.bma.org.uk/process/redirects?url=https://ovidsp.ovid.com/ovidweb.cgi?T=JS&amp;CSC=Y&amp;NEWS=N&amp;PAGE=fulltext&amp;D=emexb&amp;AN=2026541501" TargetMode="External"/><Relationship Id="rId3181" Type="http://schemas.openxmlformats.org/officeDocument/2006/relationships/hyperlink" Target="https://dx.doi.org/10.1016/j.bja.2023.06.035" TargetMode="External"/><Relationship Id="rId3184" Type="http://schemas.openxmlformats.org/officeDocument/2006/relationships/hyperlink" Target="https://authproxy.bma.org.uk/process/redirects?url=https://ovidsp.ovid.com/ovidweb.cgi?T=JS&amp;CSC=Y&amp;NEWS=N&amp;PAGE=fulltext&amp;D=emed9&amp;AN=43254992" TargetMode="External"/><Relationship Id="rId3183" Type="http://schemas.openxmlformats.org/officeDocument/2006/relationships/hyperlink" Target="https://dx.doi.org/10.1016/j.clinthera.2006.01.010" TargetMode="External"/><Relationship Id="rId3186" Type="http://schemas.openxmlformats.org/officeDocument/2006/relationships/hyperlink" Target="https://authproxy.bma.org.uk/process/redirects?url=https://ovidsp.ovid.com/ovidweb.cgi?T=JS&amp;CSC=Y&amp;NEWS=N&amp;PAGE=fulltext&amp;D=emed24&amp;AN=2016681774" TargetMode="External"/><Relationship Id="rId3185" Type="http://schemas.openxmlformats.org/officeDocument/2006/relationships/hyperlink" Target="https://dx.doi.org/10.1213/ANE.0000000000005758" TargetMode="External"/><Relationship Id="rId3188" Type="http://schemas.openxmlformats.org/officeDocument/2006/relationships/hyperlink" Target="https://dx.doi.org/10.23736/S0375-9393.18.12568-5" TargetMode="External"/><Relationship Id="rId3187" Type="http://schemas.openxmlformats.org/officeDocument/2006/relationships/hyperlink" Target="https://authproxy.bma.org.uk/process/redirects?url=https://ovidsp.ovid.com/ovidweb.cgi?T=JS&amp;CSC=Y&amp;NEWS=N&amp;PAGE=fulltext&amp;D=emed19&amp;AN=621860563" TargetMode="External"/><Relationship Id="rId3189" Type="http://schemas.openxmlformats.org/officeDocument/2006/relationships/hyperlink" Target="https://authproxy.bma.org.uk/process/redirects?url=https://ovidsp.ovid.com/ovidweb.cgi?T=JS&amp;CSC=Y&amp;NEWS=N&amp;PAGE=fulltext&amp;D=emed19&amp;AN=2013660320" TargetMode="External"/><Relationship Id="rId4480" Type="http://schemas.openxmlformats.org/officeDocument/2006/relationships/hyperlink" Target="https://doi.org/10.1016/j.drugalcdep.2021.109119" TargetMode="External"/><Relationship Id="rId3151" Type="http://schemas.openxmlformats.org/officeDocument/2006/relationships/hyperlink" Target="https://dx.doi.org/10.1093/pm/pnac029" TargetMode="External"/><Relationship Id="rId4482" Type="http://schemas.openxmlformats.org/officeDocument/2006/relationships/hyperlink" Target="https://dx.doi.org/10.1007/11606.1525-1497" TargetMode="External"/><Relationship Id="rId3150" Type="http://schemas.openxmlformats.org/officeDocument/2006/relationships/hyperlink" Target="https://authproxy.bma.org.uk/process/redirects?url=https://ovidsp.ovid.com/ovidweb.cgi?T=JS&amp;CSC=Y&amp;NEWS=N&amp;PAGE=fulltext&amp;D=emed13&amp;AN=365580496" TargetMode="External"/><Relationship Id="rId4481" Type="http://schemas.openxmlformats.org/officeDocument/2006/relationships/hyperlink" Target="https://authproxy.bma.org.uk/process/redirects?url=https://ovidsp.ovid.com/ovidweb.cgi?T=JS&amp;CSC=Y&amp;NEWS=N&amp;PAGE=fulltext&amp;D=emed21&amp;AN=2007181021" TargetMode="External"/><Relationship Id="rId3153" Type="http://schemas.openxmlformats.org/officeDocument/2006/relationships/hyperlink" Target="https://dx.doi.org/10.1177/0960327110370984" TargetMode="External"/><Relationship Id="rId4484" Type="http://schemas.openxmlformats.org/officeDocument/2006/relationships/hyperlink" Target="https://doi.org/10.1097/00041444-200403000-00004" TargetMode="External"/><Relationship Id="rId3152" Type="http://schemas.openxmlformats.org/officeDocument/2006/relationships/hyperlink" Target="https://authproxy.bma.org.uk/process/redirects?url=https://ovidsp.ovid.com/ovidweb.cgi?T=JS&amp;CSC=Y&amp;NEWS=N&amp;PAGE=fulltext&amp;D=emexa&amp;AN=2021803414" TargetMode="External"/><Relationship Id="rId4483" Type="http://schemas.openxmlformats.org/officeDocument/2006/relationships/hyperlink" Target="https://authproxy.bma.org.uk/process/redirects?url=https://ovidsp.ovid.com/ovidweb.cgi?T=JS&amp;CSC=Y&amp;NEWS=N&amp;PAGE=fulltext&amp;D=emed20&amp;AN=629004222" TargetMode="External"/><Relationship Id="rId3155" Type="http://schemas.openxmlformats.org/officeDocument/2006/relationships/hyperlink" Target="https://dx.doi.org/10.1016/j.annemergmed.2011.11.012" TargetMode="External"/><Relationship Id="rId4486" Type="http://schemas.openxmlformats.org/officeDocument/2006/relationships/hyperlink" Target="https://authproxy.bma.org.uk/process/redirects?url=https://ovidsp.ovid.com/ovidweb.cgi?T=JS&amp;CSC=Y&amp;NEWS=N&amp;PAGE=fulltext&amp;D=emed22&amp;AN=639616526" TargetMode="External"/><Relationship Id="rId3154" Type="http://schemas.openxmlformats.org/officeDocument/2006/relationships/hyperlink" Target="https://authproxy.bma.org.uk/process/redirects?url=https://ovidsp.ovid.com/ovidweb.cgi?T=JS&amp;CSC=Y&amp;NEWS=N&amp;PAGE=fulltext&amp;D=emed12&amp;AN=361507615" TargetMode="External"/><Relationship Id="rId4485" Type="http://schemas.openxmlformats.org/officeDocument/2006/relationships/hyperlink" Target="https://dx.doi.org/10.1192/j.eurpsy.2021.1715" TargetMode="External"/><Relationship Id="rId3157" Type="http://schemas.openxmlformats.org/officeDocument/2006/relationships/hyperlink" Target="https://dx.doi.org/10.1016/S0304-3959%2802%2900020-9" TargetMode="External"/><Relationship Id="rId4488" Type="http://schemas.openxmlformats.org/officeDocument/2006/relationships/hyperlink" Target="https://authproxy.bma.org.uk/process/redirects?url=https://ovidsp.ovid.com/ovidweb.cgi?T=JS&amp;CSC=Y&amp;NEWS=N&amp;PAGE=fulltext&amp;D=emed11&amp;AN=70011171" TargetMode="External"/><Relationship Id="rId3156" Type="http://schemas.openxmlformats.org/officeDocument/2006/relationships/hyperlink" Target="https://authproxy.bma.org.uk/process/redirects?url=https://ovidsp.ovid.com/ovidweb.cgi?T=JS&amp;CSC=Y&amp;NEWS=N&amp;PAGE=fulltext&amp;D=emed13&amp;AN=51810091" TargetMode="External"/><Relationship Id="rId4487" Type="http://schemas.openxmlformats.org/officeDocument/2006/relationships/hyperlink" Target="https://dx.doi.org/10.1007/s00520-009-0643-1" TargetMode="External"/><Relationship Id="rId3159" Type="http://schemas.openxmlformats.org/officeDocument/2006/relationships/hyperlink" Target="https://doi.org/10.1111/j.1360-0443.2011.03443.x" TargetMode="External"/><Relationship Id="rId3158" Type="http://schemas.openxmlformats.org/officeDocument/2006/relationships/hyperlink" Target="https://authproxy.bma.org.uk/process/redirects?url=https://ovidsp.ovid.com/ovidweb.cgi?T=JS&amp;CSC=Y&amp;NEWS=N&amp;PAGE=fulltext&amp;D=emed7&amp;AN=34607218" TargetMode="External"/><Relationship Id="rId4489" Type="http://schemas.openxmlformats.org/officeDocument/2006/relationships/hyperlink" Target="https://dx.doi.org/10.1016/j.jvs.2022.07.100" TargetMode="External"/><Relationship Id="rId3149" Type="http://schemas.openxmlformats.org/officeDocument/2006/relationships/hyperlink" Target="https://authproxy.bma.org.uk/process/redirects?url=https://ovidsp.ovid.com/ovidweb.cgi?T=JS&amp;CSC=Y&amp;NEWS=N&amp;PAGE=fulltext&amp;D=emed11&amp;AN=70220249" TargetMode="External"/><Relationship Id="rId3140" Type="http://schemas.openxmlformats.org/officeDocument/2006/relationships/hyperlink" Target="https://doi.org/10.1016/j.addbeh.2009.10.003" TargetMode="External"/><Relationship Id="rId4471" Type="http://schemas.openxmlformats.org/officeDocument/2006/relationships/hyperlink" Target="https://authproxy.bma.org.uk/process/redirects?url=https://ovidsp.ovid.com/ovidweb.cgi?T=JS&amp;CSC=Y&amp;NEWS=N&amp;PAGE=fulltext&amp;D=emed24&amp;AN=2018286073" TargetMode="External"/><Relationship Id="rId4470" Type="http://schemas.openxmlformats.org/officeDocument/2006/relationships/hyperlink" Target="https://dx.doi.org/10.1080/17512433.2022.2102972" TargetMode="External"/><Relationship Id="rId3142" Type="http://schemas.openxmlformats.org/officeDocument/2006/relationships/hyperlink" Target="https://authproxy.bma.org.uk/process/redirects?url=https://ovidsp.ovid.com/ovidweb.cgi?T=JS&amp;CSC=Y&amp;NEWS=N&amp;PAGE=fulltext&amp;D=emed18&amp;AN=619901542" TargetMode="External"/><Relationship Id="rId4473" Type="http://schemas.openxmlformats.org/officeDocument/2006/relationships/hyperlink" Target="https://authproxy.bma.org.uk/process/redirects?url=https://ovidsp.ovid.com/ovidweb.cgi?T=JS&amp;CSC=Y&amp;NEWS=N&amp;PAGE=fulltext&amp;D=emed8&amp;AN=37220643" TargetMode="External"/><Relationship Id="rId3141" Type="http://schemas.openxmlformats.org/officeDocument/2006/relationships/hyperlink" Target="https://dx.doi.org/10.1038/npp.2017.263" TargetMode="External"/><Relationship Id="rId4472" Type="http://schemas.openxmlformats.org/officeDocument/2006/relationships/hyperlink" Target="https://dx.doi.org/10.1002/pds.803" TargetMode="External"/><Relationship Id="rId3144" Type="http://schemas.openxmlformats.org/officeDocument/2006/relationships/hyperlink" Target="https://authproxy.bma.org.uk/process/redirects?url=https://ovidsp.ovid.com/ovidweb.cgi?T=JS&amp;CSC=Y&amp;NEWS=N&amp;PAGE=fulltext&amp;D=emexb&amp;AN=2023966523" TargetMode="External"/><Relationship Id="rId4475" Type="http://schemas.openxmlformats.org/officeDocument/2006/relationships/hyperlink" Target="https://dx.doi.org/10.1016/S2214-109X%2816%2930303-5" TargetMode="External"/><Relationship Id="rId3143" Type="http://schemas.openxmlformats.org/officeDocument/2006/relationships/hyperlink" Target="https://dx.doi.org/10.1016/bs.pbr.2023.03.003" TargetMode="External"/><Relationship Id="rId4474" Type="http://schemas.openxmlformats.org/officeDocument/2006/relationships/hyperlink" Target="https://doi.org/10.1016/j.drugalcdep.2005.01.006" TargetMode="External"/><Relationship Id="rId3146" Type="http://schemas.openxmlformats.org/officeDocument/2006/relationships/hyperlink" Target="https://dx.doi.org/10.1016/S0885-3924%2896%2900302-8" TargetMode="External"/><Relationship Id="rId4477" Type="http://schemas.openxmlformats.org/officeDocument/2006/relationships/hyperlink" Target="https://dx.doi.org/10.1016/j.archger.2022.104649" TargetMode="External"/><Relationship Id="rId3145" Type="http://schemas.openxmlformats.org/officeDocument/2006/relationships/hyperlink" Target="https://authproxy.bma.org.uk/process/redirects?url=https://ovidsp.ovid.com/ovidweb.cgi?T=JS&amp;CSC=Y&amp;NEWS=N&amp;PAGE=fulltext&amp;D=emed14&amp;AN=71116545" TargetMode="External"/><Relationship Id="rId4476" Type="http://schemas.openxmlformats.org/officeDocument/2006/relationships/hyperlink" Target="https://authproxy.bma.org.uk/process/redirects?url=https://ovidsp.ovid.com/ovidweb.cgi?T=JS&amp;CSC=Y&amp;NEWS=N&amp;PAGE=fulltext&amp;D=emed18&amp;AN=613960469" TargetMode="External"/><Relationship Id="rId3148" Type="http://schemas.openxmlformats.org/officeDocument/2006/relationships/hyperlink" Target="https://dx.doi.org/10.1017/S1461145710000635" TargetMode="External"/><Relationship Id="rId4479" Type="http://schemas.openxmlformats.org/officeDocument/2006/relationships/hyperlink" Target="https://doi.org/10.1037/0893-164X.16.3.225" TargetMode="External"/><Relationship Id="rId3147" Type="http://schemas.openxmlformats.org/officeDocument/2006/relationships/hyperlink" Target="https://authproxy.bma.org.uk/process/redirects?url=https://ovidsp.ovid.com/ovidweb.cgi?T=JS&amp;CSC=Y&amp;NEWS=N&amp;PAGE=fulltext&amp;D=emed6&amp;AN=27194541" TargetMode="External"/><Relationship Id="rId4478" Type="http://schemas.openxmlformats.org/officeDocument/2006/relationships/hyperlink" Target="https://authproxy.bma.org.uk/process/redirects?url=https://ovidsp.ovid.com/ovidweb.cgi?T=JS&amp;CSC=Y&amp;NEWS=N&amp;PAGE=fulltext&amp;D=emed24&amp;AN=2016819445" TargetMode="External"/><Relationship Id="rId3171" Type="http://schemas.openxmlformats.org/officeDocument/2006/relationships/hyperlink" Target="https://dx.doi.org/10.1016/j.homp.2016.09.001" TargetMode="External"/><Relationship Id="rId3170" Type="http://schemas.openxmlformats.org/officeDocument/2006/relationships/hyperlink" Target="https://doi.org/10.1037/0022-006X.71.4.754" TargetMode="External"/><Relationship Id="rId3173" Type="http://schemas.openxmlformats.org/officeDocument/2006/relationships/hyperlink" Target="https://doi.org/10.1016/j.pnpbp.2023.110795" TargetMode="External"/><Relationship Id="rId3172" Type="http://schemas.openxmlformats.org/officeDocument/2006/relationships/hyperlink" Target="https://authproxy.bma.org.uk/process/redirects?url=https://ovidsp.ovid.com/ovidweb.cgi?T=JS&amp;CSC=Y&amp;NEWS=N&amp;PAGE=fulltext&amp;D=emed17&amp;AN=613535958" TargetMode="External"/><Relationship Id="rId3175" Type="http://schemas.openxmlformats.org/officeDocument/2006/relationships/hyperlink" Target="https://authproxy.bma.org.uk/process/redirects?url=https://ovidsp.ovid.com/ovidweb.cgi?T=JS&amp;CSC=Y&amp;NEWS=N&amp;PAGE=fulltext&amp;D=emed22&amp;AN=2010703796" TargetMode="External"/><Relationship Id="rId3174" Type="http://schemas.openxmlformats.org/officeDocument/2006/relationships/hyperlink" Target="https://dx.doi.org/10.26452/ijrps.v9i4.1633" TargetMode="External"/><Relationship Id="rId3177" Type="http://schemas.openxmlformats.org/officeDocument/2006/relationships/hyperlink" Target="https://dx.doi.org/10.1007/s00586-023-07572-0" TargetMode="External"/><Relationship Id="rId3176" Type="http://schemas.openxmlformats.org/officeDocument/2006/relationships/hyperlink" Target="https://authproxy.bma.org.uk/process/redirects?url=https://ovidsp.ovid.com/ovidweb.cgi?T=JS&amp;CSC=Y&amp;NEWS=N&amp;PAGE=fulltext&amp;D=emed19&amp;AN=622331352" TargetMode="External"/><Relationship Id="rId3179" Type="http://schemas.openxmlformats.org/officeDocument/2006/relationships/hyperlink" Target="https://dx.doi.org/10.1002/pbc.22048" TargetMode="External"/><Relationship Id="rId3178" Type="http://schemas.openxmlformats.org/officeDocument/2006/relationships/hyperlink" Target="https://authproxy.bma.org.uk/process/redirects?url=https://ovidsp.ovid.com/ovidweb.cgi?T=JS&amp;CSC=Y&amp;NEWS=N&amp;PAGE=fulltext&amp;D=emexa&amp;AN=2021963955" TargetMode="External"/><Relationship Id="rId3160" Type="http://schemas.openxmlformats.org/officeDocument/2006/relationships/hyperlink" Target="https://doi.org/10.1016/j.drugalcdep.2015.08.030" TargetMode="External"/><Relationship Id="rId4491" Type="http://schemas.openxmlformats.org/officeDocument/2006/relationships/hyperlink" Target="https://dx.doi.org/10.1111/adb.12111" TargetMode="External"/><Relationship Id="rId4490" Type="http://schemas.openxmlformats.org/officeDocument/2006/relationships/hyperlink" Target="https://authproxy.bma.org.uk/process/redirects?url=https://ovidsp.ovid.com/ovidweb.cgi?T=JS&amp;CSC=Y&amp;NEWS=N&amp;PAGE=fulltext&amp;D=emed23&amp;AN=2020200820" TargetMode="External"/><Relationship Id="rId3162" Type="http://schemas.openxmlformats.org/officeDocument/2006/relationships/hyperlink" Target="https://doi.org/10.1016/j.drugalcdep.2016.11.011" TargetMode="External"/><Relationship Id="rId4493" Type="http://schemas.openxmlformats.org/officeDocument/2006/relationships/hyperlink" Target="https://dx.doi.org/10.1016/j.drugalcdep.2014.09.348" TargetMode="External"/><Relationship Id="rId3161" Type="http://schemas.openxmlformats.org/officeDocument/2006/relationships/hyperlink" Target="https://doi.org/10.1016/j.eurpsy.2010.05.002" TargetMode="External"/><Relationship Id="rId4492" Type="http://schemas.openxmlformats.org/officeDocument/2006/relationships/hyperlink" Target="https://authproxy.bma.org.uk/process/redirects?url=https://ovidsp.ovid.com/ovidweb.cgi?T=JS&amp;CSC=Y&amp;NEWS=N&amp;PAGE=fulltext&amp;D=emed15&amp;AN=52937340" TargetMode="External"/><Relationship Id="rId3164" Type="http://schemas.openxmlformats.org/officeDocument/2006/relationships/hyperlink" Target="https://authproxy.bma.org.uk/process/redirects?url=https://ovidsp.ovid.com/ovidweb.cgi?T=JS&amp;CSC=Y&amp;NEWS=N&amp;PAGE=fulltext&amp;D=emed11&amp;AN=355376194" TargetMode="External"/><Relationship Id="rId4495" Type="http://schemas.openxmlformats.org/officeDocument/2006/relationships/hyperlink" Target="https://doi.org/10.1097/00005053-198302000-00006" TargetMode="External"/><Relationship Id="rId3163" Type="http://schemas.openxmlformats.org/officeDocument/2006/relationships/hyperlink" Target="https://dx.doi.org/10.1097/ALN.0b013e3181b64ab8" TargetMode="External"/><Relationship Id="rId4494" Type="http://schemas.openxmlformats.org/officeDocument/2006/relationships/hyperlink" Target="https://authproxy.bma.org.uk/process/redirects?url=https://ovidsp.ovid.com/ovidweb.cgi?T=JS&amp;CSC=Y&amp;NEWS=N&amp;PAGE=fulltext&amp;D=emed16&amp;AN=71802333" TargetMode="External"/><Relationship Id="rId3166" Type="http://schemas.openxmlformats.org/officeDocument/2006/relationships/hyperlink" Target="https://doi.org/10.1080/02791072.2019.1706014" TargetMode="External"/><Relationship Id="rId4497" Type="http://schemas.openxmlformats.org/officeDocument/2006/relationships/hyperlink" Target="https://authproxy.bma.org.uk/process/redirects?url=https://ovidsp.ovid.com/ovidweb.cgi?T=JS&amp;CSC=Y&amp;NEWS=N&amp;PAGE=fulltext&amp;D=emexb&amp;AN=642757480" TargetMode="External"/><Relationship Id="rId3165" Type="http://schemas.openxmlformats.org/officeDocument/2006/relationships/hyperlink" Target="https://doi.org/10.1159/000503343" TargetMode="External"/><Relationship Id="rId4496" Type="http://schemas.openxmlformats.org/officeDocument/2006/relationships/hyperlink" Target="https://dx.doi.org/10.1080/10826084.2023.2275558" TargetMode="External"/><Relationship Id="rId3168" Type="http://schemas.openxmlformats.org/officeDocument/2006/relationships/hyperlink" Target="https://doi.org/10.1080/02791072.2017.1390179" TargetMode="External"/><Relationship Id="rId4499" Type="http://schemas.openxmlformats.org/officeDocument/2006/relationships/hyperlink" Target="https://dx.doi.org/10.1016/j.euroneuro.2018.11.488" TargetMode="External"/><Relationship Id="rId3167" Type="http://schemas.openxmlformats.org/officeDocument/2006/relationships/hyperlink" Target="https://doi.org/10.1016/j.jsat.2017.02.009" TargetMode="External"/><Relationship Id="rId4498" Type="http://schemas.openxmlformats.org/officeDocument/2006/relationships/hyperlink" Target="https://doi.org/10.1080/17523281.2010.509845" TargetMode="External"/><Relationship Id="rId3169" Type="http://schemas.openxmlformats.org/officeDocument/2006/relationships/hyperlink" Target="https://doi.org/10.1016/j.addbeh.2004.03.032" TargetMode="External"/><Relationship Id="rId2700" Type="http://schemas.openxmlformats.org/officeDocument/2006/relationships/hyperlink" Target="https://dx.doi.org/10.1038/npp.2016.239" TargetMode="External"/><Relationship Id="rId2701" Type="http://schemas.openxmlformats.org/officeDocument/2006/relationships/hyperlink" Target="https://authproxy.bma.org.uk/process/redirects?url=https://ovidsp.ovid.com/ovidweb.cgi?T=JS&amp;CSC=Y&amp;NEWS=N&amp;PAGE=fulltext&amp;D=emed17&amp;AN=613896104" TargetMode="External"/><Relationship Id="rId2702" Type="http://schemas.openxmlformats.org/officeDocument/2006/relationships/hyperlink" Target="https://doi.org/10.1037/pha0000627" TargetMode="External"/><Relationship Id="rId2703" Type="http://schemas.openxmlformats.org/officeDocument/2006/relationships/hyperlink" Target="https://dx.doi.org/10.1097/BCR.0b013e3182109aea" TargetMode="External"/><Relationship Id="rId2704" Type="http://schemas.openxmlformats.org/officeDocument/2006/relationships/hyperlink" Target="https://dx.doi.org/10.1097/BCR.0b013e3182109aea" TargetMode="External"/><Relationship Id="rId2705" Type="http://schemas.openxmlformats.org/officeDocument/2006/relationships/hyperlink" Target="https://authproxy.bma.org.uk/process/redirects?url=https://ovidsp.ovid.com/ovidweb.cgi?T=JS&amp;CSC=Y&amp;NEWS=N&amp;PAGE=fulltext&amp;D=emed12&amp;AN=70701525" TargetMode="External"/><Relationship Id="rId2706" Type="http://schemas.openxmlformats.org/officeDocument/2006/relationships/hyperlink" Target="https://dx.doi.org/10.1177/0194599819858141" TargetMode="External"/><Relationship Id="rId2707" Type="http://schemas.openxmlformats.org/officeDocument/2006/relationships/hyperlink" Target="https://authproxy.bma.org.uk/process/redirects?url=https://ovidsp.ovid.com/ovidweb.cgi?T=JS&amp;CSC=Y&amp;NEWS=N&amp;PAGE=fulltext&amp;D=emed20&amp;AN=629363589" TargetMode="External"/><Relationship Id="rId2708" Type="http://schemas.openxmlformats.org/officeDocument/2006/relationships/hyperlink" Target="https://dx.doi.org/10.1007/s00406-017-0800-3" TargetMode="External"/><Relationship Id="rId2709" Type="http://schemas.openxmlformats.org/officeDocument/2006/relationships/hyperlink" Target="https://authproxy.bma.org.uk/process/redirects?url=https://ovidsp.ovid.com/ovidweb.cgi?T=JS&amp;CSC=Y&amp;NEWS=N&amp;PAGE=fulltext&amp;D=emed21&amp;AN=2005892172" TargetMode="External"/><Relationship Id="rId2720" Type="http://schemas.openxmlformats.org/officeDocument/2006/relationships/hyperlink" Target="http://dx.doi.org/10.1080/22201173.2012.10872833" TargetMode="External"/><Relationship Id="rId2721" Type="http://schemas.openxmlformats.org/officeDocument/2006/relationships/hyperlink" Target="http://dx.doi.org/10.1080/22201173.2012.10872833" TargetMode="External"/><Relationship Id="rId2722" Type="http://schemas.openxmlformats.org/officeDocument/2006/relationships/hyperlink" Target="https://authproxy.bma.org.uk/process/redirects?url=https://ovidsp.ovid.com/ovidweb.cgi?T=JS&amp;CSC=Y&amp;NEWS=N&amp;PAGE=fulltext&amp;D=emed13&amp;AN=364757971" TargetMode="External"/><Relationship Id="rId2723" Type="http://schemas.openxmlformats.org/officeDocument/2006/relationships/hyperlink" Target="https://dx.doi.org/10.1213/01.ANE.0000093251.42341.74" TargetMode="External"/><Relationship Id="rId2724" Type="http://schemas.openxmlformats.org/officeDocument/2006/relationships/hyperlink" Target="https://authproxy.bma.org.uk/process/redirects?url=https://ovidsp.ovid.com/ovidweb.cgi?T=JS&amp;CSC=Y&amp;NEWS=N&amp;PAGE=fulltext&amp;D=emed8&amp;AN=38029883" TargetMode="External"/><Relationship Id="rId2725" Type="http://schemas.openxmlformats.org/officeDocument/2006/relationships/hyperlink" Target="https://dx.doi.org/10.1016/j.pain.2004.01.003" TargetMode="External"/><Relationship Id="rId2726" Type="http://schemas.openxmlformats.org/officeDocument/2006/relationships/hyperlink" Target="https://authproxy.bma.org.uk/process/redirects?url=https://ovidsp.ovid.com/ovidweb.cgi?T=JS&amp;CSC=Y&amp;NEWS=N&amp;PAGE=fulltext&amp;D=emed8&amp;AN=38638700" TargetMode="External"/><Relationship Id="rId2727" Type="http://schemas.openxmlformats.org/officeDocument/2006/relationships/hyperlink" Target="https://dx.doi.org/10.1016/j.ijoa.2023.103815" TargetMode="External"/><Relationship Id="rId2728" Type="http://schemas.openxmlformats.org/officeDocument/2006/relationships/hyperlink" Target="https://authproxy.bma.org.uk/process/redirects?url=https://ovidsp.ovid.com/ovidweb.cgi?T=JS&amp;CSC=Y&amp;NEWS=N&amp;PAGE=fulltext&amp;D=emexa&amp;AN=2024457159" TargetMode="External"/><Relationship Id="rId2729" Type="http://schemas.openxmlformats.org/officeDocument/2006/relationships/hyperlink" Target="https://dx.doi.org/10.1007/s00540-006-0437-2" TargetMode="External"/><Relationship Id="rId2710" Type="http://schemas.openxmlformats.org/officeDocument/2006/relationships/hyperlink" Target="https://dx.doi.org/10.3390/jcm12031152" TargetMode="External"/><Relationship Id="rId2711" Type="http://schemas.openxmlformats.org/officeDocument/2006/relationships/hyperlink" Target="https://authproxy.bma.org.uk/process/redirects?url=https://ovidsp.ovid.com/ovidweb.cgi?T=JS&amp;CSC=Y&amp;NEWS=N&amp;PAGE=fulltext&amp;D=emexa&amp;AN=2021562307" TargetMode="External"/><Relationship Id="rId2712" Type="http://schemas.openxmlformats.org/officeDocument/2006/relationships/hyperlink" Target="https://dx.doi.org/10.1111/ner.12886" TargetMode="External"/><Relationship Id="rId2713" Type="http://schemas.openxmlformats.org/officeDocument/2006/relationships/hyperlink" Target="https://authproxy.bma.org.uk/process/redirects?url=https://ovidsp.ovid.com/ovidweb.cgi?T=JS&amp;CSC=Y&amp;NEWS=N&amp;PAGE=fulltext&amp;D=emed20&amp;AN=624995547" TargetMode="External"/><Relationship Id="rId2714" Type="http://schemas.openxmlformats.org/officeDocument/2006/relationships/hyperlink" Target="https://dx.doi.org/10.1002/vms3.437" TargetMode="External"/><Relationship Id="rId2715" Type="http://schemas.openxmlformats.org/officeDocument/2006/relationships/hyperlink" Target="https://authproxy.bma.org.uk/process/redirects?url=https://ovidsp.ovid.com/ovidweb.cgi?T=JS&amp;CSC=Y&amp;NEWS=N&amp;PAGE=fulltext&amp;D=emed22&amp;AN=2010324623" TargetMode="External"/><Relationship Id="rId2716" Type="http://schemas.openxmlformats.org/officeDocument/2006/relationships/hyperlink" Target="https://dx.doi.org/10.1111/papr.12111" TargetMode="External"/><Relationship Id="rId2717" Type="http://schemas.openxmlformats.org/officeDocument/2006/relationships/hyperlink" Target="https://authproxy.bma.org.uk/process/redirects?url=https://ovidsp.ovid.com/ovidweb.cgi?T=JS&amp;CSC=Y&amp;NEWS=N&amp;PAGE=fulltext&amp;D=emed15&amp;AN=52817808" TargetMode="External"/><Relationship Id="rId2718" Type="http://schemas.openxmlformats.org/officeDocument/2006/relationships/hyperlink" Target="https://dx.doi.org/10.5812/ircmj.21366" TargetMode="External"/><Relationship Id="rId2719" Type="http://schemas.openxmlformats.org/officeDocument/2006/relationships/hyperlink" Target="https://authproxy.bma.org.uk/process/redirects?url=https://ovidsp.ovid.com/ovidweb.cgi?T=JS&amp;CSC=Y&amp;NEWS=N&amp;PAGE=fulltext&amp;D=emed19&amp;AN=620545448" TargetMode="External"/><Relationship Id="rId1455" Type="http://schemas.openxmlformats.org/officeDocument/2006/relationships/hyperlink" Target="https://dx.doi.org/10.1016/j.joca.2022.06.002" TargetMode="External"/><Relationship Id="rId2786" Type="http://schemas.openxmlformats.org/officeDocument/2006/relationships/hyperlink" Target="https://authproxy.bma.org.uk/process/redirects?url=https://ovidsp.ovid.com/ovidweb.cgi?T=JS&amp;CSC=Y&amp;NEWS=N&amp;PAGE=fulltext&amp;D=emed22&amp;AN=2006706690" TargetMode="External"/><Relationship Id="rId1456" Type="http://schemas.openxmlformats.org/officeDocument/2006/relationships/hyperlink" Target="https://authproxy.bma.org.uk/process/redirects?url=https://ovidsp.ovid.com/ovidweb.cgi?T=JS&amp;CSC=Y&amp;NEWS=N&amp;PAGE=fulltext&amp;D=emexa&amp;AN=2019051117" TargetMode="External"/><Relationship Id="rId2787" Type="http://schemas.openxmlformats.org/officeDocument/2006/relationships/hyperlink" Target="https://authproxy.bma.org.uk/process/redirects?url=https://ovidsp.ovid.com/ovidweb.cgi?T=JS&amp;CSC=Y&amp;NEWS=N&amp;PAGE=fulltext&amp;D=emed15&amp;AN=71503867" TargetMode="External"/><Relationship Id="rId1457" Type="http://schemas.openxmlformats.org/officeDocument/2006/relationships/hyperlink" Target="https://dx.doi.org/10.1080/10550887.2021.1925617" TargetMode="External"/><Relationship Id="rId2788" Type="http://schemas.openxmlformats.org/officeDocument/2006/relationships/hyperlink" Target="https://dx.doi.org/10.1213/01.ANE.0000398215.59935.49" TargetMode="External"/><Relationship Id="rId1458" Type="http://schemas.openxmlformats.org/officeDocument/2006/relationships/hyperlink" Target="https://authproxy.bma.org.uk/process/redirects?url=https://ovidsp.ovid.com/ovidweb.cgi?T=JS&amp;CSC=Y&amp;NEWS=N&amp;PAGE=fulltext&amp;D=emed24&amp;AN=2011508852" TargetMode="External"/><Relationship Id="rId2789" Type="http://schemas.openxmlformats.org/officeDocument/2006/relationships/hyperlink" Target="https://authproxy.bma.org.uk/process/redirects?url=https://ovidsp.ovid.com/ovidweb.cgi?T=JS&amp;CSC=Y&amp;NEWS=N&amp;PAGE=fulltext&amp;D=emed11&amp;AN=71788551" TargetMode="External"/><Relationship Id="rId1459" Type="http://schemas.openxmlformats.org/officeDocument/2006/relationships/hyperlink" Target="https://authproxy.bma.org.uk/process/redirects?url=https://ovidsp.ovid.com/ovidweb.cgi?T=JS&amp;CSC=Y&amp;NEWS=N&amp;PAGE=fulltext&amp;D=emed20&amp;AN=629629635" TargetMode="External"/><Relationship Id="rId629" Type="http://schemas.openxmlformats.org/officeDocument/2006/relationships/hyperlink" Target="https://dx.doi.org/10.1016/j.amjoto.2023.104123" TargetMode="External"/><Relationship Id="rId624" Type="http://schemas.openxmlformats.org/officeDocument/2006/relationships/hyperlink" Target="https://dx.doi.org/10.1592/phco.23.7.855.32729" TargetMode="External"/><Relationship Id="rId623" Type="http://schemas.openxmlformats.org/officeDocument/2006/relationships/hyperlink" Target="https://authproxy.bma.org.uk/process/redirects?url=https://ovidsp.ovid.com/ovidweb.cgi?T=JS&amp;CSC=Y&amp;NEWS=N&amp;PAGE=fulltext&amp;D=emexa&amp;AN=2024665262" TargetMode="External"/><Relationship Id="rId622" Type="http://schemas.openxmlformats.org/officeDocument/2006/relationships/hyperlink" Target="https://dx.doi.org/10.1001/jamanetworkopen.2023.14406" TargetMode="External"/><Relationship Id="rId621" Type="http://schemas.openxmlformats.org/officeDocument/2006/relationships/hyperlink" Target="https://authproxy.bma.org.uk/process/redirects?url=https://ovidsp.ovid.com/ovidweb.cgi?T=JS&amp;CSC=Y&amp;NEWS=N&amp;PAGE=fulltext&amp;D=emed15&amp;AN=71641741" TargetMode="External"/><Relationship Id="rId628" Type="http://schemas.openxmlformats.org/officeDocument/2006/relationships/hyperlink" Target="https://doi.org/10.1080/14659891.2017.1397208" TargetMode="External"/><Relationship Id="rId627" Type="http://schemas.openxmlformats.org/officeDocument/2006/relationships/hyperlink" Target="https://authproxy.bma.org.uk/process/redirects?url=https://ovidsp.ovid.com/ovidweb.cgi?T=JS&amp;CSC=Y&amp;NEWS=N&amp;PAGE=fulltext&amp;D=emed11&amp;AN=70176560" TargetMode="External"/><Relationship Id="rId626" Type="http://schemas.openxmlformats.org/officeDocument/2006/relationships/hyperlink" Target="https://dx.doi.org/10.1016/S1090-3801%2809%2961018-1" TargetMode="External"/><Relationship Id="rId625" Type="http://schemas.openxmlformats.org/officeDocument/2006/relationships/hyperlink" Target="https://authproxy.bma.org.uk/process/redirects?url=https://ovidsp.ovid.com/ovidweb.cgi?T=JS&amp;CSC=Y&amp;NEWS=N&amp;PAGE=fulltext&amp;D=emed8&amp;AN=36875668" TargetMode="External"/><Relationship Id="rId2780" Type="http://schemas.openxmlformats.org/officeDocument/2006/relationships/hyperlink" Target="https://authproxy.bma.org.uk/process/redirects?url=https://ovidsp.ovid.com/ovidweb.cgi?T=JS&amp;CSC=Y&amp;NEWS=N&amp;PAGE=fulltext&amp;D=emed20&amp;AN=2001671226" TargetMode="External"/><Relationship Id="rId1450" Type="http://schemas.openxmlformats.org/officeDocument/2006/relationships/hyperlink" Target="https://authproxy.bma.org.uk/process/redirects?url=https://ovidsp.ovid.com/ovidweb.cgi?T=JS&amp;CSC=Y&amp;NEWS=N&amp;PAGE=fulltext&amp;D=emed19&amp;AN=623524955" TargetMode="External"/><Relationship Id="rId2781" Type="http://schemas.openxmlformats.org/officeDocument/2006/relationships/hyperlink" Target="https://dx.doi.org/10.1089/jpm.2007.0131" TargetMode="External"/><Relationship Id="rId620" Type="http://schemas.openxmlformats.org/officeDocument/2006/relationships/hyperlink" Target="https://authproxy.bma.org.uk/process/redirects?url=https://ovidsp.ovid.com/ovidweb.cgi?T=JS&amp;CSC=Y&amp;NEWS=N&amp;PAGE=fulltext&amp;D=emed15&amp;AN=71503659" TargetMode="External"/><Relationship Id="rId1451" Type="http://schemas.openxmlformats.org/officeDocument/2006/relationships/hyperlink" Target="https://dx.doi.org/10.1097/01.tp.0000452123.12716.ab" TargetMode="External"/><Relationship Id="rId2782" Type="http://schemas.openxmlformats.org/officeDocument/2006/relationships/hyperlink" Target="https://authproxy.bma.org.uk/process/redirects?url=https://ovidsp.ovid.com/ovidweb.cgi?T=JS&amp;CSC=Y&amp;NEWS=N&amp;PAGE=fulltext&amp;D=emed10&amp;AN=351374202" TargetMode="External"/><Relationship Id="rId1452" Type="http://schemas.openxmlformats.org/officeDocument/2006/relationships/hyperlink" Target="https://authproxy.bma.org.uk/process/redirects?url=https://ovidsp.ovid.com/ovidweb.cgi?T=JS&amp;CSC=Y&amp;NEWS=N&amp;PAGE=fulltext&amp;D=emed15&amp;AN=71544068" TargetMode="External"/><Relationship Id="rId2783" Type="http://schemas.openxmlformats.org/officeDocument/2006/relationships/hyperlink" Target="https://dx.doi.org/10.1093/icvts/ivt301" TargetMode="External"/><Relationship Id="rId1453" Type="http://schemas.openxmlformats.org/officeDocument/2006/relationships/hyperlink" Target="https://doi.org/10.1080/09540121.2014.959464" TargetMode="External"/><Relationship Id="rId2784" Type="http://schemas.openxmlformats.org/officeDocument/2006/relationships/hyperlink" Target="https://authproxy.bma.org.uk/process/redirects?url=https://ovidsp.ovid.com/ovidweb.cgi?T=JS&amp;CSC=Y&amp;NEWS=N&amp;PAGE=fulltext&amp;D=emed14&amp;AN=369953318" TargetMode="External"/><Relationship Id="rId1454" Type="http://schemas.openxmlformats.org/officeDocument/2006/relationships/hyperlink" Target="https://authproxy.bma.org.uk/process/redirects?url=https://ovidsp.ovid.com/ovidweb.cgi?T=JS&amp;CSC=Y&amp;NEWS=N&amp;PAGE=fulltext&amp;D=emed2&amp;AN=8644342" TargetMode="External"/><Relationship Id="rId2785" Type="http://schemas.openxmlformats.org/officeDocument/2006/relationships/hyperlink" Target="https://dx.doi.org/10.3906/sag-2005-305" TargetMode="External"/><Relationship Id="rId1444" Type="http://schemas.openxmlformats.org/officeDocument/2006/relationships/hyperlink" Target="https://authproxy.bma.org.uk/process/redirects?url=https://ovidsp.ovid.com/ovidweb.cgi?T=JS&amp;CSC=Y&amp;NEWS=N&amp;PAGE=fulltext&amp;D=emed20&amp;AN=631056411" TargetMode="External"/><Relationship Id="rId2775" Type="http://schemas.openxmlformats.org/officeDocument/2006/relationships/hyperlink" Target="https://doi.org/10.1002/hup.1069" TargetMode="External"/><Relationship Id="rId1445" Type="http://schemas.openxmlformats.org/officeDocument/2006/relationships/hyperlink" Target="https://dx.doi.org/10.1002/brb3.2164" TargetMode="External"/><Relationship Id="rId2776" Type="http://schemas.openxmlformats.org/officeDocument/2006/relationships/hyperlink" Target="https://dx.doi.org/10.1016/j.drugalcdep.2015.07.943" TargetMode="External"/><Relationship Id="rId1446" Type="http://schemas.openxmlformats.org/officeDocument/2006/relationships/hyperlink" Target="https://authproxy.bma.org.uk/process/redirects?url=https://ovidsp.ovid.com/ovidweb.cgi?T=JS&amp;CSC=Y&amp;NEWS=N&amp;PAGE=fulltext&amp;D=emed22&amp;AN=2011406569" TargetMode="External"/><Relationship Id="rId2777" Type="http://schemas.openxmlformats.org/officeDocument/2006/relationships/hyperlink" Target="https://authproxy.bma.org.uk/process/redirects?url=https://ovidsp.ovid.com/ovidweb.cgi?T=JS&amp;CSC=Y&amp;NEWS=N&amp;PAGE=fulltext&amp;D=emed16&amp;AN=72176412" TargetMode="External"/><Relationship Id="rId1447" Type="http://schemas.openxmlformats.org/officeDocument/2006/relationships/hyperlink" Target="https://doi.org/10.1016/j.psym.2013.02.009" TargetMode="External"/><Relationship Id="rId2778" Type="http://schemas.openxmlformats.org/officeDocument/2006/relationships/hyperlink" Target="https://doi.org/10.1016/j.drugpo.2020.102839" TargetMode="External"/><Relationship Id="rId1448" Type="http://schemas.openxmlformats.org/officeDocument/2006/relationships/hyperlink" Target="https://authproxy.bma.org.uk/process/redirects?url=https://ovidsp.ovid.com/ovidweb.cgi?T=JS&amp;CSC=Y&amp;NEWS=N&amp;PAGE=fulltext&amp;D=emed5&amp;AN=25013289" TargetMode="External"/><Relationship Id="rId2779" Type="http://schemas.openxmlformats.org/officeDocument/2006/relationships/hyperlink" Target="https://dx.doi.org/10.1016/j.joca.2019.02.623" TargetMode="External"/><Relationship Id="rId1449" Type="http://schemas.openxmlformats.org/officeDocument/2006/relationships/hyperlink" Target="https://dx.doi.org/10.1097/AJP.0000000000000603" TargetMode="External"/><Relationship Id="rId619" Type="http://schemas.openxmlformats.org/officeDocument/2006/relationships/hyperlink" Target="https://authproxy.bma.org.uk/process/redirects?url=https://ovidsp.ovid.com/ovidweb.cgi?T=JS&amp;CSC=Y&amp;NEWS=N&amp;PAGE=fulltext&amp;D=emexb&amp;AN=2025589910" TargetMode="External"/><Relationship Id="rId618" Type="http://schemas.openxmlformats.org/officeDocument/2006/relationships/hyperlink" Target="https://dx.doi.org/10.1016/j.wneu.2023.05.116" TargetMode="External"/><Relationship Id="rId613" Type="http://schemas.openxmlformats.org/officeDocument/2006/relationships/hyperlink" Target="https://dx.doi.org/10.2147/ceg.s23274" TargetMode="External"/><Relationship Id="rId612" Type="http://schemas.openxmlformats.org/officeDocument/2006/relationships/hyperlink" Target="https://authproxy.bma.org.uk/process/redirects?url=https://ovidsp.ovid.com/ovidweb.cgi?T=JS&amp;CSC=Y&amp;NEWS=N&amp;PAGE=fulltext&amp;D=emed18&amp;AN=613802166" TargetMode="External"/><Relationship Id="rId611" Type="http://schemas.openxmlformats.org/officeDocument/2006/relationships/hyperlink" Target="https://dx.doi.org/10.1007/s13181-016-0596-y" TargetMode="External"/><Relationship Id="rId610" Type="http://schemas.openxmlformats.org/officeDocument/2006/relationships/hyperlink" Target="https://authproxy.bma.org.uk/process/redirects?url=https://ovidsp.ovid.com/ovidweb.cgi?T=JS&amp;CSC=Y&amp;NEWS=N&amp;PAGE=fulltext&amp;D=emed14&amp;AN=71097975" TargetMode="External"/><Relationship Id="rId617" Type="http://schemas.openxmlformats.org/officeDocument/2006/relationships/hyperlink" Target="https://doi.org/10.1016/S0376-8716(97)00103-8" TargetMode="External"/><Relationship Id="rId616" Type="http://schemas.openxmlformats.org/officeDocument/2006/relationships/hyperlink" Target="https://authproxy.bma.org.uk/process/redirects?url=https://ovidsp.ovid.com/ovidweb.cgi?T=JS&amp;CSC=Y&amp;NEWS=N&amp;PAGE=fulltext&amp;D=emed21&amp;AN=2007388394" TargetMode="External"/><Relationship Id="rId615" Type="http://schemas.openxmlformats.org/officeDocument/2006/relationships/hyperlink" Target="https://dx.doi.org/10.1016/j.arth.2020.07.029" TargetMode="External"/><Relationship Id="rId614" Type="http://schemas.openxmlformats.org/officeDocument/2006/relationships/hyperlink" Target="https://authproxy.bma.org.uk/process/redirects?url=https://ovidsp.ovid.com/ovidweb.cgi?T=JS&amp;CSC=Y&amp;NEWS=N&amp;PAGE=fulltext&amp;D=emed13&amp;AN=364222373" TargetMode="External"/><Relationship Id="rId2770" Type="http://schemas.openxmlformats.org/officeDocument/2006/relationships/hyperlink" Target="https://authproxy.bma.org.uk/process/redirects?url=https://ovidsp.ovid.com/ovidweb.cgi?T=JS&amp;CSC=Y&amp;NEWS=N&amp;PAGE=fulltext&amp;D=emed11&amp;AN=358038939" TargetMode="External"/><Relationship Id="rId1440" Type="http://schemas.openxmlformats.org/officeDocument/2006/relationships/hyperlink" Target="https://dx.doi.org/10.1007/s11606-022-07653-8" TargetMode="External"/><Relationship Id="rId2771" Type="http://schemas.openxmlformats.org/officeDocument/2006/relationships/hyperlink" Target="https://dx.doi.org/10.1080/15563650.2023.2233835" TargetMode="External"/><Relationship Id="rId1441" Type="http://schemas.openxmlformats.org/officeDocument/2006/relationships/hyperlink" Target="https://authproxy.bma.org.uk/process/redirects?url=https://ovidsp.ovid.com/ovidweb.cgi?T=JS&amp;CSC=Y&amp;NEWS=N&amp;PAGE=fulltext&amp;D=emed23&amp;AN=638739456" TargetMode="External"/><Relationship Id="rId2772" Type="http://schemas.openxmlformats.org/officeDocument/2006/relationships/hyperlink" Target="https://authproxy.bma.org.uk/process/redirects?url=https://ovidsp.ovid.com/ovidweb.cgi?T=JS&amp;CSC=Y&amp;NEWS=N&amp;PAGE=fulltext&amp;D=emexb&amp;AN=642223719" TargetMode="External"/><Relationship Id="rId1442" Type="http://schemas.openxmlformats.org/officeDocument/2006/relationships/hyperlink" Target="https://doi.org/10.1016/j.drugalcdep.2004.12.001" TargetMode="External"/><Relationship Id="rId2773" Type="http://schemas.openxmlformats.org/officeDocument/2006/relationships/hyperlink" Target="https://dx.doi.org/10.1183/20734735.0015-2019" TargetMode="External"/><Relationship Id="rId1443" Type="http://schemas.openxmlformats.org/officeDocument/2006/relationships/hyperlink" Target="https://dx.doi.org/10.1097/MPA.0000000000001419" TargetMode="External"/><Relationship Id="rId2774" Type="http://schemas.openxmlformats.org/officeDocument/2006/relationships/hyperlink" Target="https://authproxy.bma.org.uk/process/redirects?url=https://ovidsp.ovid.com/ovidweb.cgi?T=JS&amp;CSC=Y&amp;NEWS=N&amp;PAGE=fulltext&amp;D=emed20&amp;AN=2002085028" TargetMode="External"/><Relationship Id="rId1477" Type="http://schemas.openxmlformats.org/officeDocument/2006/relationships/hyperlink" Target="https://doi.org/10.1007/s001150050656" TargetMode="External"/><Relationship Id="rId4503" Type="http://schemas.openxmlformats.org/officeDocument/2006/relationships/hyperlink" Target="https://dx.doi.org/10.1191/0960327104ht436oa" TargetMode="External"/><Relationship Id="rId1478" Type="http://schemas.openxmlformats.org/officeDocument/2006/relationships/hyperlink" Target="https://authproxy.bma.org.uk/process/redirects?url=https://ovidsp.ovid.com/ovidweb.cgi?T=JS&amp;CSC=Y&amp;NEWS=N&amp;PAGE=fulltext&amp;D=emed5&amp;AN=24057375" TargetMode="External"/><Relationship Id="rId4502" Type="http://schemas.openxmlformats.org/officeDocument/2006/relationships/hyperlink" Target="https://authproxy.bma.org.uk/process/redirects?url=https://ovidsp.ovid.com/ovidweb.cgi?T=JS&amp;CSC=Y&amp;NEWS=N&amp;PAGE=fulltext&amp;D=emed10&amp;AN=47075444" TargetMode="External"/><Relationship Id="rId1479" Type="http://schemas.openxmlformats.org/officeDocument/2006/relationships/hyperlink" Target="https://dx.doi.org/10.1097/AOG.0000000000004759" TargetMode="External"/><Relationship Id="rId4505" Type="http://schemas.openxmlformats.org/officeDocument/2006/relationships/hyperlink" Target="https://doi.org/10.1037/a0030992" TargetMode="External"/><Relationship Id="rId4504" Type="http://schemas.openxmlformats.org/officeDocument/2006/relationships/hyperlink" Target="https://authproxy.bma.org.uk/process/redirects?url=https://ovidsp.ovid.com/ovidweb.cgi?T=JS&amp;CSC=Y&amp;NEWS=N&amp;PAGE=fulltext&amp;D=emed8&amp;AN=38607490" TargetMode="External"/><Relationship Id="rId4507" Type="http://schemas.openxmlformats.org/officeDocument/2006/relationships/hyperlink" Target="https://dx.doi.org/10.1046/j.1365-2346.1999.00574.x" TargetMode="External"/><Relationship Id="rId4506" Type="http://schemas.openxmlformats.org/officeDocument/2006/relationships/hyperlink" Target="https://authproxy.bma.org.uk/process/redirects?url=https://ovidsp.ovid.com/ovidweb.cgi?T=JS&amp;CSC=Y&amp;NEWS=N&amp;PAGE=fulltext&amp;D=emed15&amp;AN=75006860" TargetMode="External"/><Relationship Id="rId4509" Type="http://schemas.openxmlformats.org/officeDocument/2006/relationships/hyperlink" Target="https://dx.doi.org/10.1186/s12871-022-01713-6" TargetMode="External"/><Relationship Id="rId4508" Type="http://schemas.openxmlformats.org/officeDocument/2006/relationships/hyperlink" Target="https://authproxy.bma.org.uk/process/redirects?url=https://ovidsp.ovid.com/ovidweb.cgi?T=JS&amp;CSC=Y&amp;NEWS=N&amp;PAGE=fulltext&amp;D=emed6&amp;AN=30083774" TargetMode="External"/><Relationship Id="rId646" Type="http://schemas.openxmlformats.org/officeDocument/2006/relationships/hyperlink" Target="https://dx.doi.org/10.1186/s12891-021-04741-4" TargetMode="External"/><Relationship Id="rId645" Type="http://schemas.openxmlformats.org/officeDocument/2006/relationships/hyperlink" Target="https://authproxy.bma.org.uk/process/redirects?url=https://ovidsp.ovid.com/ovidweb.cgi?T=JS&amp;CSC=Y&amp;NEWS=N&amp;PAGE=fulltext&amp;D=emed16&amp;AN=605758867" TargetMode="External"/><Relationship Id="rId644" Type="http://schemas.openxmlformats.org/officeDocument/2006/relationships/hyperlink" Target="https://dx.doi.org/10.1016/S2215-0366%2815%2900207-2" TargetMode="External"/><Relationship Id="rId643" Type="http://schemas.openxmlformats.org/officeDocument/2006/relationships/hyperlink" Target="https://authproxy.bma.org.uk/process/redirects?url=https://ovidsp.ovid.com/ovidweb.cgi?T=JS&amp;CSC=Y&amp;NEWS=N&amp;PAGE=fulltext&amp;D=emexa&amp;AN=641703975" TargetMode="External"/><Relationship Id="rId649" Type="http://schemas.openxmlformats.org/officeDocument/2006/relationships/hyperlink" Target="https://dx.doi.org/10.1016/j.jpain.2012.01.148" TargetMode="External"/><Relationship Id="rId648" Type="http://schemas.openxmlformats.org/officeDocument/2006/relationships/hyperlink" Target="https://dx.doi.org/10.1016/j.jpain.2012.01.148" TargetMode="External"/><Relationship Id="rId647" Type="http://schemas.openxmlformats.org/officeDocument/2006/relationships/hyperlink" Target="https://authproxy.bma.org.uk/process/redirects?url=https://ovidsp.ovid.com/ovidweb.cgi?T=JS&amp;CSC=Y&amp;NEWS=N&amp;PAGE=fulltext&amp;D=emed23&amp;AN=2013908476" TargetMode="External"/><Relationship Id="rId1470" Type="http://schemas.openxmlformats.org/officeDocument/2006/relationships/hyperlink" Target="https://authproxy.bma.org.uk/process/redirects?url=https://ovidsp.ovid.com/ovidweb.cgi?T=JS&amp;CSC=Y&amp;NEWS=N&amp;PAGE=fulltext&amp;D=emed20&amp;AN=2001671145" TargetMode="External"/><Relationship Id="rId1471" Type="http://schemas.openxmlformats.org/officeDocument/2006/relationships/hyperlink" Target="https://dx.doi.org/10.1097/JCP.0000000000000759" TargetMode="External"/><Relationship Id="rId1472" Type="http://schemas.openxmlformats.org/officeDocument/2006/relationships/hyperlink" Target="https://authproxy.bma.org.uk/process/redirects?url=https://ovidsp.ovid.com/ovidweb.cgi?T=JS&amp;CSC=Y&amp;NEWS=N&amp;PAGE=fulltext&amp;D=emed18&amp;AN=619009001" TargetMode="External"/><Relationship Id="rId642" Type="http://schemas.openxmlformats.org/officeDocument/2006/relationships/hyperlink" Target="https://dx.doi.org/10.1007/s10508-023-02642-2" TargetMode="External"/><Relationship Id="rId1473" Type="http://schemas.openxmlformats.org/officeDocument/2006/relationships/hyperlink" Target="https://dx.doi.org/10.1371/journal.pmed.0030080" TargetMode="External"/><Relationship Id="rId641" Type="http://schemas.openxmlformats.org/officeDocument/2006/relationships/hyperlink" Target="https://doi.org/10.1007/s00127-023-02499-9" TargetMode="External"/><Relationship Id="rId1474" Type="http://schemas.openxmlformats.org/officeDocument/2006/relationships/hyperlink" Target="https://authproxy.bma.org.uk/process/redirects?url=https://ovidsp.ovid.com/ovidweb.cgi?T=JS&amp;CSC=Y&amp;NEWS=N&amp;PAGE=fulltext&amp;D=emed9&amp;AN=43481085" TargetMode="External"/><Relationship Id="rId640" Type="http://schemas.openxmlformats.org/officeDocument/2006/relationships/hyperlink" Target="https://authproxy.bma.org.uk/process/redirects?url=https://ovidsp.ovid.com/ovidweb.cgi?T=JS&amp;CSC=Y&amp;NEWS=N&amp;PAGE=fulltext&amp;D=emed10&amp;AN=350018157" TargetMode="External"/><Relationship Id="rId1475" Type="http://schemas.openxmlformats.org/officeDocument/2006/relationships/hyperlink" Target="https://doi.org/10.1007/BF02291737" TargetMode="External"/><Relationship Id="rId4501" Type="http://schemas.openxmlformats.org/officeDocument/2006/relationships/hyperlink" Target="https://dx.doi.org/10.1002/jts.20219" TargetMode="External"/><Relationship Id="rId1476" Type="http://schemas.openxmlformats.org/officeDocument/2006/relationships/hyperlink" Target="https://doi.org/10.1001/jama.226.7.747" TargetMode="External"/><Relationship Id="rId4500" Type="http://schemas.openxmlformats.org/officeDocument/2006/relationships/hyperlink" Target="https://authproxy.bma.org.uk/process/redirects?url=https://ovidsp.ovid.com/ovidweb.cgi?T=JS&amp;CSC=Y&amp;NEWS=N&amp;PAGE=fulltext&amp;D=emed20&amp;AN=2001445709" TargetMode="External"/><Relationship Id="rId1466" Type="http://schemas.openxmlformats.org/officeDocument/2006/relationships/hyperlink" Target="https://dx.doi.org/10.1186/s13722-023-00375-0" TargetMode="External"/><Relationship Id="rId2797" Type="http://schemas.openxmlformats.org/officeDocument/2006/relationships/hyperlink" Target="https://dx.doi.org/10.1016/j.soard.2018.09.313" TargetMode="External"/><Relationship Id="rId1467" Type="http://schemas.openxmlformats.org/officeDocument/2006/relationships/hyperlink" Target="https://authproxy.bma.org.uk/process/redirects?url=https://ovidsp.ovid.com/ovidweb.cgi?T=JS&amp;CSC=Y&amp;NEWS=N&amp;PAGE=fulltext&amp;D=emexa&amp;AN=641422942" TargetMode="External"/><Relationship Id="rId2798" Type="http://schemas.openxmlformats.org/officeDocument/2006/relationships/hyperlink" Target="https://authproxy.bma.org.uk/process/redirects?url=https://ovidsp.ovid.com/ovidweb.cgi?T=JS&amp;CSC=Y&amp;NEWS=N&amp;PAGE=fulltext&amp;D=emed22&amp;AN=635077138" TargetMode="External"/><Relationship Id="rId1468" Type="http://schemas.openxmlformats.org/officeDocument/2006/relationships/hyperlink" Target="https://doi.org/10.1159/000090426" TargetMode="External"/><Relationship Id="rId2799" Type="http://schemas.openxmlformats.org/officeDocument/2006/relationships/hyperlink" Target="https://authproxy.bma.org.uk/process/redirects?url=https://ovidsp.ovid.com/ovidweb.cgi?T=JS&amp;CSC=Y&amp;NEWS=N&amp;PAGE=fulltext&amp;D=emed17&amp;AN=616474701" TargetMode="External"/><Relationship Id="rId1469" Type="http://schemas.openxmlformats.org/officeDocument/2006/relationships/hyperlink" Target="https://dx.doi.org/10.1016/j.joca.2019.02.710" TargetMode="External"/><Relationship Id="rId635" Type="http://schemas.openxmlformats.org/officeDocument/2006/relationships/hyperlink" Target="https://dx.doi.org/10.1016/0028-3908%2882%2990001-6" TargetMode="External"/><Relationship Id="rId634" Type="http://schemas.openxmlformats.org/officeDocument/2006/relationships/hyperlink" Target="https://authproxy.bma.org.uk/process/redirects?url=https://ovidsp.ovid.com/ovidweb.cgi?T=JS&amp;CSC=Y&amp;NEWS=N&amp;PAGE=fulltext&amp;D=emexa&amp;AN=2022471538" TargetMode="External"/><Relationship Id="rId633" Type="http://schemas.openxmlformats.org/officeDocument/2006/relationships/hyperlink" Target="https://dx.doi.org/10.4103/apc.apc_230_21" TargetMode="External"/><Relationship Id="rId632" Type="http://schemas.openxmlformats.org/officeDocument/2006/relationships/hyperlink" Target="https://authproxy.bma.org.uk/process/redirects?url=https://ovidsp.ovid.com/ovidweb.cgi?T=JS&amp;CSC=Y&amp;NEWS=N&amp;PAGE=fulltext&amp;D=emed21&amp;AN=633003288" TargetMode="External"/><Relationship Id="rId639" Type="http://schemas.openxmlformats.org/officeDocument/2006/relationships/hyperlink" Target="https://dx.doi.org/10.1002/pon.1122" TargetMode="External"/><Relationship Id="rId638" Type="http://schemas.openxmlformats.org/officeDocument/2006/relationships/hyperlink" Target="https://authproxy.bma.org.uk/process/redirects?url=https://ovidsp.ovid.com/ovidweb.cgi?T=JS&amp;CSC=Y&amp;NEWS=N&amp;PAGE=fulltext&amp;D=emexa&amp;AN=2023959943" TargetMode="External"/><Relationship Id="rId637" Type="http://schemas.openxmlformats.org/officeDocument/2006/relationships/hyperlink" Target="https://dx.doi.org/10.1016/j.psychres.2023.115212" TargetMode="External"/><Relationship Id="rId636" Type="http://schemas.openxmlformats.org/officeDocument/2006/relationships/hyperlink" Target="https://authproxy.bma.org.uk/process/redirects?url=https://ovidsp.ovid.com/ovidweb.cgi?T=JS&amp;CSC=Y&amp;NEWS=N&amp;PAGE=fulltext&amp;D=emed3&amp;AN=12040856" TargetMode="External"/><Relationship Id="rId2790" Type="http://schemas.openxmlformats.org/officeDocument/2006/relationships/hyperlink" Target="https://dx.doi.org/10.1016/j.joca.2023.01.470" TargetMode="External"/><Relationship Id="rId1460" Type="http://schemas.openxmlformats.org/officeDocument/2006/relationships/hyperlink" Target="https://dx.doi.org/10.1016/j.jpain.2023.02.036" TargetMode="External"/><Relationship Id="rId2791" Type="http://schemas.openxmlformats.org/officeDocument/2006/relationships/hyperlink" Target="https://authproxy.bma.org.uk/process/redirects?url=https://ovidsp.ovid.com/ovidweb.cgi?T=JS&amp;CSC=Y&amp;NEWS=N&amp;PAGE=fulltext&amp;D=emexa&amp;AN=2023242801" TargetMode="External"/><Relationship Id="rId1461" Type="http://schemas.openxmlformats.org/officeDocument/2006/relationships/hyperlink" Target="https://authproxy.bma.org.uk/process/redirects?url=https://ovidsp.ovid.com/ovidweb.cgi?T=JS&amp;CSC=Y&amp;NEWS=N&amp;PAGE=fulltext&amp;D=emexa&amp;AN=2023513410" TargetMode="External"/><Relationship Id="rId2792" Type="http://schemas.openxmlformats.org/officeDocument/2006/relationships/hyperlink" Target="https://dx.doi.org/10.1002/pds.5531" TargetMode="External"/><Relationship Id="rId631" Type="http://schemas.openxmlformats.org/officeDocument/2006/relationships/hyperlink" Target="https://dx.doi.org/10.1001/jamanetworkopen.2020.16839" TargetMode="External"/><Relationship Id="rId1462" Type="http://schemas.openxmlformats.org/officeDocument/2006/relationships/hyperlink" Target="https://doi.org/10.1080/00207450290026067" TargetMode="External"/><Relationship Id="rId2793" Type="http://schemas.openxmlformats.org/officeDocument/2006/relationships/hyperlink" Target="https://authproxy.bma.org.uk/process/redirects?url=https://ovidsp.ovid.com/ovidweb.cgi?T=JS&amp;CSC=Y&amp;NEWS=N&amp;PAGE=fulltext&amp;D=emed24&amp;AN=2019304609" TargetMode="External"/><Relationship Id="rId630" Type="http://schemas.openxmlformats.org/officeDocument/2006/relationships/hyperlink" Target="https://authproxy.bma.org.uk/process/redirects?url=https://ovidsp.ovid.com/ovidweb.cgi?T=JS&amp;CSC=Y&amp;NEWS=N&amp;PAGE=fulltext&amp;D=emedx&amp;AN=2028790826" TargetMode="External"/><Relationship Id="rId1463" Type="http://schemas.openxmlformats.org/officeDocument/2006/relationships/hyperlink" Target="https://doi.org/10.1080/08897077.2018.1443541" TargetMode="External"/><Relationship Id="rId2794" Type="http://schemas.openxmlformats.org/officeDocument/2006/relationships/hyperlink" Target="https://dx.doi.org/10.1097/ALN.0000000000001832" TargetMode="External"/><Relationship Id="rId1464" Type="http://schemas.openxmlformats.org/officeDocument/2006/relationships/hyperlink" Target="https://dx.doi.org/10.1007/s13181-021-00850-7" TargetMode="External"/><Relationship Id="rId2795" Type="http://schemas.openxmlformats.org/officeDocument/2006/relationships/hyperlink" Target="https://authproxy.bma.org.uk/process/redirects?url=https://ovidsp.ovid.com/ovidweb.cgi?T=JS&amp;CSC=Y&amp;NEWS=N&amp;PAGE=fulltext&amp;D=emed18&amp;AN=618976488" TargetMode="External"/><Relationship Id="rId1465" Type="http://schemas.openxmlformats.org/officeDocument/2006/relationships/hyperlink" Target="https://authproxy.bma.org.uk/process/redirects?url=https://ovidsp.ovid.com/ovidweb.cgi?T=JS&amp;CSC=Y&amp;NEWS=N&amp;PAGE=fulltext&amp;D=emed22&amp;AN=2013462879" TargetMode="External"/><Relationship Id="rId2796" Type="http://schemas.openxmlformats.org/officeDocument/2006/relationships/hyperlink" Target="https://doi.org/10.1300/J069v11n02_02" TargetMode="External"/><Relationship Id="rId1411" Type="http://schemas.openxmlformats.org/officeDocument/2006/relationships/hyperlink" Target="https://authproxy.bma.org.uk/process/redirects?url=https://ovidsp.ovid.com/ovidweb.cgi?T=JS&amp;CSC=Y&amp;NEWS=N&amp;PAGE=fulltext&amp;D=emexb&amp;AN=2025907017" TargetMode="External"/><Relationship Id="rId2742" Type="http://schemas.openxmlformats.org/officeDocument/2006/relationships/hyperlink" Target="https://authproxy.bma.org.uk/process/redirects?url=https://ovidsp.ovid.com/ovidweb.cgi?T=JS&amp;CSC=Y&amp;NEWS=N&amp;PAGE=fulltext&amp;D=emed21&amp;AN=2005418302" TargetMode="External"/><Relationship Id="rId1412" Type="http://schemas.openxmlformats.org/officeDocument/2006/relationships/hyperlink" Target="https://dx.doi.org/10.1016/j.addbeh.2019.106127" TargetMode="External"/><Relationship Id="rId2743" Type="http://schemas.openxmlformats.org/officeDocument/2006/relationships/hyperlink" Target="https://authproxy.bma.org.uk/process/redirects?url=https://ovidsp.ovid.com/ovidweb.cgi?T=JS&amp;CSC=Y&amp;NEWS=N&amp;PAGE=fulltext&amp;D=emed14&amp;AN=369135155" TargetMode="External"/><Relationship Id="rId1413" Type="http://schemas.openxmlformats.org/officeDocument/2006/relationships/hyperlink" Target="https://authproxy.bma.org.uk/process/redirects?url=https://ovidsp.ovid.com/ovidweb.cgi?T=JS&amp;CSC=Y&amp;NEWS=N&amp;PAGE=fulltext&amp;D=emed21&amp;AN=2003418612" TargetMode="External"/><Relationship Id="rId2744" Type="http://schemas.openxmlformats.org/officeDocument/2006/relationships/hyperlink" Target="https://doi.org/10.1038/s41386-023-01689-y" TargetMode="External"/><Relationship Id="rId1414" Type="http://schemas.openxmlformats.org/officeDocument/2006/relationships/hyperlink" Target="https://authproxy.bma.org.uk/process/redirects?url=https://ovidsp.ovid.com/ovidweb.cgi?T=JS&amp;CSC=Y&amp;NEWS=N&amp;PAGE=fulltext&amp;D=emed18&amp;AN=620385364" TargetMode="External"/><Relationship Id="rId2745" Type="http://schemas.openxmlformats.org/officeDocument/2006/relationships/hyperlink" Target="https://dx.doi.org/10.1034/j.1399-6576.1999.430715.x" TargetMode="External"/><Relationship Id="rId1415" Type="http://schemas.openxmlformats.org/officeDocument/2006/relationships/hyperlink" Target="https://dx.doi.org/10.1111/j.1365-2036.2007.03568.x" TargetMode="External"/><Relationship Id="rId2746" Type="http://schemas.openxmlformats.org/officeDocument/2006/relationships/hyperlink" Target="https://authproxy.bma.org.uk/process/redirects?url=https://ovidsp.ovid.com/ovidweb.cgi?T=JS&amp;CSC=Y&amp;NEWS=N&amp;PAGE=fulltext&amp;D=emed6&amp;AN=29362055" TargetMode="External"/><Relationship Id="rId1416" Type="http://schemas.openxmlformats.org/officeDocument/2006/relationships/hyperlink" Target="https://authproxy.bma.org.uk/process/redirects?url=https://ovidsp.ovid.com/ovidweb.cgi?T=JS&amp;CSC=Y&amp;NEWS=N&amp;PAGE=fulltext&amp;D=emed10&amp;AN=351005954" TargetMode="External"/><Relationship Id="rId2747" Type="http://schemas.openxmlformats.org/officeDocument/2006/relationships/hyperlink" Target="https://dx.doi.org/10.5812/aapm.37535" TargetMode="External"/><Relationship Id="rId1417" Type="http://schemas.openxmlformats.org/officeDocument/2006/relationships/hyperlink" Target="https://doi.org/10.1111/j.1556-4029.2007.00500.x" TargetMode="External"/><Relationship Id="rId2748" Type="http://schemas.openxmlformats.org/officeDocument/2006/relationships/hyperlink" Target="https://authproxy.bma.org.uk/process/redirects?url=https://ovidsp.ovid.com/ovidweb.cgi?T=JS&amp;CSC=Y&amp;NEWS=N&amp;PAGE=fulltext&amp;D=emed18&amp;AN=617602231" TargetMode="External"/><Relationship Id="rId1418" Type="http://schemas.openxmlformats.org/officeDocument/2006/relationships/hyperlink" Target="https://dx.doi.org/10.1159/000520797" TargetMode="External"/><Relationship Id="rId2749" Type="http://schemas.openxmlformats.org/officeDocument/2006/relationships/hyperlink" Target="https://dx.doi.org/10.3344/KJP.2021.34.2.210" TargetMode="External"/><Relationship Id="rId1419" Type="http://schemas.openxmlformats.org/officeDocument/2006/relationships/hyperlink" Target="https://authproxy.bma.org.uk/process/redirects?url=https://ovidsp.ovid.com/ovidweb.cgi?T=JS&amp;CSC=Y&amp;NEWS=N&amp;PAGE=fulltext&amp;D=emed24&amp;AN=2019264260" TargetMode="External"/><Relationship Id="rId2740" Type="http://schemas.openxmlformats.org/officeDocument/2006/relationships/hyperlink" Target="https://authproxy.bma.org.uk/process/redirects?url=https://ovidsp.ovid.com/ovidweb.cgi?T=JS&amp;CSC=Y&amp;NEWS=N&amp;PAGE=fulltext&amp;D=emed6&amp;AN=26151577" TargetMode="External"/><Relationship Id="rId1410" Type="http://schemas.openxmlformats.org/officeDocument/2006/relationships/hyperlink" Target="https://dx.doi.org/10.1097/j.pain.0000000000002880" TargetMode="External"/><Relationship Id="rId2741" Type="http://schemas.openxmlformats.org/officeDocument/2006/relationships/hyperlink" Target="https://dx.doi.org/10.3760/cma.j.issn.0376-2491.2017.46.008" TargetMode="External"/><Relationship Id="rId1400" Type="http://schemas.openxmlformats.org/officeDocument/2006/relationships/hyperlink" Target="https://dx.doi.org/10.1136/emermed-2012-201934" TargetMode="External"/><Relationship Id="rId2731" Type="http://schemas.openxmlformats.org/officeDocument/2006/relationships/hyperlink" Target="https://dx.doi.org/10.1097/00000542-199808000-00012" TargetMode="External"/><Relationship Id="rId1401" Type="http://schemas.openxmlformats.org/officeDocument/2006/relationships/hyperlink" Target="https://authproxy.bma.org.uk/process/redirects?url=https://ovidsp.ovid.com/ovidweb.cgi?T=JS&amp;CSC=Y&amp;NEWS=N&amp;PAGE=fulltext&amp;D=emed15&amp;AN=52617069" TargetMode="External"/><Relationship Id="rId2732" Type="http://schemas.openxmlformats.org/officeDocument/2006/relationships/hyperlink" Target="https://authproxy.bma.org.uk/process/redirects?url=https://ovidsp.ovid.com/ovidweb.cgi?T=JS&amp;CSC=Y&amp;NEWS=N&amp;PAGE=fulltext&amp;D=emed6&amp;AN=28373425" TargetMode="External"/><Relationship Id="rId1402" Type="http://schemas.openxmlformats.org/officeDocument/2006/relationships/hyperlink" Target="https://doi.org/10.1111/dar.12630" TargetMode="External"/><Relationship Id="rId2733" Type="http://schemas.openxmlformats.org/officeDocument/2006/relationships/hyperlink" Target="https://authproxy.bma.org.uk/process/redirects?url=https://ovidsp.ovid.com/ovidweb.cgi?T=JS&amp;CSC=Y&amp;NEWS=N&amp;PAGE=fulltext&amp;D=emed11&amp;AN=355655192" TargetMode="External"/><Relationship Id="rId1403" Type="http://schemas.openxmlformats.org/officeDocument/2006/relationships/hyperlink" Target="https://dx.doi.org/10.1016/S0145-2134%2803%2900161-3" TargetMode="External"/><Relationship Id="rId2734" Type="http://schemas.openxmlformats.org/officeDocument/2006/relationships/hyperlink" Target="https://doi.org/10.1080/17450128.2011.648967" TargetMode="External"/><Relationship Id="rId1404" Type="http://schemas.openxmlformats.org/officeDocument/2006/relationships/hyperlink" Target="https://authproxy.bma.org.uk/process/redirects?url=https://ovidsp.ovid.com/ovidweb.cgi?T=JS&amp;CSC=Y&amp;NEWS=N&amp;PAGE=fulltext&amp;D=emed8&amp;AN=37205036" TargetMode="External"/><Relationship Id="rId2735" Type="http://schemas.openxmlformats.org/officeDocument/2006/relationships/hyperlink" Target="https://dx.doi.org/10.1016/j.jtcvs.2016.04.078" TargetMode="External"/><Relationship Id="rId1405" Type="http://schemas.openxmlformats.org/officeDocument/2006/relationships/hyperlink" Target="https://authproxy.bma.org.uk/process/redirects?url=https://ovidsp.ovid.com/ovidweb.cgi?T=JS&amp;CSC=Y&amp;NEWS=N&amp;PAGE=fulltext&amp;D=emed8&amp;AN=37086788" TargetMode="External"/><Relationship Id="rId2736" Type="http://schemas.openxmlformats.org/officeDocument/2006/relationships/hyperlink" Target="https://authproxy.bma.org.uk/process/redirects?url=https://ovidsp.ovid.com/ovidweb.cgi?T=JS&amp;CSC=Y&amp;NEWS=N&amp;PAGE=fulltext&amp;D=emed17&amp;AN=610516576" TargetMode="External"/><Relationship Id="rId1406" Type="http://schemas.openxmlformats.org/officeDocument/2006/relationships/hyperlink" Target="https://dx.doi.org/10.1002/pon.1079" TargetMode="External"/><Relationship Id="rId2737" Type="http://schemas.openxmlformats.org/officeDocument/2006/relationships/hyperlink" Target="https://dx.doi.org/10.1097/AJP.0000000000000576" TargetMode="External"/><Relationship Id="rId1407" Type="http://schemas.openxmlformats.org/officeDocument/2006/relationships/hyperlink" Target="https://authproxy.bma.org.uk/process/redirects?url=https://ovidsp.ovid.com/ovidweb.cgi?T=JS&amp;CSC=Y&amp;NEWS=N&amp;PAGE=fulltext&amp;D=emed10&amp;AN=46844641" TargetMode="External"/><Relationship Id="rId2738" Type="http://schemas.openxmlformats.org/officeDocument/2006/relationships/hyperlink" Target="https://authproxy.bma.org.uk/process/redirects?url=https://ovidsp.ovid.com/ovidweb.cgi?T=JS&amp;CSC=Y&amp;NEWS=N&amp;PAGE=fulltext&amp;D=emed19&amp;AN=622705148" TargetMode="External"/><Relationship Id="rId1408" Type="http://schemas.openxmlformats.org/officeDocument/2006/relationships/hyperlink" Target="https://dx.doi.org/10.1093/pm/pny033" TargetMode="External"/><Relationship Id="rId2739" Type="http://schemas.openxmlformats.org/officeDocument/2006/relationships/hyperlink" Target="https://dx.doi.org/10.1007/s001010050268" TargetMode="External"/><Relationship Id="rId1409" Type="http://schemas.openxmlformats.org/officeDocument/2006/relationships/hyperlink" Target="https://authproxy.bma.org.uk/process/redirects?url=https://ovidsp.ovid.com/ovidweb.cgi?T=JS&amp;CSC=Y&amp;NEWS=N&amp;PAGE=fulltext&amp;D=emed20&amp;AN=627101423" TargetMode="External"/><Relationship Id="rId2730" Type="http://schemas.openxmlformats.org/officeDocument/2006/relationships/hyperlink" Target="https://authproxy.bma.org.uk/process/redirects?url=https://ovidsp.ovid.com/ovidweb.cgi?T=JS&amp;CSC=Y&amp;NEWS=N&amp;PAGE=fulltext&amp;D=emed9&amp;AN=44650708" TargetMode="External"/><Relationship Id="rId1433" Type="http://schemas.openxmlformats.org/officeDocument/2006/relationships/hyperlink" Target="https://authproxy.bma.org.uk/process/redirects?url=https://ovidsp.ovid.com/ovidweb.cgi?T=JS&amp;CSC=Y&amp;NEWS=N&amp;PAGE=fulltext&amp;D=emed11&amp;AN=70177280" TargetMode="External"/><Relationship Id="rId2764" Type="http://schemas.openxmlformats.org/officeDocument/2006/relationships/hyperlink" Target="https://dx.doi.org/10.3906/sag-2009-98" TargetMode="External"/><Relationship Id="rId1434" Type="http://schemas.openxmlformats.org/officeDocument/2006/relationships/hyperlink" Target="https://doi.org/10.3109/00207450108994224" TargetMode="External"/><Relationship Id="rId2765" Type="http://schemas.openxmlformats.org/officeDocument/2006/relationships/hyperlink" Target="https://authproxy.bma.org.uk/process/redirects?url=https://ovidsp.ovid.com/ovidweb.cgi?T=JS&amp;CSC=Y&amp;NEWS=N&amp;PAGE=fulltext&amp;D=emed22&amp;AN=2013622178" TargetMode="External"/><Relationship Id="rId1435" Type="http://schemas.openxmlformats.org/officeDocument/2006/relationships/hyperlink" Target="https://doi.org/10.1080/10826080600751898" TargetMode="External"/><Relationship Id="rId2766" Type="http://schemas.openxmlformats.org/officeDocument/2006/relationships/hyperlink" Target="https://doi.org/10.1016/j.psychres.2013.08.021" TargetMode="External"/><Relationship Id="rId1436" Type="http://schemas.openxmlformats.org/officeDocument/2006/relationships/hyperlink" Target="https://dx.doi.org/10.1016/j.joca.2020.02.231" TargetMode="External"/><Relationship Id="rId2767" Type="http://schemas.openxmlformats.org/officeDocument/2006/relationships/hyperlink" Target="https://dx.doi.org/10.3390/cancers14051330" TargetMode="External"/><Relationship Id="rId1437" Type="http://schemas.openxmlformats.org/officeDocument/2006/relationships/hyperlink" Target="https://authproxy.bma.org.uk/process/redirects?url=https://ovidsp.ovid.com/ovidweb.cgi?T=JS&amp;CSC=Y&amp;NEWS=N&amp;PAGE=fulltext&amp;D=emed21&amp;AN=2005479236" TargetMode="External"/><Relationship Id="rId2768" Type="http://schemas.openxmlformats.org/officeDocument/2006/relationships/hyperlink" Target="https://authproxy.bma.org.uk/process/redirects?url=https://ovidsp.ovid.com/ovidweb.cgi?T=JS&amp;CSC=Y&amp;NEWS=N&amp;PAGE=fulltext&amp;D=emed24&amp;AN=2015890633" TargetMode="External"/><Relationship Id="rId1438" Type="http://schemas.openxmlformats.org/officeDocument/2006/relationships/hyperlink" Target="https://dx.doi.org/10.1177/2050640620975224" TargetMode="External"/><Relationship Id="rId2769" Type="http://schemas.openxmlformats.org/officeDocument/2006/relationships/hyperlink" Target="https://dx.doi.org/10.1097/PEC.0b013e3181bec7cc" TargetMode="External"/><Relationship Id="rId1439" Type="http://schemas.openxmlformats.org/officeDocument/2006/relationships/hyperlink" Target="https://authproxy.bma.org.uk/process/redirects?url=https://ovidsp.ovid.com/ovidweb.cgi?T=JS&amp;CSC=Y&amp;NEWS=N&amp;PAGE=fulltext&amp;D=emed22&amp;AN=2007369687" TargetMode="External"/><Relationship Id="rId609" Type="http://schemas.openxmlformats.org/officeDocument/2006/relationships/hyperlink" Target="https://authproxy.bma.org.uk/process/redirects?url=https://ovidsp.ovid.com/ovidweb.cgi?T=JS&amp;CSC=Y&amp;NEWS=N&amp;PAGE=fulltext&amp;D=emed20&amp;AN=631897623" TargetMode="External"/><Relationship Id="rId608" Type="http://schemas.openxmlformats.org/officeDocument/2006/relationships/hyperlink" Target="https://dx.doi.org/10.1111/ner.12958" TargetMode="External"/><Relationship Id="rId607" Type="http://schemas.openxmlformats.org/officeDocument/2006/relationships/hyperlink" Target="https://doi.org/10.1007/s00213-014-3736-6" TargetMode="External"/><Relationship Id="rId602" Type="http://schemas.openxmlformats.org/officeDocument/2006/relationships/hyperlink" Target="https://dx.doi.org/10.1177/2049463717717124" TargetMode="External"/><Relationship Id="rId601" Type="http://schemas.openxmlformats.org/officeDocument/2006/relationships/hyperlink" Target="https://authproxy.bma.org.uk/process/redirects?url=https://ovidsp.ovid.com/ovidweb.cgi?T=JS&amp;CSC=Y&amp;NEWS=N&amp;PAGE=fulltext&amp;D=emed22&amp;AN=2015029824" TargetMode="External"/><Relationship Id="rId600" Type="http://schemas.openxmlformats.org/officeDocument/2006/relationships/hyperlink" Target="https://dx.doi.org/10.3390/jpm11121343" TargetMode="External"/><Relationship Id="rId606" Type="http://schemas.openxmlformats.org/officeDocument/2006/relationships/hyperlink" Target="https://doi.org/10.1186/1747-597X-5-19" TargetMode="External"/><Relationship Id="rId605" Type="http://schemas.openxmlformats.org/officeDocument/2006/relationships/hyperlink" Target="https://authproxy.bma.org.uk/process/redirects?url=https://ovidsp.ovid.com/ovidweb.cgi?T=JS&amp;CSC=Y&amp;NEWS=N&amp;PAGE=fulltext&amp;D=emed24&amp;AN=2020155648" TargetMode="External"/><Relationship Id="rId604" Type="http://schemas.openxmlformats.org/officeDocument/2006/relationships/hyperlink" Target="https://dx.doi.org/10.1038/s41537-022-00295-z" TargetMode="External"/><Relationship Id="rId603" Type="http://schemas.openxmlformats.org/officeDocument/2006/relationships/hyperlink" Target="https://authproxy.bma.org.uk/process/redirects?url=https://ovidsp.ovid.com/ovidweb.cgi?T=JS&amp;CSC=Y&amp;NEWS=N&amp;PAGE=fulltext&amp;D=emed19&amp;AN=620352876" TargetMode="External"/><Relationship Id="rId2760" Type="http://schemas.openxmlformats.org/officeDocument/2006/relationships/hyperlink" Target="https://authproxy.bma.org.uk/process/redirects?url=https://ovidsp.ovid.com/ovidweb.cgi?T=JS&amp;CSC=Y&amp;NEWS=N&amp;PAGE=fulltext&amp;D=emed16&amp;AN=603691847" TargetMode="External"/><Relationship Id="rId1430" Type="http://schemas.openxmlformats.org/officeDocument/2006/relationships/hyperlink" Target="https://dx.doi.org/10.1016/j.jpain.2010.01.195" TargetMode="External"/><Relationship Id="rId2761" Type="http://schemas.openxmlformats.org/officeDocument/2006/relationships/hyperlink" Target="https://dx.doi.org/10.1016/j.jpain.2020.07.005" TargetMode="External"/><Relationship Id="rId1431" Type="http://schemas.openxmlformats.org/officeDocument/2006/relationships/hyperlink" Target="https://authproxy.bma.org.uk/process/redirects?url=https://ovidsp.ovid.com/ovidweb.cgi?T=JS&amp;CSC=Y&amp;NEWS=N&amp;PAGE=fulltext&amp;D=emed11&amp;AN=70177283" TargetMode="External"/><Relationship Id="rId2762" Type="http://schemas.openxmlformats.org/officeDocument/2006/relationships/hyperlink" Target="https://authproxy.bma.org.uk/process/redirects?url=https://ovidsp.ovid.com/ovidweb.cgi?T=JS&amp;CSC=Y&amp;NEWS=N&amp;PAGE=fulltext&amp;D=emed22&amp;AN=2008480079" TargetMode="External"/><Relationship Id="rId1432" Type="http://schemas.openxmlformats.org/officeDocument/2006/relationships/hyperlink" Target="https://dx.doi.org/10.1016/j.jpain.2010.01.192" TargetMode="External"/><Relationship Id="rId2763" Type="http://schemas.openxmlformats.org/officeDocument/2006/relationships/hyperlink" Target="https://doi.org/10.1097/NMD.0000000000000473" TargetMode="External"/><Relationship Id="rId1422" Type="http://schemas.openxmlformats.org/officeDocument/2006/relationships/hyperlink" Target="https://authproxy.bma.org.uk/process/redirects?url=https://ovidsp.ovid.com/ovidweb.cgi?T=JS&amp;CSC=Y&amp;NEWS=N&amp;PAGE=fulltext&amp;D=emexa&amp;AN=2022699502" TargetMode="External"/><Relationship Id="rId2753" Type="http://schemas.openxmlformats.org/officeDocument/2006/relationships/hyperlink" Target="https://authproxy.bma.org.uk/process/redirects?url=https://ovidsp.ovid.com/ovidweb.cgi?T=JS&amp;CSC=Y&amp;NEWS=N&amp;PAGE=fulltext&amp;D=emexb&amp;AN=642629144" TargetMode="External"/><Relationship Id="rId1423" Type="http://schemas.openxmlformats.org/officeDocument/2006/relationships/hyperlink" Target="https://dx.doi.org/10.1016/j.spinee.2021.05.019" TargetMode="External"/><Relationship Id="rId2754" Type="http://schemas.openxmlformats.org/officeDocument/2006/relationships/hyperlink" Target="https://dx.doi.org/10.1136/jech-2022-219630" TargetMode="External"/><Relationship Id="rId1424" Type="http://schemas.openxmlformats.org/officeDocument/2006/relationships/hyperlink" Target="https://authproxy.bma.org.uk/process/redirects?url=https://ovidsp.ovid.com/ovidweb.cgi?T=JS&amp;CSC=Y&amp;NEWS=N&amp;PAGE=fulltext&amp;D=emed23&amp;AN=2013222140" TargetMode="External"/><Relationship Id="rId2755" Type="http://schemas.openxmlformats.org/officeDocument/2006/relationships/hyperlink" Target="https://authproxy.bma.org.uk/process/redirects?url=https://ovidsp.ovid.com/ovidweb.cgi?T=JS&amp;CSC=Y&amp;NEWS=N&amp;PAGE=fulltext&amp;D=emed24&amp;AN=2021176842" TargetMode="External"/><Relationship Id="rId1425" Type="http://schemas.openxmlformats.org/officeDocument/2006/relationships/hyperlink" Target="https://dx.doi.org/10.1136/bmj.n1007" TargetMode="External"/><Relationship Id="rId2756" Type="http://schemas.openxmlformats.org/officeDocument/2006/relationships/hyperlink" Target="https://dx.doi.org/10.3390/jcm11051291" TargetMode="External"/><Relationship Id="rId1426" Type="http://schemas.openxmlformats.org/officeDocument/2006/relationships/hyperlink" Target="https://authproxy.bma.org.uk/process/redirects?url=https://ovidsp.ovid.com/ovidweb.cgi?T=JS&amp;CSC=Y&amp;NEWS=N&amp;PAGE=fulltext&amp;D=emed22&amp;AN=635252157" TargetMode="External"/><Relationship Id="rId2757" Type="http://schemas.openxmlformats.org/officeDocument/2006/relationships/hyperlink" Target="https://authproxy.bma.org.uk/process/redirects?url=https://ovidsp.ovid.com/ovidweb.cgi?T=JS&amp;CSC=Y&amp;NEWS=N&amp;PAGE=fulltext&amp;D=emexa&amp;AN=2015773016" TargetMode="External"/><Relationship Id="rId1427" Type="http://schemas.openxmlformats.org/officeDocument/2006/relationships/hyperlink" Target="https://dx.doi.org/10.3389/fonc.2021.627726" TargetMode="External"/><Relationship Id="rId2758" Type="http://schemas.openxmlformats.org/officeDocument/2006/relationships/hyperlink" Target="https://doi.org/10.1016/j.drugalcdep.2007.08.018" TargetMode="External"/><Relationship Id="rId1428" Type="http://schemas.openxmlformats.org/officeDocument/2006/relationships/hyperlink" Target="https://authproxy.bma.org.uk/process/redirects?url=https://ovidsp.ovid.com/ovidweb.cgi?T=JS&amp;CSC=Y&amp;NEWS=N&amp;PAGE=fulltext&amp;D=emed22&amp;AN=634931423" TargetMode="External"/><Relationship Id="rId2759" Type="http://schemas.openxmlformats.org/officeDocument/2006/relationships/hyperlink" Target="https://dx.doi.org/10.1016/j.jneumeth.2015.03.016" TargetMode="External"/><Relationship Id="rId1429" Type="http://schemas.openxmlformats.org/officeDocument/2006/relationships/hyperlink" Target="https://doi.org/10.1080/02791072.2023.2200211" TargetMode="External"/><Relationship Id="rId2750" Type="http://schemas.openxmlformats.org/officeDocument/2006/relationships/hyperlink" Target="https://authproxy.bma.org.uk/process/redirects?url=https://ovidsp.ovid.com/ovidweb.cgi?T=JS&amp;CSC=Y&amp;NEWS=N&amp;PAGE=fulltext&amp;D=emed22&amp;AN=2011865577" TargetMode="External"/><Relationship Id="rId1420" Type="http://schemas.openxmlformats.org/officeDocument/2006/relationships/hyperlink" Target="https://doi.org/10.1016/j.biopsych.2015.06.023" TargetMode="External"/><Relationship Id="rId2751" Type="http://schemas.openxmlformats.org/officeDocument/2006/relationships/hyperlink" Target="https://authproxy.bma.org.uk/process/redirects?url=https://ovidsp.ovid.com/ovidweb.cgi?T=JS&amp;CSC=Y&amp;NEWS=N&amp;PAGE=fulltext&amp;D=emed11&amp;AN=70396334" TargetMode="External"/><Relationship Id="rId1421" Type="http://schemas.openxmlformats.org/officeDocument/2006/relationships/hyperlink" Target="https://dx.doi.org/10.14744/GKDAD.2022.74508" TargetMode="External"/><Relationship Id="rId2752" Type="http://schemas.openxmlformats.org/officeDocument/2006/relationships/hyperlink" Target="https://dx.doi.org/10.1186/s13011-023-00568-5" TargetMode="External"/><Relationship Id="rId3238" Type="http://schemas.openxmlformats.org/officeDocument/2006/relationships/hyperlink" Target="https://authproxy.bma.org.uk/process/redirects?url=https://ovidsp.ovid.com/ovidweb.cgi?T=JS&amp;CSC=Y&amp;NEWS=N&amp;PAGE=fulltext&amp;D=emed12&amp;AN=362759009" TargetMode="External"/><Relationship Id="rId4569" Type="http://schemas.openxmlformats.org/officeDocument/2006/relationships/hyperlink" Target="https://doi.org/10.1016/j.jad.2023.05.024" TargetMode="External"/><Relationship Id="rId3237" Type="http://schemas.openxmlformats.org/officeDocument/2006/relationships/hyperlink" Target="https://dx.doi.org/10.1517/14728222.2011.617366" TargetMode="External"/><Relationship Id="rId4568" Type="http://schemas.openxmlformats.org/officeDocument/2006/relationships/hyperlink" Target="https://authproxy.bma.org.uk/process/redirects?url=https://ovidsp.ovid.com/ovidweb.cgi?T=JS&amp;CSC=Y&amp;NEWS=N&amp;PAGE=fulltext&amp;D=emed21&amp;AN=632393628" TargetMode="External"/><Relationship Id="rId3239" Type="http://schemas.openxmlformats.org/officeDocument/2006/relationships/hyperlink" Target="http://dx.doi.org/10.4038/slja.v23i1.7514" TargetMode="External"/><Relationship Id="rId3230" Type="http://schemas.openxmlformats.org/officeDocument/2006/relationships/hyperlink" Target="https://authproxy.bma.org.uk/process/redirects?url=https://ovidsp.ovid.com/ovidweb.cgi?T=JS&amp;CSC=Y&amp;NEWS=N&amp;PAGE=fulltext&amp;D=emexb&amp;AN=2026004857" TargetMode="External"/><Relationship Id="rId4561" Type="http://schemas.openxmlformats.org/officeDocument/2006/relationships/hyperlink" Target="https://doi.org/10.1046/j.1365-2214.2002.t01-5-00293.x" TargetMode="External"/><Relationship Id="rId4560" Type="http://schemas.openxmlformats.org/officeDocument/2006/relationships/hyperlink" Target="https://doi.org/10.1097/01.chi.0000184431.31091.e5" TargetMode="External"/><Relationship Id="rId3232" Type="http://schemas.openxmlformats.org/officeDocument/2006/relationships/hyperlink" Target="https://authproxy.bma.org.uk/process/redirects?url=https://ovidsp.ovid.com/ovidweb.cgi?T=JS&amp;CSC=Y&amp;NEWS=N&amp;PAGE=fulltext&amp;D=emexb&amp;AN=2025848327" TargetMode="External"/><Relationship Id="rId4563" Type="http://schemas.openxmlformats.org/officeDocument/2006/relationships/hyperlink" Target="https://authproxy.bma.org.uk/process/redirects?url=https://ovidsp.ovid.com/ovidweb.cgi?T=JS&amp;CSC=Y&amp;NEWS=N&amp;PAGE=fulltext&amp;D=emexb&amp;AN=2025828353" TargetMode="External"/><Relationship Id="rId3231" Type="http://schemas.openxmlformats.org/officeDocument/2006/relationships/hyperlink" Target="https://dx.doi.org/10.3389/fpsyt.2023.1199642" TargetMode="External"/><Relationship Id="rId4562" Type="http://schemas.openxmlformats.org/officeDocument/2006/relationships/hyperlink" Target="https://dx.doi.org/10.1016/j.wneu.2023.06.066" TargetMode="External"/><Relationship Id="rId3234" Type="http://schemas.openxmlformats.org/officeDocument/2006/relationships/hyperlink" Target="https://doi.org/10.1016/j.socscimed.2015.04.008" TargetMode="External"/><Relationship Id="rId4565" Type="http://schemas.openxmlformats.org/officeDocument/2006/relationships/hyperlink" Target="https://authproxy.bma.org.uk/process/redirects?url=https://ovidsp.ovid.com/ovidweb.cgi?T=JS&amp;CSC=Y&amp;NEWS=N&amp;PAGE=fulltext&amp;D=emexb&amp;AN=628250696" TargetMode="External"/><Relationship Id="rId3233" Type="http://schemas.openxmlformats.org/officeDocument/2006/relationships/hyperlink" Target="https://authproxy.bma.org.uk/process/redirects?url=https://ovidsp.ovid.com/ovidweb.cgi?T=JS&amp;CSC=Y&amp;NEWS=N&amp;PAGE=fulltext&amp;D=emed15&amp;AN=613333397" TargetMode="External"/><Relationship Id="rId4564" Type="http://schemas.openxmlformats.org/officeDocument/2006/relationships/hyperlink" Target="https://dx.doi.org/10.1111/ajad.12921" TargetMode="External"/><Relationship Id="rId3236" Type="http://schemas.openxmlformats.org/officeDocument/2006/relationships/hyperlink" Target="https://authproxy.bma.org.uk/process/redirects?url=https://ovidsp.ovid.com/ovidweb.cgi?T=JS&amp;CSC=Y&amp;NEWS=N&amp;PAGE=fulltext&amp;D=emed20&amp;AN=2002961497" TargetMode="External"/><Relationship Id="rId4567" Type="http://schemas.openxmlformats.org/officeDocument/2006/relationships/hyperlink" Target="https://dx.doi.org/10.1111/acer.14356" TargetMode="External"/><Relationship Id="rId3235" Type="http://schemas.openxmlformats.org/officeDocument/2006/relationships/hyperlink" Target="https://dx.doi.org/10.1016/j.clp.2019.08.012" TargetMode="External"/><Relationship Id="rId4566" Type="http://schemas.openxmlformats.org/officeDocument/2006/relationships/hyperlink" Target="https://doi.org/10.1016/S0740-5472(98)00050-6" TargetMode="External"/><Relationship Id="rId3227" Type="http://schemas.openxmlformats.org/officeDocument/2006/relationships/hyperlink" Target="http://dx.doi.org/10.15288/jsad.2013.74.589" TargetMode="External"/><Relationship Id="rId4558" Type="http://schemas.openxmlformats.org/officeDocument/2006/relationships/hyperlink" Target="https://dx.doi.org/10.1097/01.pec.0000203821.02045.69" TargetMode="External"/><Relationship Id="rId3226" Type="http://schemas.openxmlformats.org/officeDocument/2006/relationships/hyperlink" Target="https://doi.org/10.1016/j.jad.2013.04.001" TargetMode="External"/><Relationship Id="rId4557" Type="http://schemas.openxmlformats.org/officeDocument/2006/relationships/hyperlink" Target="https://authproxy.bma.org.uk/process/redirects?url=https://ovidsp.ovid.com/ovidweb.cgi?T=JS&amp;CSC=Y&amp;NEWS=N&amp;PAGE=fulltext&amp;D=emed15&amp;AN=71641789" TargetMode="External"/><Relationship Id="rId3229" Type="http://schemas.openxmlformats.org/officeDocument/2006/relationships/hyperlink" Target="https://dx.doi.org/10.5056/jnm22152" TargetMode="External"/><Relationship Id="rId3228" Type="http://schemas.openxmlformats.org/officeDocument/2006/relationships/hyperlink" Target="https://authproxy.bma.org.uk/process/redirects?url=https://ovidsp.ovid.com/ovidweb.cgi?T=JS&amp;CSC=Y&amp;NEWS=N&amp;PAGE=fulltext&amp;D=emed14&amp;AN=369907149" TargetMode="External"/><Relationship Id="rId4559" Type="http://schemas.openxmlformats.org/officeDocument/2006/relationships/hyperlink" Target="https://authproxy.bma.org.uk/process/redirects?url=https://ovidsp.ovid.com/ovidweb.cgi?T=JS&amp;CSC=Y&amp;NEWS=N&amp;PAGE=fulltext&amp;D=emed9&amp;AN=46045714" TargetMode="External"/><Relationship Id="rId699" Type="http://schemas.openxmlformats.org/officeDocument/2006/relationships/hyperlink" Target="https://authproxy.bma.org.uk/process/redirects?url=https://ovidsp.ovid.com/ovidweb.cgi?T=JS&amp;CSC=Y&amp;NEWS=N&amp;PAGE=fulltext&amp;D=emed18&amp;AN=614844623" TargetMode="External"/><Relationship Id="rId698" Type="http://schemas.openxmlformats.org/officeDocument/2006/relationships/hyperlink" Target="https://dx.doi.org/10.1111/jvim.14677" TargetMode="External"/><Relationship Id="rId693" Type="http://schemas.openxmlformats.org/officeDocument/2006/relationships/hyperlink" Target="https://doi.org/10.1097/ADM.0b013e31829da040" TargetMode="External"/><Relationship Id="rId4550" Type="http://schemas.openxmlformats.org/officeDocument/2006/relationships/hyperlink" Target="https://dx.doi.org/10.1111/j.1369-1600.2009.00148.x" TargetMode="External"/><Relationship Id="rId692" Type="http://schemas.openxmlformats.org/officeDocument/2006/relationships/hyperlink" Target="https://authproxy.bma.org.uk/process/redirects?url=https://ovidsp.ovid.com/ovidweb.cgi?T=JS&amp;CSC=Y&amp;NEWS=N&amp;PAGE=fulltext&amp;D=emed24&amp;AN=637880077" TargetMode="External"/><Relationship Id="rId691" Type="http://schemas.openxmlformats.org/officeDocument/2006/relationships/hyperlink" Target="https://dx.doi.org/10.1001/jamanetworkopen.2022.9478" TargetMode="External"/><Relationship Id="rId3221" Type="http://schemas.openxmlformats.org/officeDocument/2006/relationships/hyperlink" Target="https://authproxy.bma.org.uk/process/redirects?url=https://ovidsp.ovid.com/ovidweb.cgi?T=JS&amp;CSC=Y&amp;NEWS=N&amp;PAGE=fulltext&amp;D=emed17&amp;AN=613981362" TargetMode="External"/><Relationship Id="rId4552" Type="http://schemas.openxmlformats.org/officeDocument/2006/relationships/hyperlink" Target="https://dx.doi.org/10.1111/anae.14812" TargetMode="External"/><Relationship Id="rId690" Type="http://schemas.openxmlformats.org/officeDocument/2006/relationships/hyperlink" Target="https://doi.org/10.1001/jamapsychiatry.2023.0310" TargetMode="External"/><Relationship Id="rId3220" Type="http://schemas.openxmlformats.org/officeDocument/2006/relationships/hyperlink" Target="https://dx.doi.org/10.1007/s11307-016-1031-0" TargetMode="External"/><Relationship Id="rId4551" Type="http://schemas.openxmlformats.org/officeDocument/2006/relationships/hyperlink" Target="https://authproxy.bma.org.uk/process/redirects?url=https://ovidsp.ovid.com/ovidweb.cgi?T=JS&amp;CSC=Y&amp;NEWS=N&amp;PAGE=fulltext&amp;D=emed11&amp;AN=354278022" TargetMode="External"/><Relationship Id="rId697" Type="http://schemas.openxmlformats.org/officeDocument/2006/relationships/hyperlink" Target="https://authproxy.bma.org.uk/process/redirects?url=https://ovidsp.ovid.com/ovidweb.cgi?T=JS&amp;CSC=Y&amp;NEWS=N&amp;PAGE=fulltext&amp;D=emed22&amp;AN=2013684622" TargetMode="External"/><Relationship Id="rId3223" Type="http://schemas.openxmlformats.org/officeDocument/2006/relationships/hyperlink" Target="https://authproxy.bma.org.uk/process/redirects?url=https://ovidsp.ovid.com/ovidweb.cgi?T=JS&amp;CSC=Y&amp;NEWS=N&amp;PAGE=fulltext&amp;D=emed19&amp;AN=638559297" TargetMode="External"/><Relationship Id="rId4554" Type="http://schemas.openxmlformats.org/officeDocument/2006/relationships/hyperlink" Target="https://doi.org/10.1111/j.1360-0443.2005.00986.x" TargetMode="External"/><Relationship Id="rId696" Type="http://schemas.openxmlformats.org/officeDocument/2006/relationships/hyperlink" Target="https://dx.doi.org/10.1093/sleep/zsaa201" TargetMode="External"/><Relationship Id="rId3222" Type="http://schemas.openxmlformats.org/officeDocument/2006/relationships/hyperlink" Target="https://dx.doi.org/10.1016/j.jamcollsurg.2018.08.322" TargetMode="External"/><Relationship Id="rId4553" Type="http://schemas.openxmlformats.org/officeDocument/2006/relationships/hyperlink" Target="https://authproxy.bma.org.uk/process/redirects?url=https://ovidsp.ovid.com/ovidweb.cgi?T=JS&amp;CSC=Y&amp;NEWS=N&amp;PAGE=fulltext&amp;D=emed20&amp;AN=631513480" TargetMode="External"/><Relationship Id="rId695" Type="http://schemas.openxmlformats.org/officeDocument/2006/relationships/hyperlink" Target="https://authproxy.bma.org.uk/process/redirects?url=https://ovidsp.ovid.com/ovidweb.cgi?T=JS&amp;CSC=Y&amp;NEWS=N&amp;PAGE=fulltext&amp;D=emed20&amp;AN=2001105697" TargetMode="External"/><Relationship Id="rId3225" Type="http://schemas.openxmlformats.org/officeDocument/2006/relationships/hyperlink" Target="https://authproxy.bma.org.uk/process/redirects?url=https://ovidsp.ovid.com/ovidweb.cgi?T=JS&amp;CSC=Y&amp;NEWS=N&amp;PAGE=fulltext&amp;D=emed8&amp;AN=37045389" TargetMode="External"/><Relationship Id="rId4556" Type="http://schemas.openxmlformats.org/officeDocument/2006/relationships/hyperlink" Target="https://doi.org/10.1111/j.1369-1600.2011.00316.x" TargetMode="External"/><Relationship Id="rId694" Type="http://schemas.openxmlformats.org/officeDocument/2006/relationships/hyperlink" Target="https://dx.doi.org/10.1016/j.jpain.2018.07.007" TargetMode="External"/><Relationship Id="rId3224" Type="http://schemas.openxmlformats.org/officeDocument/2006/relationships/hyperlink" Target="https://dx.doi.org/10.1093/jnci/djg014" TargetMode="External"/><Relationship Id="rId4555" Type="http://schemas.openxmlformats.org/officeDocument/2006/relationships/hyperlink" Target="https://doi.org/10.1186/s12954-017-0133-6" TargetMode="External"/><Relationship Id="rId3259" Type="http://schemas.openxmlformats.org/officeDocument/2006/relationships/hyperlink" Target="https://doi.org/10.1081/ADA-120037380" TargetMode="External"/><Relationship Id="rId3250" Type="http://schemas.openxmlformats.org/officeDocument/2006/relationships/hyperlink" Target="https://doi.org/10.1055/s-0032-1306310" TargetMode="External"/><Relationship Id="rId4581" Type="http://schemas.openxmlformats.org/officeDocument/2006/relationships/hyperlink" Target="https://dx.doi.org/10.1016/j.pain.2007.02.014" TargetMode="External"/><Relationship Id="rId4580" Type="http://schemas.openxmlformats.org/officeDocument/2006/relationships/hyperlink" Target="https://authproxy.bma.org.uk/process/redirects?url=https://ovidsp.ovid.com/ovidweb.cgi?T=JS&amp;CSC=Y&amp;NEWS=N&amp;PAGE=fulltext&amp;D=emexb&amp;AN=2024766522" TargetMode="External"/><Relationship Id="rId3252" Type="http://schemas.openxmlformats.org/officeDocument/2006/relationships/hyperlink" Target="https://authproxy.bma.org.uk/process/redirects?url=https://ovidsp.ovid.com/ovidweb.cgi?T=JS&amp;CSC=Y&amp;NEWS=N&amp;PAGE=fulltext&amp;D=emed24&amp;AN=2018438205" TargetMode="External"/><Relationship Id="rId4583" Type="http://schemas.openxmlformats.org/officeDocument/2006/relationships/hyperlink" Target="https://dx.doi.org/10.1161/01.STR.0000080522.36041.9F" TargetMode="External"/><Relationship Id="rId3251" Type="http://schemas.openxmlformats.org/officeDocument/2006/relationships/hyperlink" Target="https://dx.doi.org/10.3389/fneur.2022.905779" TargetMode="External"/><Relationship Id="rId4582" Type="http://schemas.openxmlformats.org/officeDocument/2006/relationships/hyperlink" Target="https://authproxy.bma.org.uk/process/redirects?url=https://ovidsp.ovid.com/ovidweb.cgi?T=JS&amp;CSC=Y&amp;NEWS=N&amp;PAGE=fulltext&amp;D=emed10&amp;AN=46754578" TargetMode="External"/><Relationship Id="rId3254" Type="http://schemas.openxmlformats.org/officeDocument/2006/relationships/hyperlink" Target="https://authproxy.bma.org.uk/process/redirects?url=https://ovidsp.ovid.com/ovidweb.cgi?T=JS&amp;CSC=Y&amp;NEWS=N&amp;PAGE=fulltext&amp;D=emed20&amp;AN=2007557256" TargetMode="External"/><Relationship Id="rId4585" Type="http://schemas.openxmlformats.org/officeDocument/2006/relationships/hyperlink" Target="https://dx.doi.org/10.1186/1471-244X-12-111" TargetMode="External"/><Relationship Id="rId3253" Type="http://schemas.openxmlformats.org/officeDocument/2006/relationships/hyperlink" Target="https://dx.doi.org/10.1159/000444278" TargetMode="External"/><Relationship Id="rId4584" Type="http://schemas.openxmlformats.org/officeDocument/2006/relationships/hyperlink" Target="https://authproxy.bma.org.uk/process/redirects?url=https://ovidsp.ovid.com/ovidweb.cgi?T=JS&amp;CSC=Y&amp;NEWS=N&amp;PAGE=fulltext&amp;D=emed8&amp;AN=36944769" TargetMode="External"/><Relationship Id="rId3256" Type="http://schemas.openxmlformats.org/officeDocument/2006/relationships/hyperlink" Target="https://authproxy.bma.org.uk/process/redirects?url=https://ovidsp.ovid.com/ovidweb.cgi?T=JS&amp;CSC=Y&amp;NEWS=N&amp;PAGE=fulltext&amp;D=emed16&amp;AN=606510391" TargetMode="External"/><Relationship Id="rId4587" Type="http://schemas.openxmlformats.org/officeDocument/2006/relationships/hyperlink" Target="https://dx.doi.org/10.1177/02692163211065278" TargetMode="External"/><Relationship Id="rId3255" Type="http://schemas.openxmlformats.org/officeDocument/2006/relationships/hyperlink" Target="https://dx.doi.org/10.1016/j.coph.2015.09.003" TargetMode="External"/><Relationship Id="rId4586" Type="http://schemas.openxmlformats.org/officeDocument/2006/relationships/hyperlink" Target="https://authproxy.bma.org.uk/process/redirects?url=https://ovidsp.ovid.com/ovidweb.cgi?T=JS&amp;CSC=Y&amp;NEWS=N&amp;PAGE=fulltext&amp;D=emed13&amp;AN=600515045" TargetMode="External"/><Relationship Id="rId3258" Type="http://schemas.openxmlformats.org/officeDocument/2006/relationships/hyperlink" Target="https://authproxy.bma.org.uk/process/redirects?url=https://ovidsp.ovid.com/ovidweb.cgi?T=JS&amp;CSC=Y&amp;NEWS=N&amp;PAGE=fulltext&amp;D=emed23&amp;AN=2015085559" TargetMode="External"/><Relationship Id="rId4589" Type="http://schemas.openxmlformats.org/officeDocument/2006/relationships/hyperlink" Target="https://dx.doi.org/10.1371/journal.pone.0187176" TargetMode="External"/><Relationship Id="rId3257" Type="http://schemas.openxmlformats.org/officeDocument/2006/relationships/hyperlink" Target="https://dx.doi.org/10.1016/j.expneurol.2021.113888" TargetMode="External"/><Relationship Id="rId4588" Type="http://schemas.openxmlformats.org/officeDocument/2006/relationships/hyperlink" Target="https://authproxy.bma.org.uk/process/redirects?url=https://ovidsp.ovid.com/ovidweb.cgi?T=JS&amp;CSC=Y&amp;NEWS=N&amp;PAGE=fulltext&amp;D=emed24&amp;AN=2014610852" TargetMode="External"/><Relationship Id="rId3249" Type="http://schemas.openxmlformats.org/officeDocument/2006/relationships/hyperlink" Target="https://authproxy.bma.org.uk/process/redirects?url=https://ovidsp.ovid.com/ovidweb.cgi?T=JS&amp;CSC=Y&amp;NEWS=N&amp;PAGE=fulltext&amp;D=emed11&amp;AN=70074170" TargetMode="External"/><Relationship Id="rId3248" Type="http://schemas.openxmlformats.org/officeDocument/2006/relationships/hyperlink" Target="https://dx.doi.org/10.1002/hep.23303" TargetMode="External"/><Relationship Id="rId4579" Type="http://schemas.openxmlformats.org/officeDocument/2006/relationships/hyperlink" Target="https://dx.doi.org/10.1016/j.apmr.2023.04.012" TargetMode="External"/><Relationship Id="rId4570" Type="http://schemas.openxmlformats.org/officeDocument/2006/relationships/hyperlink" Target="https://authproxy.bma.org.uk/process/redirects?url=https://ovidsp.ovid.com/ovidweb.cgi?T=JS&amp;CSC=Y&amp;NEWS=N&amp;PAGE=fulltext&amp;D=emed18&amp;AN=616524686" TargetMode="External"/><Relationship Id="rId3241" Type="http://schemas.openxmlformats.org/officeDocument/2006/relationships/hyperlink" Target="https://dx.doi.org/10.3109/15563650.2012.700015" TargetMode="External"/><Relationship Id="rId4572" Type="http://schemas.openxmlformats.org/officeDocument/2006/relationships/hyperlink" Target="https://authproxy.bma.org.uk/process/redirects?url=https://ovidsp.ovid.com/ovidweb.cgi?T=JS&amp;CSC=Y&amp;NEWS=N&amp;PAGE=fulltext&amp;D=emed16&amp;AN=606728133" TargetMode="External"/><Relationship Id="rId3240" Type="http://schemas.openxmlformats.org/officeDocument/2006/relationships/hyperlink" Target="https://authproxy.bma.org.uk/process/redirects?url=https://ovidsp.ovid.com/ovidweb.cgi?T=JS&amp;CSC=Y&amp;NEWS=N&amp;PAGE=fulltext&amp;D=emed20&amp;AN=631798837" TargetMode="External"/><Relationship Id="rId4571" Type="http://schemas.openxmlformats.org/officeDocument/2006/relationships/hyperlink" Target="https://dx.doi.org/10.1111/pan.12775" TargetMode="External"/><Relationship Id="rId3243" Type="http://schemas.openxmlformats.org/officeDocument/2006/relationships/hyperlink" Target="https://dx.doi.org/10.1007/s00406-009-0027-z" TargetMode="External"/><Relationship Id="rId4574" Type="http://schemas.openxmlformats.org/officeDocument/2006/relationships/hyperlink" Target="https://authproxy.bma.org.uk/process/redirects?url=https://ovidsp.ovid.com/ovidweb.cgi?T=JS&amp;CSC=Y&amp;NEWS=N&amp;PAGE=fulltext&amp;D=emed16&amp;AN=606486522" TargetMode="External"/><Relationship Id="rId3242" Type="http://schemas.openxmlformats.org/officeDocument/2006/relationships/hyperlink" Target="https://authproxy.bma.org.uk/process/redirects?url=https://ovidsp.ovid.com/ovidweb.cgi?T=JS&amp;CSC=Y&amp;NEWS=N&amp;PAGE=fulltext&amp;D=emed13&amp;AN=70843939" TargetMode="External"/><Relationship Id="rId4573" Type="http://schemas.openxmlformats.org/officeDocument/2006/relationships/hyperlink" Target="https://dx.doi.org/10.1186/s12954-015-0083-9" TargetMode="External"/><Relationship Id="rId3245" Type="http://schemas.openxmlformats.org/officeDocument/2006/relationships/hyperlink" Target="https://dx.doi.org/10.1007/7854_2019_101" TargetMode="External"/><Relationship Id="rId4576" Type="http://schemas.openxmlformats.org/officeDocument/2006/relationships/hyperlink" Target="https://authproxy.bma.org.uk/process/redirects?url=https://ovidsp.ovid.com/ovidweb.cgi?T=JS&amp;CSC=Y&amp;NEWS=N&amp;PAGE=fulltext&amp;D=emed24&amp;AN=2019542286" TargetMode="External"/><Relationship Id="rId3244" Type="http://schemas.openxmlformats.org/officeDocument/2006/relationships/hyperlink" Target="https://authproxy.bma.org.uk/process/redirects?url=https://ovidsp.ovid.com/ovidweb.cgi?T=JS&amp;CSC=Y&amp;NEWS=N&amp;PAGE=fulltext&amp;D=emed11&amp;AN=50566353" TargetMode="External"/><Relationship Id="rId4575" Type="http://schemas.openxmlformats.org/officeDocument/2006/relationships/hyperlink" Target="https://dx.doi.org/10.1136/bmjopen-2021-055986" TargetMode="External"/><Relationship Id="rId3247" Type="http://schemas.openxmlformats.org/officeDocument/2006/relationships/hyperlink" Target="https://doi.org/10.1186/s12888-022-03789-3" TargetMode="External"/><Relationship Id="rId4578" Type="http://schemas.openxmlformats.org/officeDocument/2006/relationships/hyperlink" Target="https://authproxy.bma.org.uk/process/redirects?url=https://ovidsp.ovid.com/ovidweb.cgi?T=JS&amp;CSC=Y&amp;NEWS=N&amp;PAGE=fulltext&amp;D=emed22&amp;AN=636050608" TargetMode="External"/><Relationship Id="rId3246" Type="http://schemas.openxmlformats.org/officeDocument/2006/relationships/hyperlink" Target="https://authproxy.bma.org.uk/process/redirects?url=https://ovidsp.ovid.com/ovidweb.cgi?T=JS&amp;CSC=Y&amp;NEWS=N&amp;PAGE=fulltext&amp;D=emed23&amp;AN=636394389" TargetMode="External"/><Relationship Id="rId4577" Type="http://schemas.openxmlformats.org/officeDocument/2006/relationships/hyperlink" Target="https://dx.doi.org/10.2217/pmt-2021-0049" TargetMode="External"/><Relationship Id="rId1499" Type="http://schemas.openxmlformats.org/officeDocument/2006/relationships/hyperlink" Target="https://authproxy.bma.org.uk/process/redirects?url=https://ovidsp.ovid.com/ovidweb.cgi?T=JS&amp;CSC=Y&amp;NEWS=N&amp;PAGE=fulltext&amp;D=emed20&amp;AN=629475354" TargetMode="External"/><Relationship Id="rId4525" Type="http://schemas.openxmlformats.org/officeDocument/2006/relationships/hyperlink" Target="https://authproxy.bma.org.uk/process/redirects?url=https://ovidsp.ovid.com/ovidweb.cgi?T=JS&amp;CSC=Y&amp;NEWS=N&amp;PAGE=fulltext&amp;D=emed20&amp;AN=627669891" TargetMode="External"/><Relationship Id="rId4524" Type="http://schemas.openxmlformats.org/officeDocument/2006/relationships/hyperlink" Target="https://dx.doi.org/10.1002/acr.23617" TargetMode="External"/><Relationship Id="rId4527" Type="http://schemas.openxmlformats.org/officeDocument/2006/relationships/hyperlink" Target="https://dx.doi.org/10.1016/j.biopsych.2020.02.1116" TargetMode="External"/><Relationship Id="rId4526" Type="http://schemas.openxmlformats.org/officeDocument/2006/relationships/hyperlink" Target="https://doi.org/10.1001/archgenpsychiatry.2008.522" TargetMode="External"/><Relationship Id="rId4529" Type="http://schemas.openxmlformats.org/officeDocument/2006/relationships/hyperlink" Target="https://dx.doi.org/10.1007/s00234-020-02552-3" TargetMode="External"/><Relationship Id="rId4528" Type="http://schemas.openxmlformats.org/officeDocument/2006/relationships/hyperlink" Target="https://authproxy.bma.org.uk/process/redirects?url=https://ovidsp.ovid.com/ovidweb.cgi?T=JS&amp;CSC=Y&amp;NEWS=N&amp;PAGE=fulltext&amp;D=emed21&amp;AN=2005757227" TargetMode="External"/><Relationship Id="rId668" Type="http://schemas.openxmlformats.org/officeDocument/2006/relationships/hyperlink" Target="https://authproxy.bma.org.uk/process/redirects?url=https://ovidsp.ovid.com/ovidweb.cgi?T=JS&amp;CSC=Y&amp;NEWS=N&amp;PAGE=fulltext&amp;D=emexa&amp;AN=2024431353" TargetMode="External"/><Relationship Id="rId667" Type="http://schemas.openxmlformats.org/officeDocument/2006/relationships/hyperlink" Target="https://dx.doi.org/10.1097/ADM.0000000000000599" TargetMode="External"/><Relationship Id="rId666" Type="http://schemas.openxmlformats.org/officeDocument/2006/relationships/hyperlink" Target="https://authproxy.bma.org.uk/process/redirects?url=https://ovidsp.ovid.com/ovidweb.cgi?T=JS&amp;CSC=Y&amp;NEWS=N&amp;PAGE=fulltext&amp;D=emed24&amp;AN=2021322992" TargetMode="External"/><Relationship Id="rId665" Type="http://schemas.openxmlformats.org/officeDocument/2006/relationships/hyperlink" Target="https://dx.doi.org/10.1213/ANE.0000000000006006" TargetMode="External"/><Relationship Id="rId669" Type="http://schemas.openxmlformats.org/officeDocument/2006/relationships/hyperlink" Target="https://dx.doi.org/10.1016/j.rcp.2021.05.009" TargetMode="External"/><Relationship Id="rId1490" Type="http://schemas.openxmlformats.org/officeDocument/2006/relationships/hyperlink" Target="https://authproxy.bma.org.uk/process/redirects?url=https://ovidsp.ovid.com/ovidweb.cgi?T=JS&amp;CSC=Y&amp;NEWS=N&amp;PAGE=fulltext&amp;D=emed15&amp;AN=71504427" TargetMode="External"/><Relationship Id="rId660" Type="http://schemas.openxmlformats.org/officeDocument/2006/relationships/hyperlink" Target="https://dx.doi.org/10.18502/jthc.v18i1.12578" TargetMode="External"/><Relationship Id="rId1491" Type="http://schemas.openxmlformats.org/officeDocument/2006/relationships/hyperlink" Target="https://doi.org/10.1016/j.bandl.2011.09.002" TargetMode="External"/><Relationship Id="rId1492" Type="http://schemas.openxmlformats.org/officeDocument/2006/relationships/hyperlink" Target="https://dx.doi.org/10.3389/fnsyn.2022.891803" TargetMode="External"/><Relationship Id="rId1493" Type="http://schemas.openxmlformats.org/officeDocument/2006/relationships/hyperlink" Target="https://authproxy.bma.org.uk/process/redirects?url=https://ovidsp.ovid.com/ovidweb.cgi?T=JS&amp;CSC=Y&amp;NEWS=N&amp;PAGE=fulltext&amp;D=emed24&amp;AN=2017331065" TargetMode="External"/><Relationship Id="rId1494" Type="http://schemas.openxmlformats.org/officeDocument/2006/relationships/hyperlink" Target="https://doi.org/10.2147/NDT.S134751" TargetMode="External"/><Relationship Id="rId664" Type="http://schemas.openxmlformats.org/officeDocument/2006/relationships/hyperlink" Target="https://doi.org/10.1037/tra0000511" TargetMode="External"/><Relationship Id="rId1495" Type="http://schemas.openxmlformats.org/officeDocument/2006/relationships/hyperlink" Target="https://authproxy.bma.org.uk/process/redirects?url=https://ovidsp.ovid.com/ovidweb.cgi?T=JS&amp;CSC=Y&amp;NEWS=N&amp;PAGE=fulltext&amp;D=emed22&amp;AN=636066112" TargetMode="External"/><Relationship Id="rId4521" Type="http://schemas.openxmlformats.org/officeDocument/2006/relationships/hyperlink" Target="https://doi.org/10.1097/00005053-199611000-00007" TargetMode="External"/><Relationship Id="rId663" Type="http://schemas.openxmlformats.org/officeDocument/2006/relationships/hyperlink" Target="https://authproxy.bma.org.uk/process/redirects?url=https://ovidsp.ovid.com/ovidweb.cgi?T=JS&amp;CSC=Y&amp;NEWS=N&amp;PAGE=fulltext&amp;D=emed11&amp;AN=70045076" TargetMode="External"/><Relationship Id="rId1496" Type="http://schemas.openxmlformats.org/officeDocument/2006/relationships/hyperlink" Target="https://dx.doi.org/10.34172/mejdd.2021.242" TargetMode="External"/><Relationship Id="rId4520" Type="http://schemas.openxmlformats.org/officeDocument/2006/relationships/hyperlink" Target="https://authproxy.bma.org.uk/process/redirects?url=https://ovidsp.ovid.com/ovidweb.cgi?T=JS&amp;CSC=Y&amp;NEWS=N&amp;PAGE=fulltext&amp;D=emed22&amp;AN=2011344998" TargetMode="External"/><Relationship Id="rId662" Type="http://schemas.openxmlformats.org/officeDocument/2006/relationships/hyperlink" Target="https://dx.doi.org/10.1016/S0924-977X%2809%2971053-3" TargetMode="External"/><Relationship Id="rId1497" Type="http://schemas.openxmlformats.org/officeDocument/2006/relationships/hyperlink" Target="https://authproxy.bma.org.uk/process/redirects?url=https://ovidsp.ovid.com/ovidweb.cgi?T=JS&amp;CSC=Y&amp;NEWS=N&amp;PAGE=fulltext&amp;D=emed22&amp;AN=2014852527" TargetMode="External"/><Relationship Id="rId4523" Type="http://schemas.openxmlformats.org/officeDocument/2006/relationships/hyperlink" Target="https://authproxy.bma.org.uk/process/redirects?url=https://ovidsp.ovid.com/ovidweb.cgi?T=JS&amp;CSC=Y&amp;NEWS=N&amp;PAGE=fulltext&amp;D=emed20&amp;AN=624078974" TargetMode="External"/><Relationship Id="rId661" Type="http://schemas.openxmlformats.org/officeDocument/2006/relationships/hyperlink" Target="https://authproxy.bma.org.uk/process/redirects?url=https://ovidsp.ovid.com/ovidweb.cgi?T=JS&amp;CSC=Y&amp;NEWS=N&amp;PAGE=fulltext&amp;D=emexa&amp;AN=2023715871" TargetMode="External"/><Relationship Id="rId1498" Type="http://schemas.openxmlformats.org/officeDocument/2006/relationships/hyperlink" Target="https://dx.doi.org/10.1136/rapm-2019-ESRAABS2019.58" TargetMode="External"/><Relationship Id="rId4522" Type="http://schemas.openxmlformats.org/officeDocument/2006/relationships/hyperlink" Target="https://dx.doi.org/10.1634/theoncologist.2017-0583" TargetMode="External"/><Relationship Id="rId1488" Type="http://schemas.openxmlformats.org/officeDocument/2006/relationships/hyperlink" Target="https://dx.doi.org/10.5863/1551-6776-26.7.675" TargetMode="External"/><Relationship Id="rId4514" Type="http://schemas.openxmlformats.org/officeDocument/2006/relationships/hyperlink" Target="https://dx.doi.org/10.1002/pbc.27057" TargetMode="External"/><Relationship Id="rId1489" Type="http://schemas.openxmlformats.org/officeDocument/2006/relationships/hyperlink" Target="https://authproxy.bma.org.uk/process/redirects?url=https://ovidsp.ovid.com/ovidweb.cgi?T=JS&amp;CSC=Y&amp;NEWS=N&amp;PAGE=fulltext&amp;D=emed23&amp;AN=2015238636" TargetMode="External"/><Relationship Id="rId4513" Type="http://schemas.openxmlformats.org/officeDocument/2006/relationships/hyperlink" Target="https://authproxy.bma.org.uk/process/redirects?url=https://ovidsp.ovid.com/ovidweb.cgi?T=JS&amp;CSC=Y&amp;NEWS=N&amp;PAGE=fulltext&amp;D=emexb&amp;AN=2028349753" TargetMode="External"/><Relationship Id="rId4516" Type="http://schemas.openxmlformats.org/officeDocument/2006/relationships/hyperlink" Target="https://doi.org/10.1111/add.16168" TargetMode="External"/><Relationship Id="rId4515" Type="http://schemas.openxmlformats.org/officeDocument/2006/relationships/hyperlink" Target="https://authproxy.bma.org.uk/process/redirects?url=https://ovidsp.ovid.com/ovidweb.cgi?T=JS&amp;CSC=Y&amp;NEWS=N&amp;PAGE=fulltext&amp;D=emed19&amp;AN=621729510" TargetMode="External"/><Relationship Id="rId4518" Type="http://schemas.openxmlformats.org/officeDocument/2006/relationships/hyperlink" Target="https://authproxy.bma.org.uk/process/redirects?url=https://ovidsp.ovid.com/ovidweb.cgi?T=JS&amp;CSC=Y&amp;NEWS=N&amp;PAGE=fulltext&amp;D=emed19&amp;AN=620603308" TargetMode="External"/><Relationship Id="rId4517" Type="http://schemas.openxmlformats.org/officeDocument/2006/relationships/hyperlink" Target="https://dx.doi.org/10.1016/j.burns.2014.07.022" TargetMode="External"/><Relationship Id="rId4519" Type="http://schemas.openxmlformats.org/officeDocument/2006/relationships/hyperlink" Target="https://dx.doi.org/10.1186/s12955-021-01772-2" TargetMode="External"/><Relationship Id="rId657" Type="http://schemas.openxmlformats.org/officeDocument/2006/relationships/hyperlink" Target="https://authproxy.bma.org.uk/process/redirects?url=https://ovidsp.ovid.com/ovidweb.cgi?T=JS&amp;CSC=Y&amp;NEWS=N&amp;PAGE=fulltext&amp;D=emed15&amp;AN=53141467" TargetMode="External"/><Relationship Id="rId656" Type="http://schemas.openxmlformats.org/officeDocument/2006/relationships/hyperlink" Target="https://dx.doi.org/10.1016/j.jadohealth.2014.04.004" TargetMode="External"/><Relationship Id="rId655" Type="http://schemas.openxmlformats.org/officeDocument/2006/relationships/hyperlink" Target="https://doi.org/10.1186/s12888-016-0968-5" TargetMode="External"/><Relationship Id="rId654" Type="http://schemas.openxmlformats.org/officeDocument/2006/relationships/hyperlink" Target="https://authproxy.bma.org.uk/process/redirects?url=https://ovidsp.ovid.com/ovidweb.cgi?T=JS&amp;CSC=Y&amp;NEWS=N&amp;PAGE=fulltext&amp;D=emed9&amp;AN=44631396" TargetMode="External"/><Relationship Id="rId659" Type="http://schemas.openxmlformats.org/officeDocument/2006/relationships/hyperlink" Target="https://authproxy.bma.org.uk/process/redirects?url=https://ovidsp.ovid.com/ovidweb.cgi?T=JS&amp;CSC=Y&amp;NEWS=N&amp;PAGE=fulltext&amp;D=emed17&amp;AN=613403230" TargetMode="External"/><Relationship Id="rId658" Type="http://schemas.openxmlformats.org/officeDocument/2006/relationships/hyperlink" Target="https://dx.doi.org/10.1001/jamapediatrics.2016.1802" TargetMode="External"/><Relationship Id="rId1480" Type="http://schemas.openxmlformats.org/officeDocument/2006/relationships/hyperlink" Target="https://authproxy.bma.org.uk/process/redirects?url=https://ovidsp.ovid.com/ovidweb.cgi?T=JS&amp;CSC=Y&amp;NEWS=N&amp;PAGE=fulltext&amp;D=emed24&amp;AN=638017288" TargetMode="External"/><Relationship Id="rId1481" Type="http://schemas.openxmlformats.org/officeDocument/2006/relationships/hyperlink" Target="https://dx.doi.org/10.1016/S0090-8258%2821%2900748-4" TargetMode="External"/><Relationship Id="rId1482" Type="http://schemas.openxmlformats.org/officeDocument/2006/relationships/hyperlink" Target="https://authproxy.bma.org.uk/process/redirects?url=https://ovidsp.ovid.com/ovidweb.cgi?T=JS&amp;CSC=Y&amp;NEWS=N&amp;PAGE=fulltext&amp;D=emed22&amp;AN=2014116761" TargetMode="External"/><Relationship Id="rId1483" Type="http://schemas.openxmlformats.org/officeDocument/2006/relationships/hyperlink" Target="https://dx.doi.org/10.1016/j.joca.2021.02.473" TargetMode="External"/><Relationship Id="rId653" Type="http://schemas.openxmlformats.org/officeDocument/2006/relationships/hyperlink" Target="https://dx.doi.org/10.1001/archinte.166.19.2087" TargetMode="External"/><Relationship Id="rId1484" Type="http://schemas.openxmlformats.org/officeDocument/2006/relationships/hyperlink" Target="https://authproxy.bma.org.uk/process/redirects?url=https://ovidsp.ovid.com/ovidweb.cgi?T=JS&amp;CSC=Y&amp;NEWS=N&amp;PAGE=fulltext&amp;D=emed22&amp;AN=2011701281" TargetMode="External"/><Relationship Id="rId4510" Type="http://schemas.openxmlformats.org/officeDocument/2006/relationships/hyperlink" Target="https://authproxy.bma.org.uk/process/redirects?url=https://ovidsp.ovid.com/ovidweb.cgi?T=JS&amp;CSC=Y&amp;NEWS=N&amp;PAGE=fulltext&amp;D=emed24&amp;AN=2017865389" TargetMode="External"/><Relationship Id="rId652" Type="http://schemas.openxmlformats.org/officeDocument/2006/relationships/hyperlink" Target="https://authproxy.bma.org.uk/process/redirects?url=https://ovidsp.ovid.com/ovidweb.cgi?T=JS&amp;CSC=Y&amp;NEWS=N&amp;PAGE=fulltext&amp;D=emed24&amp;AN=2019011249" TargetMode="External"/><Relationship Id="rId1485" Type="http://schemas.openxmlformats.org/officeDocument/2006/relationships/hyperlink" Target="https://dx.doi.org/10.1016/j.ygyno.2020.05.479" TargetMode="External"/><Relationship Id="rId651" Type="http://schemas.openxmlformats.org/officeDocument/2006/relationships/hyperlink" Target="https://dx.doi.org/10.1016/j.archger.2022.104756" TargetMode="External"/><Relationship Id="rId1486" Type="http://schemas.openxmlformats.org/officeDocument/2006/relationships/hyperlink" Target="https://authproxy.bma.org.uk/process/redirects?url=https://ovidsp.ovid.com/ovidweb.cgi?T=JS&amp;CSC=Y&amp;NEWS=N&amp;PAGE=fulltext&amp;D=emed21&amp;AN=2008346715" TargetMode="External"/><Relationship Id="rId4512" Type="http://schemas.openxmlformats.org/officeDocument/2006/relationships/hyperlink" Target="https://dx.doi.org/10.1016/j.xnsj.2023.100287" TargetMode="External"/><Relationship Id="rId650" Type="http://schemas.openxmlformats.org/officeDocument/2006/relationships/hyperlink" Target="https://authproxy.bma.org.uk/process/redirects?url=https://ovidsp.ovid.com/ovidweb.cgi?T=JS&amp;CSC=Y&amp;NEWS=N&amp;PAGE=fulltext&amp;D=emed13&amp;AN=70722270" TargetMode="External"/><Relationship Id="rId1487" Type="http://schemas.openxmlformats.org/officeDocument/2006/relationships/hyperlink" Target="https://authproxy.bma.org.uk/process/redirects?url=https://ovidsp.ovid.com/ovidweb.cgi?T=JS&amp;CSC=Y&amp;NEWS=N&amp;PAGE=fulltext&amp;D=emed6&amp;AN=29083289" TargetMode="External"/><Relationship Id="rId4511" Type="http://schemas.openxmlformats.org/officeDocument/2006/relationships/hyperlink" Target="https://doi.org/10.1001/archpsyc.61.10.1034" TargetMode="External"/><Relationship Id="rId3216" Type="http://schemas.openxmlformats.org/officeDocument/2006/relationships/hyperlink" Target="https://dx.doi.org/10.1016/S1754-3207%2811%2970968-3" TargetMode="External"/><Relationship Id="rId4547" Type="http://schemas.openxmlformats.org/officeDocument/2006/relationships/hyperlink" Target="https://dx.doi.org/10.1016/j.jadohealth.2023.02.016" TargetMode="External"/><Relationship Id="rId3215" Type="http://schemas.openxmlformats.org/officeDocument/2006/relationships/hyperlink" Target="https://doi.org/10.1016/j.drugalcdep.2017.06.029" TargetMode="External"/><Relationship Id="rId4546" Type="http://schemas.openxmlformats.org/officeDocument/2006/relationships/hyperlink" Target="https://authproxy.bma.org.uk/process/redirects?url=https://ovidsp.ovid.com/ovidweb.cgi?T=JS&amp;CSC=Y&amp;NEWS=N&amp;PAGE=fulltext&amp;D=emexb&amp;AN=2027941366" TargetMode="External"/><Relationship Id="rId3218" Type="http://schemas.openxmlformats.org/officeDocument/2006/relationships/hyperlink" Target="https://authproxy.bma.org.uk/process/redirects?url=https://ovidsp.ovid.com/ovidweb.cgi?T=JS&amp;CSC=Y&amp;NEWS=N&amp;PAGE=fulltext&amp;D=emed12&amp;AN=70577739" TargetMode="External"/><Relationship Id="rId4549" Type="http://schemas.openxmlformats.org/officeDocument/2006/relationships/hyperlink" Target="https://doi.org/10.1016/j.jsat.2012.03.008" TargetMode="External"/><Relationship Id="rId3217" Type="http://schemas.openxmlformats.org/officeDocument/2006/relationships/hyperlink" Target="https://dx.doi.org/10.1016/S1754-3207%2811%2970968-3" TargetMode="External"/><Relationship Id="rId4548" Type="http://schemas.openxmlformats.org/officeDocument/2006/relationships/hyperlink" Target="https://authproxy.bma.org.uk/process/redirects?url=https://ovidsp.ovid.com/ovidweb.cgi?T=JS&amp;CSC=Y&amp;NEWS=N&amp;PAGE=fulltext&amp;D=emexa&amp;AN=2023805898" TargetMode="External"/><Relationship Id="rId3219" Type="http://schemas.openxmlformats.org/officeDocument/2006/relationships/hyperlink" Target="https://authproxy.bma.org.uk/process/redirects?url=https://ovidsp.ovid.com/ovidweb.cgi?T=JS&amp;CSC=Y&amp;NEWS=N&amp;PAGE=fulltext&amp;D=emed22&amp;AN=2014015567" TargetMode="External"/><Relationship Id="rId689" Type="http://schemas.openxmlformats.org/officeDocument/2006/relationships/hyperlink" Target="https://authproxy.bma.org.uk/process/redirects?url=https://ovidsp.ovid.com/ovidweb.cgi?T=JS&amp;CSC=Y&amp;NEWS=N&amp;PAGE=fulltext&amp;D=emed23&amp;AN=2017986697" TargetMode="External"/><Relationship Id="rId688" Type="http://schemas.openxmlformats.org/officeDocument/2006/relationships/hyperlink" Target="https://dx.doi.org/10.1016/j.jpain.2022.03.122" TargetMode="External"/><Relationship Id="rId687" Type="http://schemas.openxmlformats.org/officeDocument/2006/relationships/hyperlink" Target="https://authproxy.bma.org.uk/process/redirects?url=https://ovidsp.ovid.com/ovidweb.cgi?T=JS&amp;CSC=Y&amp;NEWS=N&amp;PAGE=fulltext&amp;D=emexa&amp;AN=640006044" TargetMode="External"/><Relationship Id="rId682" Type="http://schemas.openxmlformats.org/officeDocument/2006/relationships/hyperlink" Target="https://authproxy.bma.org.uk/process/redirects?url=https://ovidsp.ovid.com/ovidweb.cgi?T=JS&amp;CSC=Y&amp;NEWS=N&amp;PAGE=fulltext&amp;D=emed22&amp;AN=2010809079" TargetMode="External"/><Relationship Id="rId681" Type="http://schemas.openxmlformats.org/officeDocument/2006/relationships/hyperlink" Target="https://dx.doi.org/10.1016/j.cpr.2021.101978" TargetMode="External"/><Relationship Id="rId680" Type="http://schemas.openxmlformats.org/officeDocument/2006/relationships/hyperlink" Target="https://doi.org/10.1080/09540121.2010.525617" TargetMode="External"/><Relationship Id="rId3210" Type="http://schemas.openxmlformats.org/officeDocument/2006/relationships/hyperlink" Target="https://authproxy.bma.org.uk/process/redirects?url=https://ovidsp.ovid.com/ovidweb.cgi?T=JS&amp;CSC=Y&amp;NEWS=N&amp;PAGE=fulltext&amp;D=emed12&amp;AN=362548283" TargetMode="External"/><Relationship Id="rId4541" Type="http://schemas.openxmlformats.org/officeDocument/2006/relationships/hyperlink" Target="https://authproxy.bma.org.uk/process/redirects?url=https://ovidsp.ovid.com/ovidweb.cgi?T=JS&amp;CSC=Y&amp;NEWS=N&amp;PAGE=fulltext&amp;D=emed10&amp;AN=47039536" TargetMode="External"/><Relationship Id="rId4540" Type="http://schemas.openxmlformats.org/officeDocument/2006/relationships/hyperlink" Target="https://dx.doi.org/10.1002/pds.1403" TargetMode="External"/><Relationship Id="rId686" Type="http://schemas.openxmlformats.org/officeDocument/2006/relationships/hyperlink" Target="https://dx.doi.org/10.1002/jac5.1732" TargetMode="External"/><Relationship Id="rId3212" Type="http://schemas.openxmlformats.org/officeDocument/2006/relationships/hyperlink" Target="https://authproxy.bma.org.uk/process/redirects?url=https://ovidsp.ovid.com/ovidweb.cgi?T=JS&amp;CSC=Y&amp;NEWS=N&amp;PAGE=fulltext&amp;D=emed22&amp;AN=633001612" TargetMode="External"/><Relationship Id="rId4543" Type="http://schemas.openxmlformats.org/officeDocument/2006/relationships/hyperlink" Target="https://dx.doi.org/10.1186/s12954-020-00413-z" TargetMode="External"/><Relationship Id="rId685" Type="http://schemas.openxmlformats.org/officeDocument/2006/relationships/hyperlink" Target="https://authproxy.bma.org.uk/process/redirects?url=https://ovidsp.ovid.com/ovidweb.cgi?T=JS&amp;CSC=Y&amp;NEWS=N&amp;PAGE=fulltext&amp;D=emexa&amp;AN=2022739551" TargetMode="External"/><Relationship Id="rId3211" Type="http://schemas.openxmlformats.org/officeDocument/2006/relationships/hyperlink" Target="https://dx.doi.org/10.1016/j.sapharm.2020.08.010" TargetMode="External"/><Relationship Id="rId4542" Type="http://schemas.openxmlformats.org/officeDocument/2006/relationships/hyperlink" Target="https://doi.org/10.1089/jwh.2008.1337" TargetMode="External"/><Relationship Id="rId684" Type="http://schemas.openxmlformats.org/officeDocument/2006/relationships/hyperlink" Target="https://dx.doi.org/10.1177/10556656231169483" TargetMode="External"/><Relationship Id="rId3214" Type="http://schemas.openxmlformats.org/officeDocument/2006/relationships/hyperlink" Target="https://authproxy.bma.org.uk/process/redirects?url=https://ovidsp.ovid.com/ovidweb.cgi?T=JS&amp;CSC=Y&amp;NEWS=N&amp;PAGE=fulltext&amp;D=emed5&amp;AN=24961730" TargetMode="External"/><Relationship Id="rId4545" Type="http://schemas.openxmlformats.org/officeDocument/2006/relationships/hyperlink" Target="https://dx.doi.org/10.1097/ADM.0000000000001167" TargetMode="External"/><Relationship Id="rId683" Type="http://schemas.openxmlformats.org/officeDocument/2006/relationships/hyperlink" Target="https://doi.org/10.1111/add.15963" TargetMode="External"/><Relationship Id="rId3213" Type="http://schemas.openxmlformats.org/officeDocument/2006/relationships/hyperlink" Target="https://doi.org/10.1016/0304-3959(83)90142-2" TargetMode="External"/><Relationship Id="rId4544" Type="http://schemas.openxmlformats.org/officeDocument/2006/relationships/hyperlink" Target="https://authproxy.bma.org.uk/process/redirects?url=https://ovidsp.ovid.com/ovidweb.cgi?T=JS&amp;CSC=Y&amp;NEWS=N&amp;PAGE=fulltext&amp;D=emed21&amp;AN=632995931" TargetMode="External"/><Relationship Id="rId3205" Type="http://schemas.openxmlformats.org/officeDocument/2006/relationships/hyperlink" Target="https://authproxy.bma.org.uk/process/redirects?url=https://ovidsp.ovid.com/ovidweb.cgi?T=JS&amp;CSC=Y&amp;NEWS=N&amp;PAGE=fulltext&amp;D=emed22&amp;AN=636144637" TargetMode="External"/><Relationship Id="rId4536" Type="http://schemas.openxmlformats.org/officeDocument/2006/relationships/hyperlink" Target="https://authproxy.bma.org.uk/process/redirects?url=https://ovidsp.ovid.com/ovidweb.cgi?T=JS&amp;CSC=Y&amp;NEWS=N&amp;PAGE=fulltext&amp;D=emexb&amp;AN=2027768776" TargetMode="External"/><Relationship Id="rId3204" Type="http://schemas.openxmlformats.org/officeDocument/2006/relationships/hyperlink" Target="https://dx.doi.org/10.1136/bmjopen-2020-048270" TargetMode="External"/><Relationship Id="rId4535" Type="http://schemas.openxmlformats.org/officeDocument/2006/relationships/hyperlink" Target="https://dx.doi.org/10.17241/smr.2022.01354" TargetMode="External"/><Relationship Id="rId3207" Type="http://schemas.openxmlformats.org/officeDocument/2006/relationships/hyperlink" Target="https://doi.org/10.1503/jpn.100057" TargetMode="External"/><Relationship Id="rId4538" Type="http://schemas.openxmlformats.org/officeDocument/2006/relationships/hyperlink" Target="https://authproxy.bma.org.uk/process/redirects?url=https://ovidsp.ovid.com/ovidweb.cgi?T=JS&amp;CSC=Y&amp;NEWS=N&amp;PAGE=fulltext&amp;D=emed24&amp;AN=2016779225" TargetMode="External"/><Relationship Id="rId3206" Type="http://schemas.openxmlformats.org/officeDocument/2006/relationships/hyperlink" Target="https://doi.org/10.1080/02791072.2020.1767321" TargetMode="External"/><Relationship Id="rId4537" Type="http://schemas.openxmlformats.org/officeDocument/2006/relationships/hyperlink" Target="https://dx.doi.org/10.1016/j.sleep.2022.01.011" TargetMode="External"/><Relationship Id="rId3209" Type="http://schemas.openxmlformats.org/officeDocument/2006/relationships/hyperlink" Target="https://dx.doi.org/10.1089/acu.2010.0784" TargetMode="External"/><Relationship Id="rId3208" Type="http://schemas.openxmlformats.org/officeDocument/2006/relationships/hyperlink" Target="https://dx.doi.org/10.1089/acu.2010.0784" TargetMode="External"/><Relationship Id="rId4539" Type="http://schemas.openxmlformats.org/officeDocument/2006/relationships/hyperlink" Target="https://doi.org/10.1038/s41386-019-0451-3" TargetMode="External"/><Relationship Id="rId679" Type="http://schemas.openxmlformats.org/officeDocument/2006/relationships/hyperlink" Target="https://authproxy.bma.org.uk/process/redirects?url=https://ovidsp.ovid.com/ovidweb.cgi?T=JS&amp;CSC=Y&amp;NEWS=N&amp;PAGE=fulltext&amp;D=emed24&amp;AN=2019014463" TargetMode="External"/><Relationship Id="rId678" Type="http://schemas.openxmlformats.org/officeDocument/2006/relationships/hyperlink" Target="https://dx.doi.org/10.1371/journal.pone.0269112" TargetMode="External"/><Relationship Id="rId677" Type="http://schemas.openxmlformats.org/officeDocument/2006/relationships/hyperlink" Target="https://doi.org/10.1016/j.jsat.2017.06.005" TargetMode="External"/><Relationship Id="rId676" Type="http://schemas.openxmlformats.org/officeDocument/2006/relationships/hyperlink" Target="https://authproxy.bma.org.uk/process/redirects?url=https://ovidsp.ovid.com/ovidweb.cgi?T=JS&amp;CSC=Y&amp;NEWS=N&amp;PAGE=fulltext&amp;D=emed15&amp;AN=601392277" TargetMode="External"/><Relationship Id="rId671" Type="http://schemas.openxmlformats.org/officeDocument/2006/relationships/hyperlink" Target="https://dx.doi.org/10.1111/j.1521-0391.2010.00110.x" TargetMode="External"/><Relationship Id="rId670" Type="http://schemas.openxmlformats.org/officeDocument/2006/relationships/hyperlink" Target="https://authproxy.bma.org.uk/process/redirects?url=https://ovidsp.ovid.com/ovidweb.cgi?T=JS&amp;CSC=Y&amp;NEWS=N&amp;PAGE=fulltext&amp;D=emexb&amp;AN=2013488152" TargetMode="External"/><Relationship Id="rId4530" Type="http://schemas.openxmlformats.org/officeDocument/2006/relationships/hyperlink" Target="https://authproxy.bma.org.uk/process/redirects?url=https://ovidsp.ovid.com/ovidweb.cgi?T=JS&amp;CSC=Y&amp;NEWS=N&amp;PAGE=fulltext&amp;D=emed22&amp;AN=2006793635" TargetMode="External"/><Relationship Id="rId675" Type="http://schemas.openxmlformats.org/officeDocument/2006/relationships/hyperlink" Target="https://dx.doi.org/10.1590/S0102-86502014001800010" TargetMode="External"/><Relationship Id="rId3201" Type="http://schemas.openxmlformats.org/officeDocument/2006/relationships/hyperlink" Target="https://authproxy.bma.org.uk/process/redirects?url=https://ovidsp.ovid.com/ovidweb.cgi?T=JS&amp;CSC=Y&amp;NEWS=N&amp;PAGE=fulltext&amp;D=emed17&amp;AN=613522077" TargetMode="External"/><Relationship Id="rId4532" Type="http://schemas.openxmlformats.org/officeDocument/2006/relationships/hyperlink" Target="https://authproxy.bma.org.uk/process/redirects?url=https://ovidsp.ovid.com/ovidweb.cgi?T=JS&amp;CSC=Y&amp;NEWS=N&amp;PAGE=fulltext&amp;D=emexb&amp;AN=2024625258" TargetMode="External"/><Relationship Id="rId674" Type="http://schemas.openxmlformats.org/officeDocument/2006/relationships/hyperlink" Target="https://doi.org/10.1521/aeap.2019.31.4.344" TargetMode="External"/><Relationship Id="rId3200" Type="http://schemas.openxmlformats.org/officeDocument/2006/relationships/hyperlink" Target="https://dx.doi.org/10.1097/01.ccm.0000509856.85441.8d" TargetMode="External"/><Relationship Id="rId4531" Type="http://schemas.openxmlformats.org/officeDocument/2006/relationships/hyperlink" Target="https://dx.doi.org/10.1097/j.pain.0000000000002825" TargetMode="External"/><Relationship Id="rId673" Type="http://schemas.openxmlformats.org/officeDocument/2006/relationships/hyperlink" Target="https://authproxy.bma.org.uk/process/redirects?url=https://ovidsp.ovid.com/ovidweb.cgi?T=JS&amp;CSC=Y&amp;NEWS=N&amp;PAGE=fulltext&amp;D=emed12&amp;AN=361275318" TargetMode="External"/><Relationship Id="rId3203" Type="http://schemas.openxmlformats.org/officeDocument/2006/relationships/hyperlink" Target="https://authproxy.bma.org.uk/process/redirects?url=https://ovidsp.ovid.com/ovidweb.cgi?T=JS&amp;CSC=Y&amp;NEWS=N&amp;PAGE=fulltext&amp;D=emed10&amp;AN=355647055" TargetMode="External"/><Relationship Id="rId4534" Type="http://schemas.openxmlformats.org/officeDocument/2006/relationships/hyperlink" Target="https://authproxy.bma.org.uk/process/redirects?url=https://ovidsp.ovid.com/ovidweb.cgi?T=JS&amp;CSC=Y&amp;NEWS=N&amp;PAGE=fulltext&amp;D=emed18&amp;AN=616454142" TargetMode="External"/><Relationship Id="rId672" Type="http://schemas.openxmlformats.org/officeDocument/2006/relationships/hyperlink" Target="https://dx.doi.org/10.1111/j.1521-0391.2010.00110.x" TargetMode="External"/><Relationship Id="rId3202" Type="http://schemas.openxmlformats.org/officeDocument/2006/relationships/hyperlink" Target="https://dx.doi.org/10.1300/J069v27n01_05" TargetMode="External"/><Relationship Id="rId4533" Type="http://schemas.openxmlformats.org/officeDocument/2006/relationships/hyperlink" Target="https://dx.doi.org/10.1097/j.pain.0000000000000886" TargetMode="External"/><Relationship Id="rId190" Type="http://schemas.openxmlformats.org/officeDocument/2006/relationships/hyperlink" Target="https://dx.doi.org/10.1016/j.jsat.2019.07.015" TargetMode="External"/><Relationship Id="rId5019" Type="http://schemas.openxmlformats.org/officeDocument/2006/relationships/hyperlink" Target="https://dx.doi.org/10.1016/j.jpain.2022.02.003" TargetMode="External"/><Relationship Id="rId194" Type="http://schemas.openxmlformats.org/officeDocument/2006/relationships/hyperlink" Target="https://authproxy.bma.org.uk/process/redirects?url=https://ovidsp.ovid.com/ovidweb.cgi?T=JS&amp;CSC=Y&amp;NEWS=N&amp;PAGE=fulltext&amp;D=emed18&amp;AN=614423490" TargetMode="External"/><Relationship Id="rId193" Type="http://schemas.openxmlformats.org/officeDocument/2006/relationships/hyperlink" Target="https://dx.doi.org/10.1080/15504263.2016.1277816" TargetMode="External"/><Relationship Id="rId192" Type="http://schemas.openxmlformats.org/officeDocument/2006/relationships/hyperlink" Target="https://doi.org/10.1080/02791072.2023.2253798" TargetMode="External"/><Relationship Id="rId191" Type="http://schemas.openxmlformats.org/officeDocument/2006/relationships/hyperlink" Target="https://authproxy.bma.org.uk/process/redirects?url=https://ovidsp.ovid.com/ovidweb.cgi?T=JS&amp;CSC=Y&amp;NEWS=N&amp;PAGE=fulltext&amp;D=emed20&amp;AN=2002429464" TargetMode="External"/><Relationship Id="rId5010" Type="http://schemas.openxmlformats.org/officeDocument/2006/relationships/hyperlink" Target="https://authproxy.bma.org.uk/process/redirects?url=https://ovidsp.ovid.com/ovidweb.cgi?T=JS&amp;CSC=Y&amp;NEWS=N&amp;PAGE=fulltext&amp;D=emed11&amp;AN=51034187" TargetMode="External"/><Relationship Id="rId187" Type="http://schemas.openxmlformats.org/officeDocument/2006/relationships/hyperlink" Target="https://authproxy.bma.org.uk/process/redirects?url=https://ovidsp.ovid.com/ovidweb.cgi?T=JS&amp;CSC=Y&amp;NEWS=N&amp;PAGE=fulltext&amp;D=emed13&amp;AN=52083053" TargetMode="External"/><Relationship Id="rId5013" Type="http://schemas.openxmlformats.org/officeDocument/2006/relationships/hyperlink" Target="https://doi.org/10.1016/j.encep.2010.12.007" TargetMode="External"/><Relationship Id="rId186" Type="http://schemas.openxmlformats.org/officeDocument/2006/relationships/hyperlink" Target="https://dx.doi.org/10.1213/ANE.0b013e31825c049f" TargetMode="External"/><Relationship Id="rId5014" Type="http://schemas.openxmlformats.org/officeDocument/2006/relationships/hyperlink" Target="https://dx.doi.org/10.1097/ADM.0000000000000929" TargetMode="External"/><Relationship Id="rId185" Type="http://schemas.openxmlformats.org/officeDocument/2006/relationships/hyperlink" Target="https://authproxy.bma.org.uk/process/redirects?url=https://ovidsp.ovid.com/ovidweb.cgi?T=JS&amp;CSC=Y&amp;NEWS=N&amp;PAGE=fulltext&amp;D=emed22&amp;AN=2011689892" TargetMode="External"/><Relationship Id="rId5011" Type="http://schemas.openxmlformats.org/officeDocument/2006/relationships/hyperlink" Target="https://dx.doi.org/10.1093/sleep/27.8.1499" TargetMode="External"/><Relationship Id="rId184" Type="http://schemas.openxmlformats.org/officeDocument/2006/relationships/hyperlink" Target="https://dx.doi.org/10.1016/j.jpsychires.2021.04.006" TargetMode="External"/><Relationship Id="rId5012" Type="http://schemas.openxmlformats.org/officeDocument/2006/relationships/hyperlink" Target="https://authproxy.bma.org.uk/process/redirects?url=https://ovidsp.ovid.com/ovidweb.cgi?T=JS&amp;CSC=Y&amp;NEWS=N&amp;PAGE=fulltext&amp;D=emed8&amp;AN=40041618" TargetMode="External"/><Relationship Id="rId5017" Type="http://schemas.openxmlformats.org/officeDocument/2006/relationships/hyperlink" Target="https://authproxy.bma.org.uk/process/redirects?url=https://ovidsp.ovid.com/ovidweb.cgi?T=JS&amp;CSC=Y&amp;NEWS=N&amp;PAGE=fulltext&amp;D=emed22&amp;AN=635015298" TargetMode="External"/><Relationship Id="rId5018" Type="http://schemas.openxmlformats.org/officeDocument/2006/relationships/hyperlink" Target="https://doi.org/10.1371/journal.pone.0104275" TargetMode="External"/><Relationship Id="rId189" Type="http://schemas.openxmlformats.org/officeDocument/2006/relationships/hyperlink" Target="https://doi.org/10.1016/j.drugalcdep.2010.12.016" TargetMode="External"/><Relationship Id="rId5015" Type="http://schemas.openxmlformats.org/officeDocument/2006/relationships/hyperlink" Target="https://authproxy.bma.org.uk/process/redirects?url=https://ovidsp.ovid.com/ovidweb.cgi?T=JS&amp;CSC=Y&amp;NEWS=N&amp;PAGE=fulltext&amp;D=emed24&amp;AN=2019799051" TargetMode="External"/><Relationship Id="rId188" Type="http://schemas.openxmlformats.org/officeDocument/2006/relationships/hyperlink" Target="https://doi.org/10.1080/10550490290088009" TargetMode="External"/><Relationship Id="rId5016" Type="http://schemas.openxmlformats.org/officeDocument/2006/relationships/hyperlink" Target="https://dx.doi.org/10.1097/PEC.0000000000001454" TargetMode="External"/><Relationship Id="rId5008" Type="http://schemas.openxmlformats.org/officeDocument/2006/relationships/hyperlink" Target="https://authproxy.bma.org.uk/process/redirects?url=https://ovidsp.ovid.com/ovidweb.cgi?T=JS&amp;CSC=Y&amp;NEWS=N&amp;PAGE=fulltext&amp;D=emed19&amp;AN=626006298" TargetMode="External"/><Relationship Id="rId5009" Type="http://schemas.openxmlformats.org/officeDocument/2006/relationships/hyperlink" Target="https://dx.doi.org/10.1097/CCM.0b013e3181f267ee" TargetMode="External"/><Relationship Id="rId183" Type="http://schemas.openxmlformats.org/officeDocument/2006/relationships/hyperlink" Target="https://authproxy.bma.org.uk/process/redirects?url=https://ovidsp.ovid.com/ovidweb.cgi?T=JS&amp;CSC=Y&amp;NEWS=N&amp;PAGE=fulltext&amp;D=emed17&amp;AN=614602705" TargetMode="External"/><Relationship Id="rId182" Type="http://schemas.openxmlformats.org/officeDocument/2006/relationships/hyperlink" Target="https://dx.doi.org/10.1002/phar.1877" TargetMode="External"/><Relationship Id="rId181" Type="http://schemas.openxmlformats.org/officeDocument/2006/relationships/hyperlink" Target="https://authproxy.bma.org.uk/process/redirects?url=https://ovidsp.ovid.com/ovidweb.cgi?T=JS&amp;CSC=Y&amp;NEWS=N&amp;PAGE=fulltext&amp;D=emed16&amp;AN=72133254" TargetMode="External"/><Relationship Id="rId180" Type="http://schemas.openxmlformats.org/officeDocument/2006/relationships/hyperlink" Target="https://dx.doi.org/10.1038/npp.2015.327" TargetMode="External"/><Relationship Id="rId176" Type="http://schemas.openxmlformats.org/officeDocument/2006/relationships/hyperlink" Target="https://dx.doi.org/10.1002/sim.9742" TargetMode="External"/><Relationship Id="rId5002" Type="http://schemas.openxmlformats.org/officeDocument/2006/relationships/hyperlink" Target="https://doi.org/10.1016/j.jad.2016.10.026" TargetMode="External"/><Relationship Id="rId175" Type="http://schemas.openxmlformats.org/officeDocument/2006/relationships/hyperlink" Target="https://authproxy.bma.org.uk/process/redirects?url=https://ovidsp.ovid.com/ovidweb.cgi?T=JS&amp;CSC=Y&amp;NEWS=N&amp;PAGE=fulltext&amp;D=emed14&amp;AN=52792406" TargetMode="External"/><Relationship Id="rId5003" Type="http://schemas.openxmlformats.org/officeDocument/2006/relationships/hyperlink" Target="https://dx.doi.org/10.1186/s13054-019-2358-0" TargetMode="External"/><Relationship Id="rId174" Type="http://schemas.openxmlformats.org/officeDocument/2006/relationships/hyperlink" Target="https://dx.doi.org/10.1016/j.jpsychires.2013.08.021" TargetMode="External"/><Relationship Id="rId5000" Type="http://schemas.openxmlformats.org/officeDocument/2006/relationships/hyperlink" Target="https://dx.doi.org/10.1016/j.jpainsymman.2006.09.015" TargetMode="External"/><Relationship Id="rId173" Type="http://schemas.openxmlformats.org/officeDocument/2006/relationships/hyperlink" Target="https://authproxy.bma.org.uk/process/redirects?url=https://ovidsp.ovid.com/ovidweb.cgi?T=JS&amp;CSC=Y&amp;NEWS=N&amp;PAGE=fulltext&amp;D=emed20&amp;AN=632344309" TargetMode="External"/><Relationship Id="rId5001" Type="http://schemas.openxmlformats.org/officeDocument/2006/relationships/hyperlink" Target="https://authproxy.bma.org.uk/process/redirects?url=https://ovidsp.ovid.com/ovidweb.cgi?T=JS&amp;CSC=Y&amp;NEWS=N&amp;PAGE=fulltext&amp;D=emed10&amp;AN=46482946" TargetMode="External"/><Relationship Id="rId5006" Type="http://schemas.openxmlformats.org/officeDocument/2006/relationships/hyperlink" Target="https://authproxy.bma.org.uk/process/redirects?url=https://ovidsp.ovid.com/ovidweb.cgi?T=JS&amp;CSC=Y&amp;NEWS=N&amp;PAGE=fulltext&amp;D=emed23&amp;AN=638844212" TargetMode="External"/><Relationship Id="rId179" Type="http://schemas.openxmlformats.org/officeDocument/2006/relationships/hyperlink" Target="https://authproxy.bma.org.uk/process/redirects?url=https://ovidsp.ovid.com/ovidweb.cgi?T=JS&amp;CSC=Y&amp;NEWS=N&amp;PAGE=fulltext&amp;D=emed21&amp;AN=634656405" TargetMode="External"/><Relationship Id="rId5007" Type="http://schemas.openxmlformats.org/officeDocument/2006/relationships/hyperlink" Target="https://dx.doi.org/10.1177/1178221818765773" TargetMode="External"/><Relationship Id="rId178" Type="http://schemas.openxmlformats.org/officeDocument/2006/relationships/hyperlink" Target="https://dx.doi.org/10.1097/adm.0000000000000742" TargetMode="External"/><Relationship Id="rId5004" Type="http://schemas.openxmlformats.org/officeDocument/2006/relationships/hyperlink" Target="https://authproxy.bma.org.uk/process/redirects?url=https://ovidsp.ovid.com/ovidweb.cgi?T=JS&amp;CSC=Y&amp;NEWS=N&amp;PAGE=fulltext&amp;D=emed20&amp;AN=627252689" TargetMode="External"/><Relationship Id="rId177" Type="http://schemas.openxmlformats.org/officeDocument/2006/relationships/hyperlink" Target="https://authproxy.bma.org.uk/process/redirects?url=https://ovidsp.ovid.com/ovidweb.cgi?T=JS&amp;CSC=Y&amp;NEWS=N&amp;PAGE=fulltext&amp;D=emexa&amp;AN=2022466896" TargetMode="External"/><Relationship Id="rId5005" Type="http://schemas.openxmlformats.org/officeDocument/2006/relationships/hyperlink" Target="https://dx.doi.org/10.1200/JCO.2022.40.16_suppl.e24008" TargetMode="External"/><Relationship Id="rId5031" Type="http://schemas.openxmlformats.org/officeDocument/2006/relationships/hyperlink" Target="https://dx.doi.org/10.1016/j.jceh.2023.07.379" TargetMode="External"/><Relationship Id="rId5032" Type="http://schemas.openxmlformats.org/officeDocument/2006/relationships/hyperlink" Target="https://authproxy.bma.org.uk/process/redirects?url=https://ovidsp.ovid.com/ovidweb.cgi?T=JS&amp;CSC=Y&amp;NEWS=N&amp;PAGE=fulltext&amp;D=emexb&amp;AN=2025966919" TargetMode="External"/><Relationship Id="rId5030" Type="http://schemas.openxmlformats.org/officeDocument/2006/relationships/hyperlink" Target="https://authproxy.bma.org.uk/process/redirects?url=https://ovidsp.ovid.com/ovidweb.cgi?T=JS&amp;CSC=Y&amp;NEWS=N&amp;PAGE=fulltext&amp;D=emed19&amp;AN=622376657" TargetMode="External"/><Relationship Id="rId5035" Type="http://schemas.openxmlformats.org/officeDocument/2006/relationships/hyperlink" Target="https://dx.doi.org/10.3389/fpsyt.2011.00043" TargetMode="External"/><Relationship Id="rId5036" Type="http://schemas.openxmlformats.org/officeDocument/2006/relationships/hyperlink" Target="https://authproxy.bma.org.uk/process/redirects?url=https://ovidsp.ovid.com/ovidweb.cgi?T=JS&amp;CSC=Y&amp;NEWS=N&amp;PAGE=fulltext&amp;D=emed12&amp;AN=365742891" TargetMode="External"/><Relationship Id="rId5033" Type="http://schemas.openxmlformats.org/officeDocument/2006/relationships/hyperlink" Target="https://dx.doi.org/10.5055/jom.2022.0721" TargetMode="External"/><Relationship Id="rId5034" Type="http://schemas.openxmlformats.org/officeDocument/2006/relationships/hyperlink" Target="https://authproxy.bma.org.uk/process/redirects?url=https://ovidsp.ovid.com/ovidweb.cgi?T=JS&amp;CSC=Y&amp;NEWS=N&amp;PAGE=fulltext&amp;D=emexa&amp;AN=2023159856" TargetMode="External"/><Relationship Id="rId5039" Type="http://schemas.openxmlformats.org/officeDocument/2006/relationships/hyperlink" Target="https://dx.doi.org/10.1016/j.neuroimage.2012.03.063" TargetMode="External"/><Relationship Id="rId5037" Type="http://schemas.openxmlformats.org/officeDocument/2006/relationships/hyperlink" Target="https://dx.doi.org/10.1021/acschemneuro.3c00618" TargetMode="External"/><Relationship Id="rId5038" Type="http://schemas.openxmlformats.org/officeDocument/2006/relationships/hyperlink" Target="https://authproxy.bma.org.uk/process/redirects?url=https://ovidsp.ovid.com/ovidweb.cgi?T=JS&amp;CSC=Y&amp;NEWS=N&amp;PAGE=fulltext&amp;D=emedx&amp;AN=642876825" TargetMode="External"/><Relationship Id="rId5020" Type="http://schemas.openxmlformats.org/officeDocument/2006/relationships/hyperlink" Target="https://authproxy.bma.org.uk/process/redirects?url=https://ovidsp.ovid.com/ovidweb.cgi?T=JS&amp;CSC=Y&amp;NEWS=N&amp;PAGE=fulltext&amp;D=emed24&amp;AN=2017612019" TargetMode="External"/><Relationship Id="rId5021" Type="http://schemas.openxmlformats.org/officeDocument/2006/relationships/hyperlink" Target="https://dx.doi.org/10.1371/journal.pone.0292648" TargetMode="External"/><Relationship Id="rId198" Type="http://schemas.openxmlformats.org/officeDocument/2006/relationships/hyperlink" Target="https://dx.doi.org/10.1007/s11845-021-02632-0" TargetMode="External"/><Relationship Id="rId5024" Type="http://schemas.openxmlformats.org/officeDocument/2006/relationships/hyperlink" Target="https://authproxy.bma.org.uk/process/redirects?url=https://ovidsp.ovid.com/ovidweb.cgi?T=JS&amp;CSC=Y&amp;NEWS=N&amp;PAGE=fulltext&amp;D=emed19&amp;AN=2000784488" TargetMode="External"/><Relationship Id="rId197" Type="http://schemas.openxmlformats.org/officeDocument/2006/relationships/hyperlink" Target="https://authproxy.bma.org.uk/process/redirects?url=https://ovidsp.ovid.com/ovidweb.cgi?T=JS&amp;CSC=Y&amp;NEWS=N&amp;PAGE=fulltext&amp;D=emed12&amp;AN=70595528" TargetMode="External"/><Relationship Id="rId5025" Type="http://schemas.openxmlformats.org/officeDocument/2006/relationships/hyperlink" Target="https://dx.doi.org/10.3389/fgene.2021.594250" TargetMode="External"/><Relationship Id="rId196" Type="http://schemas.openxmlformats.org/officeDocument/2006/relationships/hyperlink" Target="https://dx.doi.org/10.3109/13651501.2011.626556" TargetMode="External"/><Relationship Id="rId5022" Type="http://schemas.openxmlformats.org/officeDocument/2006/relationships/hyperlink" Target="https://authproxy.bma.org.uk/process/redirects?url=https://ovidsp.ovid.com/ovidweb.cgi?T=JS&amp;CSC=Y&amp;NEWS=N&amp;PAGE=fulltext&amp;D=emexb&amp;AN=2027863280" TargetMode="External"/><Relationship Id="rId195" Type="http://schemas.openxmlformats.org/officeDocument/2006/relationships/hyperlink" Target="https://dx.doi.org/10.3109/13651501.2011.626556" TargetMode="External"/><Relationship Id="rId5023" Type="http://schemas.openxmlformats.org/officeDocument/2006/relationships/hyperlink" Target="https://authproxy.bma.org.uk/process/redirects?url=https://ovidsp.ovid.com/ovidweb.cgi?T=JS&amp;CSC=Y&amp;NEWS=N&amp;PAGE=fulltext&amp;D=emed13&amp;AN=366120427" TargetMode="External"/><Relationship Id="rId5028" Type="http://schemas.openxmlformats.org/officeDocument/2006/relationships/hyperlink" Target="https://authproxy.bma.org.uk/process/redirects?url=https://ovidsp.ovid.com/ovidweb.cgi?T=JS&amp;CSC=Y&amp;NEWS=N&amp;PAGE=fulltext&amp;D=emed19&amp;AN=627851904" TargetMode="External"/><Relationship Id="rId5029" Type="http://schemas.openxmlformats.org/officeDocument/2006/relationships/hyperlink" Target="https://dx.doi.org/10.1002/ejp.1241" TargetMode="External"/><Relationship Id="rId5026" Type="http://schemas.openxmlformats.org/officeDocument/2006/relationships/hyperlink" Target="https://authproxy.bma.org.uk/process/redirects?url=https://ovidsp.ovid.com/ovidweb.cgi?T=JS&amp;CSC=Y&amp;NEWS=N&amp;PAGE=fulltext&amp;D=emed22&amp;AN=634682930" TargetMode="External"/><Relationship Id="rId199" Type="http://schemas.openxmlformats.org/officeDocument/2006/relationships/hyperlink" Target="https://authproxy.bma.org.uk/process/redirects?url=https://ovidsp.ovid.com/ovidweb.cgi?T=JS&amp;CSC=Y&amp;NEWS=N&amp;PAGE=fulltext&amp;D=emed24&amp;AN=2011510705" TargetMode="External"/><Relationship Id="rId5027" Type="http://schemas.openxmlformats.org/officeDocument/2006/relationships/hyperlink" Target="https://dx.doi.org/10.1097/ADM.0000000000000417" TargetMode="External"/><Relationship Id="rId150" Type="http://schemas.openxmlformats.org/officeDocument/2006/relationships/hyperlink" Target="https://authproxy.bma.org.uk/process/redirects?url=https://ovidsp.ovid.com/ovidweb.cgi?T=JS&amp;CSC=Y&amp;NEWS=N&amp;PAGE=fulltext&amp;D=emed19&amp;AN=620738839" TargetMode="External"/><Relationship Id="rId149" Type="http://schemas.openxmlformats.org/officeDocument/2006/relationships/hyperlink" Target="https://dx.doi.org/10.1080/02791072.2018.1435928" TargetMode="External"/><Relationship Id="rId148" Type="http://schemas.openxmlformats.org/officeDocument/2006/relationships/hyperlink" Target="https://authproxy.bma.org.uk/process/redirects?url=https://ovidsp.ovid.com/ovidweb.cgi?T=JS&amp;CSC=Y&amp;NEWS=N&amp;PAGE=fulltext&amp;D=emed14&amp;AN=52414087" TargetMode="External"/><Relationship Id="rId3270" Type="http://schemas.openxmlformats.org/officeDocument/2006/relationships/hyperlink" Target="https://dx.doi.org/10.1080/02699052.2018.1489980" TargetMode="External"/><Relationship Id="rId3272" Type="http://schemas.openxmlformats.org/officeDocument/2006/relationships/hyperlink" Target="https://authproxy.bma.org.uk/process/redirects?url=https://ovidsp.ovid.com/ovidweb.cgi?T=JS&amp;CSC=Y&amp;NEWS=N&amp;PAGE=fulltext&amp;D=emed8&amp;AN=38470170" TargetMode="External"/><Relationship Id="rId3271" Type="http://schemas.openxmlformats.org/officeDocument/2006/relationships/hyperlink" Target="https://authproxy.bma.org.uk/process/redirects?url=https://ovidsp.ovid.com/ovidweb.cgi?T=JS&amp;CSC=Y&amp;NEWS=N&amp;PAGE=fulltext&amp;D=emed19&amp;AN=622800397" TargetMode="External"/><Relationship Id="rId143" Type="http://schemas.openxmlformats.org/officeDocument/2006/relationships/hyperlink" Target="https://authproxy.bma.org.uk/process/redirects?url=https://ovidsp.ovid.com/ovidweb.cgi?T=JS&amp;CSC=Y&amp;NEWS=N&amp;PAGE=fulltext&amp;D=emed13&amp;AN=365995933" TargetMode="External"/><Relationship Id="rId3274" Type="http://schemas.openxmlformats.org/officeDocument/2006/relationships/hyperlink" Target="https://authproxy.bma.org.uk/process/redirects?url=https://ovidsp.ovid.com/ovidweb.cgi?T=JS&amp;CSC=Y&amp;NEWS=N&amp;PAGE=fulltext&amp;D=emed24&amp;AN=2015912840" TargetMode="External"/><Relationship Id="rId142" Type="http://schemas.openxmlformats.org/officeDocument/2006/relationships/hyperlink" Target="https://dx.doi.org/10.1080/09540121.2011.650676" TargetMode="External"/><Relationship Id="rId3273" Type="http://schemas.openxmlformats.org/officeDocument/2006/relationships/hyperlink" Target="https://dx.doi.org/10.1016/j.surg.2021.11.008" TargetMode="External"/><Relationship Id="rId141" Type="http://schemas.openxmlformats.org/officeDocument/2006/relationships/hyperlink" Target="https://authproxy.bma.org.uk/process/redirects?url=https://ovidsp.ovid.com/ovidweb.cgi?T=JS&amp;CSC=Y&amp;NEWS=N&amp;PAGE=fulltext&amp;D=emed20&amp;AN=2001471420" TargetMode="External"/><Relationship Id="rId3276" Type="http://schemas.openxmlformats.org/officeDocument/2006/relationships/hyperlink" Target="https://authproxy.bma.org.uk/process/redirects?url=https://ovidsp.ovid.com/ovidweb.cgi?T=JS&amp;CSC=Y&amp;NEWS=N&amp;PAGE=fulltext&amp;D=emed21&amp;AN=2004735998" TargetMode="External"/><Relationship Id="rId140" Type="http://schemas.openxmlformats.org/officeDocument/2006/relationships/hyperlink" Target="https://dx.doi.org/10.1016/j.jad.2019.01.015" TargetMode="External"/><Relationship Id="rId3275" Type="http://schemas.openxmlformats.org/officeDocument/2006/relationships/hyperlink" Target="https://dx.doi.org/10.1111/ajad.13048" TargetMode="External"/><Relationship Id="rId147" Type="http://schemas.openxmlformats.org/officeDocument/2006/relationships/hyperlink" Target="https://dx.doi.org/10.1016/j.genhosppsych.2012.12.005" TargetMode="External"/><Relationship Id="rId3278" Type="http://schemas.openxmlformats.org/officeDocument/2006/relationships/hyperlink" Target="https://authproxy.bma.org.uk/process/redirects?url=https://ovidsp.ovid.com/ovidweb.cgi?T=JS&amp;CSC=Y&amp;NEWS=N&amp;PAGE=fulltext&amp;D=emed13&amp;AN=365864646" TargetMode="External"/><Relationship Id="rId146" Type="http://schemas.openxmlformats.org/officeDocument/2006/relationships/hyperlink" Target="https://doi.org/10.1186/s12954-017-0185-7" TargetMode="External"/><Relationship Id="rId3277" Type="http://schemas.openxmlformats.org/officeDocument/2006/relationships/hyperlink" Target="https://dx.doi.org/10.2174/157015912803217288" TargetMode="External"/><Relationship Id="rId145" Type="http://schemas.openxmlformats.org/officeDocument/2006/relationships/hyperlink" Target="https://doi.org/10.1080/02791072.2018.1562132" TargetMode="External"/><Relationship Id="rId144" Type="http://schemas.openxmlformats.org/officeDocument/2006/relationships/hyperlink" Target="https://authproxy.bma.org.uk/process/redirects?url=https://ovidsp.ovid.com/ovidweb.cgi?T=JS&amp;CSC=Y&amp;NEWS=N&amp;PAGE=fulltext&amp;D=emed15&amp;AN=71494701" TargetMode="External"/><Relationship Id="rId3279" Type="http://schemas.openxmlformats.org/officeDocument/2006/relationships/hyperlink" Target="https://authproxy.bma.org.uk/process/redirects?url=https://ovidsp.ovid.com/ovidweb.cgi?T=JS&amp;CSC=Y&amp;NEWS=N&amp;PAGE=fulltext&amp;D=emed16&amp;AN=72086653" TargetMode="External"/><Relationship Id="rId139" Type="http://schemas.openxmlformats.org/officeDocument/2006/relationships/hyperlink" Target="https://doi.org/10.1016/j.jsat.2013.04.004" TargetMode="External"/><Relationship Id="rId138" Type="http://schemas.openxmlformats.org/officeDocument/2006/relationships/hyperlink" Target="https://doi.org/10.1111/j.1360-0443.2006.01630.x" TargetMode="External"/><Relationship Id="rId137" Type="http://schemas.openxmlformats.org/officeDocument/2006/relationships/hyperlink" Target="https://doi.org/10.1017/S0033291703001648" TargetMode="External"/><Relationship Id="rId4590" Type="http://schemas.openxmlformats.org/officeDocument/2006/relationships/hyperlink" Target="https://authproxy.bma.org.uk/process/redirects?url=https://ovidsp.ovid.com/ovidweb.cgi?T=JS&amp;CSC=Y&amp;NEWS=N&amp;PAGE=fulltext&amp;D=emed18&amp;AN=619304516" TargetMode="External"/><Relationship Id="rId3261" Type="http://schemas.openxmlformats.org/officeDocument/2006/relationships/hyperlink" Target="https://authproxy.bma.org.uk/process/redirects?url=https://ovidsp.ovid.com/ovidweb.cgi?T=JS&amp;CSC=Y&amp;NEWS=N&amp;PAGE=fulltext&amp;D=emed24&amp;AN=2019229066" TargetMode="External"/><Relationship Id="rId4592" Type="http://schemas.openxmlformats.org/officeDocument/2006/relationships/hyperlink" Target="https://authproxy.bma.org.uk/process/redirects?url=https://ovidsp.ovid.com/ovidweb.cgi?T=JS&amp;CSC=Y&amp;NEWS=N&amp;PAGE=fulltext&amp;D=emed14&amp;AN=52430814" TargetMode="External"/><Relationship Id="rId3260" Type="http://schemas.openxmlformats.org/officeDocument/2006/relationships/hyperlink" Target="https://dx.doi.org/10.1093/brain/awab462" TargetMode="External"/><Relationship Id="rId4591" Type="http://schemas.openxmlformats.org/officeDocument/2006/relationships/hyperlink" Target="https://dx.doi.org/10.1016/j.drugalcdep.2013.01.010" TargetMode="External"/><Relationship Id="rId132" Type="http://schemas.openxmlformats.org/officeDocument/2006/relationships/hyperlink" Target="https://doi.org/10.1093/alcalc/36.5.426" TargetMode="External"/><Relationship Id="rId3263" Type="http://schemas.openxmlformats.org/officeDocument/2006/relationships/hyperlink" Target="https://authproxy.bma.org.uk/process/redirects?url=https://ovidsp.ovid.com/ovidweb.cgi?T=JS&amp;CSC=Y&amp;NEWS=N&amp;PAGE=fulltext&amp;D=emed20&amp;AN=628679906" TargetMode="External"/><Relationship Id="rId4594" Type="http://schemas.openxmlformats.org/officeDocument/2006/relationships/hyperlink" Target="https://authproxy.bma.org.uk/process/redirects?url=https://ovidsp.ovid.com/ovidweb.cgi?T=JS&amp;CSC=Y&amp;NEWS=N&amp;PAGE=fulltext&amp;D=emed21&amp;AN=2008354032" TargetMode="External"/><Relationship Id="rId131" Type="http://schemas.openxmlformats.org/officeDocument/2006/relationships/hyperlink" Target="https://authproxy.bma.org.uk/process/redirects?url=https://ovidsp.ovid.com/ovidweb.cgi?T=JS&amp;CSC=Y&amp;NEWS=N&amp;PAGE=fulltext&amp;D=emed9&amp;AN=44622929" TargetMode="External"/><Relationship Id="rId3262" Type="http://schemas.openxmlformats.org/officeDocument/2006/relationships/hyperlink" Target="https://dx.doi.org/10.1055/s-0039-1683517" TargetMode="External"/><Relationship Id="rId4593" Type="http://schemas.openxmlformats.org/officeDocument/2006/relationships/hyperlink" Target="https://dx.doi.org/10.1016/j.eclinm.2020.100592" TargetMode="External"/><Relationship Id="rId130" Type="http://schemas.openxmlformats.org/officeDocument/2006/relationships/hyperlink" Target="https://dx.doi.org/10.1017/S0265021506000950" TargetMode="External"/><Relationship Id="rId3265" Type="http://schemas.openxmlformats.org/officeDocument/2006/relationships/hyperlink" Target="https://authproxy.bma.org.uk/process/redirects?url=https://ovidsp.ovid.com/ovidweb.cgi?T=JS&amp;CSC=Y&amp;NEWS=N&amp;PAGE=fulltext&amp;D=emed6&amp;AN=28369621" TargetMode="External"/><Relationship Id="rId4596" Type="http://schemas.openxmlformats.org/officeDocument/2006/relationships/hyperlink" Target="https://dx.doi.org/10.1016/j.pain.2011.08.018" TargetMode="External"/><Relationship Id="rId3264" Type="http://schemas.openxmlformats.org/officeDocument/2006/relationships/hyperlink" Target="https://dx.doi.org/10.1176/jnp.10.3.249" TargetMode="External"/><Relationship Id="rId4595" Type="http://schemas.openxmlformats.org/officeDocument/2006/relationships/hyperlink" Target="https://dx.doi.org/10.1016/j.pain.2011.08.018" TargetMode="External"/><Relationship Id="rId136" Type="http://schemas.openxmlformats.org/officeDocument/2006/relationships/hyperlink" Target="https://doi.org/10.2147/NDT.S358782" TargetMode="External"/><Relationship Id="rId3267" Type="http://schemas.openxmlformats.org/officeDocument/2006/relationships/hyperlink" Target="https://authproxy.bma.org.uk/process/redirects?url=https://ovidsp.ovid.com/ovidweb.cgi?T=JS&amp;CSC=Y&amp;NEWS=N&amp;PAGE=fulltext&amp;D=empp&amp;AN=2014022821" TargetMode="External"/><Relationship Id="rId4598" Type="http://schemas.openxmlformats.org/officeDocument/2006/relationships/hyperlink" Target="https://dx.doi.org/10.1111/bdi.13098" TargetMode="External"/><Relationship Id="rId135" Type="http://schemas.openxmlformats.org/officeDocument/2006/relationships/hyperlink" Target="https://doi.org/10.1016/S0376-8716(99)00151-9" TargetMode="External"/><Relationship Id="rId3266" Type="http://schemas.openxmlformats.org/officeDocument/2006/relationships/hyperlink" Target="https://dx.doi.org/10.1101/2021.06.29.21259609" TargetMode="External"/><Relationship Id="rId4597" Type="http://schemas.openxmlformats.org/officeDocument/2006/relationships/hyperlink" Target="https://authproxy.bma.org.uk/process/redirects?url=https://ovidsp.ovid.com/ovidweb.cgi?T=JS&amp;CSC=Y&amp;NEWS=N&amp;PAGE=fulltext&amp;D=emed13&amp;AN=51679911" TargetMode="External"/><Relationship Id="rId134" Type="http://schemas.openxmlformats.org/officeDocument/2006/relationships/hyperlink" Target="https://authproxy.bma.org.uk/process/redirects?url=https://ovidsp.ovid.com/ovidweb.cgi?T=JS&amp;CSC=Y&amp;NEWS=N&amp;PAGE=fulltext&amp;D=emed9&amp;AN=39656101" TargetMode="External"/><Relationship Id="rId3269" Type="http://schemas.openxmlformats.org/officeDocument/2006/relationships/hyperlink" Target="https://doi.org/10.1016/j.drugalcdep.2007.10.008" TargetMode="External"/><Relationship Id="rId133" Type="http://schemas.openxmlformats.org/officeDocument/2006/relationships/hyperlink" Target="https://dx.doi.org/10.1016/j.drugalcdep.2004.07.008" TargetMode="External"/><Relationship Id="rId3268" Type="http://schemas.openxmlformats.org/officeDocument/2006/relationships/hyperlink" Target="https://doi.org/10.1016/j.jad.2012.04.032" TargetMode="External"/><Relationship Id="rId4599" Type="http://schemas.openxmlformats.org/officeDocument/2006/relationships/hyperlink" Target="https://authproxy.bma.org.uk/process/redirects?url=https://ovidsp.ovid.com/ovidweb.cgi?T=JS&amp;CSC=Y&amp;NEWS=N&amp;PAGE=fulltext&amp;D=emed22&amp;AN=635466782" TargetMode="External"/><Relationship Id="rId172" Type="http://schemas.openxmlformats.org/officeDocument/2006/relationships/hyperlink" Target="https://authproxy.bma.org.uk/process/redirects?url=https://ovidsp.ovid.com/ovidweb.cgi?T=JS&amp;CSC=Y&amp;NEWS=N&amp;PAGE=fulltext&amp;D=emexb&amp;AN=2021972180" TargetMode="External"/><Relationship Id="rId171" Type="http://schemas.openxmlformats.org/officeDocument/2006/relationships/hyperlink" Target="https://dx.doi.org/10.1515/sjpain-2022-0083" TargetMode="External"/><Relationship Id="rId170" Type="http://schemas.openxmlformats.org/officeDocument/2006/relationships/hyperlink" Target="https://authproxy.bma.org.uk/process/redirects?url=https://ovidsp.ovid.com/ovidweb.cgi?T=JS&amp;CSC=Y&amp;NEWS=N&amp;PAGE=fulltext&amp;D=emed24&amp;AN=2017284419" TargetMode="External"/><Relationship Id="rId3290" Type="http://schemas.openxmlformats.org/officeDocument/2006/relationships/hyperlink" Target="https://doi.org/10.1186/1477-7517-8-31" TargetMode="External"/><Relationship Id="rId3292" Type="http://schemas.openxmlformats.org/officeDocument/2006/relationships/hyperlink" Target="https://authproxy.bma.org.uk/process/redirects?url=https://ovidsp.ovid.com/ovidweb.cgi?T=JS&amp;CSC=Y&amp;NEWS=N&amp;PAGE=fulltext&amp;D=emed8&amp;AN=36974817" TargetMode="External"/><Relationship Id="rId3291" Type="http://schemas.openxmlformats.org/officeDocument/2006/relationships/hyperlink" Target="https://dx.doi.org/10.1016/S1389-9457%2803%2900119-9" TargetMode="External"/><Relationship Id="rId3294" Type="http://schemas.openxmlformats.org/officeDocument/2006/relationships/hyperlink" Target="https://authproxy.bma.org.uk/process/redirects?url=https://ovidsp.ovid.com/ovidweb.cgi?T=JS&amp;CSC=Y&amp;NEWS=N&amp;PAGE=fulltext&amp;D=emed20&amp;AN=2002663747" TargetMode="External"/><Relationship Id="rId3293" Type="http://schemas.openxmlformats.org/officeDocument/2006/relationships/hyperlink" Target="https://dx.doi.org/10.1097/ANA.0000000000000193" TargetMode="External"/><Relationship Id="rId165" Type="http://schemas.openxmlformats.org/officeDocument/2006/relationships/hyperlink" Target="https://dx.doi.org/10.1136/tsaco-2022-000904" TargetMode="External"/><Relationship Id="rId3296" Type="http://schemas.openxmlformats.org/officeDocument/2006/relationships/hyperlink" Target="https://authproxy.bma.org.uk/process/redirects?url=https://ovidsp.ovid.com/ovidweb.cgi?T=JS&amp;CSC=Y&amp;NEWS=N&amp;PAGE=fulltext&amp;D=emed20&amp;AN=629324271" TargetMode="External"/><Relationship Id="rId164" Type="http://schemas.openxmlformats.org/officeDocument/2006/relationships/hyperlink" Target="https://authproxy.bma.org.uk/process/redirects?url=https://ovidsp.ovid.com/ovidweb.cgi?T=JS&amp;CSC=Y&amp;NEWS=N&amp;PAGE=fulltext&amp;D=emexa&amp;AN=2022281475" TargetMode="External"/><Relationship Id="rId3295" Type="http://schemas.openxmlformats.org/officeDocument/2006/relationships/hyperlink" Target="https://dx.doi.org/10.1200/JCO.2019.37.15-suppl.e7129" TargetMode="External"/><Relationship Id="rId163" Type="http://schemas.openxmlformats.org/officeDocument/2006/relationships/hyperlink" Target="https://dx.doi.org/10.1186/s12871-023-02062-8" TargetMode="External"/><Relationship Id="rId3298" Type="http://schemas.openxmlformats.org/officeDocument/2006/relationships/hyperlink" Target="https://authproxy.bma.org.uk/process/redirects?url=https://ovidsp.ovid.com/ovidweb.cgi?T=JS&amp;CSC=Y&amp;NEWS=N&amp;PAGE=fulltext&amp;D=emed20&amp;AN=627700108" TargetMode="External"/><Relationship Id="rId162" Type="http://schemas.openxmlformats.org/officeDocument/2006/relationships/hyperlink" Target="https://doi.org/10.3109/10826084.2012.686142" TargetMode="External"/><Relationship Id="rId3297" Type="http://schemas.openxmlformats.org/officeDocument/2006/relationships/hyperlink" Target="https://doi.org/10.1111/add.13491" TargetMode="External"/><Relationship Id="rId169" Type="http://schemas.openxmlformats.org/officeDocument/2006/relationships/hyperlink" Target="https://dx.doi.org/10.1016/j.arth.2022.02.032" TargetMode="External"/><Relationship Id="rId168" Type="http://schemas.openxmlformats.org/officeDocument/2006/relationships/hyperlink" Target="https://authproxy.bma.org.uk/process/redirects?url=https://ovidsp.ovid.com/ovidweb.cgi?T=JS&amp;CSC=Y&amp;NEWS=N&amp;PAGE=fulltext&amp;D=emed19&amp;AN=620706993" TargetMode="External"/><Relationship Id="rId3299" Type="http://schemas.openxmlformats.org/officeDocument/2006/relationships/hyperlink" Target="https://dx.doi.org/10.1097/PEC.0b013e31816ffbe8" TargetMode="External"/><Relationship Id="rId167" Type="http://schemas.openxmlformats.org/officeDocument/2006/relationships/hyperlink" Target="https://dx.doi.org/10.1016/j.pan.2018.02.001" TargetMode="External"/><Relationship Id="rId166" Type="http://schemas.openxmlformats.org/officeDocument/2006/relationships/hyperlink" Target="https://authproxy.bma.org.uk/process/redirects?url=https://ovidsp.ovid.com/ovidweb.cgi?T=JS&amp;CSC=Y&amp;NEWS=N&amp;PAGE=fulltext&amp;D=emed24&amp;AN=637777313" TargetMode="External"/><Relationship Id="rId161" Type="http://schemas.openxmlformats.org/officeDocument/2006/relationships/hyperlink" Target="https://doi.org/10.1037/a0020549" TargetMode="External"/><Relationship Id="rId160" Type="http://schemas.openxmlformats.org/officeDocument/2006/relationships/hyperlink" Target="https://doi.org/10.3109/10826089009056224" TargetMode="External"/><Relationship Id="rId159" Type="http://schemas.openxmlformats.org/officeDocument/2006/relationships/hyperlink" Target="https://authproxy.bma.org.uk/process/redirects?url=https://ovidsp.ovid.com/ovidweb.cgi?T=JS&amp;CSC=Y&amp;NEWS=N&amp;PAGE=fulltext&amp;D=emed11&amp;AN=70204962" TargetMode="External"/><Relationship Id="rId3281" Type="http://schemas.openxmlformats.org/officeDocument/2006/relationships/hyperlink" Target="https://authproxy.bma.org.uk/process/redirects?url=https://ovidsp.ovid.com/ovidweb.cgi?T=JS&amp;CSC=Y&amp;NEWS=N&amp;PAGE=fulltext&amp;D=emed18&amp;AN=610987879" TargetMode="External"/><Relationship Id="rId3280" Type="http://schemas.openxmlformats.org/officeDocument/2006/relationships/hyperlink" Target="https://dx.doi.org/10.1007/s11999-016-4931-z" TargetMode="External"/><Relationship Id="rId3283" Type="http://schemas.openxmlformats.org/officeDocument/2006/relationships/hyperlink" Target="https://dx.doi.org/10.1002/art.39448" TargetMode="External"/><Relationship Id="rId3282" Type="http://schemas.openxmlformats.org/officeDocument/2006/relationships/hyperlink" Target="https://doi.org/10.1111/ajad.12859" TargetMode="External"/><Relationship Id="rId154" Type="http://schemas.openxmlformats.org/officeDocument/2006/relationships/hyperlink" Target="https://doi.org/10.3109/10826088309027352" TargetMode="External"/><Relationship Id="rId3285" Type="http://schemas.openxmlformats.org/officeDocument/2006/relationships/hyperlink" Target="https://doi.org/10.1080/095952304100017044163" TargetMode="External"/><Relationship Id="rId153" Type="http://schemas.openxmlformats.org/officeDocument/2006/relationships/hyperlink" Target="https://doi.org/10.1007/s10461-009-9660-9" TargetMode="External"/><Relationship Id="rId3284" Type="http://schemas.openxmlformats.org/officeDocument/2006/relationships/hyperlink" Target="https://authproxy.bma.org.uk/process/redirects?url=https://ovidsp.ovid.com/ovidweb.cgi?T=JS&amp;CSC=Y&amp;NEWS=N&amp;PAGE=fulltext&amp;D=emed16&amp;AN=72093959" TargetMode="External"/><Relationship Id="rId152" Type="http://schemas.openxmlformats.org/officeDocument/2006/relationships/hyperlink" Target="https://authproxy.bma.org.uk/process/redirects?url=https://ovidsp.ovid.com/ovidweb.cgi?T=JS&amp;CSC=Y&amp;NEWS=N&amp;PAGE=fulltext&amp;D=emed18&amp;AN=614115871" TargetMode="External"/><Relationship Id="rId3287" Type="http://schemas.openxmlformats.org/officeDocument/2006/relationships/hyperlink" Target="https://authproxy.bma.org.uk/process/redirects?url=https://ovidsp.ovid.com/ovidweb.cgi?T=JS&amp;CSC=Y&amp;NEWS=N&amp;PAGE=fulltext&amp;D=emed21&amp;AN=634099112" TargetMode="External"/><Relationship Id="rId151" Type="http://schemas.openxmlformats.org/officeDocument/2006/relationships/hyperlink" Target="https://dx.doi.org/10.1016/j.jad.2016.12.052" TargetMode="External"/><Relationship Id="rId3286" Type="http://schemas.openxmlformats.org/officeDocument/2006/relationships/hyperlink" Target="https://dx.doi.org/10.1111/papr.12886" TargetMode="External"/><Relationship Id="rId158" Type="http://schemas.openxmlformats.org/officeDocument/2006/relationships/hyperlink" Target="https://dx.doi.org/10.1111/j.1526-4637.2008.00537.x" TargetMode="External"/><Relationship Id="rId3289" Type="http://schemas.openxmlformats.org/officeDocument/2006/relationships/hyperlink" Target="https://authproxy.bma.org.uk/process/redirects?url=https://ovidsp.ovid.com/ovidweb.cgi?T=JS&amp;CSC=Y&amp;NEWS=N&amp;PAGE=fulltext&amp;D=emed15&amp;AN=53281167" TargetMode="External"/><Relationship Id="rId157" Type="http://schemas.openxmlformats.org/officeDocument/2006/relationships/hyperlink" Target="https://authproxy.bma.org.uk/process/redirects?url=https://ovidsp.ovid.com/ovidweb.cgi?T=JS&amp;CSC=Y&amp;NEWS=N&amp;PAGE=fulltext&amp;D=emed12&amp;AN=362976151" TargetMode="External"/><Relationship Id="rId3288" Type="http://schemas.openxmlformats.org/officeDocument/2006/relationships/hyperlink" Target="https://dx.doi.org/10.1016/j.drugalcdep.2014.06.044" TargetMode="External"/><Relationship Id="rId156" Type="http://schemas.openxmlformats.org/officeDocument/2006/relationships/hyperlink" Target="http://dx.doi.org/10.1177/070674371105601107" TargetMode="External"/><Relationship Id="rId155" Type="http://schemas.openxmlformats.org/officeDocument/2006/relationships/hyperlink" Target="http://dx.doi.org/10.1177/070674371105601107" TargetMode="External"/><Relationship Id="rId2820" Type="http://schemas.openxmlformats.org/officeDocument/2006/relationships/hyperlink" Target="https://dx.doi.org/10.1101/2023.01.11.23284248" TargetMode="External"/><Relationship Id="rId2821" Type="http://schemas.openxmlformats.org/officeDocument/2006/relationships/hyperlink" Target="https://authproxy.bma.org.uk/process/redirects?url=https://ovidsp.ovid.com/ovidweb.cgi?T=JS&amp;CSC=Y&amp;NEWS=N&amp;PAGE=fulltext&amp;D=empp&amp;AN=2022547978" TargetMode="External"/><Relationship Id="rId2822" Type="http://schemas.openxmlformats.org/officeDocument/2006/relationships/hyperlink" Target="https://dx.doi.org/10.1213/ANE.0000000000005875" TargetMode="External"/><Relationship Id="rId2823" Type="http://schemas.openxmlformats.org/officeDocument/2006/relationships/hyperlink" Target="https://authproxy.bma.org.uk/process/redirects?url=https://ovidsp.ovid.com/ovidweb.cgi?T=JS&amp;CSC=Y&amp;NEWS=N&amp;PAGE=fulltext&amp;D=emed24&amp;AN=2020368889" TargetMode="External"/><Relationship Id="rId2824" Type="http://schemas.openxmlformats.org/officeDocument/2006/relationships/hyperlink" Target="https://authproxy.bma.org.uk/process/redirects?url=https://ovidsp.ovid.com/ovidweb.cgi?T=JS&amp;CSC=Y&amp;NEWS=N&amp;PAGE=fulltext&amp;D=emed16&amp;AN=71846833" TargetMode="External"/><Relationship Id="rId2825" Type="http://schemas.openxmlformats.org/officeDocument/2006/relationships/hyperlink" Target="https://dx.doi.org/10.1016/j.egja.2011.10.003" TargetMode="External"/><Relationship Id="rId2826" Type="http://schemas.openxmlformats.org/officeDocument/2006/relationships/hyperlink" Target="https://authproxy.bma.org.uk/process/redirects?url=https://ovidsp.ovid.com/ovidweb.cgi?T=JS&amp;CSC=Y&amp;NEWS=N&amp;PAGE=fulltext&amp;D=emed13&amp;AN=51715988" TargetMode="External"/><Relationship Id="rId2827" Type="http://schemas.openxmlformats.org/officeDocument/2006/relationships/hyperlink" Target="https://authproxy.bma.org.uk/process/redirects?url=https://ovidsp.ovid.com/ovidweb.cgi?T=JS&amp;CSC=Y&amp;NEWS=N&amp;PAGE=fulltext&amp;D=emed11&amp;AN=358307650" TargetMode="External"/><Relationship Id="rId2828" Type="http://schemas.openxmlformats.org/officeDocument/2006/relationships/hyperlink" Target="https://dx.doi.org/10.2174/138945005774574533" TargetMode="External"/><Relationship Id="rId2829" Type="http://schemas.openxmlformats.org/officeDocument/2006/relationships/hyperlink" Target="https://authproxy.bma.org.uk/process/redirects?url=https://ovidsp.ovid.com/ovidweb.cgi?T=JS&amp;CSC=Y&amp;NEWS=N&amp;PAGE=fulltext&amp;D=emed9&amp;AN=41472492" TargetMode="External"/><Relationship Id="rId5093" Type="http://schemas.openxmlformats.org/officeDocument/2006/relationships/hyperlink" Target="https://doi.org/10.1097/QAI.0b013e3182097426" TargetMode="External"/><Relationship Id="rId5094" Type="http://schemas.openxmlformats.org/officeDocument/2006/relationships/hyperlink" Target="https://dx.doi.org/10.1111/j.1399-5618.2012.00977.x" TargetMode="External"/><Relationship Id="rId5091" Type="http://schemas.openxmlformats.org/officeDocument/2006/relationships/hyperlink" Target="https://dx.doi.org/10.1348/014466505X68069" TargetMode="External"/><Relationship Id="rId5092" Type="http://schemas.openxmlformats.org/officeDocument/2006/relationships/hyperlink" Target="https://authproxy.bma.org.uk/process/redirects?url=https://ovidsp.ovid.com/ovidweb.cgi?T=JS&amp;CSC=Y&amp;NEWS=N&amp;PAGE=fulltext&amp;D=emed9&amp;AN=44420301" TargetMode="External"/><Relationship Id="rId5097" Type="http://schemas.openxmlformats.org/officeDocument/2006/relationships/hyperlink" Target="https://authproxy.bma.org.uk/process/redirects?url=https://ovidsp.ovid.com/ovidweb.cgi?T=JS&amp;CSC=Y&amp;NEWS=N&amp;PAGE=fulltext&amp;D=emexa&amp;AN=2018819775" TargetMode="External"/><Relationship Id="rId5098" Type="http://schemas.openxmlformats.org/officeDocument/2006/relationships/hyperlink" Target="https://dx.doi.org/10.3111/13696998.2011.642090" TargetMode="External"/><Relationship Id="rId5095" Type="http://schemas.openxmlformats.org/officeDocument/2006/relationships/hyperlink" Target="https://authproxy.bma.org.uk/process/redirects?url=https://ovidsp.ovid.com/ovidweb.cgi?T=JS&amp;CSC=Y&amp;NEWS=N&amp;PAGE=fulltext&amp;D=emed13&amp;AN=70695460" TargetMode="External"/><Relationship Id="rId5096" Type="http://schemas.openxmlformats.org/officeDocument/2006/relationships/hyperlink" Target="https://dx.doi.org/10.2147/CEOR.S367458" TargetMode="External"/><Relationship Id="rId5099" Type="http://schemas.openxmlformats.org/officeDocument/2006/relationships/hyperlink" Target="https://authproxy.bma.org.uk/process/redirects?url=https://ovidsp.ovid.com/ovidweb.cgi?T=JS&amp;CSC=Y&amp;NEWS=N&amp;PAGE=fulltext&amp;D=emed13&amp;AN=364418083" TargetMode="External"/><Relationship Id="rId2810" Type="http://schemas.openxmlformats.org/officeDocument/2006/relationships/hyperlink" Target="https://dx.doi.org/10.1093/neuros/nyx417" TargetMode="External"/><Relationship Id="rId2811" Type="http://schemas.openxmlformats.org/officeDocument/2006/relationships/hyperlink" Target="https://authproxy.bma.org.uk/process/redirects?url=https://ovidsp.ovid.com/ovidweb.cgi?T=JS&amp;CSC=Y&amp;NEWS=N&amp;PAGE=fulltext&amp;D=emed18&amp;AN=620760025" TargetMode="External"/><Relationship Id="rId2812" Type="http://schemas.openxmlformats.org/officeDocument/2006/relationships/hyperlink" Target="https://dx.doi.org/10.1007/s12028-023-01853-8" TargetMode="External"/><Relationship Id="rId2813" Type="http://schemas.openxmlformats.org/officeDocument/2006/relationships/hyperlink" Target="https://authproxy.bma.org.uk/process/redirects?url=https://ovidsp.ovid.com/ovidweb.cgi?T=JS&amp;CSC=Y&amp;NEWS=N&amp;PAGE=fulltext&amp;D=emexb&amp;AN=2025840817" TargetMode="External"/><Relationship Id="rId2814" Type="http://schemas.openxmlformats.org/officeDocument/2006/relationships/hyperlink" Target="https://dx.doi.org/10.1182/blood-2022-170695" TargetMode="External"/><Relationship Id="rId2815" Type="http://schemas.openxmlformats.org/officeDocument/2006/relationships/hyperlink" Target="https://authproxy.bma.org.uk/process/redirects?url=https://ovidsp.ovid.com/ovidweb.cgi?T=JS&amp;CSC=Y&amp;NEWS=N&amp;PAGE=fulltext&amp;D=emexb&amp;AN=2028416546" TargetMode="External"/><Relationship Id="rId2816" Type="http://schemas.openxmlformats.org/officeDocument/2006/relationships/hyperlink" Target="https://doi.org/10.1111/j.1360-0443.2008.02394.x" TargetMode="External"/><Relationship Id="rId2817" Type="http://schemas.openxmlformats.org/officeDocument/2006/relationships/hyperlink" Target="https://dx.doi.org/10.1056/NEJMoa2302399" TargetMode="External"/><Relationship Id="rId2818" Type="http://schemas.openxmlformats.org/officeDocument/2006/relationships/hyperlink" Target="https://authproxy.bma.org.uk/process/redirects?url=https://ovidsp.ovid.com/ovidweb.cgi?T=JS&amp;CSC=Y&amp;NEWS=N&amp;PAGE=fulltext&amp;D=emexb&amp;AN=2025555080" TargetMode="External"/><Relationship Id="rId2819" Type="http://schemas.openxmlformats.org/officeDocument/2006/relationships/hyperlink" Target="https://doi.org/10.1556/2054.2021.00179" TargetMode="External"/><Relationship Id="rId5090" Type="http://schemas.openxmlformats.org/officeDocument/2006/relationships/hyperlink" Target="https://authproxy.bma.org.uk/process/redirects?url=https://ovidsp.ovid.com/ovidweb.cgi?T=JS&amp;CSC=Y&amp;NEWS=N&amp;PAGE=fulltext&amp;D=emexb&amp;AN=2019386967" TargetMode="External"/><Relationship Id="rId5082" Type="http://schemas.openxmlformats.org/officeDocument/2006/relationships/hyperlink" Target="https://authproxy.bma.org.uk/process/redirects?url=https://ovidsp.ovid.com/ovidweb.cgi?T=JS&amp;CSC=Y&amp;NEWS=N&amp;PAGE=fulltext&amp;D=emed13&amp;AN=70745588" TargetMode="External"/><Relationship Id="rId5083" Type="http://schemas.openxmlformats.org/officeDocument/2006/relationships/hyperlink" Target="https://dx.doi.org/10.1111/j.1360-0443.2008.02358.x" TargetMode="External"/><Relationship Id="rId5080" Type="http://schemas.openxmlformats.org/officeDocument/2006/relationships/hyperlink" Target="https://dx.doi.org/10.1111/j.1553-2712.2012.01332.x" TargetMode="External"/><Relationship Id="rId5081" Type="http://schemas.openxmlformats.org/officeDocument/2006/relationships/hyperlink" Target="https://dx.doi.org/10.1111/j.1553-2712.2012.01332.x" TargetMode="External"/><Relationship Id="rId5086" Type="http://schemas.openxmlformats.org/officeDocument/2006/relationships/hyperlink" Target="https://authproxy.bma.org.uk/process/redirects?url=https://ovidsp.ovid.com/ovidweb.cgi?T=JS&amp;CSC=Y&amp;NEWS=N&amp;PAGE=fulltext&amp;D=emedx&amp;AN=642881453" TargetMode="External"/><Relationship Id="rId5087" Type="http://schemas.openxmlformats.org/officeDocument/2006/relationships/hyperlink" Target="https://dx.doi.org/10.1097/MPA.0000000000001850" TargetMode="External"/><Relationship Id="rId5084" Type="http://schemas.openxmlformats.org/officeDocument/2006/relationships/hyperlink" Target="https://authproxy.bma.org.uk/process/redirects?url=https://ovidsp.ovid.com/ovidweb.cgi?T=JS&amp;CSC=Y&amp;NEWS=N&amp;PAGE=fulltext&amp;D=emed10&amp;AN=352636994" TargetMode="External"/><Relationship Id="rId5085" Type="http://schemas.openxmlformats.org/officeDocument/2006/relationships/hyperlink" Target="https://dx.doi.org/10.1016/j.jpain.2023.11.019" TargetMode="External"/><Relationship Id="rId5088" Type="http://schemas.openxmlformats.org/officeDocument/2006/relationships/hyperlink" Target="https://authproxy.bma.org.uk/process/redirects?url=https://ovidsp.ovid.com/ovidweb.cgi?T=JS&amp;CSC=Y&amp;NEWS=N&amp;PAGE=fulltext&amp;D=emed22&amp;AN=635772023" TargetMode="External"/><Relationship Id="rId5089" Type="http://schemas.openxmlformats.org/officeDocument/2006/relationships/hyperlink" Target="https://dx.doi.org/10.1111/iwj.13966" TargetMode="External"/><Relationship Id="rId1510" Type="http://schemas.openxmlformats.org/officeDocument/2006/relationships/hyperlink" Target="https://dx.doi.org/10.1186/s12902-022-01188-z" TargetMode="External"/><Relationship Id="rId2841" Type="http://schemas.openxmlformats.org/officeDocument/2006/relationships/hyperlink" Target="https://authproxy.bma.org.uk/process/redirects?url=https://ovidsp.ovid.com/ovidweb.cgi?T=JS&amp;CSC=Y&amp;NEWS=N&amp;PAGE=fulltext&amp;D=emed7&amp;AN=34887422" TargetMode="External"/><Relationship Id="rId1511" Type="http://schemas.openxmlformats.org/officeDocument/2006/relationships/hyperlink" Target="https://authproxy.bma.org.uk/process/redirects?url=https://ovidsp.ovid.com/ovidweb.cgi?T=JS&amp;CSC=Y&amp;NEWS=N&amp;PAGE=fulltext&amp;D=emexa&amp;AN=2020183850" TargetMode="External"/><Relationship Id="rId2842" Type="http://schemas.openxmlformats.org/officeDocument/2006/relationships/hyperlink" Target="https://dx.doi.org/10.1213/01.ane.0000492879.11489.b6" TargetMode="External"/><Relationship Id="rId1512" Type="http://schemas.openxmlformats.org/officeDocument/2006/relationships/hyperlink" Target="https://dx.doi.org/10.1111/papr.12728" TargetMode="External"/><Relationship Id="rId2843" Type="http://schemas.openxmlformats.org/officeDocument/2006/relationships/hyperlink" Target="https://authproxy.bma.org.uk/process/redirects?url=https://ovidsp.ovid.com/ovidweb.cgi?T=JS&amp;CSC=Y&amp;NEWS=N&amp;PAGE=fulltext&amp;D=emed17&amp;AN=612648738" TargetMode="External"/><Relationship Id="rId1513" Type="http://schemas.openxmlformats.org/officeDocument/2006/relationships/hyperlink" Target="https://authproxy.bma.org.uk/process/redirects?url=https://ovidsp.ovid.com/ovidweb.cgi?T=JS&amp;CSC=Y&amp;NEWS=N&amp;PAGE=fulltext&amp;D=emed20&amp;AN=625352495" TargetMode="External"/><Relationship Id="rId2844" Type="http://schemas.openxmlformats.org/officeDocument/2006/relationships/hyperlink" Target="https://doi.org/10.1016/j.yebeh.2009.02.043" TargetMode="External"/><Relationship Id="rId1514" Type="http://schemas.openxmlformats.org/officeDocument/2006/relationships/hyperlink" Target="https://doi.org/10.1016/j.drugalcdep.2013.05.032" TargetMode="External"/><Relationship Id="rId2845" Type="http://schemas.openxmlformats.org/officeDocument/2006/relationships/hyperlink" Target="https://authproxy.bma.org.uk/process/redirects?url=https://ovidsp.ovid.com/ovidweb.cgi?T=JS&amp;CSC=Y&amp;NEWS=N&amp;PAGE=fulltext&amp;D=emed11&amp;AN=70839390" TargetMode="External"/><Relationship Id="rId1515" Type="http://schemas.openxmlformats.org/officeDocument/2006/relationships/hyperlink" Target="https://dx.doi.org/10.1016/0014-2999%2881%2990067-4" TargetMode="External"/><Relationship Id="rId2846" Type="http://schemas.openxmlformats.org/officeDocument/2006/relationships/hyperlink" Target="https://authproxy.bma.org.uk/process/redirects?url=https://ovidsp.ovid.com/ovidweb.cgi?T=JS&amp;CSC=Y&amp;NEWS=N&amp;PAGE=fulltext&amp;D=emed19&amp;AN=622972124" TargetMode="External"/><Relationship Id="rId1516" Type="http://schemas.openxmlformats.org/officeDocument/2006/relationships/hyperlink" Target="https://authproxy.bma.org.uk/process/redirects?url=https://ovidsp.ovid.com/ovidweb.cgi?T=JS&amp;CSC=Y&amp;NEWS=N&amp;PAGE=fulltext&amp;D=emed3&amp;AN=11026489" TargetMode="External"/><Relationship Id="rId2847" Type="http://schemas.openxmlformats.org/officeDocument/2006/relationships/hyperlink" Target="https://dx.doi.org/10.2217/fnl.11.27" TargetMode="External"/><Relationship Id="rId1517" Type="http://schemas.openxmlformats.org/officeDocument/2006/relationships/hyperlink" Target="https://doi.org/10.3109/00048678509158841" TargetMode="External"/><Relationship Id="rId2848" Type="http://schemas.openxmlformats.org/officeDocument/2006/relationships/hyperlink" Target="https://authproxy.bma.org.uk/process/redirects?url=https://ovidsp.ovid.com/ovidweb.cgi?T=JS&amp;CSC=Y&amp;NEWS=N&amp;PAGE=fulltext&amp;D=emed12&amp;AN=362074523" TargetMode="External"/><Relationship Id="rId1518" Type="http://schemas.openxmlformats.org/officeDocument/2006/relationships/hyperlink" Target="https://dx.doi.org/10.1007/s00406-013-0396-1" TargetMode="External"/><Relationship Id="rId2849" Type="http://schemas.openxmlformats.org/officeDocument/2006/relationships/hyperlink" Target="https://authproxy.bma.org.uk/process/redirects?url=https://ovidsp.ovid.com/ovidweb.cgi?T=JS&amp;CSC=Y&amp;NEWS=N&amp;PAGE=fulltext&amp;D=emed17&amp;AN=623662632" TargetMode="External"/><Relationship Id="rId1519" Type="http://schemas.openxmlformats.org/officeDocument/2006/relationships/hyperlink" Target="https://authproxy.bma.org.uk/process/redirects?url=https://ovidsp.ovid.com/ovidweb.cgi?T=JS&amp;CSC=Y&amp;NEWS=N&amp;PAGE=fulltext&amp;D=emed14&amp;AN=52432247" TargetMode="External"/><Relationship Id="rId2840" Type="http://schemas.openxmlformats.org/officeDocument/2006/relationships/hyperlink" Target="https://dx.doi.org/10.1002/ajmg.10643" TargetMode="External"/><Relationship Id="rId2830" Type="http://schemas.openxmlformats.org/officeDocument/2006/relationships/hyperlink" Target="https://doi.org/10.1177/0269881117705089" TargetMode="External"/><Relationship Id="rId1500" Type="http://schemas.openxmlformats.org/officeDocument/2006/relationships/hyperlink" Target="https://doi.org/10.1016/j.psyneuen.2004.04.006" TargetMode="External"/><Relationship Id="rId2831" Type="http://schemas.openxmlformats.org/officeDocument/2006/relationships/hyperlink" Target="https://dx.doi.org/10.1097/ADM.0000000000000224" TargetMode="External"/><Relationship Id="rId1501" Type="http://schemas.openxmlformats.org/officeDocument/2006/relationships/hyperlink" Target="https://dx.doi.org/10.1111/jgs.18452" TargetMode="External"/><Relationship Id="rId2832" Type="http://schemas.openxmlformats.org/officeDocument/2006/relationships/hyperlink" Target="https://authproxy.bma.org.uk/process/redirects?url=https://ovidsp.ovid.com/ovidweb.cgi?T=JS&amp;CSC=Y&amp;NEWS=N&amp;PAGE=fulltext&amp;D=emed17&amp;AN=627852007" TargetMode="External"/><Relationship Id="rId1502" Type="http://schemas.openxmlformats.org/officeDocument/2006/relationships/hyperlink" Target="https://authproxy.bma.org.uk/process/redirects?url=https://ovidsp.ovid.com/ovidweb.cgi?T=JS&amp;CSC=Y&amp;NEWS=N&amp;PAGE=fulltext&amp;D=emexb&amp;AN=2023701691" TargetMode="External"/><Relationship Id="rId2833" Type="http://schemas.openxmlformats.org/officeDocument/2006/relationships/hyperlink" Target="https://dx.doi.org/10.1016/j.neubiorev.2007.04.003" TargetMode="External"/><Relationship Id="rId1503" Type="http://schemas.openxmlformats.org/officeDocument/2006/relationships/hyperlink" Target="https://dx.doi.org/10.1161/CIR.0000000000001001" TargetMode="External"/><Relationship Id="rId2834" Type="http://schemas.openxmlformats.org/officeDocument/2006/relationships/hyperlink" Target="https://authproxy.bma.org.uk/process/redirects?url=https://ovidsp.ovid.com/ovidweb.cgi?T=JS&amp;CSC=Y&amp;NEWS=N&amp;PAGE=fulltext&amp;D=emed10&amp;AN=47285350" TargetMode="External"/><Relationship Id="rId1504" Type="http://schemas.openxmlformats.org/officeDocument/2006/relationships/hyperlink" Target="https://authproxy.bma.org.uk/process/redirects?url=https://ovidsp.ovid.com/ovidweb.cgi?T=JS&amp;CSC=Y&amp;NEWS=N&amp;PAGE=fulltext&amp;D=emed23&amp;AN=635767043" TargetMode="External"/><Relationship Id="rId2835" Type="http://schemas.openxmlformats.org/officeDocument/2006/relationships/hyperlink" Target="https://doi.org/10.1590/S1516-44462006005000044" TargetMode="External"/><Relationship Id="rId1505" Type="http://schemas.openxmlformats.org/officeDocument/2006/relationships/hyperlink" Target="https://dx.doi.org/10.1111/j.1553-2712.2012.01332.x" TargetMode="External"/><Relationship Id="rId2836" Type="http://schemas.openxmlformats.org/officeDocument/2006/relationships/hyperlink" Target="https://dx.doi.org/10.1371/journal.pone.0253990" TargetMode="External"/><Relationship Id="rId1506" Type="http://schemas.openxmlformats.org/officeDocument/2006/relationships/hyperlink" Target="https://dx.doi.org/10.1111/j.1553-2712.2012.01332.x" TargetMode="External"/><Relationship Id="rId2837" Type="http://schemas.openxmlformats.org/officeDocument/2006/relationships/hyperlink" Target="https://authproxy.bma.org.uk/process/redirects?url=https://ovidsp.ovid.com/ovidweb.cgi?T=JS&amp;CSC=Y&amp;NEWS=N&amp;PAGE=fulltext&amp;D=emed22&amp;AN=2013522752" TargetMode="External"/><Relationship Id="rId1507" Type="http://schemas.openxmlformats.org/officeDocument/2006/relationships/hyperlink" Target="https://authproxy.bma.org.uk/process/redirects?url=https://ovidsp.ovid.com/ovidweb.cgi?T=JS&amp;CSC=Y&amp;NEWS=N&amp;PAGE=fulltext&amp;D=emed13&amp;AN=70745882" TargetMode="External"/><Relationship Id="rId2838" Type="http://schemas.openxmlformats.org/officeDocument/2006/relationships/hyperlink" Target="https://dx.doi.org/10.1016/j.jamda.2021.09.022" TargetMode="External"/><Relationship Id="rId1508" Type="http://schemas.openxmlformats.org/officeDocument/2006/relationships/hyperlink" Target="http://dx.doi.org/10.1177/070674371305801008" TargetMode="External"/><Relationship Id="rId2839" Type="http://schemas.openxmlformats.org/officeDocument/2006/relationships/hyperlink" Target="https://authproxy.bma.org.uk/process/redirects?url=https://ovidsp.ovid.com/ovidweb.cgi?T=JS&amp;CSC=Y&amp;NEWS=N&amp;PAGE=fulltext&amp;D=emed24&amp;AN=2015266759" TargetMode="External"/><Relationship Id="rId1509" Type="http://schemas.openxmlformats.org/officeDocument/2006/relationships/hyperlink" Target="https://authproxy.bma.org.uk/process/redirects?url=https://ovidsp.ovid.com/ovidweb.cgi?T=JS&amp;CSC=Y&amp;NEWS=N&amp;PAGE=fulltext&amp;D=emed14&amp;AN=370009114" TargetMode="External"/><Relationship Id="rId5050" Type="http://schemas.openxmlformats.org/officeDocument/2006/relationships/hyperlink" Target="https://dx.doi.org/10.3810/pgm.2013.03.2638" TargetMode="External"/><Relationship Id="rId5053" Type="http://schemas.openxmlformats.org/officeDocument/2006/relationships/hyperlink" Target="https://authproxy.bma.org.uk/process/redirects?url=https://ovidsp.ovid.com/ovidweb.cgi?T=JS&amp;CSC=Y&amp;NEWS=N&amp;PAGE=fulltext&amp;D=emed18&amp;AN=618042919" TargetMode="External"/><Relationship Id="rId5054" Type="http://schemas.openxmlformats.org/officeDocument/2006/relationships/hyperlink" Target="https://dx.doi.org/10.1111/j.1530-0277.2012.01803.x" TargetMode="External"/><Relationship Id="rId5051" Type="http://schemas.openxmlformats.org/officeDocument/2006/relationships/hyperlink" Target="https://authproxy.bma.org.uk/process/redirects?url=https://ovidsp.ovid.com/ovidweb.cgi?T=JS&amp;CSC=Y&amp;NEWS=N&amp;PAGE=fulltext&amp;D=emed14&amp;AN=368808626" TargetMode="External"/><Relationship Id="rId5052" Type="http://schemas.openxmlformats.org/officeDocument/2006/relationships/hyperlink" Target="https://dx.doi.org/10.1111/ajad.12557" TargetMode="External"/><Relationship Id="rId5057" Type="http://schemas.openxmlformats.org/officeDocument/2006/relationships/hyperlink" Target="https://authproxy.bma.org.uk/process/redirects?url=https://ovidsp.ovid.com/ovidweb.cgi?T=JS&amp;CSC=Y&amp;NEWS=N&amp;PAGE=fulltext&amp;D=emed18&amp;AN=616100442" TargetMode="External"/><Relationship Id="rId5058" Type="http://schemas.openxmlformats.org/officeDocument/2006/relationships/hyperlink" Target="https://doi.org/10.1037/adb0000108" TargetMode="External"/><Relationship Id="rId5055" Type="http://schemas.openxmlformats.org/officeDocument/2006/relationships/hyperlink" Target="https://authproxy.bma.org.uk/process/redirects?url=https://ovidsp.ovid.com/ovidweb.cgi?T=JS&amp;CSC=Y&amp;NEWS=N&amp;PAGE=fulltext&amp;D=emed13&amp;AN=70790665" TargetMode="External"/><Relationship Id="rId5056" Type="http://schemas.openxmlformats.org/officeDocument/2006/relationships/hyperlink" Target="https://dx.doi.org/10.1007/s11481-017-9750-9" TargetMode="External"/><Relationship Id="rId5059" Type="http://schemas.openxmlformats.org/officeDocument/2006/relationships/hyperlink" Target="https://authproxy.bma.org.uk/process/redirects?url=https://ovidsp.ovid.com/ovidweb.cgi?T=JS&amp;CSC=Y&amp;NEWS=N&amp;PAGE=fulltext&amp;D=emed23&amp;AN=2018808322" TargetMode="External"/><Relationship Id="rId5042" Type="http://schemas.openxmlformats.org/officeDocument/2006/relationships/hyperlink" Target="https://doi.org/10.1097/ADM.0b013e3181a0f5dc" TargetMode="External"/><Relationship Id="rId5043" Type="http://schemas.openxmlformats.org/officeDocument/2006/relationships/hyperlink" Target="https://authproxy.bma.org.uk/process/redirects?url=https://ovidsp.ovid.com/ovidweb.cgi?T=JS&amp;CSC=Y&amp;NEWS=N&amp;PAGE=fulltext&amp;D=emed16&amp;AN=71931386" TargetMode="External"/><Relationship Id="rId5040" Type="http://schemas.openxmlformats.org/officeDocument/2006/relationships/hyperlink" Target="https://dx.doi.org/10.1016/j.neuroimage.2012.03.063" TargetMode="External"/><Relationship Id="rId5041" Type="http://schemas.openxmlformats.org/officeDocument/2006/relationships/hyperlink" Target="https://authproxy.bma.org.uk/process/redirects?url=https://ovidsp.ovid.com/ovidweb.cgi?T=JS&amp;CSC=Y&amp;NEWS=N&amp;PAGE=fulltext&amp;D=emed13&amp;AN=51980844" TargetMode="External"/><Relationship Id="rId5046" Type="http://schemas.openxmlformats.org/officeDocument/2006/relationships/hyperlink" Target="https://dx.doi.org/10.1001/jamapsychiatry.2014.1206" TargetMode="External"/><Relationship Id="rId5047" Type="http://schemas.openxmlformats.org/officeDocument/2006/relationships/hyperlink" Target="https://authproxy.bma.org.uk/process/redirects?url=https://ovidsp.ovid.com/ovidweb.cgi?T=JS&amp;CSC=Y&amp;NEWS=N&amp;PAGE=fulltext&amp;D=emed15&amp;AN=602594332" TargetMode="External"/><Relationship Id="rId5044" Type="http://schemas.openxmlformats.org/officeDocument/2006/relationships/hyperlink" Target="https://dx.doi.org/10.1097/COC.0000000000000888" TargetMode="External"/><Relationship Id="rId5045" Type="http://schemas.openxmlformats.org/officeDocument/2006/relationships/hyperlink" Target="https://authproxy.bma.org.uk/process/redirects?url=https://ovidsp.ovid.com/ovidweb.cgi?T=JS&amp;CSC=Y&amp;NEWS=N&amp;PAGE=fulltext&amp;D=emed24&amp;AN=2016659481" TargetMode="External"/><Relationship Id="rId5048" Type="http://schemas.openxmlformats.org/officeDocument/2006/relationships/hyperlink" Target="https://dx.doi.org/10.1111/j.1743-6109.2012.02783.x" TargetMode="External"/><Relationship Id="rId5049" Type="http://schemas.openxmlformats.org/officeDocument/2006/relationships/hyperlink" Target="https://authproxy.bma.org.uk/process/redirects?url=https://ovidsp.ovid.com/ovidweb.cgi?T=JS&amp;CSC=Y&amp;NEWS=N&amp;PAGE=fulltext&amp;D=emed14&amp;AN=52209907" TargetMode="External"/><Relationship Id="rId2800" Type="http://schemas.openxmlformats.org/officeDocument/2006/relationships/hyperlink" Target="https://authproxy.bma.org.uk/process/redirects?url=https://ovidsp.ovid.com/ovidweb.cgi?T=JS&amp;CSC=Y&amp;NEWS=N&amp;PAGE=fulltext&amp;D=emed18&amp;AN=618840109" TargetMode="External"/><Relationship Id="rId2801" Type="http://schemas.openxmlformats.org/officeDocument/2006/relationships/hyperlink" Target="https://dx.doi.org/10.1371/journal.pone.0044799" TargetMode="External"/><Relationship Id="rId2802" Type="http://schemas.openxmlformats.org/officeDocument/2006/relationships/hyperlink" Target="https://authproxy.bma.org.uk/process/redirects?url=https://ovidsp.ovid.com/ovidweb.cgi?T=JS&amp;CSC=Y&amp;NEWS=N&amp;PAGE=fulltext&amp;D=emed13&amp;AN=365720537" TargetMode="External"/><Relationship Id="rId2803" Type="http://schemas.openxmlformats.org/officeDocument/2006/relationships/hyperlink" Target="https://dx.doi.org/10.1111/pme.12182" TargetMode="External"/><Relationship Id="rId2804" Type="http://schemas.openxmlformats.org/officeDocument/2006/relationships/hyperlink" Target="https://authproxy.bma.org.uk/process/redirects?url=https://ovidsp.ovid.com/ovidweb.cgi?T=JS&amp;CSC=Y&amp;NEWS=N&amp;PAGE=fulltext&amp;D=emed14&amp;AN=52718820" TargetMode="External"/><Relationship Id="rId2805" Type="http://schemas.openxmlformats.org/officeDocument/2006/relationships/hyperlink" Target="https://doi.org/10.1017/cjn.2015.16" TargetMode="External"/><Relationship Id="rId2806" Type="http://schemas.openxmlformats.org/officeDocument/2006/relationships/hyperlink" Target="https://dx.doi.org/10.1016/S1090-3801%2809%2960514-0" TargetMode="External"/><Relationship Id="rId2807" Type="http://schemas.openxmlformats.org/officeDocument/2006/relationships/hyperlink" Target="https://authproxy.bma.org.uk/process/redirects?url=https://ovidsp.ovid.com/ovidweb.cgi?T=JS&amp;CSC=Y&amp;NEWS=N&amp;PAGE=fulltext&amp;D=emed11&amp;AN=70176058" TargetMode="External"/><Relationship Id="rId2808" Type="http://schemas.openxmlformats.org/officeDocument/2006/relationships/hyperlink" Target="https://dx.doi.org/10.1093/bja/ael048" TargetMode="External"/><Relationship Id="rId2809" Type="http://schemas.openxmlformats.org/officeDocument/2006/relationships/hyperlink" Target="https://authproxy.bma.org.uk/process/redirects?url=https://ovidsp.ovid.com/ovidweb.cgi?T=JS&amp;CSC=Y&amp;NEWS=N&amp;PAGE=fulltext&amp;D=emed9&amp;AN=43574197" TargetMode="External"/><Relationship Id="rId5071" Type="http://schemas.openxmlformats.org/officeDocument/2006/relationships/hyperlink" Target="https://doi.org/10.1111/j.1469-7610.2009.02165.x" TargetMode="External"/><Relationship Id="rId5072" Type="http://schemas.openxmlformats.org/officeDocument/2006/relationships/hyperlink" Target="https://doi.org/10.1080/02791072.2010.10399784" TargetMode="External"/><Relationship Id="rId5070" Type="http://schemas.openxmlformats.org/officeDocument/2006/relationships/hyperlink" Target="https://authproxy.bma.org.uk/process/redirects?url=https://ovidsp.ovid.com/ovidweb.cgi?T=JS&amp;CSC=Y&amp;NEWS=N&amp;PAGE=fulltext&amp;D=emed20&amp;AN=630630245" TargetMode="External"/><Relationship Id="rId5075" Type="http://schemas.openxmlformats.org/officeDocument/2006/relationships/hyperlink" Target="https://doi.org/10.1037/a0017038" TargetMode="External"/><Relationship Id="rId5076" Type="http://schemas.openxmlformats.org/officeDocument/2006/relationships/hyperlink" Target="https://dx.doi.org/10.1016/j.ajog.2021.11.675" TargetMode="External"/><Relationship Id="rId5073" Type="http://schemas.openxmlformats.org/officeDocument/2006/relationships/hyperlink" Target="https://dx.doi.org/10.1016/j.jsat.2014.02.002" TargetMode="External"/><Relationship Id="rId5074" Type="http://schemas.openxmlformats.org/officeDocument/2006/relationships/hyperlink" Target="https://authproxy.bma.org.uk/process/redirects?url=https://ovidsp.ovid.com/ovidweb.cgi?T=JS&amp;CSC=Y&amp;NEWS=N&amp;PAGE=fulltext&amp;D=emed15&amp;AN=53054158" TargetMode="External"/><Relationship Id="rId5079" Type="http://schemas.openxmlformats.org/officeDocument/2006/relationships/hyperlink" Target="https://authproxy.bma.org.uk/process/redirects?url=https://ovidsp.ovid.com/ovidweb.cgi?T=JS&amp;CSC=Y&amp;NEWS=N&amp;PAGE=fulltext&amp;D=emed23&amp;AN=639863135" TargetMode="External"/><Relationship Id="rId5077" Type="http://schemas.openxmlformats.org/officeDocument/2006/relationships/hyperlink" Target="https://authproxy.bma.org.uk/process/redirects?url=https://ovidsp.ovid.com/ovidweb.cgi?T=JS&amp;CSC=Y&amp;NEWS=N&amp;PAGE=fulltext&amp;D=emed23&amp;AN=2016043338" TargetMode="External"/><Relationship Id="rId5078" Type="http://schemas.openxmlformats.org/officeDocument/2006/relationships/hyperlink" Target="https://dx.doi.org/10.1007/s11136-022-03257-1" TargetMode="External"/><Relationship Id="rId5060" Type="http://schemas.openxmlformats.org/officeDocument/2006/relationships/hyperlink" Target="https://dx.doi.org/10.1016/j.neubiorev.2011.07.008" TargetMode="External"/><Relationship Id="rId5061" Type="http://schemas.openxmlformats.org/officeDocument/2006/relationships/hyperlink" Target="https://authproxy.bma.org.uk/process/redirects?url=https://ovidsp.ovid.com/ovidweb.cgi?T=JS&amp;CSC=Y&amp;NEWS=N&amp;PAGE=fulltext&amp;D=emed13&amp;AN=51557899" TargetMode="External"/><Relationship Id="rId5064" Type="http://schemas.openxmlformats.org/officeDocument/2006/relationships/hyperlink" Target="https://dx.doi.org/10.1016/j.drugalcdep.2021.109121" TargetMode="External"/><Relationship Id="rId5065" Type="http://schemas.openxmlformats.org/officeDocument/2006/relationships/hyperlink" Target="https://authproxy.bma.org.uk/process/redirects?url=https://ovidsp.ovid.com/ovidweb.cgi?T=JS&amp;CSC=Y&amp;NEWS=N&amp;PAGE=fulltext&amp;D=emed23&amp;AN=2015206355" TargetMode="External"/><Relationship Id="rId5062" Type="http://schemas.openxmlformats.org/officeDocument/2006/relationships/hyperlink" Target="https://dx.doi.org/10.1016/j.psychres.2019.05.041" TargetMode="External"/><Relationship Id="rId5063" Type="http://schemas.openxmlformats.org/officeDocument/2006/relationships/hyperlink" Target="https://authproxy.bma.org.uk/process/redirects?url=https://ovidsp.ovid.com/ovidweb.cgi?T=JS&amp;CSC=Y&amp;NEWS=N&amp;PAGE=fulltext&amp;D=emed20&amp;AN=2002033764" TargetMode="External"/><Relationship Id="rId5068" Type="http://schemas.openxmlformats.org/officeDocument/2006/relationships/hyperlink" Target="https://doi.org/10.1192/bjo.2019.78" TargetMode="External"/><Relationship Id="rId5069" Type="http://schemas.openxmlformats.org/officeDocument/2006/relationships/hyperlink" Target="https://dx.doi.org/10.1093/neuros/nyz310-626" TargetMode="External"/><Relationship Id="rId5066" Type="http://schemas.openxmlformats.org/officeDocument/2006/relationships/hyperlink" Target="https://dx.doi.org/10.1093/FAMPRA/CMZ062" TargetMode="External"/><Relationship Id="rId5067" Type="http://schemas.openxmlformats.org/officeDocument/2006/relationships/hyperlink" Target="https://authproxy.bma.org.uk/process/redirects?url=https://ovidsp.ovid.com/ovidweb.cgi?T=JS&amp;CSC=Y&amp;NEWS=N&amp;PAGE=fulltext&amp;D=emed21&amp;AN=2011068142" TargetMode="External"/><Relationship Id="rId1576" Type="http://schemas.openxmlformats.org/officeDocument/2006/relationships/hyperlink" Target="https://dx.doi.org/10.1080/15563650.2016.1253846" TargetMode="External"/><Relationship Id="rId4602" Type="http://schemas.openxmlformats.org/officeDocument/2006/relationships/hyperlink" Target="https://authproxy.bma.org.uk/process/redirects?url=https://ovidsp.ovid.com/ovidweb.cgi?T=JS&amp;CSC=Y&amp;NEWS=N&amp;PAGE=fulltext&amp;D=emed19&amp;AN=618940891" TargetMode="External"/><Relationship Id="rId1577" Type="http://schemas.openxmlformats.org/officeDocument/2006/relationships/hyperlink" Target="https://authproxy.bma.org.uk/process/redirects?url=https://ovidsp.ovid.com/ovidweb.cgi?T=JS&amp;CSC=Y&amp;NEWS=N&amp;PAGE=fulltext&amp;D=emed18&amp;AN=614101868" TargetMode="External"/><Relationship Id="rId4601" Type="http://schemas.openxmlformats.org/officeDocument/2006/relationships/hyperlink" Target="https://dx.doi.org/10.1007/s10096-017-3128-z" TargetMode="External"/><Relationship Id="rId1578" Type="http://schemas.openxmlformats.org/officeDocument/2006/relationships/hyperlink" Target="https://doi.org/10.1080/02791072.2014.914610" TargetMode="External"/><Relationship Id="rId4604" Type="http://schemas.openxmlformats.org/officeDocument/2006/relationships/hyperlink" Target="https://authproxy.bma.org.uk/process/redirects?url=https://ovidsp.ovid.com/ovidweb.cgi?T=JS&amp;CSC=Y&amp;NEWS=N&amp;PAGE=fulltext&amp;D=emed7&amp;AN=30483284" TargetMode="External"/><Relationship Id="rId1579" Type="http://schemas.openxmlformats.org/officeDocument/2006/relationships/hyperlink" Target="https://dx.doi.org/10.1111/j.1526-4637.2009.00679.x" TargetMode="External"/><Relationship Id="rId4603" Type="http://schemas.openxmlformats.org/officeDocument/2006/relationships/hyperlink" Target="https://dx.doi.org/10.1034/j.1399-6576.2000.440703.x" TargetMode="External"/><Relationship Id="rId4606" Type="http://schemas.openxmlformats.org/officeDocument/2006/relationships/hyperlink" Target="https://authproxy.bma.org.uk/process/redirects?url=https://ovidsp.ovid.com/ovidweb.cgi?T=JS&amp;CSC=Y&amp;NEWS=N&amp;PAGE=fulltext&amp;D=emed11&amp;AN=355047740" TargetMode="External"/><Relationship Id="rId4605" Type="http://schemas.openxmlformats.org/officeDocument/2006/relationships/hyperlink" Target="https://dx.doi.org/10.1111/j.1532-5415.2009.02377.x" TargetMode="External"/><Relationship Id="rId4608" Type="http://schemas.openxmlformats.org/officeDocument/2006/relationships/hyperlink" Target="https://authproxy.bma.org.uk/process/redirects?url=https://ovidsp.ovid.com/ovidweb.cgi?T=JS&amp;CSC=Y&amp;NEWS=N&amp;PAGE=fulltext&amp;D=emed21&amp;AN=2010255555" TargetMode="External"/><Relationship Id="rId4607" Type="http://schemas.openxmlformats.org/officeDocument/2006/relationships/hyperlink" Target="https://dx.doi.org/10.3928/01477447-20200721-12" TargetMode="External"/><Relationship Id="rId4609" Type="http://schemas.openxmlformats.org/officeDocument/2006/relationships/hyperlink" Target="https://dx.doi.org/10.1017/cts.2018.302" TargetMode="External"/><Relationship Id="rId987" Type="http://schemas.openxmlformats.org/officeDocument/2006/relationships/hyperlink" Target="https://dx.doi.org/10.1007/s00520-010-0891-0" TargetMode="External"/><Relationship Id="rId986" Type="http://schemas.openxmlformats.org/officeDocument/2006/relationships/hyperlink" Target="https://authproxy.bma.org.uk/process/redirects?url=https://ovidsp.ovid.com/ovidweb.cgi?T=JS&amp;CSC=Y&amp;NEWS=N&amp;PAGE=fulltext&amp;D=emed14&amp;AN=52377560" TargetMode="External"/><Relationship Id="rId985" Type="http://schemas.openxmlformats.org/officeDocument/2006/relationships/hyperlink" Target="https://dx.doi.org/10.1007/s11096-012-9747-7" TargetMode="External"/><Relationship Id="rId984" Type="http://schemas.openxmlformats.org/officeDocument/2006/relationships/hyperlink" Target="https://doi.org/10.1080/09687630601032977" TargetMode="External"/><Relationship Id="rId989" Type="http://schemas.openxmlformats.org/officeDocument/2006/relationships/hyperlink" Target="https://dx.doi.org/10.1016/j.clinthera.2011.10.026" TargetMode="External"/><Relationship Id="rId988" Type="http://schemas.openxmlformats.org/officeDocument/2006/relationships/hyperlink" Target="https://authproxy.bma.org.uk/process/redirects?url=https://ovidsp.ovid.com/ovidweb.cgi?T=JS&amp;CSC=Y&amp;NEWS=N&amp;PAGE=fulltext&amp;D=emed11&amp;AN=70270878" TargetMode="External"/><Relationship Id="rId1570" Type="http://schemas.openxmlformats.org/officeDocument/2006/relationships/hyperlink" Target="https://authproxy.bma.org.uk/process/redirects?url=https://ovidsp.ovid.com/ovidweb.cgi?T=JS&amp;CSC=Y&amp;NEWS=N&amp;PAGE=fulltext&amp;D=emed16&amp;AN=71902133" TargetMode="External"/><Relationship Id="rId1571" Type="http://schemas.openxmlformats.org/officeDocument/2006/relationships/hyperlink" Target="https://doi.org/10.1177/1403494812472007" TargetMode="External"/><Relationship Id="rId983" Type="http://schemas.openxmlformats.org/officeDocument/2006/relationships/hyperlink" Target="https://doi.org/10.1080/10550887.2010.489452" TargetMode="External"/><Relationship Id="rId1572" Type="http://schemas.openxmlformats.org/officeDocument/2006/relationships/hyperlink" Target="https://dx.doi.org/10.1111/vaa.12402" TargetMode="External"/><Relationship Id="rId982" Type="http://schemas.openxmlformats.org/officeDocument/2006/relationships/hyperlink" Target="https://authproxy.bma.org.uk/process/redirects?url=https://ovidsp.ovid.com/ovidweb.cgi?T=JS&amp;CSC=Y&amp;NEWS=N&amp;PAGE=fulltext&amp;D=emed21&amp;AN=2003843349" TargetMode="External"/><Relationship Id="rId1573" Type="http://schemas.openxmlformats.org/officeDocument/2006/relationships/hyperlink" Target="https://authproxy.bma.org.uk/process/redirects?url=https://ovidsp.ovid.com/ovidweb.cgi?T=JS&amp;CSC=Y&amp;NEWS=N&amp;PAGE=fulltext&amp;D=emed21&amp;AN=2005756342" TargetMode="External"/><Relationship Id="rId981" Type="http://schemas.openxmlformats.org/officeDocument/2006/relationships/hyperlink" Target="https://dx.doi.org/10.1080/02791072.2019.1694199" TargetMode="External"/><Relationship Id="rId1574" Type="http://schemas.openxmlformats.org/officeDocument/2006/relationships/hyperlink" Target="https://dx.doi.org/10.1097/ADM.0000000000000548" TargetMode="External"/><Relationship Id="rId4600" Type="http://schemas.openxmlformats.org/officeDocument/2006/relationships/hyperlink" Target="https://authproxy.bma.org.uk/process/redirects?url=https://ovidsp.ovid.com/ovidweb.cgi?T=JS&amp;CSC=Y&amp;NEWS=N&amp;PAGE=fulltext&amp;D=emed19&amp;AN=626089838" TargetMode="External"/><Relationship Id="rId980" Type="http://schemas.openxmlformats.org/officeDocument/2006/relationships/hyperlink" Target="https://authproxy.bma.org.uk/process/redirects?url=https://ovidsp.ovid.com/ovidweb.cgi?T=JS&amp;CSC=Y&amp;NEWS=N&amp;PAGE=fulltext&amp;D=emed7&amp;AN=30430053" TargetMode="External"/><Relationship Id="rId1575" Type="http://schemas.openxmlformats.org/officeDocument/2006/relationships/hyperlink" Target="https://authproxy.bma.org.uk/process/redirects?url=https://ovidsp.ovid.com/ovidweb.cgi?T=JS&amp;CSC=Y&amp;NEWS=N&amp;PAGE=fulltext&amp;D=emed20&amp;AN=628536145" TargetMode="External"/><Relationship Id="rId1565" Type="http://schemas.openxmlformats.org/officeDocument/2006/relationships/hyperlink" Target="https://dx.doi.org/10.1016/j.addbeh.2021.106983" TargetMode="External"/><Relationship Id="rId2896" Type="http://schemas.openxmlformats.org/officeDocument/2006/relationships/hyperlink" Target="https://dx.doi.org/10.1111/jgh.15269" TargetMode="External"/><Relationship Id="rId1566" Type="http://schemas.openxmlformats.org/officeDocument/2006/relationships/hyperlink" Target="https://authproxy.bma.org.uk/process/redirects?url=https://ovidsp.ovid.com/ovidweb.cgi?T=JS&amp;CSC=Y&amp;NEWS=N&amp;PAGE=fulltext&amp;D=emed22&amp;AN=2012048409" TargetMode="External"/><Relationship Id="rId2897" Type="http://schemas.openxmlformats.org/officeDocument/2006/relationships/hyperlink" Target="https://authproxy.bma.org.uk/process/redirects?url=https://ovidsp.ovid.com/ovidweb.cgi?T=JS&amp;CSC=Y&amp;NEWS=N&amp;PAGE=fulltext&amp;D=emed21&amp;AN=634279847" TargetMode="External"/><Relationship Id="rId1567" Type="http://schemas.openxmlformats.org/officeDocument/2006/relationships/hyperlink" Target="https://dx.doi.org/10.2147/NDT.S119004" TargetMode="External"/><Relationship Id="rId2898" Type="http://schemas.openxmlformats.org/officeDocument/2006/relationships/hyperlink" Target="https://doi.org/10.1016/0010-440X(86)90036-2" TargetMode="External"/><Relationship Id="rId1568" Type="http://schemas.openxmlformats.org/officeDocument/2006/relationships/hyperlink" Target="https://authproxy.bma.org.uk/process/redirects?url=https://ovidsp.ovid.com/ovidweb.cgi?T=JS&amp;CSC=Y&amp;NEWS=N&amp;PAGE=fulltext&amp;D=emed21&amp;AN=2005809961" TargetMode="External"/><Relationship Id="rId2899" Type="http://schemas.openxmlformats.org/officeDocument/2006/relationships/hyperlink" Target="https://dx.doi.org/10.1159/000343199" TargetMode="External"/><Relationship Id="rId1569" Type="http://schemas.openxmlformats.org/officeDocument/2006/relationships/hyperlink" Target="https://dx.doi.org/10.1111/acer.12741" TargetMode="External"/><Relationship Id="rId976" Type="http://schemas.openxmlformats.org/officeDocument/2006/relationships/hyperlink" Target="https://doi.org/10.1080/02791072.2023.2186286" TargetMode="External"/><Relationship Id="rId975" Type="http://schemas.openxmlformats.org/officeDocument/2006/relationships/hyperlink" Target="https://authproxy.bma.org.uk/process/redirects?url=https://ovidsp.ovid.com/ovidweb.cgi?T=JS&amp;CSC=Y&amp;NEWS=N&amp;PAGE=fulltext&amp;D=emed18&amp;AN=617259238" TargetMode="External"/><Relationship Id="rId974" Type="http://schemas.openxmlformats.org/officeDocument/2006/relationships/hyperlink" Target="https://dx.doi.org/10.1111/cen.13384" TargetMode="External"/><Relationship Id="rId973" Type="http://schemas.openxmlformats.org/officeDocument/2006/relationships/hyperlink" Target="https://authproxy.bma.org.uk/process/redirects?url=https://ovidsp.ovid.com/ovidweb.cgi?T=JS&amp;CSC=Y&amp;NEWS=N&amp;PAGE=fulltext&amp;D=emed18&amp;AN=614621067" TargetMode="External"/><Relationship Id="rId979" Type="http://schemas.openxmlformats.org/officeDocument/2006/relationships/hyperlink" Target="http://dx.doi.org/10.1007/s005209900087" TargetMode="External"/><Relationship Id="rId978" Type="http://schemas.openxmlformats.org/officeDocument/2006/relationships/hyperlink" Target="https://authproxy.bma.org.uk/process/redirects?url=https://ovidsp.ovid.com/ovidweb.cgi?T=JS&amp;CSC=Y&amp;NEWS=N&amp;PAGE=fulltext&amp;D=emed24&amp;AN=2017904835" TargetMode="External"/><Relationship Id="rId977" Type="http://schemas.openxmlformats.org/officeDocument/2006/relationships/hyperlink" Target="https://dx.doi.org/10.1016/j.archger.2022.104710" TargetMode="External"/><Relationship Id="rId2890" Type="http://schemas.openxmlformats.org/officeDocument/2006/relationships/hyperlink" Target="https://authproxy.bma.org.uk/process/redirects?url=https://ovidsp.ovid.com/ovidweb.cgi?T=JS&amp;CSC=Y&amp;NEWS=N&amp;PAGE=fulltext&amp;D=emed13&amp;AN=70866406" TargetMode="External"/><Relationship Id="rId1560" Type="http://schemas.openxmlformats.org/officeDocument/2006/relationships/hyperlink" Target="https://doi.org/10.1016/j.jad.2021.03.006" TargetMode="External"/><Relationship Id="rId2891" Type="http://schemas.openxmlformats.org/officeDocument/2006/relationships/hyperlink" Target="https://dx.doi.org/10.1186/1532-429X-16-26" TargetMode="External"/><Relationship Id="rId972" Type="http://schemas.openxmlformats.org/officeDocument/2006/relationships/hyperlink" Target="https://dx.doi.org/10.23736/S0375-9393.16.10999-X" TargetMode="External"/><Relationship Id="rId1561" Type="http://schemas.openxmlformats.org/officeDocument/2006/relationships/hyperlink" Target="https://dx.doi.org/10.1097/ADM.0000000000000274" TargetMode="External"/><Relationship Id="rId2892" Type="http://schemas.openxmlformats.org/officeDocument/2006/relationships/hyperlink" Target="https://authproxy.bma.org.uk/process/redirects?url=https://ovidsp.ovid.com/ovidweb.cgi?T=JS&amp;CSC=Y&amp;NEWS=N&amp;PAGE=fulltext&amp;D=emed15&amp;AN=53113996" TargetMode="External"/><Relationship Id="rId971" Type="http://schemas.openxmlformats.org/officeDocument/2006/relationships/hyperlink" Target="https://authproxy.bma.org.uk/process/redirects?url=https://ovidsp.ovid.com/ovidweb.cgi?T=JS&amp;CSC=Y&amp;NEWS=N&amp;PAGE=fulltext&amp;D=emed23&amp;AN=2013890302" TargetMode="External"/><Relationship Id="rId1562" Type="http://schemas.openxmlformats.org/officeDocument/2006/relationships/hyperlink" Target="https://authproxy.bma.org.uk/process/redirects?url=https://ovidsp.ovid.com/ovidweb.cgi?T=JS&amp;CSC=Y&amp;NEWS=N&amp;PAGE=fulltext&amp;D=emed18&amp;AN=614902920" TargetMode="External"/><Relationship Id="rId2893" Type="http://schemas.openxmlformats.org/officeDocument/2006/relationships/hyperlink" Target="https://dx.doi.org/10.1177/10398562211059086" TargetMode="External"/><Relationship Id="rId970" Type="http://schemas.openxmlformats.org/officeDocument/2006/relationships/hyperlink" Target="https://dx.doi.org/10.1111/head.14212" TargetMode="External"/><Relationship Id="rId1563" Type="http://schemas.openxmlformats.org/officeDocument/2006/relationships/hyperlink" Target="https://dx.doi.org/10.1038/npp.2014.282" TargetMode="External"/><Relationship Id="rId2894" Type="http://schemas.openxmlformats.org/officeDocument/2006/relationships/hyperlink" Target="https://authproxy.bma.org.uk/process/redirects?url=https://ovidsp.ovid.com/ovidweb.cgi?T=JS&amp;CSC=Y&amp;NEWS=N&amp;PAGE=fulltext&amp;D=emed24&amp;AN=2014358463" TargetMode="External"/><Relationship Id="rId1564" Type="http://schemas.openxmlformats.org/officeDocument/2006/relationships/hyperlink" Target="https://authproxy.bma.org.uk/process/redirects?url=https://ovidsp.ovid.com/ovidweb.cgi?T=JS&amp;CSC=Y&amp;NEWS=N&amp;PAGE=fulltext&amp;D=emed15&amp;AN=71714884" TargetMode="External"/><Relationship Id="rId2895" Type="http://schemas.openxmlformats.org/officeDocument/2006/relationships/hyperlink" Target="https://doi.org/10.1176/appi.ajp.2016.16050548" TargetMode="External"/><Relationship Id="rId1598" Type="http://schemas.openxmlformats.org/officeDocument/2006/relationships/hyperlink" Target="https://doi.org/10.1016/j.drugalcdep.2010.05.018" TargetMode="External"/><Relationship Id="rId4624" Type="http://schemas.openxmlformats.org/officeDocument/2006/relationships/hyperlink" Target="https://authproxy.bma.org.uk/process/redirects?url=https://ovidsp.ovid.com/ovidweb.cgi?T=JS&amp;CSC=Y&amp;NEWS=N&amp;PAGE=fulltext&amp;D=emed20&amp;AN=2001444682" TargetMode="External"/><Relationship Id="rId1599" Type="http://schemas.openxmlformats.org/officeDocument/2006/relationships/hyperlink" Target="https://doi.org/10.1016/j.addbeh.2016.03.022" TargetMode="External"/><Relationship Id="rId4623" Type="http://schemas.openxmlformats.org/officeDocument/2006/relationships/hyperlink" Target="https://dx.doi.org/10.1016/j.jadohealth.2018.10.033" TargetMode="External"/><Relationship Id="rId4626" Type="http://schemas.openxmlformats.org/officeDocument/2006/relationships/hyperlink" Target="https://dx.doi.org/10.1053/bean.1999.0010" TargetMode="External"/><Relationship Id="rId4625" Type="http://schemas.openxmlformats.org/officeDocument/2006/relationships/hyperlink" Target="https://doi.org/10.1097/01.DBP.0000437726.16588.e2" TargetMode="External"/><Relationship Id="rId4628" Type="http://schemas.openxmlformats.org/officeDocument/2006/relationships/hyperlink" Target="https://doi.org/10.1097/QAI.0b013e31827ce513" TargetMode="External"/><Relationship Id="rId4627" Type="http://schemas.openxmlformats.org/officeDocument/2006/relationships/hyperlink" Target="https://authproxy.bma.org.uk/process/redirects?url=https://ovidsp.ovid.com/ovidweb.cgi?T=JS&amp;CSC=Y&amp;NEWS=N&amp;PAGE=fulltext&amp;D=emed6&amp;AN=29560676" TargetMode="External"/><Relationship Id="rId4629" Type="http://schemas.openxmlformats.org/officeDocument/2006/relationships/hyperlink" Target="https://doi.org/10.1016/j.infbeh.2011.06.006" TargetMode="External"/><Relationship Id="rId1590" Type="http://schemas.openxmlformats.org/officeDocument/2006/relationships/hyperlink" Target="https://authproxy.bma.org.uk/process/redirects?url=https://ovidsp.ovid.com/ovidweb.cgi?T=JS&amp;CSC=Y&amp;NEWS=N&amp;PAGE=fulltext&amp;D=emed17&amp;AN=612436289" TargetMode="External"/><Relationship Id="rId1591" Type="http://schemas.openxmlformats.org/officeDocument/2006/relationships/hyperlink" Target="https://doi.org/10.1177/002204260203200103" TargetMode="External"/><Relationship Id="rId1592" Type="http://schemas.openxmlformats.org/officeDocument/2006/relationships/hyperlink" Target="https://dx.doi.org/10.1016/S2215-0366%2815%2900239-4" TargetMode="External"/><Relationship Id="rId1593" Type="http://schemas.openxmlformats.org/officeDocument/2006/relationships/hyperlink" Target="https://authproxy.bma.org.uk/process/redirects?url=https://ovidsp.ovid.com/ovidweb.cgi?T=JS&amp;CSC=Y&amp;NEWS=N&amp;PAGE=fulltext&amp;D=emed16&amp;AN=605148566" TargetMode="External"/><Relationship Id="rId1594" Type="http://schemas.openxmlformats.org/officeDocument/2006/relationships/hyperlink" Target="https://dx.doi.org/10.1177/11207000221086159" TargetMode="External"/><Relationship Id="rId4620" Type="http://schemas.openxmlformats.org/officeDocument/2006/relationships/hyperlink" Target="https://authproxy.bma.org.uk/process/redirects?url=https://ovidsp.ovid.com/ovidweb.cgi?T=JS&amp;CSC=Y&amp;NEWS=N&amp;PAGE=fulltext&amp;D=emed24&amp;AN=2019731089" TargetMode="External"/><Relationship Id="rId1595" Type="http://schemas.openxmlformats.org/officeDocument/2006/relationships/hyperlink" Target="https://authproxy.bma.org.uk/process/redirects?url=https://ovidsp.ovid.com/ovidweb.cgi?T=JS&amp;CSC=Y&amp;NEWS=N&amp;PAGE=fulltext&amp;D=emed23&amp;AN=638324835" TargetMode="External"/><Relationship Id="rId1596" Type="http://schemas.openxmlformats.org/officeDocument/2006/relationships/hyperlink" Target="https://doi.org/10.1016/j.beth.2006.11.001" TargetMode="External"/><Relationship Id="rId4622" Type="http://schemas.openxmlformats.org/officeDocument/2006/relationships/hyperlink" Target="https://authproxy.bma.org.uk/process/redirects?url=https://ovidsp.ovid.com/ovidweb.cgi?T=JS&amp;CSC=Y&amp;NEWS=N&amp;PAGE=fulltext&amp;D=emed17&amp;AN=607322226" TargetMode="External"/><Relationship Id="rId1597" Type="http://schemas.openxmlformats.org/officeDocument/2006/relationships/hyperlink" Target="https://doi.org/10.1111/add.13779" TargetMode="External"/><Relationship Id="rId4621" Type="http://schemas.openxmlformats.org/officeDocument/2006/relationships/hyperlink" Target="https://dx.doi.org/10.1097/AJP.0000000000000337" TargetMode="External"/><Relationship Id="rId1587" Type="http://schemas.openxmlformats.org/officeDocument/2006/relationships/hyperlink" Target="https://authproxy.bma.org.uk/process/redirects?url=https://ovidsp.ovid.com/ovidweb.cgi?T=JS&amp;CSC=Y&amp;NEWS=N&amp;PAGE=fulltext&amp;D=emed12&amp;AN=70564005" TargetMode="External"/><Relationship Id="rId4613" Type="http://schemas.openxmlformats.org/officeDocument/2006/relationships/hyperlink" Target="https://dx.doi.org/10.1002/pbc.26233" TargetMode="External"/><Relationship Id="rId1588" Type="http://schemas.openxmlformats.org/officeDocument/2006/relationships/hyperlink" Target="https://doi.org/10.1111/jsr.13400" TargetMode="External"/><Relationship Id="rId4612" Type="http://schemas.openxmlformats.org/officeDocument/2006/relationships/hyperlink" Target="https://authproxy.bma.org.uk/process/redirects?url=https://ovidsp.ovid.com/ovidweb.cgi?T=JS&amp;CSC=Y&amp;NEWS=N&amp;PAGE=fulltext&amp;D=emexb&amp;AN=2019875649" TargetMode="External"/><Relationship Id="rId1589" Type="http://schemas.openxmlformats.org/officeDocument/2006/relationships/hyperlink" Target="https://dx.doi.org/10.1097/j.pain.0000000000000631" TargetMode="External"/><Relationship Id="rId4615" Type="http://schemas.openxmlformats.org/officeDocument/2006/relationships/hyperlink" Target="https://dx.doi.org/10.5664/jcsm.9276" TargetMode="External"/><Relationship Id="rId4614" Type="http://schemas.openxmlformats.org/officeDocument/2006/relationships/hyperlink" Target="https://authproxy.bma.org.uk/process/redirects?url=https://ovidsp.ovid.com/ovidweb.cgi?T=JS&amp;CSC=Y&amp;NEWS=N&amp;PAGE=fulltext&amp;D=emed17&amp;AN=612593525" TargetMode="External"/><Relationship Id="rId4617" Type="http://schemas.openxmlformats.org/officeDocument/2006/relationships/hyperlink" Target="https://dx.doi.org/10.1097/00005053-198009000-00006" TargetMode="External"/><Relationship Id="rId4616" Type="http://schemas.openxmlformats.org/officeDocument/2006/relationships/hyperlink" Target="https://authproxy.bma.org.uk/process/redirects?url=https://ovidsp.ovid.com/ovidweb.cgi?T=JS&amp;CSC=Y&amp;NEWS=N&amp;PAGE=fulltext&amp;D=emed22&amp;AN=2014410425" TargetMode="External"/><Relationship Id="rId4619" Type="http://schemas.openxmlformats.org/officeDocument/2006/relationships/hyperlink" Target="https://dx.doi.org/10.3389/fphar.2022.1009950" TargetMode="External"/><Relationship Id="rId4618" Type="http://schemas.openxmlformats.org/officeDocument/2006/relationships/hyperlink" Target="https://authproxy.bma.org.uk/process/redirects?url=https://ovidsp.ovid.com/ovidweb.cgi?T=JS&amp;CSC=Y&amp;NEWS=N&amp;PAGE=fulltext&amp;D=emed3&amp;AN=10052913" TargetMode="External"/><Relationship Id="rId998" Type="http://schemas.openxmlformats.org/officeDocument/2006/relationships/hyperlink" Target="https://dx.doi.org/10.1212/WNL.0000000000009324" TargetMode="External"/><Relationship Id="rId997" Type="http://schemas.openxmlformats.org/officeDocument/2006/relationships/hyperlink" Target="https://authproxy.bma.org.uk/process/redirects?url=https://ovidsp.ovid.com/ovidweb.cgi?T=JS&amp;CSC=Y&amp;NEWS=N&amp;PAGE=fulltext&amp;D=emed21&amp;AN=2005534126" TargetMode="External"/><Relationship Id="rId996" Type="http://schemas.openxmlformats.org/officeDocument/2006/relationships/hyperlink" Target="https://dx.doi.org/10.1080/00913847.2020.1789439" TargetMode="External"/><Relationship Id="rId995" Type="http://schemas.openxmlformats.org/officeDocument/2006/relationships/hyperlink" Target="https://authproxy.bma.org.uk/process/redirects?url=https://ovidsp.ovid.com/ovidweb.cgi?T=JS&amp;CSC=Y&amp;NEWS=N&amp;PAGE=fulltext&amp;D=emed24&amp;AN=2016468539" TargetMode="External"/><Relationship Id="rId999" Type="http://schemas.openxmlformats.org/officeDocument/2006/relationships/hyperlink" Target="https://authproxy.bma.org.uk/process/redirects?url=https://ovidsp.ovid.com/ovidweb.cgi?T=JS&amp;CSC=Y&amp;NEWS=N&amp;PAGE=fulltext&amp;D=emexb&amp;AN=2019250338" TargetMode="External"/><Relationship Id="rId990" Type="http://schemas.openxmlformats.org/officeDocument/2006/relationships/hyperlink" Target="https://dx.doi.org/10.1016/j.clinthera.2011.10.026" TargetMode="External"/><Relationship Id="rId1580" Type="http://schemas.openxmlformats.org/officeDocument/2006/relationships/hyperlink" Target="https://authproxy.bma.org.uk/process/redirects?url=https://ovidsp.ovid.com/ovidweb.cgi?T=JS&amp;CSC=Y&amp;NEWS=N&amp;PAGE=fulltext&amp;D=emed11&amp;AN=355364486" TargetMode="External"/><Relationship Id="rId1581" Type="http://schemas.openxmlformats.org/officeDocument/2006/relationships/hyperlink" Target="https://dx.doi.org/10.1111/acem.12974" TargetMode="External"/><Relationship Id="rId1582" Type="http://schemas.openxmlformats.org/officeDocument/2006/relationships/hyperlink" Target="https://authproxy.bma.org.uk/process/redirects?url=https://ovidsp.ovid.com/ovidweb.cgi?T=JS&amp;CSC=Y&amp;NEWS=N&amp;PAGE=fulltext&amp;D=emed17&amp;AN=72281024" TargetMode="External"/><Relationship Id="rId994" Type="http://schemas.openxmlformats.org/officeDocument/2006/relationships/hyperlink" Target="https://dx.doi.org/10.1177/1098612X221094502" TargetMode="External"/><Relationship Id="rId1583" Type="http://schemas.openxmlformats.org/officeDocument/2006/relationships/hyperlink" Target="https://dx.doi.org/10.1097/j.pain.0000000000000282" TargetMode="External"/><Relationship Id="rId993" Type="http://schemas.openxmlformats.org/officeDocument/2006/relationships/hyperlink" Target="https://authproxy.bma.org.uk/process/redirects?url=https://ovidsp.ovid.com/ovidweb.cgi?T=JS&amp;CSC=Y&amp;NEWS=N&amp;PAGE=fulltext&amp;D=emed19&amp;AN=619343563" TargetMode="External"/><Relationship Id="rId1584" Type="http://schemas.openxmlformats.org/officeDocument/2006/relationships/hyperlink" Target="https://authproxy.bma.org.uk/process/redirects?url=https://ovidsp.ovid.com/ovidweb.cgi?T=JS&amp;CSC=Y&amp;NEWS=N&amp;PAGE=fulltext&amp;D=emed16&amp;AN=610185055" TargetMode="External"/><Relationship Id="rId992" Type="http://schemas.openxmlformats.org/officeDocument/2006/relationships/hyperlink" Target="https://dx.doi.org/10.1016/j.arth.2017.10.011" TargetMode="External"/><Relationship Id="rId1585" Type="http://schemas.openxmlformats.org/officeDocument/2006/relationships/hyperlink" Target="https://dx.doi.org/10.1097/01.fbp.0000399674.93315.4e" TargetMode="External"/><Relationship Id="rId4611" Type="http://schemas.openxmlformats.org/officeDocument/2006/relationships/hyperlink" Target="https://dx.doi.org/10.1177/10600280221133078" TargetMode="External"/><Relationship Id="rId991" Type="http://schemas.openxmlformats.org/officeDocument/2006/relationships/hyperlink" Target="https://authproxy.bma.org.uk/process/redirects?url=https://ovidsp.ovid.com/ovidweb.cgi?T=JS&amp;CSC=Y&amp;NEWS=N&amp;PAGE=fulltext&amp;D=emed12&amp;AN=363092272" TargetMode="External"/><Relationship Id="rId1586" Type="http://schemas.openxmlformats.org/officeDocument/2006/relationships/hyperlink" Target="https://dx.doi.org/10.1097/01.fbp.0000399674.93315.4e" TargetMode="External"/><Relationship Id="rId4610" Type="http://schemas.openxmlformats.org/officeDocument/2006/relationships/hyperlink" Target="https://authproxy.bma.org.uk/process/redirects?url=https://ovidsp.ovid.com/ovidweb.cgi?T=JS&amp;CSC=Y&amp;NEWS=N&amp;PAGE=fulltext&amp;D=emexb&amp;AN=625160966" TargetMode="External"/><Relationship Id="rId1532" Type="http://schemas.openxmlformats.org/officeDocument/2006/relationships/hyperlink" Target="https://authproxy.bma.org.uk/process/redirects?url=https://ovidsp.ovid.com/ovidweb.cgi?T=JS&amp;CSC=Y&amp;NEWS=N&amp;PAGE=fulltext&amp;D=emed22&amp;AN=2010667679" TargetMode="External"/><Relationship Id="rId2863" Type="http://schemas.openxmlformats.org/officeDocument/2006/relationships/hyperlink" Target="https://dx.doi.org/10.1016/j.addr.2021.05.014" TargetMode="External"/><Relationship Id="rId1533" Type="http://schemas.openxmlformats.org/officeDocument/2006/relationships/hyperlink" Target="https://dx.doi.org/10.1038/s41386-022-01485-0" TargetMode="External"/><Relationship Id="rId2864" Type="http://schemas.openxmlformats.org/officeDocument/2006/relationships/hyperlink" Target="https://authproxy.bma.org.uk/process/redirects?url=https://ovidsp.ovid.com/ovidweb.cgi?T=JS&amp;CSC=Y&amp;NEWS=N&amp;PAGE=fulltext&amp;D=emed22&amp;AN=2013363327" TargetMode="External"/><Relationship Id="rId1534" Type="http://schemas.openxmlformats.org/officeDocument/2006/relationships/hyperlink" Target="https://authproxy.bma.org.uk/process/redirects?url=https://ovidsp.ovid.com/ovidweb.cgi?T=JS&amp;CSC=Y&amp;NEWS=N&amp;PAGE=fulltext&amp;D=emed23&amp;AN=639855708" TargetMode="External"/><Relationship Id="rId2865" Type="http://schemas.openxmlformats.org/officeDocument/2006/relationships/hyperlink" Target="https://dx.doi.org/10.14444/8109" TargetMode="External"/><Relationship Id="rId1535" Type="http://schemas.openxmlformats.org/officeDocument/2006/relationships/hyperlink" Target="https://doi.org/10.1080/15332640.2014.873605" TargetMode="External"/><Relationship Id="rId2866" Type="http://schemas.openxmlformats.org/officeDocument/2006/relationships/hyperlink" Target="https://authproxy.bma.org.uk/process/redirects?url=https://ovidsp.ovid.com/ovidweb.cgi?T=JS&amp;CSC=Y&amp;NEWS=N&amp;PAGE=fulltext&amp;D=emed23&amp;AN=2016064171" TargetMode="External"/><Relationship Id="rId1536" Type="http://schemas.openxmlformats.org/officeDocument/2006/relationships/hyperlink" Target="https://doi.org/10.1016/j.amepre.2007.02.023" TargetMode="External"/><Relationship Id="rId2867" Type="http://schemas.openxmlformats.org/officeDocument/2006/relationships/hyperlink" Target="https://doi.org/10.1016/j.ntt.2014.06.007" TargetMode="External"/><Relationship Id="rId1537" Type="http://schemas.openxmlformats.org/officeDocument/2006/relationships/hyperlink" Target="https://dx.doi.org/10.1093/hmg/ddr349" TargetMode="External"/><Relationship Id="rId2868" Type="http://schemas.openxmlformats.org/officeDocument/2006/relationships/hyperlink" Target="https://doi.org/10.1016/j.ntt.2004.09.003" TargetMode="External"/><Relationship Id="rId1538" Type="http://schemas.openxmlformats.org/officeDocument/2006/relationships/hyperlink" Target="https://dx.doi.org/10.1093/hmg/ddr349" TargetMode="External"/><Relationship Id="rId2869" Type="http://schemas.openxmlformats.org/officeDocument/2006/relationships/hyperlink" Target="https://dx.doi.org/10.1111/aas.14278" TargetMode="External"/><Relationship Id="rId1539" Type="http://schemas.openxmlformats.org/officeDocument/2006/relationships/hyperlink" Target="https://authproxy.bma.org.uk/process/redirects?url=https://ovidsp.ovid.com/ovidweb.cgi?T=JS&amp;CSC=Y&amp;NEWS=N&amp;PAGE=fulltext&amp;D=emed12&amp;AN=366105869" TargetMode="External"/><Relationship Id="rId949" Type="http://schemas.openxmlformats.org/officeDocument/2006/relationships/hyperlink" Target="https://dx.doi.org/10.1097/01.j.pain.0000460316.58110.a0" TargetMode="External"/><Relationship Id="rId948" Type="http://schemas.openxmlformats.org/officeDocument/2006/relationships/hyperlink" Target="https://authproxy.bma.org.uk/process/redirects?url=https://ovidsp.ovid.com/ovidweb.cgi?T=JS&amp;CSC=Y&amp;NEWS=N&amp;PAGE=fulltext&amp;D=emexb&amp;AN=2026808847" TargetMode="External"/><Relationship Id="rId943" Type="http://schemas.openxmlformats.org/officeDocument/2006/relationships/hyperlink" Target="https://authproxy.bma.org.uk/process/redirects?url=https://ovidsp.ovid.com/ovidweb.cgi?T=JS&amp;CSC=Y&amp;NEWS=N&amp;PAGE=fulltext&amp;D=emed7&amp;AN=34003033" TargetMode="External"/><Relationship Id="rId942" Type="http://schemas.openxmlformats.org/officeDocument/2006/relationships/hyperlink" Target="https://dx.doi.org/10.1016/S0306-4603%2800%2900174-X" TargetMode="External"/><Relationship Id="rId941" Type="http://schemas.openxmlformats.org/officeDocument/2006/relationships/hyperlink" Target="https://authproxy.bma.org.uk/process/redirects?url=https://ovidsp.ovid.com/ovidweb.cgi?T=JS&amp;CSC=Y&amp;NEWS=N&amp;PAGE=fulltext&amp;D=emed20&amp;AN=627604714" TargetMode="External"/><Relationship Id="rId940" Type="http://schemas.openxmlformats.org/officeDocument/2006/relationships/hyperlink" Target="https://dx.doi.org/10.1007/s13181-019-00699-x" TargetMode="External"/><Relationship Id="rId947" Type="http://schemas.openxmlformats.org/officeDocument/2006/relationships/hyperlink" Target="https://dx.doi.org/10.1155/2023/3371272" TargetMode="External"/><Relationship Id="rId946" Type="http://schemas.openxmlformats.org/officeDocument/2006/relationships/hyperlink" Target="https://authproxy.bma.org.uk/process/redirects?url=https://ovidsp.ovid.com/ovidweb.cgi?T=JS&amp;CSC=Y&amp;NEWS=N&amp;PAGE=fulltext&amp;D=emed9&amp;AN=43738900" TargetMode="External"/><Relationship Id="rId945" Type="http://schemas.openxmlformats.org/officeDocument/2006/relationships/hyperlink" Target="https://dx.doi.org/10.1080/14659890500256945" TargetMode="External"/><Relationship Id="rId944" Type="http://schemas.openxmlformats.org/officeDocument/2006/relationships/hyperlink" Target="https://doi.org/10.1016/j.drugalcdep.2018.11.008" TargetMode="External"/><Relationship Id="rId2860" Type="http://schemas.openxmlformats.org/officeDocument/2006/relationships/hyperlink" Target="https://authproxy.bma.org.uk/process/redirects?url=https://ovidsp.ovid.com/ovidweb.cgi?T=JS&amp;CSC=Y&amp;NEWS=N&amp;PAGE=fulltext&amp;D=emed24&amp;AN=2018124908" TargetMode="External"/><Relationship Id="rId1530" Type="http://schemas.openxmlformats.org/officeDocument/2006/relationships/hyperlink" Target="https://authproxy.bma.org.uk/process/redirects?url=https://ovidsp.ovid.com/ovidweb.cgi?T=JS&amp;CSC=Y&amp;NEWS=N&amp;PAGE=fulltext&amp;D=emed12&amp;AN=70411608" TargetMode="External"/><Relationship Id="rId2861" Type="http://schemas.openxmlformats.org/officeDocument/2006/relationships/hyperlink" Target="https://dx.doi.org/10.1038/nrd4309" TargetMode="External"/><Relationship Id="rId1531" Type="http://schemas.openxmlformats.org/officeDocument/2006/relationships/hyperlink" Target="https://dx.doi.org/10.1038/s41746-021-00407-6" TargetMode="External"/><Relationship Id="rId2862" Type="http://schemas.openxmlformats.org/officeDocument/2006/relationships/hyperlink" Target="https://authproxy.bma.org.uk/process/redirects?url=https://ovidsp.ovid.com/ovidweb.cgi?T=JS&amp;CSC=Y&amp;NEWS=N&amp;PAGE=fulltext&amp;D=emed15&amp;AN=53136707" TargetMode="External"/><Relationship Id="rId1521" Type="http://schemas.openxmlformats.org/officeDocument/2006/relationships/hyperlink" Target="https://dx.doi.org/10.1016/j.pain.2010.10.044" TargetMode="External"/><Relationship Id="rId2852" Type="http://schemas.openxmlformats.org/officeDocument/2006/relationships/hyperlink" Target="https://doi.org/10.1016/j.drugalcdep.2011.10.001" TargetMode="External"/><Relationship Id="rId1522" Type="http://schemas.openxmlformats.org/officeDocument/2006/relationships/hyperlink" Target="https://dx.doi.org/10.1016/j.pain.2010.10.044" TargetMode="External"/><Relationship Id="rId2853" Type="http://schemas.openxmlformats.org/officeDocument/2006/relationships/hyperlink" Target="https://dx.doi.org/10.1016/j.drugalcdep.2023.109903" TargetMode="External"/><Relationship Id="rId1523" Type="http://schemas.openxmlformats.org/officeDocument/2006/relationships/hyperlink" Target="https://authproxy.bma.org.uk/process/redirects?url=https://ovidsp.ovid.com/ovidweb.cgi?T=JS&amp;CSC=Y&amp;NEWS=N&amp;PAGE=fulltext&amp;D=emed12&amp;AN=51188932" TargetMode="External"/><Relationship Id="rId2854" Type="http://schemas.openxmlformats.org/officeDocument/2006/relationships/hyperlink" Target="https://authproxy.bma.org.uk/process/redirects?url=https://ovidsp.ovid.com/ovidweb.cgi?T=JS&amp;CSC=Y&amp;NEWS=N&amp;PAGE=fulltext&amp;D=emexa&amp;AN=2024440982" TargetMode="External"/><Relationship Id="rId1524" Type="http://schemas.openxmlformats.org/officeDocument/2006/relationships/hyperlink" Target="https://dx.doi.org/10.1080/14659891.2016.1179805" TargetMode="External"/><Relationship Id="rId2855" Type="http://schemas.openxmlformats.org/officeDocument/2006/relationships/hyperlink" Target="https://dx.doi.org/10.1016/j.jad.2021.12.004" TargetMode="External"/><Relationship Id="rId1525" Type="http://schemas.openxmlformats.org/officeDocument/2006/relationships/hyperlink" Target="https://authproxy.bma.org.uk/process/redirects?url=https://ovidsp.ovid.com/ovidweb.cgi?T=JS&amp;CSC=Y&amp;NEWS=N&amp;PAGE=fulltext&amp;D=emed18&amp;AN=610835671" TargetMode="External"/><Relationship Id="rId2856" Type="http://schemas.openxmlformats.org/officeDocument/2006/relationships/hyperlink" Target="https://authproxy.bma.org.uk/process/redirects?url=https://ovidsp.ovid.com/ovidweb.cgi?T=JS&amp;CSC=Y&amp;NEWS=N&amp;PAGE=fulltext&amp;D=emed24&amp;AN=2015912169" TargetMode="External"/><Relationship Id="rId1526" Type="http://schemas.openxmlformats.org/officeDocument/2006/relationships/hyperlink" Target="https://doi.org/10.1016/j.brs.2023.05.019" TargetMode="External"/><Relationship Id="rId2857" Type="http://schemas.openxmlformats.org/officeDocument/2006/relationships/hyperlink" Target="https://dx.doi.org/10.1186/1477-7525-12-13" TargetMode="External"/><Relationship Id="rId1527" Type="http://schemas.openxmlformats.org/officeDocument/2006/relationships/hyperlink" Target="https://doi.org/10.1080/10550490500528613" TargetMode="External"/><Relationship Id="rId2858" Type="http://schemas.openxmlformats.org/officeDocument/2006/relationships/hyperlink" Target="https://authproxy.bma.org.uk/process/redirects?url=https://ovidsp.ovid.com/ovidweb.cgi?T=JS&amp;CSC=Y&amp;NEWS=N&amp;PAGE=fulltext&amp;D=emed15&amp;AN=52988663" TargetMode="External"/><Relationship Id="rId1528" Type="http://schemas.openxmlformats.org/officeDocument/2006/relationships/hyperlink" Target="https://dx.doi.org/10.1016/S0016-5085%2811%2962305-6" TargetMode="External"/><Relationship Id="rId2859" Type="http://schemas.openxmlformats.org/officeDocument/2006/relationships/hyperlink" Target="https://dx.doi.org/10.1007/s00540-022-03081-4" TargetMode="External"/><Relationship Id="rId1529" Type="http://schemas.openxmlformats.org/officeDocument/2006/relationships/hyperlink" Target="https://dx.doi.org/10.1016/S0016-5085%2811%2962305-6" TargetMode="External"/><Relationship Id="rId939" Type="http://schemas.openxmlformats.org/officeDocument/2006/relationships/hyperlink" Target="https://authproxy.bma.org.uk/process/redirects?url=https://ovidsp.ovid.com/ovidweb.cgi?T=JS&amp;CSC=Y&amp;NEWS=N&amp;PAGE=fulltext&amp;D=emed6&amp;AN=29204159" TargetMode="External"/><Relationship Id="rId938" Type="http://schemas.openxmlformats.org/officeDocument/2006/relationships/hyperlink" Target="https://dx.doi.org/10.1016/S0959-289X%2899%2980004-1" TargetMode="External"/><Relationship Id="rId937" Type="http://schemas.openxmlformats.org/officeDocument/2006/relationships/hyperlink" Target="https://authproxy.bma.org.uk/process/redirects?url=https://ovidsp.ovid.com/ovidweb.cgi?T=JS&amp;CSC=Y&amp;NEWS=N&amp;PAGE=fulltext&amp;D=emed6&amp;AN=27468673" TargetMode="External"/><Relationship Id="rId932" Type="http://schemas.openxmlformats.org/officeDocument/2006/relationships/hyperlink" Target="https://authproxy.bma.org.uk/process/redirects?url=https://ovidsp.ovid.com/ovidweb.cgi?T=JS&amp;CSC=Y&amp;NEWS=N&amp;PAGE=fulltext&amp;D=emed20&amp;AN=634019886" TargetMode="External"/><Relationship Id="rId931" Type="http://schemas.openxmlformats.org/officeDocument/2006/relationships/hyperlink" Target="https://dx.doi.org/10.1080/00325481.2019.1655695" TargetMode="External"/><Relationship Id="rId930" Type="http://schemas.openxmlformats.org/officeDocument/2006/relationships/hyperlink" Target="https://authproxy.bma.org.uk/process/redirects?url=https://ovidsp.ovid.com/ovidweb.cgi?T=JS&amp;CSC=Y&amp;NEWS=N&amp;PAGE=fulltext&amp;D=emed22&amp;AN=636659489" TargetMode="External"/><Relationship Id="rId936" Type="http://schemas.openxmlformats.org/officeDocument/2006/relationships/hyperlink" Target="https://dx.doi.org/10.1097/00001503-199710000-00013" TargetMode="External"/><Relationship Id="rId935" Type="http://schemas.openxmlformats.org/officeDocument/2006/relationships/hyperlink" Target="https://authproxy.bma.org.uk/process/redirects?url=https://ovidsp.ovid.com/ovidweb.cgi?T=JS&amp;CSC=Y&amp;NEWS=N&amp;PAGE=fulltext&amp;D=emed21&amp;AN=2004470409" TargetMode="External"/><Relationship Id="rId934" Type="http://schemas.openxmlformats.org/officeDocument/2006/relationships/hyperlink" Target="https://dx.doi.org/10.2174/1574886315666200319110114" TargetMode="External"/><Relationship Id="rId933" Type="http://schemas.openxmlformats.org/officeDocument/2006/relationships/hyperlink" Target="https://authproxy.bma.org.uk/process/redirects?url=https://ovidsp.ovid.com/ovidweb.cgi?T=JS&amp;CSC=Y&amp;NEWS=N&amp;PAGE=fulltext&amp;D=emed19&amp;AN=626395643" TargetMode="External"/><Relationship Id="rId2850" Type="http://schemas.openxmlformats.org/officeDocument/2006/relationships/hyperlink" Target="https://dx.doi.org/10.1097/ADT.0000000000000221" TargetMode="External"/><Relationship Id="rId1520" Type="http://schemas.openxmlformats.org/officeDocument/2006/relationships/hyperlink" Target="https://doi.org/10.1177/0269881105058777" TargetMode="External"/><Relationship Id="rId2851" Type="http://schemas.openxmlformats.org/officeDocument/2006/relationships/hyperlink" Target="https://authproxy.bma.org.uk/process/redirects?url=https://ovidsp.ovid.com/ovidweb.cgi?T=JS&amp;CSC=Y&amp;NEWS=N&amp;PAGE=fulltext&amp;D=emed22&amp;AN=632936008" TargetMode="External"/><Relationship Id="rId1554" Type="http://schemas.openxmlformats.org/officeDocument/2006/relationships/hyperlink" Target="https://doi.org/10.1089/lgbt.2022.0039" TargetMode="External"/><Relationship Id="rId2885" Type="http://schemas.openxmlformats.org/officeDocument/2006/relationships/hyperlink" Target="https://doi.org/10.3138/cjccj.49.3.341" TargetMode="External"/><Relationship Id="rId1555" Type="http://schemas.openxmlformats.org/officeDocument/2006/relationships/hyperlink" Target="https://dx.doi.org/10.1186/s41983-021-00398-x" TargetMode="External"/><Relationship Id="rId2886" Type="http://schemas.openxmlformats.org/officeDocument/2006/relationships/hyperlink" Target="https://dx.doi.org/10.2147/JPR.S377789" TargetMode="External"/><Relationship Id="rId1556" Type="http://schemas.openxmlformats.org/officeDocument/2006/relationships/hyperlink" Target="https://authproxy.bma.org.uk/process/redirects?url=https://ovidsp.ovid.com/ovidweb.cgi?T=JS&amp;CSC=Y&amp;NEWS=N&amp;PAGE=fulltext&amp;D=emed22&amp;AN=2014059235" TargetMode="External"/><Relationship Id="rId2887" Type="http://schemas.openxmlformats.org/officeDocument/2006/relationships/hyperlink" Target="https://authproxy.bma.org.uk/process/redirects?url=https://ovidsp.ovid.com/ovidweb.cgi?T=JS&amp;CSC=Y&amp;NEWS=N&amp;PAGE=fulltext&amp;D=emexa&amp;AN=2017985515" TargetMode="External"/><Relationship Id="rId1557" Type="http://schemas.openxmlformats.org/officeDocument/2006/relationships/hyperlink" Target="https://doi.org/10.1016/j.drugpo.2009.01.005" TargetMode="External"/><Relationship Id="rId2888" Type="http://schemas.openxmlformats.org/officeDocument/2006/relationships/hyperlink" Target="https://dx.doi.org/10.1111/j.1472-8206.2012.01032.x" TargetMode="External"/><Relationship Id="rId1558" Type="http://schemas.openxmlformats.org/officeDocument/2006/relationships/hyperlink" Target="https://dx.doi.org/10.1097/JU.0000000000003229.01" TargetMode="External"/><Relationship Id="rId2889" Type="http://schemas.openxmlformats.org/officeDocument/2006/relationships/hyperlink" Target="https://dx.doi.org/10.1111/j.1472-8206.2012.01032.x" TargetMode="External"/><Relationship Id="rId1559" Type="http://schemas.openxmlformats.org/officeDocument/2006/relationships/hyperlink" Target="https://authproxy.bma.org.uk/process/redirects?url=https://ovidsp.ovid.com/ovidweb.cgi?T=JS&amp;CSC=Y&amp;NEWS=N&amp;PAGE=fulltext&amp;D=emexa&amp;AN=641220549" TargetMode="External"/><Relationship Id="rId965" Type="http://schemas.openxmlformats.org/officeDocument/2006/relationships/hyperlink" Target="https://doi.org/10.1016/j.amepre.2019.01.016" TargetMode="External"/><Relationship Id="rId964" Type="http://schemas.openxmlformats.org/officeDocument/2006/relationships/hyperlink" Target="https://doi.org/10.1016/j.jad.2020.07.083" TargetMode="External"/><Relationship Id="rId963" Type="http://schemas.openxmlformats.org/officeDocument/2006/relationships/hyperlink" Target="https://doi.org/10.1016/j.drugalcdep.2018.07.028" TargetMode="External"/><Relationship Id="rId962" Type="http://schemas.openxmlformats.org/officeDocument/2006/relationships/hyperlink" Target="https://doi.org/10.1016/j.drugalcdep.2017.07.025" TargetMode="External"/><Relationship Id="rId969" Type="http://schemas.openxmlformats.org/officeDocument/2006/relationships/hyperlink" Target="https://authproxy.bma.org.uk/process/redirects?url=https://ovidsp.ovid.com/ovidweb.cgi?T=JS&amp;CSC=Y&amp;NEWS=N&amp;PAGE=fulltext&amp;D=emed23&amp;AN=639452918" TargetMode="External"/><Relationship Id="rId968" Type="http://schemas.openxmlformats.org/officeDocument/2006/relationships/hyperlink" Target="https://dx.doi.org/10.1002/ueg2.12290" TargetMode="External"/><Relationship Id="rId967" Type="http://schemas.openxmlformats.org/officeDocument/2006/relationships/hyperlink" Target="https://authproxy.bma.org.uk/process/redirects?url=https://ovidsp.ovid.com/ovidweb.cgi?T=JS&amp;CSC=Y&amp;NEWS=N&amp;PAGE=fulltext&amp;D=emed18&amp;AN=618042964" TargetMode="External"/><Relationship Id="rId966" Type="http://schemas.openxmlformats.org/officeDocument/2006/relationships/hyperlink" Target="https://dx.doi.org/10.1002/art.40152" TargetMode="External"/><Relationship Id="rId2880" Type="http://schemas.openxmlformats.org/officeDocument/2006/relationships/hyperlink" Target="https://dx.doi.org/10.1016/j.jse.2017.03.012" TargetMode="External"/><Relationship Id="rId961" Type="http://schemas.openxmlformats.org/officeDocument/2006/relationships/hyperlink" Target="https://authproxy.bma.org.uk/process/redirects?url=https://ovidsp.ovid.com/ovidweb.cgi?T=JS&amp;CSC=Y&amp;NEWS=N&amp;PAGE=fulltext&amp;D=emed18&amp;AN=616844835" TargetMode="External"/><Relationship Id="rId1550" Type="http://schemas.openxmlformats.org/officeDocument/2006/relationships/hyperlink" Target="https://doi.org/10.1037/pha0000502" TargetMode="External"/><Relationship Id="rId2881" Type="http://schemas.openxmlformats.org/officeDocument/2006/relationships/hyperlink" Target="https://authproxy.bma.org.uk/process/redirects?url=https://ovidsp.ovid.com/ovidweb.cgi?T=JS&amp;CSC=Y&amp;NEWS=N&amp;PAGE=fulltext&amp;D=emed18&amp;AN=615952267" TargetMode="External"/><Relationship Id="rId960" Type="http://schemas.openxmlformats.org/officeDocument/2006/relationships/hyperlink" Target="https://dx.doi.org/10.1016/j.drugpo.2017.05.040" TargetMode="External"/><Relationship Id="rId1551" Type="http://schemas.openxmlformats.org/officeDocument/2006/relationships/hyperlink" Target="https://dx.doi.org/10.1016/j.reuma.2022.02.004" TargetMode="External"/><Relationship Id="rId2882" Type="http://schemas.openxmlformats.org/officeDocument/2006/relationships/hyperlink" Target="https://dx.doi.org/10.2147/JPR.S46950" TargetMode="External"/><Relationship Id="rId1552" Type="http://schemas.openxmlformats.org/officeDocument/2006/relationships/hyperlink" Target="https://authproxy.bma.org.uk/process/redirects?url=https://ovidsp.ovid.com/ovidweb.cgi?T=JS&amp;CSC=Y&amp;NEWS=N&amp;PAGE=fulltext&amp;D=emexa&amp;AN=2018022439" TargetMode="External"/><Relationship Id="rId2883" Type="http://schemas.openxmlformats.org/officeDocument/2006/relationships/hyperlink" Target="https://authproxy.bma.org.uk/process/redirects?url=https://ovidsp.ovid.com/ovidweb.cgi?T=JS&amp;CSC=Y&amp;NEWS=N&amp;PAGE=fulltext&amp;D=emed14&amp;AN=369509475" TargetMode="External"/><Relationship Id="rId1553" Type="http://schemas.openxmlformats.org/officeDocument/2006/relationships/hyperlink" Target="https://doi.org/10.1016/j.jad.2018.10.089" TargetMode="External"/><Relationship Id="rId2884" Type="http://schemas.openxmlformats.org/officeDocument/2006/relationships/hyperlink" Target="https://doi.org/10.3109/00952990.2014.983272" TargetMode="External"/><Relationship Id="rId1543" Type="http://schemas.openxmlformats.org/officeDocument/2006/relationships/hyperlink" Target="https://authproxy.bma.org.uk/process/redirects?url=https://ovidsp.ovid.com/ovidweb.cgi?T=JS&amp;CSC=Y&amp;NEWS=N&amp;PAGE=fulltext&amp;D=emed20&amp;AN=630205877" TargetMode="External"/><Relationship Id="rId2874" Type="http://schemas.openxmlformats.org/officeDocument/2006/relationships/hyperlink" Target="https://authproxy.bma.org.uk/process/redirects?url=https://ovidsp.ovid.com/ovidweb.cgi?T=JS&amp;CSC=Y&amp;NEWS=N&amp;PAGE=fulltext&amp;D=emexb&amp;AN=2024605396" TargetMode="External"/><Relationship Id="rId1544" Type="http://schemas.openxmlformats.org/officeDocument/2006/relationships/hyperlink" Target="https://dx.doi.org/10.1055/s-0038-1628760" TargetMode="External"/><Relationship Id="rId2875" Type="http://schemas.openxmlformats.org/officeDocument/2006/relationships/hyperlink" Target="https://doi.org/10.1111/add.13772" TargetMode="External"/><Relationship Id="rId1545" Type="http://schemas.openxmlformats.org/officeDocument/2006/relationships/hyperlink" Target="https://authproxy.bma.org.uk/process/redirects?url=https://ovidsp.ovid.com/ovidweb.cgi?T=JS&amp;CSC=Y&amp;NEWS=N&amp;PAGE=fulltext&amp;D=emed11&amp;AN=358919634" TargetMode="External"/><Relationship Id="rId2876" Type="http://schemas.openxmlformats.org/officeDocument/2006/relationships/hyperlink" Target="https://dx.doi.org/10.1111/bdi.12746" TargetMode="External"/><Relationship Id="rId1546" Type="http://schemas.openxmlformats.org/officeDocument/2006/relationships/hyperlink" Target="https://dx.doi.org/10.1517/13543784.2014.998335" TargetMode="External"/><Relationship Id="rId2877" Type="http://schemas.openxmlformats.org/officeDocument/2006/relationships/hyperlink" Target="https://authproxy.bma.org.uk/process/redirects?url=https://ovidsp.ovid.com/ovidweb.cgi?T=JS&amp;CSC=Y&amp;NEWS=N&amp;PAGE=fulltext&amp;D=emed20&amp;AN=627189333" TargetMode="External"/><Relationship Id="rId1547" Type="http://schemas.openxmlformats.org/officeDocument/2006/relationships/hyperlink" Target="https://authproxy.bma.org.uk/process/redirects?url=https://ovidsp.ovid.com/ovidweb.cgi?T=JS&amp;CSC=Y&amp;NEWS=N&amp;PAGE=fulltext&amp;D=emed16&amp;AN=602909509" TargetMode="External"/><Relationship Id="rId2878" Type="http://schemas.openxmlformats.org/officeDocument/2006/relationships/hyperlink" Target="https://doi.org/10.1111/acer.12071" TargetMode="External"/><Relationship Id="rId1548" Type="http://schemas.openxmlformats.org/officeDocument/2006/relationships/hyperlink" Target="https://dx.doi.org/10.1021/acschemneuro.8b00293" TargetMode="External"/><Relationship Id="rId2879" Type="http://schemas.openxmlformats.org/officeDocument/2006/relationships/hyperlink" Target="https://authproxy.bma.org.uk/process/redirects?url=https://ovidsp.ovid.com/ovidweb.cgi?T=JS&amp;CSC=Y&amp;NEWS=N&amp;PAGE=fulltext&amp;D=emed19&amp;AN=621675856" TargetMode="External"/><Relationship Id="rId1549" Type="http://schemas.openxmlformats.org/officeDocument/2006/relationships/hyperlink" Target="https://authproxy.bma.org.uk/process/redirects?url=https://ovidsp.ovid.com/ovidweb.cgi?T=JS&amp;CSC=Y&amp;NEWS=N&amp;PAGE=fulltext&amp;D=emed20&amp;AN=624551414" TargetMode="External"/><Relationship Id="rId959" Type="http://schemas.openxmlformats.org/officeDocument/2006/relationships/hyperlink" Target="https://authproxy.bma.org.uk/process/redirects?url=https://ovidsp.ovid.com/ovidweb.cgi?T=JS&amp;CSC=Y&amp;NEWS=N&amp;PAGE=fulltext&amp;D=emed16&amp;AN=600753109" TargetMode="External"/><Relationship Id="rId954" Type="http://schemas.openxmlformats.org/officeDocument/2006/relationships/hyperlink" Target="https://dx.doi.org/10.1002/pds.5305" TargetMode="External"/><Relationship Id="rId953" Type="http://schemas.openxmlformats.org/officeDocument/2006/relationships/hyperlink" Target="https://doi.org/10.1016/j.psychres.2014.12.019" TargetMode="External"/><Relationship Id="rId952" Type="http://schemas.openxmlformats.org/officeDocument/2006/relationships/hyperlink" Target="https://doi.org/10.1016/j.jsat.2013.06.004" TargetMode="External"/><Relationship Id="rId951" Type="http://schemas.openxmlformats.org/officeDocument/2006/relationships/hyperlink" Target="https://doi.org/10.3109/00952990.2011.649222" TargetMode="External"/><Relationship Id="rId958" Type="http://schemas.openxmlformats.org/officeDocument/2006/relationships/hyperlink" Target="https://dx.doi.org/10.1080/09540121.2014.985183" TargetMode="External"/><Relationship Id="rId957" Type="http://schemas.openxmlformats.org/officeDocument/2006/relationships/hyperlink" Target="https://doi.org/10.1081/ADA-100100606" TargetMode="External"/><Relationship Id="rId956" Type="http://schemas.openxmlformats.org/officeDocument/2006/relationships/hyperlink" Target="https://doi.org/10.1016/j.pnpbp.2007.08.013" TargetMode="External"/><Relationship Id="rId955" Type="http://schemas.openxmlformats.org/officeDocument/2006/relationships/hyperlink" Target="https://authproxy.bma.org.uk/process/redirects?url=https://ovidsp.ovid.com/ovidweb.cgi?T=JS&amp;CSC=Y&amp;NEWS=N&amp;PAGE=fulltext&amp;D=emed22&amp;AN=636199641" TargetMode="External"/><Relationship Id="rId950" Type="http://schemas.openxmlformats.org/officeDocument/2006/relationships/hyperlink" Target="https://authproxy.bma.org.uk/process/redirects?url=https://ovidsp.ovid.com/ovidweb.cgi?T=JS&amp;CSC=Y&amp;NEWS=N&amp;PAGE=fulltext&amp;D=emed16&amp;AN=611175084" TargetMode="External"/><Relationship Id="rId2870" Type="http://schemas.openxmlformats.org/officeDocument/2006/relationships/hyperlink" Target="https://authproxy.bma.org.uk/process/redirects?url=https://ovidsp.ovid.com/ovidweb.cgi?T=JS&amp;CSC=Y&amp;NEWS=N&amp;PAGE=fulltext&amp;D=emexb&amp;AN=2023239038" TargetMode="External"/><Relationship Id="rId1540" Type="http://schemas.openxmlformats.org/officeDocument/2006/relationships/hyperlink" Target="https://dx.doi.org/10.1111/add.16130" TargetMode="External"/><Relationship Id="rId2871" Type="http://schemas.openxmlformats.org/officeDocument/2006/relationships/hyperlink" Target="https://dx.doi.org/10.1016/j.euroneuro.2019.07.080" TargetMode="External"/><Relationship Id="rId1541" Type="http://schemas.openxmlformats.org/officeDocument/2006/relationships/hyperlink" Target="https://authproxy.bma.org.uk/process/redirects?url=https://ovidsp.ovid.com/ovidweb.cgi?T=JS&amp;CSC=Y&amp;NEWS=N&amp;PAGE=fulltext&amp;D=emexa&amp;AN=640039629" TargetMode="External"/><Relationship Id="rId2872" Type="http://schemas.openxmlformats.org/officeDocument/2006/relationships/hyperlink" Target="https://authproxy.bma.org.uk/process/redirects?url=https://ovidsp.ovid.com/ovidweb.cgi?T=JS&amp;CSC=Y&amp;NEWS=N&amp;PAGE=fulltext&amp;D=emed20&amp;AN=2002486873" TargetMode="External"/><Relationship Id="rId1542" Type="http://schemas.openxmlformats.org/officeDocument/2006/relationships/hyperlink" Target="https://dx.doi.org/10.1089/pop.2018.0210" TargetMode="External"/><Relationship Id="rId2873" Type="http://schemas.openxmlformats.org/officeDocument/2006/relationships/hyperlink" Target="https://dx.doi.org/10.1093/ehjacc/zuac154" TargetMode="External"/><Relationship Id="rId2027" Type="http://schemas.openxmlformats.org/officeDocument/2006/relationships/hyperlink" Target="https://authproxy.bma.org.uk/process/redirects?url=https://ovidsp.ovid.com/ovidweb.cgi?T=JS&amp;CSC=Y&amp;NEWS=N&amp;PAGE=fulltext&amp;D=emed10&amp;AN=351437983" TargetMode="External"/><Relationship Id="rId3359" Type="http://schemas.openxmlformats.org/officeDocument/2006/relationships/hyperlink" Target="https://authproxy.bma.org.uk/process/redirects?url=https://ovidsp.ovid.com/ovidweb.cgi?T=JS&amp;CSC=Y&amp;NEWS=N&amp;PAGE=fulltext&amp;D=emed24&amp;AN=2015429230" TargetMode="External"/><Relationship Id="rId2028" Type="http://schemas.openxmlformats.org/officeDocument/2006/relationships/hyperlink" Target="https://dx.doi.org/10.3390/curroncol30070503" TargetMode="External"/><Relationship Id="rId3358" Type="http://schemas.openxmlformats.org/officeDocument/2006/relationships/hyperlink" Target="https://dx.doi.org/10.3390/jcm11030647" TargetMode="External"/><Relationship Id="rId4689" Type="http://schemas.openxmlformats.org/officeDocument/2006/relationships/hyperlink" Target="https://dx.doi.org/10.1111/j.1460-9592.2007.02388.x" TargetMode="External"/><Relationship Id="rId2029" Type="http://schemas.openxmlformats.org/officeDocument/2006/relationships/hyperlink" Target="https://authproxy.bma.org.uk/process/redirects?url=https://ovidsp.ovid.com/ovidweb.cgi?T=JS&amp;CSC=Y&amp;NEWS=N&amp;PAGE=fulltext&amp;D=emexb&amp;AN=642233171" TargetMode="External"/><Relationship Id="rId107" Type="http://schemas.openxmlformats.org/officeDocument/2006/relationships/hyperlink" Target="https://authproxy.bma.org.uk/process/redirects?url=https://ovidsp.ovid.com/ovidweb.cgi?T=JS&amp;CSC=Y&amp;NEWS=N&amp;PAGE=fulltext&amp;D=emed17&amp;AN=619588279" TargetMode="External"/><Relationship Id="rId106" Type="http://schemas.openxmlformats.org/officeDocument/2006/relationships/hyperlink" Target="https://authproxy.bma.org.uk/process/redirects?url=https://ovidsp.ovid.com/ovidweb.cgi?T=JS&amp;CSC=Y&amp;NEWS=N&amp;PAGE=fulltext&amp;D=emed12&amp;AN=362082774" TargetMode="External"/><Relationship Id="rId105" Type="http://schemas.openxmlformats.org/officeDocument/2006/relationships/hyperlink" Target="https://authproxy.bma.org.uk/process/redirects?url=https://ovidsp.ovid.com/ovidweb.cgi?T=JS&amp;CSC=Y&amp;NEWS=N&amp;PAGE=fulltext&amp;D=emed17&amp;AN=611437652" TargetMode="External"/><Relationship Id="rId104" Type="http://schemas.openxmlformats.org/officeDocument/2006/relationships/hyperlink" Target="https://dx.doi.org/10.7860/JCDR/2016/18397.8225" TargetMode="External"/><Relationship Id="rId109" Type="http://schemas.openxmlformats.org/officeDocument/2006/relationships/hyperlink" Target="https://dx.doi.org/10.17392/1468-22" TargetMode="External"/><Relationship Id="rId4680" Type="http://schemas.openxmlformats.org/officeDocument/2006/relationships/hyperlink" Target="https://authproxy.bma.org.uk/process/redirects?url=https://ovidsp.ovid.com/ovidweb.cgi?T=JS&amp;CSC=Y&amp;NEWS=N&amp;PAGE=fulltext&amp;D=emed17&amp;AN=614873482" TargetMode="External"/><Relationship Id="rId108" Type="http://schemas.openxmlformats.org/officeDocument/2006/relationships/hyperlink" Target="https://doi.org/10.1016/j.drugalcdep.2008.03.026" TargetMode="External"/><Relationship Id="rId3351" Type="http://schemas.openxmlformats.org/officeDocument/2006/relationships/hyperlink" Target="https://dx.doi.org/10.1136/bmjopen-2020-047928" TargetMode="External"/><Relationship Id="rId4682" Type="http://schemas.openxmlformats.org/officeDocument/2006/relationships/hyperlink" Target="https://authproxy.bma.org.uk/process/redirects?url=https://ovidsp.ovid.com/ovidweb.cgi?T=JS&amp;CSC=Y&amp;NEWS=N&amp;PAGE=fulltext&amp;D=emed6&amp;AN=27058370" TargetMode="External"/><Relationship Id="rId2020" Type="http://schemas.openxmlformats.org/officeDocument/2006/relationships/hyperlink" Target="https://doi.org/10.1001/jamapsychiatry.2022.1074" TargetMode="External"/><Relationship Id="rId3350" Type="http://schemas.openxmlformats.org/officeDocument/2006/relationships/hyperlink" Target="https://authproxy.bma.org.uk/process/redirects?url=https://ovidsp.ovid.com/ovidweb.cgi?T=JS&amp;CSC=Y&amp;NEWS=N&amp;PAGE=fulltext&amp;D=emed13&amp;AN=71296805" TargetMode="External"/><Relationship Id="rId4681" Type="http://schemas.openxmlformats.org/officeDocument/2006/relationships/hyperlink" Target="https://dx.doi.org/10.1016/S0016-5107%2897%2970295-5" TargetMode="External"/><Relationship Id="rId2021" Type="http://schemas.openxmlformats.org/officeDocument/2006/relationships/hyperlink" Target="https://dx.doi.org/10.1007/s00404-010-1632-9" TargetMode="External"/><Relationship Id="rId3353" Type="http://schemas.openxmlformats.org/officeDocument/2006/relationships/hyperlink" Target="https://dx.doi.org/10.1002/alr.22260" TargetMode="External"/><Relationship Id="rId4684" Type="http://schemas.openxmlformats.org/officeDocument/2006/relationships/hyperlink" Target="https://authproxy.bma.org.uk/process/redirects?url=https://ovidsp.ovid.com/ovidweb.cgi?T=JS&amp;CSC=Y&amp;NEWS=N&amp;PAGE=fulltext&amp;D=emed22&amp;AN=634781698" TargetMode="External"/><Relationship Id="rId2022" Type="http://schemas.openxmlformats.org/officeDocument/2006/relationships/hyperlink" Target="https://authproxy.bma.org.uk/process/redirects?url=https://ovidsp.ovid.com/ovidweb.cgi?T=JS&amp;CSC=Y&amp;NEWS=N&amp;PAGE=fulltext&amp;D=emed11&amp;AN=70289563" TargetMode="External"/><Relationship Id="rId3352" Type="http://schemas.openxmlformats.org/officeDocument/2006/relationships/hyperlink" Target="https://authproxy.bma.org.uk/process/redirects?url=https://ovidsp.ovid.com/ovidweb.cgi?T=JS&amp;CSC=Y&amp;NEWS=N&amp;PAGE=fulltext&amp;D=emed22&amp;AN=635744390" TargetMode="External"/><Relationship Id="rId4683" Type="http://schemas.openxmlformats.org/officeDocument/2006/relationships/hyperlink" Target="https://dx.doi.org/10.5005/jp-journals-10071-23711.168" TargetMode="External"/><Relationship Id="rId103" Type="http://schemas.openxmlformats.org/officeDocument/2006/relationships/hyperlink" Target="https://authproxy.bma.org.uk/process/redirects?url=https://ovidsp.ovid.com/ovidweb.cgi?T=JS&amp;CSC=Y&amp;NEWS=N&amp;PAGE=fulltext&amp;D=emed21&amp;AN=636768997" TargetMode="External"/><Relationship Id="rId2023" Type="http://schemas.openxmlformats.org/officeDocument/2006/relationships/hyperlink" Target="https://dx.doi.org/10.1007/s00213-011-2249-9" TargetMode="External"/><Relationship Id="rId3355" Type="http://schemas.openxmlformats.org/officeDocument/2006/relationships/hyperlink" Target="https://dx.doi.org/10.1136/bmjgast-2018-000271" TargetMode="External"/><Relationship Id="rId4686" Type="http://schemas.openxmlformats.org/officeDocument/2006/relationships/hyperlink" Target="https://authproxy.bma.org.uk/process/redirects?url=https://ovidsp.ovid.com/ovidweb.cgi?T=JS&amp;CSC=Y&amp;NEWS=N&amp;PAGE=fulltext&amp;D=emed15&amp;AN=607277610" TargetMode="External"/><Relationship Id="rId102" Type="http://schemas.openxmlformats.org/officeDocument/2006/relationships/hyperlink" Target="https://dx.doi.org/10.1093/qjmed/hcaa039.062" TargetMode="External"/><Relationship Id="rId2024" Type="http://schemas.openxmlformats.org/officeDocument/2006/relationships/hyperlink" Target="https://dx.doi.org/10.1007/s00213-011-2249-9" TargetMode="External"/><Relationship Id="rId3354" Type="http://schemas.openxmlformats.org/officeDocument/2006/relationships/hyperlink" Target="https://authproxy.bma.org.uk/process/redirects?url=https://ovidsp.ovid.com/ovidweb.cgi?T=JS&amp;CSC=Y&amp;NEWS=N&amp;PAGE=fulltext&amp;D=emed20&amp;AN=627688452" TargetMode="External"/><Relationship Id="rId4685" Type="http://schemas.openxmlformats.org/officeDocument/2006/relationships/hyperlink" Target="https://dx.doi.org/10.1186/2049-6958-9-56" TargetMode="External"/><Relationship Id="rId101" Type="http://schemas.openxmlformats.org/officeDocument/2006/relationships/hyperlink" Target="https://authproxy.bma.org.uk/process/redirects?url=https://ovidsp.ovid.com/ovidweb.cgi?T=JS&amp;CSC=Y&amp;NEWS=N&amp;PAGE=fulltext&amp;D=emed7&amp;AN=30133935" TargetMode="External"/><Relationship Id="rId2025" Type="http://schemas.openxmlformats.org/officeDocument/2006/relationships/hyperlink" Target="https://authproxy.bma.org.uk/process/redirects?url=https://ovidsp.ovid.com/ovidweb.cgi?T=JS&amp;CSC=Y&amp;NEWS=N&amp;PAGE=fulltext&amp;D=emed12&amp;AN=51313072" TargetMode="External"/><Relationship Id="rId3357" Type="http://schemas.openxmlformats.org/officeDocument/2006/relationships/hyperlink" Target="https://doi.org/10.1016/j.drugalcdep.2005.06.003" TargetMode="External"/><Relationship Id="rId4688" Type="http://schemas.openxmlformats.org/officeDocument/2006/relationships/hyperlink" Target="https://authproxy.bma.org.uk/process/redirects?url=https://ovidsp.ovid.com/ovidweb.cgi?T=JS&amp;CSC=Y&amp;NEWS=N&amp;PAGE=fulltext&amp;D=emed10&amp;AN=47051901" TargetMode="External"/><Relationship Id="rId100" Type="http://schemas.openxmlformats.org/officeDocument/2006/relationships/hyperlink" Target="http://dx.doi.org/10.1111/j.1553-2712.2000.tb01064.x" TargetMode="External"/><Relationship Id="rId2026" Type="http://schemas.openxmlformats.org/officeDocument/2006/relationships/hyperlink" Target="https://authproxy.bma.org.uk/process/redirects?url=https://ovidsp.ovid.com/ovidweb.cgi?T=JS&amp;CSC=Y&amp;NEWS=N&amp;PAGE=fulltext&amp;D=emed15&amp;AN=372208886" TargetMode="External"/><Relationship Id="rId3356" Type="http://schemas.openxmlformats.org/officeDocument/2006/relationships/hyperlink" Target="https://authproxy.bma.org.uk/process/redirects?url=https://ovidsp.ovid.com/ovidweb.cgi?T=JS&amp;CSC=Y&amp;NEWS=N&amp;PAGE=fulltext&amp;D=emed20&amp;AN=627205640" TargetMode="External"/><Relationship Id="rId4687" Type="http://schemas.openxmlformats.org/officeDocument/2006/relationships/hyperlink" Target="https://dx.doi.org/10.1097/ACO.0b013e32825a69f9" TargetMode="External"/><Relationship Id="rId2016" Type="http://schemas.openxmlformats.org/officeDocument/2006/relationships/hyperlink" Target="https://doi.org/10.5455/bcp.20130207110645" TargetMode="External"/><Relationship Id="rId3348" Type="http://schemas.openxmlformats.org/officeDocument/2006/relationships/hyperlink" Target="https://dx.doi.org/10.1111/anae.16069" TargetMode="External"/><Relationship Id="rId4679" Type="http://schemas.openxmlformats.org/officeDocument/2006/relationships/hyperlink" Target="https://authproxy.bma.org.uk/process/redirects?url=https://ovidsp.ovid.com/ovidweb.cgi?T=JS&amp;CSC=Y&amp;NEWS=N&amp;PAGE=fulltext&amp;D=emed16&amp;AN=600555985" TargetMode="External"/><Relationship Id="rId2017" Type="http://schemas.openxmlformats.org/officeDocument/2006/relationships/hyperlink" Target="https://doi.org/10.1111/add.16096" TargetMode="External"/><Relationship Id="rId3347" Type="http://schemas.openxmlformats.org/officeDocument/2006/relationships/hyperlink" Target="https://doi.org/10.1080/08897077.2011.616816" TargetMode="External"/><Relationship Id="rId4678" Type="http://schemas.openxmlformats.org/officeDocument/2006/relationships/hyperlink" Target="https://dx.doi.org/10.1159/000365283" TargetMode="External"/><Relationship Id="rId2018" Type="http://schemas.openxmlformats.org/officeDocument/2006/relationships/hyperlink" Target="https://dx.doi.org/10.1016/S0360-3016%2800%2901357-2" TargetMode="External"/><Relationship Id="rId2019" Type="http://schemas.openxmlformats.org/officeDocument/2006/relationships/hyperlink" Target="https://authproxy.bma.org.uk/process/redirects?url=https://ovidsp.ovid.com/ovidweb.cgi?T=JS&amp;CSC=Y&amp;NEWS=N&amp;PAGE=fulltext&amp;D=emed7&amp;AN=32112202" TargetMode="External"/><Relationship Id="rId3349" Type="http://schemas.openxmlformats.org/officeDocument/2006/relationships/hyperlink" Target="https://authproxy.bma.org.uk/process/redirects?url=https://ovidsp.ovid.com/ovidweb.cgi?T=JS&amp;CSC=Y&amp;NEWS=N&amp;PAGE=fulltext&amp;D=emexb&amp;AN=2024048776" TargetMode="External"/><Relationship Id="rId3340" Type="http://schemas.openxmlformats.org/officeDocument/2006/relationships/hyperlink" Target="https://authproxy.bma.org.uk/process/redirects?url=https://ovidsp.ovid.com/ovidweb.cgi?T=JS&amp;CSC=Y&amp;NEWS=N&amp;PAGE=fulltext&amp;D=emed13&amp;AN=366322422" TargetMode="External"/><Relationship Id="rId4671" Type="http://schemas.openxmlformats.org/officeDocument/2006/relationships/hyperlink" Target="https://doi.org/10.1016/j.ntt.2004.10.006" TargetMode="External"/><Relationship Id="rId4670" Type="http://schemas.openxmlformats.org/officeDocument/2006/relationships/hyperlink" Target="https://authproxy.bma.org.uk/process/redirects?url=https://ovidsp.ovid.com/ovidweb.cgi?T=JS&amp;CSC=Y&amp;NEWS=N&amp;PAGE=fulltext&amp;D=emed2&amp;AN=7022916" TargetMode="External"/><Relationship Id="rId2010" Type="http://schemas.openxmlformats.org/officeDocument/2006/relationships/hyperlink" Target="https://authproxy.bma.org.uk/process/redirects?url=https://ovidsp.ovid.com/ovidweb.cgi?T=JS&amp;CSC=Y&amp;NEWS=N&amp;PAGE=fulltext&amp;D=emed22&amp;AN=635252242" TargetMode="External"/><Relationship Id="rId3342" Type="http://schemas.openxmlformats.org/officeDocument/2006/relationships/hyperlink" Target="https://dx.doi.org/10.3171/2020.9.SPINE201472" TargetMode="External"/><Relationship Id="rId4673" Type="http://schemas.openxmlformats.org/officeDocument/2006/relationships/hyperlink" Target="https://authproxy.bma.org.uk/process/redirects?url=https://ovidsp.ovid.com/ovidweb.cgi?T=JS&amp;CSC=Y&amp;NEWS=N&amp;PAGE=fulltext&amp;D=emed15&amp;AN=53100456" TargetMode="External"/><Relationship Id="rId2011" Type="http://schemas.openxmlformats.org/officeDocument/2006/relationships/hyperlink" Target="https://dx.doi.org/10.1213/ANE.0000000000003756" TargetMode="External"/><Relationship Id="rId3341" Type="http://schemas.openxmlformats.org/officeDocument/2006/relationships/hyperlink" Target="https://doi.org/10.1080/00952990.2023.2220874" TargetMode="External"/><Relationship Id="rId4672" Type="http://schemas.openxmlformats.org/officeDocument/2006/relationships/hyperlink" Target="https://dx.doi.org/10.1111/pme.12403" TargetMode="External"/><Relationship Id="rId2012" Type="http://schemas.openxmlformats.org/officeDocument/2006/relationships/hyperlink" Target="https://authproxy.bma.org.uk/process/redirects?url=https://ovidsp.ovid.com/ovidweb.cgi?T=JS&amp;CSC=Y&amp;NEWS=N&amp;PAGE=fulltext&amp;D=emed20&amp;AN=627372733" TargetMode="External"/><Relationship Id="rId3344" Type="http://schemas.openxmlformats.org/officeDocument/2006/relationships/hyperlink" Target="https://authproxy.bma.org.uk/process/redirects?url=https://ovidsp.ovid.com/ovidweb.cgi?T=JS&amp;CSC=Y&amp;NEWS=N&amp;PAGE=fulltext&amp;D=emed19&amp;AN=624641448" TargetMode="External"/><Relationship Id="rId4675" Type="http://schemas.openxmlformats.org/officeDocument/2006/relationships/hyperlink" Target="https://authproxy.bma.org.uk/process/redirects?url=https://ovidsp.ovid.com/ovidweb.cgi?T=JS&amp;CSC=Y&amp;NEWS=N&amp;PAGE=fulltext&amp;D=emed24&amp;AN=2016655360" TargetMode="External"/><Relationship Id="rId2013" Type="http://schemas.openxmlformats.org/officeDocument/2006/relationships/hyperlink" Target="https://dx.doi.org/10.1007/s12630-022-02316-y" TargetMode="External"/><Relationship Id="rId3343" Type="http://schemas.openxmlformats.org/officeDocument/2006/relationships/hyperlink" Target="https://authproxy.bma.org.uk/process/redirects?url=https://ovidsp.ovid.com/ovidweb.cgi?T=JS&amp;CSC=Y&amp;NEWS=N&amp;PAGE=fulltext&amp;D=emed22&amp;AN=2013409537" TargetMode="External"/><Relationship Id="rId4674" Type="http://schemas.openxmlformats.org/officeDocument/2006/relationships/hyperlink" Target="https://dx.doi.org/10.1016/j.drugalcdep.2022.109286" TargetMode="External"/><Relationship Id="rId2014" Type="http://schemas.openxmlformats.org/officeDocument/2006/relationships/hyperlink" Target="https://authproxy.bma.org.uk/process/redirects?url=https://ovidsp.ovid.com/ovidweb.cgi?T=JS&amp;CSC=Y&amp;NEWS=N&amp;PAGE=fulltext&amp;D=emexa&amp;AN=641282298" TargetMode="External"/><Relationship Id="rId3346" Type="http://schemas.openxmlformats.org/officeDocument/2006/relationships/hyperlink" Target="https://authproxy.bma.org.uk/process/redirects?url=https://ovidsp.ovid.com/ovidweb.cgi?T=JS&amp;CSC=Y&amp;NEWS=N&amp;PAGE=fulltext&amp;D=emed14&amp;AN=71319907" TargetMode="External"/><Relationship Id="rId4677" Type="http://schemas.openxmlformats.org/officeDocument/2006/relationships/hyperlink" Target="https://authproxy.bma.org.uk/process/redirects?url=https://ovidsp.ovid.com/ovidweb.cgi?T=JS&amp;CSC=Y&amp;NEWS=N&amp;PAGE=fulltext&amp;D=emed16&amp;AN=600555985" TargetMode="External"/><Relationship Id="rId2015" Type="http://schemas.openxmlformats.org/officeDocument/2006/relationships/hyperlink" Target="https://authproxy.bma.org.uk/process/redirects?url=https://ovidsp.ovid.com/ovidweb.cgi?T=JS&amp;CSC=Y&amp;NEWS=N&amp;PAGE=fulltext&amp;D=emed24&amp;AN=2016182141" TargetMode="External"/><Relationship Id="rId3345" Type="http://schemas.openxmlformats.org/officeDocument/2006/relationships/hyperlink" Target="https://dx.doi.org/10.1002/art.38216" TargetMode="External"/><Relationship Id="rId4676" Type="http://schemas.openxmlformats.org/officeDocument/2006/relationships/hyperlink" Target="https://dx.doi.org/10.1159/000365283" TargetMode="External"/><Relationship Id="rId2049" Type="http://schemas.openxmlformats.org/officeDocument/2006/relationships/hyperlink" Target="https://dx.doi.org/10.1177/1178221820951777" TargetMode="External"/><Relationship Id="rId129" Type="http://schemas.openxmlformats.org/officeDocument/2006/relationships/hyperlink" Target="https://authproxy.bma.org.uk/process/redirects?url=https://ovidsp.ovid.com/ovidweb.cgi?T=JS&amp;CSC=Y&amp;NEWS=N&amp;PAGE=fulltext&amp;D=emed20&amp;AN=638005861" TargetMode="External"/><Relationship Id="rId128" Type="http://schemas.openxmlformats.org/officeDocument/2006/relationships/hyperlink" Target="https://dx.doi.org/10.1096/fasebj.2019.33.1_supplement.670.4" TargetMode="External"/><Relationship Id="rId127" Type="http://schemas.openxmlformats.org/officeDocument/2006/relationships/hyperlink" Target="https://authproxy.bma.org.uk/process/redirects?url=https://ovidsp.ovid.com/ovidweb.cgi?T=JS&amp;CSC=Y&amp;NEWS=N&amp;PAGE=fulltext&amp;D=emed21&amp;AN=634732927" TargetMode="External"/><Relationship Id="rId126" Type="http://schemas.openxmlformats.org/officeDocument/2006/relationships/hyperlink" Target="https://dx.doi.org/10.1093/ofid/ofaa417.393" TargetMode="External"/><Relationship Id="rId3371" Type="http://schemas.openxmlformats.org/officeDocument/2006/relationships/hyperlink" Target="https://dx.doi.org/10.1111/jgs.12870" TargetMode="External"/><Relationship Id="rId2040" Type="http://schemas.openxmlformats.org/officeDocument/2006/relationships/hyperlink" Target="https://doi.org/10.3109/10826089009056223" TargetMode="External"/><Relationship Id="rId3370" Type="http://schemas.openxmlformats.org/officeDocument/2006/relationships/hyperlink" Target="https://authproxy.bma.org.uk/process/redirects?url=https://ovidsp.ovid.com/ovidweb.cgi?T=JS&amp;CSC=Y&amp;NEWS=N&amp;PAGE=fulltext&amp;D=emed23&amp;AN=2016562077" TargetMode="External"/><Relationship Id="rId121" Type="http://schemas.openxmlformats.org/officeDocument/2006/relationships/hyperlink" Target="https://dx.doi.org/10.31838/jcdr.2023.14.03.254" TargetMode="External"/><Relationship Id="rId2041" Type="http://schemas.openxmlformats.org/officeDocument/2006/relationships/hyperlink" Target="https://doi.org/10.1080/00952990601174774" TargetMode="External"/><Relationship Id="rId3373" Type="http://schemas.openxmlformats.org/officeDocument/2006/relationships/hyperlink" Target="https://dx.doi.org/10.1089/jpm.2022.0311" TargetMode="External"/><Relationship Id="rId120" Type="http://schemas.openxmlformats.org/officeDocument/2006/relationships/hyperlink" Target="https://authproxy.bma.org.uk/process/redirects?url=https://ovidsp.ovid.com/ovidweb.cgi?T=JS&amp;CSC=Y&amp;NEWS=N&amp;PAGE=fulltext&amp;D=emed9&amp;AN=43494522" TargetMode="External"/><Relationship Id="rId2042" Type="http://schemas.openxmlformats.org/officeDocument/2006/relationships/hyperlink" Target="https://dx.doi.org/10.1177/2049463718800737" TargetMode="External"/><Relationship Id="rId3372" Type="http://schemas.openxmlformats.org/officeDocument/2006/relationships/hyperlink" Target="https://authproxy.bma.org.uk/process/redirects?url=https://ovidsp.ovid.com/ovidweb.cgi?T=JS&amp;CSC=Y&amp;NEWS=N&amp;PAGE=fulltext&amp;D=emed15&amp;AN=71470314" TargetMode="External"/><Relationship Id="rId2043" Type="http://schemas.openxmlformats.org/officeDocument/2006/relationships/hyperlink" Target="https://authproxy.bma.org.uk/process/redirects?url=https://ovidsp.ovid.com/ovidweb.cgi?T=JS&amp;CSC=Y&amp;NEWS=N&amp;PAGE=fulltext&amp;D=emed20&amp;AN=625589418" TargetMode="External"/><Relationship Id="rId3375" Type="http://schemas.openxmlformats.org/officeDocument/2006/relationships/hyperlink" Target="https://doi.org/10.2105/AJPH.2018.304514" TargetMode="External"/><Relationship Id="rId2044" Type="http://schemas.openxmlformats.org/officeDocument/2006/relationships/hyperlink" Target="https://doi.org/10.1080/02791072.2020.1845419" TargetMode="External"/><Relationship Id="rId3374" Type="http://schemas.openxmlformats.org/officeDocument/2006/relationships/hyperlink" Target="https://authproxy.bma.org.uk/process/redirects?url=https://ovidsp.ovid.com/ovidweb.cgi?T=JS&amp;CSC=Y&amp;NEWS=N&amp;PAGE=fulltext&amp;D=emexb&amp;AN=2024455836" TargetMode="External"/><Relationship Id="rId125" Type="http://schemas.openxmlformats.org/officeDocument/2006/relationships/hyperlink" Target="https://authproxy.bma.org.uk/process/redirects?url=https://ovidsp.ovid.com/ovidweb.cgi?T=JS&amp;CSC=Y&amp;NEWS=N&amp;PAGE=fulltext&amp;D=emed13&amp;AN=365263634" TargetMode="External"/><Relationship Id="rId2045" Type="http://schemas.openxmlformats.org/officeDocument/2006/relationships/hyperlink" Target="https://dx.doi.org/10.1371/journal.pone.0290416" TargetMode="External"/><Relationship Id="rId3377" Type="http://schemas.openxmlformats.org/officeDocument/2006/relationships/hyperlink" Target="https://dx.doi.org/10.1080/15563650.2022.2159427" TargetMode="External"/><Relationship Id="rId124" Type="http://schemas.openxmlformats.org/officeDocument/2006/relationships/hyperlink" Target="https://dx.doi.org/10.1136/flgastro-2011-100086" TargetMode="External"/><Relationship Id="rId2046" Type="http://schemas.openxmlformats.org/officeDocument/2006/relationships/hyperlink" Target="https://authproxy.bma.org.uk/process/redirects?url=https://ovidsp.ovid.com/ovidweb.cgi?T=JS&amp;CSC=Y&amp;NEWS=N&amp;PAGE=fulltext&amp;D=emexb&amp;AN=2026650156" TargetMode="External"/><Relationship Id="rId3376" Type="http://schemas.openxmlformats.org/officeDocument/2006/relationships/hyperlink" Target="https://doi.org/10.1093/pm/pnab047" TargetMode="External"/><Relationship Id="rId123" Type="http://schemas.openxmlformats.org/officeDocument/2006/relationships/hyperlink" Target="https://dx.doi.org/10.1136/flgastro-2011-100086" TargetMode="External"/><Relationship Id="rId2047" Type="http://schemas.openxmlformats.org/officeDocument/2006/relationships/hyperlink" Target="https://dx.doi.org/10.1016/j.jpsychores.2021.110367" TargetMode="External"/><Relationship Id="rId3379" Type="http://schemas.openxmlformats.org/officeDocument/2006/relationships/hyperlink" Target="https://authproxy.bma.org.uk/process/redirects?url=https://ovidsp.ovid.com/ovidweb.cgi?T=JS&amp;CSC=Y&amp;NEWS=N&amp;PAGE=fulltext&amp;D=emed6&amp;AN=29171860" TargetMode="External"/><Relationship Id="rId122" Type="http://schemas.openxmlformats.org/officeDocument/2006/relationships/hyperlink" Target="https://authproxy.bma.org.uk/process/redirects?url=https://ovidsp.ovid.com/ovidweb.cgi?T=JS&amp;CSC=Y&amp;NEWS=N&amp;PAGE=fulltext&amp;D=emexb&amp;AN=2026280603" TargetMode="External"/><Relationship Id="rId2048" Type="http://schemas.openxmlformats.org/officeDocument/2006/relationships/hyperlink" Target="https://authproxy.bma.org.uk/process/redirects?url=https://ovidsp.ovid.com/ovidweb.cgi?T=JS&amp;CSC=Y&amp;NEWS=N&amp;PAGE=fulltext&amp;D=emed22&amp;AN=2010780126" TargetMode="External"/><Relationship Id="rId3378" Type="http://schemas.openxmlformats.org/officeDocument/2006/relationships/hyperlink" Target="https://authproxy.bma.org.uk/process/redirects?url=https://ovidsp.ovid.com/ovidweb.cgi?T=JS&amp;CSC=Y&amp;NEWS=N&amp;PAGE=fulltext&amp;D=emexa&amp;AN=2022408285" TargetMode="External"/><Relationship Id="rId2038" Type="http://schemas.openxmlformats.org/officeDocument/2006/relationships/hyperlink" Target="https://dx.doi.org/10.1111/jvim.14677" TargetMode="External"/><Relationship Id="rId2039" Type="http://schemas.openxmlformats.org/officeDocument/2006/relationships/hyperlink" Target="https://authproxy.bma.org.uk/process/redirects?url=https://ovidsp.ovid.com/ovidweb.cgi?T=JS&amp;CSC=Y&amp;NEWS=N&amp;PAGE=fulltext&amp;D=emed21&amp;AN=634094967" TargetMode="External"/><Relationship Id="rId3369" Type="http://schemas.openxmlformats.org/officeDocument/2006/relationships/hyperlink" Target="https://dx.doi.org/10.35975/apic.v25i5.1642" TargetMode="External"/><Relationship Id="rId118" Type="http://schemas.openxmlformats.org/officeDocument/2006/relationships/hyperlink" Target="https://authproxy.bma.org.uk/process/redirects?url=https://ovidsp.ovid.com/ovidweb.cgi?T=JS&amp;CSC=Y&amp;NEWS=N&amp;PAGE=fulltext&amp;D=emed16&amp;AN=606144744" TargetMode="External"/><Relationship Id="rId117" Type="http://schemas.openxmlformats.org/officeDocument/2006/relationships/hyperlink" Target="https://dx.doi.org/10.5664/jcsm.5012" TargetMode="External"/><Relationship Id="rId116" Type="http://schemas.openxmlformats.org/officeDocument/2006/relationships/hyperlink" Target="https://doi.org/10.1007/s00213-019-05298-w" TargetMode="External"/><Relationship Id="rId115" Type="http://schemas.openxmlformats.org/officeDocument/2006/relationships/hyperlink" Target="https://authproxy.bma.org.uk/process/redirects?url=https://ovidsp.ovid.com/ovidweb.cgi?T=JS&amp;CSC=Y&amp;NEWS=N&amp;PAGE=fulltext&amp;D=emed24&amp;AN=2019774130" TargetMode="External"/><Relationship Id="rId3360" Type="http://schemas.openxmlformats.org/officeDocument/2006/relationships/hyperlink" Target="https://dx.doi.org/10.1177/1071100719882410" TargetMode="External"/><Relationship Id="rId4691" Type="http://schemas.openxmlformats.org/officeDocument/2006/relationships/hyperlink" Target="https://dx.doi.org/10.1080/08880010390203053" TargetMode="External"/><Relationship Id="rId119" Type="http://schemas.openxmlformats.org/officeDocument/2006/relationships/hyperlink" Target="https://dx.doi.org/10.1001/archinte.166.6.667" TargetMode="External"/><Relationship Id="rId4690" Type="http://schemas.openxmlformats.org/officeDocument/2006/relationships/hyperlink" Target="https://authproxy.bma.org.uk/process/redirects?url=https://ovidsp.ovid.com/ovidweb.cgi?T=JS&amp;CSC=Y&amp;NEWS=N&amp;PAGE=fulltext&amp;D=emed10&amp;AN=350264606" TargetMode="External"/><Relationship Id="rId110" Type="http://schemas.openxmlformats.org/officeDocument/2006/relationships/hyperlink" Target="https://authproxy.bma.org.uk/process/redirects?url=https://ovidsp.ovid.com/ovidweb.cgi?T=JS&amp;CSC=Y&amp;NEWS=N&amp;PAGE=fulltext&amp;D=emed24&amp;AN=2017641527" TargetMode="External"/><Relationship Id="rId2030" Type="http://schemas.openxmlformats.org/officeDocument/2006/relationships/hyperlink" Target="https://dx.doi.org/10.3390/curroncol30070503" TargetMode="External"/><Relationship Id="rId3362" Type="http://schemas.openxmlformats.org/officeDocument/2006/relationships/hyperlink" Target="https://doi.org/10.1080/10550880802545010" TargetMode="External"/><Relationship Id="rId4693" Type="http://schemas.openxmlformats.org/officeDocument/2006/relationships/hyperlink" Target="https://dx.doi.org/10.1186/s12871-022-01885-1" TargetMode="External"/><Relationship Id="rId2031" Type="http://schemas.openxmlformats.org/officeDocument/2006/relationships/hyperlink" Target="https://authproxy.bma.org.uk/process/redirects?url=https://ovidsp.ovid.com/ovidweb.cgi?T=JS&amp;CSC=Y&amp;NEWS=N&amp;PAGE=fulltext&amp;D=emexb&amp;AN=642233210" TargetMode="External"/><Relationship Id="rId3361" Type="http://schemas.openxmlformats.org/officeDocument/2006/relationships/hyperlink" Target="https://authproxy.bma.org.uk/process/redirects?url=https://ovidsp.ovid.com/ovidweb.cgi?T=JS&amp;CSC=Y&amp;NEWS=N&amp;PAGE=fulltext&amp;D=emed20&amp;AN=633775021" TargetMode="External"/><Relationship Id="rId4692" Type="http://schemas.openxmlformats.org/officeDocument/2006/relationships/hyperlink" Target="https://authproxy.bma.org.uk/process/redirects?url=https://ovidsp.ovid.com/ovidweb.cgi?T=JS&amp;CSC=Y&amp;NEWS=N&amp;PAGE=fulltext&amp;D=emed8&amp;AN=36648195" TargetMode="External"/><Relationship Id="rId2032" Type="http://schemas.openxmlformats.org/officeDocument/2006/relationships/hyperlink" Target="https://dx.doi.org/10.3390/curroncol30070503" TargetMode="External"/><Relationship Id="rId3364" Type="http://schemas.openxmlformats.org/officeDocument/2006/relationships/hyperlink" Target="https://authproxy.bma.org.uk/process/redirects?url=https://ovidsp.ovid.com/ovidweb.cgi?T=JS&amp;CSC=Y&amp;NEWS=N&amp;PAGE=fulltext&amp;D=emed19&amp;AN=626516764" TargetMode="External"/><Relationship Id="rId4695" Type="http://schemas.openxmlformats.org/officeDocument/2006/relationships/hyperlink" Target="https://dx.doi.org/10.2165/11317080-000000000-00000" TargetMode="External"/><Relationship Id="rId2033" Type="http://schemas.openxmlformats.org/officeDocument/2006/relationships/hyperlink" Target="https://authproxy.bma.org.uk/process/redirects?url=https://ovidsp.ovid.com/ovidweb.cgi?T=JS&amp;CSC=Y&amp;NEWS=N&amp;PAGE=fulltext&amp;D=emexb&amp;AN=642233197" TargetMode="External"/><Relationship Id="rId3363" Type="http://schemas.openxmlformats.org/officeDocument/2006/relationships/hyperlink" Target="https://dx.doi.org/10.1200/JCO.2018.36.34_suppl.189" TargetMode="External"/><Relationship Id="rId4694" Type="http://schemas.openxmlformats.org/officeDocument/2006/relationships/hyperlink" Target="https://authproxy.bma.org.uk/process/redirects?url=https://ovidsp.ovid.com/ovidweb.cgi?T=JS&amp;CSC=Y&amp;NEWS=N&amp;PAGE=fulltext&amp;D=emexa&amp;AN=2020057760" TargetMode="External"/><Relationship Id="rId114" Type="http://schemas.openxmlformats.org/officeDocument/2006/relationships/hyperlink" Target="https://authproxy.bma.org.uk/process/redirects?url=https://ovidsp.ovid.com/ovidweb.cgi?T=JS&amp;CSC=Y&amp;NEWS=N&amp;PAGE=fulltext&amp;D=emed15&amp;AN=71668285" TargetMode="External"/><Relationship Id="rId2034" Type="http://schemas.openxmlformats.org/officeDocument/2006/relationships/hyperlink" Target="https://dx.doi.org/10.1186/s13054-021-03647-w" TargetMode="External"/><Relationship Id="rId3366" Type="http://schemas.openxmlformats.org/officeDocument/2006/relationships/hyperlink" Target="https://authproxy.bma.org.uk/process/redirects?url=https://ovidsp.ovid.com/ovidweb.cgi?T=JS&amp;CSC=Y&amp;NEWS=N&amp;PAGE=fulltext&amp;D=emed8&amp;AN=38980582" TargetMode="External"/><Relationship Id="rId4697" Type="http://schemas.openxmlformats.org/officeDocument/2006/relationships/hyperlink" Target="https://dx.doi.org/10.1097/ADM.0000000000000556" TargetMode="External"/><Relationship Id="rId113" Type="http://schemas.openxmlformats.org/officeDocument/2006/relationships/hyperlink" Target="https://dx.doi.org/10.1016/j.annemergmed.2014.07.392" TargetMode="External"/><Relationship Id="rId2035" Type="http://schemas.openxmlformats.org/officeDocument/2006/relationships/hyperlink" Target="https://authproxy.bma.org.uk/process/redirects?url=https://ovidsp.ovid.com/ovidweb.cgi?T=JS&amp;CSC=Y&amp;NEWS=N&amp;PAGE=fulltext&amp;D=emed23&amp;AN=2013013126" TargetMode="External"/><Relationship Id="rId3365" Type="http://schemas.openxmlformats.org/officeDocument/2006/relationships/hyperlink" Target="https://dx.doi.org/10.1089/1096621041349581" TargetMode="External"/><Relationship Id="rId4696" Type="http://schemas.openxmlformats.org/officeDocument/2006/relationships/hyperlink" Target="https://authproxy.bma.org.uk/process/redirects?url=https://ovidsp.ovid.com/ovidweb.cgi?T=JS&amp;CSC=Y&amp;NEWS=N&amp;PAGE=fulltext&amp;D=emed11&amp;AN=355313040" TargetMode="External"/><Relationship Id="rId112" Type="http://schemas.openxmlformats.org/officeDocument/2006/relationships/hyperlink" Target="https://authproxy.bma.org.uk/process/redirects?url=https://ovidsp.ovid.com/ovidweb.cgi?T=JS&amp;CSC=Y&amp;NEWS=N&amp;PAGE=fulltext&amp;D=emed15&amp;AN=52898761" TargetMode="External"/><Relationship Id="rId2036" Type="http://schemas.openxmlformats.org/officeDocument/2006/relationships/hyperlink" Target="https://dx.doi.org/10.3390/curroncol30070503" TargetMode="External"/><Relationship Id="rId3368" Type="http://schemas.openxmlformats.org/officeDocument/2006/relationships/hyperlink" Target="https://authproxy.bma.org.uk/process/redirects?url=https://ovidsp.ovid.com/ovidweb.cgi?T=JS&amp;CSC=Y&amp;NEWS=N&amp;PAGE=fulltext&amp;D=emed8&amp;AN=38031688" TargetMode="External"/><Relationship Id="rId4699" Type="http://schemas.openxmlformats.org/officeDocument/2006/relationships/hyperlink" Target="https://dx.doi.org/10.2147/LRA.S395376" TargetMode="External"/><Relationship Id="rId111" Type="http://schemas.openxmlformats.org/officeDocument/2006/relationships/hyperlink" Target="https://dx.doi.org/10.1111/1471-0528.12532" TargetMode="External"/><Relationship Id="rId2037" Type="http://schemas.openxmlformats.org/officeDocument/2006/relationships/hyperlink" Target="https://authproxy.bma.org.uk/process/redirects?url=https://ovidsp.ovid.com/ovidweb.cgi?T=JS&amp;CSC=Y&amp;NEWS=N&amp;PAGE=fulltext&amp;D=emexb&amp;AN=642233230" TargetMode="External"/><Relationship Id="rId3367" Type="http://schemas.openxmlformats.org/officeDocument/2006/relationships/hyperlink" Target="https://dx.doi.org/10.1016/S0889-8537%2803%2900087-7" TargetMode="External"/><Relationship Id="rId4698" Type="http://schemas.openxmlformats.org/officeDocument/2006/relationships/hyperlink" Target="https://authproxy.bma.org.uk/process/redirects?url=https://ovidsp.ovid.com/ovidweb.cgi?T=JS&amp;CSC=Y&amp;NEWS=N&amp;PAGE=fulltext&amp;D=emed21&amp;AN=628962258" TargetMode="External"/><Relationship Id="rId3315" Type="http://schemas.openxmlformats.org/officeDocument/2006/relationships/hyperlink" Target="https://dx.doi.org/10.1177/20499361221091418" TargetMode="External"/><Relationship Id="rId4646" Type="http://schemas.openxmlformats.org/officeDocument/2006/relationships/hyperlink" Target="https://dx.doi.org/10.1016/j.hoc.2018.01.003" TargetMode="External"/><Relationship Id="rId3314" Type="http://schemas.openxmlformats.org/officeDocument/2006/relationships/hyperlink" Target="https://authproxy.bma.org.uk/process/redirects?url=https://ovidsp.ovid.com/ovidweb.cgi?T=JS&amp;CSC=Y&amp;NEWS=N&amp;PAGE=fulltext&amp;D=emed17&amp;AN=613886715" TargetMode="External"/><Relationship Id="rId4645" Type="http://schemas.openxmlformats.org/officeDocument/2006/relationships/hyperlink" Target="https://doi.org/10.1515/nsad-2015-0048" TargetMode="External"/><Relationship Id="rId3317" Type="http://schemas.openxmlformats.org/officeDocument/2006/relationships/hyperlink" Target="https://dx.doi.org/10.1136/annrheumdis-2019-eular.3220" TargetMode="External"/><Relationship Id="rId4648" Type="http://schemas.openxmlformats.org/officeDocument/2006/relationships/hyperlink" Target="http://dx.doi.org/10.4212/cjhp.v66i1.1208" TargetMode="External"/><Relationship Id="rId3316" Type="http://schemas.openxmlformats.org/officeDocument/2006/relationships/hyperlink" Target="https://authproxy.bma.org.uk/process/redirects?url=https://ovidsp.ovid.com/ovidweb.cgi?T=JS&amp;CSC=Y&amp;NEWS=N&amp;PAGE=fulltext&amp;D=emed24&amp;AN=2015646885" TargetMode="External"/><Relationship Id="rId4647" Type="http://schemas.openxmlformats.org/officeDocument/2006/relationships/hyperlink" Target="https://authproxy.bma.org.uk/process/redirects?url=https://ovidsp.ovid.com/ovidweb.cgi?T=JS&amp;CSC=Y&amp;NEWS=N&amp;PAGE=fulltext&amp;D=emed19&amp;AN=2000729357" TargetMode="External"/><Relationship Id="rId3319" Type="http://schemas.openxmlformats.org/officeDocument/2006/relationships/hyperlink" Target="https://dx.doi.org/10.1111/ajad.12286" TargetMode="External"/><Relationship Id="rId3318" Type="http://schemas.openxmlformats.org/officeDocument/2006/relationships/hyperlink" Target="https://authproxy.bma.org.uk/process/redirects?url=https://ovidsp.ovid.com/ovidweb.cgi?T=JS&amp;CSC=Y&amp;NEWS=N&amp;PAGE=fulltext&amp;D=emed20&amp;AN=628860580" TargetMode="External"/><Relationship Id="rId4649" Type="http://schemas.openxmlformats.org/officeDocument/2006/relationships/hyperlink" Target="https://authproxy.bma.org.uk/process/redirects?url=https://ovidsp.ovid.com/ovidweb.cgi?T=JS&amp;CSC=Y&amp;NEWS=N&amp;PAGE=fulltext&amp;D=emed14&amp;AN=370387697" TargetMode="External"/><Relationship Id="rId4640" Type="http://schemas.openxmlformats.org/officeDocument/2006/relationships/hyperlink" Target="https://dx.doi.org/10.21037/jtd.2017.10.25" TargetMode="External"/><Relationship Id="rId3311" Type="http://schemas.openxmlformats.org/officeDocument/2006/relationships/hyperlink" Target="https://dx.doi.org/10.1101/2022.08.11.22278658" TargetMode="External"/><Relationship Id="rId4642" Type="http://schemas.openxmlformats.org/officeDocument/2006/relationships/hyperlink" Target="https://doi.org/10.1080/15504263.2016.1252075" TargetMode="External"/><Relationship Id="rId3310" Type="http://schemas.openxmlformats.org/officeDocument/2006/relationships/hyperlink" Target="https://doi.org/10.1016/S0376-8716(00)00153-8" TargetMode="External"/><Relationship Id="rId4641" Type="http://schemas.openxmlformats.org/officeDocument/2006/relationships/hyperlink" Target="https://authproxy.bma.org.uk/process/redirects?url=https://ovidsp.ovid.com/ovidweb.cgi?T=JS&amp;CSC=Y&amp;NEWS=N&amp;PAGE=fulltext&amp;D=emed18&amp;AN=619496651" TargetMode="External"/><Relationship Id="rId3313" Type="http://schemas.openxmlformats.org/officeDocument/2006/relationships/hyperlink" Target="https://dx.doi.org/10.1002/art.39977" TargetMode="External"/><Relationship Id="rId4644" Type="http://schemas.openxmlformats.org/officeDocument/2006/relationships/hyperlink" Target="https://authproxy.bma.org.uk/process/redirects?url=https://ovidsp.ovid.com/ovidweb.cgi?T=JS&amp;CSC=Y&amp;NEWS=N&amp;PAGE=fulltext&amp;D=emed21&amp;AN=631198121" TargetMode="External"/><Relationship Id="rId3312" Type="http://schemas.openxmlformats.org/officeDocument/2006/relationships/hyperlink" Target="https://authproxy.bma.org.uk/process/redirects?url=https://ovidsp.ovid.com/ovidweb.cgi?T=JS&amp;CSC=Y&amp;NEWS=N&amp;PAGE=fulltext&amp;D=empp&amp;AN=2020191656" TargetMode="External"/><Relationship Id="rId4643" Type="http://schemas.openxmlformats.org/officeDocument/2006/relationships/hyperlink" Target="https://dx.doi.org/10.1136/jim-2020-SRM.564" TargetMode="External"/><Relationship Id="rId3304" Type="http://schemas.openxmlformats.org/officeDocument/2006/relationships/hyperlink" Target="https://doi.org/10.1080/09540121.2016.1204418" TargetMode="External"/><Relationship Id="rId4635" Type="http://schemas.openxmlformats.org/officeDocument/2006/relationships/hyperlink" Target="https://authproxy.bma.org.uk/process/redirects?url=https://ovidsp.ovid.com/ovidweb.cgi?T=JS&amp;CSC=Y&amp;NEWS=N&amp;PAGE=fulltext&amp;D=emed17&amp;AN=612172806" TargetMode="External"/><Relationship Id="rId3303" Type="http://schemas.openxmlformats.org/officeDocument/2006/relationships/hyperlink" Target="https://authproxy.bma.org.uk/process/redirects?url=https://ovidsp.ovid.com/ovidweb.cgi?T=JS&amp;CSC=Y&amp;NEWS=N&amp;PAGE=fulltext&amp;D=emed13&amp;AN=70722188" TargetMode="External"/><Relationship Id="rId4634" Type="http://schemas.openxmlformats.org/officeDocument/2006/relationships/hyperlink" Target="https://dx.doi.org/10.1097/AAP.0000000000000469" TargetMode="External"/><Relationship Id="rId3306" Type="http://schemas.openxmlformats.org/officeDocument/2006/relationships/hyperlink" Target="https://authproxy.bma.org.uk/process/redirects?url=https://ovidsp.ovid.com/ovidweb.cgi?T=JS&amp;CSC=Y&amp;NEWS=N&amp;PAGE=fulltext&amp;D=emed22&amp;AN=2014928748" TargetMode="External"/><Relationship Id="rId4637" Type="http://schemas.openxmlformats.org/officeDocument/2006/relationships/hyperlink" Target="https://authproxy.bma.org.uk/process/redirects?url=https://ovidsp.ovid.com/ovidweb.cgi?T=JS&amp;CSC=Y&amp;NEWS=N&amp;PAGE=fulltext&amp;D=emed20&amp;AN=631074643" TargetMode="External"/><Relationship Id="rId3305" Type="http://schemas.openxmlformats.org/officeDocument/2006/relationships/hyperlink" Target="https://dx.doi.org/10.1093/jcag/gwy009.202" TargetMode="External"/><Relationship Id="rId4636" Type="http://schemas.openxmlformats.org/officeDocument/2006/relationships/hyperlink" Target="https://dx.doi.org/10.1097/MJT.0000000000000700" TargetMode="External"/><Relationship Id="rId3308" Type="http://schemas.openxmlformats.org/officeDocument/2006/relationships/hyperlink" Target="https://authproxy.bma.org.uk/process/redirects?url=https://ovidsp.ovid.com/ovidweb.cgi?T=JS&amp;CSC=Y&amp;NEWS=N&amp;PAGE=fulltext&amp;D=emed13&amp;AN=70966253" TargetMode="External"/><Relationship Id="rId4639" Type="http://schemas.openxmlformats.org/officeDocument/2006/relationships/hyperlink" Target="https://authproxy.bma.org.uk/process/redirects?url=https://ovidsp.ovid.com/ovidweb.cgi?T=JS&amp;CSC=Y&amp;NEWS=N&amp;PAGE=fulltext&amp;D=emed14&amp;AN=52521369" TargetMode="External"/><Relationship Id="rId3307" Type="http://schemas.openxmlformats.org/officeDocument/2006/relationships/hyperlink" Target="https://dx.doi.org/10.1111/j.1530-0277.2012.01917.x" TargetMode="External"/><Relationship Id="rId4638" Type="http://schemas.openxmlformats.org/officeDocument/2006/relationships/hyperlink" Target="https://dx.doi.org/10.1016/j.tacc.2013.03.005" TargetMode="External"/><Relationship Id="rId3309" Type="http://schemas.openxmlformats.org/officeDocument/2006/relationships/hyperlink" Target="https://doi.org/10.1002/erv.3039" TargetMode="External"/><Relationship Id="rId3300" Type="http://schemas.openxmlformats.org/officeDocument/2006/relationships/hyperlink" Target="https://authproxy.bma.org.uk/process/redirects?url=https://ovidsp.ovid.com/ovidweb.cgi?T=JS&amp;CSC=Y&amp;NEWS=N&amp;PAGE=fulltext&amp;D=emed10&amp;AN=354941244" TargetMode="External"/><Relationship Id="rId4631" Type="http://schemas.openxmlformats.org/officeDocument/2006/relationships/hyperlink" Target="https://authproxy.bma.org.uk/process/redirects?url=https://ovidsp.ovid.com/ovidweb.cgi?T=JS&amp;CSC=Y&amp;NEWS=N&amp;PAGE=fulltext&amp;D=emed24&amp;AN=637387526" TargetMode="External"/><Relationship Id="rId4630" Type="http://schemas.openxmlformats.org/officeDocument/2006/relationships/hyperlink" Target="https://dx.doi.org/10.1136/bmj-2021-068993" TargetMode="External"/><Relationship Id="rId3302" Type="http://schemas.openxmlformats.org/officeDocument/2006/relationships/hyperlink" Target="https://dx.doi.org/10.1016/j.jpain.2012.01.065" TargetMode="External"/><Relationship Id="rId4633" Type="http://schemas.openxmlformats.org/officeDocument/2006/relationships/hyperlink" Target="https://authproxy.bma.org.uk/process/redirects?url=https://ovidsp.ovid.com/ovidweb.cgi?T=JS&amp;CSC=Y&amp;NEWS=N&amp;PAGE=fulltext&amp;D=emed9&amp;AN=44318072" TargetMode="External"/><Relationship Id="rId3301" Type="http://schemas.openxmlformats.org/officeDocument/2006/relationships/hyperlink" Target="https://dx.doi.org/10.1016/j.jpain.2012.01.065" TargetMode="External"/><Relationship Id="rId4632" Type="http://schemas.openxmlformats.org/officeDocument/2006/relationships/hyperlink" Target="https://dx.doi.org/10.1097/01.MLG.0000208341.30628.16" TargetMode="External"/><Relationship Id="rId2005" Type="http://schemas.openxmlformats.org/officeDocument/2006/relationships/hyperlink" Target="https://dx.doi.org/10.1016/j.amsu.2021.102499" TargetMode="External"/><Relationship Id="rId3337" Type="http://schemas.openxmlformats.org/officeDocument/2006/relationships/hyperlink" Target="https://dx.doi.org/10.1016/j.sleep.2019.11.1169" TargetMode="External"/><Relationship Id="rId4668" Type="http://schemas.openxmlformats.org/officeDocument/2006/relationships/hyperlink" Target="https://dx.doi.org/10.1016/j.asmr.2021.10.005" TargetMode="External"/><Relationship Id="rId2006" Type="http://schemas.openxmlformats.org/officeDocument/2006/relationships/hyperlink" Target="https://authproxy.bma.org.uk/process/redirects?url=https://ovidsp.ovid.com/ovidweb.cgi?T=JS&amp;CSC=Y&amp;NEWS=N&amp;PAGE=fulltext&amp;D=emed22&amp;AN=2013079892" TargetMode="External"/><Relationship Id="rId3336" Type="http://schemas.openxmlformats.org/officeDocument/2006/relationships/hyperlink" Target="https://authproxy.bma.org.uk/process/redirects?url=https://ovidsp.ovid.com/ovidweb.cgi?T=JS&amp;CSC=Y&amp;NEWS=N&amp;PAGE=fulltext&amp;D=emed22&amp;AN=2007068688" TargetMode="External"/><Relationship Id="rId4667" Type="http://schemas.openxmlformats.org/officeDocument/2006/relationships/hyperlink" Target="https://authproxy.bma.org.uk/process/redirects?url=https://ovidsp.ovid.com/ovidweb.cgi?T=JS&amp;CSC=Y&amp;NEWS=N&amp;PAGE=fulltext&amp;D=emed7&amp;AN=35072589" TargetMode="External"/><Relationship Id="rId2007" Type="http://schemas.openxmlformats.org/officeDocument/2006/relationships/hyperlink" Target="https://dx.doi.org/10.1177/2192568220904681" TargetMode="External"/><Relationship Id="rId3339" Type="http://schemas.openxmlformats.org/officeDocument/2006/relationships/hyperlink" Target="https://dx.doi.org/10.2190/DE.42.2.e" TargetMode="External"/><Relationship Id="rId2008" Type="http://schemas.openxmlformats.org/officeDocument/2006/relationships/hyperlink" Target="https://authproxy.bma.org.uk/process/redirects?url=https://ovidsp.ovid.com/ovidweb.cgi?T=JS&amp;CSC=Y&amp;NEWS=N&amp;PAGE=fulltext&amp;D=emed22&amp;AN=2005168457" TargetMode="External"/><Relationship Id="rId3338" Type="http://schemas.openxmlformats.org/officeDocument/2006/relationships/hyperlink" Target="https://authproxy.bma.org.uk/process/redirects?url=https://ovidsp.ovid.com/ovidweb.cgi?T=JS&amp;CSC=Y&amp;NEWS=N&amp;PAGE=fulltext&amp;D=emed20&amp;AN=2004231266" TargetMode="External"/><Relationship Id="rId4669" Type="http://schemas.openxmlformats.org/officeDocument/2006/relationships/hyperlink" Target="https://authproxy.bma.org.uk/process/redirects?url=https://ovidsp.ovid.com/ovidweb.cgi?T=JS&amp;CSC=Y&amp;NEWS=N&amp;PAGE=fulltext&amp;D=emed23&amp;AN=2015733951" TargetMode="External"/><Relationship Id="rId2009" Type="http://schemas.openxmlformats.org/officeDocument/2006/relationships/hyperlink" Target="https://dx.doi.org/10.1136/bmjopen-2020-048353" TargetMode="External"/><Relationship Id="rId4660" Type="http://schemas.openxmlformats.org/officeDocument/2006/relationships/hyperlink" Target="https://dx.doi.org/10.1097/MPG.0000000000001805" TargetMode="External"/><Relationship Id="rId3331" Type="http://schemas.openxmlformats.org/officeDocument/2006/relationships/hyperlink" Target="https://authproxy.bma.org.uk/process/redirects?url=https://ovidsp.ovid.com/ovidweb.cgi?T=JS&amp;CSC=Y&amp;NEWS=N&amp;PAGE=fulltext&amp;D=emed20&amp;AN=629937383" TargetMode="External"/><Relationship Id="rId4662" Type="http://schemas.openxmlformats.org/officeDocument/2006/relationships/hyperlink" Target="https://dx.doi.org/10.1016/j.drugalcdep.2016.07.003" TargetMode="External"/><Relationship Id="rId2000" Type="http://schemas.openxmlformats.org/officeDocument/2006/relationships/hyperlink" Target="https://dx.doi.org/10.1016/j.genhosppsych.2017.02.005" TargetMode="External"/><Relationship Id="rId3330" Type="http://schemas.openxmlformats.org/officeDocument/2006/relationships/hyperlink" Target="https://authproxy.bma.org.uk/process/redirects?url=https://ovidsp.ovid.com/ovidweb.cgi?T=JS&amp;CSC=Y&amp;NEWS=N&amp;PAGE=fulltext&amp;D=emed18&amp;AN=616355498" TargetMode="External"/><Relationship Id="rId4661" Type="http://schemas.openxmlformats.org/officeDocument/2006/relationships/hyperlink" Target="https://authproxy.bma.org.uk/process/redirects?url=https://ovidsp.ovid.com/ovidweb.cgi?T=JS&amp;CSC=Y&amp;NEWS=N&amp;PAGE=fulltext&amp;D=emed18&amp;AN=619608271" TargetMode="External"/><Relationship Id="rId2001" Type="http://schemas.openxmlformats.org/officeDocument/2006/relationships/hyperlink" Target="https://authproxy.bma.org.uk/process/redirects?url=https://ovidsp.ovid.com/ovidweb.cgi?T=JS&amp;CSC=Y&amp;NEWS=N&amp;PAGE=fulltext&amp;D=emed18&amp;AN=614762870" TargetMode="External"/><Relationship Id="rId3333" Type="http://schemas.openxmlformats.org/officeDocument/2006/relationships/hyperlink" Target="https://dx.doi.org/10.1097/01.JGP.0000346964.46544.ec" TargetMode="External"/><Relationship Id="rId4664" Type="http://schemas.openxmlformats.org/officeDocument/2006/relationships/hyperlink" Target="https://dx.doi.org/10.1016/j.jmig.2021.09.457" TargetMode="External"/><Relationship Id="rId2002" Type="http://schemas.openxmlformats.org/officeDocument/2006/relationships/hyperlink" Target="https://doi.org/10.1016/j.drugalcdep.2016.04.039" TargetMode="External"/><Relationship Id="rId3332" Type="http://schemas.openxmlformats.org/officeDocument/2006/relationships/hyperlink" Target="https://authproxy.bma.org.uk/process/redirects?url=https://ovidsp.ovid.com/ovidweb.cgi?T=JS&amp;CSC=Y&amp;NEWS=N&amp;PAGE=fulltext&amp;D=emed9&amp;AN=43440623" TargetMode="External"/><Relationship Id="rId4663" Type="http://schemas.openxmlformats.org/officeDocument/2006/relationships/hyperlink" Target="https://authproxy.bma.org.uk/process/redirects?url=https://ovidsp.ovid.com/ovidweb.cgi?T=JS&amp;CSC=Y&amp;NEWS=N&amp;PAGE=fulltext&amp;D=emed17&amp;AN=612485426" TargetMode="External"/><Relationship Id="rId2003" Type="http://schemas.openxmlformats.org/officeDocument/2006/relationships/hyperlink" Target="https://dx.doi.org/10.2991/jegh.k.200203.001" TargetMode="External"/><Relationship Id="rId3335" Type="http://schemas.openxmlformats.org/officeDocument/2006/relationships/hyperlink" Target="https://dx.doi.org/10.2147/JPR.S278279" TargetMode="External"/><Relationship Id="rId4666" Type="http://schemas.openxmlformats.org/officeDocument/2006/relationships/hyperlink" Target="https://dx.doi.org/10.1016/S1090-3801%2802%2900042-3" TargetMode="External"/><Relationship Id="rId2004" Type="http://schemas.openxmlformats.org/officeDocument/2006/relationships/hyperlink" Target="https://authproxy.bma.org.uk/process/redirects?url=https://ovidsp.ovid.com/ovidweb.cgi?T=JS&amp;CSC=Y&amp;NEWS=N&amp;PAGE=fulltext&amp;D=emed21&amp;AN=2010437638" TargetMode="External"/><Relationship Id="rId3334" Type="http://schemas.openxmlformats.org/officeDocument/2006/relationships/hyperlink" Target="https://authproxy.bma.org.uk/process/redirects?url=https://ovidsp.ovid.com/ovidweb.cgi?T=JS&amp;CSC=Y&amp;NEWS=N&amp;PAGE=fulltext&amp;D=emed11&amp;AN=70079203" TargetMode="External"/><Relationship Id="rId4665" Type="http://schemas.openxmlformats.org/officeDocument/2006/relationships/hyperlink" Target="https://authproxy.bma.org.uk/process/redirects?url=https://ovidsp.ovid.com/ovidweb.cgi?T=JS&amp;CSC=Y&amp;NEWS=N&amp;PAGE=fulltext&amp;D=emed22&amp;AN=2015112039" TargetMode="External"/><Relationship Id="rId3326" Type="http://schemas.openxmlformats.org/officeDocument/2006/relationships/hyperlink" Target="https://authproxy.bma.org.uk/process/redirects?url=https://ovidsp.ovid.com/ovidweb.cgi?T=JS&amp;CSC=Y&amp;NEWS=N&amp;PAGE=fulltext&amp;D=emed21&amp;AN=2005628369" TargetMode="External"/><Relationship Id="rId4657" Type="http://schemas.openxmlformats.org/officeDocument/2006/relationships/hyperlink" Target="https://authproxy.bma.org.uk/process/redirects?url=https://ovidsp.ovid.com/ovidweb.cgi?T=JS&amp;CSC=Y&amp;NEWS=N&amp;PAGE=fulltext&amp;D=emed17&amp;AN=611062252" TargetMode="External"/><Relationship Id="rId3325" Type="http://schemas.openxmlformats.org/officeDocument/2006/relationships/hyperlink" Target="https://dx.doi.org/10.36303/SAJAA.2020.26.6.S2.2513" TargetMode="External"/><Relationship Id="rId4656" Type="http://schemas.openxmlformats.org/officeDocument/2006/relationships/hyperlink" Target="https://dx.doi.org/10.1080/14740338.2016.1177509" TargetMode="External"/><Relationship Id="rId3328" Type="http://schemas.openxmlformats.org/officeDocument/2006/relationships/hyperlink" Target="https://authproxy.bma.org.uk/process/redirects?url=https://ovidsp.ovid.com/ovidweb.cgi?T=JS&amp;CSC=Y&amp;NEWS=N&amp;PAGE=fulltext&amp;D=emed11&amp;AN=359080213" TargetMode="External"/><Relationship Id="rId4659" Type="http://schemas.openxmlformats.org/officeDocument/2006/relationships/hyperlink" Target="https://authproxy.bma.org.uk/process/redirects?url=https://ovidsp.ovid.com/ovidweb.cgi?T=JS&amp;CSC=Y&amp;NEWS=N&amp;PAGE=fulltext&amp;D=emed9&amp;AN=44175033" TargetMode="External"/><Relationship Id="rId3327" Type="http://schemas.openxmlformats.org/officeDocument/2006/relationships/hyperlink" Target="http://dx.doi.org/10.4314/ajpsy.v12i3.48496" TargetMode="External"/><Relationship Id="rId4658" Type="http://schemas.openxmlformats.org/officeDocument/2006/relationships/hyperlink" Target="https://dx.doi.org/10.2165/00002018-200629070-00008" TargetMode="External"/><Relationship Id="rId3329" Type="http://schemas.openxmlformats.org/officeDocument/2006/relationships/hyperlink" Target="http://dx.doi.org/10.2217/pgs-2017-0002" TargetMode="External"/><Relationship Id="rId3320" Type="http://schemas.openxmlformats.org/officeDocument/2006/relationships/hyperlink" Target="https://authproxy.bma.org.uk/process/redirects?url=https://ovidsp.ovid.com/ovidweb.cgi?T=JS&amp;CSC=Y&amp;NEWS=N&amp;PAGE=fulltext&amp;D=emed19&amp;AN=622650421" TargetMode="External"/><Relationship Id="rId4651" Type="http://schemas.openxmlformats.org/officeDocument/2006/relationships/hyperlink" Target="https://authproxy.bma.org.uk/process/redirects?url=https://ovidsp.ovid.com/ovidweb.cgi?T=JS&amp;CSC=Y&amp;NEWS=N&amp;PAGE=fulltext&amp;D=emed16&amp;AN=638844742" TargetMode="External"/><Relationship Id="rId4650" Type="http://schemas.openxmlformats.org/officeDocument/2006/relationships/hyperlink" Target="https://dx.doi.org/10.1503/cjs.008715" TargetMode="External"/><Relationship Id="rId3322" Type="http://schemas.openxmlformats.org/officeDocument/2006/relationships/hyperlink" Target="https://authproxy.bma.org.uk/process/redirects?url=https://ovidsp.ovid.com/ovidweb.cgi?T=JS&amp;CSC=Y&amp;NEWS=N&amp;PAGE=fulltext&amp;D=emed19&amp;AN=624372126" TargetMode="External"/><Relationship Id="rId4653" Type="http://schemas.openxmlformats.org/officeDocument/2006/relationships/hyperlink" Target="https://authproxy.bma.org.uk/process/redirects?url=https://ovidsp.ovid.com/ovidweb.cgi?T=JS&amp;CSC=Y&amp;NEWS=N&amp;PAGE=fulltext&amp;D=emexa&amp;AN=641606534" TargetMode="External"/><Relationship Id="rId3321" Type="http://schemas.openxmlformats.org/officeDocument/2006/relationships/hyperlink" Target="https://dx.doi.org/10.1111/bcpt.13107" TargetMode="External"/><Relationship Id="rId4652" Type="http://schemas.openxmlformats.org/officeDocument/2006/relationships/hyperlink" Target="https://dx.doi.org/10.3171/2023.4.JNS23114" TargetMode="External"/><Relationship Id="rId3324" Type="http://schemas.openxmlformats.org/officeDocument/2006/relationships/hyperlink" Target="https://authproxy.bma.org.uk/process/redirects?url=https://ovidsp.ovid.com/ovidweb.cgi?T=JS&amp;CSC=Y&amp;NEWS=N&amp;PAGE=fulltext&amp;D=emed24&amp;AN=2020394090" TargetMode="External"/><Relationship Id="rId4655" Type="http://schemas.openxmlformats.org/officeDocument/2006/relationships/hyperlink" Target="https://authproxy.bma.org.uk/process/redirects?url=https://ovidsp.ovid.com/ovidweb.cgi?T=JS&amp;CSC=Y&amp;NEWS=N&amp;PAGE=fulltext&amp;D=emed23&amp;AN=2014590384" TargetMode="External"/><Relationship Id="rId3323" Type="http://schemas.openxmlformats.org/officeDocument/2006/relationships/hyperlink" Target="https://dx.doi.org/10.5664/jcsm.9530" TargetMode="External"/><Relationship Id="rId4654" Type="http://schemas.openxmlformats.org/officeDocument/2006/relationships/hyperlink" Target="https://dx.doi.org/10.1093/alcalc/agab045" TargetMode="External"/><Relationship Id="rId5130" Type="http://schemas.openxmlformats.org/officeDocument/2006/relationships/hyperlink" Target="https://dx.doi.org/10.1093/ibd/izz104" TargetMode="External"/><Relationship Id="rId5131" Type="http://schemas.openxmlformats.org/officeDocument/2006/relationships/hyperlink" Target="https://authproxy.bma.org.uk/process/redirects?url=https://ovidsp.ovid.com/ovidweb.cgi?T=JS&amp;CSC=Y&amp;NEWS=N&amp;PAGE=fulltext&amp;D=emed21&amp;AN=631245159" TargetMode="External"/><Relationship Id="rId5134" Type="http://schemas.openxmlformats.org/officeDocument/2006/relationships/hyperlink" Target="https://dx.doi.org/10.1007/s00406-010-0115-0" TargetMode="External"/><Relationship Id="rId5135" Type="http://schemas.openxmlformats.org/officeDocument/2006/relationships/hyperlink" Target="https://authproxy.bma.org.uk/process/redirects?url=https://ovidsp.ovid.com/ovidweb.cgi?T=JS&amp;CSC=Y&amp;NEWS=N&amp;PAGE=fulltext&amp;D=emed11&amp;AN=70444210" TargetMode="External"/><Relationship Id="rId5132" Type="http://schemas.openxmlformats.org/officeDocument/2006/relationships/hyperlink" Target="https://doi.org/10.1080/17441692.2012.736259" TargetMode="External"/><Relationship Id="rId5133" Type="http://schemas.openxmlformats.org/officeDocument/2006/relationships/hyperlink" Target="https://doi.org/10.1016/S0740-5472(96)00131-6" TargetMode="External"/><Relationship Id="rId5138" Type="http://schemas.openxmlformats.org/officeDocument/2006/relationships/hyperlink" Target="https://doi.org/10.1080/02791072.2000.10400223" TargetMode="External"/><Relationship Id="rId5139" Type="http://schemas.openxmlformats.org/officeDocument/2006/relationships/hyperlink" Target="https://dx.doi.org/10.1111/pme.12487" TargetMode="External"/><Relationship Id="rId5136" Type="http://schemas.openxmlformats.org/officeDocument/2006/relationships/hyperlink" Target="https://dx.doi.org/10.1503/cjs.008715" TargetMode="External"/><Relationship Id="rId5137" Type="http://schemas.openxmlformats.org/officeDocument/2006/relationships/hyperlink" Target="https://authproxy.bma.org.uk/process/redirects?url=https://ovidsp.ovid.com/ovidweb.cgi?T=JS&amp;CSC=Y&amp;NEWS=N&amp;PAGE=fulltext&amp;D=emed19&amp;AN=622389064" TargetMode="External"/><Relationship Id="rId5129" Type="http://schemas.openxmlformats.org/officeDocument/2006/relationships/hyperlink" Target="https://doi.org/10.1007/s11469-023-01088-w" TargetMode="External"/><Relationship Id="rId2090" Type="http://schemas.openxmlformats.org/officeDocument/2006/relationships/hyperlink" Target="https://doi.org/10.1093/jpepsy/jss117" TargetMode="External"/><Relationship Id="rId2091" Type="http://schemas.openxmlformats.org/officeDocument/2006/relationships/hyperlink" Target="https://dx.doi.org/10.1016/j.jceh.2015.07.028" TargetMode="External"/><Relationship Id="rId2092" Type="http://schemas.openxmlformats.org/officeDocument/2006/relationships/hyperlink" Target="https://authproxy.bma.org.uk/process/redirects?url=https://ovidsp.ovid.com/ovidweb.cgi?T=JS&amp;CSC=Y&amp;NEWS=N&amp;PAGE=fulltext&amp;D=emed16&amp;AN=615343463" TargetMode="External"/><Relationship Id="rId2093" Type="http://schemas.openxmlformats.org/officeDocument/2006/relationships/hyperlink" Target="https://doi.org/10.1016/j.psychres.2016.04.059" TargetMode="External"/><Relationship Id="rId5120" Type="http://schemas.openxmlformats.org/officeDocument/2006/relationships/hyperlink" Target="https://dx.doi.org/10.14309/01.ajg.0000591500.35185.2e" TargetMode="External"/><Relationship Id="rId2094" Type="http://schemas.openxmlformats.org/officeDocument/2006/relationships/hyperlink" Target="https://dx.doi.org/10.1186/s10194-018-0865-z" TargetMode="External"/><Relationship Id="rId2095" Type="http://schemas.openxmlformats.org/officeDocument/2006/relationships/hyperlink" Target="https://authproxy.bma.org.uk/process/redirects?url=https://ovidsp.ovid.com/ovidweb.cgi?T=JS&amp;CSC=Y&amp;NEWS=N&amp;PAGE=fulltext&amp;D=emed19&amp;AN=622270251" TargetMode="External"/><Relationship Id="rId2096" Type="http://schemas.openxmlformats.org/officeDocument/2006/relationships/hyperlink" Target="https://dx.doi.org/10.1186/s12877-019-1114-2" TargetMode="External"/><Relationship Id="rId5123" Type="http://schemas.openxmlformats.org/officeDocument/2006/relationships/hyperlink" Target="https://doi.org/10.1080/02791072.2005.10399751" TargetMode="External"/><Relationship Id="rId2097" Type="http://schemas.openxmlformats.org/officeDocument/2006/relationships/hyperlink" Target="https://authproxy.bma.org.uk/process/redirects?url=https://ovidsp.ovid.com/ovidweb.cgi?T=JS&amp;CSC=Y&amp;NEWS=N&amp;PAGE=fulltext&amp;D=emed20&amp;AN=627482300" TargetMode="External"/><Relationship Id="rId5124" Type="http://schemas.openxmlformats.org/officeDocument/2006/relationships/hyperlink" Target="https://dx.doi.org/10.1016/j.smrv.2012.03.003" TargetMode="External"/><Relationship Id="rId2098" Type="http://schemas.openxmlformats.org/officeDocument/2006/relationships/hyperlink" Target="https://dx.doi.org/10.1007/s40653-021-00355-z" TargetMode="External"/><Relationship Id="rId5121" Type="http://schemas.openxmlformats.org/officeDocument/2006/relationships/hyperlink" Target="https://authproxy.bma.org.uk/process/redirects?url=https://ovidsp.ovid.com/ovidweb.cgi?T=JS&amp;CSC=Y&amp;NEWS=N&amp;PAGE=fulltext&amp;D=emed20&amp;AN=630839098" TargetMode="External"/><Relationship Id="rId2099" Type="http://schemas.openxmlformats.org/officeDocument/2006/relationships/hyperlink" Target="https://authproxy.bma.org.uk/process/redirects?url=https://ovidsp.ovid.com/ovidweb.cgi?T=JS&amp;CSC=Y&amp;NEWS=N&amp;PAGE=fulltext&amp;D=emed24&amp;AN=2011263112" TargetMode="External"/><Relationship Id="rId5122" Type="http://schemas.openxmlformats.org/officeDocument/2006/relationships/hyperlink" Target="https://doi.org/10.1016/S0740-5472(99)00076-8" TargetMode="External"/><Relationship Id="rId5127" Type="http://schemas.openxmlformats.org/officeDocument/2006/relationships/hyperlink" Target="https://authproxy.bma.org.uk/process/redirects?url=https://ovidsp.ovid.com/ovidweb.cgi?T=JS&amp;CSC=Y&amp;NEWS=N&amp;PAGE=fulltext&amp;D=emed22&amp;AN=634766756" TargetMode="External"/><Relationship Id="rId5128" Type="http://schemas.openxmlformats.org/officeDocument/2006/relationships/hyperlink" Target="https://doi.org/10.1097/JCP.0000000000001244" TargetMode="External"/><Relationship Id="rId5125" Type="http://schemas.openxmlformats.org/officeDocument/2006/relationships/hyperlink" Target="https://authproxy.bma.org.uk/process/redirects?url=https://ovidsp.ovid.com/ovidweb.cgi?T=JS&amp;CSC=Y&amp;NEWS=N&amp;PAGE=fulltext&amp;D=emed14&amp;AN=368636084" TargetMode="External"/><Relationship Id="rId5126" Type="http://schemas.openxmlformats.org/officeDocument/2006/relationships/hyperlink" Target="https://dx.doi.org/10.4103/sja.sja_990_20" TargetMode="External"/><Relationship Id="rId5152" Type="http://schemas.openxmlformats.org/officeDocument/2006/relationships/hyperlink" Target="https://dx.doi.org/10.1080/02791072.2004.10399731" TargetMode="External"/><Relationship Id="rId5153" Type="http://schemas.openxmlformats.org/officeDocument/2006/relationships/hyperlink" Target="https://authproxy.bma.org.uk/process/redirects?url=https://ovidsp.ovid.com/ovidweb.cgi?T=JS&amp;CSC=Y&amp;NEWS=N&amp;PAGE=fulltext&amp;D=emed8&amp;AN=39045757" TargetMode="External"/><Relationship Id="rId5150" Type="http://schemas.openxmlformats.org/officeDocument/2006/relationships/hyperlink" Target="https://dx.doi.org/10.1016/j.jse.2019.04.012" TargetMode="External"/><Relationship Id="rId5151" Type="http://schemas.openxmlformats.org/officeDocument/2006/relationships/hyperlink" Target="https://authproxy.bma.org.uk/process/redirects?url=https://ovidsp.ovid.com/ovidweb.cgi?T=JS&amp;CSC=Y&amp;NEWS=N&amp;PAGE=fulltext&amp;D=emed20&amp;AN=2002092669" TargetMode="External"/><Relationship Id="rId5156" Type="http://schemas.openxmlformats.org/officeDocument/2006/relationships/hyperlink" Target="https://authproxy.bma.org.uk/process/redirects?url=https://ovidsp.ovid.com/ovidweb.cgi?T=JS&amp;CSC=Y&amp;NEWS=N&amp;PAGE=fulltext&amp;D=emed24&amp;AN=2016802014" TargetMode="External"/><Relationship Id="rId5157" Type="http://schemas.openxmlformats.org/officeDocument/2006/relationships/hyperlink" Target="https://dx.doi.org/10.1371/journal.pone.0263024" TargetMode="External"/><Relationship Id="rId5154" Type="http://schemas.openxmlformats.org/officeDocument/2006/relationships/hyperlink" Target="https://authproxy.bma.org.uk/process/redirects?url=https://ovidsp.ovid.com/ovidweb.cgi?T=JS&amp;CSC=Y&amp;NEWS=N&amp;PAGE=fulltext&amp;D=emed13&amp;AN=71378549" TargetMode="External"/><Relationship Id="rId5155" Type="http://schemas.openxmlformats.org/officeDocument/2006/relationships/hyperlink" Target="https://dx.doi.org/10.2196/30880" TargetMode="External"/><Relationship Id="rId5158" Type="http://schemas.openxmlformats.org/officeDocument/2006/relationships/hyperlink" Target="https://authproxy.bma.org.uk/process/redirects?url=https://ovidsp.ovid.com/ovidweb.cgi?T=JS&amp;CSC=Y&amp;NEWS=N&amp;PAGE=fulltext&amp;D=emed24&amp;AN=2017113626" TargetMode="External"/><Relationship Id="rId5159" Type="http://schemas.openxmlformats.org/officeDocument/2006/relationships/hyperlink" Target="https://dx.doi.org/10.1177/0310057x1003800115" TargetMode="External"/><Relationship Id="rId5141" Type="http://schemas.openxmlformats.org/officeDocument/2006/relationships/hyperlink" Target="https://dx.doi.org/10.1016/j.jpain.2009.01.280" TargetMode="External"/><Relationship Id="rId5142" Type="http://schemas.openxmlformats.org/officeDocument/2006/relationships/hyperlink" Target="https://authproxy.bma.org.uk/process/redirects?url=https://ovidsp.ovid.com/ovidweb.cgi?T=JS&amp;CSC=Y&amp;NEWS=N&amp;PAGE=fulltext&amp;D=emed11&amp;AN=70177061" TargetMode="External"/><Relationship Id="rId5140" Type="http://schemas.openxmlformats.org/officeDocument/2006/relationships/hyperlink" Target="https://authproxy.bma.org.uk/process/redirects?url=https://ovidsp.ovid.com/ovidweb.cgi?T=JS&amp;CSC=Y&amp;NEWS=N&amp;PAGE=fulltext&amp;D=emed15&amp;AN=53237205" TargetMode="External"/><Relationship Id="rId5145" Type="http://schemas.openxmlformats.org/officeDocument/2006/relationships/hyperlink" Target="https://doi.org/10.1080/713660092" TargetMode="External"/><Relationship Id="rId5146" Type="http://schemas.openxmlformats.org/officeDocument/2006/relationships/hyperlink" Target="https://dx.doi.org/10.3390/children9111675" TargetMode="External"/><Relationship Id="rId5143" Type="http://schemas.openxmlformats.org/officeDocument/2006/relationships/hyperlink" Target="https://dx.doi.org/10.1021/acs.jmedchem.2c01061" TargetMode="External"/><Relationship Id="rId5144" Type="http://schemas.openxmlformats.org/officeDocument/2006/relationships/hyperlink" Target="https://authproxy.bma.org.uk/process/redirects?url=https://ovidsp.ovid.com/ovidweb.cgi?T=JS&amp;CSC=Y&amp;NEWS=N&amp;PAGE=fulltext&amp;D=emexa&amp;AN=2020368161" TargetMode="External"/><Relationship Id="rId5149" Type="http://schemas.openxmlformats.org/officeDocument/2006/relationships/hyperlink" Target="https://authproxy.bma.org.uk/process/redirects?url=https://ovidsp.ovid.com/ovidweb.cgi?T=JS&amp;CSC=Y&amp;NEWS=N&amp;PAGE=fulltext&amp;D=emexa&amp;AN=2017400988" TargetMode="External"/><Relationship Id="rId5147" Type="http://schemas.openxmlformats.org/officeDocument/2006/relationships/hyperlink" Target="https://authproxy.bma.org.uk/process/redirects?url=https://ovidsp.ovid.com/ovidweb.cgi?T=JS&amp;CSC=Y&amp;NEWS=N&amp;PAGE=fulltext&amp;D=emexa&amp;AN=2020027342" TargetMode="External"/><Relationship Id="rId5148" Type="http://schemas.openxmlformats.org/officeDocument/2006/relationships/hyperlink" Target="https://dx.doi.org/10.1111/apt.17058" TargetMode="External"/><Relationship Id="rId3391" Type="http://schemas.openxmlformats.org/officeDocument/2006/relationships/hyperlink" Target="https://authproxy.bma.org.uk/process/redirects?url=https://ovidsp.ovid.com/ovidweb.cgi?T=JS&amp;CSC=Y&amp;NEWS=N&amp;PAGE=fulltext&amp;D=emed5&amp;AN=25021651" TargetMode="External"/><Relationship Id="rId2060" Type="http://schemas.openxmlformats.org/officeDocument/2006/relationships/hyperlink" Target="https://authproxy.bma.org.uk/process/redirects?url=https://ovidsp.ovid.com/ovidweb.cgi?T=JS&amp;CSC=Y&amp;NEWS=N&amp;PAGE=fulltext&amp;D=emed20&amp;AN=2002061211" TargetMode="External"/><Relationship Id="rId3390" Type="http://schemas.openxmlformats.org/officeDocument/2006/relationships/hyperlink" Target="https://dx.doi.org/10.1016/0168-0102%2894%2990072-8" TargetMode="External"/><Relationship Id="rId2061" Type="http://schemas.openxmlformats.org/officeDocument/2006/relationships/hyperlink" Target="https://dx.doi.org/10.1007/s00520-016-3209-z" TargetMode="External"/><Relationship Id="rId3393" Type="http://schemas.openxmlformats.org/officeDocument/2006/relationships/hyperlink" Target="https://authproxy.bma.org.uk/process/redirects?url=https://ovidsp.ovid.com/ovidweb.cgi?T=JS&amp;CSC=Y&amp;NEWS=N&amp;PAGE=fulltext&amp;D=emexb&amp;AN=2028247285" TargetMode="External"/><Relationship Id="rId2062" Type="http://schemas.openxmlformats.org/officeDocument/2006/relationships/hyperlink" Target="https://authproxy.bma.org.uk/process/redirects?url=https://ovidsp.ovid.com/ovidweb.cgi?T=JS&amp;CSC=Y&amp;NEWS=N&amp;PAGE=fulltext&amp;D=emed17&amp;AN=616579134" TargetMode="External"/><Relationship Id="rId3392" Type="http://schemas.openxmlformats.org/officeDocument/2006/relationships/hyperlink" Target="https://dx.doi.org/10.1016/j.bja.2023.09.032" TargetMode="External"/><Relationship Id="rId2063" Type="http://schemas.openxmlformats.org/officeDocument/2006/relationships/hyperlink" Target="https://dx.doi.org/10.1089/jpm.2012.0610" TargetMode="External"/><Relationship Id="rId3395" Type="http://schemas.openxmlformats.org/officeDocument/2006/relationships/hyperlink" Target="https://dx.doi.org/10.1007/s40122-021-00348-8" TargetMode="External"/><Relationship Id="rId2064" Type="http://schemas.openxmlformats.org/officeDocument/2006/relationships/hyperlink" Target="https://authproxy.bma.org.uk/process/redirects?url=https://ovidsp.ovid.com/ovidweb.cgi?T=JS&amp;CSC=Y&amp;NEWS=N&amp;PAGE=fulltext&amp;D=emed14&amp;AN=369431847" TargetMode="External"/><Relationship Id="rId3394" Type="http://schemas.openxmlformats.org/officeDocument/2006/relationships/hyperlink" Target="https://doi.org/10.1177/0269216311412415" TargetMode="External"/><Relationship Id="rId2065" Type="http://schemas.openxmlformats.org/officeDocument/2006/relationships/hyperlink" Target="https://doi.org/10.1089/apc.2008.0128" TargetMode="External"/><Relationship Id="rId3397" Type="http://schemas.openxmlformats.org/officeDocument/2006/relationships/hyperlink" Target="https://dx.doi.org/10.1093/pm/pnv079" TargetMode="External"/><Relationship Id="rId2066" Type="http://schemas.openxmlformats.org/officeDocument/2006/relationships/hyperlink" Target="https://dx.doi.org/10.1111/aogs.14037" TargetMode="External"/><Relationship Id="rId3396" Type="http://schemas.openxmlformats.org/officeDocument/2006/relationships/hyperlink" Target="https://authproxy.bma.org.uk/process/redirects?url=https://ovidsp.ovid.com/ovidweb.cgi?T=JS&amp;CSC=Y&amp;NEWS=N&amp;PAGE=fulltext&amp;D=emed24&amp;AN=2014714636" TargetMode="External"/><Relationship Id="rId2067" Type="http://schemas.openxmlformats.org/officeDocument/2006/relationships/hyperlink" Target="https://authproxy.bma.org.uk/process/redirects?url=https://ovidsp.ovid.com/ovidweb.cgi?T=JS&amp;CSC=Y&amp;NEWS=N&amp;PAGE=fulltext&amp;D=emed22&amp;AN=2007404346" TargetMode="External"/><Relationship Id="rId3399" Type="http://schemas.openxmlformats.org/officeDocument/2006/relationships/hyperlink" Target="https://dx.doi.org/10.1016/j.drugalcdep.2015.07.471" TargetMode="External"/><Relationship Id="rId2068" Type="http://schemas.openxmlformats.org/officeDocument/2006/relationships/hyperlink" Target="https://dx.doi.org/10.1016/j.jsat.2013.04.003" TargetMode="External"/><Relationship Id="rId3398" Type="http://schemas.openxmlformats.org/officeDocument/2006/relationships/hyperlink" Target="https://authproxy.bma.org.uk/process/redirects?url=https://ovidsp.ovid.com/ovidweb.cgi?T=JS&amp;CSC=Y&amp;NEWS=N&amp;PAGE=fulltext&amp;D=emed17&amp;AN=614695888" TargetMode="External"/><Relationship Id="rId2069" Type="http://schemas.openxmlformats.org/officeDocument/2006/relationships/hyperlink" Target="https://authproxy.bma.org.uk/process/redirects?url=https://ovidsp.ovid.com/ovidweb.cgi?T=JS&amp;CSC=Y&amp;NEWS=N&amp;PAGE=fulltext&amp;D=emed14&amp;AN=369358979" TargetMode="External"/><Relationship Id="rId3380" Type="http://schemas.openxmlformats.org/officeDocument/2006/relationships/hyperlink" Target="https://dx.doi.org/10.1016/j.clnesp.2023.06.058" TargetMode="External"/><Relationship Id="rId2050" Type="http://schemas.openxmlformats.org/officeDocument/2006/relationships/hyperlink" Target="https://authproxy.bma.org.uk/process/redirects?url=https://ovidsp.ovid.com/ovidweb.cgi?T=JS&amp;CSC=Y&amp;NEWS=N&amp;PAGE=fulltext&amp;D=emed21&amp;AN=2006908202" TargetMode="External"/><Relationship Id="rId3382" Type="http://schemas.openxmlformats.org/officeDocument/2006/relationships/hyperlink" Target="https://dx.doi.org/10.1158/1538-7445.AM2020-5769" TargetMode="External"/><Relationship Id="rId2051" Type="http://schemas.openxmlformats.org/officeDocument/2006/relationships/hyperlink" Target="https://doi.org/10.1016/j.drugalcdep.2014.10.021" TargetMode="External"/><Relationship Id="rId3381" Type="http://schemas.openxmlformats.org/officeDocument/2006/relationships/hyperlink" Target="https://authproxy.bma.org.uk/process/redirects?url=https://ovidsp.ovid.com/ovidweb.cgi?T=JS&amp;CSC=Y&amp;NEWS=N&amp;PAGE=fulltext&amp;D=emexb&amp;AN=2027091968" TargetMode="External"/><Relationship Id="rId2052" Type="http://schemas.openxmlformats.org/officeDocument/2006/relationships/hyperlink" Target="https://doi.org/10.1016/j.comppsych.2006.12.002" TargetMode="External"/><Relationship Id="rId3384" Type="http://schemas.openxmlformats.org/officeDocument/2006/relationships/hyperlink" Target="https://dx.doi.org/10.1093/milmed/usad339" TargetMode="External"/><Relationship Id="rId2053" Type="http://schemas.openxmlformats.org/officeDocument/2006/relationships/hyperlink" Target="https://dx.doi.org/10.1159/000207500" TargetMode="External"/><Relationship Id="rId3383" Type="http://schemas.openxmlformats.org/officeDocument/2006/relationships/hyperlink" Target="https://authproxy.bma.org.uk/process/redirects?url=https://ovidsp.ovid.com/ovidweb.cgi?T=JS&amp;CSC=Y&amp;NEWS=N&amp;PAGE=fulltext&amp;D=emed21&amp;AN=633637097" TargetMode="External"/><Relationship Id="rId2054" Type="http://schemas.openxmlformats.org/officeDocument/2006/relationships/hyperlink" Target="https://authproxy.bma.org.uk/process/redirects?url=https://ovidsp.ovid.com/ovidweb.cgi?T=JS&amp;CSC=Y&amp;NEWS=N&amp;PAGE=fulltext&amp;D=emed11&amp;AN=354534756" TargetMode="External"/><Relationship Id="rId3386" Type="http://schemas.openxmlformats.org/officeDocument/2006/relationships/hyperlink" Target="https://dx.doi.org/10.1097/SPV.0000000000000615" TargetMode="External"/><Relationship Id="rId2055" Type="http://schemas.openxmlformats.org/officeDocument/2006/relationships/hyperlink" Target="https://dx.doi.org/10.1097/01.AOG.0000559436.37999.d3" TargetMode="External"/><Relationship Id="rId3385" Type="http://schemas.openxmlformats.org/officeDocument/2006/relationships/hyperlink" Target="https://authproxy.bma.org.uk/process/redirects?url=https://ovidsp.ovid.com/ovidweb.cgi?T=JS&amp;CSC=Y&amp;NEWS=N&amp;PAGE=fulltext&amp;D=emexb&amp;AN=642142097" TargetMode="External"/><Relationship Id="rId2056" Type="http://schemas.openxmlformats.org/officeDocument/2006/relationships/hyperlink" Target="https://authproxy.bma.org.uk/process/redirects?url=https://ovidsp.ovid.com/ovidweb.cgi?T=JS&amp;CSC=Y&amp;NEWS=N&amp;PAGE=fulltext&amp;D=emed20&amp;AN=633844092" TargetMode="External"/><Relationship Id="rId3388" Type="http://schemas.openxmlformats.org/officeDocument/2006/relationships/hyperlink" Target="https://dx.doi.org/10.3390/jcm10102130" TargetMode="External"/><Relationship Id="rId2057" Type="http://schemas.openxmlformats.org/officeDocument/2006/relationships/hyperlink" Target="https://dx.doi.org/10.1080/14038190701395838" TargetMode="External"/><Relationship Id="rId3387" Type="http://schemas.openxmlformats.org/officeDocument/2006/relationships/hyperlink" Target="https://authproxy.bma.org.uk/process/redirects?url=https://ovidsp.ovid.com/ovidweb.cgi?T=JS&amp;CSC=Y&amp;NEWS=N&amp;PAGE=fulltext&amp;D=emed19&amp;AN=627772296" TargetMode="External"/><Relationship Id="rId2058" Type="http://schemas.openxmlformats.org/officeDocument/2006/relationships/hyperlink" Target="https://authproxy.bma.org.uk/process/redirects?url=https://ovidsp.ovid.com/ovidweb.cgi?T=JS&amp;CSC=Y&amp;NEWS=N&amp;PAGE=fulltext&amp;D=emed10&amp;AN=46767372" TargetMode="External"/><Relationship Id="rId2059" Type="http://schemas.openxmlformats.org/officeDocument/2006/relationships/hyperlink" Target="https://dx.doi.org/10.1176/appi.ps.201800464" TargetMode="External"/><Relationship Id="rId3389" Type="http://schemas.openxmlformats.org/officeDocument/2006/relationships/hyperlink" Target="https://authproxy.bma.org.uk/process/redirects?url=https://ovidsp.ovid.com/ovidweb.cgi?T=JS&amp;CSC=Y&amp;NEWS=N&amp;PAGE=fulltext&amp;D=emed22&amp;AN=2007161652" TargetMode="External"/><Relationship Id="rId5118" Type="http://schemas.openxmlformats.org/officeDocument/2006/relationships/hyperlink" Target="https://dx.doi.org/10.1177/11782218231204776" TargetMode="External"/><Relationship Id="rId5119" Type="http://schemas.openxmlformats.org/officeDocument/2006/relationships/hyperlink" Target="https://authproxy.bma.org.uk/process/redirects?url=https://ovidsp.ovid.com/ovidweb.cgi?T=JS&amp;CSC=Y&amp;NEWS=N&amp;PAGE=fulltext&amp;D=emexb&amp;AN=2026151027" TargetMode="External"/><Relationship Id="rId2080" Type="http://schemas.openxmlformats.org/officeDocument/2006/relationships/hyperlink" Target="https://authproxy.bma.org.uk/process/redirects?url=https://ovidsp.ovid.com/ovidweb.cgi?T=JS&amp;CSC=Y&amp;NEWS=N&amp;PAGE=fulltext&amp;D=emed22&amp;AN=2013298961" TargetMode="External"/><Relationship Id="rId2081" Type="http://schemas.openxmlformats.org/officeDocument/2006/relationships/hyperlink" Target="https://dx.doi.org/10.1111/acer.14848" TargetMode="External"/><Relationship Id="rId2082" Type="http://schemas.openxmlformats.org/officeDocument/2006/relationships/hyperlink" Target="https://authproxy.bma.org.uk/process/redirects?url=https://ovidsp.ovid.com/ovidweb.cgi?T=JS&amp;CSC=Y&amp;NEWS=N&amp;PAGE=fulltext&amp;D=emed23&amp;AN=638570959" TargetMode="External"/><Relationship Id="rId2083" Type="http://schemas.openxmlformats.org/officeDocument/2006/relationships/hyperlink" Target="https://dx.doi.org/10.1081/ADA-100100586" TargetMode="External"/><Relationship Id="rId2084" Type="http://schemas.openxmlformats.org/officeDocument/2006/relationships/hyperlink" Target="https://authproxy.bma.org.uk/process/redirects?url=https://ovidsp.ovid.com/ovidweb.cgi?T=JS&amp;CSC=Y&amp;NEWS=N&amp;PAGE=fulltext&amp;D=emed7&amp;AN=30127422" TargetMode="External"/><Relationship Id="rId2085" Type="http://schemas.openxmlformats.org/officeDocument/2006/relationships/hyperlink" Target="https://dx.doi.org/10.1016/S0145-2134%2898%2900004-0" TargetMode="External"/><Relationship Id="rId5112" Type="http://schemas.openxmlformats.org/officeDocument/2006/relationships/hyperlink" Target="https://dx.doi.org/10.1002/wps.20809" TargetMode="External"/><Relationship Id="rId2086" Type="http://schemas.openxmlformats.org/officeDocument/2006/relationships/hyperlink" Target="https://authproxy.bma.org.uk/process/redirects?url=https://ovidsp.ovid.com/ovidweb.cgi?T=JS&amp;CSC=Y&amp;NEWS=N&amp;PAGE=fulltext&amp;D=emed6&amp;AN=28215192" TargetMode="External"/><Relationship Id="rId5113" Type="http://schemas.openxmlformats.org/officeDocument/2006/relationships/hyperlink" Target="https://authproxy.bma.org.uk/process/redirects?url=https://ovidsp.ovid.com/ovidweb.cgi?T=JS&amp;CSC=Y&amp;NEWS=N&amp;PAGE=fulltext&amp;D=emed22&amp;AN=2010155614" TargetMode="External"/><Relationship Id="rId2087" Type="http://schemas.openxmlformats.org/officeDocument/2006/relationships/hyperlink" Target="https://doi.org/10.1093/jpepsy/jsh056" TargetMode="External"/><Relationship Id="rId5110" Type="http://schemas.openxmlformats.org/officeDocument/2006/relationships/hyperlink" Target="https://doi.org/10.1016/j.jsat.2015.06.001" TargetMode="External"/><Relationship Id="rId2088" Type="http://schemas.openxmlformats.org/officeDocument/2006/relationships/hyperlink" Target="https://dx.doi.org/10.1002/ejp.813" TargetMode="External"/><Relationship Id="rId5111" Type="http://schemas.openxmlformats.org/officeDocument/2006/relationships/hyperlink" Target="https://doi.org/10.1080/09595230500286039" TargetMode="External"/><Relationship Id="rId2089" Type="http://schemas.openxmlformats.org/officeDocument/2006/relationships/hyperlink" Target="https://authproxy.bma.org.uk/process/redirects?url=https://ovidsp.ovid.com/ovidweb.cgi?T=JS&amp;CSC=Y&amp;NEWS=N&amp;PAGE=fulltext&amp;D=emed17&amp;AN=607187134" TargetMode="External"/><Relationship Id="rId5116" Type="http://schemas.openxmlformats.org/officeDocument/2006/relationships/hyperlink" Target="https://dx.doi.org/10.3389/fpsyt.2022.1060656" TargetMode="External"/><Relationship Id="rId5117" Type="http://schemas.openxmlformats.org/officeDocument/2006/relationships/hyperlink" Target="https://authproxy.bma.org.uk/process/redirects?url=https://ovidsp.ovid.com/ovidweb.cgi?T=JS&amp;CSC=Y&amp;NEWS=N&amp;PAGE=fulltext&amp;D=emexa&amp;AN=2021235720" TargetMode="External"/><Relationship Id="rId5114" Type="http://schemas.openxmlformats.org/officeDocument/2006/relationships/hyperlink" Target="https://dx.doi.org/10.1186/s12888-022-04259-6" TargetMode="External"/><Relationship Id="rId5115" Type="http://schemas.openxmlformats.org/officeDocument/2006/relationships/hyperlink" Target="https://authproxy.bma.org.uk/process/redirects?url=https://ovidsp.ovid.com/ovidweb.cgi?T=JS&amp;CSC=Y&amp;NEWS=N&amp;PAGE=fulltext&amp;D=emed24&amp;AN=2019277999" TargetMode="External"/><Relationship Id="rId5109" Type="http://schemas.openxmlformats.org/officeDocument/2006/relationships/hyperlink" Target="https://authproxy.bma.org.uk/process/redirects?url=https://ovidsp.ovid.com/ovidweb.cgi?T=JS&amp;CSC=Y&amp;NEWS=N&amp;PAGE=fulltext&amp;D=emed19&amp;AN=2000958519" TargetMode="External"/><Relationship Id="rId5107" Type="http://schemas.openxmlformats.org/officeDocument/2006/relationships/hyperlink" Target="https://authproxy.bma.org.uk/process/redirects?url=https://ovidsp.ovid.com/ovidweb.cgi?T=JS&amp;CSC=Y&amp;NEWS=N&amp;PAGE=fulltext&amp;D=emed21&amp;AN=2005529421" TargetMode="External"/><Relationship Id="rId5108" Type="http://schemas.openxmlformats.org/officeDocument/2006/relationships/hyperlink" Target="https://dx.doi.org/10.3109/15563650.2015.1071025" TargetMode="External"/><Relationship Id="rId2070" Type="http://schemas.openxmlformats.org/officeDocument/2006/relationships/hyperlink" Target="https://dx.doi.org/10.1016/j.tjem.2017.01.003" TargetMode="External"/><Relationship Id="rId2071" Type="http://schemas.openxmlformats.org/officeDocument/2006/relationships/hyperlink" Target="https://authproxy.bma.org.uk/process/redirects?url=https://ovidsp.ovid.com/ovidweb.cgi?T=JS&amp;CSC=Y&amp;NEWS=N&amp;PAGE=fulltext&amp;D=emed21&amp;AN=634094710" TargetMode="External"/><Relationship Id="rId2072" Type="http://schemas.openxmlformats.org/officeDocument/2006/relationships/hyperlink" Target="https://dx.doi.org/10.1016/j.pnpbp.2023.110781" TargetMode="External"/><Relationship Id="rId2073" Type="http://schemas.openxmlformats.org/officeDocument/2006/relationships/hyperlink" Target="https://authproxy.bma.org.uk/process/redirects?url=https://ovidsp.ovid.com/ovidweb.cgi?T=JS&amp;CSC=Y&amp;NEWS=N&amp;PAGE=fulltext&amp;D=emexb&amp;AN=2024406890" TargetMode="External"/><Relationship Id="rId2074" Type="http://schemas.openxmlformats.org/officeDocument/2006/relationships/hyperlink" Target="https://dx.doi.org/10.5055/jom.2019.0482" TargetMode="External"/><Relationship Id="rId5101" Type="http://schemas.openxmlformats.org/officeDocument/2006/relationships/hyperlink" Target="https://authproxy.bma.org.uk/process/redirects?url=https://ovidsp.ovid.com/ovidweb.cgi?T=JS&amp;CSC=Y&amp;NEWS=N&amp;PAGE=fulltext&amp;D=emed21&amp;AN=634279910" TargetMode="External"/><Relationship Id="rId2075" Type="http://schemas.openxmlformats.org/officeDocument/2006/relationships/hyperlink" Target="https://authproxy.bma.org.uk/process/redirects?url=https://ovidsp.ovid.com/ovidweb.cgi?T=JS&amp;CSC=Y&amp;NEWS=N&amp;PAGE=fulltext&amp;D=emed20&amp;AN=2001784771" TargetMode="External"/><Relationship Id="rId5102" Type="http://schemas.openxmlformats.org/officeDocument/2006/relationships/hyperlink" Target="https://dx.doi.org/10.1080/07448481.2017.1341900" TargetMode="External"/><Relationship Id="rId2076" Type="http://schemas.openxmlformats.org/officeDocument/2006/relationships/hyperlink" Target="https://dx.doi.org/10.1016/j.jagp.2016.05.016" TargetMode="External"/><Relationship Id="rId2077" Type="http://schemas.openxmlformats.org/officeDocument/2006/relationships/hyperlink" Target="https://authproxy.bma.org.uk/process/redirects?url=https://ovidsp.ovid.com/ovidweb.cgi?T=JS&amp;CSC=Y&amp;NEWS=N&amp;PAGE=fulltext&amp;D=emed18&amp;AN=613251939" TargetMode="External"/><Relationship Id="rId5100" Type="http://schemas.openxmlformats.org/officeDocument/2006/relationships/hyperlink" Target="https://dx.doi.org/10.1111/jgh.15269" TargetMode="External"/><Relationship Id="rId2078" Type="http://schemas.openxmlformats.org/officeDocument/2006/relationships/hyperlink" Target="https://dx.doi.org/10.1192/bjo.2019.99" TargetMode="External"/><Relationship Id="rId5105" Type="http://schemas.openxmlformats.org/officeDocument/2006/relationships/hyperlink" Target="https://authproxy.bma.org.uk/process/redirects?url=https://ovidsp.ovid.com/ovidweb.cgi?T=JS&amp;CSC=Y&amp;NEWS=N&amp;PAGE=fulltext&amp;D=emed18&amp;AN=616453883" TargetMode="External"/><Relationship Id="rId2079" Type="http://schemas.openxmlformats.org/officeDocument/2006/relationships/hyperlink" Target="https://authproxy.bma.org.uk/process/redirects?url=https://ovidsp.ovid.com/ovidweb.cgi?T=JS&amp;CSC=Y&amp;NEWS=N&amp;PAGE=fulltext&amp;D=emed21&amp;AN=633377727" TargetMode="External"/><Relationship Id="rId5106" Type="http://schemas.openxmlformats.org/officeDocument/2006/relationships/hyperlink" Target="https://dx.doi.org/10.1007/s10067-020-05260-8" TargetMode="External"/><Relationship Id="rId5103" Type="http://schemas.openxmlformats.org/officeDocument/2006/relationships/hyperlink" Target="https://authproxy.bma.org.uk/process/redirects?url=https://ovidsp.ovid.com/ovidweb.cgi?T=JS&amp;CSC=Y&amp;NEWS=N&amp;PAGE=fulltext&amp;D=emed18&amp;AN=624083410" TargetMode="External"/><Relationship Id="rId5104" Type="http://schemas.openxmlformats.org/officeDocument/2006/relationships/hyperlink" Target="https://dx.doi.org/10.1016/j.sjpain.2017.04.072" TargetMode="External"/><Relationship Id="rId2940" Type="http://schemas.openxmlformats.org/officeDocument/2006/relationships/hyperlink" Target="https://dx.doi.org/10.1007/s13365-012-0101-6" TargetMode="External"/><Relationship Id="rId1610" Type="http://schemas.openxmlformats.org/officeDocument/2006/relationships/hyperlink" Target="https://authproxy.bma.org.uk/process/redirects?url=https://ovidsp.ovid.com/ovidweb.cgi?T=JS&amp;CSC=Y&amp;NEWS=N&amp;PAGE=fulltext&amp;D=emed15&amp;AN=53144660" TargetMode="External"/><Relationship Id="rId2941" Type="http://schemas.openxmlformats.org/officeDocument/2006/relationships/hyperlink" Target="https://authproxy.bma.org.uk/process/redirects?url=https://ovidsp.ovid.com/ovidweb.cgi?T=JS&amp;CSC=Y&amp;NEWS=N&amp;PAGE=fulltext&amp;D=emed13&amp;AN=71377049" TargetMode="External"/><Relationship Id="rId1611" Type="http://schemas.openxmlformats.org/officeDocument/2006/relationships/hyperlink" Target="https://authproxy.bma.org.uk/process/redirects?url=https://ovidsp.ovid.com/ovidweb.cgi?T=JS&amp;CSC=Y&amp;NEWS=N&amp;PAGE=fulltext&amp;D=emexb&amp;AN=641903496" TargetMode="External"/><Relationship Id="rId2942" Type="http://schemas.openxmlformats.org/officeDocument/2006/relationships/hyperlink" Target="https://dx.doi.org/10.1016/j.japh.2022.04.013" TargetMode="External"/><Relationship Id="rId1612" Type="http://schemas.openxmlformats.org/officeDocument/2006/relationships/hyperlink" Target="https://dx.doi.org/10.1016/j.ntt.2020.106906" TargetMode="External"/><Relationship Id="rId2943" Type="http://schemas.openxmlformats.org/officeDocument/2006/relationships/hyperlink" Target="https://authproxy.bma.org.uk/process/redirects?url=https://ovidsp.ovid.com/ovidweb.cgi?T=JS&amp;CSC=Y&amp;NEWS=N&amp;PAGE=fulltext&amp;D=emed24&amp;AN=2019113244" TargetMode="External"/><Relationship Id="rId1613" Type="http://schemas.openxmlformats.org/officeDocument/2006/relationships/hyperlink" Target="https://authproxy.bma.org.uk/process/redirects?url=https://ovidsp.ovid.com/ovidweb.cgi?T=JS&amp;CSC=Y&amp;NEWS=N&amp;PAGE=fulltext&amp;D=emed21&amp;AN=2006744785" TargetMode="External"/><Relationship Id="rId2944" Type="http://schemas.openxmlformats.org/officeDocument/2006/relationships/hyperlink" Target="https://dx.doi.org/10.1111/acer.14801" TargetMode="External"/><Relationship Id="rId1614" Type="http://schemas.openxmlformats.org/officeDocument/2006/relationships/hyperlink" Target="https://doi.org/10.1016/j.jagp.2013.01.069" TargetMode="External"/><Relationship Id="rId2945" Type="http://schemas.openxmlformats.org/officeDocument/2006/relationships/hyperlink" Target="https://authproxy.bma.org.uk/process/redirects?url=https://ovidsp.ovid.com/ovidweb.cgi?T=JS&amp;CSC=Y&amp;NEWS=N&amp;PAGE=fulltext&amp;D=emed24&amp;AN=2015319901" TargetMode="External"/><Relationship Id="rId1615" Type="http://schemas.openxmlformats.org/officeDocument/2006/relationships/hyperlink" Target="https://dx.doi.org/10.1016/j.annemergmed.2011.06.175" TargetMode="External"/><Relationship Id="rId2946" Type="http://schemas.openxmlformats.org/officeDocument/2006/relationships/hyperlink" Target="https://dx.doi.org/10.1016/j.bja.2022.08.017" TargetMode="External"/><Relationship Id="rId1616" Type="http://schemas.openxmlformats.org/officeDocument/2006/relationships/hyperlink" Target="https://authproxy.bma.org.uk/process/redirects?url=https://ovidsp.ovid.com/ovidweb.cgi?T=JS&amp;CSC=Y&amp;NEWS=N&amp;PAGE=fulltext&amp;D=emed12&amp;AN=70551407" TargetMode="External"/><Relationship Id="rId2947" Type="http://schemas.openxmlformats.org/officeDocument/2006/relationships/hyperlink" Target="https://authproxy.bma.org.uk/process/redirects?url=https://ovidsp.ovid.com/ovidweb.cgi?T=JS&amp;CSC=Y&amp;NEWS=N&amp;PAGE=fulltext&amp;D=emed24&amp;AN=2020461363" TargetMode="External"/><Relationship Id="rId907" Type="http://schemas.openxmlformats.org/officeDocument/2006/relationships/hyperlink" Target="https://authproxy.bma.org.uk/process/redirects?url=https://ovidsp.ovid.com/ovidweb.cgi?T=JS&amp;CSC=Y&amp;NEWS=N&amp;PAGE=fulltext&amp;D=emed24&amp;AN=2013001776" TargetMode="External"/><Relationship Id="rId1617" Type="http://schemas.openxmlformats.org/officeDocument/2006/relationships/hyperlink" Target="https://dx.doi.org/10.1503/jpn.220055" TargetMode="External"/><Relationship Id="rId2948" Type="http://schemas.openxmlformats.org/officeDocument/2006/relationships/hyperlink" Target="https://dx.doi.org/10.1016/j.abrep.2021.100348" TargetMode="External"/><Relationship Id="rId906" Type="http://schemas.openxmlformats.org/officeDocument/2006/relationships/hyperlink" Target="https://dx.doi.org/10.1080/09540121.2021.1944597" TargetMode="External"/><Relationship Id="rId1618" Type="http://schemas.openxmlformats.org/officeDocument/2006/relationships/hyperlink" Target="https://authproxy.bma.org.uk/process/redirects?url=https://ovidsp.ovid.com/ovidweb.cgi?T=JS&amp;CSC=Y&amp;NEWS=N&amp;PAGE=fulltext&amp;D=emed24&amp;AN=2016670617" TargetMode="External"/><Relationship Id="rId2949" Type="http://schemas.openxmlformats.org/officeDocument/2006/relationships/hyperlink" Target="https://authproxy.bma.org.uk/process/redirects?url=https://ovidsp.ovid.com/ovidweb.cgi?T=JS&amp;CSC=Y&amp;NEWS=N&amp;PAGE=fulltext&amp;D=emed22&amp;AN=2011875450" TargetMode="External"/><Relationship Id="rId905" Type="http://schemas.openxmlformats.org/officeDocument/2006/relationships/hyperlink" Target="https://authproxy.bma.org.uk/process/redirects?url=https://ovidsp.ovid.com/ovidweb.cgi?T=JS&amp;CSC=Y&amp;NEWS=N&amp;PAGE=fulltext&amp;D=emed17&amp;AN=607574365" TargetMode="External"/><Relationship Id="rId1619" Type="http://schemas.openxmlformats.org/officeDocument/2006/relationships/hyperlink" Target="https://dx.doi.org/10.1080/10550887.2017.1314697" TargetMode="External"/><Relationship Id="rId904" Type="http://schemas.openxmlformats.org/officeDocument/2006/relationships/hyperlink" Target="https://dx.doi.org/10.1016/j.jad.2015.12.045" TargetMode="External"/><Relationship Id="rId909" Type="http://schemas.openxmlformats.org/officeDocument/2006/relationships/hyperlink" Target="https://authproxy.bma.org.uk/process/redirects?url=https://ovidsp.ovid.com/ovidweb.cgi?T=JS&amp;CSC=Y&amp;NEWS=N&amp;PAGE=fulltext&amp;D=emed22&amp;AN=635237738" TargetMode="External"/><Relationship Id="rId908" Type="http://schemas.openxmlformats.org/officeDocument/2006/relationships/hyperlink" Target="https://dx.doi.org/10.1159/000515042" TargetMode="External"/><Relationship Id="rId903" Type="http://schemas.openxmlformats.org/officeDocument/2006/relationships/hyperlink" Target="https://authproxy.bma.org.uk/process/redirects?url=https://ovidsp.ovid.com/ovidweb.cgi?T=JS&amp;CSC=Y&amp;NEWS=N&amp;PAGE=fulltext&amp;D=emed19&amp;AN=620199962" TargetMode="External"/><Relationship Id="rId902" Type="http://schemas.openxmlformats.org/officeDocument/2006/relationships/hyperlink" Target="https://dx.doi.org/10.1176/appi.ajp.2017.17040413" TargetMode="External"/><Relationship Id="rId901" Type="http://schemas.openxmlformats.org/officeDocument/2006/relationships/hyperlink" Target="https://authproxy.bma.org.uk/process/redirects?url=https://ovidsp.ovid.com/ovidweb.cgi?T=JS&amp;CSC=Y&amp;NEWS=N&amp;PAGE=fulltext&amp;D=emed19&amp;AN=626300549" TargetMode="External"/><Relationship Id="rId900" Type="http://schemas.openxmlformats.org/officeDocument/2006/relationships/hyperlink" Target="https://dx.doi.org/10.1093/schbul/sbx158" TargetMode="External"/><Relationship Id="rId2930" Type="http://schemas.openxmlformats.org/officeDocument/2006/relationships/hyperlink" Target="https://dx.doi.org/10.1111/add.16115" TargetMode="External"/><Relationship Id="rId1600" Type="http://schemas.openxmlformats.org/officeDocument/2006/relationships/hyperlink" Target="https://doi.org/10.1111/j.1526-4637.2011.01199.x" TargetMode="External"/><Relationship Id="rId2931" Type="http://schemas.openxmlformats.org/officeDocument/2006/relationships/hyperlink" Target="https://authproxy.bma.org.uk/process/redirects?url=https://ovidsp.ovid.com/ovidweb.cgi?T=JS&amp;CSC=Y&amp;NEWS=N&amp;PAGE=fulltext&amp;D=emexa&amp;AN=639806791" TargetMode="External"/><Relationship Id="rId1601" Type="http://schemas.openxmlformats.org/officeDocument/2006/relationships/hyperlink" Target="https://dx.doi.org/10.1093/bja/aer489" TargetMode="External"/><Relationship Id="rId2932" Type="http://schemas.openxmlformats.org/officeDocument/2006/relationships/hyperlink" Target="https://dx.doi.org/10.1080/10550887.2014.882727" TargetMode="External"/><Relationship Id="rId1602" Type="http://schemas.openxmlformats.org/officeDocument/2006/relationships/hyperlink" Target="https://authproxy.bma.org.uk/process/redirects?url=https://ovidsp.ovid.com/ovidweb.cgi?T=JS&amp;CSC=Y&amp;NEWS=N&amp;PAGE=fulltext&amp;D=emed13&amp;AN=70719625" TargetMode="External"/><Relationship Id="rId2933" Type="http://schemas.openxmlformats.org/officeDocument/2006/relationships/hyperlink" Target="https://authproxy.bma.org.uk/process/redirects?url=https://ovidsp.ovid.com/ovidweb.cgi?T=JS&amp;CSC=Y&amp;NEWS=N&amp;PAGE=fulltext&amp;D=emed15&amp;AN=372904327" TargetMode="External"/><Relationship Id="rId1603" Type="http://schemas.openxmlformats.org/officeDocument/2006/relationships/hyperlink" Target="https://authproxy.bma.org.uk/process/redirects?url=https://ovidsp.ovid.com/ovidweb.cgi?T=JS&amp;CSC=Y&amp;NEWS=N&amp;PAGE=fulltext&amp;D=emed8&amp;AN=36740612" TargetMode="External"/><Relationship Id="rId2934" Type="http://schemas.openxmlformats.org/officeDocument/2006/relationships/hyperlink" Target="https://dx.doi.org/10.1212/WNL.0000000000206855" TargetMode="External"/><Relationship Id="rId1604" Type="http://schemas.openxmlformats.org/officeDocument/2006/relationships/hyperlink" Target="https://doi.org/10.1111/add.12474" TargetMode="External"/><Relationship Id="rId2935" Type="http://schemas.openxmlformats.org/officeDocument/2006/relationships/hyperlink" Target="https://authproxy.bma.org.uk/process/redirects?url=https://ovidsp.ovid.com/ovidweb.cgi?T=JS&amp;CSC=Y&amp;NEWS=N&amp;PAGE=fulltext&amp;D=emexa&amp;AN=2023789307" TargetMode="External"/><Relationship Id="rId1605" Type="http://schemas.openxmlformats.org/officeDocument/2006/relationships/hyperlink" Target="https://doi.org/10.1016/j.jpain.2012.12.016" TargetMode="External"/><Relationship Id="rId2936" Type="http://schemas.openxmlformats.org/officeDocument/2006/relationships/hyperlink" Target="https://dx.doi.org/10.3390/jcm11154466" TargetMode="External"/><Relationship Id="rId1606" Type="http://schemas.openxmlformats.org/officeDocument/2006/relationships/hyperlink" Target="https://doi.org/10.1111/add.16178" TargetMode="External"/><Relationship Id="rId2937" Type="http://schemas.openxmlformats.org/officeDocument/2006/relationships/hyperlink" Target="https://authproxy.bma.org.uk/process/redirects?url=https://ovidsp.ovid.com/ovidweb.cgi?T=JS&amp;CSC=Y&amp;NEWS=N&amp;PAGE=fulltext&amp;D=emed24&amp;AN=2018512573" TargetMode="External"/><Relationship Id="rId1607" Type="http://schemas.openxmlformats.org/officeDocument/2006/relationships/hyperlink" Target="https://dx.doi.org/10.1002/pmrj.12271" TargetMode="External"/><Relationship Id="rId2938" Type="http://schemas.openxmlformats.org/officeDocument/2006/relationships/hyperlink" Target="https://doi.org/10.1111/add.12860" TargetMode="External"/><Relationship Id="rId1608" Type="http://schemas.openxmlformats.org/officeDocument/2006/relationships/hyperlink" Target="https://authproxy.bma.org.uk/process/redirects?url=https://ovidsp.ovid.com/ovidweb.cgi?T=JS&amp;CSC=Y&amp;NEWS=N&amp;PAGE=fulltext&amp;D=emed20&amp;AN=631855018" TargetMode="External"/><Relationship Id="rId2939" Type="http://schemas.openxmlformats.org/officeDocument/2006/relationships/hyperlink" Target="https://doi.org/10.1111/add.16115" TargetMode="External"/><Relationship Id="rId1609" Type="http://schemas.openxmlformats.org/officeDocument/2006/relationships/hyperlink" Target="https://dx.doi.org/10.1097/BRS.0000000000000420" TargetMode="External"/><Relationship Id="rId1631" Type="http://schemas.openxmlformats.org/officeDocument/2006/relationships/hyperlink" Target="https://authproxy.bma.org.uk/process/redirects?url=https://ovidsp.ovid.com/ovidweb.cgi?T=JS&amp;CSC=Y&amp;NEWS=N&amp;PAGE=fulltext&amp;D=emed14&amp;AN=368950551" TargetMode="External"/><Relationship Id="rId2962" Type="http://schemas.openxmlformats.org/officeDocument/2006/relationships/hyperlink" Target="https://dx.doi.org/10.1016/j.chiabu.2021.105201" TargetMode="External"/><Relationship Id="rId1632" Type="http://schemas.openxmlformats.org/officeDocument/2006/relationships/hyperlink" Target="https://doi.org/10.1007/s00213-012-2912-9" TargetMode="External"/><Relationship Id="rId2963" Type="http://schemas.openxmlformats.org/officeDocument/2006/relationships/hyperlink" Target="https://authproxy.bma.org.uk/process/redirects?url=https://ovidsp.ovid.com/ovidweb.cgi?T=JS&amp;CSC=Y&amp;NEWS=N&amp;PAGE=fulltext&amp;D=emed23&amp;AN=2013457476" TargetMode="External"/><Relationship Id="rId1633" Type="http://schemas.openxmlformats.org/officeDocument/2006/relationships/hyperlink" Target="https://doi.org/10.1001/jamapsychiatry.2013.283" TargetMode="External"/><Relationship Id="rId2964" Type="http://schemas.openxmlformats.org/officeDocument/2006/relationships/hyperlink" Target="https://doi.org/10.1007/s11414-008-9155-x" TargetMode="External"/><Relationship Id="rId1634" Type="http://schemas.openxmlformats.org/officeDocument/2006/relationships/hyperlink" Target="https://dx.doi.org/10.1136/emermed-2013-203372" TargetMode="External"/><Relationship Id="rId2965" Type="http://schemas.openxmlformats.org/officeDocument/2006/relationships/hyperlink" Target="https://dx.doi.org/10.1185/030079902125001272" TargetMode="External"/><Relationship Id="rId1635" Type="http://schemas.openxmlformats.org/officeDocument/2006/relationships/hyperlink" Target="https://authproxy.bma.org.uk/process/redirects?url=https://ovidsp.ovid.com/ovidweb.cgi?T=JS&amp;CSC=Y&amp;NEWS=N&amp;PAGE=fulltext&amp;D=emed20&amp;AN=629630224" TargetMode="External"/><Relationship Id="rId2966" Type="http://schemas.openxmlformats.org/officeDocument/2006/relationships/hyperlink" Target="https://authproxy.bma.org.uk/process/redirects?url=https://ovidsp.ovid.com/ovidweb.cgi?T=JS&amp;CSC=Y&amp;NEWS=N&amp;PAGE=fulltext&amp;D=emed7&amp;AN=36133051" TargetMode="External"/><Relationship Id="rId1636" Type="http://schemas.openxmlformats.org/officeDocument/2006/relationships/hyperlink" Target="https://doi.org/10.1038/s41380-018-0256-5" TargetMode="External"/><Relationship Id="rId2967" Type="http://schemas.openxmlformats.org/officeDocument/2006/relationships/hyperlink" Target="https://dx.doi.org/10.1002/brb3.2088" TargetMode="External"/><Relationship Id="rId1637" Type="http://schemas.openxmlformats.org/officeDocument/2006/relationships/hyperlink" Target="https://dx.doi.org/10.1177/11207000211005125" TargetMode="External"/><Relationship Id="rId2968" Type="http://schemas.openxmlformats.org/officeDocument/2006/relationships/hyperlink" Target="https://authproxy.bma.org.uk/process/redirects?url=https://ovidsp.ovid.com/ovidweb.cgi?T=JS&amp;CSC=Y&amp;NEWS=N&amp;PAGE=fulltext&amp;D=emed22&amp;AN=2010675000" TargetMode="External"/><Relationship Id="rId1638" Type="http://schemas.openxmlformats.org/officeDocument/2006/relationships/hyperlink" Target="https://authproxy.bma.org.uk/process/redirects?url=https://ovidsp.ovid.com/ovidweb.cgi?T=JS&amp;CSC=Y&amp;NEWS=N&amp;PAGE=fulltext&amp;D=emed24&amp;AN=2011117021" TargetMode="External"/><Relationship Id="rId2969" Type="http://schemas.openxmlformats.org/officeDocument/2006/relationships/hyperlink" Target="https://dx.doi.org/10.1097/QAI.0000000000001321" TargetMode="External"/><Relationship Id="rId929" Type="http://schemas.openxmlformats.org/officeDocument/2006/relationships/hyperlink" Target="https://dx.doi.org/10.1002/pmrj.12735" TargetMode="External"/><Relationship Id="rId1639" Type="http://schemas.openxmlformats.org/officeDocument/2006/relationships/hyperlink" Target="https://dx.doi.org/10.1080/15563650.2020.1804238" TargetMode="External"/><Relationship Id="rId928" Type="http://schemas.openxmlformats.org/officeDocument/2006/relationships/hyperlink" Target="https://authproxy.bma.org.uk/process/redirects?url=https://ovidsp.ovid.com/ovidweb.cgi?T=JS&amp;CSC=Y&amp;NEWS=N&amp;PAGE=fulltext&amp;D=emed19&amp;AN=623368381" TargetMode="External"/><Relationship Id="rId927" Type="http://schemas.openxmlformats.org/officeDocument/2006/relationships/hyperlink" Target="https://dx.doi.org/10.1001/jamapsychiatry.2018.1471" TargetMode="External"/><Relationship Id="rId926" Type="http://schemas.openxmlformats.org/officeDocument/2006/relationships/hyperlink" Target="https://doi.org/10.1016/S0376-8716(03)00191-1" TargetMode="External"/><Relationship Id="rId921" Type="http://schemas.openxmlformats.org/officeDocument/2006/relationships/hyperlink" Target="https://authproxy.bma.org.uk/process/redirects?url=https://ovidsp.ovid.com/ovidweb.cgi?T=JS&amp;CSC=Y&amp;NEWS=N&amp;PAGE=fulltext&amp;D=emexb&amp;AN=2026517447" TargetMode="External"/><Relationship Id="rId920" Type="http://schemas.openxmlformats.org/officeDocument/2006/relationships/hyperlink" Target="https://dx.doi.org/10.3389/fpsyt.2023.1197697" TargetMode="External"/><Relationship Id="rId925" Type="http://schemas.openxmlformats.org/officeDocument/2006/relationships/hyperlink" Target="https://authproxy.bma.org.uk/process/redirects?url=https://ovidsp.ovid.com/ovidweb.cgi?T=JS&amp;CSC=Y&amp;NEWS=N&amp;PAGE=fulltext&amp;D=emed8&amp;AN=39419644" TargetMode="External"/><Relationship Id="rId924" Type="http://schemas.openxmlformats.org/officeDocument/2006/relationships/hyperlink" Target="https://dx.doi.org/10.1007/BF03018429" TargetMode="External"/><Relationship Id="rId923" Type="http://schemas.openxmlformats.org/officeDocument/2006/relationships/hyperlink" Target="https://authproxy.bma.org.uk/process/redirects?url=https://ovidsp.ovid.com/ovidweb.cgi?T=JS&amp;CSC=Y&amp;NEWS=N&amp;PAGE=fulltext&amp;D=emed14&amp;AN=52766824" TargetMode="External"/><Relationship Id="rId922" Type="http://schemas.openxmlformats.org/officeDocument/2006/relationships/hyperlink" Target="https://dx.doi.org/10.1111/head.12202" TargetMode="External"/><Relationship Id="rId2960" Type="http://schemas.openxmlformats.org/officeDocument/2006/relationships/hyperlink" Target="https://dx.doi.org/10.1093/schbul/sbv110" TargetMode="External"/><Relationship Id="rId1630" Type="http://schemas.openxmlformats.org/officeDocument/2006/relationships/hyperlink" Target="https://dx.doi.org/10.1097/ADM.0b013e318277e9e5" TargetMode="External"/><Relationship Id="rId2961" Type="http://schemas.openxmlformats.org/officeDocument/2006/relationships/hyperlink" Target="https://authproxy.bma.org.uk/process/redirects?url=https://ovidsp.ovid.com/ovidweb.cgi?T=JS&amp;CSC=Y&amp;NEWS=N&amp;PAGE=fulltext&amp;D=emed17&amp;AN=607787939" TargetMode="External"/><Relationship Id="rId1620" Type="http://schemas.openxmlformats.org/officeDocument/2006/relationships/hyperlink" Target="https://authproxy.bma.org.uk/process/redirects?url=https://ovidsp.ovid.com/ovidweb.cgi?T=JS&amp;CSC=Y&amp;NEWS=N&amp;PAGE=fulltext&amp;D=emed18&amp;AN=615835247" TargetMode="External"/><Relationship Id="rId2951" Type="http://schemas.openxmlformats.org/officeDocument/2006/relationships/hyperlink" Target="https://authproxy.bma.org.uk/process/redirects?url=https://ovidsp.ovid.com/ovidweb.cgi?T=JS&amp;CSC=Y&amp;NEWS=N&amp;PAGE=fulltext&amp;D=emed18&amp;AN=613274969" TargetMode="External"/><Relationship Id="rId1621" Type="http://schemas.openxmlformats.org/officeDocument/2006/relationships/hyperlink" Target="https://dx.doi.org/10.1016/S0002-9629%2823%2900465-2" TargetMode="External"/><Relationship Id="rId2952" Type="http://schemas.openxmlformats.org/officeDocument/2006/relationships/hyperlink" Target="https://doi.org/10.1016/j.drugalcdep.2016.04.023" TargetMode="External"/><Relationship Id="rId1622" Type="http://schemas.openxmlformats.org/officeDocument/2006/relationships/hyperlink" Target="https://authproxy.bma.org.uk/process/redirects?url=https://ovidsp.ovid.com/ovidweb.cgi?T=JS&amp;CSC=Y&amp;NEWS=N&amp;PAGE=fulltext&amp;D=emexa&amp;AN=2022349591" TargetMode="External"/><Relationship Id="rId2953" Type="http://schemas.openxmlformats.org/officeDocument/2006/relationships/hyperlink" Target="https://dx.doi.org/10.1016/j.jpsychires.2017.06.013" TargetMode="External"/><Relationship Id="rId1623" Type="http://schemas.openxmlformats.org/officeDocument/2006/relationships/hyperlink" Target="https://dx.doi.org/10.1097/01.AOG.0000929740.04888.fe" TargetMode="External"/><Relationship Id="rId2954" Type="http://schemas.openxmlformats.org/officeDocument/2006/relationships/hyperlink" Target="https://authproxy.bma.org.uk/process/redirects?url=https://ovidsp.ovid.com/ovidweb.cgi?T=JS&amp;CSC=Y&amp;NEWS=N&amp;PAGE=fulltext&amp;D=emed18&amp;AN=617195284" TargetMode="External"/><Relationship Id="rId1624" Type="http://schemas.openxmlformats.org/officeDocument/2006/relationships/hyperlink" Target="https://authproxy.bma.org.uk/process/redirects?url=https://ovidsp.ovid.com/ovidweb.cgi?T=JS&amp;CSC=Y&amp;NEWS=N&amp;PAGE=fulltext&amp;D=emexb&amp;AN=642130661" TargetMode="External"/><Relationship Id="rId2955" Type="http://schemas.openxmlformats.org/officeDocument/2006/relationships/hyperlink" Target="https://doi.org/10.1080/09540120802537864" TargetMode="External"/><Relationship Id="rId1625" Type="http://schemas.openxmlformats.org/officeDocument/2006/relationships/hyperlink" Target="https://doi.org/10.1016/j.biopsych.2006.08.012" TargetMode="External"/><Relationship Id="rId2956" Type="http://schemas.openxmlformats.org/officeDocument/2006/relationships/hyperlink" Target="https://dx.doi.org/10.1037/pha0000668" TargetMode="External"/><Relationship Id="rId1626" Type="http://schemas.openxmlformats.org/officeDocument/2006/relationships/hyperlink" Target="https://dx.doi.org/10.1111/ner.13336" TargetMode="External"/><Relationship Id="rId2957" Type="http://schemas.openxmlformats.org/officeDocument/2006/relationships/hyperlink" Target="https://authproxy.bma.org.uk/process/redirects?url=https://ovidsp.ovid.com/ovidweb.cgi?T=JS&amp;CSC=Y&amp;NEWS=N&amp;PAGE=fulltext&amp;D=emexb&amp;AN=2026384752" TargetMode="External"/><Relationship Id="rId1627" Type="http://schemas.openxmlformats.org/officeDocument/2006/relationships/hyperlink" Target="https://authproxy.bma.org.uk/process/redirects?url=https://ovidsp.ovid.com/ovidweb.cgi?T=JS&amp;CSC=Y&amp;NEWS=N&amp;PAGE=fulltext&amp;D=emexb&amp;AN=2007631001" TargetMode="External"/><Relationship Id="rId2958" Type="http://schemas.openxmlformats.org/officeDocument/2006/relationships/hyperlink" Target="https://dx.doi.org/10.3892/etm.2018.6571" TargetMode="External"/><Relationship Id="rId918" Type="http://schemas.openxmlformats.org/officeDocument/2006/relationships/hyperlink" Target="https://dx.doi.org/10.1080/09540120802537849" TargetMode="External"/><Relationship Id="rId1628" Type="http://schemas.openxmlformats.org/officeDocument/2006/relationships/hyperlink" Target="https://dx.doi.org/10.1111/ner.12958" TargetMode="External"/><Relationship Id="rId2959" Type="http://schemas.openxmlformats.org/officeDocument/2006/relationships/hyperlink" Target="https://authproxy.bma.org.uk/process/redirects?url=https://ovidsp.ovid.com/ovidweb.cgi?T=JS&amp;CSC=Y&amp;NEWS=N&amp;PAGE=fulltext&amp;D=emed19&amp;AN=623751142" TargetMode="External"/><Relationship Id="rId917" Type="http://schemas.openxmlformats.org/officeDocument/2006/relationships/hyperlink" Target="https://doi.org/10.1177/10538151000230011001" TargetMode="External"/><Relationship Id="rId1629" Type="http://schemas.openxmlformats.org/officeDocument/2006/relationships/hyperlink" Target="https://authproxy.bma.org.uk/process/redirects?url=https://ovidsp.ovid.com/ovidweb.cgi?T=JS&amp;CSC=Y&amp;NEWS=N&amp;PAGE=fulltext&amp;D=emed20&amp;AN=631896365" TargetMode="External"/><Relationship Id="rId916" Type="http://schemas.openxmlformats.org/officeDocument/2006/relationships/hyperlink" Target="https://authproxy.bma.org.uk/process/redirects?url=https://ovidsp.ovid.com/ovidweb.cgi?T=JS&amp;CSC=Y&amp;NEWS=N&amp;PAGE=fulltext&amp;D=emed12&amp;AN=51526782" TargetMode="External"/><Relationship Id="rId915" Type="http://schemas.openxmlformats.org/officeDocument/2006/relationships/hyperlink" Target="https://dx.doi.org/10.1016/j.ntt.2011.03.002" TargetMode="External"/><Relationship Id="rId919" Type="http://schemas.openxmlformats.org/officeDocument/2006/relationships/hyperlink" Target="https://authproxy.bma.org.uk/process/redirects?url=https://ovidsp.ovid.com/ovidweb.cgi?T=JS&amp;CSC=Y&amp;NEWS=N&amp;PAGE=fulltext&amp;D=emed11&amp;AN=355677963" TargetMode="External"/><Relationship Id="rId910" Type="http://schemas.openxmlformats.org/officeDocument/2006/relationships/hyperlink" Target="https://dx.doi.org/10.3390/jcm10225414" TargetMode="External"/><Relationship Id="rId914" Type="http://schemas.openxmlformats.org/officeDocument/2006/relationships/hyperlink" Target="https://doi.org/10.1007/s40263-021-00837-6" TargetMode="External"/><Relationship Id="rId913" Type="http://schemas.openxmlformats.org/officeDocument/2006/relationships/hyperlink" Target="https://authproxy.bma.org.uk/process/redirects?url=https://ovidsp.ovid.com/ovidweb.cgi?T=JS&amp;CSC=Y&amp;NEWS=N&amp;PAGE=fulltext&amp;D=emed6&amp;AN=28124147" TargetMode="External"/><Relationship Id="rId912" Type="http://schemas.openxmlformats.org/officeDocument/2006/relationships/hyperlink" Target="https://dx.doi.org/10.1016/S0002-9378%2898%2980032-X" TargetMode="External"/><Relationship Id="rId911" Type="http://schemas.openxmlformats.org/officeDocument/2006/relationships/hyperlink" Target="https://authproxy.bma.org.uk/process/redirects?url=https://ovidsp.ovid.com/ovidweb.cgi?T=JS&amp;CSC=Y&amp;NEWS=N&amp;PAGE=fulltext&amp;D=emed23&amp;AN=2014569532" TargetMode="External"/><Relationship Id="rId2950" Type="http://schemas.openxmlformats.org/officeDocument/2006/relationships/hyperlink" Target="https://dx.doi.org/10.1007/s00520-016-3482-x" TargetMode="External"/><Relationship Id="rId2900" Type="http://schemas.openxmlformats.org/officeDocument/2006/relationships/hyperlink" Target="https://authproxy.bma.org.uk/process/redirects?url=https://ovidsp.ovid.com/ovidweb.cgi?T=JS&amp;CSC=Y&amp;NEWS=N&amp;PAGE=fulltext&amp;D=emed14&amp;AN=52307704" TargetMode="External"/><Relationship Id="rId2901" Type="http://schemas.openxmlformats.org/officeDocument/2006/relationships/hyperlink" Target="https://doi.org/10.1080/00952990.2016.1258706" TargetMode="External"/><Relationship Id="rId2902" Type="http://schemas.openxmlformats.org/officeDocument/2006/relationships/hyperlink" Target="https://dx.doi.org/10.3109/15563650.2016.1165952" TargetMode="External"/><Relationship Id="rId2903" Type="http://schemas.openxmlformats.org/officeDocument/2006/relationships/hyperlink" Target="https://authproxy.bma.org.uk/process/redirects?url=https://ovidsp.ovid.com/ovidweb.cgi?T=JS&amp;CSC=Y&amp;NEWS=N&amp;PAGE=fulltext&amp;D=emed20&amp;AN=2001234250" TargetMode="External"/><Relationship Id="rId2904" Type="http://schemas.openxmlformats.org/officeDocument/2006/relationships/hyperlink" Target="https://doi.org/10.1016/j.drugpo.2006.09.002" TargetMode="External"/><Relationship Id="rId2905" Type="http://schemas.openxmlformats.org/officeDocument/2006/relationships/hyperlink" Target="https://dx.doi.org/10.1002/art.41966" TargetMode="External"/><Relationship Id="rId2906" Type="http://schemas.openxmlformats.org/officeDocument/2006/relationships/hyperlink" Target="https://authproxy.bma.org.uk/process/redirects?url=https://ovidsp.ovid.com/ovidweb.cgi?T=JS&amp;CSC=Y&amp;NEWS=N&amp;PAGE=fulltext&amp;D=emed22&amp;AN=637276105" TargetMode="External"/><Relationship Id="rId2907" Type="http://schemas.openxmlformats.org/officeDocument/2006/relationships/hyperlink" Target="http://dx.doi.org/10.1093/gerona/61.2.165" TargetMode="External"/><Relationship Id="rId2908" Type="http://schemas.openxmlformats.org/officeDocument/2006/relationships/hyperlink" Target="https://authproxy.bma.org.uk/process/redirects?url=https://ovidsp.ovid.com/ovidweb.cgi?T=JS&amp;CSC=Y&amp;NEWS=N&amp;PAGE=fulltext&amp;D=emed9&amp;AN=43334612" TargetMode="External"/><Relationship Id="rId2909" Type="http://schemas.openxmlformats.org/officeDocument/2006/relationships/hyperlink" Target="https://authproxy.bma.org.uk/process/redirects?url=https://ovidsp.ovid.com/ovidweb.cgi?T=JS&amp;CSC=Y&amp;NEWS=N&amp;PAGE=fulltext&amp;D=emed14&amp;AN=71378476" TargetMode="External"/><Relationship Id="rId5170" Type="http://schemas.openxmlformats.org/officeDocument/2006/relationships/hyperlink" Target="https://authproxy.bma.org.uk/process/redirects?url=https://ovidsp.ovid.com/ovidweb.cgi?T=JS&amp;CSC=Y&amp;NEWS=N&amp;PAGE=fulltext&amp;D=emed13&amp;AN=70897236" TargetMode="External"/><Relationship Id="rId5171" Type="http://schemas.openxmlformats.org/officeDocument/2006/relationships/hyperlink" Target="https://dx.doi.org/10.1213/ANE.0b013e3181e33429" TargetMode="External"/><Relationship Id="rId5174" Type="http://schemas.openxmlformats.org/officeDocument/2006/relationships/hyperlink" Target="https://authproxy.bma.org.uk/process/redirects?url=https://ovidsp.ovid.com/ovidweb.cgi?T=JS&amp;CSC=Y&amp;NEWS=N&amp;PAGE=fulltext&amp;D=emed16&amp;AN=72287158" TargetMode="External"/><Relationship Id="rId5175" Type="http://schemas.openxmlformats.org/officeDocument/2006/relationships/hyperlink" Target="https://dx.doi.org/10.4103/1658-354X.121047" TargetMode="External"/><Relationship Id="rId5172" Type="http://schemas.openxmlformats.org/officeDocument/2006/relationships/hyperlink" Target="https://authproxy.bma.org.uk/process/redirects?url=https://ovidsp.ovid.com/ovidweb.cgi?T=JS&amp;CSC=Y&amp;NEWS=N&amp;PAGE=fulltext&amp;D=emed11&amp;AN=50984646" TargetMode="External"/><Relationship Id="rId5173" Type="http://schemas.openxmlformats.org/officeDocument/2006/relationships/hyperlink" Target="https://dx.doi.org/10.1097/ANA.0000000000000217" TargetMode="External"/><Relationship Id="rId5178" Type="http://schemas.openxmlformats.org/officeDocument/2006/relationships/hyperlink" Target="https://authproxy.bma.org.uk/process/redirects?url=https://ovidsp.ovid.com/ovidweb.cgi?T=JS&amp;CSC=Y&amp;NEWS=N&amp;PAGE=fulltext&amp;D=emed12&amp;AN=364010265" TargetMode="External"/><Relationship Id="rId5179" Type="http://schemas.openxmlformats.org/officeDocument/2006/relationships/hyperlink" Target="https://dx.doi.org/10.1097/ADT.0000000000000176" TargetMode="External"/><Relationship Id="rId5176" Type="http://schemas.openxmlformats.org/officeDocument/2006/relationships/hyperlink" Target="https://authproxy.bma.org.uk/process/redirects?url=https://ovidsp.ovid.com/ovidweb.cgi?T=JS&amp;CSC=Y&amp;NEWS=N&amp;PAGE=fulltext&amp;D=emed14&amp;AN=370433385" TargetMode="External"/><Relationship Id="rId5177" Type="http://schemas.openxmlformats.org/officeDocument/2006/relationships/hyperlink" Target="http://dx.doi.org/10.1177/147323001103900620" TargetMode="External"/><Relationship Id="rId5160" Type="http://schemas.openxmlformats.org/officeDocument/2006/relationships/hyperlink" Target="https://authproxy.bma.org.uk/process/redirects?url=https://ovidsp.ovid.com/ovidweb.cgi?T=JS&amp;CSC=Y&amp;NEWS=N&amp;PAGE=fulltext&amp;D=emed11&amp;AN=358224443" TargetMode="External"/><Relationship Id="rId5163" Type="http://schemas.openxmlformats.org/officeDocument/2006/relationships/hyperlink" Target="https://dx.doi.org/10.1111/j.1365-2044.2004.03667.x" TargetMode="External"/><Relationship Id="rId5164" Type="http://schemas.openxmlformats.org/officeDocument/2006/relationships/hyperlink" Target="https://authproxy.bma.org.uk/process/redirects?url=https://ovidsp.ovid.com/ovidweb.cgi?T=JS&amp;CSC=Y&amp;NEWS=N&amp;PAGE=fulltext&amp;D=emed8&amp;AN=38489294" TargetMode="External"/><Relationship Id="rId5161" Type="http://schemas.openxmlformats.org/officeDocument/2006/relationships/hyperlink" Target="https://dx.doi.org/10.1213/ANE.0000000000001226" TargetMode="External"/><Relationship Id="rId5162" Type="http://schemas.openxmlformats.org/officeDocument/2006/relationships/hyperlink" Target="https://authproxy.bma.org.uk/process/redirects?url=https://ovidsp.ovid.com/ovidweb.cgi?T=JS&amp;CSC=Y&amp;NEWS=N&amp;PAGE=fulltext&amp;D=emed17&amp;AN=609208045" TargetMode="External"/><Relationship Id="rId5167" Type="http://schemas.openxmlformats.org/officeDocument/2006/relationships/hyperlink" Target="https://dx.doi.org/10.1007/s00402-008-0770-z" TargetMode="External"/><Relationship Id="rId5168" Type="http://schemas.openxmlformats.org/officeDocument/2006/relationships/hyperlink" Target="https://authproxy.bma.org.uk/process/redirects?url=https://ovidsp.ovid.com/ovidweb.cgi?T=JS&amp;CSC=Y&amp;NEWS=N&amp;PAGE=fulltext&amp;D=emed11&amp;AN=50319685" TargetMode="External"/><Relationship Id="rId5165" Type="http://schemas.openxmlformats.org/officeDocument/2006/relationships/hyperlink" Target="https://doi.org/10.1016/j.addbeh.2004.10.010" TargetMode="External"/><Relationship Id="rId5166" Type="http://schemas.openxmlformats.org/officeDocument/2006/relationships/hyperlink" Target="https://doi.org/10.1016/j.drugalcdep.2006.07.010" TargetMode="External"/><Relationship Id="rId5169" Type="http://schemas.openxmlformats.org/officeDocument/2006/relationships/hyperlink" Target="https://dx.doi.org/10.1016/j.annemergmed.2012.06.127" TargetMode="External"/><Relationship Id="rId2920" Type="http://schemas.openxmlformats.org/officeDocument/2006/relationships/hyperlink" Target="https://authproxy.bma.org.uk/process/redirects?url=https://ovidsp.ovid.com/ovidweb.cgi?T=JS&amp;CSC=Y&amp;NEWS=N&amp;PAGE=fulltext&amp;D=emed8&amp;AN=37168704" TargetMode="External"/><Relationship Id="rId2921" Type="http://schemas.openxmlformats.org/officeDocument/2006/relationships/hyperlink" Target="https://doi.org/10.1016/j.jad.2020.07.089" TargetMode="External"/><Relationship Id="rId2922" Type="http://schemas.openxmlformats.org/officeDocument/2006/relationships/hyperlink" Target="https://doi.org/10.1016/S0006-3223(00)01037-4" TargetMode="External"/><Relationship Id="rId2923" Type="http://schemas.openxmlformats.org/officeDocument/2006/relationships/hyperlink" Target="https://dx.doi.org/10.1016/j.ajog.2006.03.081" TargetMode="External"/><Relationship Id="rId2924" Type="http://schemas.openxmlformats.org/officeDocument/2006/relationships/hyperlink" Target="https://authproxy.bma.org.uk/process/redirects?url=https://ovidsp.ovid.com/ovidweb.cgi?T=JS&amp;CSC=Y&amp;NEWS=N&amp;PAGE=fulltext&amp;D=emed9&amp;AN=44142394" TargetMode="External"/><Relationship Id="rId2925" Type="http://schemas.openxmlformats.org/officeDocument/2006/relationships/hyperlink" Target="https://doi.org/10.1016/j.drugalcdep.2015.02.030" TargetMode="External"/><Relationship Id="rId2926" Type="http://schemas.openxmlformats.org/officeDocument/2006/relationships/hyperlink" Target="https://dx.doi.org/10.1097/TA.0000000000003032" TargetMode="External"/><Relationship Id="rId2927" Type="http://schemas.openxmlformats.org/officeDocument/2006/relationships/hyperlink" Target="https://authproxy.bma.org.uk/process/redirects?url=https://ovidsp.ovid.com/ovidweb.cgi?T=JS&amp;CSC=Y&amp;NEWS=N&amp;PAGE=fulltext&amp;D=emed22&amp;AN=635024895" TargetMode="External"/><Relationship Id="rId2928" Type="http://schemas.openxmlformats.org/officeDocument/2006/relationships/hyperlink" Target="https://dx.doi.org/10.1080/00952990.2022.2065638" TargetMode="External"/><Relationship Id="rId2929" Type="http://schemas.openxmlformats.org/officeDocument/2006/relationships/hyperlink" Target="https://authproxy.bma.org.uk/process/redirects?url=https://ovidsp.ovid.com/ovidweb.cgi?T=JS&amp;CSC=Y&amp;NEWS=N&amp;PAGE=fulltext&amp;D=emed24&amp;AN=2017784614" TargetMode="External"/><Relationship Id="rId5192" Type="http://schemas.openxmlformats.org/officeDocument/2006/relationships/hyperlink" Target="https://doi.org/10.1080/10550490050172236" TargetMode="External"/><Relationship Id="rId5193" Type="http://schemas.openxmlformats.org/officeDocument/2006/relationships/hyperlink" Target="https://doi.org/10.1016/j.drugpo.2015.06.001" TargetMode="External"/><Relationship Id="rId5190" Type="http://schemas.openxmlformats.org/officeDocument/2006/relationships/hyperlink" Target="https://doi.org/10.1016/j.psym.2017.07.003" TargetMode="External"/><Relationship Id="rId5191" Type="http://schemas.openxmlformats.org/officeDocument/2006/relationships/hyperlink" Target="https://authproxy.bma.org.uk/process/redirects?url=https://ovidsp.ovid.com/ovidweb.cgi?T=JS&amp;CSC=Y&amp;NEWS=N&amp;PAGE=fulltext&amp;D=emed12&amp;AN=70736033" TargetMode="External"/><Relationship Id="rId5196" Type="http://schemas.openxmlformats.org/officeDocument/2006/relationships/hyperlink" Target="https://dx.doi.org/10.1097/IGC.0b013e318235bd21" TargetMode="External"/><Relationship Id="rId5197" Type="http://schemas.openxmlformats.org/officeDocument/2006/relationships/hyperlink" Target="https://authproxy.bma.org.uk/process/redirects?url=https://ovidsp.ovid.com/ovidweb.cgi?T=JS&amp;CSC=Y&amp;NEWS=N&amp;PAGE=fulltext&amp;D=emed12&amp;AN=70660621" TargetMode="External"/><Relationship Id="rId5194" Type="http://schemas.openxmlformats.org/officeDocument/2006/relationships/hyperlink" Target="https://doi.org/10.1016/j.genhosppsych.2013.01.007" TargetMode="External"/><Relationship Id="rId5195" Type="http://schemas.openxmlformats.org/officeDocument/2006/relationships/hyperlink" Target="https://dx.doi.org/10.1097/IGC.0b013e318235bd21" TargetMode="External"/><Relationship Id="rId5198" Type="http://schemas.openxmlformats.org/officeDocument/2006/relationships/hyperlink" Target="https://authproxy.bma.org.uk/process/redirects?url=https://ovidsp.ovid.com/ovidweb.cgi?T=JS&amp;CSC=Y&amp;NEWS=N&amp;PAGE=fulltext&amp;D=emed12&amp;AN=364713148" TargetMode="External"/><Relationship Id="rId5199" Type="http://schemas.openxmlformats.org/officeDocument/2006/relationships/hyperlink" Target="https://doi.org/10.1016/S0376-8716(00)00136-8" TargetMode="External"/><Relationship Id="rId2910" Type="http://schemas.openxmlformats.org/officeDocument/2006/relationships/hyperlink" Target="https://dx.doi.org/10.1111/add.15594" TargetMode="External"/><Relationship Id="rId2911" Type="http://schemas.openxmlformats.org/officeDocument/2006/relationships/hyperlink" Target="https://authproxy.bma.org.uk/process/redirects?url=https://ovidsp.ovid.com/ovidweb.cgi?T=JS&amp;CSC=Y&amp;NEWS=N&amp;PAGE=fulltext&amp;D=emed23&amp;AN=635285802" TargetMode="External"/><Relationship Id="rId2912" Type="http://schemas.openxmlformats.org/officeDocument/2006/relationships/hyperlink" Target="https://dx.doi.org/10.1203/PDR.0b013e3182226e26" TargetMode="External"/><Relationship Id="rId2913" Type="http://schemas.openxmlformats.org/officeDocument/2006/relationships/hyperlink" Target="https://authproxy.bma.org.uk/process/redirects?url=https://ovidsp.ovid.com/ovidweb.cgi?T=JS&amp;CSC=Y&amp;NEWS=N&amp;PAGE=fulltext&amp;D=emed12&amp;AN=362126764" TargetMode="External"/><Relationship Id="rId2914" Type="http://schemas.openxmlformats.org/officeDocument/2006/relationships/hyperlink" Target="https://dx.doi.org/10.1089/neu.2021.29111.abstracts" TargetMode="External"/><Relationship Id="rId2915" Type="http://schemas.openxmlformats.org/officeDocument/2006/relationships/hyperlink" Target="https://authproxy.bma.org.uk/process/redirects?url=https://ovidsp.ovid.com/ovidweb.cgi?T=JS&amp;CSC=Y&amp;NEWS=N&amp;PAGE=fulltext&amp;D=emed22&amp;AN=635560265" TargetMode="External"/><Relationship Id="rId2916" Type="http://schemas.openxmlformats.org/officeDocument/2006/relationships/hyperlink" Target="https://dx.doi.org/10.1101/2022.09.26.22280293" TargetMode="External"/><Relationship Id="rId2917" Type="http://schemas.openxmlformats.org/officeDocument/2006/relationships/hyperlink" Target="https://authproxy.bma.org.uk/process/redirects?url=https://ovidsp.ovid.com/ovidweb.cgi?T=JS&amp;CSC=Y&amp;NEWS=N&amp;PAGE=fulltext&amp;D=empp&amp;AN=2020587619" TargetMode="External"/><Relationship Id="rId2918" Type="http://schemas.openxmlformats.org/officeDocument/2006/relationships/hyperlink" Target="https://dx.doi.org/10.1111/add.12860" TargetMode="External"/><Relationship Id="rId2919" Type="http://schemas.openxmlformats.org/officeDocument/2006/relationships/hyperlink" Target="https://authproxy.bma.org.uk/process/redirects?url=https://ovidsp.ovid.com/ovidweb.cgi?T=JS&amp;CSC=Y&amp;NEWS=N&amp;PAGE=fulltext&amp;D=emed16&amp;AN=616446717" TargetMode="External"/><Relationship Id="rId5181" Type="http://schemas.openxmlformats.org/officeDocument/2006/relationships/hyperlink" Target="https://dx.doi.org/10.1111/head.13854" TargetMode="External"/><Relationship Id="rId5182" Type="http://schemas.openxmlformats.org/officeDocument/2006/relationships/hyperlink" Target="https://authproxy.bma.org.uk/process/redirects?url=https://ovidsp.ovid.com/ovidweb.cgi?T=JS&amp;CSC=Y&amp;NEWS=N&amp;PAGE=fulltext&amp;D=emed21&amp;AN=632639134" TargetMode="External"/><Relationship Id="rId5180" Type="http://schemas.openxmlformats.org/officeDocument/2006/relationships/hyperlink" Target="https://authproxy.bma.org.uk/process/redirects?url=https://ovidsp.ovid.com/ovidweb.cgi?T=JS&amp;CSC=Y&amp;NEWS=N&amp;PAGE=fulltext&amp;D=emed21&amp;AN=628015607" TargetMode="External"/><Relationship Id="rId5185" Type="http://schemas.openxmlformats.org/officeDocument/2006/relationships/hyperlink" Target="https://authproxy.bma.org.uk/process/redirects?url=https://ovidsp.ovid.com/ovidweb.cgi?T=JS&amp;CSC=Y&amp;NEWS=N&amp;PAGE=fulltext&amp;D=emed22&amp;AN=2007340162" TargetMode="External"/><Relationship Id="rId5186" Type="http://schemas.openxmlformats.org/officeDocument/2006/relationships/hyperlink" Target="https://dx.doi.org/10.1016/j.earlhumdev.2017.09.013" TargetMode="External"/><Relationship Id="rId5183" Type="http://schemas.openxmlformats.org/officeDocument/2006/relationships/hyperlink" Target="https://authproxy.bma.org.uk/process/redirects?url=https://ovidsp.ovid.com/ovidweb.cgi?T=JS&amp;CSC=Y&amp;NEWS=N&amp;PAGE=fulltext&amp;D=emed23&amp;AN=2017263204" TargetMode="External"/><Relationship Id="rId5184" Type="http://schemas.openxmlformats.org/officeDocument/2006/relationships/hyperlink" Target="https://dx.doi.org/10.23750/abm.v92i2.10905" TargetMode="External"/><Relationship Id="rId5189" Type="http://schemas.openxmlformats.org/officeDocument/2006/relationships/hyperlink" Target="https://authproxy.bma.org.uk/process/redirects?url=https://ovidsp.ovid.com/ovidweb.cgi?T=JS&amp;CSC=Y&amp;NEWS=N&amp;PAGE=fulltext&amp;D=emed11&amp;AN=70027265" TargetMode="External"/><Relationship Id="rId5187" Type="http://schemas.openxmlformats.org/officeDocument/2006/relationships/hyperlink" Target="https://authproxy.bma.org.uk/process/redirects?url=https://ovidsp.ovid.com/ovidweb.cgi?T=JS&amp;CSC=Y&amp;NEWS=N&amp;PAGE=fulltext&amp;D=emed18&amp;AN=618179659" TargetMode="External"/><Relationship Id="rId5188" Type="http://schemas.openxmlformats.org/officeDocument/2006/relationships/hyperlink" Target="https://dx.doi.org/10.1111/j.1530-0277.2009.00957.x" TargetMode="External"/><Relationship Id="rId1697" Type="http://schemas.openxmlformats.org/officeDocument/2006/relationships/hyperlink" Target="https://authproxy.bma.org.uk/process/redirects?url=https://ovidsp.ovid.com/ovidweb.cgi?T=JS&amp;CSC=Y&amp;NEWS=N&amp;PAGE=fulltext&amp;D=emed7&amp;AN=30782736" TargetMode="External"/><Relationship Id="rId4723" Type="http://schemas.openxmlformats.org/officeDocument/2006/relationships/hyperlink" Target="https://authproxy.bma.org.uk/process/redirects?url=https://ovidsp.ovid.com/ovidweb.cgi?T=JS&amp;CSC=Y&amp;NEWS=N&amp;PAGE=fulltext&amp;D=emed16&amp;AN=604282423" TargetMode="External"/><Relationship Id="rId1698" Type="http://schemas.openxmlformats.org/officeDocument/2006/relationships/hyperlink" Target="https://dx.doi.org/10.1111/j.1528-1167.2012.03677.x" TargetMode="External"/><Relationship Id="rId4722" Type="http://schemas.openxmlformats.org/officeDocument/2006/relationships/hyperlink" Target="https://dx.doi.org/10.1016/j.ahj.2015.04.016" TargetMode="External"/><Relationship Id="rId1699" Type="http://schemas.openxmlformats.org/officeDocument/2006/relationships/hyperlink" Target="https://authproxy.bma.org.uk/process/redirects?url=https://ovidsp.ovid.com/ovidweb.cgi?T=JS&amp;CSC=Y&amp;NEWS=N&amp;PAGE=fulltext&amp;D=emed13&amp;AN=70881396" TargetMode="External"/><Relationship Id="rId4725" Type="http://schemas.openxmlformats.org/officeDocument/2006/relationships/hyperlink" Target="https://dx.doi.org/10.1097/ADM.0000000000000578" TargetMode="External"/><Relationship Id="rId4724" Type="http://schemas.openxmlformats.org/officeDocument/2006/relationships/hyperlink" Target="https://doi.org/10.1016/j.pbb.2009.04.006" TargetMode="External"/><Relationship Id="rId4727" Type="http://schemas.openxmlformats.org/officeDocument/2006/relationships/hyperlink" Target="https://doi.org/10.1176/appi.ps.202100596" TargetMode="External"/><Relationship Id="rId4726" Type="http://schemas.openxmlformats.org/officeDocument/2006/relationships/hyperlink" Target="https://authproxy.bma.org.uk/process/redirects?url=https://ovidsp.ovid.com/ovidweb.cgi?T=JS&amp;CSC=Y&amp;NEWS=N&amp;PAGE=fulltext&amp;D=emexa&amp;AN=2024431351" TargetMode="External"/><Relationship Id="rId4729" Type="http://schemas.openxmlformats.org/officeDocument/2006/relationships/hyperlink" Target="https://authproxy.bma.org.uk/process/redirects?url=https://ovidsp.ovid.com/ovidweb.cgi?T=JS&amp;CSC=Y&amp;NEWS=N&amp;PAGE=fulltext&amp;D=emed21&amp;AN=2008602910" TargetMode="External"/><Relationship Id="rId4728" Type="http://schemas.openxmlformats.org/officeDocument/2006/relationships/hyperlink" Target="https://dx.doi.org/10.1016/j.amepre.2020.06.019" TargetMode="External"/><Relationship Id="rId866" Type="http://schemas.openxmlformats.org/officeDocument/2006/relationships/hyperlink" Target="https://authproxy.bma.org.uk/process/redirects?url=https://ovidsp.ovid.com/ovidweb.cgi?T=JS&amp;CSC=Y&amp;NEWS=N&amp;PAGE=fulltext&amp;D=emed23&amp;AN=2012998862" TargetMode="External"/><Relationship Id="rId865" Type="http://schemas.openxmlformats.org/officeDocument/2006/relationships/hyperlink" Target="https://dx.doi.org/10.1080/15504263.2021.1942380" TargetMode="External"/><Relationship Id="rId864" Type="http://schemas.openxmlformats.org/officeDocument/2006/relationships/hyperlink" Target="https://doi.org/10.1111/ajad.13084" TargetMode="External"/><Relationship Id="rId863" Type="http://schemas.openxmlformats.org/officeDocument/2006/relationships/hyperlink" Target="https://doi.org/10.1159/000077698" TargetMode="External"/><Relationship Id="rId869" Type="http://schemas.openxmlformats.org/officeDocument/2006/relationships/hyperlink" Target="https://doi.org/10.1016/j.pnpbp.2005.10.007" TargetMode="External"/><Relationship Id="rId868" Type="http://schemas.openxmlformats.org/officeDocument/2006/relationships/hyperlink" Target="https://authproxy.bma.org.uk/process/redirects?url=https://ovidsp.ovid.com/ovidweb.cgi?T=JS&amp;CSC=Y&amp;NEWS=N&amp;PAGE=fulltext&amp;D=emed21&amp;AN=630858502" TargetMode="External"/><Relationship Id="rId867" Type="http://schemas.openxmlformats.org/officeDocument/2006/relationships/hyperlink" Target="https://dx.doi.org/10.1186/s13054-020-2740-y" TargetMode="External"/><Relationship Id="rId1690" Type="http://schemas.openxmlformats.org/officeDocument/2006/relationships/hyperlink" Target="https://dx.doi.org/10.1007/s40273-021-01029-2" TargetMode="External"/><Relationship Id="rId1691" Type="http://schemas.openxmlformats.org/officeDocument/2006/relationships/hyperlink" Target="https://authproxy.bma.org.uk/process/redirects?url=https://ovidsp.ovid.com/ovidweb.cgi?T=JS&amp;CSC=Y&amp;NEWS=N&amp;PAGE=fulltext&amp;D=emed22&amp;AN=2011296351" TargetMode="External"/><Relationship Id="rId1692" Type="http://schemas.openxmlformats.org/officeDocument/2006/relationships/hyperlink" Target="https://doi.org/10.1177/0269216318801754" TargetMode="External"/><Relationship Id="rId862" Type="http://schemas.openxmlformats.org/officeDocument/2006/relationships/hyperlink" Target="https://authproxy.bma.org.uk/process/redirects?url=https://ovidsp.ovid.com/ovidweb.cgi?T=JS&amp;CSC=Y&amp;NEWS=N&amp;PAGE=fulltext&amp;D=emed18&amp;AN=619901752" TargetMode="External"/><Relationship Id="rId1693" Type="http://schemas.openxmlformats.org/officeDocument/2006/relationships/hyperlink" Target="https://dx.doi.org/10.1080/15360288.2021.1883789" TargetMode="External"/><Relationship Id="rId861" Type="http://schemas.openxmlformats.org/officeDocument/2006/relationships/hyperlink" Target="https://dx.doi.org/10.1038/npp.2017.264" TargetMode="External"/><Relationship Id="rId1694" Type="http://schemas.openxmlformats.org/officeDocument/2006/relationships/hyperlink" Target="https://authproxy.bma.org.uk/process/redirects?url=https://ovidsp.ovid.com/ovidweb.cgi?T=JS&amp;CSC=Y&amp;NEWS=N&amp;PAGE=fulltext&amp;D=emed23&amp;AN=2013181906" TargetMode="External"/><Relationship Id="rId860" Type="http://schemas.openxmlformats.org/officeDocument/2006/relationships/hyperlink" Target="https://authproxy.bma.org.uk/process/redirects?url=https://ovidsp.ovid.com/ovidweb.cgi?T=JS&amp;CSC=Y&amp;NEWS=N&amp;PAGE=fulltext&amp;D=emed7&amp;AN=33408470" TargetMode="External"/><Relationship Id="rId1695" Type="http://schemas.openxmlformats.org/officeDocument/2006/relationships/hyperlink" Target="https://doi.org/10.1017/S0033291708002730" TargetMode="External"/><Relationship Id="rId4721" Type="http://schemas.openxmlformats.org/officeDocument/2006/relationships/hyperlink" Target="https://doi.org/10.1016/j.addbeh.2010.08.008" TargetMode="External"/><Relationship Id="rId1696" Type="http://schemas.openxmlformats.org/officeDocument/2006/relationships/hyperlink" Target="https://dx.doi.org/10.1007/s007020070048" TargetMode="External"/><Relationship Id="rId4720" Type="http://schemas.openxmlformats.org/officeDocument/2006/relationships/hyperlink" Target="https://authproxy.bma.org.uk/process/redirects?url=https://ovidsp.ovid.com/ovidweb.cgi?T=JS&amp;CSC=Y&amp;NEWS=N&amp;PAGE=fulltext&amp;D=emed24&amp;AN=2013822333" TargetMode="External"/><Relationship Id="rId1686" Type="http://schemas.openxmlformats.org/officeDocument/2006/relationships/hyperlink" Target="https://doi.org/10.1097/00005053-199104000-00007" TargetMode="External"/><Relationship Id="rId4712" Type="http://schemas.openxmlformats.org/officeDocument/2006/relationships/hyperlink" Target="https://authproxy.bma.org.uk/process/redirects?url=https://ovidsp.ovid.com/ovidweb.cgi?T=JS&amp;CSC=Y&amp;NEWS=N&amp;PAGE=fulltext&amp;D=emed10&amp;AN=47126279" TargetMode="External"/><Relationship Id="rId1687" Type="http://schemas.openxmlformats.org/officeDocument/2006/relationships/hyperlink" Target="https://doi.org/10.1007/s11469-007-9084-6" TargetMode="External"/><Relationship Id="rId4711" Type="http://schemas.openxmlformats.org/officeDocument/2006/relationships/hyperlink" Target="https://dx.doi.org/10.1016/j.drugpo.2007.01.014" TargetMode="External"/><Relationship Id="rId1688" Type="http://schemas.openxmlformats.org/officeDocument/2006/relationships/hyperlink" Target="https://dx.doi.org/10.3171/2020.6.SPINE191477" TargetMode="External"/><Relationship Id="rId4714" Type="http://schemas.openxmlformats.org/officeDocument/2006/relationships/hyperlink" Target="https://dx.doi.org/10.1055/s-0037-1606394" TargetMode="External"/><Relationship Id="rId1689" Type="http://schemas.openxmlformats.org/officeDocument/2006/relationships/hyperlink" Target="https://authproxy.bma.org.uk/process/redirects?url=https://ovidsp.ovid.com/ovidweb.cgi?T=JS&amp;CSC=Y&amp;NEWS=N&amp;PAGE=fulltext&amp;D=emed22&amp;AN=2010563748" TargetMode="External"/><Relationship Id="rId4713" Type="http://schemas.openxmlformats.org/officeDocument/2006/relationships/hyperlink" Target="https://authproxy.bma.org.uk/process/redirects?url=https://ovidsp.ovid.com/ovidweb.cgi?T=JS&amp;CSC=Y&amp;NEWS=N&amp;PAGE=fulltext&amp;D=emed12&amp;AN=70681672" TargetMode="External"/><Relationship Id="rId4716" Type="http://schemas.openxmlformats.org/officeDocument/2006/relationships/hyperlink" Target="https://doi.org/10.1111/j.1600-0447.1997.tb09902.x" TargetMode="External"/><Relationship Id="rId4715" Type="http://schemas.openxmlformats.org/officeDocument/2006/relationships/hyperlink" Target="https://authproxy.bma.org.uk/process/redirects?url=https://ovidsp.ovid.com/ovidweb.cgi?T=JS&amp;CSC=Y&amp;NEWS=N&amp;PAGE=fulltext&amp;D=emed18&amp;AN=623150785" TargetMode="External"/><Relationship Id="rId4718" Type="http://schemas.openxmlformats.org/officeDocument/2006/relationships/hyperlink" Target="https://authproxy.bma.org.uk/process/redirects?url=https://ovidsp.ovid.com/ovidweb.cgi?T=JS&amp;CSC=Y&amp;NEWS=N&amp;PAGE=fulltext&amp;D=emexa&amp;AN=2021559259" TargetMode="External"/><Relationship Id="rId4717" Type="http://schemas.openxmlformats.org/officeDocument/2006/relationships/hyperlink" Target="https://dx.doi.org/10.1053/j.jvca.2022.09.021" TargetMode="External"/><Relationship Id="rId4719" Type="http://schemas.openxmlformats.org/officeDocument/2006/relationships/hyperlink" Target="https://dx.doi.org/10.1038/s41390-021-01756-4" TargetMode="External"/><Relationship Id="rId855" Type="http://schemas.openxmlformats.org/officeDocument/2006/relationships/hyperlink" Target="https://authproxy.bma.org.uk/process/redirects?url=https://ovidsp.ovid.com/ovidweb.cgi?T=JS&amp;CSC=Y&amp;NEWS=N&amp;PAGE=fulltext&amp;D=emed19&amp;AN=628721187" TargetMode="External"/><Relationship Id="rId854" Type="http://schemas.openxmlformats.org/officeDocument/2006/relationships/hyperlink" Target="https://dx.doi.org/10.1097/QAI.0000000000001803" TargetMode="External"/><Relationship Id="rId853" Type="http://schemas.openxmlformats.org/officeDocument/2006/relationships/hyperlink" Target="https://doi.org/10.1097/QAI.0000000000001246" TargetMode="External"/><Relationship Id="rId852" Type="http://schemas.openxmlformats.org/officeDocument/2006/relationships/hyperlink" Target="https://doi.org/10.1111/ajad.13114" TargetMode="External"/><Relationship Id="rId859" Type="http://schemas.openxmlformats.org/officeDocument/2006/relationships/hyperlink" Target="https://authproxy.bma.org.uk/process/redirects?url=https://ovidsp.ovid.com/ovidweb.cgi?T=JS&amp;CSC=Y&amp;NEWS=N&amp;PAGE=fulltext&amp;D=emed13&amp;AN=52115189" TargetMode="External"/><Relationship Id="rId858" Type="http://schemas.openxmlformats.org/officeDocument/2006/relationships/hyperlink" Target="https://dx.doi.org/10.1016/j.suponc.2012.06.002" TargetMode="External"/><Relationship Id="rId857" Type="http://schemas.openxmlformats.org/officeDocument/2006/relationships/hyperlink" Target="https://authproxy.bma.org.uk/process/redirects?url=https://ovidsp.ovid.com/ovidweb.cgi?T=JS&amp;CSC=Y&amp;NEWS=N&amp;PAGE=fulltext&amp;D=emed10&amp;AN=50097157" TargetMode="External"/><Relationship Id="rId856" Type="http://schemas.openxmlformats.org/officeDocument/2006/relationships/hyperlink" Target="https://dx.doi.org/10.1016/j.drugalcdep.2008.01.025" TargetMode="External"/><Relationship Id="rId1680" Type="http://schemas.openxmlformats.org/officeDocument/2006/relationships/hyperlink" Target="https://dx.doi.org/10.1097/BSD.0000000000001176" TargetMode="External"/><Relationship Id="rId1681" Type="http://schemas.openxmlformats.org/officeDocument/2006/relationships/hyperlink" Target="https://authproxy.bma.org.uk/process/redirects?url=https://ovidsp.ovid.com/ovidweb.cgi?T=JS&amp;CSC=Y&amp;NEWS=N&amp;PAGE=fulltext&amp;D=emexa&amp;AN=2024302167" TargetMode="External"/><Relationship Id="rId851" Type="http://schemas.openxmlformats.org/officeDocument/2006/relationships/hyperlink" Target="https://doi.org/10.1111/ajad.12925" TargetMode="External"/><Relationship Id="rId1682" Type="http://schemas.openxmlformats.org/officeDocument/2006/relationships/hyperlink" Target="https://dx.doi.org/10.1097/TP.0000000000001442" TargetMode="External"/><Relationship Id="rId850" Type="http://schemas.openxmlformats.org/officeDocument/2006/relationships/hyperlink" Target="https://authproxy.bma.org.uk/process/redirects?url=https://ovidsp.ovid.com/ovidweb.cgi?T=JS&amp;CSC=Y&amp;NEWS=N&amp;PAGE=fulltext&amp;D=emed20&amp;AN=2002921465" TargetMode="External"/><Relationship Id="rId1683" Type="http://schemas.openxmlformats.org/officeDocument/2006/relationships/hyperlink" Target="https://authproxy.bma.org.uk/process/redirects?url=https://ovidsp.ovid.com/ovidweb.cgi?T=JS&amp;CSC=Y&amp;NEWS=N&amp;PAGE=fulltext&amp;D=emed17&amp;AN=611687537" TargetMode="External"/><Relationship Id="rId1684" Type="http://schemas.openxmlformats.org/officeDocument/2006/relationships/hyperlink" Target="https://authproxy.bma.org.uk/process/redirects?url=https://ovidsp.ovid.com/ovidweb.cgi?T=JS&amp;CSC=Y&amp;NEWS=N&amp;PAGE=fulltext&amp;D=emed21&amp;AN=2004452245" TargetMode="External"/><Relationship Id="rId4710" Type="http://schemas.openxmlformats.org/officeDocument/2006/relationships/hyperlink" Target="https://authproxy.bma.org.uk/process/redirects?url=https://ovidsp.ovid.com/ovidweb.cgi?T=JS&amp;CSC=Y&amp;NEWS=N&amp;PAGE=fulltext&amp;D=emed11&amp;AN=360287121" TargetMode="External"/><Relationship Id="rId1685" Type="http://schemas.openxmlformats.org/officeDocument/2006/relationships/hyperlink" Target="https://doi.org/10.1037/adb0000542" TargetMode="External"/><Relationship Id="rId3414" Type="http://schemas.openxmlformats.org/officeDocument/2006/relationships/hyperlink" Target="https://authproxy.bma.org.uk/process/redirects?url=https://ovidsp.ovid.com/ovidweb.cgi?T=JS&amp;CSC=Y&amp;NEWS=N&amp;PAGE=fulltext&amp;D=emed13&amp;AN=364151434" TargetMode="External"/><Relationship Id="rId4745" Type="http://schemas.openxmlformats.org/officeDocument/2006/relationships/hyperlink" Target="https://authproxy.bma.org.uk/process/redirects?url=https://ovidsp.ovid.com/ovidweb.cgi?T=JS&amp;CSC=Y&amp;NEWS=N&amp;PAGE=fulltext&amp;D=emed11&amp;AN=358270915" TargetMode="External"/><Relationship Id="rId3413" Type="http://schemas.openxmlformats.org/officeDocument/2006/relationships/hyperlink" Target="https://dx.doi.org/10.1111/j.1526-4610.2011.02050.x" TargetMode="External"/><Relationship Id="rId4744" Type="http://schemas.openxmlformats.org/officeDocument/2006/relationships/hyperlink" Target="https://dx.doi.org/10.1111/j.1471-0528.2009.02468.x" TargetMode="External"/><Relationship Id="rId3416" Type="http://schemas.openxmlformats.org/officeDocument/2006/relationships/hyperlink" Target="https://authproxy.bma.org.uk/process/redirects?url=https://ovidsp.ovid.com/ovidweb.cgi?T=JS&amp;CSC=Y&amp;NEWS=N&amp;PAGE=fulltext&amp;D=emed24&amp;AN=2011347007" TargetMode="External"/><Relationship Id="rId4747" Type="http://schemas.openxmlformats.org/officeDocument/2006/relationships/hyperlink" Target="https://authproxy.bma.org.uk/process/redirects?url=https://ovidsp.ovid.com/ovidweb.cgi?T=JS&amp;CSC=Y&amp;NEWS=N&amp;PAGE=fulltext&amp;D=emed18&amp;AN=619531410" TargetMode="External"/><Relationship Id="rId3415" Type="http://schemas.openxmlformats.org/officeDocument/2006/relationships/hyperlink" Target="https://dx.doi.org/10.1002/pmrj.12596" TargetMode="External"/><Relationship Id="rId4746" Type="http://schemas.openxmlformats.org/officeDocument/2006/relationships/hyperlink" Target="https://dx.doi.org/10.1097/YCT.0000000000000441" TargetMode="External"/><Relationship Id="rId3418" Type="http://schemas.openxmlformats.org/officeDocument/2006/relationships/hyperlink" Target="https://authproxy.bma.org.uk/process/redirects?url=https://ovidsp.ovid.com/ovidweb.cgi?T=JS&amp;CSC=Y&amp;NEWS=N&amp;PAGE=fulltext&amp;D=emed24&amp;AN=2010614615" TargetMode="External"/><Relationship Id="rId4749" Type="http://schemas.openxmlformats.org/officeDocument/2006/relationships/hyperlink" Target="https://authproxy.bma.org.uk/process/redirects?url=https://ovidsp.ovid.com/ovidweb.cgi?T=JS&amp;CSC=Y&amp;NEWS=N&amp;PAGE=fulltext&amp;D=emed24&amp;AN=2016042043" TargetMode="External"/><Relationship Id="rId3417" Type="http://schemas.openxmlformats.org/officeDocument/2006/relationships/hyperlink" Target="https://dx.doi.org/10.1080/14659891.2021.1892220" TargetMode="External"/><Relationship Id="rId4748" Type="http://schemas.openxmlformats.org/officeDocument/2006/relationships/hyperlink" Target="https://dx.doi.org/10.2147/OARRR.S346746" TargetMode="External"/><Relationship Id="rId3419" Type="http://schemas.openxmlformats.org/officeDocument/2006/relationships/hyperlink" Target="https://dx.doi.org/10.1097/RHU.0000000000001273" TargetMode="External"/><Relationship Id="rId888" Type="http://schemas.openxmlformats.org/officeDocument/2006/relationships/hyperlink" Target="https://dx.doi.org/10.1016/j.jad.2021.08.131" TargetMode="External"/><Relationship Id="rId887" Type="http://schemas.openxmlformats.org/officeDocument/2006/relationships/hyperlink" Target="https://authproxy.bma.org.uk/process/redirects?url=https://ovidsp.ovid.com/ovidweb.cgi?T=JS&amp;CSC=Y&amp;NEWS=N&amp;PAGE=fulltext&amp;D=emed13&amp;AN=365616779" TargetMode="External"/><Relationship Id="rId886" Type="http://schemas.openxmlformats.org/officeDocument/2006/relationships/hyperlink" Target="https://dx.doi.org/10.1532/HSF98.20111166" TargetMode="External"/><Relationship Id="rId885" Type="http://schemas.openxmlformats.org/officeDocument/2006/relationships/hyperlink" Target="https://authproxy.bma.org.uk/process/redirects?url=https://ovidsp.ovid.com/ovidweb.cgi?T=JS&amp;CSC=Y&amp;NEWS=N&amp;PAGE=fulltext&amp;D=emed22&amp;AN=2010796298" TargetMode="External"/><Relationship Id="rId889" Type="http://schemas.openxmlformats.org/officeDocument/2006/relationships/hyperlink" Target="https://authproxy.bma.org.uk/process/redirects?url=https://ovidsp.ovid.com/ovidweb.cgi?T=JS&amp;CSC=Y&amp;NEWS=N&amp;PAGE=fulltext&amp;D=emed23&amp;AN=2014672315" TargetMode="External"/><Relationship Id="rId880" Type="http://schemas.openxmlformats.org/officeDocument/2006/relationships/hyperlink" Target="https://dx.doi.org/10.5847/wjem.j.1920-8642.2017.03.005" TargetMode="External"/><Relationship Id="rId884" Type="http://schemas.openxmlformats.org/officeDocument/2006/relationships/hyperlink" Target="https://dx.doi.org/10.1016/j.arthro.2020.12.065" TargetMode="External"/><Relationship Id="rId3410" Type="http://schemas.openxmlformats.org/officeDocument/2006/relationships/hyperlink" Target="https://authproxy.bma.org.uk/process/redirects?url=https://ovidsp.ovid.com/ovidweb.cgi?T=JS&amp;CSC=Y&amp;NEWS=N&amp;PAGE=fulltext&amp;D=emed15&amp;AN=53171815" TargetMode="External"/><Relationship Id="rId4741" Type="http://schemas.openxmlformats.org/officeDocument/2006/relationships/hyperlink" Target="https://authproxy.bma.org.uk/process/redirects?url=https://ovidsp.ovid.com/ovidweb.cgi?T=JS&amp;CSC=Y&amp;NEWS=N&amp;PAGE=fulltext&amp;D=emed20&amp;AN=628653016" TargetMode="External"/><Relationship Id="rId883" Type="http://schemas.openxmlformats.org/officeDocument/2006/relationships/hyperlink" Target="https://authproxy.bma.org.uk/process/redirects?url=https://ovidsp.ovid.com/ovidweb.cgi?T=JS&amp;CSC=Y&amp;NEWS=N&amp;PAGE=fulltext&amp;D=emed20&amp;AN=631105928" TargetMode="External"/><Relationship Id="rId4740" Type="http://schemas.openxmlformats.org/officeDocument/2006/relationships/hyperlink" Target="https://dx.doi.org/10.1186/s12868-019-0517-5" TargetMode="External"/><Relationship Id="rId882" Type="http://schemas.openxmlformats.org/officeDocument/2006/relationships/hyperlink" Target="https://dx.doi.org/10.1097/EJA.0000000000001012" TargetMode="External"/><Relationship Id="rId3412" Type="http://schemas.openxmlformats.org/officeDocument/2006/relationships/hyperlink" Target="https://authproxy.bma.org.uk/process/redirects?url=https://ovidsp.ovid.com/ovidweb.cgi?T=JS&amp;CSC=Y&amp;NEWS=N&amp;PAGE=fulltext&amp;D=emed19&amp;AN=2001201837" TargetMode="External"/><Relationship Id="rId4743" Type="http://schemas.openxmlformats.org/officeDocument/2006/relationships/hyperlink" Target="https://doi.org/10.1097/01.adt.0000210717.33564.a8" TargetMode="External"/><Relationship Id="rId881" Type="http://schemas.openxmlformats.org/officeDocument/2006/relationships/hyperlink" Target="https://authproxy.bma.org.uk/process/redirects?url=https://ovidsp.ovid.com/ovidweb.cgi?T=JS&amp;CSC=Y&amp;NEWS=N&amp;PAGE=fulltext&amp;D=emed18&amp;AN=617174011" TargetMode="External"/><Relationship Id="rId3411" Type="http://schemas.openxmlformats.org/officeDocument/2006/relationships/hyperlink" Target="https://dx.doi.org/10.1016/j.jmig.2018.09.135" TargetMode="External"/><Relationship Id="rId4742" Type="http://schemas.openxmlformats.org/officeDocument/2006/relationships/hyperlink" Target="https://doi.org/10.1159/000438987" TargetMode="External"/><Relationship Id="rId3403" Type="http://schemas.openxmlformats.org/officeDocument/2006/relationships/hyperlink" Target="https://dx.doi.org/10.1016/j.ajem.2022.03.048" TargetMode="External"/><Relationship Id="rId4734" Type="http://schemas.openxmlformats.org/officeDocument/2006/relationships/hyperlink" Target="https://dx.doi.org/10.1016/j.jad.2021.10.057" TargetMode="External"/><Relationship Id="rId3402" Type="http://schemas.openxmlformats.org/officeDocument/2006/relationships/hyperlink" Target="https://doi.org/10.1016/j.jpain.2005.08.001" TargetMode="External"/><Relationship Id="rId4733" Type="http://schemas.openxmlformats.org/officeDocument/2006/relationships/hyperlink" Target="https://authproxy.bma.org.uk/process/redirects?url=https://ovidsp.ovid.com/ovidweb.cgi?T=JS&amp;CSC=Y&amp;NEWS=N&amp;PAGE=fulltext&amp;D=emed10&amp;AN=358944600" TargetMode="External"/><Relationship Id="rId3405" Type="http://schemas.openxmlformats.org/officeDocument/2006/relationships/hyperlink" Target="https://dx.doi.org/10.1111/pme.12201" TargetMode="External"/><Relationship Id="rId4736" Type="http://schemas.openxmlformats.org/officeDocument/2006/relationships/hyperlink" Target="https://dx.doi.org/10.1016/j.drugalcdep.2021.109233" TargetMode="External"/><Relationship Id="rId3404" Type="http://schemas.openxmlformats.org/officeDocument/2006/relationships/hyperlink" Target="https://authproxy.bma.org.uk/process/redirects?url=https://ovidsp.ovid.com/ovidweb.cgi?T=JS&amp;CSC=Y&amp;NEWS=N&amp;PAGE=fulltext&amp;D=emexb&amp;AN=2017504134" TargetMode="External"/><Relationship Id="rId4735" Type="http://schemas.openxmlformats.org/officeDocument/2006/relationships/hyperlink" Target="https://authproxy.bma.org.uk/process/redirects?url=https://ovidsp.ovid.com/ovidweb.cgi?T=JS&amp;CSC=Y&amp;NEWS=N&amp;PAGE=fulltext&amp;D=emed24&amp;AN=2015409291" TargetMode="External"/><Relationship Id="rId3407" Type="http://schemas.openxmlformats.org/officeDocument/2006/relationships/hyperlink" Target="https://dx.doi.org/10.1002/alr.22871" TargetMode="External"/><Relationship Id="rId4738" Type="http://schemas.openxmlformats.org/officeDocument/2006/relationships/hyperlink" Target="https://dx.doi.org/10.1186/s13034-023-00647-2" TargetMode="External"/><Relationship Id="rId3406" Type="http://schemas.openxmlformats.org/officeDocument/2006/relationships/hyperlink" Target="https://authproxy.bma.org.uk/process/redirects?url=https://ovidsp.ovid.com/ovidweb.cgi?T=JS&amp;CSC=Y&amp;NEWS=N&amp;PAGE=fulltext&amp;D=emed14&amp;AN=52718822" TargetMode="External"/><Relationship Id="rId4737" Type="http://schemas.openxmlformats.org/officeDocument/2006/relationships/hyperlink" Target="https://authproxy.bma.org.uk/process/redirects?url=https://ovidsp.ovid.com/ovidweb.cgi?T=JS&amp;CSC=Y&amp;NEWS=N&amp;PAGE=fulltext&amp;D=emed24&amp;AN=2016343917" TargetMode="External"/><Relationship Id="rId3409" Type="http://schemas.openxmlformats.org/officeDocument/2006/relationships/hyperlink" Target="https://dx.doi.org/10.1007/s11999-014-3660-4" TargetMode="External"/><Relationship Id="rId3408" Type="http://schemas.openxmlformats.org/officeDocument/2006/relationships/hyperlink" Target="https://authproxy.bma.org.uk/process/redirects?url=https://ovidsp.ovid.com/ovidweb.cgi?T=JS&amp;CSC=Y&amp;NEWS=N&amp;PAGE=fulltext&amp;D=emed24&amp;AN=2013280779" TargetMode="External"/><Relationship Id="rId4739" Type="http://schemas.openxmlformats.org/officeDocument/2006/relationships/hyperlink" Target="https://authproxy.bma.org.uk/process/redirects?url=https://ovidsp.ovid.com/ovidweb.cgi?T=JS&amp;CSC=Y&amp;NEWS=N&amp;PAGE=fulltext&amp;D=emexb&amp;AN=2025442891" TargetMode="External"/><Relationship Id="rId877" Type="http://schemas.openxmlformats.org/officeDocument/2006/relationships/hyperlink" Target="https://authproxy.bma.org.uk/process/redirects?url=https://ovidsp.ovid.com/ovidweb.cgi?T=JS&amp;CSC=Y&amp;NEWS=N&amp;PAGE=fulltext&amp;D=emed11&amp;AN=355762640" TargetMode="External"/><Relationship Id="rId876" Type="http://schemas.openxmlformats.org/officeDocument/2006/relationships/hyperlink" Target="https://dx.doi.org/10.1080/15360280902899921" TargetMode="External"/><Relationship Id="rId875" Type="http://schemas.openxmlformats.org/officeDocument/2006/relationships/hyperlink" Target="https://doi.org/10.1080/09595230412331289437" TargetMode="External"/><Relationship Id="rId874" Type="http://schemas.openxmlformats.org/officeDocument/2006/relationships/hyperlink" Target="https://doi.org/10.1111/j.1360-0443.2009.02523.x" TargetMode="External"/><Relationship Id="rId879" Type="http://schemas.openxmlformats.org/officeDocument/2006/relationships/hyperlink" Target="https://authproxy.bma.org.uk/process/redirects?url=https://ovidsp.ovid.com/ovidweb.cgi?T=JS&amp;CSC=Y&amp;NEWS=N&amp;PAGE=fulltext&amp;D=emed21&amp;AN=2005479079" TargetMode="External"/><Relationship Id="rId878" Type="http://schemas.openxmlformats.org/officeDocument/2006/relationships/hyperlink" Target="https://dx.doi.org/10.1016/j.joca.2020.02.238" TargetMode="External"/><Relationship Id="rId873" Type="http://schemas.openxmlformats.org/officeDocument/2006/relationships/hyperlink" Target="https://authproxy.bma.org.uk/process/redirects?url=https://ovidsp.ovid.com/ovidweb.cgi?T=JS&amp;CSC=Y&amp;NEWS=N&amp;PAGE=fulltext&amp;D=emed2&amp;AN=9096808" TargetMode="External"/><Relationship Id="rId4730" Type="http://schemas.openxmlformats.org/officeDocument/2006/relationships/hyperlink" Target="https://dx.doi.org/10.1016/j.ajem.2014.09.029" TargetMode="External"/><Relationship Id="rId872" Type="http://schemas.openxmlformats.org/officeDocument/2006/relationships/hyperlink" Target="https://authproxy.bma.org.uk/process/redirects?url=https://ovidsp.ovid.com/ovidweb.cgi?T=JS&amp;CSC=Y&amp;NEWS=N&amp;PAGE=fulltext&amp;D=emed22&amp;AN=635483673" TargetMode="External"/><Relationship Id="rId871" Type="http://schemas.openxmlformats.org/officeDocument/2006/relationships/hyperlink" Target="https://dx.doi.org/10.1111/ner.13385" TargetMode="External"/><Relationship Id="rId3401" Type="http://schemas.openxmlformats.org/officeDocument/2006/relationships/hyperlink" Target="https://authproxy.bma.org.uk/process/redirects?url=https://ovidsp.ovid.com/ovidweb.cgi?T=JS&amp;CSC=Y&amp;NEWS=N&amp;PAGE=fulltext&amp;D=emed9&amp;AN=43932967" TargetMode="External"/><Relationship Id="rId4732" Type="http://schemas.openxmlformats.org/officeDocument/2006/relationships/hyperlink" Target="https://dx.doi.org/10.1097/CCM.0B013E3181652FEE" TargetMode="External"/><Relationship Id="rId870" Type="http://schemas.openxmlformats.org/officeDocument/2006/relationships/hyperlink" Target="https://doi.org/10.1097/01.jcp.0000194623.07611.90" TargetMode="External"/><Relationship Id="rId3400" Type="http://schemas.openxmlformats.org/officeDocument/2006/relationships/hyperlink" Target="https://authproxy.bma.org.uk/process/redirects?url=https://ovidsp.ovid.com/ovidweb.cgi?T=JS&amp;CSC=Y&amp;NEWS=N&amp;PAGE=fulltext&amp;D=emed16&amp;AN=72176847" TargetMode="External"/><Relationship Id="rId4731" Type="http://schemas.openxmlformats.org/officeDocument/2006/relationships/hyperlink" Target="https://authproxy.bma.org.uk/process/redirects?url=https://ovidsp.ovid.com/ovidweb.cgi?T=JS&amp;CSC=Y&amp;NEWS=N&amp;PAGE=fulltext&amp;D=emed16&amp;AN=602403316" TargetMode="External"/><Relationship Id="rId1653" Type="http://schemas.openxmlformats.org/officeDocument/2006/relationships/hyperlink" Target="https://authproxy.bma.org.uk/process/redirects?url=https://ovidsp.ovid.com/ovidweb.cgi?T=JS&amp;CSC=Y&amp;NEWS=N&amp;PAGE=fulltext&amp;D=emed19&amp;AN=624679206" TargetMode="External"/><Relationship Id="rId2984" Type="http://schemas.openxmlformats.org/officeDocument/2006/relationships/hyperlink" Target="https://dx.doi.org/10.3390/jcm9010118" TargetMode="External"/><Relationship Id="rId1654" Type="http://schemas.openxmlformats.org/officeDocument/2006/relationships/hyperlink" Target="https://doi.org/10.1176/appi.ajp.158.9.1519" TargetMode="External"/><Relationship Id="rId2985" Type="http://schemas.openxmlformats.org/officeDocument/2006/relationships/hyperlink" Target="https://authproxy.bma.org.uk/process/redirects?url=https://ovidsp.ovid.com/ovidweb.cgi?T=JS&amp;CSC=Y&amp;NEWS=N&amp;PAGE=fulltext&amp;D=emed21&amp;AN=2003450335" TargetMode="External"/><Relationship Id="rId1655" Type="http://schemas.openxmlformats.org/officeDocument/2006/relationships/hyperlink" Target="https://doi.org/10.1016/j.drugalcdep.2007.12.004" TargetMode="External"/><Relationship Id="rId2986" Type="http://schemas.openxmlformats.org/officeDocument/2006/relationships/hyperlink" Target="https://authproxy.bma.org.uk/process/redirects?url=https://ovidsp.ovid.com/ovidweb.cgi?T=JS&amp;CSC=Y&amp;NEWS=N&amp;PAGE=fulltext&amp;D=emed13&amp;AN=71730380" TargetMode="External"/><Relationship Id="rId1656" Type="http://schemas.openxmlformats.org/officeDocument/2006/relationships/hyperlink" Target="https://dx.doi.org/10.1001/archpsyc.59.11.1039" TargetMode="External"/><Relationship Id="rId2987" Type="http://schemas.openxmlformats.org/officeDocument/2006/relationships/hyperlink" Target="https://authproxy.bma.org.uk/process/redirects?url=https://ovidsp.ovid.com/ovidweb.cgi?T=JS&amp;CSC=Y&amp;NEWS=N&amp;PAGE=fulltext&amp;D=emed4&amp;AN=22941319" TargetMode="External"/><Relationship Id="rId1657" Type="http://schemas.openxmlformats.org/officeDocument/2006/relationships/hyperlink" Target="https://authproxy.bma.org.uk/process/redirects?url=https://ovidsp.ovid.com/ovidweb.cgi?T=JS&amp;CSC=Y&amp;NEWS=N&amp;PAGE=fulltext&amp;D=emed7&amp;AN=35285503" TargetMode="External"/><Relationship Id="rId2988" Type="http://schemas.openxmlformats.org/officeDocument/2006/relationships/hyperlink" Target="https://doi.org/10.1111/j.1360-0443.2004.00830.x" TargetMode="External"/><Relationship Id="rId1658" Type="http://schemas.openxmlformats.org/officeDocument/2006/relationships/hyperlink" Target="https://dx.doi.org/10.1016/j.drugpo.2022.103792" TargetMode="External"/><Relationship Id="rId2989" Type="http://schemas.openxmlformats.org/officeDocument/2006/relationships/hyperlink" Target="https://authproxy.bma.org.uk/process/redirects?url=https://ovidsp.ovid.com/ovidweb.cgi?T=JS&amp;CSC=Y&amp;NEWS=N&amp;PAGE=fulltext&amp;D=emed18&amp;AN=621582919" TargetMode="External"/><Relationship Id="rId1659" Type="http://schemas.openxmlformats.org/officeDocument/2006/relationships/hyperlink" Target="https://authproxy.bma.org.uk/process/redirects?url=https://ovidsp.ovid.com/ovidweb.cgi?T=JS&amp;CSC=Y&amp;NEWS=N&amp;PAGE=fulltext&amp;D=emed24&amp;AN=2019164764" TargetMode="External"/><Relationship Id="rId829" Type="http://schemas.openxmlformats.org/officeDocument/2006/relationships/hyperlink" Target="https://dx.doi.org/10.1016/S0750-7658%2897%2984271-2" TargetMode="External"/><Relationship Id="rId828" Type="http://schemas.openxmlformats.org/officeDocument/2006/relationships/hyperlink" Target="https://doi.org/10.1080/10550490500528357" TargetMode="External"/><Relationship Id="rId827" Type="http://schemas.openxmlformats.org/officeDocument/2006/relationships/hyperlink" Target="https://authproxy.bma.org.uk/process/redirects?url=https://ovidsp.ovid.com/ovidweb.cgi?T=JS&amp;CSC=Y&amp;NEWS=N&amp;PAGE=fulltext&amp;D=emed17&amp;AN=72246974" TargetMode="External"/><Relationship Id="rId822" Type="http://schemas.openxmlformats.org/officeDocument/2006/relationships/hyperlink" Target="https://authproxy.bma.org.uk/process/redirects?url=https://ovidsp.ovid.com/ovidweb.cgi?T=JS&amp;CSC=Y&amp;NEWS=N&amp;PAGE=fulltext&amp;D=emexa&amp;AN=640005410" TargetMode="External"/><Relationship Id="rId821" Type="http://schemas.openxmlformats.org/officeDocument/2006/relationships/hyperlink" Target="https://dx.doi.org/10.1097/GME.0000000000002112" TargetMode="External"/><Relationship Id="rId820" Type="http://schemas.openxmlformats.org/officeDocument/2006/relationships/hyperlink" Target="https://authproxy.bma.org.uk/process/redirects?url=https://ovidsp.ovid.com/ovidweb.cgi?T=JS&amp;CSC=Y&amp;NEWS=N&amp;PAGE=fulltext&amp;D=emed24&amp;AN=2018758125" TargetMode="External"/><Relationship Id="rId826" Type="http://schemas.openxmlformats.org/officeDocument/2006/relationships/hyperlink" Target="https://authproxy.bma.org.uk/process/redirects?url=https://ovidsp.ovid.com/ovidweb.cgi?T=JS&amp;CSC=Y&amp;NEWS=N&amp;PAGE=fulltext&amp;D=emed22&amp;AN=2011410931" TargetMode="External"/><Relationship Id="rId825" Type="http://schemas.openxmlformats.org/officeDocument/2006/relationships/hyperlink" Target="https://dx.doi.org/10.1016/j.jpsychores.2021.110418" TargetMode="External"/><Relationship Id="rId824" Type="http://schemas.openxmlformats.org/officeDocument/2006/relationships/hyperlink" Target="https://doi.org/10.1016/j.jad.2018.02.025" TargetMode="External"/><Relationship Id="rId823" Type="http://schemas.openxmlformats.org/officeDocument/2006/relationships/hyperlink" Target="https://authproxy.bma.org.uk/process/redirects?url=https://ovidsp.ovid.com/ovidweb.cgi?T=JS&amp;CSC=Y&amp;NEWS=N&amp;PAGE=fulltext&amp;D=emed21&amp;AN=2010216652" TargetMode="External"/><Relationship Id="rId2980" Type="http://schemas.openxmlformats.org/officeDocument/2006/relationships/hyperlink" Target="https://authproxy.bma.org.uk/process/redirects?url=https://ovidsp.ovid.com/ovidweb.cgi?T=JS&amp;CSC=Y&amp;NEWS=N&amp;PAGE=fulltext&amp;D=emed24&amp;AN=2017874527" TargetMode="External"/><Relationship Id="rId1650" Type="http://schemas.openxmlformats.org/officeDocument/2006/relationships/hyperlink" Target="https://authproxy.bma.org.uk/process/redirects?url=https://ovidsp.ovid.com/ovidweb.cgi?T=JS&amp;CSC=Y&amp;NEWS=N&amp;PAGE=fulltext&amp;D=emed11&amp;AN=50445304" TargetMode="External"/><Relationship Id="rId2981" Type="http://schemas.openxmlformats.org/officeDocument/2006/relationships/hyperlink" Target="https://dx.doi.org/10.1097/AJP.0000000000000540" TargetMode="External"/><Relationship Id="rId1651" Type="http://schemas.openxmlformats.org/officeDocument/2006/relationships/hyperlink" Target="https://doi.org/10.1097/QAI.0b013e3182097537" TargetMode="External"/><Relationship Id="rId2982" Type="http://schemas.openxmlformats.org/officeDocument/2006/relationships/hyperlink" Target="https://authproxy.bma.org.uk/process/redirects?url=https://ovidsp.ovid.com/ovidweb.cgi?T=JS&amp;CSC=Y&amp;NEWS=N&amp;PAGE=fulltext&amp;D=emed19&amp;AN=617480934" TargetMode="External"/><Relationship Id="rId1652" Type="http://schemas.openxmlformats.org/officeDocument/2006/relationships/hyperlink" Target="https://dx.doi.org/10.26452/ijrps.v9i4.1633" TargetMode="External"/><Relationship Id="rId2983" Type="http://schemas.openxmlformats.org/officeDocument/2006/relationships/hyperlink" Target="https://doi.org/10.1080/15402000903190108" TargetMode="External"/><Relationship Id="rId1642" Type="http://schemas.openxmlformats.org/officeDocument/2006/relationships/hyperlink" Target="https://authproxy.bma.org.uk/process/redirects?url=https://ovidsp.ovid.com/ovidweb.cgi?T=JS&amp;CSC=Y&amp;NEWS=N&amp;PAGE=fulltext&amp;D=emed14&amp;AN=370546815" TargetMode="External"/><Relationship Id="rId2973" Type="http://schemas.openxmlformats.org/officeDocument/2006/relationships/hyperlink" Target="https://dx.doi.org/10.1111/ajad.13387" TargetMode="External"/><Relationship Id="rId1643" Type="http://schemas.openxmlformats.org/officeDocument/2006/relationships/hyperlink" Target="https://doi.org/10.1007/s00127-017-1398-5" TargetMode="External"/><Relationship Id="rId2974" Type="http://schemas.openxmlformats.org/officeDocument/2006/relationships/hyperlink" Target="https://authproxy.bma.org.uk/process/redirects?url=https://ovidsp.ovid.com/ovidweb.cgi?T=JS&amp;CSC=Y&amp;NEWS=N&amp;PAGE=fulltext&amp;D=emexa&amp;AN=641040276" TargetMode="External"/><Relationship Id="rId1644" Type="http://schemas.openxmlformats.org/officeDocument/2006/relationships/hyperlink" Target="https://doi.org/10.1007/s001270050166" TargetMode="External"/><Relationship Id="rId2975" Type="http://schemas.openxmlformats.org/officeDocument/2006/relationships/hyperlink" Target="https://dx.doi.org/10.1177/0194599816655337d" TargetMode="External"/><Relationship Id="rId1645" Type="http://schemas.openxmlformats.org/officeDocument/2006/relationships/hyperlink" Target="https://dx.doi.org/10.3109/15563650.2014.906213" TargetMode="External"/><Relationship Id="rId2976" Type="http://schemas.openxmlformats.org/officeDocument/2006/relationships/hyperlink" Target="https://authproxy.bma.org.uk/process/redirects?url=https://ovidsp.ovid.com/ovidweb.cgi?T=JS&amp;CSC=Y&amp;NEWS=N&amp;PAGE=fulltext&amp;D=emed17&amp;AN=612452051" TargetMode="External"/><Relationship Id="rId1646" Type="http://schemas.openxmlformats.org/officeDocument/2006/relationships/hyperlink" Target="https://authproxy.bma.org.uk/process/redirects?url=https://ovidsp.ovid.com/ovidweb.cgi?T=JS&amp;CSC=Y&amp;NEWS=N&amp;PAGE=fulltext&amp;D=emed15&amp;AN=71461726" TargetMode="External"/><Relationship Id="rId2977" Type="http://schemas.openxmlformats.org/officeDocument/2006/relationships/hyperlink" Target="https://dx.doi.org/10.1002/pds.908" TargetMode="External"/><Relationship Id="rId1647" Type="http://schemas.openxmlformats.org/officeDocument/2006/relationships/hyperlink" Target="https://doi.org/10.1097/01.nmd.0000116466.31133.f1" TargetMode="External"/><Relationship Id="rId2978" Type="http://schemas.openxmlformats.org/officeDocument/2006/relationships/hyperlink" Target="https://authproxy.bma.org.uk/process/redirects?url=https://ovidsp.ovid.com/ovidweb.cgi?T=JS&amp;CSC=Y&amp;NEWS=N&amp;PAGE=fulltext&amp;D=emed8&amp;AN=39378276" TargetMode="External"/><Relationship Id="rId1648" Type="http://schemas.openxmlformats.org/officeDocument/2006/relationships/hyperlink" Target="https://authproxy.bma.org.uk/process/redirects?url=https://ovidsp.ovid.com/ovidweb.cgi?T=JS&amp;CSC=Y&amp;NEWS=N&amp;PAGE=fulltext&amp;D=emed7&amp;AN=30340949" TargetMode="External"/><Relationship Id="rId2979" Type="http://schemas.openxmlformats.org/officeDocument/2006/relationships/hyperlink" Target="https://dx.doi.org/10.3389/fpsyt.2022.883878" TargetMode="External"/><Relationship Id="rId1649" Type="http://schemas.openxmlformats.org/officeDocument/2006/relationships/hyperlink" Target="https://dx.doi.org/10.1016/j.neurol.2008.12.003" TargetMode="External"/><Relationship Id="rId819" Type="http://schemas.openxmlformats.org/officeDocument/2006/relationships/hyperlink" Target="https://dx.doi.org/10.3390/brainsci12081013" TargetMode="External"/><Relationship Id="rId818" Type="http://schemas.openxmlformats.org/officeDocument/2006/relationships/hyperlink" Target="https://authproxy.bma.org.uk/process/redirects?url=https://ovidsp.ovid.com/ovidweb.cgi?T=JS&amp;CSC=Y&amp;NEWS=N&amp;PAGE=fulltext&amp;D=emed11&amp;AN=355434431" TargetMode="External"/><Relationship Id="rId817" Type="http://schemas.openxmlformats.org/officeDocument/2006/relationships/hyperlink" Target="https://authproxy.bma.org.uk/process/redirects?url=https://ovidsp.ovid.com/ovidweb.cgi?T=JS&amp;CSC=Y&amp;NEWS=N&amp;PAGE=fulltext&amp;D=emed16&amp;AN=72215321" TargetMode="External"/><Relationship Id="rId816" Type="http://schemas.openxmlformats.org/officeDocument/2006/relationships/hyperlink" Target="https://authproxy.bma.org.uk/process/redirects?url=https://ovidsp.ovid.com/ovidweb.cgi?T=JS&amp;CSC=Y&amp;NEWS=N&amp;PAGE=fulltext&amp;D=emed15&amp;AN=52581259" TargetMode="External"/><Relationship Id="rId811" Type="http://schemas.openxmlformats.org/officeDocument/2006/relationships/hyperlink" Target="https://doi.org/10.1111/j.1360-0443.2004.00879.x" TargetMode="External"/><Relationship Id="rId810" Type="http://schemas.openxmlformats.org/officeDocument/2006/relationships/hyperlink" Target="https://authproxy.bma.org.uk/process/redirects?url=https://ovidsp.ovid.com/ovidweb.cgi?T=JS&amp;CSC=Y&amp;NEWS=N&amp;PAGE=fulltext&amp;D=emed19&amp;AN=622641923" TargetMode="External"/><Relationship Id="rId815" Type="http://schemas.openxmlformats.org/officeDocument/2006/relationships/hyperlink" Target="https://dx.doi.org/10.1097/AJP.0b013e31829550c6" TargetMode="External"/><Relationship Id="rId814" Type="http://schemas.openxmlformats.org/officeDocument/2006/relationships/hyperlink" Target="https://doi.org/10.1016/j.biopsych.2013.11.010" TargetMode="External"/><Relationship Id="rId813" Type="http://schemas.openxmlformats.org/officeDocument/2006/relationships/hyperlink" Target="https://authproxy.bma.org.uk/process/redirects?url=https://ovidsp.ovid.com/ovidweb.cgi?T=JS&amp;CSC=Y&amp;NEWS=N&amp;PAGE=fulltext&amp;D=emed16&amp;AN=604477865" TargetMode="External"/><Relationship Id="rId812" Type="http://schemas.openxmlformats.org/officeDocument/2006/relationships/hyperlink" Target="https://dx.doi.org/10.1016/j.drugpo.2015.04.012" TargetMode="External"/><Relationship Id="rId2970" Type="http://schemas.openxmlformats.org/officeDocument/2006/relationships/hyperlink" Target="https://authproxy.bma.org.uk/process/redirects?url=https://ovidsp.ovid.com/ovidweb.cgi?T=JS&amp;CSC=Y&amp;NEWS=N&amp;PAGE=fulltext&amp;D=emed18&amp;AN=614467856" TargetMode="External"/><Relationship Id="rId1640" Type="http://schemas.openxmlformats.org/officeDocument/2006/relationships/hyperlink" Target="https://authproxy.bma.org.uk/process/redirects?url=https://ovidsp.ovid.com/ovidweb.cgi?T=JS&amp;CSC=Y&amp;NEWS=N&amp;PAGE=fulltext&amp;D=emed21&amp;AN=634337061" TargetMode="External"/><Relationship Id="rId2971" Type="http://schemas.openxmlformats.org/officeDocument/2006/relationships/hyperlink" Target="https://dx.doi.org/10.1007/s11606-022-07653-8" TargetMode="External"/><Relationship Id="rId1641" Type="http://schemas.openxmlformats.org/officeDocument/2006/relationships/hyperlink" Target="https://authproxy.bma.org.uk/process/redirects?url=https://ovidsp.ovid.com/ovidweb.cgi?T=JS&amp;CSC=Y&amp;NEWS=N&amp;PAGE=fulltext&amp;D=emed4&amp;AN=21319424" TargetMode="External"/><Relationship Id="rId2972" Type="http://schemas.openxmlformats.org/officeDocument/2006/relationships/hyperlink" Target="https://authproxy.bma.org.uk/process/redirects?url=https://ovidsp.ovid.com/ovidweb.cgi?T=JS&amp;CSC=Y&amp;NEWS=N&amp;PAGE=fulltext&amp;D=emed23&amp;AN=638737304" TargetMode="External"/><Relationship Id="rId1675" Type="http://schemas.openxmlformats.org/officeDocument/2006/relationships/hyperlink" Target="https://authproxy.bma.org.uk/process/redirects?url=https://ovidsp.ovid.com/ovidweb.cgi?T=JS&amp;CSC=Y&amp;NEWS=N&amp;PAGE=fulltext&amp;D=emed7&amp;AN=30490766" TargetMode="External"/><Relationship Id="rId4701" Type="http://schemas.openxmlformats.org/officeDocument/2006/relationships/hyperlink" Target="https://dx.doi.org/10.1186/s12885-017-3664-z" TargetMode="External"/><Relationship Id="rId1676" Type="http://schemas.openxmlformats.org/officeDocument/2006/relationships/hyperlink" Target="https://doi.org/10.1016/j.jad.2023.09.030" TargetMode="External"/><Relationship Id="rId4700" Type="http://schemas.openxmlformats.org/officeDocument/2006/relationships/hyperlink" Target="https://authproxy.bma.org.uk/process/redirects?url=https://ovidsp.ovid.com/ovidweb.cgi?T=JS&amp;CSC=Y&amp;NEWS=N&amp;PAGE=fulltext&amp;D=emexb&amp;AN=2023912179" TargetMode="External"/><Relationship Id="rId1677" Type="http://schemas.openxmlformats.org/officeDocument/2006/relationships/hyperlink" Target="https://dx.doi.org/10.1016/0278-5846%2892%2990080-X" TargetMode="External"/><Relationship Id="rId4703" Type="http://schemas.openxmlformats.org/officeDocument/2006/relationships/hyperlink" Target="https://doi.org/10.1007/s00127-015-1122-2" TargetMode="External"/><Relationship Id="rId1678" Type="http://schemas.openxmlformats.org/officeDocument/2006/relationships/hyperlink" Target="https://authproxy.bma.org.uk/process/redirects?url=https://ovidsp.ovid.com/ovidweb.cgi?T=JS&amp;CSC=Y&amp;NEWS=N&amp;PAGE=fulltext&amp;D=emed4&amp;AN=22154296" TargetMode="External"/><Relationship Id="rId4702" Type="http://schemas.openxmlformats.org/officeDocument/2006/relationships/hyperlink" Target="https://authproxy.bma.org.uk/process/redirects?url=https://ovidsp.ovid.com/ovidweb.cgi?T=JS&amp;CSC=Y&amp;NEWS=N&amp;PAGE=fulltext&amp;D=emed18&amp;AN=618567948" TargetMode="External"/><Relationship Id="rId1679" Type="http://schemas.openxmlformats.org/officeDocument/2006/relationships/hyperlink" Target="https://doi.org/10.1016/j.drugalcdep.2004.11.005" TargetMode="External"/><Relationship Id="rId4705" Type="http://schemas.openxmlformats.org/officeDocument/2006/relationships/hyperlink" Target="https://dx.doi.org/10.1111/pme.12439" TargetMode="External"/><Relationship Id="rId4704" Type="http://schemas.openxmlformats.org/officeDocument/2006/relationships/hyperlink" Target="https://doi.org/10.1016/S2215-0366(21)00392-8" TargetMode="External"/><Relationship Id="rId4707" Type="http://schemas.openxmlformats.org/officeDocument/2006/relationships/hyperlink" Target="https://dx.doi.org/10.1093/cid/ciz868" TargetMode="External"/><Relationship Id="rId4706" Type="http://schemas.openxmlformats.org/officeDocument/2006/relationships/hyperlink" Target="https://authproxy.bma.org.uk/process/redirects?url=https://ovidsp.ovid.com/ovidweb.cgi?T=JS&amp;CSC=Y&amp;NEWS=N&amp;PAGE=fulltext&amp;D=emed15&amp;AN=373387730" TargetMode="External"/><Relationship Id="rId4709" Type="http://schemas.openxmlformats.org/officeDocument/2006/relationships/hyperlink" Target="https://authproxy.bma.org.uk/process/redirects?url=https://ovidsp.ovid.com/ovidweb.cgi?T=JS&amp;CSC=Y&amp;NEWS=N&amp;PAGE=fulltext&amp;D=emed17&amp;AN=72221132" TargetMode="External"/><Relationship Id="rId4708" Type="http://schemas.openxmlformats.org/officeDocument/2006/relationships/hyperlink" Target="https://authproxy.bma.org.uk/process/redirects?url=https://ovidsp.ovid.com/ovidweb.cgi?T=JS&amp;CSC=Y&amp;NEWS=N&amp;PAGE=fulltext&amp;D=emed21&amp;AN=2010099522" TargetMode="External"/><Relationship Id="rId849" Type="http://schemas.openxmlformats.org/officeDocument/2006/relationships/hyperlink" Target="https://dx.doi.org/10.1016/j.jamcollsurg.2019.08.710" TargetMode="External"/><Relationship Id="rId844" Type="http://schemas.openxmlformats.org/officeDocument/2006/relationships/hyperlink" Target="https://authproxy.bma.org.uk/process/redirects?url=https://ovidsp.ovid.com/ovidweb.cgi?T=JS&amp;CSC=Y&amp;NEWS=N&amp;PAGE=fulltext&amp;D=emexa&amp;AN=640937090" TargetMode="External"/><Relationship Id="rId843" Type="http://schemas.openxmlformats.org/officeDocument/2006/relationships/hyperlink" Target="https://dx.doi.org/10.1136/jnnp-2019-anzan.77" TargetMode="External"/><Relationship Id="rId842" Type="http://schemas.openxmlformats.org/officeDocument/2006/relationships/hyperlink" Target="https://authproxy.bma.org.uk/process/redirects?url=https://ovidsp.ovid.com/ovidweb.cgi?T=JS&amp;CSC=Y&amp;NEWS=N&amp;PAGE=fulltext&amp;D=emed17&amp;AN=607756215" TargetMode="External"/><Relationship Id="rId841" Type="http://schemas.openxmlformats.org/officeDocument/2006/relationships/hyperlink" Target="https://dx.doi.org/10.1016/j.comppsych.2015.11.010" TargetMode="External"/><Relationship Id="rId848" Type="http://schemas.openxmlformats.org/officeDocument/2006/relationships/hyperlink" Target="https://authproxy.bma.org.uk/process/redirects?url=https://ovidsp.ovid.com/ovidweb.cgi?T=JS&amp;CSC=Y&amp;NEWS=N&amp;PAGE=fulltext&amp;D=emed16&amp;AN=604303684" TargetMode="External"/><Relationship Id="rId847" Type="http://schemas.openxmlformats.org/officeDocument/2006/relationships/hyperlink" Target="https://dx.doi.org/10.1176/appi.ajp.2014.14070843" TargetMode="External"/><Relationship Id="rId846" Type="http://schemas.openxmlformats.org/officeDocument/2006/relationships/hyperlink" Target="https://doi.org/10.1111/j.1360-0443.2005.01002.x" TargetMode="External"/><Relationship Id="rId845" Type="http://schemas.openxmlformats.org/officeDocument/2006/relationships/hyperlink" Target="https://doi.org/10.1186/1471-244X-12-67" TargetMode="External"/><Relationship Id="rId1670" Type="http://schemas.openxmlformats.org/officeDocument/2006/relationships/hyperlink" Target="https://doi.org/10.1016/j.pnpbp.2013.10.011" TargetMode="External"/><Relationship Id="rId840" Type="http://schemas.openxmlformats.org/officeDocument/2006/relationships/hyperlink" Target="https://doi.org/10.1016/S2215-0366(23)00183-9" TargetMode="External"/><Relationship Id="rId1671" Type="http://schemas.openxmlformats.org/officeDocument/2006/relationships/hyperlink" Target="https://authproxy.bma.org.uk/process/redirects?url=https://ovidsp.ovid.com/ovidweb.cgi?T=JS&amp;CSC=Y&amp;NEWS=N&amp;PAGE=fulltext&amp;D=emed21&amp;AN=633781723" TargetMode="External"/><Relationship Id="rId1672" Type="http://schemas.openxmlformats.org/officeDocument/2006/relationships/hyperlink" Target="https://authproxy.bma.org.uk/process/redirects?url=https://ovidsp.ovid.com/ovidweb.cgi?T=JS&amp;CSC=Y&amp;NEWS=N&amp;PAGE=fulltext&amp;D=emed20&amp;AN=629247160" TargetMode="External"/><Relationship Id="rId1673" Type="http://schemas.openxmlformats.org/officeDocument/2006/relationships/hyperlink" Target="https://dx.doi.org/10.1007/s43678-022-00367-0" TargetMode="External"/><Relationship Id="rId1674" Type="http://schemas.openxmlformats.org/officeDocument/2006/relationships/hyperlink" Target="https://authproxy.bma.org.uk/process/redirects?url=https://ovidsp.ovid.com/ovidweb.cgi?T=JS&amp;CSC=Y&amp;NEWS=N&amp;PAGE=fulltext&amp;D=emexa&amp;AN=2019112535" TargetMode="External"/><Relationship Id="rId1664" Type="http://schemas.openxmlformats.org/officeDocument/2006/relationships/hyperlink" Target="https://doi.org/10.1080/10550887.2011.554779" TargetMode="External"/><Relationship Id="rId2995" Type="http://schemas.openxmlformats.org/officeDocument/2006/relationships/hyperlink" Target="https://dx.doi.org/10.1002/art.38216" TargetMode="External"/><Relationship Id="rId1665" Type="http://schemas.openxmlformats.org/officeDocument/2006/relationships/hyperlink" Target="https://doi.org/10.1177/0269881118791741" TargetMode="External"/><Relationship Id="rId2996" Type="http://schemas.openxmlformats.org/officeDocument/2006/relationships/hyperlink" Target="https://authproxy.bma.org.uk/process/redirects?url=https://ovidsp.ovid.com/ovidweb.cgi?T=JS&amp;CSC=Y&amp;NEWS=N&amp;PAGE=fulltext&amp;D=emed14&amp;AN=71318569" TargetMode="External"/><Relationship Id="rId1666" Type="http://schemas.openxmlformats.org/officeDocument/2006/relationships/hyperlink" Target="https://dx.doi.org/10.1111/imj.13426" TargetMode="External"/><Relationship Id="rId2997" Type="http://schemas.openxmlformats.org/officeDocument/2006/relationships/hyperlink" Target="https://dx.doi.org/10.1097/MD.0000000000031572" TargetMode="External"/><Relationship Id="rId1667" Type="http://schemas.openxmlformats.org/officeDocument/2006/relationships/hyperlink" Target="https://authproxy.bma.org.uk/process/redirects?url=https://ovidsp.ovid.com/ovidweb.cgi?T=JS&amp;CSC=Y&amp;NEWS=N&amp;PAGE=fulltext&amp;D=emed18&amp;AN=616116387" TargetMode="External"/><Relationship Id="rId2998" Type="http://schemas.openxmlformats.org/officeDocument/2006/relationships/hyperlink" Target="https://authproxy.bma.org.uk/process/redirects?url=https://ovidsp.ovid.com/ovidweb.cgi?T=JS&amp;CSC=Y&amp;NEWS=N&amp;PAGE=fulltext&amp;D=emexa&amp;AN=2022080600" TargetMode="External"/><Relationship Id="rId1668" Type="http://schemas.openxmlformats.org/officeDocument/2006/relationships/hyperlink" Target="https://dx.doi.org/10.1089/jpm.2011.0110" TargetMode="External"/><Relationship Id="rId2999" Type="http://schemas.openxmlformats.org/officeDocument/2006/relationships/hyperlink" Target="https://authproxy.bma.org.uk/process/redirects?url=https://ovidsp.ovid.com/ovidweb.cgi?T=JS&amp;CSC=Y&amp;NEWS=N&amp;PAGE=fulltext&amp;D=emed12&amp;AN=70524836" TargetMode="External"/><Relationship Id="rId1669" Type="http://schemas.openxmlformats.org/officeDocument/2006/relationships/hyperlink" Target="https://authproxy.bma.org.uk/process/redirects?url=https://ovidsp.ovid.com/ovidweb.cgi?T=JS&amp;CSC=Y&amp;NEWS=N&amp;PAGE=fulltext&amp;D=emed13&amp;AN=364157251" TargetMode="External"/><Relationship Id="rId839" Type="http://schemas.openxmlformats.org/officeDocument/2006/relationships/hyperlink" Target="https://authproxy.bma.org.uk/process/redirects?url=https://ovidsp.ovid.com/ovidweb.cgi?T=JS&amp;CSC=Y&amp;NEWS=N&amp;PAGE=fulltext&amp;D=emexb&amp;AN=642066826" TargetMode="External"/><Relationship Id="rId838" Type="http://schemas.openxmlformats.org/officeDocument/2006/relationships/hyperlink" Target="https://dx.doi.org/10.2337/db23-478-P" TargetMode="External"/><Relationship Id="rId833" Type="http://schemas.openxmlformats.org/officeDocument/2006/relationships/hyperlink" Target="https://dx.doi.org/10.7554/ELIFE.84072" TargetMode="External"/><Relationship Id="rId832" Type="http://schemas.openxmlformats.org/officeDocument/2006/relationships/hyperlink" Target="https://authproxy.bma.org.uk/process/redirects?url=https://ovidsp.ovid.com/ovidweb.cgi?T=JS&amp;CSC=Y&amp;NEWS=N&amp;PAGE=fulltext&amp;D=emed11&amp;AN=359716801" TargetMode="External"/><Relationship Id="rId831" Type="http://schemas.openxmlformats.org/officeDocument/2006/relationships/hyperlink" Target="https://dx.doi.org/10.5694/j.1326-5377.2010.tb03904.x" TargetMode="External"/><Relationship Id="rId830" Type="http://schemas.openxmlformats.org/officeDocument/2006/relationships/hyperlink" Target="https://authproxy.bma.org.uk/process/redirects?url=https://ovidsp.ovid.com/ovidweb.cgi?T=JS&amp;CSC=Y&amp;NEWS=N&amp;PAGE=fulltext&amp;D=emed6&amp;AN=27072725" TargetMode="External"/><Relationship Id="rId837" Type="http://schemas.openxmlformats.org/officeDocument/2006/relationships/hyperlink" Target="https://doi.org/10.1111/jnc.12826" TargetMode="External"/><Relationship Id="rId836" Type="http://schemas.openxmlformats.org/officeDocument/2006/relationships/hyperlink" Target="https://authproxy.bma.org.uk/process/redirects?url=https://ovidsp.ovid.com/ovidweb.cgi?T=JS&amp;CSC=Y&amp;NEWS=N&amp;PAGE=fulltext&amp;D=emed23&amp;AN=639855278" TargetMode="External"/><Relationship Id="rId835" Type="http://schemas.openxmlformats.org/officeDocument/2006/relationships/hyperlink" Target="https://dx.doi.org/10.1038/s41386-022-01486-z" TargetMode="External"/><Relationship Id="rId834" Type="http://schemas.openxmlformats.org/officeDocument/2006/relationships/hyperlink" Target="https://authproxy.bma.org.uk/process/redirects?url=https://ovidsp.ovid.com/ovidweb.cgi?T=JS&amp;CSC=Y&amp;NEWS=N&amp;PAGE=fulltext&amp;D=emexb&amp;AN=2025325914" TargetMode="External"/><Relationship Id="rId2990" Type="http://schemas.openxmlformats.org/officeDocument/2006/relationships/hyperlink" Target="https://dx.doi.org/10.1111/j.1526-4637.2010.00937.x" TargetMode="External"/><Relationship Id="rId1660" Type="http://schemas.openxmlformats.org/officeDocument/2006/relationships/hyperlink" Target="https://doi.org/10.1093/ntr/ntu115" TargetMode="External"/><Relationship Id="rId2991" Type="http://schemas.openxmlformats.org/officeDocument/2006/relationships/hyperlink" Target="https://authproxy.bma.org.uk/process/redirects?url=https://ovidsp.ovid.com/ovidweb.cgi?T=JS&amp;CSC=Y&amp;NEWS=N&amp;PAGE=fulltext&amp;D=emed11&amp;AN=359516940" TargetMode="External"/><Relationship Id="rId1661" Type="http://schemas.openxmlformats.org/officeDocument/2006/relationships/hyperlink" Target="https://doi.org/10.1111/j.1465-3362.2010.00241.x" TargetMode="External"/><Relationship Id="rId2992" Type="http://schemas.openxmlformats.org/officeDocument/2006/relationships/hyperlink" Target="https://dx.doi.org/10.1093/jat/bkad024" TargetMode="External"/><Relationship Id="rId1662" Type="http://schemas.openxmlformats.org/officeDocument/2006/relationships/hyperlink" Target="https://doi.org/10.1016/j.schres.2017.09.026" TargetMode="External"/><Relationship Id="rId2993" Type="http://schemas.openxmlformats.org/officeDocument/2006/relationships/hyperlink" Target="https://authproxy.bma.org.uk/process/redirects?url=https://ovidsp.ovid.com/ovidweb.cgi?T=JS&amp;CSC=Y&amp;NEWS=N&amp;PAGE=fulltext&amp;D=emexb&amp;AN=2026980760" TargetMode="External"/><Relationship Id="rId1663" Type="http://schemas.openxmlformats.org/officeDocument/2006/relationships/hyperlink" Target="https://doi.org/10.15288/jsa.2003.64.5" TargetMode="External"/><Relationship Id="rId2994" Type="http://schemas.openxmlformats.org/officeDocument/2006/relationships/hyperlink" Target="https://authproxy.bma.org.uk/process/redirects?url=https://ovidsp.ovid.com/ovidweb.cgi?T=JS&amp;CSC=Y&amp;NEWS=N&amp;PAGE=fulltext&amp;D=emed5&amp;AN=125120606" TargetMode="External"/><Relationship Id="rId2148" Type="http://schemas.openxmlformats.org/officeDocument/2006/relationships/hyperlink" Target="https://dx.doi.org/10.1007/s00586-011-1891-6" TargetMode="External"/><Relationship Id="rId2149" Type="http://schemas.openxmlformats.org/officeDocument/2006/relationships/hyperlink" Target="https://authproxy.bma.org.uk/process/redirects?url=https://ovidsp.ovid.com/ovidweb.cgi?T=JS&amp;CSC=Y&amp;NEWS=N&amp;PAGE=fulltext&amp;D=emed12&amp;AN=51501438" TargetMode="External"/><Relationship Id="rId3479" Type="http://schemas.openxmlformats.org/officeDocument/2006/relationships/hyperlink" Target="https://authproxy.bma.org.uk/process/redirects?url=https://ovidsp.ovid.com/ovidweb.cgi?T=JS&amp;CSC=Y&amp;NEWS=N&amp;PAGE=fulltext&amp;D=emed9&amp;AN=43841693" TargetMode="External"/><Relationship Id="rId3470" Type="http://schemas.openxmlformats.org/officeDocument/2006/relationships/hyperlink" Target="https://authproxy.bma.org.uk/process/redirects?url=https://ovidsp.ovid.com/ovidweb.cgi?T=JS&amp;CSC=Y&amp;NEWS=N&amp;PAGE=fulltext&amp;D=emed21&amp;AN=2006940973" TargetMode="External"/><Relationship Id="rId2140" Type="http://schemas.openxmlformats.org/officeDocument/2006/relationships/hyperlink" Target="https://authproxy.bma.org.uk/process/redirects?url=https://ovidsp.ovid.com/ovidweb.cgi?T=JS&amp;CSC=Y&amp;NEWS=N&amp;PAGE=fulltext&amp;D=emed22&amp;AN=2007232686" TargetMode="External"/><Relationship Id="rId3472" Type="http://schemas.openxmlformats.org/officeDocument/2006/relationships/hyperlink" Target="https://authproxy.bma.org.uk/process/redirects?url=https://ovidsp.ovid.com/ovidweb.cgi?T=JS&amp;CSC=Y&amp;NEWS=N&amp;PAGE=fulltext&amp;D=emed8&amp;AN=38009514" TargetMode="External"/><Relationship Id="rId2141" Type="http://schemas.openxmlformats.org/officeDocument/2006/relationships/hyperlink" Target="https://dx.doi.org/10.1016/j.arth.2021.02.005" TargetMode="External"/><Relationship Id="rId3471" Type="http://schemas.openxmlformats.org/officeDocument/2006/relationships/hyperlink" Target="https://dx.doi.org/10.1007/s00520-003-0530-0" TargetMode="External"/><Relationship Id="rId2142" Type="http://schemas.openxmlformats.org/officeDocument/2006/relationships/hyperlink" Target="https://authproxy.bma.org.uk/process/redirects?url=https://ovidsp.ovid.com/ovidweb.cgi?T=JS&amp;CSC=Y&amp;NEWS=N&amp;PAGE=fulltext&amp;D=emed23&amp;AN=2011131838" TargetMode="External"/><Relationship Id="rId3474" Type="http://schemas.openxmlformats.org/officeDocument/2006/relationships/hyperlink" Target="https://doi.org/10.1016/S0010-440X(99)90076-7" TargetMode="External"/><Relationship Id="rId2143" Type="http://schemas.openxmlformats.org/officeDocument/2006/relationships/hyperlink" Target="https://authproxy.bma.org.uk/process/redirects?url=https://ovidsp.ovid.com/ovidweb.cgi?T=JS&amp;CSC=Y&amp;NEWS=N&amp;PAGE=fulltext&amp;D=emed18&amp;AN=615222668" TargetMode="External"/><Relationship Id="rId3473" Type="http://schemas.openxmlformats.org/officeDocument/2006/relationships/hyperlink" Target="https://authproxy.bma.org.uk/process/redirects?url=https://ovidsp.ovid.com/ovidweb.cgi?T=JS&amp;CSC=Y&amp;NEWS=N&amp;PAGE=fulltext&amp;D=emed21&amp;AN=2005812081" TargetMode="External"/><Relationship Id="rId2144" Type="http://schemas.openxmlformats.org/officeDocument/2006/relationships/hyperlink" Target="https://dx.doi.org/10.1111/j.1526-4610.2011.02032.x" TargetMode="External"/><Relationship Id="rId3476" Type="http://schemas.openxmlformats.org/officeDocument/2006/relationships/hyperlink" Target="https://authproxy.bma.org.uk/process/redirects?url=https://ovidsp.ovid.com/ovidweb.cgi?T=JS&amp;CSC=Y&amp;NEWS=N&amp;PAGE=fulltext&amp;D=emed4&amp;AN=22081156" TargetMode="External"/><Relationship Id="rId2145" Type="http://schemas.openxmlformats.org/officeDocument/2006/relationships/hyperlink" Target="https://dx.doi.org/10.1111/j.1526-4610.2011.02032.x" TargetMode="External"/><Relationship Id="rId3475" Type="http://schemas.openxmlformats.org/officeDocument/2006/relationships/hyperlink" Target="https://dx.doi.org/10.1001/jama.267.7.949" TargetMode="External"/><Relationship Id="rId2146" Type="http://schemas.openxmlformats.org/officeDocument/2006/relationships/hyperlink" Target="https://authproxy.bma.org.uk/process/redirects?url=https://ovidsp.ovid.com/ovidweb.cgi?T=JS&amp;CSC=Y&amp;NEWS=N&amp;PAGE=fulltext&amp;D=emed13&amp;AN=51721630" TargetMode="External"/><Relationship Id="rId3478" Type="http://schemas.openxmlformats.org/officeDocument/2006/relationships/hyperlink" Target="https://dx.doi.org/10.1080/09595230600657733" TargetMode="External"/><Relationship Id="rId2147" Type="http://schemas.openxmlformats.org/officeDocument/2006/relationships/hyperlink" Target="https://dx.doi.org/10.1007/s00586-011-1891-6" TargetMode="External"/><Relationship Id="rId3477" Type="http://schemas.openxmlformats.org/officeDocument/2006/relationships/hyperlink" Target="https://doi.org/10.1093/jpepsy/jsj027" TargetMode="External"/><Relationship Id="rId2137" Type="http://schemas.openxmlformats.org/officeDocument/2006/relationships/hyperlink" Target="https://dx.doi.org/10.1136/annrheumdis-2021-eular.515" TargetMode="External"/><Relationship Id="rId3469" Type="http://schemas.openxmlformats.org/officeDocument/2006/relationships/hyperlink" Target="https://dx.doi.org/10.1177/2151459320958609" TargetMode="External"/><Relationship Id="rId2138" Type="http://schemas.openxmlformats.org/officeDocument/2006/relationships/hyperlink" Target="https://authproxy.bma.org.uk/process/redirects?url=https://ovidsp.ovid.com/ovidweb.cgi?T=JS&amp;CSC=Y&amp;NEWS=N&amp;PAGE=fulltext&amp;D=emed22&amp;AN=635708098" TargetMode="External"/><Relationship Id="rId3468" Type="http://schemas.openxmlformats.org/officeDocument/2006/relationships/hyperlink" Target="https://authproxy.bma.org.uk/process/redirects?url=https://ovidsp.ovid.com/ovidweb.cgi?T=JS&amp;CSC=Y&amp;NEWS=N&amp;PAGE=fulltext&amp;D=emed13&amp;AN=70880715" TargetMode="External"/><Relationship Id="rId4799" Type="http://schemas.openxmlformats.org/officeDocument/2006/relationships/hyperlink" Target="https://doi.org/10.1201/b18230" TargetMode="External"/><Relationship Id="rId2139" Type="http://schemas.openxmlformats.org/officeDocument/2006/relationships/hyperlink" Target="https://dx.doi.org/10.1080/00952990.2020.1833340" TargetMode="External"/><Relationship Id="rId4790" Type="http://schemas.openxmlformats.org/officeDocument/2006/relationships/hyperlink" Target="https://dx.doi.org/10.1111/j.1468-2982.2007.01489.x" TargetMode="External"/><Relationship Id="rId3461" Type="http://schemas.openxmlformats.org/officeDocument/2006/relationships/hyperlink" Target="https://authproxy.bma.org.uk/process/redirects?url=https://ovidsp.ovid.com/ovidweb.cgi?T=JS&amp;CSC=Y&amp;NEWS=N&amp;PAGE=fulltext&amp;D=emed20&amp;AN=2001536026" TargetMode="External"/><Relationship Id="rId4792" Type="http://schemas.openxmlformats.org/officeDocument/2006/relationships/hyperlink" Target="https://dx.doi.org/10.1300/J069v21n02_03" TargetMode="External"/><Relationship Id="rId2130" Type="http://schemas.openxmlformats.org/officeDocument/2006/relationships/hyperlink" Target="https://doi.org/10.1080/17523280802593285" TargetMode="External"/><Relationship Id="rId3460" Type="http://schemas.openxmlformats.org/officeDocument/2006/relationships/hyperlink" Target="https://doi.org/10.1037/fsh0000379" TargetMode="External"/><Relationship Id="rId4791" Type="http://schemas.openxmlformats.org/officeDocument/2006/relationships/hyperlink" Target="https://authproxy.bma.org.uk/process/redirects?url=https://ovidsp.ovid.com/ovidweb.cgi?T=JS&amp;CSC=Y&amp;NEWS=N&amp;PAGE=fulltext&amp;D=emed10&amp;AN=351073343" TargetMode="External"/><Relationship Id="rId2131" Type="http://schemas.openxmlformats.org/officeDocument/2006/relationships/hyperlink" Target="https://dx.doi.org/10.1590/1516-4446-2019-0835" TargetMode="External"/><Relationship Id="rId3463" Type="http://schemas.openxmlformats.org/officeDocument/2006/relationships/hyperlink" Target="https://authproxy.bma.org.uk/process/redirects?url=https://ovidsp.ovid.com/ovidweb.cgi?T=JS&amp;CSC=Y&amp;NEWS=N&amp;PAGE=fulltext&amp;D=emed19&amp;AN=623653367" TargetMode="External"/><Relationship Id="rId4794" Type="http://schemas.openxmlformats.org/officeDocument/2006/relationships/hyperlink" Target="https://dx.doi.org/10.1007/s11606-009-1150-2" TargetMode="External"/><Relationship Id="rId2132" Type="http://schemas.openxmlformats.org/officeDocument/2006/relationships/hyperlink" Target="https://authproxy.bma.org.uk/process/redirects?url=https://ovidsp.ovid.com/ovidweb.cgi?T=JS&amp;CSC=Y&amp;NEWS=N&amp;PAGE=fulltext&amp;D=emed22&amp;AN=2007039440" TargetMode="External"/><Relationship Id="rId3462" Type="http://schemas.openxmlformats.org/officeDocument/2006/relationships/hyperlink" Target="https://dx.doi.org/10.1111/nyas.13735" TargetMode="External"/><Relationship Id="rId4793" Type="http://schemas.openxmlformats.org/officeDocument/2006/relationships/hyperlink" Target="https://authproxy.bma.org.uk/process/redirects?url=https://ovidsp.ovid.com/ovidweb.cgi?T=JS&amp;CSC=Y&amp;NEWS=N&amp;PAGE=fulltext&amp;D=emed7&amp;AN=35205008" TargetMode="External"/><Relationship Id="rId2133" Type="http://schemas.openxmlformats.org/officeDocument/2006/relationships/hyperlink" Target="https://dx.doi.org/10.1016/j.genhosppsych.2022.04.012" TargetMode="External"/><Relationship Id="rId3465" Type="http://schemas.openxmlformats.org/officeDocument/2006/relationships/hyperlink" Target="https://dx.doi.org/10.1097/JOM.0000000000002801" TargetMode="External"/><Relationship Id="rId4796" Type="http://schemas.openxmlformats.org/officeDocument/2006/relationships/hyperlink" Target="https://dx.doi.org/10.34172/aim.2020.17" TargetMode="External"/><Relationship Id="rId2134" Type="http://schemas.openxmlformats.org/officeDocument/2006/relationships/hyperlink" Target="https://authproxy.bma.org.uk/process/redirects?url=https://ovidsp.ovid.com/ovidweb.cgi?T=JS&amp;CSC=Y&amp;NEWS=N&amp;PAGE=fulltext&amp;D=emed24&amp;AN=2018076150" TargetMode="External"/><Relationship Id="rId3464" Type="http://schemas.openxmlformats.org/officeDocument/2006/relationships/hyperlink" Target="https://authproxy.bma.org.uk/process/redirects?url=https://ovidsp.ovid.com/ovidweb.cgi?T=JS&amp;CSC=Y&amp;NEWS=N&amp;PAGE=fulltext&amp;D=emed23&amp;AN=2015847905" TargetMode="External"/><Relationship Id="rId4795" Type="http://schemas.openxmlformats.org/officeDocument/2006/relationships/hyperlink" Target="https://authproxy.bma.org.uk/process/redirects?url=https://ovidsp.ovid.com/ovidweb.cgi?T=JS&amp;CSC=Y&amp;NEWS=N&amp;PAGE=fulltext&amp;D=emed11&amp;AN=50706936" TargetMode="External"/><Relationship Id="rId2135" Type="http://schemas.openxmlformats.org/officeDocument/2006/relationships/hyperlink" Target="https://dx.doi.org/10.1016/j.jss.2022.05.023" TargetMode="External"/><Relationship Id="rId3467" Type="http://schemas.openxmlformats.org/officeDocument/2006/relationships/hyperlink" Target="https://dx.doi.org/10.1097/AAP.0b013e31826a8366" TargetMode="External"/><Relationship Id="rId4798" Type="http://schemas.openxmlformats.org/officeDocument/2006/relationships/hyperlink" Target="https://doi.org/10.1080/02791072.2013.845708" TargetMode="External"/><Relationship Id="rId2136" Type="http://schemas.openxmlformats.org/officeDocument/2006/relationships/hyperlink" Target="https://authproxy.bma.org.uk/process/redirects?url=https://ovidsp.ovid.com/ovidweb.cgi?T=JS&amp;CSC=Y&amp;NEWS=N&amp;PAGE=fulltext&amp;D=emed24&amp;AN=2018832811" TargetMode="External"/><Relationship Id="rId3466" Type="http://schemas.openxmlformats.org/officeDocument/2006/relationships/hyperlink" Target="https://authproxy.bma.org.uk/process/redirects?url=https://ovidsp.ovid.com/ovidweb.cgi?T=JS&amp;CSC=Y&amp;NEWS=N&amp;PAGE=fulltext&amp;D=emexa&amp;AN=2023881230" TargetMode="External"/><Relationship Id="rId4797" Type="http://schemas.openxmlformats.org/officeDocument/2006/relationships/hyperlink" Target="https://authproxy.bma.org.uk/process/redirects?url=https://ovidsp.ovid.com/ovidweb.cgi?T=JS&amp;CSC=Y&amp;NEWS=N&amp;PAGE=fulltext&amp;D=emed21&amp;AN=2006067225" TargetMode="External"/><Relationship Id="rId3490" Type="http://schemas.openxmlformats.org/officeDocument/2006/relationships/hyperlink" Target="https://authproxy.bma.org.uk/process/redirects?url=https://ovidsp.ovid.com/ovidweb.cgi?T=JS&amp;CSC=Y&amp;NEWS=N&amp;PAGE=fulltext&amp;D=emed24&amp;AN=2019051652" TargetMode="External"/><Relationship Id="rId2160" Type="http://schemas.openxmlformats.org/officeDocument/2006/relationships/hyperlink" Target="https://doi.org/10.1016/j.drugpo.2017.05.039" TargetMode="External"/><Relationship Id="rId3492" Type="http://schemas.openxmlformats.org/officeDocument/2006/relationships/hyperlink" Target="https://authproxy.bma.org.uk/process/redirects?url=https://ovidsp.ovid.com/ovidweb.cgi?T=JS&amp;CSC=Y&amp;NEWS=N&amp;PAGE=fulltext&amp;D=emed22&amp;AN=2011962328" TargetMode="External"/><Relationship Id="rId2161" Type="http://schemas.openxmlformats.org/officeDocument/2006/relationships/hyperlink" Target="https://dx.doi.org/10.1097/AOG.0000000000002734" TargetMode="External"/><Relationship Id="rId3491" Type="http://schemas.openxmlformats.org/officeDocument/2006/relationships/hyperlink" Target="https://dx.doi.org/10.1016/j.jcot.2021.04.028" TargetMode="External"/><Relationship Id="rId2162" Type="http://schemas.openxmlformats.org/officeDocument/2006/relationships/hyperlink" Target="https://authproxy.bma.org.uk/process/redirects?url=https://ovidsp.ovid.com/ovidweb.cgi?T=JS&amp;CSC=Y&amp;NEWS=N&amp;PAGE=fulltext&amp;D=emed19&amp;AN=624837798" TargetMode="External"/><Relationship Id="rId3494" Type="http://schemas.openxmlformats.org/officeDocument/2006/relationships/hyperlink" Target="https://authproxy.bma.org.uk/process/redirects?url=https://ovidsp.ovid.com/ovidweb.cgi?T=JS&amp;CSC=Y&amp;NEWS=N&amp;PAGE=fulltext&amp;D=emed7&amp;AN=30435862" TargetMode="External"/><Relationship Id="rId2163" Type="http://schemas.openxmlformats.org/officeDocument/2006/relationships/hyperlink" Target="https://dx.doi.org/10.1016/j.chest.2020.03.059" TargetMode="External"/><Relationship Id="rId3493" Type="http://schemas.openxmlformats.org/officeDocument/2006/relationships/hyperlink" Target="https://dx.doi.org/10.1055/s-2000-8115" TargetMode="External"/><Relationship Id="rId2164" Type="http://schemas.openxmlformats.org/officeDocument/2006/relationships/hyperlink" Target="https://authproxy.bma.org.uk/process/redirects?url=https://ovidsp.ovid.com/ovidweb.cgi?T=JS&amp;CSC=Y&amp;NEWS=N&amp;PAGE=fulltext&amp;D=emed21&amp;AN=2007537702" TargetMode="External"/><Relationship Id="rId3496" Type="http://schemas.openxmlformats.org/officeDocument/2006/relationships/hyperlink" Target="https://authproxy.bma.org.uk/process/redirects?url=https://ovidsp.ovid.com/ovidweb.cgi?T=JS&amp;CSC=Y&amp;NEWS=N&amp;PAGE=fulltext&amp;D=emed2&amp;AN=7116206" TargetMode="External"/><Relationship Id="rId2165" Type="http://schemas.openxmlformats.org/officeDocument/2006/relationships/hyperlink" Target="https://dx.doi.org/10.1007/s00520-014-2201-8" TargetMode="External"/><Relationship Id="rId3495" Type="http://schemas.openxmlformats.org/officeDocument/2006/relationships/hyperlink" Target="http://dx.doi.org/10.1016/S0033-3182(76)71149-6" TargetMode="External"/><Relationship Id="rId2166" Type="http://schemas.openxmlformats.org/officeDocument/2006/relationships/hyperlink" Target="https://authproxy.bma.org.uk/process/redirects?url=https://ovidsp.ovid.com/ovidweb.cgi?T=JS&amp;CSC=Y&amp;NEWS=N&amp;PAGE=fulltext&amp;D=emed15&amp;AN=53091240" TargetMode="External"/><Relationship Id="rId3498" Type="http://schemas.openxmlformats.org/officeDocument/2006/relationships/hyperlink" Target="https://authproxy.bma.org.uk/process/redirects?url=https://ovidsp.ovid.com/ovidweb.cgi?T=JS&amp;CSC=Y&amp;NEWS=N&amp;PAGE=fulltext&amp;D=emed17&amp;AN=612931206" TargetMode="External"/><Relationship Id="rId2167" Type="http://schemas.openxmlformats.org/officeDocument/2006/relationships/hyperlink" Target="https://dx.doi.org/10.1089/jpm.2015.0045" TargetMode="External"/><Relationship Id="rId3497" Type="http://schemas.openxmlformats.org/officeDocument/2006/relationships/hyperlink" Target="https://dx.doi.org/10.1002/pon.4272" TargetMode="External"/><Relationship Id="rId2168" Type="http://schemas.openxmlformats.org/officeDocument/2006/relationships/hyperlink" Target="https://authproxy.bma.org.uk/process/redirects?url=https://ovidsp.ovid.com/ovidweb.cgi?T=JS&amp;CSC=Y&amp;NEWS=N&amp;PAGE=fulltext&amp;D=emed17&amp;AN=610012603" TargetMode="External"/><Relationship Id="rId2169" Type="http://schemas.openxmlformats.org/officeDocument/2006/relationships/hyperlink" Target="https://doi.org/10.1080/08897077.2015.1129525" TargetMode="External"/><Relationship Id="rId3499" Type="http://schemas.openxmlformats.org/officeDocument/2006/relationships/hyperlink" Target="https://doi.org/10.1016/j.drugalcdep.2006.12.019" TargetMode="External"/><Relationship Id="rId2159" Type="http://schemas.openxmlformats.org/officeDocument/2006/relationships/hyperlink" Target="https://authproxy.bma.org.uk/process/redirects?url=https://ovidsp.ovid.com/ovidweb.cgi?T=JS&amp;CSC=Y&amp;NEWS=N&amp;PAGE=fulltext&amp;D=emed22&amp;AN=2010942260" TargetMode="External"/><Relationship Id="rId3481" Type="http://schemas.openxmlformats.org/officeDocument/2006/relationships/hyperlink" Target="https://authproxy.bma.org.uk/process/redirects?url=https://ovidsp.ovid.com/ovidweb.cgi?T=JS&amp;CSC=Y&amp;NEWS=N&amp;PAGE=fulltext&amp;D=emed9&amp;AN=41022167" TargetMode="External"/><Relationship Id="rId2150" Type="http://schemas.openxmlformats.org/officeDocument/2006/relationships/hyperlink" Target="https://dx.doi.org/10.1055/s-0041-1725374" TargetMode="External"/><Relationship Id="rId3480" Type="http://schemas.openxmlformats.org/officeDocument/2006/relationships/hyperlink" Target="https://dx.doi.org/10.1097/01.aia.0000166335.69251.06" TargetMode="External"/><Relationship Id="rId2151" Type="http://schemas.openxmlformats.org/officeDocument/2006/relationships/hyperlink" Target="https://authproxy.bma.org.uk/process/redirects?url=https://ovidsp.ovid.com/ovidweb.cgi?T=JS&amp;CSC=Y&amp;NEWS=N&amp;PAGE=fulltext&amp;D=emed22&amp;AN=635064457" TargetMode="External"/><Relationship Id="rId3483" Type="http://schemas.openxmlformats.org/officeDocument/2006/relationships/hyperlink" Target="https://authproxy.bma.org.uk/process/redirects?url=https://ovidsp.ovid.com/ovidweb.cgi?T=JS&amp;CSC=Y&amp;NEWS=N&amp;PAGE=fulltext&amp;D=emed20&amp;AN=627000987" TargetMode="External"/><Relationship Id="rId2152" Type="http://schemas.openxmlformats.org/officeDocument/2006/relationships/hyperlink" Target="https://doi.org/10.1093/ijnp/pyx055" TargetMode="External"/><Relationship Id="rId3482" Type="http://schemas.openxmlformats.org/officeDocument/2006/relationships/hyperlink" Target="https://dx.doi.org/10.1093/pm/pny317" TargetMode="External"/><Relationship Id="rId2153" Type="http://schemas.openxmlformats.org/officeDocument/2006/relationships/hyperlink" Target="https://dx.doi.org/10.1080/17453674.2016.1237440" TargetMode="External"/><Relationship Id="rId3485" Type="http://schemas.openxmlformats.org/officeDocument/2006/relationships/hyperlink" Target="https://dx.doi.org/10.1080/02791072.2020.1734696" TargetMode="External"/><Relationship Id="rId2154" Type="http://schemas.openxmlformats.org/officeDocument/2006/relationships/hyperlink" Target="https://authproxy.bma.org.uk/process/redirects?url=https://ovidsp.ovid.com/ovidweb.cgi?T=JS&amp;CSC=Y&amp;NEWS=N&amp;PAGE=fulltext&amp;D=emed17&amp;AN=612344200" TargetMode="External"/><Relationship Id="rId3484" Type="http://schemas.openxmlformats.org/officeDocument/2006/relationships/hyperlink" Target="https://doi.org/10.1300/J069v26n02_03" TargetMode="External"/><Relationship Id="rId2155" Type="http://schemas.openxmlformats.org/officeDocument/2006/relationships/hyperlink" Target="https://dx.doi.org/10.1016/j.jalz.2011.05.1435" TargetMode="External"/><Relationship Id="rId3487" Type="http://schemas.openxmlformats.org/officeDocument/2006/relationships/hyperlink" Target="https://dx.doi.org/10.1097/j.pain.0000000000001817" TargetMode="External"/><Relationship Id="rId2156" Type="http://schemas.openxmlformats.org/officeDocument/2006/relationships/hyperlink" Target="https://authproxy.bma.org.uk/process/redirects?url=https://ovidsp.ovid.com/ovidweb.cgi?T=JS&amp;CSC=Y&amp;NEWS=N&amp;PAGE=fulltext&amp;D=emed12&amp;AN=70502137" TargetMode="External"/><Relationship Id="rId3486" Type="http://schemas.openxmlformats.org/officeDocument/2006/relationships/hyperlink" Target="https://authproxy.bma.org.uk/process/redirects?url=https://ovidsp.ovid.com/ovidweb.cgi?T=JS&amp;CSC=Y&amp;NEWS=N&amp;PAGE=fulltext&amp;D=emed21&amp;AN=2004404818" TargetMode="External"/><Relationship Id="rId2157" Type="http://schemas.openxmlformats.org/officeDocument/2006/relationships/hyperlink" Target="https://doi.org/10.1080/01488370802678926" TargetMode="External"/><Relationship Id="rId3489" Type="http://schemas.openxmlformats.org/officeDocument/2006/relationships/hyperlink" Target="https://dx.doi.org/10.1016/j.apmr.2022.04.016" TargetMode="External"/><Relationship Id="rId2158" Type="http://schemas.openxmlformats.org/officeDocument/2006/relationships/hyperlink" Target="https://dx.doi.org/10.1016/j.jamda.2020.12.032" TargetMode="External"/><Relationship Id="rId3488" Type="http://schemas.openxmlformats.org/officeDocument/2006/relationships/hyperlink" Target="https://authproxy.bma.org.uk/process/redirects?url=https://ovidsp.ovid.com/ovidweb.cgi?T=JS&amp;CSC=Y&amp;NEWS=N&amp;PAGE=fulltext&amp;D=emexa&amp;AN=2024970319" TargetMode="External"/><Relationship Id="rId2104" Type="http://schemas.openxmlformats.org/officeDocument/2006/relationships/hyperlink" Target="https://dx.doi.org/10.1111/head.12461" TargetMode="External"/><Relationship Id="rId3436" Type="http://schemas.openxmlformats.org/officeDocument/2006/relationships/hyperlink" Target="https://dx.doi.org/10.1186/s12871-021-01307-8" TargetMode="External"/><Relationship Id="rId4767" Type="http://schemas.openxmlformats.org/officeDocument/2006/relationships/hyperlink" Target="https://dx.doi.org/10.1111/acer.13585" TargetMode="External"/><Relationship Id="rId2105" Type="http://schemas.openxmlformats.org/officeDocument/2006/relationships/hyperlink" Target="https://authproxy.bma.org.uk/process/redirects?url=https://ovidsp.ovid.com/ovidweb.cgi?T=JS&amp;CSC=Y&amp;NEWS=N&amp;PAGE=fulltext&amp;D=emed15&amp;AN=600510463" TargetMode="External"/><Relationship Id="rId3435" Type="http://schemas.openxmlformats.org/officeDocument/2006/relationships/hyperlink" Target="https://authproxy.bma.org.uk/process/redirects?url=https://ovidsp.ovid.com/ovidweb.cgi?T=JS&amp;CSC=Y&amp;NEWS=N&amp;PAGE=fulltext&amp;D=emexa&amp;AN=641378302" TargetMode="External"/><Relationship Id="rId4766" Type="http://schemas.openxmlformats.org/officeDocument/2006/relationships/hyperlink" Target="https://authproxy.bma.org.uk/process/redirects?url=https://ovidsp.ovid.com/ovidweb.cgi?T=JS&amp;CSC=Y&amp;NEWS=N&amp;PAGE=fulltext&amp;D=emed19&amp;AN=625403897" TargetMode="External"/><Relationship Id="rId2106" Type="http://schemas.openxmlformats.org/officeDocument/2006/relationships/hyperlink" Target="https://dx.doi.org/10.1016/j.jse.2018.11.021" TargetMode="External"/><Relationship Id="rId3438" Type="http://schemas.openxmlformats.org/officeDocument/2006/relationships/hyperlink" Target="https://dx.doi.org/10.1017/S026502150600038X" TargetMode="External"/><Relationship Id="rId4769" Type="http://schemas.openxmlformats.org/officeDocument/2006/relationships/hyperlink" Target="https://dx.doi.org/10.1097/QAD.0000000000003493" TargetMode="External"/><Relationship Id="rId2107" Type="http://schemas.openxmlformats.org/officeDocument/2006/relationships/hyperlink" Target="https://authproxy.bma.org.uk/process/redirects?url=https://ovidsp.ovid.com/ovidweb.cgi?T=JS&amp;CSC=Y&amp;NEWS=N&amp;PAGE=fulltext&amp;D=emed20&amp;AN=2001991243" TargetMode="External"/><Relationship Id="rId3437" Type="http://schemas.openxmlformats.org/officeDocument/2006/relationships/hyperlink" Target="https://authproxy.bma.org.uk/process/redirects?url=https://ovidsp.ovid.com/ovidweb.cgi?T=JS&amp;CSC=Y&amp;NEWS=N&amp;PAGE=fulltext&amp;D=emed22&amp;AN=2010848962" TargetMode="External"/><Relationship Id="rId4768" Type="http://schemas.openxmlformats.org/officeDocument/2006/relationships/hyperlink" Target="https://authproxy.bma.org.uk/process/redirects?url=https://ovidsp.ovid.com/ovidweb.cgi?T=JS&amp;CSC=Y&amp;NEWS=N&amp;PAGE=fulltext&amp;D=emed19&amp;AN=620502988" TargetMode="External"/><Relationship Id="rId2108" Type="http://schemas.openxmlformats.org/officeDocument/2006/relationships/hyperlink" Target="https://dx.doi.org/10.3109/00952990.2013.805761" TargetMode="External"/><Relationship Id="rId2109" Type="http://schemas.openxmlformats.org/officeDocument/2006/relationships/hyperlink" Target="https://authproxy.bma.org.uk/process/redirects?url=https://ovidsp.ovid.com/ovidweb.cgi?T=JS&amp;CSC=Y&amp;NEWS=N&amp;PAGE=fulltext&amp;D=emed14&amp;AN=369332419" TargetMode="External"/><Relationship Id="rId3439" Type="http://schemas.openxmlformats.org/officeDocument/2006/relationships/hyperlink" Target="https://authproxy.bma.org.uk/process/redirects?url=https://ovidsp.ovid.com/ovidweb.cgi?T=JS&amp;CSC=Y&amp;NEWS=N&amp;PAGE=fulltext&amp;D=emed9&amp;AN=43710048" TargetMode="External"/><Relationship Id="rId3430" Type="http://schemas.openxmlformats.org/officeDocument/2006/relationships/hyperlink" Target="https://authproxy.bma.org.uk/process/redirects?url=https://ovidsp.ovid.com/ovidweb.cgi?T=JS&amp;CSC=Y&amp;NEWS=N&amp;PAGE=fulltext&amp;D=emexa&amp;AN=639817353" TargetMode="External"/><Relationship Id="rId4761" Type="http://schemas.openxmlformats.org/officeDocument/2006/relationships/hyperlink" Target="https://dx.doi.org/10.1007/s13181-019-00749-4" TargetMode="External"/><Relationship Id="rId4760" Type="http://schemas.openxmlformats.org/officeDocument/2006/relationships/hyperlink" Target="https://authproxy.bma.org.uk/process/redirects?url=https://ovidsp.ovid.com/ovidweb.cgi?T=JS&amp;CSC=Y&amp;NEWS=N&amp;PAGE=fulltext&amp;D=emexb&amp;AN=2024648355" TargetMode="External"/><Relationship Id="rId2100" Type="http://schemas.openxmlformats.org/officeDocument/2006/relationships/hyperlink" Target="https://doi.org/10.1080/14659890802695857" TargetMode="External"/><Relationship Id="rId3432" Type="http://schemas.openxmlformats.org/officeDocument/2006/relationships/hyperlink" Target="https://authproxy.bma.org.uk/process/redirects?url=https://ovidsp.ovid.com/ovidweb.cgi?T=JS&amp;CSC=Y&amp;NEWS=N&amp;PAGE=fulltext&amp;D=emed20&amp;AN=2001919805" TargetMode="External"/><Relationship Id="rId4763" Type="http://schemas.openxmlformats.org/officeDocument/2006/relationships/hyperlink" Target="https://authproxy.bma.org.uk/process/redirects?url=https://ovidsp.ovid.com/ovidweb.cgi?T=JS&amp;CSC=Y&amp;NEWS=N&amp;PAGE=fulltext&amp;D=emed18&amp;AN=619298379" TargetMode="External"/><Relationship Id="rId2101" Type="http://schemas.openxmlformats.org/officeDocument/2006/relationships/hyperlink" Target="https://doi.org/10.1080/09540120701294245" TargetMode="External"/><Relationship Id="rId3431" Type="http://schemas.openxmlformats.org/officeDocument/2006/relationships/hyperlink" Target="https://dx.doi.org/10.1016/j.jse.2019.01.013" TargetMode="External"/><Relationship Id="rId4762" Type="http://schemas.openxmlformats.org/officeDocument/2006/relationships/hyperlink" Target="https://authproxy.bma.org.uk/process/redirects?url=https://ovidsp.ovid.com/ovidweb.cgi?T=JS&amp;CSC=Y&amp;NEWS=N&amp;PAGE=fulltext&amp;D=emed21&amp;AN=2003857994" TargetMode="External"/><Relationship Id="rId2102" Type="http://schemas.openxmlformats.org/officeDocument/2006/relationships/hyperlink" Target="https://doi.org/10.1016/j.drugalcdep.2018.01.027" TargetMode="External"/><Relationship Id="rId3434" Type="http://schemas.openxmlformats.org/officeDocument/2006/relationships/hyperlink" Target="https://authproxy.bma.org.uk/process/redirects?url=https://ovidsp.ovid.com/ovidweb.cgi?T=JS&amp;CSC=Y&amp;NEWS=N&amp;PAGE=fulltext&amp;D=emed20&amp;AN=629363235" TargetMode="External"/><Relationship Id="rId4765" Type="http://schemas.openxmlformats.org/officeDocument/2006/relationships/hyperlink" Target="https://dx.doi.org/10.1002/jia2.25103" TargetMode="External"/><Relationship Id="rId2103" Type="http://schemas.openxmlformats.org/officeDocument/2006/relationships/hyperlink" Target="https://doi.org/10.1016/j.addbeh.2004.05.024" TargetMode="External"/><Relationship Id="rId3433" Type="http://schemas.openxmlformats.org/officeDocument/2006/relationships/hyperlink" Target="https://dx.doi.org/10.1177/0194599819858142" TargetMode="External"/><Relationship Id="rId4764" Type="http://schemas.openxmlformats.org/officeDocument/2006/relationships/hyperlink" Target="https://doi.org/10.1001/archpsyc.1982.04290110070012" TargetMode="External"/><Relationship Id="rId3425" Type="http://schemas.openxmlformats.org/officeDocument/2006/relationships/hyperlink" Target="https://dx.doi.org/10.1097/BRS.0000000000004503" TargetMode="External"/><Relationship Id="rId4756" Type="http://schemas.openxmlformats.org/officeDocument/2006/relationships/hyperlink" Target="https://authproxy.bma.org.uk/process/redirects?url=https://ovidsp.ovid.com/ovidweb.cgi?T=JS&amp;CSC=Y&amp;NEWS=N&amp;PAGE=fulltext&amp;D=emed17&amp;AN=612880596" TargetMode="External"/><Relationship Id="rId3424" Type="http://schemas.openxmlformats.org/officeDocument/2006/relationships/hyperlink" Target="https://authproxy.bma.org.uk/process/redirects?url=https://ovidsp.ovid.com/ovidweb.cgi?T=JS&amp;CSC=Y&amp;NEWS=N&amp;PAGE=fulltext&amp;D=emed20&amp;AN=2001820428" TargetMode="External"/><Relationship Id="rId4755" Type="http://schemas.openxmlformats.org/officeDocument/2006/relationships/hyperlink" Target="https://dx.doi.org/10.1016/j.jamda.2016.05.006" TargetMode="External"/><Relationship Id="rId3427" Type="http://schemas.openxmlformats.org/officeDocument/2006/relationships/hyperlink" Target="https://dx.doi.org/10.1016/j.soard.2018.09.313" TargetMode="External"/><Relationship Id="rId4758" Type="http://schemas.openxmlformats.org/officeDocument/2006/relationships/hyperlink" Target="https://authproxy.bma.org.uk/process/redirects?url=https://ovidsp.ovid.com/ovidweb.cgi?T=JS&amp;CSC=Y&amp;NEWS=N&amp;PAGE=fulltext&amp;D=emed15&amp;AN=71675801" TargetMode="External"/><Relationship Id="rId3426" Type="http://schemas.openxmlformats.org/officeDocument/2006/relationships/hyperlink" Target="https://authproxy.bma.org.uk/process/redirects?url=https://ovidsp.ovid.com/ovidweb.cgi?T=JS&amp;CSC=Y&amp;NEWS=N&amp;PAGE=fulltext&amp;D=emexa&amp;AN=639214957" TargetMode="External"/><Relationship Id="rId4757" Type="http://schemas.openxmlformats.org/officeDocument/2006/relationships/hyperlink" Target="https://dx.doi.org/10.1016/j.spinee.2014.08.079" TargetMode="External"/><Relationship Id="rId3429" Type="http://schemas.openxmlformats.org/officeDocument/2006/relationships/hyperlink" Target="https://dx.doi.org/10.1177/10711007221140834" TargetMode="External"/><Relationship Id="rId3428" Type="http://schemas.openxmlformats.org/officeDocument/2006/relationships/hyperlink" Target="https://authproxy.bma.org.uk/process/redirects?url=https://ovidsp.ovid.com/ovidweb.cgi?T=JS&amp;CSC=Y&amp;NEWS=N&amp;PAGE=fulltext&amp;D=emed19&amp;AN=2001234691" TargetMode="External"/><Relationship Id="rId4759" Type="http://schemas.openxmlformats.org/officeDocument/2006/relationships/hyperlink" Target="https://dx.doi.org/10.3389/fnins.2023.1213941" TargetMode="External"/><Relationship Id="rId899" Type="http://schemas.openxmlformats.org/officeDocument/2006/relationships/hyperlink" Target="https://authproxy.bma.org.uk/process/redirects?url=https://ovidsp.ovid.com/ovidweb.cgi?T=JS&amp;CSC=Y&amp;NEWS=N&amp;PAGE=fulltext&amp;D=emed20&amp;AN=633057970" TargetMode="External"/><Relationship Id="rId898" Type="http://schemas.openxmlformats.org/officeDocument/2006/relationships/hyperlink" Target="https://dx.doi.org/10.1002/art.41108" TargetMode="External"/><Relationship Id="rId897" Type="http://schemas.openxmlformats.org/officeDocument/2006/relationships/hyperlink" Target="https://authproxy.bma.org.uk/process/redirects?url=https://ovidsp.ovid.com/ovidweb.cgi?T=JS&amp;CSC=Y&amp;NEWS=N&amp;PAGE=fulltext&amp;D=emed11&amp;AN=355799998" TargetMode="External"/><Relationship Id="rId896" Type="http://schemas.openxmlformats.org/officeDocument/2006/relationships/hyperlink" Target="https://dx.doi.org/10.1192/bjp.bp.109.065227" TargetMode="External"/><Relationship Id="rId891" Type="http://schemas.openxmlformats.org/officeDocument/2006/relationships/hyperlink" Target="https://authproxy.bma.org.uk/process/redirects?url=https://ovidsp.ovid.com/ovidweb.cgi?T=JS&amp;CSC=Y&amp;NEWS=N&amp;PAGE=fulltext&amp;D=emed20&amp;AN=634019895" TargetMode="External"/><Relationship Id="rId890" Type="http://schemas.openxmlformats.org/officeDocument/2006/relationships/hyperlink" Target="https://dx.doi.org/10.1080/00325481.2019.1655695" TargetMode="External"/><Relationship Id="rId4750" Type="http://schemas.openxmlformats.org/officeDocument/2006/relationships/hyperlink" Target="https://dx.doi.org/10.1111/anae.14060" TargetMode="External"/><Relationship Id="rId895" Type="http://schemas.openxmlformats.org/officeDocument/2006/relationships/hyperlink" Target="https://authproxy.bma.org.uk/process/redirects?url=https://ovidsp.ovid.com/ovidweb.cgi?T=JS&amp;CSC=Y&amp;NEWS=N&amp;PAGE=fulltext&amp;D=emed22&amp;AN=636474178" TargetMode="External"/><Relationship Id="rId3421" Type="http://schemas.openxmlformats.org/officeDocument/2006/relationships/hyperlink" Target="https://dx.doi.org/10.1177/2192568217708577" TargetMode="External"/><Relationship Id="rId4752" Type="http://schemas.openxmlformats.org/officeDocument/2006/relationships/hyperlink" Target="https://dx.doi.org/10.1097/00001503-199810000-00016" TargetMode="External"/><Relationship Id="rId894" Type="http://schemas.openxmlformats.org/officeDocument/2006/relationships/hyperlink" Target="https://dx.doi.org/10.14309/01.ajg.0000777920.31920.92" TargetMode="External"/><Relationship Id="rId3420" Type="http://schemas.openxmlformats.org/officeDocument/2006/relationships/hyperlink" Target="https://authproxy.bma.org.uk/process/redirects?url=https://ovidsp.ovid.com/ovidweb.cgi?T=JS&amp;CSC=Y&amp;NEWS=N&amp;PAGE=fulltext&amp;D=emed22&amp;AN=635706640" TargetMode="External"/><Relationship Id="rId4751" Type="http://schemas.openxmlformats.org/officeDocument/2006/relationships/hyperlink" Target="https://authproxy.bma.org.uk/process/redirects?url=https://ovidsp.ovid.com/ovidweb.cgi?T=JS&amp;CSC=Y&amp;NEWS=N&amp;PAGE=fulltext&amp;D=emed18&amp;AN=618754799" TargetMode="External"/><Relationship Id="rId893" Type="http://schemas.openxmlformats.org/officeDocument/2006/relationships/hyperlink" Target="https://authproxy.bma.org.uk/process/redirects?url=https://ovidsp.ovid.com/ovidweb.cgi?T=JS&amp;CSC=Y&amp;NEWS=N&amp;PAGE=fulltext&amp;D=emed22&amp;AN=636474236" TargetMode="External"/><Relationship Id="rId3423" Type="http://schemas.openxmlformats.org/officeDocument/2006/relationships/hyperlink" Target="https://dx.doi.org/10.1016/S0618-8278%2819%2930592-4" TargetMode="External"/><Relationship Id="rId4754" Type="http://schemas.openxmlformats.org/officeDocument/2006/relationships/hyperlink" Target="https://doi.org/10.1159/000081412" TargetMode="External"/><Relationship Id="rId892" Type="http://schemas.openxmlformats.org/officeDocument/2006/relationships/hyperlink" Target="https://dx.doi.org/10.14309/01.ajg.0000777924.45707.3b" TargetMode="External"/><Relationship Id="rId3422" Type="http://schemas.openxmlformats.org/officeDocument/2006/relationships/hyperlink" Target="https://authproxy.bma.org.uk/process/redirects?url=https://ovidsp.ovid.com/ovidweb.cgi?T=JS&amp;CSC=Y&amp;NEWS=N&amp;PAGE=fulltext&amp;D=emed18&amp;AN=616656278" TargetMode="External"/><Relationship Id="rId4753" Type="http://schemas.openxmlformats.org/officeDocument/2006/relationships/hyperlink" Target="https://authproxy.bma.org.uk/process/redirects?url=https://ovidsp.ovid.com/ovidweb.cgi?T=JS&amp;CSC=Y&amp;NEWS=N&amp;PAGE=fulltext&amp;D=emed6&amp;AN=28484499" TargetMode="External"/><Relationship Id="rId2126" Type="http://schemas.openxmlformats.org/officeDocument/2006/relationships/hyperlink" Target="https://authproxy.bma.org.uk/process/redirects?url=https://ovidsp.ovid.com/ovidweb.cgi?T=JS&amp;CSC=Y&amp;NEWS=N&amp;PAGE=fulltext&amp;D=emexa&amp;AN=640021007" TargetMode="External"/><Relationship Id="rId3458" Type="http://schemas.openxmlformats.org/officeDocument/2006/relationships/hyperlink" Target="https://dx.doi.org/10.1093/cid/ciab526" TargetMode="External"/><Relationship Id="rId4789" Type="http://schemas.openxmlformats.org/officeDocument/2006/relationships/hyperlink" Target="https://doi.org/10.1037/met0000219" TargetMode="External"/><Relationship Id="rId2127" Type="http://schemas.openxmlformats.org/officeDocument/2006/relationships/hyperlink" Target="https://dx.doi.org/10.1634/theoncologist.2010-0214" TargetMode="External"/><Relationship Id="rId3457" Type="http://schemas.openxmlformats.org/officeDocument/2006/relationships/hyperlink" Target="https://authproxy.bma.org.uk/process/redirects?url=https://ovidsp.ovid.com/ovidweb.cgi?T=JS&amp;CSC=Y&amp;NEWS=N&amp;PAGE=fulltext&amp;D=emed10&amp;AN=354233812" TargetMode="External"/><Relationship Id="rId4788" Type="http://schemas.openxmlformats.org/officeDocument/2006/relationships/hyperlink" Target="https://authproxy.bma.org.uk/process/redirects?url=https://ovidsp.ovid.com/ovidweb.cgi?T=JS&amp;CSC=Y&amp;NEWS=N&amp;PAGE=fulltext&amp;D=emed8&amp;AN=40188730" TargetMode="External"/><Relationship Id="rId2128" Type="http://schemas.openxmlformats.org/officeDocument/2006/relationships/hyperlink" Target="https://dx.doi.org/10.1634/theoncologist.2010-0214" TargetMode="External"/><Relationship Id="rId2129" Type="http://schemas.openxmlformats.org/officeDocument/2006/relationships/hyperlink" Target="https://authproxy.bma.org.uk/process/redirects?url=https://ovidsp.ovid.com/ovidweb.cgi?T=JS&amp;CSC=Y&amp;NEWS=N&amp;PAGE=fulltext&amp;D=emed12&amp;AN=361433116" TargetMode="External"/><Relationship Id="rId3459" Type="http://schemas.openxmlformats.org/officeDocument/2006/relationships/hyperlink" Target="https://authproxy.bma.org.uk/process/redirects?url=https://ovidsp.ovid.com/ovidweb.cgi?T=JS&amp;CSC=Y&amp;NEWS=N&amp;PAGE=fulltext&amp;D=emed23&amp;AN=2016976705" TargetMode="External"/><Relationship Id="rId3450" Type="http://schemas.openxmlformats.org/officeDocument/2006/relationships/hyperlink" Target="https://dx.doi.org/10.1016/0024-3205%2887%2990529-7" TargetMode="External"/><Relationship Id="rId4781" Type="http://schemas.openxmlformats.org/officeDocument/2006/relationships/hyperlink" Target="https://dx.doi.org/10.1159/000335078" TargetMode="External"/><Relationship Id="rId4780" Type="http://schemas.openxmlformats.org/officeDocument/2006/relationships/hyperlink" Target="https://doi.org/10.1186/s12888-020-02568-2" TargetMode="External"/><Relationship Id="rId2120" Type="http://schemas.openxmlformats.org/officeDocument/2006/relationships/hyperlink" Target="https://dx.doi.org/10.1016/j.jcrc.2010.02.009" TargetMode="External"/><Relationship Id="rId3452" Type="http://schemas.openxmlformats.org/officeDocument/2006/relationships/hyperlink" Target="https://dx.doi.org/10.1055/s-0033-1358707" TargetMode="External"/><Relationship Id="rId4783" Type="http://schemas.openxmlformats.org/officeDocument/2006/relationships/hyperlink" Target="https://authproxy.bma.org.uk/process/redirects?url=https://ovidsp.ovid.com/ovidweb.cgi?T=JS&amp;CSC=Y&amp;NEWS=N&amp;PAGE=fulltext&amp;D=emed13&amp;AN=51944339" TargetMode="External"/><Relationship Id="rId2121" Type="http://schemas.openxmlformats.org/officeDocument/2006/relationships/hyperlink" Target="https://authproxy.bma.org.uk/process/redirects?url=https://ovidsp.ovid.com/ovidweb.cgi?T=JS&amp;CSC=Y&amp;NEWS=N&amp;PAGE=fulltext&amp;D=emed11&amp;AN=50881748" TargetMode="External"/><Relationship Id="rId3451" Type="http://schemas.openxmlformats.org/officeDocument/2006/relationships/hyperlink" Target="https://authproxy.bma.org.uk/process/redirects?url=https://ovidsp.ovid.com/ovidweb.cgi?T=JS&amp;CSC=Y&amp;NEWS=N&amp;PAGE=fulltext&amp;D=emed3&amp;AN=18032323" TargetMode="External"/><Relationship Id="rId4782" Type="http://schemas.openxmlformats.org/officeDocument/2006/relationships/hyperlink" Target="https://dx.doi.org/10.1159/000335078" TargetMode="External"/><Relationship Id="rId2122" Type="http://schemas.openxmlformats.org/officeDocument/2006/relationships/hyperlink" Target="https://dx.doi.org/10.1097/SLA.0000000000004630" TargetMode="External"/><Relationship Id="rId3454" Type="http://schemas.openxmlformats.org/officeDocument/2006/relationships/hyperlink" Target="https://dx.doi.org/10.1097/MCP.0b013e3283364378" TargetMode="External"/><Relationship Id="rId4785" Type="http://schemas.openxmlformats.org/officeDocument/2006/relationships/hyperlink" Target="https://dx.doi.org/10.1111/j.1360-0443.2008.02334.x" TargetMode="External"/><Relationship Id="rId2123" Type="http://schemas.openxmlformats.org/officeDocument/2006/relationships/hyperlink" Target="https://authproxy.bma.org.uk/process/redirects?url=https://ovidsp.ovid.com/ovidweb.cgi?T=JS&amp;CSC=Y&amp;NEWS=N&amp;PAGE=fulltext&amp;D=emed24&amp;AN=2021157357" TargetMode="External"/><Relationship Id="rId3453" Type="http://schemas.openxmlformats.org/officeDocument/2006/relationships/hyperlink" Target="https://authproxy.bma.org.uk/process/redirects?url=https://ovidsp.ovid.com/ovidweb.cgi?T=JS&amp;CSC=Y&amp;NEWS=N&amp;PAGE=fulltext&amp;D=emed15&amp;AN=52860933" TargetMode="External"/><Relationship Id="rId4784" Type="http://schemas.openxmlformats.org/officeDocument/2006/relationships/hyperlink" Target="https://doi.org/10.1016/j.jsat.2005.11.007" TargetMode="External"/><Relationship Id="rId2124" Type="http://schemas.openxmlformats.org/officeDocument/2006/relationships/hyperlink" Target="https://doi.org/10.3109/13651501.2012.687452" TargetMode="External"/><Relationship Id="rId3456" Type="http://schemas.openxmlformats.org/officeDocument/2006/relationships/hyperlink" Target="https://dx.doi.org/10.1007/s12098-008-0166-7" TargetMode="External"/><Relationship Id="rId4787" Type="http://schemas.openxmlformats.org/officeDocument/2006/relationships/hyperlink" Target="https://dx.doi.org/10.1017/S0265021504220282" TargetMode="External"/><Relationship Id="rId2125" Type="http://schemas.openxmlformats.org/officeDocument/2006/relationships/hyperlink" Target="https://dx.doi.org/10.1093/ofid/ofac492.1530" TargetMode="External"/><Relationship Id="rId3455" Type="http://schemas.openxmlformats.org/officeDocument/2006/relationships/hyperlink" Target="https://authproxy.bma.org.uk/process/redirects?url=https://ovidsp.ovid.com/ovidweb.cgi?T=JS&amp;CSC=Y&amp;NEWS=N&amp;PAGE=fulltext&amp;D=emed11&amp;AN=358276539" TargetMode="External"/><Relationship Id="rId4786" Type="http://schemas.openxmlformats.org/officeDocument/2006/relationships/hyperlink" Target="https://authproxy.bma.org.uk/process/redirects?url=https://ovidsp.ovid.com/ovidweb.cgi?T=JS&amp;CSC=Y&amp;NEWS=N&amp;PAGE=fulltext&amp;D=emed10&amp;AN=352523602" TargetMode="External"/><Relationship Id="rId2115" Type="http://schemas.openxmlformats.org/officeDocument/2006/relationships/hyperlink" Target="https://authproxy.bma.org.uk/process/redirects?url=https://ovidsp.ovid.com/ovidweb.cgi?T=JS&amp;CSC=Y&amp;NEWS=N&amp;PAGE=fulltext&amp;D=emexa&amp;AN=2025232953" TargetMode="External"/><Relationship Id="rId3447" Type="http://schemas.openxmlformats.org/officeDocument/2006/relationships/hyperlink" Target="https://authproxy.bma.org.uk/process/redirects?url=https://ovidsp.ovid.com/ovidweb.cgi?T=JS&amp;CSC=Y&amp;NEWS=N&amp;PAGE=fulltext&amp;D=emed20&amp;AN=2002004220" TargetMode="External"/><Relationship Id="rId4778" Type="http://schemas.openxmlformats.org/officeDocument/2006/relationships/hyperlink" Target="https://authproxy.bma.org.uk/process/redirects?url=https://ovidsp.ovid.com/ovidweb.cgi?T=JS&amp;CSC=Y&amp;NEWS=N&amp;PAGE=fulltext&amp;D=emexa&amp;AN=641707311" TargetMode="External"/><Relationship Id="rId2116" Type="http://schemas.openxmlformats.org/officeDocument/2006/relationships/hyperlink" Target="https://dx.doi.org/10.1001/jamainternmed.2022.3697" TargetMode="External"/><Relationship Id="rId3446" Type="http://schemas.openxmlformats.org/officeDocument/2006/relationships/hyperlink" Target="https://dx.doi.org/10.1016/j.jss.2019.04.053" TargetMode="External"/><Relationship Id="rId4777" Type="http://schemas.openxmlformats.org/officeDocument/2006/relationships/hyperlink" Target="https://dx.doi.org/10.3928/02793695-20230622-04" TargetMode="External"/><Relationship Id="rId2117" Type="http://schemas.openxmlformats.org/officeDocument/2006/relationships/hyperlink" Target="https://authproxy.bma.org.uk/process/redirects?url=https://ovidsp.ovid.com/ovidweb.cgi?T=JS&amp;CSC=Y&amp;NEWS=N&amp;PAGE=fulltext&amp;D=emexa&amp;AN=638940319" TargetMode="External"/><Relationship Id="rId3449" Type="http://schemas.openxmlformats.org/officeDocument/2006/relationships/hyperlink" Target="https://authproxy.bma.org.uk/process/redirects?url=https://ovidsp.ovid.com/ovidweb.cgi?T=JS&amp;CSC=Y&amp;NEWS=N&amp;PAGE=fulltext&amp;D=emed3&amp;AN=18032322" TargetMode="External"/><Relationship Id="rId2118" Type="http://schemas.openxmlformats.org/officeDocument/2006/relationships/hyperlink" Target="https://dx.doi.org/10.1002/acr.23831" TargetMode="External"/><Relationship Id="rId3448" Type="http://schemas.openxmlformats.org/officeDocument/2006/relationships/hyperlink" Target="https://dx.doi.org/10.1016/0024-3205%2887%2990528-5" TargetMode="External"/><Relationship Id="rId4779" Type="http://schemas.openxmlformats.org/officeDocument/2006/relationships/hyperlink" Target="https://doi.org/10.1007/s00213-004-2088-z" TargetMode="External"/><Relationship Id="rId2119" Type="http://schemas.openxmlformats.org/officeDocument/2006/relationships/hyperlink" Target="https://authproxy.bma.org.uk/process/redirects?url=https://ovidsp.ovid.com/ovidweb.cgi?T=JS&amp;CSC=Y&amp;NEWS=N&amp;PAGE=fulltext&amp;D=emed20&amp;AN=2002385557" TargetMode="External"/><Relationship Id="rId4770" Type="http://schemas.openxmlformats.org/officeDocument/2006/relationships/hyperlink" Target="https://authproxy.bma.org.uk/process/redirects?url=https://ovidsp.ovid.com/ovidweb.cgi?T=JS&amp;CSC=Y&amp;NEWS=N&amp;PAGE=fulltext&amp;D=emexb&amp;AN=2027738834" TargetMode="External"/><Relationship Id="rId3441" Type="http://schemas.openxmlformats.org/officeDocument/2006/relationships/hyperlink" Target="https://authproxy.bma.org.uk/process/redirects?url=https://ovidsp.ovid.com/ovidweb.cgi?T=JS&amp;CSC=Y&amp;NEWS=N&amp;PAGE=fulltext&amp;D=emexb&amp;AN=2022389653" TargetMode="External"/><Relationship Id="rId4772" Type="http://schemas.openxmlformats.org/officeDocument/2006/relationships/hyperlink" Target="https://authproxy.bma.org.uk/process/redirects?url=https://ovidsp.ovid.com/ovidweb.cgi?T=JS&amp;CSC=Y&amp;NEWS=N&amp;PAGE=fulltext&amp;D=emed20&amp;AN=630982199" TargetMode="External"/><Relationship Id="rId2110" Type="http://schemas.openxmlformats.org/officeDocument/2006/relationships/hyperlink" Target="https://dx.doi.org/10.1111/acem.13424" TargetMode="External"/><Relationship Id="rId3440" Type="http://schemas.openxmlformats.org/officeDocument/2006/relationships/hyperlink" Target="https://dx.doi.org/10.1186/s12871-023-02032-0" TargetMode="External"/><Relationship Id="rId4771" Type="http://schemas.openxmlformats.org/officeDocument/2006/relationships/hyperlink" Target="https://dx.doi.org/10.1097/MEG.0000000000001441" TargetMode="External"/><Relationship Id="rId2111" Type="http://schemas.openxmlformats.org/officeDocument/2006/relationships/hyperlink" Target="https://authproxy.bma.org.uk/process/redirects?url=https://ovidsp.ovid.com/ovidweb.cgi?T=JS&amp;CSC=Y&amp;NEWS=N&amp;PAGE=fulltext&amp;D=emed19&amp;AN=622358665" TargetMode="External"/><Relationship Id="rId3443" Type="http://schemas.openxmlformats.org/officeDocument/2006/relationships/hyperlink" Target="https://authproxy.bma.org.uk/process/redirects?url=https://ovidsp.ovid.com/ovidweb.cgi?T=JS&amp;CSC=Y&amp;NEWS=N&amp;PAGE=fulltext&amp;D=emed19&amp;AN=627852514" TargetMode="External"/><Relationship Id="rId4774" Type="http://schemas.openxmlformats.org/officeDocument/2006/relationships/hyperlink" Target="https://authproxy.bma.org.uk/process/redirects?url=https://ovidsp.ovid.com/ovidweb.cgi?T=JS&amp;CSC=Y&amp;NEWS=N&amp;PAGE=fulltext&amp;D=emed16&amp;AN=606081397" TargetMode="External"/><Relationship Id="rId2112" Type="http://schemas.openxmlformats.org/officeDocument/2006/relationships/hyperlink" Target="https://dx.doi.org/10.1016/S0016-5085%2819%2940367-3" TargetMode="External"/><Relationship Id="rId3442" Type="http://schemas.openxmlformats.org/officeDocument/2006/relationships/hyperlink" Target="https://dx.doi.org/10.1097/ADM.0000000000000417" TargetMode="External"/><Relationship Id="rId4773" Type="http://schemas.openxmlformats.org/officeDocument/2006/relationships/hyperlink" Target="https://dx.doi.org/10.1016/j.jpainsymman.2015.06.018" TargetMode="External"/><Relationship Id="rId2113" Type="http://schemas.openxmlformats.org/officeDocument/2006/relationships/hyperlink" Target="https://authproxy.bma.org.uk/process/redirects?url=https://ovidsp.ovid.com/ovidweb.cgi?T=JS&amp;CSC=Y&amp;NEWS=N&amp;PAGE=fulltext&amp;D=emed20&amp;AN=2001914906" TargetMode="External"/><Relationship Id="rId3445" Type="http://schemas.openxmlformats.org/officeDocument/2006/relationships/hyperlink" Target="https://authproxy.bma.org.uk/process/redirects?url=https://ovidsp.ovid.com/ovidweb.cgi?T=JS&amp;CSC=Y&amp;NEWS=N&amp;PAGE=fulltext&amp;D=emed20&amp;AN=2002597656" TargetMode="External"/><Relationship Id="rId4776" Type="http://schemas.openxmlformats.org/officeDocument/2006/relationships/hyperlink" Target="https://authproxy.bma.org.uk/process/redirects?url=https://ovidsp.ovid.com/ovidweb.cgi?T=JS&amp;CSC=Y&amp;NEWS=N&amp;PAGE=fulltext&amp;D=emexa&amp;AN=640484051" TargetMode="External"/><Relationship Id="rId2114" Type="http://schemas.openxmlformats.org/officeDocument/2006/relationships/hyperlink" Target="https://dx.doi.org/10.1089/can.2022.0248" TargetMode="External"/><Relationship Id="rId3444" Type="http://schemas.openxmlformats.org/officeDocument/2006/relationships/hyperlink" Target="https://dx.doi.org/10.1016/j.ajog.2019.07.022" TargetMode="External"/><Relationship Id="rId4775" Type="http://schemas.openxmlformats.org/officeDocument/2006/relationships/hyperlink" Target="https://dx.doi.org/10.1038/s41598-023-30501-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5.75" customHeight="1">
      <c r="A1" s="1" t="s">
        <v>0</v>
      </c>
      <c r="B1" s="1" t="s">
        <v>1</v>
      </c>
      <c r="C1" s="1" t="s">
        <v>2</v>
      </c>
      <c r="D1" s="1" t="s">
        <v>3</v>
      </c>
      <c r="E1" s="2" t="s">
        <v>4</v>
      </c>
      <c r="F1" s="2" t="s">
        <v>5</v>
      </c>
      <c r="G1" s="1" t="s">
        <v>6</v>
      </c>
      <c r="H1" s="2" t="s">
        <v>7</v>
      </c>
      <c r="I1" s="2" t="s">
        <v>8</v>
      </c>
      <c r="J1" s="2" t="s">
        <v>9</v>
      </c>
      <c r="K1" s="2" t="s">
        <v>10</v>
      </c>
      <c r="L1" s="2" t="s">
        <v>11</v>
      </c>
      <c r="M1" s="3"/>
      <c r="N1" s="3"/>
      <c r="O1" s="3"/>
      <c r="P1" s="3"/>
      <c r="Q1" s="3"/>
      <c r="R1" s="3"/>
    </row>
    <row r="2" ht="15.75" customHeight="1">
      <c r="A2" s="4" t="s">
        <v>12</v>
      </c>
      <c r="B2" s="4" t="s">
        <v>13</v>
      </c>
      <c r="C2" s="4" t="s">
        <v>14</v>
      </c>
      <c r="D2" s="4" t="s">
        <v>15</v>
      </c>
      <c r="E2" s="4" t="s">
        <v>16</v>
      </c>
      <c r="F2" s="5" t="str">
        <f>HYPERLINK("http://dx.doi.org/10.1111/add.12200","http://dx.doi.org/10.1111/add.12200")</f>
        <v>http://dx.doi.org/10.1111/add.12200</v>
      </c>
      <c r="G2" s="3"/>
      <c r="H2" s="3"/>
      <c r="I2" s="3"/>
      <c r="J2" s="3"/>
      <c r="K2" s="3"/>
      <c r="L2" s="3"/>
      <c r="M2" s="3"/>
      <c r="N2" s="3"/>
      <c r="O2" s="3"/>
      <c r="P2" s="3"/>
      <c r="Q2" s="3"/>
      <c r="R2" s="3"/>
    </row>
    <row r="3" ht="15.75" customHeight="1">
      <c r="A3" s="4" t="s">
        <v>17</v>
      </c>
      <c r="B3" s="4" t="s">
        <v>18</v>
      </c>
      <c r="C3" s="4" t="s">
        <v>19</v>
      </c>
      <c r="D3" s="4" t="s">
        <v>20</v>
      </c>
      <c r="E3" s="4" t="s">
        <v>21</v>
      </c>
      <c r="F3" s="5" t="str">
        <f>HYPERLINK("http://dx.doi.org/10.1093/brain/awu050","http://dx.doi.org/10.1093/brain/awu050")</f>
        <v>http://dx.doi.org/10.1093/brain/awu050</v>
      </c>
      <c r="G3" s="3"/>
      <c r="H3" s="3"/>
      <c r="I3" s="3"/>
      <c r="J3" s="3"/>
      <c r="K3" s="3"/>
      <c r="L3" s="3"/>
      <c r="M3" s="3"/>
      <c r="N3" s="3"/>
      <c r="O3" s="3"/>
      <c r="P3" s="3"/>
      <c r="Q3" s="3"/>
      <c r="R3" s="3"/>
    </row>
    <row r="4" ht="15.75" customHeight="1">
      <c r="A4" s="6" t="s">
        <v>22</v>
      </c>
      <c r="B4" s="6" t="s">
        <v>23</v>
      </c>
      <c r="C4" s="6"/>
      <c r="D4" s="6"/>
      <c r="E4" s="6" t="s">
        <v>24</v>
      </c>
      <c r="F4" s="7" t="s">
        <v>25</v>
      </c>
      <c r="G4" s="8" t="s">
        <v>26</v>
      </c>
      <c r="H4" s="6" t="s">
        <v>27</v>
      </c>
      <c r="I4" s="6" t="s">
        <v>28</v>
      </c>
      <c r="J4" s="6" t="s">
        <v>29</v>
      </c>
      <c r="K4" s="8">
        <v>2023.0</v>
      </c>
      <c r="L4" s="7" t="s">
        <v>30</v>
      </c>
      <c r="M4" s="3"/>
      <c r="N4" s="3"/>
      <c r="O4" s="3"/>
      <c r="P4" s="3"/>
      <c r="Q4" s="3"/>
      <c r="R4" s="3"/>
    </row>
    <row r="5" ht="15.75" customHeight="1">
      <c r="A5" s="4" t="s">
        <v>31</v>
      </c>
      <c r="B5" s="4" t="s">
        <v>32</v>
      </c>
      <c r="C5" s="3"/>
      <c r="D5" s="3"/>
      <c r="E5" s="4" t="s">
        <v>33</v>
      </c>
      <c r="F5" s="9" t="str">
        <f t="shared" ref="F5:F6" si="1">"https://doi.org/"&amp;M5</f>
        <v>https://doi.org/10.1016/j.drugpo.2019.09.003</v>
      </c>
      <c r="G5" s="10" t="s">
        <v>34</v>
      </c>
      <c r="H5" s="10" t="s">
        <v>35</v>
      </c>
      <c r="I5" s="4" t="s">
        <v>36</v>
      </c>
      <c r="J5" s="4" t="s">
        <v>33</v>
      </c>
      <c r="K5" s="10">
        <v>2019.0</v>
      </c>
      <c r="L5" s="4" t="s">
        <v>37</v>
      </c>
      <c r="M5" s="4" t="s">
        <v>38</v>
      </c>
      <c r="N5" s="3"/>
      <c r="O5" s="3"/>
      <c r="P5" s="3"/>
      <c r="Q5" s="3"/>
      <c r="R5" s="3"/>
    </row>
    <row r="6" ht="15.75" customHeight="1">
      <c r="A6" s="4" t="s">
        <v>39</v>
      </c>
      <c r="B6" s="4" t="s">
        <v>40</v>
      </c>
      <c r="C6" s="3"/>
      <c r="D6" s="3"/>
      <c r="E6" s="10" t="s">
        <v>33</v>
      </c>
      <c r="F6" s="9" t="str">
        <f t="shared" si="1"/>
        <v>https://doi.org/10.1016/j.pmedr.2016.05.003</v>
      </c>
      <c r="G6" s="10" t="s">
        <v>41</v>
      </c>
      <c r="H6" s="10" t="s">
        <v>35</v>
      </c>
      <c r="I6" s="4" t="s">
        <v>42</v>
      </c>
      <c r="J6" s="10" t="s">
        <v>33</v>
      </c>
      <c r="K6" s="10">
        <v>2016.0</v>
      </c>
      <c r="L6" s="4" t="s">
        <v>33</v>
      </c>
      <c r="M6" s="4" t="s">
        <v>43</v>
      </c>
      <c r="N6" s="11"/>
      <c r="O6" s="3"/>
      <c r="P6" s="3"/>
      <c r="Q6" s="12"/>
      <c r="R6" s="3"/>
    </row>
    <row r="7" ht="15.75" customHeight="1">
      <c r="A7" s="6" t="s">
        <v>44</v>
      </c>
      <c r="B7" s="6" t="s">
        <v>45</v>
      </c>
      <c r="C7" s="6"/>
      <c r="D7" s="6"/>
      <c r="E7" s="6" t="s">
        <v>46</v>
      </c>
      <c r="F7" s="7" t="s">
        <v>47</v>
      </c>
      <c r="G7" s="8" t="s">
        <v>48</v>
      </c>
      <c r="H7" s="6" t="s">
        <v>27</v>
      </c>
      <c r="I7" s="6" t="s">
        <v>49</v>
      </c>
      <c r="J7" s="6" t="s">
        <v>29</v>
      </c>
      <c r="K7" s="8">
        <v>2022.0</v>
      </c>
      <c r="L7" s="7" t="s">
        <v>30</v>
      </c>
      <c r="M7" s="6"/>
      <c r="N7" s="6"/>
      <c r="O7" s="6"/>
      <c r="P7" s="6"/>
      <c r="Q7" s="6"/>
      <c r="R7" s="3"/>
    </row>
    <row r="8" ht="15.75" customHeight="1">
      <c r="A8" s="6" t="s">
        <v>50</v>
      </c>
      <c r="B8" s="6" t="s">
        <v>51</v>
      </c>
      <c r="C8" s="6"/>
      <c r="D8" s="6"/>
      <c r="E8" s="6" t="s">
        <v>52</v>
      </c>
      <c r="F8" s="7" t="s">
        <v>53</v>
      </c>
      <c r="G8" s="8" t="s">
        <v>54</v>
      </c>
      <c r="H8" s="6" t="s">
        <v>27</v>
      </c>
      <c r="I8" s="6" t="s">
        <v>55</v>
      </c>
      <c r="J8" s="6" t="s">
        <v>29</v>
      </c>
      <c r="K8" s="8">
        <v>2004.0</v>
      </c>
      <c r="L8" s="7" t="s">
        <v>30</v>
      </c>
      <c r="M8" s="3"/>
      <c r="N8" s="3"/>
      <c r="O8" s="3"/>
      <c r="P8" s="3"/>
      <c r="Q8" s="3"/>
      <c r="R8" s="3"/>
    </row>
    <row r="9" ht="15.75" customHeight="1">
      <c r="A9" s="4" t="s">
        <v>56</v>
      </c>
      <c r="B9" s="4" t="s">
        <v>57</v>
      </c>
      <c r="C9" s="3"/>
      <c r="D9" s="3"/>
      <c r="E9" s="4" t="s">
        <v>33</v>
      </c>
      <c r="F9" s="9" t="str">
        <f t="shared" ref="F9:F11" si="2">"https://doi.org/"&amp;M9</f>
        <v>https://doi.org/10.1016/j.drugalcdep.2023.109937</v>
      </c>
      <c r="G9" s="10" t="s">
        <v>58</v>
      </c>
      <c r="H9" s="10" t="s">
        <v>35</v>
      </c>
      <c r="I9" s="4" t="s">
        <v>59</v>
      </c>
      <c r="J9" s="10" t="s">
        <v>33</v>
      </c>
      <c r="K9" s="10">
        <v>2023.0</v>
      </c>
      <c r="L9" s="10" t="s">
        <v>33</v>
      </c>
      <c r="M9" s="4" t="s">
        <v>60</v>
      </c>
      <c r="N9" s="4" t="s">
        <v>61</v>
      </c>
      <c r="O9" s="3"/>
      <c r="P9" s="3"/>
      <c r="Q9" s="3"/>
      <c r="R9" s="3"/>
    </row>
    <row r="10" ht="15.75" customHeight="1">
      <c r="A10" s="4" t="s">
        <v>62</v>
      </c>
      <c r="B10" s="4" t="s">
        <v>63</v>
      </c>
      <c r="C10" s="3"/>
      <c r="D10" s="3"/>
      <c r="E10" s="4" t="s">
        <v>33</v>
      </c>
      <c r="F10" s="9" t="str">
        <f t="shared" si="2"/>
        <v>https://doi.org/10.1007/s11307-018-1165-3</v>
      </c>
      <c r="G10" s="10" t="s">
        <v>58</v>
      </c>
      <c r="H10" s="10" t="s">
        <v>35</v>
      </c>
      <c r="I10" s="4" t="s">
        <v>64</v>
      </c>
      <c r="J10" s="10" t="s">
        <v>33</v>
      </c>
      <c r="K10" s="10">
        <v>2018.0</v>
      </c>
      <c r="L10" s="10" t="s">
        <v>33</v>
      </c>
      <c r="M10" s="4" t="s">
        <v>65</v>
      </c>
      <c r="N10" s="3"/>
      <c r="O10" s="3"/>
      <c r="P10" s="3"/>
      <c r="Q10" s="3"/>
      <c r="R10" s="3"/>
    </row>
    <row r="11" ht="15.75" customHeight="1">
      <c r="A11" s="4" t="s">
        <v>66</v>
      </c>
      <c r="B11" s="4" t="s">
        <v>67</v>
      </c>
      <c r="C11" s="3"/>
      <c r="D11" s="3"/>
      <c r="E11" s="4" t="s">
        <v>33</v>
      </c>
      <c r="F11" s="9" t="str">
        <f t="shared" si="2"/>
        <v>https://doi.org/10.1024/0040-5930.59.3.122</v>
      </c>
      <c r="G11" s="10" t="s">
        <v>34</v>
      </c>
      <c r="H11" s="10" t="s">
        <v>35</v>
      </c>
      <c r="I11" s="4" t="s">
        <v>68</v>
      </c>
      <c r="J11" s="4" t="s">
        <v>33</v>
      </c>
      <c r="K11" s="10">
        <v>2002.0</v>
      </c>
      <c r="L11" s="3"/>
      <c r="M11" s="4" t="s">
        <v>69</v>
      </c>
      <c r="N11" s="3"/>
      <c r="O11" s="3"/>
      <c r="P11" s="3"/>
      <c r="Q11" s="3"/>
      <c r="R11" s="3"/>
    </row>
    <row r="12" ht="15.75" customHeight="1">
      <c r="A12" s="4" t="s">
        <v>70</v>
      </c>
      <c r="B12" s="4" t="s">
        <v>71</v>
      </c>
      <c r="C12" s="3"/>
      <c r="D12" s="3"/>
      <c r="E12" s="10" t="s">
        <v>33</v>
      </c>
      <c r="F12" s="3"/>
      <c r="G12" s="10" t="s">
        <v>41</v>
      </c>
      <c r="H12" s="10" t="s">
        <v>35</v>
      </c>
      <c r="I12" s="4" t="s">
        <v>72</v>
      </c>
      <c r="J12" s="10" t="s">
        <v>33</v>
      </c>
      <c r="K12" s="10">
        <v>2011.0</v>
      </c>
      <c r="L12" s="4" t="s">
        <v>33</v>
      </c>
      <c r="M12" s="3"/>
      <c r="N12" s="11"/>
      <c r="O12" s="3"/>
      <c r="P12" s="3"/>
      <c r="Q12" s="12"/>
      <c r="R12" s="3"/>
    </row>
    <row r="13" ht="15.75" customHeight="1">
      <c r="A13" s="4" t="s">
        <v>73</v>
      </c>
      <c r="B13" s="4" t="s">
        <v>74</v>
      </c>
      <c r="C13" s="3"/>
      <c r="D13" s="3"/>
      <c r="E13" s="4" t="s">
        <v>33</v>
      </c>
      <c r="F13" s="9" t="str">
        <f t="shared" ref="F13:F16" si="3">"https://doi.org/"&amp;M13</f>
        <v>https://doi.org/10.1007/s001010050190</v>
      </c>
      <c r="G13" s="10" t="s">
        <v>48</v>
      </c>
      <c r="H13" s="10" t="s">
        <v>35</v>
      </c>
      <c r="I13" s="4" t="s">
        <v>75</v>
      </c>
      <c r="J13" s="4" t="s">
        <v>33</v>
      </c>
      <c r="K13" s="10">
        <v>1995.0</v>
      </c>
      <c r="L13" s="3" t="s">
        <v>33</v>
      </c>
      <c r="M13" s="4" t="s">
        <v>76</v>
      </c>
      <c r="N13" s="3"/>
      <c r="O13" s="3"/>
      <c r="P13" s="3"/>
      <c r="Q13" s="3"/>
      <c r="R13" s="3"/>
    </row>
    <row r="14" ht="15.75" customHeight="1">
      <c r="A14" s="4" t="s">
        <v>77</v>
      </c>
      <c r="B14" s="4" t="s">
        <v>78</v>
      </c>
      <c r="C14" s="3"/>
      <c r="D14" s="3"/>
      <c r="E14" s="4" t="s">
        <v>33</v>
      </c>
      <c r="F14" s="9" t="str">
        <f t="shared" si="3"/>
        <v>https://doi.org/10.1016/s0248-8663(88)80011-0</v>
      </c>
      <c r="G14" s="10" t="s">
        <v>34</v>
      </c>
      <c r="H14" s="10" t="s">
        <v>35</v>
      </c>
      <c r="I14" s="4" t="s">
        <v>79</v>
      </c>
      <c r="J14" s="4" t="s">
        <v>33</v>
      </c>
      <c r="K14" s="10">
        <v>1988.0</v>
      </c>
      <c r="L14" s="3"/>
      <c r="M14" s="4" t="s">
        <v>80</v>
      </c>
      <c r="N14" s="3"/>
      <c r="O14" s="3"/>
      <c r="P14" s="3"/>
      <c r="Q14" s="3"/>
      <c r="R14" s="3"/>
    </row>
    <row r="15" ht="15.75" customHeight="1">
      <c r="A15" s="4" t="s">
        <v>81</v>
      </c>
      <c r="B15" s="4" t="s">
        <v>82</v>
      </c>
      <c r="C15" s="3"/>
      <c r="D15" s="3"/>
      <c r="E15" s="4" t="s">
        <v>33</v>
      </c>
      <c r="F15" s="9" t="str">
        <f t="shared" si="3"/>
        <v>https://doi.org/10.1016/j.encep.2014.08.012</v>
      </c>
      <c r="G15" s="10" t="s">
        <v>83</v>
      </c>
      <c r="H15" s="10" t="s">
        <v>35</v>
      </c>
      <c r="I15" s="4" t="s">
        <v>84</v>
      </c>
      <c r="J15" s="10" t="s">
        <v>33</v>
      </c>
      <c r="K15" s="10">
        <v>2015.0</v>
      </c>
      <c r="L15" s="3"/>
      <c r="M15" s="4" t="s">
        <v>85</v>
      </c>
      <c r="N15" s="3"/>
      <c r="O15" s="3"/>
      <c r="P15" s="3"/>
      <c r="Q15" s="3"/>
      <c r="R15" s="3"/>
    </row>
    <row r="16" ht="15.75" customHeight="1">
      <c r="A16" s="4" t="s">
        <v>86</v>
      </c>
      <c r="B16" s="4" t="s">
        <v>87</v>
      </c>
      <c r="C16" s="3"/>
      <c r="D16" s="3"/>
      <c r="E16" s="4" t="s">
        <v>33</v>
      </c>
      <c r="F16" s="9" t="str">
        <f t="shared" si="3"/>
        <v>https://doi.org/10.1177/070674379303800303</v>
      </c>
      <c r="G16" s="10" t="s">
        <v>83</v>
      </c>
      <c r="H16" s="10" t="s">
        <v>35</v>
      </c>
      <c r="I16" s="4" t="s">
        <v>88</v>
      </c>
      <c r="J16" s="10" t="s">
        <v>33</v>
      </c>
      <c r="K16" s="10">
        <v>1993.0</v>
      </c>
      <c r="L16" s="3"/>
      <c r="M16" s="4" t="s">
        <v>89</v>
      </c>
      <c r="N16" s="3"/>
      <c r="O16" s="3"/>
      <c r="P16" s="3"/>
      <c r="Q16" s="3"/>
      <c r="R16" s="3"/>
    </row>
    <row r="17" ht="15.75" customHeight="1">
      <c r="A17" s="4" t="s">
        <v>90</v>
      </c>
      <c r="B17" s="4" t="s">
        <v>91</v>
      </c>
      <c r="C17" s="3"/>
      <c r="D17" s="3"/>
      <c r="E17" s="4" t="s">
        <v>33</v>
      </c>
      <c r="F17" s="3"/>
      <c r="G17" s="10" t="s">
        <v>83</v>
      </c>
      <c r="H17" s="10" t="s">
        <v>35</v>
      </c>
      <c r="I17" s="4" t="s">
        <v>92</v>
      </c>
      <c r="J17" s="10" t="s">
        <v>33</v>
      </c>
      <c r="K17" s="10">
        <v>2014.0</v>
      </c>
      <c r="L17" s="3"/>
      <c r="M17" s="3"/>
      <c r="N17" s="3"/>
      <c r="O17" s="3"/>
      <c r="P17" s="3"/>
      <c r="Q17" s="3"/>
      <c r="R17" s="3"/>
    </row>
    <row r="18" ht="15.75" customHeight="1">
      <c r="A18" s="4" t="s">
        <v>93</v>
      </c>
      <c r="B18" s="4" t="s">
        <v>94</v>
      </c>
      <c r="C18" s="3"/>
      <c r="D18" s="3"/>
      <c r="E18" s="4" t="s">
        <v>33</v>
      </c>
      <c r="F18" s="9" t="str">
        <f t="shared" ref="F18:F20" si="4">"https://doi.org/"&amp;M18</f>
        <v>https://doi.org/10.3760/cma.j.issn.0376-2491.2017.46.008</v>
      </c>
      <c r="G18" s="10" t="s">
        <v>48</v>
      </c>
      <c r="H18" s="10" t="s">
        <v>35</v>
      </c>
      <c r="I18" s="4" t="s">
        <v>95</v>
      </c>
      <c r="J18" s="4" t="s">
        <v>33</v>
      </c>
      <c r="K18" s="10">
        <v>2017.0</v>
      </c>
      <c r="L18" s="3" t="s">
        <v>33</v>
      </c>
      <c r="M18" s="4" t="s">
        <v>96</v>
      </c>
      <c r="N18" s="3"/>
      <c r="O18" s="3"/>
      <c r="P18" s="3"/>
      <c r="Q18" s="3"/>
      <c r="R18" s="3"/>
    </row>
    <row r="19" ht="15.75" customHeight="1">
      <c r="A19" s="4" t="s">
        <v>97</v>
      </c>
      <c r="B19" s="4" t="s">
        <v>98</v>
      </c>
      <c r="C19" s="3"/>
      <c r="D19" s="3"/>
      <c r="E19" s="4" t="s">
        <v>33</v>
      </c>
      <c r="F19" s="9" t="str">
        <f t="shared" si="4"/>
        <v>https://doi.org/10.1248/yakushi.23-00111</v>
      </c>
      <c r="G19" s="10" t="s">
        <v>48</v>
      </c>
      <c r="H19" s="10" t="s">
        <v>35</v>
      </c>
      <c r="I19" s="4" t="s">
        <v>99</v>
      </c>
      <c r="J19" s="4" t="s">
        <v>33</v>
      </c>
      <c r="K19" s="10">
        <v>2023.0</v>
      </c>
      <c r="L19" s="3" t="s">
        <v>33</v>
      </c>
      <c r="M19" s="4" t="s">
        <v>100</v>
      </c>
      <c r="N19" s="3"/>
      <c r="O19" s="3"/>
      <c r="P19" s="3"/>
      <c r="Q19" s="3"/>
      <c r="R19" s="3"/>
    </row>
    <row r="20" ht="15.75" customHeight="1">
      <c r="A20" s="4" t="s">
        <v>101</v>
      </c>
      <c r="B20" s="4" t="s">
        <v>102</v>
      </c>
      <c r="C20" s="3"/>
      <c r="D20" s="3"/>
      <c r="E20" s="4" t="s">
        <v>33</v>
      </c>
      <c r="F20" s="9" t="str">
        <f t="shared" si="4"/>
        <v>https://doi.org/10.1007/s001010050672</v>
      </c>
      <c r="G20" s="10" t="s">
        <v>58</v>
      </c>
      <c r="H20" s="10" t="s">
        <v>35</v>
      </c>
      <c r="I20" s="4" t="s">
        <v>103</v>
      </c>
      <c r="J20" s="10" t="s">
        <v>33</v>
      </c>
      <c r="K20" s="10">
        <v>1999.0</v>
      </c>
      <c r="L20" s="10" t="s">
        <v>33</v>
      </c>
      <c r="M20" s="4" t="s">
        <v>104</v>
      </c>
      <c r="N20" s="3"/>
      <c r="O20" s="3"/>
      <c r="P20" s="3"/>
      <c r="Q20" s="3"/>
      <c r="R20" s="3"/>
    </row>
    <row r="21" ht="15.75" customHeight="1">
      <c r="A21" s="6" t="s">
        <v>105</v>
      </c>
      <c r="B21" s="6" t="s">
        <v>106</v>
      </c>
      <c r="C21" s="6"/>
      <c r="D21" s="6"/>
      <c r="E21" s="6" t="s">
        <v>107</v>
      </c>
      <c r="F21" s="3"/>
      <c r="G21" s="8" t="s">
        <v>108</v>
      </c>
      <c r="H21" s="6" t="s">
        <v>27</v>
      </c>
      <c r="I21" s="6" t="s">
        <v>109</v>
      </c>
      <c r="J21" s="3"/>
      <c r="K21" s="8">
        <v>2012.0</v>
      </c>
      <c r="L21" s="7" t="s">
        <v>30</v>
      </c>
      <c r="M21" s="3"/>
      <c r="N21" s="3"/>
      <c r="O21" s="3"/>
      <c r="P21" s="6"/>
      <c r="Q21" s="3"/>
      <c r="R21" s="3"/>
    </row>
    <row r="22" ht="15.75" customHeight="1">
      <c r="A22" s="4" t="s">
        <v>110</v>
      </c>
      <c r="B22" s="4" t="s">
        <v>111</v>
      </c>
      <c r="C22" s="3"/>
      <c r="D22" s="3"/>
      <c r="E22" s="4" t="s">
        <v>33</v>
      </c>
      <c r="F22" s="3"/>
      <c r="G22" s="10" t="s">
        <v>34</v>
      </c>
      <c r="H22" s="10" t="s">
        <v>35</v>
      </c>
      <c r="I22" s="4" t="s">
        <v>112</v>
      </c>
      <c r="J22" s="4" t="s">
        <v>33</v>
      </c>
      <c r="K22" s="10">
        <v>2000.0</v>
      </c>
      <c r="L22" s="3"/>
      <c r="M22" s="3"/>
      <c r="N22" s="3"/>
      <c r="O22" s="3"/>
      <c r="P22" s="3"/>
      <c r="Q22" s="3"/>
      <c r="R22" s="3"/>
    </row>
    <row r="23" ht="15.75" customHeight="1">
      <c r="A23" s="4" t="s">
        <v>113</v>
      </c>
      <c r="B23" s="4" t="s">
        <v>114</v>
      </c>
      <c r="C23" s="3"/>
      <c r="D23" s="3"/>
      <c r="E23" s="4" t="s">
        <v>33</v>
      </c>
      <c r="F23" s="9" t="str">
        <f>"https://doi.org/"&amp;M23</f>
        <v>https://doi.org/10.1016/j.encep.2014.10.008</v>
      </c>
      <c r="G23" s="10" t="s">
        <v>34</v>
      </c>
      <c r="H23" s="10" t="s">
        <v>35</v>
      </c>
      <c r="I23" s="4" t="s">
        <v>115</v>
      </c>
      <c r="J23" s="4" t="s">
        <v>33</v>
      </c>
      <c r="K23" s="10">
        <v>2015.0</v>
      </c>
      <c r="L23" s="3"/>
      <c r="M23" s="4" t="s">
        <v>116</v>
      </c>
      <c r="N23" s="3"/>
      <c r="O23" s="3"/>
      <c r="P23" s="3"/>
      <c r="Q23" s="3"/>
      <c r="R23" s="3"/>
    </row>
    <row r="24" ht="15.75" customHeight="1">
      <c r="A24" s="4" t="s">
        <v>117</v>
      </c>
      <c r="B24" s="4" t="s">
        <v>118</v>
      </c>
      <c r="C24" s="3"/>
      <c r="D24" s="3"/>
      <c r="E24" s="4" t="s">
        <v>33</v>
      </c>
      <c r="F24" s="3"/>
      <c r="G24" s="10" t="s">
        <v>34</v>
      </c>
      <c r="H24" s="10" t="s">
        <v>35</v>
      </c>
      <c r="I24" s="4" t="s">
        <v>119</v>
      </c>
      <c r="J24" s="4" t="s">
        <v>33</v>
      </c>
      <c r="K24" s="10">
        <v>2001.0</v>
      </c>
      <c r="L24" s="3"/>
      <c r="M24" s="3"/>
      <c r="N24" s="3"/>
      <c r="O24" s="3"/>
      <c r="P24" s="3"/>
      <c r="Q24" s="3"/>
      <c r="R24" s="3"/>
    </row>
    <row r="25" ht="15.75" customHeight="1">
      <c r="A25" s="4" t="s">
        <v>120</v>
      </c>
      <c r="B25" s="4" t="s">
        <v>121</v>
      </c>
      <c r="C25" s="3"/>
      <c r="D25" s="3"/>
      <c r="E25" s="4" t="s">
        <v>33</v>
      </c>
      <c r="F25" s="3"/>
      <c r="G25" s="10" t="s">
        <v>58</v>
      </c>
      <c r="H25" s="10" t="s">
        <v>35</v>
      </c>
      <c r="I25" s="4" t="s">
        <v>122</v>
      </c>
      <c r="J25" s="10" t="s">
        <v>33</v>
      </c>
      <c r="K25" s="10">
        <v>2006.0</v>
      </c>
      <c r="L25" s="10" t="s">
        <v>33</v>
      </c>
      <c r="M25" s="3"/>
      <c r="N25" s="3"/>
      <c r="O25" s="3"/>
      <c r="P25" s="3"/>
      <c r="Q25" s="3"/>
      <c r="R25" s="3"/>
    </row>
    <row r="26" ht="15.75" customHeight="1">
      <c r="A26" s="4" t="s">
        <v>123</v>
      </c>
      <c r="B26" s="4" t="s">
        <v>124</v>
      </c>
      <c r="C26" s="3"/>
      <c r="D26" s="3"/>
      <c r="E26" s="4" t="s">
        <v>33</v>
      </c>
      <c r="F26" s="3"/>
      <c r="G26" s="10" t="s">
        <v>58</v>
      </c>
      <c r="H26" s="10" t="s">
        <v>35</v>
      </c>
      <c r="I26" s="4" t="s">
        <v>125</v>
      </c>
      <c r="J26" s="10" t="s">
        <v>33</v>
      </c>
      <c r="K26" s="10">
        <v>1975.0</v>
      </c>
      <c r="L26" s="10" t="s">
        <v>33</v>
      </c>
      <c r="M26" s="3"/>
      <c r="N26" s="3"/>
      <c r="O26" s="3"/>
      <c r="P26" s="3"/>
      <c r="Q26" s="3"/>
      <c r="R26" s="3"/>
    </row>
    <row r="27" ht="15.75" customHeight="1">
      <c r="A27" s="4" t="s">
        <v>126</v>
      </c>
      <c r="B27" s="4" t="s">
        <v>127</v>
      </c>
      <c r="C27" s="3"/>
      <c r="D27" s="3"/>
      <c r="E27" s="4" t="s">
        <v>33</v>
      </c>
      <c r="F27" s="3"/>
      <c r="G27" s="10" t="s">
        <v>83</v>
      </c>
      <c r="H27" s="10" t="s">
        <v>35</v>
      </c>
      <c r="I27" s="4" t="s">
        <v>128</v>
      </c>
      <c r="J27" s="10" t="s">
        <v>33</v>
      </c>
      <c r="K27" s="10">
        <v>2004.0</v>
      </c>
      <c r="L27" s="3"/>
      <c r="M27" s="3"/>
      <c r="N27" s="3"/>
      <c r="O27" s="3"/>
      <c r="P27" s="3"/>
      <c r="Q27" s="3"/>
      <c r="R27" s="3"/>
    </row>
    <row r="28" ht="15.75" customHeight="1">
      <c r="A28" s="4" t="s">
        <v>129</v>
      </c>
      <c r="B28" s="4" t="s">
        <v>130</v>
      </c>
      <c r="C28" s="3"/>
      <c r="D28" s="3"/>
      <c r="E28" s="4" t="s">
        <v>33</v>
      </c>
      <c r="F28" s="9" t="str">
        <f>"https://doi.org/"&amp;M28</f>
        <v>https://doi.org/10.1007/s004820170024</v>
      </c>
      <c r="G28" s="10" t="s">
        <v>58</v>
      </c>
      <c r="H28" s="10" t="s">
        <v>35</v>
      </c>
      <c r="I28" s="4" t="s">
        <v>131</v>
      </c>
      <c r="J28" s="10" t="s">
        <v>33</v>
      </c>
      <c r="K28" s="10">
        <v>2001.0</v>
      </c>
      <c r="L28" s="10" t="s">
        <v>33</v>
      </c>
      <c r="M28" s="4" t="s">
        <v>132</v>
      </c>
      <c r="N28" s="3"/>
      <c r="O28" s="3"/>
      <c r="P28" s="3"/>
      <c r="Q28" s="3"/>
      <c r="R28" s="3"/>
    </row>
    <row r="29" ht="15.75" customHeight="1">
      <c r="A29" s="4" t="s">
        <v>133</v>
      </c>
      <c r="B29" s="4" t="s">
        <v>134</v>
      </c>
      <c r="C29" s="3"/>
      <c r="D29" s="3"/>
      <c r="E29" s="4" t="s">
        <v>33</v>
      </c>
      <c r="F29" s="3"/>
      <c r="G29" s="10" t="s">
        <v>48</v>
      </c>
      <c r="H29" s="10" t="s">
        <v>35</v>
      </c>
      <c r="I29" s="4" t="s">
        <v>135</v>
      </c>
      <c r="J29" s="4" t="s">
        <v>33</v>
      </c>
      <c r="K29" s="10">
        <v>1990.0</v>
      </c>
      <c r="L29" s="3" t="s">
        <v>33</v>
      </c>
      <c r="M29" s="3"/>
      <c r="N29" s="3"/>
      <c r="O29" s="3"/>
      <c r="P29" s="3"/>
      <c r="Q29" s="3"/>
      <c r="R29" s="3"/>
    </row>
    <row r="30" ht="15.75" customHeight="1">
      <c r="A30" s="4" t="s">
        <v>136</v>
      </c>
      <c r="B30" s="4" t="s">
        <v>137</v>
      </c>
      <c r="C30" s="3"/>
      <c r="D30" s="3"/>
      <c r="E30" s="4" t="s">
        <v>33</v>
      </c>
      <c r="F30" s="3"/>
      <c r="G30" s="10" t="s">
        <v>34</v>
      </c>
      <c r="H30" s="10" t="s">
        <v>35</v>
      </c>
      <c r="I30" s="4" t="s">
        <v>138</v>
      </c>
      <c r="J30" s="4" t="s">
        <v>33</v>
      </c>
      <c r="K30" s="10">
        <v>1980.0</v>
      </c>
      <c r="L30" s="3"/>
      <c r="M30" s="3"/>
      <c r="N30" s="3"/>
      <c r="O30" s="3"/>
      <c r="P30" s="3"/>
      <c r="Q30" s="3"/>
      <c r="R30" s="3"/>
    </row>
    <row r="31" ht="15.75" customHeight="1">
      <c r="A31" s="6" t="s">
        <v>139</v>
      </c>
      <c r="B31" s="6" t="s">
        <v>140</v>
      </c>
      <c r="C31" s="6"/>
      <c r="D31" s="6"/>
      <c r="E31" s="6" t="s">
        <v>141</v>
      </c>
      <c r="F31" s="7" t="s">
        <v>142</v>
      </c>
      <c r="G31" s="8" t="s">
        <v>48</v>
      </c>
      <c r="H31" s="6" t="s">
        <v>27</v>
      </c>
      <c r="I31" s="6" t="s">
        <v>143</v>
      </c>
      <c r="J31" s="6"/>
      <c r="K31" s="8">
        <v>2012.0</v>
      </c>
      <c r="L31" s="7" t="s">
        <v>30</v>
      </c>
      <c r="M31" s="6"/>
      <c r="N31" s="6"/>
      <c r="O31" s="6"/>
      <c r="P31" s="6"/>
      <c r="Q31" s="6"/>
      <c r="R31" s="6"/>
    </row>
    <row r="32" ht="15.75" customHeight="1">
      <c r="A32" s="6" t="s">
        <v>144</v>
      </c>
      <c r="B32" s="6" t="s">
        <v>145</v>
      </c>
      <c r="C32" s="6"/>
      <c r="D32" s="6"/>
      <c r="E32" s="6" t="s">
        <v>146</v>
      </c>
      <c r="F32" s="7" t="s">
        <v>147</v>
      </c>
      <c r="G32" s="8" t="s">
        <v>108</v>
      </c>
      <c r="H32" s="6" t="s">
        <v>27</v>
      </c>
      <c r="I32" s="6" t="s">
        <v>148</v>
      </c>
      <c r="J32" s="6" t="s">
        <v>149</v>
      </c>
      <c r="K32" s="8">
        <v>2020.0</v>
      </c>
      <c r="L32" s="7" t="s">
        <v>30</v>
      </c>
      <c r="M32" s="6"/>
      <c r="N32" s="6"/>
      <c r="O32" s="3"/>
      <c r="P32" s="3"/>
      <c r="Q32" s="3"/>
      <c r="R32" s="3"/>
    </row>
    <row r="33" ht="15.75" customHeight="1">
      <c r="A33" s="6" t="s">
        <v>150</v>
      </c>
      <c r="B33" s="6" t="s">
        <v>151</v>
      </c>
      <c r="C33" s="6"/>
      <c r="D33" s="6"/>
      <c r="E33" s="6" t="s">
        <v>152</v>
      </c>
      <c r="F33" s="7" t="s">
        <v>153</v>
      </c>
      <c r="G33" s="8" t="s">
        <v>108</v>
      </c>
      <c r="H33" s="6" t="s">
        <v>27</v>
      </c>
      <c r="I33" s="6" t="s">
        <v>154</v>
      </c>
      <c r="J33" s="6" t="s">
        <v>149</v>
      </c>
      <c r="K33" s="8">
        <v>2021.0</v>
      </c>
      <c r="L33" s="13" t="s">
        <v>30</v>
      </c>
      <c r="M33" s="3"/>
      <c r="N33" s="3"/>
      <c r="O33" s="3"/>
      <c r="P33" s="3"/>
      <c r="Q33" s="3"/>
      <c r="R33" s="3"/>
    </row>
    <row r="34" ht="15.75" customHeight="1">
      <c r="A34" s="6" t="s">
        <v>155</v>
      </c>
      <c r="B34" s="6" t="s">
        <v>156</v>
      </c>
      <c r="C34" s="6"/>
      <c r="D34" s="6"/>
      <c r="E34" s="6" t="s">
        <v>157</v>
      </c>
      <c r="F34" s="7" t="s">
        <v>158</v>
      </c>
      <c r="G34" s="8" t="s">
        <v>48</v>
      </c>
      <c r="H34" s="6" t="s">
        <v>27</v>
      </c>
      <c r="I34" s="6" t="s">
        <v>159</v>
      </c>
      <c r="J34" s="6" t="s">
        <v>149</v>
      </c>
      <c r="K34" s="8">
        <v>2023.0</v>
      </c>
      <c r="L34" s="7" t="s">
        <v>30</v>
      </c>
      <c r="M34" s="3"/>
      <c r="N34" s="3"/>
      <c r="O34" s="6"/>
      <c r="P34" s="6"/>
      <c r="Q34" s="3"/>
      <c r="R34" s="3"/>
    </row>
    <row r="35" ht="15.75" customHeight="1">
      <c r="A35" s="6" t="s">
        <v>160</v>
      </c>
      <c r="B35" s="6" t="s">
        <v>161</v>
      </c>
      <c r="C35" s="6"/>
      <c r="D35" s="6"/>
      <c r="E35" s="6" t="s">
        <v>162</v>
      </c>
      <c r="F35" s="7" t="s">
        <v>163</v>
      </c>
      <c r="G35" s="8" t="s">
        <v>108</v>
      </c>
      <c r="H35" s="6" t="s">
        <v>27</v>
      </c>
      <c r="I35" s="6" t="s">
        <v>164</v>
      </c>
      <c r="J35" s="6" t="s">
        <v>149</v>
      </c>
      <c r="K35" s="8">
        <v>2022.0</v>
      </c>
      <c r="L35" s="7" t="s">
        <v>30</v>
      </c>
      <c r="M35" s="3"/>
      <c r="N35" s="3"/>
      <c r="O35" s="3"/>
      <c r="P35" s="3"/>
      <c r="Q35" s="3"/>
      <c r="R35" s="3"/>
    </row>
    <row r="36" ht="15.75" customHeight="1">
      <c r="A36" s="6" t="s">
        <v>165</v>
      </c>
      <c r="B36" s="6" t="s">
        <v>166</v>
      </c>
      <c r="C36" s="6"/>
      <c r="D36" s="6"/>
      <c r="E36" s="6" t="s">
        <v>167</v>
      </c>
      <c r="F36" s="7" t="s">
        <v>168</v>
      </c>
      <c r="G36" s="8" t="s">
        <v>108</v>
      </c>
      <c r="H36" s="6" t="s">
        <v>27</v>
      </c>
      <c r="I36" s="6" t="s">
        <v>169</v>
      </c>
      <c r="J36" s="6" t="s">
        <v>149</v>
      </c>
      <c r="K36" s="8">
        <v>2020.0</v>
      </c>
      <c r="L36" s="7" t="s">
        <v>30</v>
      </c>
      <c r="M36" s="6"/>
      <c r="N36" s="6"/>
      <c r="O36" s="6"/>
      <c r="P36" s="3"/>
      <c r="Q36" s="3"/>
      <c r="R36" s="3"/>
    </row>
    <row r="37" ht="15.75" customHeight="1">
      <c r="A37" s="6" t="s">
        <v>170</v>
      </c>
      <c r="B37" s="6" t="s">
        <v>171</v>
      </c>
      <c r="C37" s="6"/>
      <c r="D37" s="6"/>
      <c r="E37" s="6" t="s">
        <v>172</v>
      </c>
      <c r="F37" s="7" t="s">
        <v>173</v>
      </c>
      <c r="G37" s="8" t="s">
        <v>108</v>
      </c>
      <c r="H37" s="6" t="s">
        <v>27</v>
      </c>
      <c r="I37" s="6" t="s">
        <v>174</v>
      </c>
      <c r="J37" s="6" t="s">
        <v>149</v>
      </c>
      <c r="K37" s="8">
        <v>2021.0</v>
      </c>
      <c r="L37" s="13" t="s">
        <v>30</v>
      </c>
      <c r="M37" s="3"/>
      <c r="N37" s="3"/>
      <c r="O37" s="3"/>
      <c r="P37" s="3"/>
      <c r="Q37" s="3"/>
      <c r="R37" s="3"/>
    </row>
    <row r="38" ht="15.75" customHeight="1">
      <c r="A38" s="6" t="s">
        <v>175</v>
      </c>
      <c r="B38" s="6" t="s">
        <v>176</v>
      </c>
      <c r="C38" s="6"/>
      <c r="D38" s="6"/>
      <c r="E38" s="6" t="s">
        <v>177</v>
      </c>
      <c r="F38" s="7" t="s">
        <v>178</v>
      </c>
      <c r="G38" s="8" t="s">
        <v>108</v>
      </c>
      <c r="H38" s="6" t="s">
        <v>27</v>
      </c>
      <c r="I38" s="6" t="s">
        <v>179</v>
      </c>
      <c r="J38" s="6" t="s">
        <v>149</v>
      </c>
      <c r="K38" s="8">
        <v>2022.0</v>
      </c>
      <c r="L38" s="7" t="s">
        <v>30</v>
      </c>
      <c r="M38" s="3"/>
      <c r="N38" s="3"/>
      <c r="O38" s="3"/>
      <c r="P38" s="3"/>
      <c r="Q38" s="3"/>
      <c r="R38" s="3"/>
    </row>
    <row r="39" ht="15.75" customHeight="1">
      <c r="A39" s="6" t="s">
        <v>180</v>
      </c>
      <c r="B39" s="6" t="s">
        <v>181</v>
      </c>
      <c r="C39" s="6"/>
      <c r="D39" s="6"/>
      <c r="E39" s="6" t="s">
        <v>182</v>
      </c>
      <c r="F39" s="7" t="s">
        <v>183</v>
      </c>
      <c r="G39" s="8" t="s">
        <v>108</v>
      </c>
      <c r="H39" s="6" t="s">
        <v>27</v>
      </c>
      <c r="I39" s="6" t="s">
        <v>184</v>
      </c>
      <c r="J39" s="6" t="s">
        <v>149</v>
      </c>
      <c r="K39" s="8">
        <v>2021.0</v>
      </c>
      <c r="L39" s="13" t="s">
        <v>30</v>
      </c>
      <c r="M39" s="3"/>
      <c r="N39" s="3"/>
      <c r="O39" s="3"/>
      <c r="P39" s="3"/>
      <c r="Q39" s="3"/>
      <c r="R39" s="3"/>
    </row>
    <row r="40" ht="15.75" customHeight="1">
      <c r="A40" s="6" t="s">
        <v>185</v>
      </c>
      <c r="B40" s="6" t="s">
        <v>186</v>
      </c>
      <c r="C40" s="6"/>
      <c r="D40" s="6"/>
      <c r="E40" s="6" t="s">
        <v>187</v>
      </c>
      <c r="F40" s="7" t="s">
        <v>188</v>
      </c>
      <c r="G40" s="8" t="s">
        <v>108</v>
      </c>
      <c r="H40" s="6" t="s">
        <v>27</v>
      </c>
      <c r="I40" s="6" t="s">
        <v>189</v>
      </c>
      <c r="J40" s="6" t="s">
        <v>149</v>
      </c>
      <c r="K40" s="8">
        <v>2019.0</v>
      </c>
      <c r="L40" s="7" t="s">
        <v>30</v>
      </c>
      <c r="M40" s="6"/>
      <c r="N40" s="6"/>
      <c r="O40" s="3"/>
      <c r="P40" s="6"/>
      <c r="Q40" s="3"/>
      <c r="R40" s="6"/>
    </row>
    <row r="41" ht="15.75" customHeight="1">
      <c r="A41" s="6" t="s">
        <v>190</v>
      </c>
      <c r="B41" s="6" t="s">
        <v>191</v>
      </c>
      <c r="C41" s="6"/>
      <c r="D41" s="6"/>
      <c r="E41" s="6" t="s">
        <v>192</v>
      </c>
      <c r="F41" s="7" t="s">
        <v>193</v>
      </c>
      <c r="G41" s="8" t="s">
        <v>108</v>
      </c>
      <c r="H41" s="6" t="s">
        <v>27</v>
      </c>
      <c r="I41" s="6" t="s">
        <v>194</v>
      </c>
      <c r="J41" s="6" t="s">
        <v>149</v>
      </c>
      <c r="K41" s="8">
        <v>2023.0</v>
      </c>
      <c r="L41" s="7" t="s">
        <v>30</v>
      </c>
      <c r="M41" s="3"/>
      <c r="N41" s="3"/>
      <c r="O41" s="6"/>
      <c r="P41" s="6"/>
      <c r="Q41" s="6"/>
      <c r="R41" s="3"/>
    </row>
    <row r="42" ht="15.75" customHeight="1">
      <c r="A42" s="6" t="s">
        <v>195</v>
      </c>
      <c r="B42" s="6" t="s">
        <v>196</v>
      </c>
      <c r="C42" s="6"/>
      <c r="D42" s="6"/>
      <c r="E42" s="6" t="s">
        <v>197</v>
      </c>
      <c r="F42" s="7" t="s">
        <v>198</v>
      </c>
      <c r="G42" s="8" t="s">
        <v>108</v>
      </c>
      <c r="H42" s="6" t="s">
        <v>27</v>
      </c>
      <c r="I42" s="6" t="s">
        <v>199</v>
      </c>
      <c r="J42" s="6" t="s">
        <v>149</v>
      </c>
      <c r="K42" s="8">
        <v>2021.0</v>
      </c>
      <c r="L42" s="13" t="s">
        <v>30</v>
      </c>
      <c r="M42" s="3"/>
      <c r="N42" s="3"/>
      <c r="O42" s="3"/>
      <c r="P42" s="3"/>
      <c r="Q42" s="3"/>
      <c r="R42" s="3"/>
    </row>
    <row r="43" ht="15.75" customHeight="1">
      <c r="A43" s="6" t="s">
        <v>200</v>
      </c>
      <c r="B43" s="6" t="s">
        <v>201</v>
      </c>
      <c r="C43" s="6"/>
      <c r="D43" s="6"/>
      <c r="E43" s="6" t="s">
        <v>202</v>
      </c>
      <c r="F43" s="7" t="s">
        <v>203</v>
      </c>
      <c r="G43" s="8" t="s">
        <v>108</v>
      </c>
      <c r="H43" s="6" t="s">
        <v>27</v>
      </c>
      <c r="I43" s="6" t="s">
        <v>204</v>
      </c>
      <c r="J43" s="6" t="s">
        <v>149</v>
      </c>
      <c r="K43" s="8">
        <v>2021.0</v>
      </c>
      <c r="L43" s="13" t="s">
        <v>30</v>
      </c>
      <c r="M43" s="3"/>
      <c r="N43" s="3"/>
      <c r="O43" s="3"/>
      <c r="P43" s="3"/>
      <c r="Q43" s="3"/>
      <c r="R43" s="3"/>
    </row>
    <row r="44" ht="15.75" customHeight="1">
      <c r="A44" s="6" t="s">
        <v>205</v>
      </c>
      <c r="B44" s="6" t="s">
        <v>206</v>
      </c>
      <c r="C44" s="6"/>
      <c r="D44" s="6"/>
      <c r="E44" s="6" t="s">
        <v>207</v>
      </c>
      <c r="F44" s="7" t="s">
        <v>208</v>
      </c>
      <c r="G44" s="8" t="s">
        <v>108</v>
      </c>
      <c r="H44" s="6" t="s">
        <v>27</v>
      </c>
      <c r="I44" s="6" t="s">
        <v>209</v>
      </c>
      <c r="J44" s="6" t="s">
        <v>149</v>
      </c>
      <c r="K44" s="8">
        <v>2023.0</v>
      </c>
      <c r="L44" s="7" t="s">
        <v>30</v>
      </c>
      <c r="M44" s="3"/>
      <c r="N44" s="3"/>
      <c r="O44" s="6"/>
      <c r="P44" s="6"/>
      <c r="Q44" s="6"/>
      <c r="R44" s="3"/>
    </row>
    <row r="45" ht="15.75" customHeight="1">
      <c r="A45" s="6" t="s">
        <v>210</v>
      </c>
      <c r="B45" s="6" t="s">
        <v>211</v>
      </c>
      <c r="C45" s="6"/>
      <c r="D45" s="6"/>
      <c r="E45" s="6" t="s">
        <v>212</v>
      </c>
      <c r="F45" s="7" t="s">
        <v>213</v>
      </c>
      <c r="G45" s="8" t="s">
        <v>214</v>
      </c>
      <c r="H45" s="6" t="s">
        <v>27</v>
      </c>
      <c r="I45" s="6" t="s">
        <v>215</v>
      </c>
      <c r="J45" s="6" t="s">
        <v>149</v>
      </c>
      <c r="K45" s="8">
        <v>2020.0</v>
      </c>
      <c r="L45" s="7" t="s">
        <v>30</v>
      </c>
      <c r="M45" s="6"/>
      <c r="N45" s="3"/>
      <c r="O45" s="3"/>
      <c r="P45" s="3"/>
      <c r="Q45" s="3"/>
      <c r="R45" s="3"/>
    </row>
    <row r="46" ht="15.75" customHeight="1">
      <c r="A46" s="6" t="s">
        <v>216</v>
      </c>
      <c r="B46" s="6" t="s">
        <v>217</v>
      </c>
      <c r="C46" s="6"/>
      <c r="D46" s="6"/>
      <c r="E46" s="6" t="s">
        <v>218</v>
      </c>
      <c r="F46" s="7" t="s">
        <v>219</v>
      </c>
      <c r="G46" s="8" t="s">
        <v>108</v>
      </c>
      <c r="H46" s="6" t="s">
        <v>27</v>
      </c>
      <c r="I46" s="6" t="s">
        <v>220</v>
      </c>
      <c r="J46" s="6" t="s">
        <v>149</v>
      </c>
      <c r="K46" s="8">
        <v>2019.0</v>
      </c>
      <c r="L46" s="7" t="s">
        <v>30</v>
      </c>
      <c r="M46" s="6"/>
      <c r="N46" s="6"/>
      <c r="O46" s="3"/>
      <c r="P46" s="6"/>
      <c r="Q46" s="3"/>
      <c r="R46" s="6"/>
    </row>
    <row r="47" ht="15.75" customHeight="1">
      <c r="A47" s="6" t="s">
        <v>221</v>
      </c>
      <c r="B47" s="6" t="s">
        <v>222</v>
      </c>
      <c r="C47" s="6"/>
      <c r="D47" s="6"/>
      <c r="E47" s="6" t="s">
        <v>223</v>
      </c>
      <c r="F47" s="7" t="s">
        <v>224</v>
      </c>
      <c r="G47" s="8" t="s">
        <v>108</v>
      </c>
      <c r="H47" s="6" t="s">
        <v>27</v>
      </c>
      <c r="I47" s="6" t="s">
        <v>225</v>
      </c>
      <c r="J47" s="6" t="s">
        <v>149</v>
      </c>
      <c r="K47" s="8">
        <v>2021.0</v>
      </c>
      <c r="L47" s="7" t="s">
        <v>30</v>
      </c>
      <c r="M47" s="14"/>
      <c r="N47" s="3"/>
      <c r="O47" s="6"/>
      <c r="P47" s="6"/>
      <c r="Q47" s="3"/>
      <c r="R47" s="3"/>
    </row>
    <row r="48" ht="15.75" customHeight="1">
      <c r="A48" s="6" t="s">
        <v>226</v>
      </c>
      <c r="B48" s="6" t="s">
        <v>227</v>
      </c>
      <c r="C48" s="6"/>
      <c r="D48" s="6"/>
      <c r="E48" s="6" t="s">
        <v>228</v>
      </c>
      <c r="F48" s="7" t="s">
        <v>229</v>
      </c>
      <c r="G48" s="8" t="s">
        <v>48</v>
      </c>
      <c r="H48" s="6" t="s">
        <v>27</v>
      </c>
      <c r="I48" s="6" t="s">
        <v>230</v>
      </c>
      <c r="J48" s="6" t="s">
        <v>231</v>
      </c>
      <c r="K48" s="8">
        <v>2020.0</v>
      </c>
      <c r="L48" s="7" t="s">
        <v>30</v>
      </c>
      <c r="M48" s="15"/>
      <c r="N48" s="6"/>
      <c r="O48" s="6"/>
      <c r="P48" s="6"/>
      <c r="Q48" s="3"/>
      <c r="R48" s="3"/>
    </row>
    <row r="49" ht="15.75" customHeight="1">
      <c r="A49" s="4" t="s">
        <v>232</v>
      </c>
      <c r="B49" s="4" t="s">
        <v>233</v>
      </c>
      <c r="C49" s="3"/>
      <c r="D49" s="3"/>
      <c r="E49" s="4" t="s">
        <v>33</v>
      </c>
      <c r="F49" s="9" t="str">
        <f>"https://doi.org/"&amp;M49</f>
        <v>https://doi.org/10.3233/JAD-190202</v>
      </c>
      <c r="G49" s="10" t="s">
        <v>58</v>
      </c>
      <c r="H49" s="10" t="s">
        <v>35</v>
      </c>
      <c r="I49" s="4" t="s">
        <v>234</v>
      </c>
      <c r="J49" s="10" t="s">
        <v>33</v>
      </c>
      <c r="K49" s="10">
        <v>2019.0</v>
      </c>
      <c r="L49" s="10" t="s">
        <v>33</v>
      </c>
      <c r="M49" s="4" t="s">
        <v>235</v>
      </c>
      <c r="N49" s="3"/>
      <c r="O49" s="3"/>
      <c r="P49" s="3"/>
      <c r="Q49" s="3"/>
      <c r="R49" s="3"/>
    </row>
    <row r="50" ht="15.75" customHeight="1">
      <c r="A50" s="6" t="s">
        <v>236</v>
      </c>
      <c r="B50" s="6" t="s">
        <v>237</v>
      </c>
      <c r="C50" s="6"/>
      <c r="D50" s="6"/>
      <c r="E50" s="6" t="s">
        <v>238</v>
      </c>
      <c r="F50" s="7" t="s">
        <v>239</v>
      </c>
      <c r="G50" s="8" t="s">
        <v>48</v>
      </c>
      <c r="H50" s="6" t="s">
        <v>27</v>
      </c>
      <c r="I50" s="6" t="s">
        <v>240</v>
      </c>
      <c r="J50" s="6" t="s">
        <v>149</v>
      </c>
      <c r="K50" s="8">
        <v>2019.0</v>
      </c>
      <c r="L50" s="7" t="s">
        <v>30</v>
      </c>
      <c r="M50" s="14"/>
      <c r="N50" s="3"/>
      <c r="O50" s="6"/>
      <c r="P50" s="6"/>
      <c r="Q50" s="6"/>
      <c r="R50" s="3"/>
    </row>
    <row r="51" ht="15.75" customHeight="1">
      <c r="A51" s="6" t="s">
        <v>241</v>
      </c>
      <c r="B51" s="6" t="s">
        <v>242</v>
      </c>
      <c r="C51" s="6"/>
      <c r="D51" s="6"/>
      <c r="E51" s="6" t="s">
        <v>243</v>
      </c>
      <c r="F51" s="7" t="s">
        <v>244</v>
      </c>
      <c r="G51" s="8" t="s">
        <v>108</v>
      </c>
      <c r="H51" s="6" t="s">
        <v>27</v>
      </c>
      <c r="I51" s="6" t="s">
        <v>245</v>
      </c>
      <c r="J51" s="6" t="s">
        <v>149</v>
      </c>
      <c r="K51" s="8">
        <v>2020.0</v>
      </c>
      <c r="L51" s="7" t="s">
        <v>30</v>
      </c>
      <c r="M51" s="6"/>
      <c r="N51" s="6"/>
      <c r="O51" s="6"/>
      <c r="P51" s="3"/>
      <c r="Q51" s="3"/>
      <c r="R51" s="3"/>
    </row>
    <row r="52" ht="15.75" customHeight="1">
      <c r="A52" s="6" t="s">
        <v>246</v>
      </c>
      <c r="B52" s="6" t="s">
        <v>247</v>
      </c>
      <c r="C52" s="6"/>
      <c r="D52" s="6"/>
      <c r="E52" s="6" t="s">
        <v>248</v>
      </c>
      <c r="F52" s="7" t="s">
        <v>249</v>
      </c>
      <c r="G52" s="8" t="s">
        <v>108</v>
      </c>
      <c r="H52" s="6" t="s">
        <v>27</v>
      </c>
      <c r="I52" s="6" t="s">
        <v>250</v>
      </c>
      <c r="J52" s="6" t="s">
        <v>149</v>
      </c>
      <c r="K52" s="8">
        <v>2022.0</v>
      </c>
      <c r="L52" s="7" t="s">
        <v>30</v>
      </c>
      <c r="M52" s="6"/>
      <c r="N52" s="6"/>
      <c r="O52" s="6"/>
      <c r="P52" s="3"/>
      <c r="Q52" s="6"/>
      <c r="R52" s="3"/>
    </row>
    <row r="53" ht="15.75" customHeight="1">
      <c r="A53" s="4" t="s">
        <v>251</v>
      </c>
      <c r="B53" s="4" t="s">
        <v>252</v>
      </c>
      <c r="C53" s="4" t="s">
        <v>253</v>
      </c>
      <c r="D53" s="4" t="s">
        <v>254</v>
      </c>
      <c r="E53" s="4" t="s">
        <v>255</v>
      </c>
      <c r="F53" s="5" t="str">
        <f>HYPERLINK("http://dx.doi.org/10.33588/rn.4102.2004547","http://dx.doi.org/10.33588/rn.4102.2004547")</f>
        <v>http://dx.doi.org/10.33588/rn.4102.2004547</v>
      </c>
      <c r="G53" s="3"/>
      <c r="H53" s="3"/>
      <c r="I53" s="3"/>
      <c r="J53" s="3"/>
      <c r="K53" s="3"/>
      <c r="L53" s="3"/>
      <c r="M53" s="3"/>
      <c r="N53" s="3"/>
      <c r="O53" s="3"/>
      <c r="P53" s="3"/>
      <c r="Q53" s="3"/>
      <c r="R53" s="3"/>
    </row>
    <row r="54" ht="15.75" customHeight="1">
      <c r="A54" s="4" t="s">
        <v>256</v>
      </c>
      <c r="B54" s="4" t="s">
        <v>257</v>
      </c>
      <c r="C54" s="3"/>
      <c r="D54" s="3"/>
      <c r="E54" s="4" t="s">
        <v>258</v>
      </c>
      <c r="F54" s="9" t="s">
        <v>259</v>
      </c>
      <c r="G54" s="4" t="s">
        <v>260</v>
      </c>
      <c r="H54" s="4" t="s">
        <v>261</v>
      </c>
      <c r="I54" s="4" t="s">
        <v>262</v>
      </c>
      <c r="J54" s="4" t="s">
        <v>149</v>
      </c>
      <c r="K54" s="10">
        <v>2011.0</v>
      </c>
      <c r="L54" s="3"/>
      <c r="M54" s="4" t="s">
        <v>263</v>
      </c>
      <c r="N54" s="3"/>
      <c r="O54" s="3"/>
      <c r="P54" s="4" t="s">
        <v>8</v>
      </c>
      <c r="Q54" s="4" t="s">
        <v>264</v>
      </c>
      <c r="R54" s="3"/>
    </row>
    <row r="55" ht="15.75" customHeight="1">
      <c r="A55" s="6" t="s">
        <v>265</v>
      </c>
      <c r="B55" s="6" t="s">
        <v>266</v>
      </c>
      <c r="C55" s="6"/>
      <c r="D55" s="6"/>
      <c r="E55" s="6" t="s">
        <v>267</v>
      </c>
      <c r="F55" s="7" t="s">
        <v>268</v>
      </c>
      <c r="G55" s="8" t="s">
        <v>48</v>
      </c>
      <c r="H55" s="6" t="s">
        <v>27</v>
      </c>
      <c r="I55" s="6" t="s">
        <v>269</v>
      </c>
      <c r="J55" s="6" t="s">
        <v>149</v>
      </c>
      <c r="K55" s="8">
        <v>2023.0</v>
      </c>
      <c r="L55" s="7" t="s">
        <v>30</v>
      </c>
      <c r="M55" s="3"/>
      <c r="N55" s="3"/>
      <c r="O55" s="6"/>
      <c r="P55" s="6"/>
      <c r="Q55" s="3"/>
      <c r="R55" s="3"/>
    </row>
    <row r="56" ht="15.75" customHeight="1">
      <c r="A56" s="6" t="s">
        <v>270</v>
      </c>
      <c r="B56" s="6" t="s">
        <v>271</v>
      </c>
      <c r="C56" s="6"/>
      <c r="D56" s="6"/>
      <c r="E56" s="6" t="s">
        <v>272</v>
      </c>
      <c r="F56" s="7" t="s">
        <v>273</v>
      </c>
      <c r="G56" s="8" t="s">
        <v>108</v>
      </c>
      <c r="H56" s="6" t="s">
        <v>27</v>
      </c>
      <c r="I56" s="6" t="s">
        <v>274</v>
      </c>
      <c r="J56" s="6" t="s">
        <v>149</v>
      </c>
      <c r="K56" s="8">
        <v>2020.0</v>
      </c>
      <c r="L56" s="13" t="s">
        <v>30</v>
      </c>
      <c r="M56" s="3"/>
      <c r="N56" s="3"/>
      <c r="O56" s="3"/>
      <c r="P56" s="3"/>
      <c r="Q56" s="3"/>
      <c r="R56" s="3"/>
    </row>
    <row r="57" ht="15.75" customHeight="1">
      <c r="A57" s="6" t="s">
        <v>275</v>
      </c>
      <c r="B57" s="6" t="s">
        <v>276</v>
      </c>
      <c r="C57" s="6"/>
      <c r="D57" s="6"/>
      <c r="E57" s="6" t="s">
        <v>277</v>
      </c>
      <c r="F57" s="7" t="s">
        <v>278</v>
      </c>
      <c r="G57" s="8" t="s">
        <v>108</v>
      </c>
      <c r="H57" s="6" t="s">
        <v>27</v>
      </c>
      <c r="I57" s="6" t="s">
        <v>279</v>
      </c>
      <c r="J57" s="6"/>
      <c r="K57" s="8">
        <v>2019.0</v>
      </c>
      <c r="L57" s="13" t="s">
        <v>30</v>
      </c>
      <c r="M57" s="3"/>
      <c r="N57" s="3"/>
      <c r="O57" s="3"/>
      <c r="P57" s="3"/>
      <c r="Q57" s="3"/>
      <c r="R57" s="3"/>
    </row>
    <row r="58" ht="15.75" customHeight="1">
      <c r="A58" s="4" t="s">
        <v>280</v>
      </c>
      <c r="B58" s="4" t="s">
        <v>281</v>
      </c>
      <c r="C58" s="3"/>
      <c r="D58" s="3"/>
      <c r="E58" s="4" t="s">
        <v>33</v>
      </c>
      <c r="F58" s="9" t="str">
        <f>"https://doi.org/"&amp;M58</f>
        <v>https://doi.org/10.1186/s13054-016-1208-6</v>
      </c>
      <c r="G58" s="10" t="s">
        <v>48</v>
      </c>
      <c r="H58" s="10" t="s">
        <v>35</v>
      </c>
      <c r="I58" s="4" t="s">
        <v>282</v>
      </c>
      <c r="J58" s="4" t="s">
        <v>33</v>
      </c>
      <c r="K58" s="10">
        <v>2016.0</v>
      </c>
      <c r="L58" s="3" t="s">
        <v>33</v>
      </c>
      <c r="M58" s="4" t="s">
        <v>283</v>
      </c>
      <c r="N58" s="3"/>
      <c r="O58" s="3"/>
      <c r="P58" s="3"/>
      <c r="Q58" s="3"/>
      <c r="R58" s="3"/>
    </row>
    <row r="59" ht="15.75" customHeight="1">
      <c r="A59" s="6" t="s">
        <v>284</v>
      </c>
      <c r="B59" s="6" t="s">
        <v>285</v>
      </c>
      <c r="C59" s="6"/>
      <c r="D59" s="6"/>
      <c r="E59" s="6" t="s">
        <v>286</v>
      </c>
      <c r="F59" s="7" t="s">
        <v>287</v>
      </c>
      <c r="G59" s="8" t="s">
        <v>108</v>
      </c>
      <c r="H59" s="6" t="s">
        <v>27</v>
      </c>
      <c r="I59" s="6" t="s">
        <v>288</v>
      </c>
      <c r="J59" s="6" t="s">
        <v>149</v>
      </c>
      <c r="K59" s="8">
        <v>2020.0</v>
      </c>
      <c r="L59" s="7" t="s">
        <v>30</v>
      </c>
      <c r="M59" s="6"/>
      <c r="N59" s="6"/>
      <c r="O59" s="6"/>
      <c r="P59" s="3"/>
      <c r="Q59" s="3"/>
      <c r="R59" s="3"/>
    </row>
    <row r="60" ht="15.75" customHeight="1">
      <c r="A60" s="4" t="s">
        <v>289</v>
      </c>
      <c r="B60" s="4" t="s">
        <v>290</v>
      </c>
      <c r="C60" s="3"/>
      <c r="D60" s="3"/>
      <c r="E60" s="4" t="s">
        <v>291</v>
      </c>
      <c r="F60" s="9" t="s">
        <v>292</v>
      </c>
      <c r="G60" s="4" t="s">
        <v>58</v>
      </c>
      <c r="H60" s="4" t="s">
        <v>293</v>
      </c>
      <c r="I60" s="4" t="s">
        <v>294</v>
      </c>
      <c r="J60" s="4" t="s">
        <v>295</v>
      </c>
      <c r="K60" s="4" t="s">
        <v>263</v>
      </c>
      <c r="L60" s="3"/>
      <c r="M60" s="3"/>
      <c r="N60" s="4" t="s">
        <v>8</v>
      </c>
      <c r="O60" s="4" t="s">
        <v>296</v>
      </c>
      <c r="P60" s="10">
        <v>2012.0</v>
      </c>
      <c r="Q60" s="3"/>
      <c r="R60" s="10">
        <v>26.0</v>
      </c>
    </row>
    <row r="61" ht="15.75" customHeight="1">
      <c r="A61" s="6" t="s">
        <v>297</v>
      </c>
      <c r="B61" s="6" t="s">
        <v>298</v>
      </c>
      <c r="C61" s="6"/>
      <c r="D61" s="6"/>
      <c r="E61" s="6" t="s">
        <v>299</v>
      </c>
      <c r="F61" s="7" t="s">
        <v>300</v>
      </c>
      <c r="G61" s="8" t="s">
        <v>108</v>
      </c>
      <c r="H61" s="6" t="s">
        <v>27</v>
      </c>
      <c r="I61" s="6" t="s">
        <v>301</v>
      </c>
      <c r="J61" s="6" t="s">
        <v>149</v>
      </c>
      <c r="K61" s="8">
        <v>2021.0</v>
      </c>
      <c r="L61" s="13" t="s">
        <v>30</v>
      </c>
      <c r="M61" s="3"/>
      <c r="N61" s="3"/>
      <c r="O61" s="3"/>
      <c r="P61" s="3"/>
      <c r="Q61" s="3"/>
      <c r="R61" s="3"/>
    </row>
    <row r="62" ht="15.75" customHeight="1">
      <c r="A62" s="6" t="s">
        <v>302</v>
      </c>
      <c r="B62" s="16" t="s">
        <v>303</v>
      </c>
      <c r="C62" s="16"/>
      <c r="D62" s="16"/>
      <c r="E62" s="6" t="s">
        <v>304</v>
      </c>
      <c r="F62" s="3"/>
      <c r="G62" s="8" t="s">
        <v>108</v>
      </c>
      <c r="H62" s="6" t="s">
        <v>27</v>
      </c>
      <c r="I62" s="6" t="s">
        <v>305</v>
      </c>
      <c r="J62" s="3"/>
      <c r="K62" s="8">
        <v>2014.0</v>
      </c>
      <c r="L62" s="7" t="s">
        <v>30</v>
      </c>
      <c r="M62" s="3"/>
      <c r="N62" s="3"/>
      <c r="O62" s="3"/>
      <c r="P62" s="3"/>
      <c r="Q62" s="3"/>
      <c r="R62" s="3"/>
    </row>
    <row r="63" ht="15.75" customHeight="1">
      <c r="A63" s="6" t="s">
        <v>306</v>
      </c>
      <c r="B63" s="6" t="s">
        <v>307</v>
      </c>
      <c r="C63" s="6"/>
      <c r="D63" s="6"/>
      <c r="E63" s="6" t="s">
        <v>308</v>
      </c>
      <c r="F63" s="7" t="s">
        <v>309</v>
      </c>
      <c r="G63" s="8" t="s">
        <v>108</v>
      </c>
      <c r="H63" s="6" t="s">
        <v>27</v>
      </c>
      <c r="I63" s="6" t="s">
        <v>310</v>
      </c>
      <c r="J63" s="6" t="s">
        <v>149</v>
      </c>
      <c r="K63" s="8">
        <v>2019.0</v>
      </c>
      <c r="L63" s="7" t="s">
        <v>30</v>
      </c>
      <c r="M63" s="6"/>
      <c r="N63" s="6"/>
      <c r="O63" s="3"/>
      <c r="P63" s="6"/>
      <c r="Q63" s="3"/>
      <c r="R63" s="6"/>
    </row>
    <row r="64" ht="15.75" customHeight="1">
      <c r="A64" s="6" t="s">
        <v>311</v>
      </c>
      <c r="B64" s="6" t="s">
        <v>312</v>
      </c>
      <c r="C64" s="6"/>
      <c r="D64" s="6"/>
      <c r="E64" s="6" t="s">
        <v>313</v>
      </c>
      <c r="F64" s="7" t="s">
        <v>314</v>
      </c>
      <c r="G64" s="8" t="s">
        <v>48</v>
      </c>
      <c r="H64" s="6" t="s">
        <v>27</v>
      </c>
      <c r="I64" s="6" t="s">
        <v>315</v>
      </c>
      <c r="J64" s="6" t="s">
        <v>149</v>
      </c>
      <c r="K64" s="8">
        <v>2019.0</v>
      </c>
      <c r="L64" s="7" t="s">
        <v>30</v>
      </c>
      <c r="M64" s="14"/>
      <c r="N64" s="3"/>
      <c r="O64" s="6"/>
      <c r="P64" s="6"/>
      <c r="Q64" s="6"/>
      <c r="R64" s="3"/>
    </row>
    <row r="65" ht="15.75" customHeight="1">
      <c r="A65" s="6" t="s">
        <v>316</v>
      </c>
      <c r="B65" s="6" t="s">
        <v>317</v>
      </c>
      <c r="C65" s="6"/>
      <c r="D65" s="6"/>
      <c r="E65" s="6" t="s">
        <v>318</v>
      </c>
      <c r="F65" s="7" t="s">
        <v>319</v>
      </c>
      <c r="G65" s="8" t="s">
        <v>108</v>
      </c>
      <c r="H65" s="6" t="s">
        <v>27</v>
      </c>
      <c r="I65" s="6" t="s">
        <v>320</v>
      </c>
      <c r="J65" s="6" t="s">
        <v>149</v>
      </c>
      <c r="K65" s="8">
        <v>2019.0</v>
      </c>
      <c r="L65" s="7" t="s">
        <v>30</v>
      </c>
      <c r="M65" s="6"/>
      <c r="N65" s="6"/>
      <c r="O65" s="3"/>
      <c r="P65" s="6"/>
      <c r="Q65" s="3"/>
      <c r="R65" s="6"/>
    </row>
    <row r="66" ht="15.75" customHeight="1">
      <c r="A66" s="6" t="s">
        <v>321</v>
      </c>
      <c r="B66" s="6" t="s">
        <v>322</v>
      </c>
      <c r="C66" s="6"/>
      <c r="D66" s="6"/>
      <c r="E66" s="6" t="s">
        <v>323</v>
      </c>
      <c r="F66" s="7" t="s">
        <v>324</v>
      </c>
      <c r="G66" s="8" t="s">
        <v>48</v>
      </c>
      <c r="H66" s="6" t="s">
        <v>27</v>
      </c>
      <c r="I66" s="6" t="s">
        <v>325</v>
      </c>
      <c r="J66" s="6" t="s">
        <v>149</v>
      </c>
      <c r="K66" s="8">
        <v>2023.0</v>
      </c>
      <c r="L66" s="7" t="s">
        <v>30</v>
      </c>
      <c r="M66" s="3"/>
      <c r="N66" s="3"/>
      <c r="O66" s="6"/>
      <c r="P66" s="6"/>
      <c r="Q66" s="3"/>
      <c r="R66" s="3"/>
    </row>
    <row r="67" ht="15.75" customHeight="1">
      <c r="A67" s="6" t="s">
        <v>326</v>
      </c>
      <c r="B67" s="6" t="s">
        <v>327</v>
      </c>
      <c r="C67" s="6"/>
      <c r="D67" s="6"/>
      <c r="E67" s="6" t="s">
        <v>328</v>
      </c>
      <c r="F67" s="7" t="s">
        <v>329</v>
      </c>
      <c r="G67" s="8" t="s">
        <v>108</v>
      </c>
      <c r="H67" s="6" t="s">
        <v>27</v>
      </c>
      <c r="I67" s="6" t="s">
        <v>330</v>
      </c>
      <c r="J67" s="6" t="s">
        <v>149</v>
      </c>
      <c r="K67" s="8">
        <v>2019.0</v>
      </c>
      <c r="L67" s="7" t="s">
        <v>30</v>
      </c>
      <c r="M67" s="6"/>
      <c r="N67" s="6"/>
      <c r="O67" s="3"/>
      <c r="P67" s="6"/>
      <c r="Q67" s="3"/>
      <c r="R67" s="6"/>
    </row>
    <row r="68" ht="15.75" customHeight="1">
      <c r="A68" s="6" t="s">
        <v>331</v>
      </c>
      <c r="B68" s="6" t="s">
        <v>332</v>
      </c>
      <c r="C68" s="6"/>
      <c r="D68" s="6"/>
      <c r="E68" s="6" t="s">
        <v>333</v>
      </c>
      <c r="F68" s="7" t="s">
        <v>334</v>
      </c>
      <c r="G68" s="8" t="s">
        <v>41</v>
      </c>
      <c r="H68" s="6" t="s">
        <v>27</v>
      </c>
      <c r="I68" s="6" t="s">
        <v>335</v>
      </c>
      <c r="J68" s="6" t="s">
        <v>29</v>
      </c>
      <c r="K68" s="8">
        <v>2006.0</v>
      </c>
      <c r="L68" s="7" t="s">
        <v>30</v>
      </c>
      <c r="M68" s="6"/>
      <c r="N68" s="3"/>
      <c r="O68" s="3"/>
      <c r="P68" s="3"/>
      <c r="Q68" s="3"/>
      <c r="R68" s="6"/>
    </row>
    <row r="69" ht="15.75" customHeight="1">
      <c r="A69" s="6" t="s">
        <v>336</v>
      </c>
      <c r="B69" s="6" t="s">
        <v>337</v>
      </c>
      <c r="C69" s="6"/>
      <c r="D69" s="6"/>
      <c r="E69" s="6" t="s">
        <v>338</v>
      </c>
      <c r="F69" s="7" t="s">
        <v>339</v>
      </c>
      <c r="G69" s="8" t="s">
        <v>108</v>
      </c>
      <c r="H69" s="6" t="s">
        <v>27</v>
      </c>
      <c r="I69" s="6" t="s">
        <v>340</v>
      </c>
      <c r="J69" s="6" t="s">
        <v>341</v>
      </c>
      <c r="K69" s="8">
        <v>2010.0</v>
      </c>
      <c r="L69" s="7" t="s">
        <v>30</v>
      </c>
      <c r="M69" s="3"/>
      <c r="N69" s="6"/>
      <c r="O69" s="3"/>
      <c r="P69" s="3"/>
      <c r="Q69" s="3"/>
      <c r="R69" s="3"/>
    </row>
    <row r="70" ht="15.75" customHeight="1">
      <c r="A70" s="6" t="s">
        <v>342</v>
      </c>
      <c r="B70" s="6" t="s">
        <v>343</v>
      </c>
      <c r="C70" s="6"/>
      <c r="D70" s="6"/>
      <c r="E70" s="17" t="s">
        <v>344</v>
      </c>
      <c r="F70" s="7" t="s">
        <v>345</v>
      </c>
      <c r="G70" s="8" t="s">
        <v>108</v>
      </c>
      <c r="H70" s="6" t="s">
        <v>27</v>
      </c>
      <c r="I70" s="6" t="s">
        <v>346</v>
      </c>
      <c r="J70" s="3"/>
      <c r="K70" s="8">
        <v>2011.0</v>
      </c>
      <c r="L70" s="7" t="s">
        <v>30</v>
      </c>
      <c r="M70" s="6"/>
      <c r="N70" s="6"/>
      <c r="O70" s="3"/>
      <c r="P70" s="6"/>
      <c r="Q70" s="3"/>
      <c r="R70" s="6"/>
    </row>
    <row r="71" ht="15.75" customHeight="1">
      <c r="A71" s="6" t="s">
        <v>347</v>
      </c>
      <c r="B71" s="6" t="s">
        <v>348</v>
      </c>
      <c r="C71" s="6"/>
      <c r="D71" s="6"/>
      <c r="E71" s="6" t="s">
        <v>349</v>
      </c>
      <c r="F71" s="7" t="s">
        <v>350</v>
      </c>
      <c r="G71" s="8" t="s">
        <v>108</v>
      </c>
      <c r="H71" s="6" t="s">
        <v>27</v>
      </c>
      <c r="I71" s="6" t="s">
        <v>351</v>
      </c>
      <c r="J71" s="6" t="s">
        <v>29</v>
      </c>
      <c r="K71" s="8">
        <v>2016.0</v>
      </c>
      <c r="L71" s="7" t="s">
        <v>30</v>
      </c>
      <c r="M71" s="6"/>
      <c r="N71" s="6"/>
      <c r="O71" s="6"/>
      <c r="P71" s="6"/>
      <c r="Q71" s="6"/>
      <c r="R71" s="6"/>
    </row>
    <row r="72" ht="15.75" customHeight="1">
      <c r="A72" s="6" t="s">
        <v>352</v>
      </c>
      <c r="B72" s="6" t="s">
        <v>353</v>
      </c>
      <c r="C72" s="6"/>
      <c r="D72" s="6"/>
      <c r="E72" s="6" t="s">
        <v>354</v>
      </c>
      <c r="F72" s="7" t="s">
        <v>355</v>
      </c>
      <c r="G72" s="8" t="s">
        <v>108</v>
      </c>
      <c r="H72" s="6" t="s">
        <v>27</v>
      </c>
      <c r="I72" s="6" t="s">
        <v>356</v>
      </c>
      <c r="J72" s="6" t="s">
        <v>341</v>
      </c>
      <c r="K72" s="8">
        <v>2020.0</v>
      </c>
      <c r="L72" s="7" t="s">
        <v>30</v>
      </c>
      <c r="M72" s="6"/>
      <c r="N72" s="6"/>
      <c r="O72" s="3"/>
      <c r="P72" s="3"/>
      <c r="Q72" s="3"/>
      <c r="R72" s="6"/>
    </row>
    <row r="73" ht="15.75" customHeight="1">
      <c r="A73" s="6" t="s">
        <v>357</v>
      </c>
      <c r="B73" s="6" t="s">
        <v>358</v>
      </c>
      <c r="C73" s="6"/>
      <c r="D73" s="6"/>
      <c r="E73" s="6" t="s">
        <v>359</v>
      </c>
      <c r="F73" s="7" t="s">
        <v>360</v>
      </c>
      <c r="G73" s="8" t="s">
        <v>214</v>
      </c>
      <c r="H73" s="6" t="s">
        <v>27</v>
      </c>
      <c r="I73" s="6" t="s">
        <v>361</v>
      </c>
      <c r="J73" s="6" t="s">
        <v>341</v>
      </c>
      <c r="K73" s="8">
        <v>2018.0</v>
      </c>
      <c r="L73" s="7" t="s">
        <v>30</v>
      </c>
      <c r="M73" s="3"/>
      <c r="N73" s="3"/>
      <c r="O73" s="3"/>
      <c r="P73" s="6"/>
      <c r="Q73" s="6"/>
      <c r="R73" s="3"/>
    </row>
    <row r="74" ht="15.75" customHeight="1">
      <c r="A74" s="6" t="s">
        <v>362</v>
      </c>
      <c r="B74" s="6" t="s">
        <v>363</v>
      </c>
      <c r="C74" s="6"/>
      <c r="D74" s="6"/>
      <c r="E74" s="6" t="s">
        <v>364</v>
      </c>
      <c r="F74" s="3"/>
      <c r="G74" s="8" t="s">
        <v>41</v>
      </c>
      <c r="H74" s="6" t="s">
        <v>27</v>
      </c>
      <c r="I74" s="6" t="s">
        <v>365</v>
      </c>
      <c r="J74" s="6" t="s">
        <v>341</v>
      </c>
      <c r="K74" s="8">
        <v>2007.0</v>
      </c>
      <c r="L74" s="7" t="s">
        <v>30</v>
      </c>
      <c r="M74" s="6"/>
      <c r="N74" s="3"/>
      <c r="O74" s="3"/>
      <c r="P74" s="3"/>
      <c r="Q74" s="3"/>
      <c r="R74" s="6"/>
    </row>
    <row r="75" ht="15.75" customHeight="1">
      <c r="A75" s="4" t="s">
        <v>366</v>
      </c>
      <c r="B75" s="4" t="s">
        <v>367</v>
      </c>
      <c r="C75" s="3"/>
      <c r="D75" s="3"/>
      <c r="E75" s="4" t="s">
        <v>368</v>
      </c>
      <c r="F75" s="9" t="s">
        <v>369</v>
      </c>
      <c r="G75" s="4" t="s">
        <v>41</v>
      </c>
      <c r="H75" s="4" t="s">
        <v>261</v>
      </c>
      <c r="I75" s="4" t="s">
        <v>370</v>
      </c>
      <c r="J75" s="4" t="s">
        <v>341</v>
      </c>
      <c r="K75" s="10">
        <v>2009.0</v>
      </c>
      <c r="L75" s="3"/>
      <c r="M75" s="4" t="s">
        <v>263</v>
      </c>
      <c r="N75" s="3"/>
      <c r="O75" s="3"/>
      <c r="P75" s="4" t="s">
        <v>8</v>
      </c>
      <c r="Q75" s="18" t="s">
        <v>371</v>
      </c>
      <c r="R75" s="3"/>
    </row>
    <row r="76" ht="15.75" customHeight="1">
      <c r="A76" s="6" t="s">
        <v>372</v>
      </c>
      <c r="B76" s="6" t="s">
        <v>373</v>
      </c>
      <c r="C76" s="6"/>
      <c r="D76" s="6"/>
      <c r="E76" s="6" t="s">
        <v>374</v>
      </c>
      <c r="F76" s="7" t="s">
        <v>375</v>
      </c>
      <c r="G76" s="8" t="s">
        <v>108</v>
      </c>
      <c r="H76" s="6" t="s">
        <v>27</v>
      </c>
      <c r="I76" s="6" t="s">
        <v>376</v>
      </c>
      <c r="J76" s="6" t="s">
        <v>377</v>
      </c>
      <c r="K76" s="8">
        <v>2020.0</v>
      </c>
      <c r="L76" s="19" t="s">
        <v>30</v>
      </c>
      <c r="M76" s="6"/>
      <c r="N76" s="6"/>
      <c r="O76" s="3"/>
      <c r="P76" s="6"/>
      <c r="Q76" s="6"/>
      <c r="R76" s="6"/>
    </row>
    <row r="77" ht="15.75" customHeight="1">
      <c r="A77" s="6" t="s">
        <v>378</v>
      </c>
      <c r="B77" s="6" t="s">
        <v>379</v>
      </c>
      <c r="C77" s="6"/>
      <c r="D77" s="6"/>
      <c r="E77" s="6" t="s">
        <v>380</v>
      </c>
      <c r="F77" s="7" t="s">
        <v>381</v>
      </c>
      <c r="G77" s="8" t="s">
        <v>108</v>
      </c>
      <c r="H77" s="6" t="s">
        <v>27</v>
      </c>
      <c r="I77" s="6" t="s">
        <v>382</v>
      </c>
      <c r="J77" s="6" t="s">
        <v>231</v>
      </c>
      <c r="K77" s="8">
        <v>2023.0</v>
      </c>
      <c r="L77" s="7" t="s">
        <v>30</v>
      </c>
      <c r="M77" s="6"/>
      <c r="N77" s="6"/>
      <c r="O77" s="6"/>
      <c r="P77" s="3"/>
      <c r="Q77" s="3"/>
      <c r="R77" s="6"/>
    </row>
    <row r="78" ht="15.75" customHeight="1">
      <c r="A78" s="4" t="s">
        <v>383</v>
      </c>
      <c r="B78" s="4" t="s">
        <v>384</v>
      </c>
      <c r="C78" s="3"/>
      <c r="D78" s="3"/>
      <c r="E78" s="4" t="s">
        <v>385</v>
      </c>
      <c r="F78" s="9" t="s">
        <v>386</v>
      </c>
      <c r="G78" s="4" t="s">
        <v>41</v>
      </c>
      <c r="H78" s="4" t="s">
        <v>261</v>
      </c>
      <c r="I78" s="4" t="s">
        <v>387</v>
      </c>
      <c r="J78" s="4" t="s">
        <v>149</v>
      </c>
      <c r="K78" s="10">
        <v>2007.0</v>
      </c>
      <c r="L78" s="3"/>
      <c r="M78" s="4" t="s">
        <v>263</v>
      </c>
      <c r="N78" s="3"/>
      <c r="O78" s="3"/>
      <c r="P78" s="4" t="s">
        <v>8</v>
      </c>
      <c r="Q78" s="18" t="s">
        <v>264</v>
      </c>
      <c r="R78" s="3"/>
    </row>
    <row r="79" ht="15.75" customHeight="1">
      <c r="A79" s="6" t="s">
        <v>388</v>
      </c>
      <c r="B79" s="6" t="s">
        <v>389</v>
      </c>
      <c r="C79" s="6"/>
      <c r="D79" s="6"/>
      <c r="E79" s="6" t="s">
        <v>390</v>
      </c>
      <c r="F79" s="7" t="s">
        <v>391</v>
      </c>
      <c r="G79" s="8" t="s">
        <v>108</v>
      </c>
      <c r="H79" s="6" t="s">
        <v>27</v>
      </c>
      <c r="I79" s="6" t="s">
        <v>392</v>
      </c>
      <c r="J79" s="6"/>
      <c r="K79" s="8">
        <v>2006.0</v>
      </c>
      <c r="L79" s="7" t="s">
        <v>30</v>
      </c>
      <c r="M79" s="6"/>
      <c r="N79" s="6"/>
      <c r="O79" s="3"/>
      <c r="P79" s="3"/>
      <c r="Q79" s="6"/>
      <c r="R79" s="3"/>
    </row>
    <row r="80" ht="15.75" customHeight="1">
      <c r="A80" s="6" t="s">
        <v>393</v>
      </c>
      <c r="B80" s="6" t="s">
        <v>394</v>
      </c>
      <c r="C80" s="6"/>
      <c r="D80" s="6"/>
      <c r="E80" s="6" t="s">
        <v>395</v>
      </c>
      <c r="F80" s="7" t="s">
        <v>396</v>
      </c>
      <c r="G80" s="8" t="s">
        <v>108</v>
      </c>
      <c r="H80" s="6" t="s">
        <v>27</v>
      </c>
      <c r="I80" s="6" t="s">
        <v>397</v>
      </c>
      <c r="J80" s="6" t="s">
        <v>29</v>
      </c>
      <c r="K80" s="8">
        <v>2013.0</v>
      </c>
      <c r="L80" s="7" t="s">
        <v>30</v>
      </c>
      <c r="M80" s="3"/>
      <c r="N80" s="6"/>
      <c r="O80" s="3"/>
      <c r="P80" s="3"/>
      <c r="Q80" s="3"/>
      <c r="R80" s="3"/>
    </row>
    <row r="81" ht="15.75" customHeight="1">
      <c r="A81" s="6" t="s">
        <v>398</v>
      </c>
      <c r="B81" s="6" t="s">
        <v>399</v>
      </c>
      <c r="C81" s="6"/>
      <c r="D81" s="6"/>
      <c r="E81" s="6" t="s">
        <v>400</v>
      </c>
      <c r="F81" s="7" t="s">
        <v>401</v>
      </c>
      <c r="G81" s="8" t="s">
        <v>48</v>
      </c>
      <c r="H81" s="6" t="s">
        <v>27</v>
      </c>
      <c r="I81" s="6" t="s">
        <v>402</v>
      </c>
      <c r="J81" s="6" t="s">
        <v>231</v>
      </c>
      <c r="K81" s="8">
        <v>2023.0</v>
      </c>
      <c r="L81" s="7" t="s">
        <v>30</v>
      </c>
      <c r="M81" s="6"/>
      <c r="N81" s="6"/>
      <c r="O81" s="6"/>
      <c r="P81" s="3"/>
      <c r="Q81" s="3"/>
      <c r="R81" s="6"/>
    </row>
    <row r="82" ht="15.75" customHeight="1">
      <c r="A82" s="4" t="s">
        <v>403</v>
      </c>
      <c r="B82" s="4" t="s">
        <v>404</v>
      </c>
      <c r="C82" s="3"/>
      <c r="D82" s="3"/>
      <c r="E82" s="4" t="s">
        <v>405</v>
      </c>
      <c r="F82" s="9" t="s">
        <v>406</v>
      </c>
      <c r="G82" s="4" t="s">
        <v>260</v>
      </c>
      <c r="H82" s="4" t="s">
        <v>261</v>
      </c>
      <c r="I82" s="4" t="s">
        <v>407</v>
      </c>
      <c r="J82" s="4" t="s">
        <v>341</v>
      </c>
      <c r="K82" s="10">
        <v>2020.0</v>
      </c>
      <c r="L82" s="3"/>
      <c r="M82" s="4" t="s">
        <v>263</v>
      </c>
      <c r="N82" s="3"/>
      <c r="O82" s="3"/>
      <c r="P82" s="4" t="s">
        <v>8</v>
      </c>
      <c r="Q82" s="4" t="s">
        <v>408</v>
      </c>
      <c r="R82" s="3"/>
    </row>
    <row r="83" ht="15.75" customHeight="1">
      <c r="A83" s="6" t="s">
        <v>409</v>
      </c>
      <c r="B83" s="6" t="s">
        <v>410</v>
      </c>
      <c r="C83" s="6"/>
      <c r="D83" s="6"/>
      <c r="E83" s="6" t="s">
        <v>411</v>
      </c>
      <c r="F83" s="7" t="s">
        <v>412</v>
      </c>
      <c r="G83" s="8" t="s">
        <v>48</v>
      </c>
      <c r="H83" s="6" t="s">
        <v>27</v>
      </c>
      <c r="I83" s="6" t="s">
        <v>413</v>
      </c>
      <c r="J83" s="3"/>
      <c r="K83" s="8">
        <v>2000.0</v>
      </c>
      <c r="L83" s="7" t="s">
        <v>30</v>
      </c>
      <c r="M83" s="3"/>
      <c r="N83" s="6"/>
      <c r="O83" s="6"/>
      <c r="P83" s="6"/>
      <c r="Q83" s="6"/>
      <c r="R83" s="6"/>
    </row>
    <row r="84" ht="15.75" customHeight="1">
      <c r="A84" s="4" t="s">
        <v>414</v>
      </c>
      <c r="B84" s="4" t="s">
        <v>415</v>
      </c>
      <c r="C84" s="3"/>
      <c r="D84" s="3"/>
      <c r="E84" s="4" t="s">
        <v>33</v>
      </c>
      <c r="F84" s="9" t="str">
        <f>"https://doi.org/"&amp;M84</f>
        <v>https://doi.org/10.1017/s1481803500012549</v>
      </c>
      <c r="G84" s="10" t="s">
        <v>48</v>
      </c>
      <c r="H84" s="10" t="s">
        <v>35</v>
      </c>
      <c r="I84" s="4" t="s">
        <v>416</v>
      </c>
      <c r="J84" s="4" t="s">
        <v>33</v>
      </c>
      <c r="K84" s="10">
        <v>2010.0</v>
      </c>
      <c r="L84" s="3" t="s">
        <v>33</v>
      </c>
      <c r="M84" s="4" t="s">
        <v>417</v>
      </c>
      <c r="N84" s="3"/>
      <c r="O84" s="3"/>
      <c r="P84" s="3"/>
      <c r="Q84" s="3"/>
      <c r="R84" s="3"/>
    </row>
    <row r="85" ht="15.75" customHeight="1">
      <c r="A85" s="4" t="s">
        <v>418</v>
      </c>
      <c r="B85" s="4" t="s">
        <v>419</v>
      </c>
      <c r="C85" s="4" t="s">
        <v>420</v>
      </c>
      <c r="D85" s="4" t="s">
        <v>421</v>
      </c>
      <c r="E85" s="4" t="s">
        <v>422</v>
      </c>
      <c r="F85" s="5" t="str">
        <f>HYPERLINK("http://dx.doi.org/10.17796/jcpd.36.1.1774746504g28656","http://dx.doi.org/10.17796/jcpd.36.1.1774746504g28656")</f>
        <v>http://dx.doi.org/10.17796/jcpd.36.1.1774746504g28656</v>
      </c>
      <c r="G85" s="3"/>
      <c r="H85" s="3"/>
      <c r="I85" s="3"/>
      <c r="J85" s="3"/>
      <c r="K85" s="3"/>
      <c r="L85" s="3"/>
      <c r="M85" s="3"/>
      <c r="N85" s="3"/>
      <c r="O85" s="3"/>
      <c r="P85" s="3"/>
      <c r="Q85" s="3"/>
      <c r="R85" s="3"/>
    </row>
    <row r="86" ht="15.75" customHeight="1">
      <c r="A86" s="4" t="s">
        <v>423</v>
      </c>
      <c r="B86" s="4" t="s">
        <v>424</v>
      </c>
      <c r="C86" s="3" t="s">
        <v>425</v>
      </c>
      <c r="D86" s="4" t="s">
        <v>426</v>
      </c>
      <c r="E86" s="4" t="s">
        <v>427</v>
      </c>
      <c r="F86" s="5" t="str">
        <f>HYPERLINK("http://dx.doi.org/10.1213/ANE.0000000000000728","http://dx.doi.org/10.1213/ANE.0000000000000728")</f>
        <v>http://dx.doi.org/10.1213/ANE.0000000000000728</v>
      </c>
      <c r="G86" s="3"/>
      <c r="H86" s="3"/>
      <c r="I86" s="3"/>
      <c r="J86" s="3"/>
      <c r="K86" s="3"/>
      <c r="L86" s="3"/>
      <c r="M86" s="3"/>
      <c r="N86" s="3"/>
      <c r="O86" s="3"/>
      <c r="P86" s="3"/>
      <c r="Q86" s="3"/>
      <c r="R86" s="3"/>
    </row>
    <row r="87" ht="15.75" customHeight="1">
      <c r="A87" s="6" t="s">
        <v>428</v>
      </c>
      <c r="B87" s="6" t="s">
        <v>429</v>
      </c>
      <c r="C87" s="6"/>
      <c r="D87" s="6"/>
      <c r="E87" s="6" t="s">
        <v>430</v>
      </c>
      <c r="F87" s="7" t="s">
        <v>431</v>
      </c>
      <c r="G87" s="8" t="s">
        <v>108</v>
      </c>
      <c r="H87" s="6" t="s">
        <v>27</v>
      </c>
      <c r="I87" s="6" t="s">
        <v>432</v>
      </c>
      <c r="J87" s="6" t="s">
        <v>149</v>
      </c>
      <c r="K87" s="8">
        <v>2020.0</v>
      </c>
      <c r="L87" s="7" t="s">
        <v>30</v>
      </c>
      <c r="M87" s="6"/>
      <c r="N87" s="6"/>
      <c r="O87" s="3"/>
      <c r="P87" s="3"/>
      <c r="Q87" s="3"/>
      <c r="R87" s="3"/>
    </row>
    <row r="88" ht="15.75" customHeight="1">
      <c r="A88" s="6" t="s">
        <v>433</v>
      </c>
      <c r="B88" s="6" t="s">
        <v>434</v>
      </c>
      <c r="C88" s="6"/>
      <c r="D88" s="6"/>
      <c r="E88" s="6" t="s">
        <v>435</v>
      </c>
      <c r="F88" s="7" t="s">
        <v>436</v>
      </c>
      <c r="G88" s="8" t="s">
        <v>48</v>
      </c>
      <c r="H88" s="6" t="s">
        <v>27</v>
      </c>
      <c r="I88" s="6" t="s">
        <v>437</v>
      </c>
      <c r="J88" s="6" t="s">
        <v>438</v>
      </c>
      <c r="K88" s="8">
        <v>2016.0</v>
      </c>
      <c r="L88" s="7" t="s">
        <v>30</v>
      </c>
      <c r="M88" s="6"/>
      <c r="N88" s="6"/>
      <c r="O88" s="6"/>
      <c r="P88" s="6"/>
      <c r="Q88" s="15"/>
      <c r="R88" s="6"/>
    </row>
    <row r="89" ht="15.75" customHeight="1">
      <c r="A89" s="6" t="s">
        <v>439</v>
      </c>
      <c r="B89" s="6" t="s">
        <v>440</v>
      </c>
      <c r="C89" s="6"/>
      <c r="D89" s="6"/>
      <c r="E89" s="6" t="s">
        <v>441</v>
      </c>
      <c r="F89" s="3"/>
      <c r="G89" s="8" t="s">
        <v>108</v>
      </c>
      <c r="H89" s="6" t="s">
        <v>27</v>
      </c>
      <c r="I89" s="6" t="s">
        <v>442</v>
      </c>
      <c r="J89" s="6" t="s">
        <v>443</v>
      </c>
      <c r="K89" s="8">
        <v>2011.0</v>
      </c>
      <c r="L89" s="7" t="s">
        <v>30</v>
      </c>
      <c r="M89" s="3"/>
      <c r="N89" s="3"/>
      <c r="O89" s="3"/>
      <c r="P89" s="3"/>
      <c r="Q89" s="3"/>
      <c r="R89" s="3"/>
    </row>
    <row r="90" ht="15.75" customHeight="1">
      <c r="A90" s="6" t="s">
        <v>444</v>
      </c>
      <c r="B90" s="6" t="s">
        <v>445</v>
      </c>
      <c r="C90" s="6"/>
      <c r="D90" s="6"/>
      <c r="E90" s="6" t="s">
        <v>446</v>
      </c>
      <c r="F90" s="3"/>
      <c r="G90" s="8" t="s">
        <v>108</v>
      </c>
      <c r="H90" s="6" t="s">
        <v>27</v>
      </c>
      <c r="I90" s="6" t="s">
        <v>447</v>
      </c>
      <c r="J90" s="6" t="s">
        <v>149</v>
      </c>
      <c r="K90" s="8">
        <v>2016.0</v>
      </c>
      <c r="L90" s="7" t="s">
        <v>30</v>
      </c>
      <c r="M90" s="3"/>
      <c r="N90" s="3"/>
      <c r="O90" s="3"/>
      <c r="P90" s="3"/>
      <c r="Q90" s="3"/>
      <c r="R90" s="3"/>
    </row>
    <row r="91" ht="15.75" customHeight="1">
      <c r="A91" s="4" t="s">
        <v>448</v>
      </c>
      <c r="B91" s="4" t="s">
        <v>449</v>
      </c>
      <c r="C91" s="3"/>
      <c r="D91" s="3"/>
      <c r="E91" s="4" t="s">
        <v>450</v>
      </c>
      <c r="F91" s="9" t="s">
        <v>451</v>
      </c>
      <c r="G91" s="4" t="s">
        <v>260</v>
      </c>
      <c r="H91" s="4" t="s">
        <v>261</v>
      </c>
      <c r="I91" s="4" t="s">
        <v>262</v>
      </c>
      <c r="J91" s="4" t="s">
        <v>149</v>
      </c>
      <c r="K91" s="10">
        <v>2008.0</v>
      </c>
      <c r="L91" s="3"/>
      <c r="M91" s="4" t="s">
        <v>263</v>
      </c>
      <c r="N91" s="3"/>
      <c r="O91" s="3"/>
      <c r="P91" s="4" t="s">
        <v>8</v>
      </c>
      <c r="Q91" s="4" t="s">
        <v>264</v>
      </c>
      <c r="R91" s="3"/>
    </row>
    <row r="92" ht="15.75" customHeight="1">
      <c r="A92" s="6" t="s">
        <v>452</v>
      </c>
      <c r="B92" s="6" t="s">
        <v>453</v>
      </c>
      <c r="C92" s="6"/>
      <c r="D92" s="6"/>
      <c r="E92" s="6" t="s">
        <v>454</v>
      </c>
      <c r="F92" s="7" t="s">
        <v>455</v>
      </c>
      <c r="G92" s="8" t="s">
        <v>108</v>
      </c>
      <c r="H92" s="6" t="s">
        <v>27</v>
      </c>
      <c r="I92" s="6" t="s">
        <v>456</v>
      </c>
      <c r="J92" s="3"/>
      <c r="K92" s="8">
        <v>2022.0</v>
      </c>
      <c r="L92" s="13" t="s">
        <v>30</v>
      </c>
      <c r="M92" s="6"/>
      <c r="N92" s="6"/>
      <c r="O92" s="6"/>
      <c r="P92" s="3"/>
      <c r="Q92" s="6"/>
      <c r="R92" s="3"/>
    </row>
    <row r="93" ht="15.75" customHeight="1">
      <c r="A93" s="4" t="s">
        <v>457</v>
      </c>
      <c r="B93" s="4" t="s">
        <v>458</v>
      </c>
      <c r="C93" s="3"/>
      <c r="D93" s="3"/>
      <c r="E93" s="4" t="s">
        <v>33</v>
      </c>
      <c r="F93" s="9" t="str">
        <f>"https://doi.org/"&amp;M93</f>
        <v>https://doi.org/10.1016/j.annemergmed.2017.08.063</v>
      </c>
      <c r="G93" s="10" t="s">
        <v>48</v>
      </c>
      <c r="H93" s="10" t="s">
        <v>35</v>
      </c>
      <c r="I93" s="4" t="s">
        <v>459</v>
      </c>
      <c r="J93" s="4" t="s">
        <v>33</v>
      </c>
      <c r="K93" s="10">
        <v>2018.0</v>
      </c>
      <c r="L93" s="3" t="s">
        <v>33</v>
      </c>
      <c r="M93" s="4" t="s">
        <v>460</v>
      </c>
      <c r="N93" s="3"/>
      <c r="O93" s="3"/>
      <c r="P93" s="3"/>
      <c r="Q93" s="3"/>
      <c r="R93" s="3"/>
    </row>
    <row r="94" ht="15.75" customHeight="1">
      <c r="A94" s="6" t="s">
        <v>461</v>
      </c>
      <c r="B94" s="6" t="s">
        <v>462</v>
      </c>
      <c r="C94" s="6"/>
      <c r="D94" s="6"/>
      <c r="E94" s="6" t="s">
        <v>463</v>
      </c>
      <c r="F94" s="7" t="s">
        <v>464</v>
      </c>
      <c r="G94" s="8" t="s">
        <v>108</v>
      </c>
      <c r="H94" s="6" t="s">
        <v>27</v>
      </c>
      <c r="I94" s="6" t="s">
        <v>465</v>
      </c>
      <c r="J94" s="6" t="s">
        <v>341</v>
      </c>
      <c r="K94" s="8">
        <v>2014.0</v>
      </c>
      <c r="L94" s="7" t="s">
        <v>30</v>
      </c>
      <c r="M94" s="6"/>
      <c r="N94" s="6"/>
      <c r="O94" s="3"/>
      <c r="P94" s="6"/>
      <c r="Q94" s="3"/>
      <c r="R94" s="6"/>
    </row>
    <row r="95" ht="15.75" customHeight="1">
      <c r="A95" s="4" t="s">
        <v>466</v>
      </c>
      <c r="B95" s="4" t="s">
        <v>467</v>
      </c>
      <c r="C95" s="3" t="s">
        <v>425</v>
      </c>
      <c r="D95" s="4" t="s">
        <v>468</v>
      </c>
      <c r="E95" s="4" t="s">
        <v>469</v>
      </c>
      <c r="F95" s="5" t="str">
        <f>HYPERLINK("http://dx.doi.org/10.1213/ane.0b013e31816c8929","http://dx.doi.org/10.1213/ane.0b013e31816c8929")</f>
        <v>http://dx.doi.org/10.1213/ane.0b013e31816c8929</v>
      </c>
      <c r="G95" s="3"/>
      <c r="H95" s="3"/>
      <c r="I95" s="3"/>
      <c r="J95" s="3"/>
      <c r="K95" s="3"/>
      <c r="L95" s="3"/>
      <c r="M95" s="3"/>
      <c r="N95" s="3"/>
      <c r="O95" s="3"/>
      <c r="P95" s="3"/>
      <c r="Q95" s="3"/>
      <c r="R95" s="3"/>
    </row>
    <row r="96" ht="15.75" customHeight="1">
      <c r="A96" s="6" t="s">
        <v>470</v>
      </c>
      <c r="B96" s="6" t="s">
        <v>471</v>
      </c>
      <c r="C96" s="6"/>
      <c r="D96" s="6"/>
      <c r="E96" s="6" t="s">
        <v>472</v>
      </c>
      <c r="F96" s="7" t="s">
        <v>473</v>
      </c>
      <c r="G96" s="8" t="s">
        <v>48</v>
      </c>
      <c r="H96" s="6" t="s">
        <v>27</v>
      </c>
      <c r="I96" s="6" t="s">
        <v>474</v>
      </c>
      <c r="J96" s="6"/>
      <c r="K96" s="8">
        <v>2014.0</v>
      </c>
      <c r="L96" s="7" t="s">
        <v>30</v>
      </c>
      <c r="M96" s="6"/>
      <c r="N96" s="6"/>
      <c r="O96" s="6"/>
      <c r="P96" s="6"/>
      <c r="Q96" s="6"/>
      <c r="R96" s="6"/>
    </row>
    <row r="97" ht="15.75" customHeight="1">
      <c r="A97" s="4" t="s">
        <v>475</v>
      </c>
      <c r="B97" s="4" t="s">
        <v>476</v>
      </c>
      <c r="C97" s="3"/>
      <c r="D97" s="3"/>
      <c r="E97" s="4" t="s">
        <v>33</v>
      </c>
      <c r="F97" s="9" t="str">
        <f>"https://doi.org/"&amp;M97</f>
        <v>https://doi.org/10.1177/0269881120965915</v>
      </c>
      <c r="G97" s="10" t="s">
        <v>58</v>
      </c>
      <c r="H97" s="10" t="s">
        <v>35</v>
      </c>
      <c r="I97" s="4" t="s">
        <v>477</v>
      </c>
      <c r="J97" s="10" t="s">
        <v>33</v>
      </c>
      <c r="K97" s="10">
        <v>2021.0</v>
      </c>
      <c r="L97" s="10" t="s">
        <v>33</v>
      </c>
      <c r="M97" s="4" t="s">
        <v>478</v>
      </c>
      <c r="N97" s="3"/>
      <c r="O97" s="3"/>
      <c r="P97" s="3"/>
      <c r="Q97" s="3"/>
      <c r="R97" s="3"/>
    </row>
    <row r="98" ht="15.75" customHeight="1">
      <c r="A98" s="6" t="s">
        <v>479</v>
      </c>
      <c r="B98" s="6" t="s">
        <v>480</v>
      </c>
      <c r="C98" s="6"/>
      <c r="D98" s="6"/>
      <c r="E98" s="6" t="s">
        <v>481</v>
      </c>
      <c r="F98" s="3"/>
      <c r="G98" s="8" t="s">
        <v>48</v>
      </c>
      <c r="H98" s="6" t="s">
        <v>27</v>
      </c>
      <c r="I98" s="6" t="s">
        <v>482</v>
      </c>
      <c r="J98" s="6" t="s">
        <v>341</v>
      </c>
      <c r="K98" s="8">
        <v>2022.0</v>
      </c>
      <c r="L98" s="7" t="s">
        <v>30</v>
      </c>
      <c r="M98" s="6"/>
      <c r="N98" s="6"/>
      <c r="O98" s="6"/>
      <c r="P98" s="6"/>
      <c r="Q98" s="6"/>
      <c r="R98" s="6"/>
    </row>
    <row r="99" ht="15.75" customHeight="1">
      <c r="A99" s="4" t="s">
        <v>483</v>
      </c>
      <c r="B99" s="4" t="s">
        <v>484</v>
      </c>
      <c r="C99" s="3"/>
      <c r="D99" s="3"/>
      <c r="E99" s="4" t="s">
        <v>485</v>
      </c>
      <c r="F99" s="9" t="s">
        <v>486</v>
      </c>
      <c r="G99" s="4" t="s">
        <v>41</v>
      </c>
      <c r="H99" s="4" t="s">
        <v>261</v>
      </c>
      <c r="I99" s="4" t="s">
        <v>487</v>
      </c>
      <c r="J99" s="4" t="s">
        <v>488</v>
      </c>
      <c r="K99" s="10">
        <v>2019.0</v>
      </c>
      <c r="L99" s="3"/>
      <c r="M99" s="4" t="s">
        <v>263</v>
      </c>
      <c r="N99" s="3"/>
      <c r="O99" s="3"/>
      <c r="P99" s="4" t="s">
        <v>8</v>
      </c>
      <c r="Q99" s="18" t="s">
        <v>489</v>
      </c>
      <c r="R99" s="3"/>
    </row>
    <row r="100" ht="15.75" customHeight="1">
      <c r="A100" s="6" t="s">
        <v>490</v>
      </c>
      <c r="B100" s="6" t="s">
        <v>491</v>
      </c>
      <c r="C100" s="6"/>
      <c r="D100" s="6"/>
      <c r="E100" s="6" t="s">
        <v>492</v>
      </c>
      <c r="F100" s="7" t="s">
        <v>493</v>
      </c>
      <c r="G100" s="8" t="s">
        <v>41</v>
      </c>
      <c r="H100" s="6" t="s">
        <v>27</v>
      </c>
      <c r="I100" s="6" t="s">
        <v>494</v>
      </c>
      <c r="J100" s="6" t="s">
        <v>29</v>
      </c>
      <c r="K100" s="8">
        <v>2015.0</v>
      </c>
      <c r="L100" s="7" t="s">
        <v>30</v>
      </c>
      <c r="M100" s="6"/>
      <c r="N100" s="3"/>
      <c r="O100" s="3"/>
      <c r="P100" s="3"/>
      <c r="Q100" s="3"/>
      <c r="R100" s="6"/>
    </row>
    <row r="101" ht="15.75" customHeight="1">
      <c r="A101" s="6" t="s">
        <v>495</v>
      </c>
      <c r="B101" s="6" t="s">
        <v>496</v>
      </c>
      <c r="C101" s="6"/>
      <c r="D101" s="6"/>
      <c r="E101" s="6" t="s">
        <v>497</v>
      </c>
      <c r="F101" s="7" t="s">
        <v>498</v>
      </c>
      <c r="G101" s="8" t="s">
        <v>108</v>
      </c>
      <c r="H101" s="6" t="s">
        <v>27</v>
      </c>
      <c r="I101" s="6" t="s">
        <v>499</v>
      </c>
      <c r="J101" s="6" t="s">
        <v>29</v>
      </c>
      <c r="K101" s="8">
        <v>2006.0</v>
      </c>
      <c r="L101" s="7" t="s">
        <v>30</v>
      </c>
      <c r="M101" s="6"/>
      <c r="N101" s="3"/>
      <c r="O101" s="6"/>
      <c r="P101" s="6"/>
      <c r="Q101" s="6"/>
      <c r="R101" s="6"/>
    </row>
    <row r="102" ht="15.75" customHeight="1">
      <c r="A102" s="6" t="s">
        <v>500</v>
      </c>
      <c r="B102" s="6" t="s">
        <v>501</v>
      </c>
      <c r="C102" s="6"/>
      <c r="D102" s="6"/>
      <c r="E102" s="6" t="s">
        <v>502</v>
      </c>
      <c r="F102" s="7" t="s">
        <v>503</v>
      </c>
      <c r="G102" s="8" t="s">
        <v>48</v>
      </c>
      <c r="H102" s="6" t="s">
        <v>27</v>
      </c>
      <c r="I102" s="6" t="s">
        <v>504</v>
      </c>
      <c r="J102" s="6" t="s">
        <v>438</v>
      </c>
      <c r="K102" s="8">
        <v>2023.0</v>
      </c>
      <c r="L102" s="7" t="s">
        <v>30</v>
      </c>
      <c r="M102" s="6"/>
      <c r="N102" s="6"/>
      <c r="O102" s="6"/>
      <c r="P102" s="6"/>
      <c r="Q102" s="3"/>
      <c r="R102" s="3"/>
    </row>
    <row r="103" ht="15.75" customHeight="1">
      <c r="A103" s="4" t="s">
        <v>505</v>
      </c>
      <c r="B103" s="4" t="s">
        <v>506</v>
      </c>
      <c r="C103" s="3"/>
      <c r="D103" s="3"/>
      <c r="E103" s="4" t="s">
        <v>33</v>
      </c>
      <c r="F103" s="9" t="str">
        <f>"https://doi.org/"&amp;M103</f>
        <v>https://doi.org/10.1371/journal.pone.0253923</v>
      </c>
      <c r="G103" s="10" t="s">
        <v>83</v>
      </c>
      <c r="H103" s="10" t="s">
        <v>35</v>
      </c>
      <c r="I103" s="4" t="s">
        <v>507</v>
      </c>
      <c r="J103" s="10" t="s">
        <v>33</v>
      </c>
      <c r="K103" s="10">
        <v>2021.0</v>
      </c>
      <c r="L103" s="3"/>
      <c r="M103" s="4" t="s">
        <v>508</v>
      </c>
      <c r="N103" s="3"/>
      <c r="O103" s="3"/>
      <c r="P103" s="3"/>
      <c r="Q103" s="3"/>
      <c r="R103" s="3"/>
    </row>
    <row r="104" ht="15.75" customHeight="1">
      <c r="A104" s="6" t="s">
        <v>509</v>
      </c>
      <c r="B104" s="6" t="s">
        <v>510</v>
      </c>
      <c r="C104" s="6"/>
      <c r="D104" s="6"/>
      <c r="E104" s="17" t="s">
        <v>511</v>
      </c>
      <c r="F104" s="7" t="s">
        <v>512</v>
      </c>
      <c r="G104" s="8" t="s">
        <v>108</v>
      </c>
      <c r="H104" s="6" t="s">
        <v>27</v>
      </c>
      <c r="I104" s="6" t="s">
        <v>513</v>
      </c>
      <c r="J104" s="3"/>
      <c r="K104" s="8">
        <v>2012.0</v>
      </c>
      <c r="L104" s="7" t="s">
        <v>30</v>
      </c>
      <c r="M104" s="6"/>
      <c r="N104" s="6"/>
      <c r="O104" s="3"/>
      <c r="P104" s="6"/>
      <c r="Q104" s="6"/>
      <c r="R104" s="3"/>
    </row>
    <row r="105" ht="15.75" customHeight="1">
      <c r="A105" s="6" t="s">
        <v>514</v>
      </c>
      <c r="B105" s="6" t="s">
        <v>515</v>
      </c>
      <c r="C105" s="6"/>
      <c r="D105" s="6"/>
      <c r="E105" s="6" t="s">
        <v>516</v>
      </c>
      <c r="F105" s="7" t="s">
        <v>517</v>
      </c>
      <c r="G105" s="8" t="s">
        <v>108</v>
      </c>
      <c r="H105" s="6" t="s">
        <v>27</v>
      </c>
      <c r="I105" s="6" t="s">
        <v>518</v>
      </c>
      <c r="J105" s="6" t="s">
        <v>149</v>
      </c>
      <c r="K105" s="8">
        <v>2020.0</v>
      </c>
      <c r="L105" s="7" t="s">
        <v>30</v>
      </c>
      <c r="M105" s="6"/>
      <c r="N105" s="6"/>
      <c r="O105" s="3"/>
      <c r="P105" s="3"/>
      <c r="Q105" s="3"/>
      <c r="R105" s="3"/>
    </row>
    <row r="106" ht="15.75" customHeight="1">
      <c r="A106" s="4" t="s">
        <v>519</v>
      </c>
      <c r="B106" s="4" t="s">
        <v>520</v>
      </c>
      <c r="C106" s="4" t="s">
        <v>521</v>
      </c>
      <c r="D106" s="4" t="s">
        <v>522</v>
      </c>
      <c r="E106" s="4" t="s">
        <v>523</v>
      </c>
      <c r="F106" s="5" t="str">
        <f>HYPERLINK("http://dx.doi.org/10.1016/j.pscychresns.2013.05.002","http://dx.doi.org/10.1016/j.pscychresns.2013.05.002")</f>
        <v>http://dx.doi.org/10.1016/j.pscychresns.2013.05.002</v>
      </c>
      <c r="G106" s="3"/>
      <c r="H106" s="3"/>
      <c r="I106" s="3"/>
      <c r="J106" s="3"/>
      <c r="K106" s="3"/>
      <c r="L106" s="3"/>
      <c r="M106" s="3"/>
      <c r="N106" s="3"/>
      <c r="O106" s="3"/>
      <c r="P106" s="3"/>
      <c r="Q106" s="3"/>
      <c r="R106" s="3"/>
    </row>
    <row r="107" ht="15.75" customHeight="1">
      <c r="A107" s="6" t="s">
        <v>524</v>
      </c>
      <c r="B107" s="6" t="s">
        <v>525</v>
      </c>
      <c r="C107" s="6"/>
      <c r="D107" s="6"/>
      <c r="E107" s="6" t="s">
        <v>526</v>
      </c>
      <c r="F107" s="7" t="s">
        <v>527</v>
      </c>
      <c r="G107" s="8" t="s">
        <v>108</v>
      </c>
      <c r="H107" s="6" t="s">
        <v>27</v>
      </c>
      <c r="I107" s="6" t="s">
        <v>528</v>
      </c>
      <c r="J107" s="6" t="s">
        <v>149</v>
      </c>
      <c r="K107" s="8">
        <v>2019.0</v>
      </c>
      <c r="L107" s="7" t="s">
        <v>30</v>
      </c>
      <c r="M107" s="6"/>
      <c r="N107" s="3"/>
      <c r="O107" s="3"/>
      <c r="P107" s="6"/>
      <c r="Q107" s="3"/>
      <c r="R107" s="3"/>
    </row>
    <row r="108" ht="15.75" customHeight="1">
      <c r="A108" s="6" t="s">
        <v>529</v>
      </c>
      <c r="B108" s="6" t="s">
        <v>530</v>
      </c>
      <c r="C108" s="6"/>
      <c r="D108" s="6"/>
      <c r="E108" s="6" t="s">
        <v>531</v>
      </c>
      <c r="F108" s="7" t="s">
        <v>532</v>
      </c>
      <c r="G108" s="8" t="s">
        <v>48</v>
      </c>
      <c r="H108" s="6" t="s">
        <v>27</v>
      </c>
      <c r="I108" s="6" t="s">
        <v>533</v>
      </c>
      <c r="J108" s="3"/>
      <c r="K108" s="8">
        <v>2006.0</v>
      </c>
      <c r="L108" s="7" t="s">
        <v>30</v>
      </c>
      <c r="M108" s="3"/>
      <c r="N108" s="6"/>
      <c r="O108" s="6"/>
      <c r="P108" s="6"/>
      <c r="Q108" s="6"/>
      <c r="R108" s="6"/>
    </row>
    <row r="109" ht="15.75" customHeight="1">
      <c r="A109" s="4" t="s">
        <v>534</v>
      </c>
      <c r="B109" s="4" t="s">
        <v>535</v>
      </c>
      <c r="C109" s="3"/>
      <c r="D109" s="3"/>
      <c r="E109" s="4" t="s">
        <v>536</v>
      </c>
      <c r="F109" s="9" t="s">
        <v>537</v>
      </c>
      <c r="G109" s="4" t="s">
        <v>260</v>
      </c>
      <c r="H109" s="4" t="s">
        <v>261</v>
      </c>
      <c r="I109" s="4" t="s">
        <v>538</v>
      </c>
      <c r="J109" s="4" t="s">
        <v>341</v>
      </c>
      <c r="K109" s="10">
        <v>2001.0</v>
      </c>
      <c r="L109" s="3"/>
      <c r="M109" s="4" t="s">
        <v>263</v>
      </c>
      <c r="N109" s="3"/>
      <c r="O109" s="3"/>
      <c r="P109" s="4" t="s">
        <v>8</v>
      </c>
      <c r="Q109" s="4" t="s">
        <v>539</v>
      </c>
      <c r="R109" s="3"/>
    </row>
    <row r="110" ht="15.75" customHeight="1">
      <c r="A110" s="6" t="s">
        <v>540</v>
      </c>
      <c r="B110" s="6" t="s">
        <v>541</v>
      </c>
      <c r="C110" s="6"/>
      <c r="D110" s="6"/>
      <c r="E110" s="6" t="s">
        <v>542</v>
      </c>
      <c r="F110" s="7" t="s">
        <v>543</v>
      </c>
      <c r="G110" s="8" t="s">
        <v>108</v>
      </c>
      <c r="H110" s="6" t="s">
        <v>27</v>
      </c>
      <c r="I110" s="6" t="s">
        <v>544</v>
      </c>
      <c r="J110" s="6" t="s">
        <v>545</v>
      </c>
      <c r="K110" s="8">
        <v>2005.0</v>
      </c>
      <c r="L110" s="7" t="s">
        <v>30</v>
      </c>
      <c r="M110" s="6"/>
      <c r="N110" s="3"/>
      <c r="O110" s="3"/>
      <c r="P110" s="3"/>
      <c r="Q110" s="6"/>
      <c r="R110" s="6"/>
    </row>
    <row r="111" ht="15.75" customHeight="1">
      <c r="A111" s="4" t="s">
        <v>546</v>
      </c>
      <c r="B111" s="4" t="s">
        <v>547</v>
      </c>
      <c r="C111" s="3"/>
      <c r="D111" s="3"/>
      <c r="E111" s="4" t="s">
        <v>548</v>
      </c>
      <c r="F111" s="9" t="s">
        <v>549</v>
      </c>
      <c r="G111" s="4" t="s">
        <v>41</v>
      </c>
      <c r="H111" s="4" t="s">
        <v>261</v>
      </c>
      <c r="I111" s="4" t="s">
        <v>262</v>
      </c>
      <c r="J111" s="4" t="s">
        <v>149</v>
      </c>
      <c r="K111" s="10">
        <v>2000.0</v>
      </c>
      <c r="L111" s="3"/>
      <c r="M111" s="4" t="s">
        <v>263</v>
      </c>
      <c r="N111" s="3"/>
      <c r="O111" s="3"/>
      <c r="P111" s="4" t="s">
        <v>8</v>
      </c>
      <c r="Q111" s="18" t="s">
        <v>264</v>
      </c>
      <c r="R111" s="3"/>
    </row>
    <row r="112" ht="15.75" customHeight="1">
      <c r="A112" s="4" t="s">
        <v>550</v>
      </c>
      <c r="B112" s="4" t="s">
        <v>551</v>
      </c>
      <c r="C112" s="4" t="s">
        <v>552</v>
      </c>
      <c r="D112" s="4" t="s">
        <v>553</v>
      </c>
      <c r="E112" s="4" t="s">
        <v>554</v>
      </c>
      <c r="F112" s="5" t="str">
        <f>HYPERLINK("http://dx.doi.org/10.1186/s12954-021-00537-w","http://dx.doi.org/10.1186/s12954-021-00537-w")</f>
        <v>http://dx.doi.org/10.1186/s12954-021-00537-w</v>
      </c>
      <c r="G112" s="3"/>
      <c r="H112" s="3"/>
      <c r="I112" s="3"/>
      <c r="J112" s="3"/>
      <c r="K112" s="3"/>
      <c r="L112" s="3"/>
      <c r="M112" s="3"/>
      <c r="N112" s="3"/>
      <c r="O112" s="3"/>
      <c r="P112" s="3"/>
      <c r="Q112" s="3"/>
      <c r="R112" s="3"/>
    </row>
    <row r="113" ht="15.75" customHeight="1">
      <c r="A113" s="4" t="s">
        <v>555</v>
      </c>
      <c r="B113" s="4" t="s">
        <v>556</v>
      </c>
      <c r="C113" s="3"/>
      <c r="D113" s="3"/>
      <c r="E113" s="4" t="s">
        <v>557</v>
      </c>
      <c r="F113" s="9" t="s">
        <v>558</v>
      </c>
      <c r="G113" s="4" t="s">
        <v>41</v>
      </c>
      <c r="H113" s="4" t="s">
        <v>261</v>
      </c>
      <c r="I113" s="4" t="s">
        <v>559</v>
      </c>
      <c r="J113" s="4" t="s">
        <v>560</v>
      </c>
      <c r="K113" s="10">
        <v>2022.0</v>
      </c>
      <c r="L113" s="3"/>
      <c r="M113" s="4" t="s">
        <v>263</v>
      </c>
      <c r="N113" s="3"/>
      <c r="O113" s="3"/>
      <c r="P113" s="4" t="s">
        <v>8</v>
      </c>
      <c r="Q113" s="18" t="s">
        <v>561</v>
      </c>
      <c r="R113" s="3"/>
    </row>
    <row r="114" ht="15.75" customHeight="1">
      <c r="A114" s="4" t="s">
        <v>562</v>
      </c>
      <c r="B114" s="4" t="s">
        <v>563</v>
      </c>
      <c r="C114" s="3"/>
      <c r="D114" s="3"/>
      <c r="E114" s="4" t="s">
        <v>33</v>
      </c>
      <c r="F114" s="9" t="str">
        <f>"https://doi.org/"&amp;M114</f>
        <v>https://doi.org/10.1016/j.addbeh.2019.05.022</v>
      </c>
      <c r="G114" s="10" t="s">
        <v>34</v>
      </c>
      <c r="H114" s="10" t="s">
        <v>35</v>
      </c>
      <c r="I114" s="4" t="s">
        <v>564</v>
      </c>
      <c r="J114" s="4" t="s">
        <v>33</v>
      </c>
      <c r="K114" s="10">
        <v>2019.0</v>
      </c>
      <c r="L114" s="4" t="s">
        <v>565</v>
      </c>
      <c r="M114" s="4" t="s">
        <v>566</v>
      </c>
      <c r="N114" s="3"/>
      <c r="O114" s="3"/>
      <c r="P114" s="3"/>
      <c r="Q114" s="3"/>
      <c r="R114" s="3"/>
    </row>
    <row r="115" ht="15.75" customHeight="1">
      <c r="A115" s="4" t="s">
        <v>567</v>
      </c>
      <c r="B115" s="4" t="s">
        <v>568</v>
      </c>
      <c r="C115" s="3"/>
      <c r="D115" s="3"/>
      <c r="E115" s="4" t="s">
        <v>569</v>
      </c>
      <c r="F115" s="9" t="s">
        <v>570</v>
      </c>
      <c r="G115" s="4" t="s">
        <v>260</v>
      </c>
      <c r="H115" s="4" t="s">
        <v>261</v>
      </c>
      <c r="I115" s="4" t="s">
        <v>571</v>
      </c>
      <c r="J115" s="4" t="s">
        <v>341</v>
      </c>
      <c r="K115" s="10">
        <v>2004.0</v>
      </c>
      <c r="L115" s="3"/>
      <c r="M115" s="4" t="s">
        <v>263</v>
      </c>
      <c r="N115" s="3"/>
      <c r="O115" s="3"/>
      <c r="P115" s="4" t="s">
        <v>8</v>
      </c>
      <c r="Q115" s="4" t="s">
        <v>572</v>
      </c>
      <c r="R115" s="3"/>
    </row>
    <row r="116" ht="15.75" customHeight="1">
      <c r="A116" s="4" t="s">
        <v>573</v>
      </c>
      <c r="B116" s="4" t="s">
        <v>574</v>
      </c>
      <c r="C116" s="3"/>
      <c r="D116" s="3"/>
      <c r="E116" s="4" t="s">
        <v>575</v>
      </c>
      <c r="F116" s="9" t="s">
        <v>576</v>
      </c>
      <c r="G116" s="4" t="s">
        <v>260</v>
      </c>
      <c r="H116" s="4" t="s">
        <v>261</v>
      </c>
      <c r="I116" s="4" t="s">
        <v>370</v>
      </c>
      <c r="J116" s="4" t="s">
        <v>341</v>
      </c>
      <c r="K116" s="10">
        <v>2007.0</v>
      </c>
      <c r="L116" s="3"/>
      <c r="M116" s="4" t="s">
        <v>263</v>
      </c>
      <c r="N116" s="3"/>
      <c r="O116" s="3"/>
      <c r="P116" s="4" t="s">
        <v>8</v>
      </c>
      <c r="Q116" s="4" t="s">
        <v>577</v>
      </c>
      <c r="R116" s="3"/>
    </row>
    <row r="117" ht="15.75" customHeight="1">
      <c r="A117" s="4" t="s">
        <v>578</v>
      </c>
      <c r="B117" s="4" t="s">
        <v>579</v>
      </c>
      <c r="C117" s="3"/>
      <c r="D117" s="3"/>
      <c r="E117" s="4" t="s">
        <v>580</v>
      </c>
      <c r="F117" s="9" t="s">
        <v>581</v>
      </c>
      <c r="G117" s="4" t="s">
        <v>260</v>
      </c>
      <c r="H117" s="4" t="s">
        <v>261</v>
      </c>
      <c r="I117" s="4" t="s">
        <v>582</v>
      </c>
      <c r="J117" s="4" t="s">
        <v>149</v>
      </c>
      <c r="K117" s="10">
        <v>2013.0</v>
      </c>
      <c r="L117" s="3"/>
      <c r="M117" s="4" t="s">
        <v>263</v>
      </c>
      <c r="N117" s="3"/>
      <c r="O117" s="3"/>
      <c r="P117" s="4" t="s">
        <v>8</v>
      </c>
      <c r="Q117" s="4" t="s">
        <v>264</v>
      </c>
      <c r="R117" s="3"/>
    </row>
    <row r="118" ht="15.75" customHeight="1">
      <c r="A118" s="4" t="s">
        <v>583</v>
      </c>
      <c r="B118" s="4" t="s">
        <v>584</v>
      </c>
      <c r="C118" s="3"/>
      <c r="D118" s="3"/>
      <c r="E118" s="4" t="s">
        <v>585</v>
      </c>
      <c r="F118" s="3"/>
      <c r="G118" s="4" t="s">
        <v>41</v>
      </c>
      <c r="H118" s="4" t="s">
        <v>261</v>
      </c>
      <c r="I118" s="3"/>
      <c r="J118" s="4" t="s">
        <v>295</v>
      </c>
      <c r="K118" s="10">
        <v>2012.0</v>
      </c>
      <c r="L118" s="3"/>
      <c r="M118" s="4" t="s">
        <v>586</v>
      </c>
      <c r="N118" s="3"/>
      <c r="O118" s="3"/>
      <c r="P118" s="4" t="s">
        <v>587</v>
      </c>
      <c r="Q118" s="18" t="s">
        <v>588</v>
      </c>
      <c r="R118" s="3"/>
    </row>
    <row r="119" ht="15.75" customHeight="1">
      <c r="A119" s="6" t="s">
        <v>589</v>
      </c>
      <c r="B119" s="6" t="s">
        <v>590</v>
      </c>
      <c r="C119" s="6"/>
      <c r="D119" s="6"/>
      <c r="E119" s="6" t="s">
        <v>591</v>
      </c>
      <c r="F119" s="7" t="s">
        <v>592</v>
      </c>
      <c r="G119" s="8" t="s">
        <v>108</v>
      </c>
      <c r="H119" s="6" t="s">
        <v>27</v>
      </c>
      <c r="I119" s="6" t="s">
        <v>593</v>
      </c>
      <c r="J119" s="6" t="s">
        <v>149</v>
      </c>
      <c r="K119" s="8">
        <v>2019.0</v>
      </c>
      <c r="L119" s="7" t="s">
        <v>30</v>
      </c>
      <c r="M119" s="6"/>
      <c r="N119" s="6"/>
      <c r="O119" s="6"/>
      <c r="P119" s="6"/>
      <c r="Q119" s="3"/>
      <c r="R119" s="6"/>
    </row>
    <row r="120" ht="15.75" customHeight="1">
      <c r="A120" s="4" t="s">
        <v>594</v>
      </c>
      <c r="B120" s="4" t="s">
        <v>595</v>
      </c>
      <c r="C120" s="3"/>
      <c r="D120" s="3"/>
      <c r="E120" s="10" t="s">
        <v>33</v>
      </c>
      <c r="F120" s="3"/>
      <c r="G120" s="10" t="s">
        <v>41</v>
      </c>
      <c r="H120" s="10" t="s">
        <v>35</v>
      </c>
      <c r="I120" s="4" t="s">
        <v>596</v>
      </c>
      <c r="J120" s="10" t="s">
        <v>33</v>
      </c>
      <c r="K120" s="10">
        <v>1992.0</v>
      </c>
      <c r="L120" s="4" t="s">
        <v>33</v>
      </c>
      <c r="M120" s="3"/>
      <c r="N120" s="11"/>
      <c r="O120" s="3"/>
      <c r="P120" s="3"/>
      <c r="Q120" s="12"/>
      <c r="R120" s="3"/>
    </row>
    <row r="121" ht="15.75" customHeight="1">
      <c r="A121" s="6" t="s">
        <v>597</v>
      </c>
      <c r="B121" s="6" t="s">
        <v>598</v>
      </c>
      <c r="C121" s="6"/>
      <c r="D121" s="6"/>
      <c r="E121" s="6" t="s">
        <v>599</v>
      </c>
      <c r="F121" s="7" t="s">
        <v>600</v>
      </c>
      <c r="G121" s="8" t="s">
        <v>41</v>
      </c>
      <c r="H121" s="6" t="s">
        <v>27</v>
      </c>
      <c r="I121" s="6" t="s">
        <v>601</v>
      </c>
      <c r="J121" s="6" t="s">
        <v>341</v>
      </c>
      <c r="K121" s="8">
        <v>2012.0</v>
      </c>
      <c r="L121" s="7" t="s">
        <v>30</v>
      </c>
      <c r="M121" s="6"/>
      <c r="N121" s="3"/>
      <c r="O121" s="3"/>
      <c r="P121" s="3"/>
      <c r="Q121" s="3"/>
      <c r="R121" s="6"/>
    </row>
    <row r="122" ht="15.75" customHeight="1">
      <c r="A122" s="6" t="s">
        <v>602</v>
      </c>
      <c r="B122" s="6" t="s">
        <v>603</v>
      </c>
      <c r="C122" s="6"/>
      <c r="D122" s="6"/>
      <c r="E122" s="6" t="s">
        <v>604</v>
      </c>
      <c r="F122" s="3"/>
      <c r="G122" s="8" t="s">
        <v>108</v>
      </c>
      <c r="H122" s="6" t="s">
        <v>27</v>
      </c>
      <c r="I122" s="6" t="s">
        <v>605</v>
      </c>
      <c r="J122" s="3"/>
      <c r="K122" s="8">
        <v>2014.0</v>
      </c>
      <c r="L122" s="7" t="s">
        <v>30</v>
      </c>
      <c r="M122" s="3"/>
      <c r="N122" s="3"/>
      <c r="O122" s="3"/>
      <c r="P122" s="3"/>
      <c r="Q122" s="3"/>
      <c r="R122" s="3"/>
    </row>
    <row r="123" ht="15.75" customHeight="1">
      <c r="A123" s="4" t="s">
        <v>606</v>
      </c>
      <c r="B123" s="4" t="s">
        <v>607</v>
      </c>
      <c r="C123" s="3"/>
      <c r="D123" s="3"/>
      <c r="E123" s="4" t="s">
        <v>608</v>
      </c>
      <c r="F123" s="9" t="s">
        <v>609</v>
      </c>
      <c r="G123" s="4" t="s">
        <v>26</v>
      </c>
      <c r="H123" s="4" t="s">
        <v>261</v>
      </c>
      <c r="I123" s="4" t="s">
        <v>610</v>
      </c>
      <c r="J123" s="4" t="s">
        <v>341</v>
      </c>
      <c r="K123" s="10">
        <v>2019.0</v>
      </c>
      <c r="L123" s="3"/>
      <c r="M123" s="4" t="s">
        <v>263</v>
      </c>
      <c r="N123" s="3"/>
      <c r="O123" s="3"/>
      <c r="P123" s="4" t="s">
        <v>8</v>
      </c>
      <c r="Q123" s="4" t="s">
        <v>611</v>
      </c>
      <c r="R123" s="3"/>
    </row>
    <row r="124" ht="15.75" customHeight="1">
      <c r="A124" s="4" t="s">
        <v>612</v>
      </c>
      <c r="B124" s="4" t="s">
        <v>613</v>
      </c>
      <c r="C124" s="3"/>
      <c r="D124" s="3"/>
      <c r="E124" s="4" t="s">
        <v>614</v>
      </c>
      <c r="F124" s="9" t="s">
        <v>615</v>
      </c>
      <c r="G124" s="4" t="s">
        <v>260</v>
      </c>
      <c r="H124" s="4" t="s">
        <v>261</v>
      </c>
      <c r="I124" s="4" t="s">
        <v>407</v>
      </c>
      <c r="J124" s="4" t="s">
        <v>341</v>
      </c>
      <c r="K124" s="10">
        <v>2017.0</v>
      </c>
      <c r="L124" s="3"/>
      <c r="M124" s="4" t="s">
        <v>263</v>
      </c>
      <c r="N124" s="3"/>
      <c r="O124" s="3"/>
      <c r="P124" s="4" t="s">
        <v>8</v>
      </c>
      <c r="Q124" s="4" t="s">
        <v>408</v>
      </c>
      <c r="R124" s="3"/>
    </row>
    <row r="125" ht="15.75" customHeight="1">
      <c r="A125" s="4" t="s">
        <v>616</v>
      </c>
      <c r="B125" s="4" t="s">
        <v>617</v>
      </c>
      <c r="C125" s="4" t="s">
        <v>618</v>
      </c>
      <c r="D125" s="4" t="s">
        <v>619</v>
      </c>
      <c r="E125" s="4" t="s">
        <v>620</v>
      </c>
      <c r="F125" s="5" t="str">
        <f>HYPERLINK("http://dx.doi.org/10.1037/0022-006X.76.4.633","http://dx.doi.org/10.1037/0022-006X.76.4.633")</f>
        <v>http://dx.doi.org/10.1037/0022-006X.76.4.633</v>
      </c>
      <c r="G125" s="3"/>
      <c r="H125" s="3"/>
      <c r="I125" s="3"/>
      <c r="J125" s="3"/>
      <c r="K125" s="3"/>
      <c r="L125" s="3"/>
      <c r="M125" s="3"/>
      <c r="N125" s="3"/>
      <c r="O125" s="3"/>
      <c r="P125" s="3"/>
      <c r="Q125" s="3"/>
      <c r="R125" s="3"/>
    </row>
    <row r="126" ht="15.75" customHeight="1">
      <c r="A126" s="6" t="s">
        <v>621</v>
      </c>
      <c r="B126" s="6" t="s">
        <v>622</v>
      </c>
      <c r="C126" s="6"/>
      <c r="D126" s="6"/>
      <c r="E126" s="6" t="s">
        <v>623</v>
      </c>
      <c r="F126" s="7" t="s">
        <v>624</v>
      </c>
      <c r="G126" s="8" t="s">
        <v>108</v>
      </c>
      <c r="H126" s="6" t="s">
        <v>27</v>
      </c>
      <c r="I126" s="6" t="s">
        <v>625</v>
      </c>
      <c r="J126" s="6" t="s">
        <v>29</v>
      </c>
      <c r="K126" s="8">
        <v>2013.0</v>
      </c>
      <c r="L126" s="7" t="s">
        <v>30</v>
      </c>
      <c r="M126" s="3"/>
      <c r="N126" s="6"/>
      <c r="O126" s="6"/>
      <c r="P126" s="6"/>
      <c r="Q126" s="3"/>
      <c r="R126" s="3"/>
    </row>
    <row r="127" ht="15.75" customHeight="1">
      <c r="A127" s="4" t="s">
        <v>626</v>
      </c>
      <c r="B127" s="4" t="s">
        <v>627</v>
      </c>
      <c r="C127" s="4" t="s">
        <v>628</v>
      </c>
      <c r="D127" s="4" t="s">
        <v>629</v>
      </c>
      <c r="E127" s="4" t="s">
        <v>630</v>
      </c>
      <c r="F127" s="5" t="str">
        <f>HYPERLINK("http://dx.doi.org/10.1016/j.schres.2018.12.028","http://dx.doi.org/10.1016/j.schres.2018.12.028")</f>
        <v>http://dx.doi.org/10.1016/j.schres.2018.12.028</v>
      </c>
      <c r="G127" s="3"/>
      <c r="H127" s="3"/>
      <c r="I127" s="3"/>
      <c r="J127" s="3"/>
      <c r="K127" s="3"/>
      <c r="L127" s="3"/>
      <c r="M127" s="3"/>
      <c r="N127" s="3"/>
      <c r="O127" s="3"/>
      <c r="P127" s="3"/>
      <c r="Q127" s="3"/>
      <c r="R127" s="3"/>
    </row>
    <row r="128" ht="15.75" customHeight="1">
      <c r="A128" s="6" t="s">
        <v>631</v>
      </c>
      <c r="B128" s="6" t="s">
        <v>632</v>
      </c>
      <c r="C128" s="6"/>
      <c r="D128" s="6"/>
      <c r="E128" s="6" t="s">
        <v>633</v>
      </c>
      <c r="F128" s="7" t="s">
        <v>634</v>
      </c>
      <c r="G128" s="8" t="s">
        <v>108</v>
      </c>
      <c r="H128" s="6" t="s">
        <v>27</v>
      </c>
      <c r="I128" s="6" t="s">
        <v>635</v>
      </c>
      <c r="J128" s="3"/>
      <c r="K128" s="8">
        <v>2018.0</v>
      </c>
      <c r="L128" s="19" t="s">
        <v>30</v>
      </c>
      <c r="M128" s="6"/>
      <c r="N128" s="3"/>
      <c r="O128" s="6"/>
      <c r="P128" s="6"/>
      <c r="Q128" s="6"/>
      <c r="R128" s="6"/>
    </row>
    <row r="129" ht="15.75" customHeight="1">
      <c r="A129" s="6" t="s">
        <v>636</v>
      </c>
      <c r="B129" s="6" t="s">
        <v>637</v>
      </c>
      <c r="C129" s="6"/>
      <c r="D129" s="6"/>
      <c r="E129" s="6" t="s">
        <v>638</v>
      </c>
      <c r="F129" s="7" t="s">
        <v>639</v>
      </c>
      <c r="G129" s="8" t="s">
        <v>108</v>
      </c>
      <c r="H129" s="6" t="s">
        <v>27</v>
      </c>
      <c r="I129" s="6" t="s">
        <v>640</v>
      </c>
      <c r="J129" s="6" t="s">
        <v>149</v>
      </c>
      <c r="K129" s="8">
        <v>2017.0</v>
      </c>
      <c r="L129" s="7" t="s">
        <v>30</v>
      </c>
      <c r="M129" s="3"/>
      <c r="N129" s="3"/>
      <c r="O129" s="6"/>
      <c r="P129" s="6"/>
      <c r="Q129" s="6"/>
      <c r="R129" s="6"/>
    </row>
    <row r="130" ht="15.75" customHeight="1">
      <c r="A130" s="4" t="s">
        <v>641</v>
      </c>
      <c r="B130" s="4" t="s">
        <v>642</v>
      </c>
      <c r="C130" s="4" t="s">
        <v>643</v>
      </c>
      <c r="D130" s="4" t="s">
        <v>644</v>
      </c>
      <c r="E130" s="4" t="s">
        <v>645</v>
      </c>
      <c r="F130" s="5" t="str">
        <f>HYPERLINK("http://dx.doi.org/10.1080/15388220.2019.1703716","http://dx.doi.org/10.1080/15388220.2019.1703716")</f>
        <v>http://dx.doi.org/10.1080/15388220.2019.1703716</v>
      </c>
      <c r="G130" s="3"/>
      <c r="H130" s="3"/>
      <c r="I130" s="3"/>
      <c r="J130" s="3"/>
      <c r="K130" s="3"/>
      <c r="L130" s="3"/>
      <c r="M130" s="3"/>
      <c r="N130" s="3"/>
      <c r="O130" s="3"/>
      <c r="P130" s="3"/>
      <c r="Q130" s="3"/>
      <c r="R130" s="3"/>
    </row>
    <row r="131" ht="15.75" customHeight="1">
      <c r="A131" s="4" t="s">
        <v>646</v>
      </c>
      <c r="B131" s="4" t="s">
        <v>647</v>
      </c>
      <c r="C131" s="3"/>
      <c r="D131" s="3"/>
      <c r="E131" s="4" t="s">
        <v>648</v>
      </c>
      <c r="F131" s="9" t="s">
        <v>649</v>
      </c>
      <c r="G131" s="4" t="s">
        <v>260</v>
      </c>
      <c r="H131" s="4" t="s">
        <v>261</v>
      </c>
      <c r="I131" s="4" t="s">
        <v>650</v>
      </c>
      <c r="J131" s="4" t="s">
        <v>488</v>
      </c>
      <c r="K131" s="10">
        <v>2011.0</v>
      </c>
      <c r="L131" s="3"/>
      <c r="M131" s="4" t="s">
        <v>263</v>
      </c>
      <c r="N131" s="3"/>
      <c r="O131" s="3"/>
      <c r="P131" s="4" t="s">
        <v>8</v>
      </c>
      <c r="Q131" s="4" t="s">
        <v>489</v>
      </c>
      <c r="R131" s="3"/>
    </row>
    <row r="132" ht="15.75" customHeight="1">
      <c r="A132" s="4" t="s">
        <v>651</v>
      </c>
      <c r="B132" s="4" t="s">
        <v>652</v>
      </c>
      <c r="C132" s="3"/>
      <c r="D132" s="3"/>
      <c r="E132" s="4" t="s">
        <v>653</v>
      </c>
      <c r="F132" s="9" t="s">
        <v>654</v>
      </c>
      <c r="G132" s="4" t="s">
        <v>260</v>
      </c>
      <c r="H132" s="4" t="s">
        <v>261</v>
      </c>
      <c r="I132" s="4" t="s">
        <v>655</v>
      </c>
      <c r="J132" s="4" t="s">
        <v>341</v>
      </c>
      <c r="K132" s="10">
        <v>1983.0</v>
      </c>
      <c r="L132" s="3"/>
      <c r="M132" s="4" t="s">
        <v>263</v>
      </c>
      <c r="N132" s="3"/>
      <c r="O132" s="3"/>
      <c r="P132" s="4" t="s">
        <v>8</v>
      </c>
      <c r="Q132" s="4" t="s">
        <v>611</v>
      </c>
      <c r="R132" s="3"/>
    </row>
    <row r="133" ht="15.75" customHeight="1">
      <c r="A133" s="6" t="s">
        <v>656</v>
      </c>
      <c r="B133" s="6" t="s">
        <v>657</v>
      </c>
      <c r="C133" s="6"/>
      <c r="D133" s="6"/>
      <c r="E133" s="17" t="s">
        <v>658</v>
      </c>
      <c r="F133" s="7" t="s">
        <v>659</v>
      </c>
      <c r="G133" s="8" t="s">
        <v>108</v>
      </c>
      <c r="H133" s="6" t="s">
        <v>27</v>
      </c>
      <c r="I133" s="6" t="s">
        <v>660</v>
      </c>
      <c r="J133" s="3"/>
      <c r="K133" s="8">
        <v>2011.0</v>
      </c>
      <c r="L133" s="7" t="s">
        <v>30</v>
      </c>
      <c r="M133" s="6"/>
      <c r="N133" s="6"/>
      <c r="O133" s="3"/>
      <c r="P133" s="6"/>
      <c r="Q133" s="6"/>
      <c r="R133" s="6"/>
    </row>
    <row r="134" ht="15.75" customHeight="1">
      <c r="A134" s="4" t="s">
        <v>661</v>
      </c>
      <c r="B134" s="4" t="s">
        <v>662</v>
      </c>
      <c r="C134" s="3"/>
      <c r="D134" s="3"/>
      <c r="E134" s="4" t="s">
        <v>33</v>
      </c>
      <c r="F134" s="9" t="str">
        <f>"https://doi.org/"&amp;M134</f>
        <v>https://doi.org/10.1111/1475-6773.12273</v>
      </c>
      <c r="G134" s="10" t="s">
        <v>34</v>
      </c>
      <c r="H134" s="10" t="s">
        <v>35</v>
      </c>
      <c r="I134" s="4" t="s">
        <v>663</v>
      </c>
      <c r="J134" s="4" t="s">
        <v>33</v>
      </c>
      <c r="K134" s="10">
        <v>2015.0</v>
      </c>
      <c r="L134" s="4" t="s">
        <v>664</v>
      </c>
      <c r="M134" s="4" t="s">
        <v>665</v>
      </c>
      <c r="N134" s="3"/>
      <c r="O134" s="3"/>
      <c r="P134" s="3"/>
      <c r="Q134" s="3"/>
      <c r="R134" s="3"/>
    </row>
    <row r="135" ht="15.75" customHeight="1">
      <c r="A135" s="6" t="s">
        <v>666</v>
      </c>
      <c r="B135" s="6" t="s">
        <v>667</v>
      </c>
      <c r="C135" s="6"/>
      <c r="D135" s="6"/>
      <c r="E135" s="6" t="s">
        <v>668</v>
      </c>
      <c r="F135" s="7" t="s">
        <v>669</v>
      </c>
      <c r="G135" s="8" t="s">
        <v>108</v>
      </c>
      <c r="H135" s="6" t="s">
        <v>27</v>
      </c>
      <c r="I135" s="6" t="s">
        <v>670</v>
      </c>
      <c r="J135" s="6"/>
      <c r="K135" s="8">
        <v>2009.0</v>
      </c>
      <c r="L135" s="7" t="s">
        <v>30</v>
      </c>
      <c r="M135" s="3"/>
      <c r="N135" s="3"/>
      <c r="O135" s="6"/>
      <c r="P135" s="6"/>
      <c r="Q135" s="6"/>
      <c r="R135" s="6"/>
    </row>
    <row r="136" ht="15.75" customHeight="1">
      <c r="A136" s="4" t="s">
        <v>671</v>
      </c>
      <c r="B136" s="4" t="s">
        <v>672</v>
      </c>
      <c r="C136" s="4" t="s">
        <v>673</v>
      </c>
      <c r="D136" s="4" t="s">
        <v>674</v>
      </c>
      <c r="E136" s="4" t="s">
        <v>675</v>
      </c>
      <c r="F136" s="5" t="str">
        <f>HYPERLINK("http://dx.doi.org/10.1542/peds.2006-0128","http://dx.doi.org/10.1542/peds.2006-0128")</f>
        <v>http://dx.doi.org/10.1542/peds.2006-0128</v>
      </c>
      <c r="G136" s="3"/>
      <c r="H136" s="3"/>
      <c r="I136" s="3"/>
      <c r="J136" s="3"/>
      <c r="K136" s="3"/>
      <c r="L136" s="3"/>
      <c r="M136" s="3"/>
      <c r="N136" s="3"/>
      <c r="O136" s="3"/>
      <c r="P136" s="3"/>
      <c r="Q136" s="3"/>
      <c r="R136" s="3"/>
    </row>
    <row r="137" ht="15.75" customHeight="1">
      <c r="A137" s="4" t="s">
        <v>676</v>
      </c>
      <c r="B137" s="4" t="s">
        <v>677</v>
      </c>
      <c r="C137" s="3"/>
      <c r="D137" s="3"/>
      <c r="E137" s="4" t="s">
        <v>678</v>
      </c>
      <c r="F137" s="9" t="s">
        <v>679</v>
      </c>
      <c r="G137" s="4" t="s">
        <v>41</v>
      </c>
      <c r="H137" s="4" t="s">
        <v>261</v>
      </c>
      <c r="I137" s="4" t="s">
        <v>655</v>
      </c>
      <c r="J137" s="4" t="s">
        <v>341</v>
      </c>
      <c r="K137" s="10">
        <v>1990.0</v>
      </c>
      <c r="L137" s="3"/>
      <c r="M137" s="4" t="s">
        <v>263</v>
      </c>
      <c r="N137" s="3"/>
      <c r="O137" s="3"/>
      <c r="P137" s="4" t="s">
        <v>8</v>
      </c>
      <c r="Q137" s="18" t="s">
        <v>611</v>
      </c>
      <c r="R137" s="3"/>
    </row>
    <row r="138" ht="15.75" customHeight="1">
      <c r="A138" s="4" t="s">
        <v>680</v>
      </c>
      <c r="B138" s="4" t="s">
        <v>681</v>
      </c>
      <c r="C138" s="3"/>
      <c r="D138" s="3"/>
      <c r="E138" s="4" t="s">
        <v>33</v>
      </c>
      <c r="F138" s="9" t="str">
        <f>"https://doi.org/"&amp;M138</f>
        <v>https://doi.org/10.1093/jamiaopen/ooad029</v>
      </c>
      <c r="G138" s="10" t="s">
        <v>48</v>
      </c>
      <c r="H138" s="10" t="s">
        <v>35</v>
      </c>
      <c r="I138" s="4" t="s">
        <v>682</v>
      </c>
      <c r="J138" s="4" t="s">
        <v>33</v>
      </c>
      <c r="K138" s="10">
        <v>2023.0</v>
      </c>
      <c r="L138" s="3" t="s">
        <v>33</v>
      </c>
      <c r="M138" s="4" t="s">
        <v>683</v>
      </c>
      <c r="N138" s="3"/>
      <c r="O138" s="3"/>
      <c r="P138" s="3"/>
      <c r="Q138" s="3"/>
      <c r="R138" s="3"/>
    </row>
    <row r="139" ht="15.75" customHeight="1">
      <c r="A139" s="4" t="s">
        <v>684</v>
      </c>
      <c r="B139" s="4" t="s">
        <v>685</v>
      </c>
      <c r="C139" s="3"/>
      <c r="D139" s="3"/>
      <c r="E139" s="4" t="s">
        <v>686</v>
      </c>
      <c r="F139" s="9" t="s">
        <v>687</v>
      </c>
      <c r="G139" s="4" t="s">
        <v>214</v>
      </c>
      <c r="H139" s="4" t="s">
        <v>261</v>
      </c>
      <c r="I139" s="4" t="s">
        <v>688</v>
      </c>
      <c r="J139" s="4" t="s">
        <v>295</v>
      </c>
      <c r="K139" s="10">
        <v>2010.0</v>
      </c>
      <c r="L139" s="3"/>
      <c r="M139" s="4" t="s">
        <v>263</v>
      </c>
      <c r="N139" s="3"/>
      <c r="O139" s="3"/>
      <c r="P139" s="4" t="s">
        <v>8</v>
      </c>
      <c r="Q139" s="4" t="s">
        <v>689</v>
      </c>
      <c r="R139" s="3"/>
    </row>
    <row r="140" ht="15.75" customHeight="1">
      <c r="A140" s="4" t="s">
        <v>690</v>
      </c>
      <c r="B140" s="4" t="s">
        <v>691</v>
      </c>
      <c r="C140" s="3"/>
      <c r="D140" s="3"/>
      <c r="E140" s="4" t="s">
        <v>692</v>
      </c>
      <c r="F140" s="9" t="s">
        <v>693</v>
      </c>
      <c r="G140" s="4" t="s">
        <v>260</v>
      </c>
      <c r="H140" s="4" t="s">
        <v>261</v>
      </c>
      <c r="I140" s="4" t="s">
        <v>694</v>
      </c>
      <c r="J140" s="4" t="s">
        <v>295</v>
      </c>
      <c r="K140" s="10">
        <v>2012.0</v>
      </c>
      <c r="L140" s="3"/>
      <c r="M140" s="4" t="s">
        <v>263</v>
      </c>
      <c r="N140" s="3"/>
      <c r="O140" s="3"/>
      <c r="P140" s="4" t="s">
        <v>8</v>
      </c>
      <c r="Q140" s="4" t="s">
        <v>695</v>
      </c>
      <c r="R140" s="3"/>
    </row>
    <row r="141" ht="15.75" customHeight="1">
      <c r="A141" s="6" t="s">
        <v>696</v>
      </c>
      <c r="B141" s="6" t="s">
        <v>697</v>
      </c>
      <c r="C141" s="6"/>
      <c r="D141" s="6"/>
      <c r="E141" s="6" t="s">
        <v>698</v>
      </c>
      <c r="F141" s="7" t="s">
        <v>699</v>
      </c>
      <c r="G141" s="8" t="s">
        <v>108</v>
      </c>
      <c r="H141" s="6" t="s">
        <v>27</v>
      </c>
      <c r="I141" s="6" t="s">
        <v>700</v>
      </c>
      <c r="J141" s="6" t="s">
        <v>341</v>
      </c>
      <c r="K141" s="8">
        <v>2023.0</v>
      </c>
      <c r="L141" s="7" t="s">
        <v>30</v>
      </c>
      <c r="M141" s="3"/>
      <c r="N141" s="6"/>
      <c r="O141" s="3"/>
      <c r="P141" s="3"/>
      <c r="Q141" s="3"/>
      <c r="R141" s="6"/>
    </row>
    <row r="142" ht="15.75" customHeight="1">
      <c r="A142" s="6" t="s">
        <v>701</v>
      </c>
      <c r="B142" s="6" t="s">
        <v>702</v>
      </c>
      <c r="C142" s="6"/>
      <c r="D142" s="6"/>
      <c r="E142" s="6" t="s">
        <v>703</v>
      </c>
      <c r="F142" s="7" t="s">
        <v>704</v>
      </c>
      <c r="G142" s="8" t="s">
        <v>48</v>
      </c>
      <c r="H142" s="6" t="s">
        <v>27</v>
      </c>
      <c r="I142" s="6" t="s">
        <v>705</v>
      </c>
      <c r="J142" s="6" t="s">
        <v>341</v>
      </c>
      <c r="K142" s="8">
        <v>2022.0</v>
      </c>
      <c r="L142" s="7" t="s">
        <v>30</v>
      </c>
      <c r="M142" s="6"/>
      <c r="N142" s="6"/>
      <c r="O142" s="6"/>
      <c r="P142" s="6"/>
      <c r="Q142" s="6"/>
      <c r="R142" s="6"/>
    </row>
    <row r="143" ht="15.75" customHeight="1">
      <c r="A143" s="6" t="s">
        <v>706</v>
      </c>
      <c r="B143" s="6" t="s">
        <v>707</v>
      </c>
      <c r="C143" s="6"/>
      <c r="D143" s="6"/>
      <c r="E143" s="6" t="s">
        <v>708</v>
      </c>
      <c r="F143" s="7" t="s">
        <v>709</v>
      </c>
      <c r="G143" s="8" t="s">
        <v>108</v>
      </c>
      <c r="H143" s="6" t="s">
        <v>27</v>
      </c>
      <c r="I143" s="6" t="s">
        <v>710</v>
      </c>
      <c r="J143" s="3"/>
      <c r="K143" s="8">
        <v>2018.0</v>
      </c>
      <c r="L143" s="13" t="s">
        <v>30</v>
      </c>
      <c r="M143" s="6"/>
      <c r="N143" s="3"/>
      <c r="O143" s="6"/>
      <c r="P143" s="6"/>
      <c r="Q143" s="6"/>
      <c r="R143" s="6"/>
    </row>
    <row r="144" ht="15.75" customHeight="1">
      <c r="A144" s="4" t="s">
        <v>711</v>
      </c>
      <c r="B144" s="4" t="s">
        <v>712</v>
      </c>
      <c r="C144" s="4" t="s">
        <v>713</v>
      </c>
      <c r="D144" s="4" t="s">
        <v>714</v>
      </c>
      <c r="E144" s="4" t="s">
        <v>715</v>
      </c>
      <c r="F144" s="5" t="str">
        <f>HYPERLINK("http://dx.doi.org/10.1016/0376-8716(95)01198-6","http://dx.doi.org/10.1016/0376-8716(95)01198-6")</f>
        <v>http://dx.doi.org/10.1016/0376-8716(95)01198-6</v>
      </c>
      <c r="G144" s="3"/>
      <c r="H144" s="3"/>
      <c r="I144" s="3"/>
      <c r="J144" s="3"/>
      <c r="K144" s="3"/>
      <c r="L144" s="3"/>
      <c r="M144" s="3"/>
      <c r="N144" s="3"/>
      <c r="O144" s="3"/>
      <c r="P144" s="3"/>
      <c r="Q144" s="3"/>
      <c r="R144" s="3"/>
    </row>
    <row r="145" ht="15.75" customHeight="1">
      <c r="A145" s="6" t="s">
        <v>716</v>
      </c>
      <c r="B145" s="6" t="s">
        <v>717</v>
      </c>
      <c r="C145" s="6"/>
      <c r="D145" s="6"/>
      <c r="E145" s="6" t="s">
        <v>718</v>
      </c>
      <c r="F145" s="7" t="s">
        <v>719</v>
      </c>
      <c r="G145" s="8" t="s">
        <v>108</v>
      </c>
      <c r="H145" s="6" t="s">
        <v>27</v>
      </c>
      <c r="I145" s="6" t="s">
        <v>720</v>
      </c>
      <c r="J145" s="3"/>
      <c r="K145" s="8">
        <v>2022.0</v>
      </c>
      <c r="L145" s="13" t="s">
        <v>30</v>
      </c>
      <c r="M145" s="6"/>
      <c r="N145" s="6"/>
      <c r="O145" s="6"/>
      <c r="P145" s="6"/>
      <c r="Q145" s="6"/>
      <c r="R145" s="3"/>
    </row>
    <row r="146" ht="15.75" customHeight="1">
      <c r="A146" s="6" t="s">
        <v>721</v>
      </c>
      <c r="B146" s="6" t="s">
        <v>722</v>
      </c>
      <c r="C146" s="6"/>
      <c r="D146" s="6"/>
      <c r="E146" s="6" t="s">
        <v>723</v>
      </c>
      <c r="F146" s="7" t="s">
        <v>724</v>
      </c>
      <c r="G146" s="8" t="s">
        <v>108</v>
      </c>
      <c r="H146" s="6" t="s">
        <v>27</v>
      </c>
      <c r="I146" s="6" t="s">
        <v>725</v>
      </c>
      <c r="J146" s="6" t="s">
        <v>488</v>
      </c>
      <c r="K146" s="8">
        <v>2023.0</v>
      </c>
      <c r="L146" s="7" t="s">
        <v>30</v>
      </c>
      <c r="M146" s="6"/>
      <c r="N146" s="6"/>
      <c r="O146" s="6"/>
      <c r="P146" s="6"/>
      <c r="Q146" s="6"/>
      <c r="R146" s="3"/>
    </row>
    <row r="147" ht="15.75" customHeight="1">
      <c r="A147" s="6" t="s">
        <v>726</v>
      </c>
      <c r="B147" s="6" t="s">
        <v>727</v>
      </c>
      <c r="C147" s="6"/>
      <c r="D147" s="6"/>
      <c r="E147" s="6" t="s">
        <v>728</v>
      </c>
      <c r="F147" s="3"/>
      <c r="G147" s="8" t="s">
        <v>108</v>
      </c>
      <c r="H147" s="6" t="s">
        <v>27</v>
      </c>
      <c r="I147" s="6" t="s">
        <v>729</v>
      </c>
      <c r="J147" s="6" t="s">
        <v>149</v>
      </c>
      <c r="K147" s="8">
        <v>2019.0</v>
      </c>
      <c r="L147" s="7" t="s">
        <v>30</v>
      </c>
      <c r="M147" s="6"/>
      <c r="N147" s="3"/>
      <c r="O147" s="3"/>
      <c r="P147" s="6"/>
      <c r="Q147" s="3"/>
      <c r="R147" s="3"/>
    </row>
    <row r="148" ht="15.75" customHeight="1">
      <c r="A148" s="6" t="s">
        <v>730</v>
      </c>
      <c r="B148" s="6" t="s">
        <v>731</v>
      </c>
      <c r="C148" s="6"/>
      <c r="D148" s="6"/>
      <c r="E148" s="6" t="s">
        <v>732</v>
      </c>
      <c r="F148" s="7" t="s">
        <v>733</v>
      </c>
      <c r="G148" s="8" t="s">
        <v>48</v>
      </c>
      <c r="H148" s="6" t="s">
        <v>27</v>
      </c>
      <c r="I148" s="6" t="s">
        <v>734</v>
      </c>
      <c r="J148" s="6"/>
      <c r="K148" s="8">
        <v>2013.0</v>
      </c>
      <c r="L148" s="7" t="s">
        <v>30</v>
      </c>
      <c r="M148" s="6"/>
      <c r="N148" s="6"/>
      <c r="O148" s="6"/>
      <c r="P148" s="6"/>
      <c r="Q148" s="6"/>
      <c r="R148" s="6"/>
    </row>
    <row r="149" ht="15.75" customHeight="1">
      <c r="A149" s="6" t="s">
        <v>735</v>
      </c>
      <c r="B149" s="6" t="s">
        <v>736</v>
      </c>
      <c r="C149" s="6"/>
      <c r="D149" s="6"/>
      <c r="E149" s="6" t="s">
        <v>737</v>
      </c>
      <c r="F149" s="7" t="s">
        <v>738</v>
      </c>
      <c r="G149" s="8" t="s">
        <v>41</v>
      </c>
      <c r="H149" s="6" t="s">
        <v>27</v>
      </c>
      <c r="I149" s="6" t="s">
        <v>739</v>
      </c>
      <c r="J149" s="6" t="s">
        <v>341</v>
      </c>
      <c r="K149" s="8">
        <v>2023.0</v>
      </c>
      <c r="L149" s="7" t="s">
        <v>30</v>
      </c>
      <c r="M149" s="6"/>
      <c r="N149" s="3"/>
      <c r="O149" s="3"/>
      <c r="P149" s="3"/>
      <c r="Q149" s="3"/>
      <c r="R149" s="6"/>
    </row>
    <row r="150" ht="15.75" customHeight="1">
      <c r="A150" s="6" t="s">
        <v>740</v>
      </c>
      <c r="B150" s="6" t="s">
        <v>741</v>
      </c>
      <c r="C150" s="6"/>
      <c r="D150" s="6"/>
      <c r="E150" s="6" t="s">
        <v>742</v>
      </c>
      <c r="F150" s="7" t="s">
        <v>743</v>
      </c>
      <c r="G150" s="8" t="s">
        <v>108</v>
      </c>
      <c r="H150" s="6" t="s">
        <v>27</v>
      </c>
      <c r="I150" s="6" t="s">
        <v>744</v>
      </c>
      <c r="J150" s="6" t="s">
        <v>149</v>
      </c>
      <c r="K150" s="8">
        <v>2020.0</v>
      </c>
      <c r="L150" s="7" t="s">
        <v>30</v>
      </c>
      <c r="M150" s="3"/>
      <c r="N150" s="3"/>
      <c r="O150" s="3"/>
      <c r="P150" s="3"/>
      <c r="Q150" s="3"/>
      <c r="R150" s="3"/>
    </row>
    <row r="151" ht="15.75" customHeight="1">
      <c r="A151" s="4" t="s">
        <v>745</v>
      </c>
      <c r="B151" s="4" t="s">
        <v>746</v>
      </c>
      <c r="C151" s="3"/>
      <c r="D151" s="3"/>
      <c r="E151" s="4" t="s">
        <v>747</v>
      </c>
      <c r="F151" s="3"/>
      <c r="G151" s="4" t="s">
        <v>26</v>
      </c>
      <c r="H151" s="4" t="s">
        <v>261</v>
      </c>
      <c r="I151" s="3"/>
      <c r="J151" s="4" t="s">
        <v>295</v>
      </c>
      <c r="K151" s="10">
        <v>2023.0</v>
      </c>
      <c r="L151" s="3"/>
      <c r="M151" s="4" t="s">
        <v>586</v>
      </c>
      <c r="N151" s="3"/>
      <c r="O151" s="3"/>
      <c r="P151" s="4" t="s">
        <v>587</v>
      </c>
      <c r="Q151" s="4" t="s">
        <v>588</v>
      </c>
      <c r="R151" s="3"/>
    </row>
    <row r="152" ht="15.75" customHeight="1">
      <c r="A152" s="4" t="s">
        <v>748</v>
      </c>
      <c r="B152" s="4" t="s">
        <v>749</v>
      </c>
      <c r="C152" s="3" t="s">
        <v>425</v>
      </c>
      <c r="D152" s="4" t="s">
        <v>750</v>
      </c>
      <c r="E152" s="4" t="s">
        <v>751</v>
      </c>
      <c r="F152" s="5" t="str">
        <f>HYPERLINK("http://dx.doi.org/10.1038/npp.2015.105","http://dx.doi.org/10.1038/npp.2015.105")</f>
        <v>http://dx.doi.org/10.1038/npp.2015.105</v>
      </c>
      <c r="G152" s="3"/>
      <c r="H152" s="3"/>
      <c r="I152" s="3"/>
      <c r="J152" s="3"/>
      <c r="K152" s="3"/>
      <c r="L152" s="3"/>
      <c r="M152" s="3"/>
      <c r="N152" s="3"/>
      <c r="O152" s="3"/>
      <c r="P152" s="3"/>
      <c r="Q152" s="3"/>
      <c r="R152" s="3"/>
    </row>
    <row r="153" ht="15.75" customHeight="1">
      <c r="A153" s="6" t="s">
        <v>752</v>
      </c>
      <c r="B153" s="6" t="s">
        <v>753</v>
      </c>
      <c r="C153" s="6"/>
      <c r="D153" s="6"/>
      <c r="E153" s="6" t="s">
        <v>754</v>
      </c>
      <c r="F153" s="7" t="s">
        <v>755</v>
      </c>
      <c r="G153" s="8" t="s">
        <v>48</v>
      </c>
      <c r="H153" s="6" t="s">
        <v>27</v>
      </c>
      <c r="I153" s="6" t="s">
        <v>756</v>
      </c>
      <c r="J153" s="6"/>
      <c r="K153" s="8">
        <v>2015.0</v>
      </c>
      <c r="L153" s="7" t="s">
        <v>30</v>
      </c>
      <c r="M153" s="6"/>
      <c r="N153" s="6"/>
      <c r="O153" s="6"/>
      <c r="P153" s="6"/>
      <c r="Q153" s="14"/>
      <c r="R153" s="3"/>
    </row>
    <row r="154" ht="15.75" customHeight="1">
      <c r="A154" s="6" t="s">
        <v>757</v>
      </c>
      <c r="B154" s="6" t="s">
        <v>758</v>
      </c>
      <c r="C154" s="6"/>
      <c r="D154" s="6"/>
      <c r="E154" s="6" t="s">
        <v>759</v>
      </c>
      <c r="F154" s="7" t="s">
        <v>760</v>
      </c>
      <c r="G154" s="8" t="s">
        <v>108</v>
      </c>
      <c r="H154" s="6" t="s">
        <v>27</v>
      </c>
      <c r="I154" s="6" t="s">
        <v>761</v>
      </c>
      <c r="J154" s="6" t="s">
        <v>149</v>
      </c>
      <c r="K154" s="8">
        <v>2016.0</v>
      </c>
      <c r="L154" s="7" t="s">
        <v>30</v>
      </c>
      <c r="M154" s="3"/>
      <c r="N154" s="3"/>
      <c r="O154" s="6"/>
      <c r="P154" s="3"/>
      <c r="Q154" s="3"/>
      <c r="R154" s="6"/>
    </row>
    <row r="155" ht="15.75" customHeight="1">
      <c r="A155" s="6" t="s">
        <v>762</v>
      </c>
      <c r="B155" s="6" t="s">
        <v>763</v>
      </c>
      <c r="C155" s="6"/>
      <c r="D155" s="6"/>
      <c r="E155" s="6" t="s">
        <v>764</v>
      </c>
      <c r="F155" s="7" t="s">
        <v>765</v>
      </c>
      <c r="G155" s="8" t="s">
        <v>108</v>
      </c>
      <c r="H155" s="6" t="s">
        <v>27</v>
      </c>
      <c r="I155" s="6" t="s">
        <v>766</v>
      </c>
      <c r="J155" s="6" t="s">
        <v>341</v>
      </c>
      <c r="K155" s="8">
        <v>2021.0</v>
      </c>
      <c r="L155" s="7" t="s">
        <v>30</v>
      </c>
      <c r="M155" s="14"/>
      <c r="N155" s="6"/>
      <c r="O155" s="6"/>
      <c r="P155" s="6"/>
      <c r="Q155" s="3"/>
      <c r="R155" s="3"/>
    </row>
    <row r="156" ht="15.75" customHeight="1">
      <c r="A156" s="6" t="s">
        <v>767</v>
      </c>
      <c r="B156" s="6" t="s">
        <v>768</v>
      </c>
      <c r="C156" s="6"/>
      <c r="D156" s="6"/>
      <c r="E156" s="6" t="s">
        <v>769</v>
      </c>
      <c r="F156" s="7" t="s">
        <v>770</v>
      </c>
      <c r="G156" s="8" t="s">
        <v>108</v>
      </c>
      <c r="H156" s="6" t="s">
        <v>27</v>
      </c>
      <c r="I156" s="6" t="s">
        <v>771</v>
      </c>
      <c r="J156" s="6"/>
      <c r="K156" s="8">
        <v>2012.0</v>
      </c>
      <c r="L156" s="7" t="s">
        <v>30</v>
      </c>
      <c r="M156" s="3"/>
      <c r="N156" s="6"/>
      <c r="O156" s="3"/>
      <c r="P156" s="3"/>
      <c r="Q156" s="3"/>
      <c r="R156" s="3"/>
    </row>
    <row r="157" ht="15.75" customHeight="1">
      <c r="A157" s="4" t="s">
        <v>772</v>
      </c>
      <c r="B157" s="4" t="s">
        <v>773</v>
      </c>
      <c r="C157" s="3"/>
      <c r="D157" s="3"/>
      <c r="E157" s="4" t="s">
        <v>774</v>
      </c>
      <c r="F157" s="9" t="s">
        <v>775</v>
      </c>
      <c r="G157" s="4" t="s">
        <v>260</v>
      </c>
      <c r="H157" s="4" t="s">
        <v>261</v>
      </c>
      <c r="I157" s="4" t="s">
        <v>776</v>
      </c>
      <c r="J157" s="4" t="s">
        <v>341</v>
      </c>
      <c r="K157" s="10">
        <v>2002.0</v>
      </c>
      <c r="L157" s="3"/>
      <c r="M157" s="4" t="s">
        <v>777</v>
      </c>
      <c r="N157" s="3"/>
      <c r="O157" s="3"/>
      <c r="P157" s="4" t="s">
        <v>8</v>
      </c>
      <c r="Q157" s="4" t="s">
        <v>611</v>
      </c>
      <c r="R157" s="3"/>
    </row>
    <row r="158" ht="15.75" customHeight="1">
      <c r="A158" s="4" t="s">
        <v>778</v>
      </c>
      <c r="B158" s="4" t="s">
        <v>779</v>
      </c>
      <c r="C158" s="3"/>
      <c r="D158" s="3"/>
      <c r="E158" s="4" t="s">
        <v>780</v>
      </c>
      <c r="F158" s="9" t="s">
        <v>781</v>
      </c>
      <c r="G158" s="4" t="s">
        <v>41</v>
      </c>
      <c r="H158" s="4" t="s">
        <v>261</v>
      </c>
      <c r="I158" s="4" t="s">
        <v>262</v>
      </c>
      <c r="J158" s="4" t="s">
        <v>149</v>
      </c>
      <c r="K158" s="10">
        <v>2011.0</v>
      </c>
      <c r="L158" s="3"/>
      <c r="M158" s="4" t="s">
        <v>263</v>
      </c>
      <c r="N158" s="3"/>
      <c r="O158" s="3"/>
      <c r="P158" s="4" t="s">
        <v>8</v>
      </c>
      <c r="Q158" s="18" t="s">
        <v>264</v>
      </c>
      <c r="R158" s="3"/>
    </row>
    <row r="159" ht="15.75" customHeight="1">
      <c r="A159" s="6" t="s">
        <v>782</v>
      </c>
      <c r="B159" s="6" t="s">
        <v>783</v>
      </c>
      <c r="C159" s="6"/>
      <c r="D159" s="6"/>
      <c r="E159" s="6" t="s">
        <v>784</v>
      </c>
      <c r="F159" s="7" t="s">
        <v>785</v>
      </c>
      <c r="G159" s="8" t="s">
        <v>108</v>
      </c>
      <c r="H159" s="6" t="s">
        <v>27</v>
      </c>
      <c r="I159" s="6" t="s">
        <v>786</v>
      </c>
      <c r="J159" s="6" t="s">
        <v>29</v>
      </c>
      <c r="K159" s="8">
        <v>2019.0</v>
      </c>
      <c r="L159" s="7" t="s">
        <v>30</v>
      </c>
      <c r="M159" s="6"/>
      <c r="N159" s="6"/>
      <c r="O159" s="3"/>
      <c r="P159" s="6"/>
      <c r="Q159" s="6"/>
      <c r="R159" s="6"/>
    </row>
    <row r="160" ht="15.75" customHeight="1">
      <c r="A160" s="4" t="s">
        <v>787</v>
      </c>
      <c r="B160" s="4" t="s">
        <v>788</v>
      </c>
      <c r="C160" s="3"/>
      <c r="D160" s="3"/>
      <c r="E160" s="4" t="s">
        <v>789</v>
      </c>
      <c r="F160" s="9" t="s">
        <v>790</v>
      </c>
      <c r="G160" s="4" t="s">
        <v>48</v>
      </c>
      <c r="H160" s="4" t="s">
        <v>261</v>
      </c>
      <c r="I160" s="4" t="s">
        <v>610</v>
      </c>
      <c r="J160" s="4" t="s">
        <v>341</v>
      </c>
      <c r="K160" s="10">
        <v>2023.0</v>
      </c>
      <c r="L160" s="3"/>
      <c r="M160" s="4" t="s">
        <v>263</v>
      </c>
      <c r="N160" s="3"/>
      <c r="O160" s="3"/>
      <c r="P160" s="4" t="s">
        <v>8</v>
      </c>
      <c r="Q160" s="4" t="s">
        <v>611</v>
      </c>
      <c r="R160" s="3"/>
    </row>
    <row r="161" ht="15.75" customHeight="1">
      <c r="A161" s="6" t="s">
        <v>791</v>
      </c>
      <c r="B161" s="6" t="s">
        <v>792</v>
      </c>
      <c r="C161" s="6"/>
      <c r="D161" s="6"/>
      <c r="E161" s="6" t="s">
        <v>793</v>
      </c>
      <c r="F161" s="7" t="s">
        <v>794</v>
      </c>
      <c r="G161" s="8" t="s">
        <v>108</v>
      </c>
      <c r="H161" s="6" t="s">
        <v>27</v>
      </c>
      <c r="I161" s="6" t="s">
        <v>795</v>
      </c>
      <c r="J161" s="6" t="s">
        <v>29</v>
      </c>
      <c r="K161" s="8">
        <v>2017.0</v>
      </c>
      <c r="L161" s="7" t="s">
        <v>30</v>
      </c>
      <c r="M161" s="3"/>
      <c r="N161" s="3"/>
      <c r="O161" s="6"/>
      <c r="P161" s="6"/>
      <c r="Q161" s="3"/>
      <c r="R161" s="6"/>
    </row>
    <row r="162" ht="15.75" customHeight="1">
      <c r="A162" s="6" t="s">
        <v>461</v>
      </c>
      <c r="B162" s="6" t="s">
        <v>796</v>
      </c>
      <c r="C162" s="6"/>
      <c r="D162" s="6"/>
      <c r="E162" s="17" t="s">
        <v>797</v>
      </c>
      <c r="F162" s="7" t="s">
        <v>798</v>
      </c>
      <c r="G162" s="8" t="s">
        <v>108</v>
      </c>
      <c r="H162" s="6" t="s">
        <v>27</v>
      </c>
      <c r="I162" s="6" t="s">
        <v>799</v>
      </c>
      <c r="J162" s="6"/>
      <c r="K162" s="8">
        <v>2011.0</v>
      </c>
      <c r="L162" s="7" t="s">
        <v>30</v>
      </c>
      <c r="M162" s="3"/>
      <c r="N162" s="3"/>
      <c r="O162" s="3"/>
      <c r="P162" s="3"/>
      <c r="Q162" s="3"/>
      <c r="R162" s="3"/>
    </row>
    <row r="163" ht="15.75" customHeight="1">
      <c r="A163" s="4" t="s">
        <v>800</v>
      </c>
      <c r="B163" s="4" t="s">
        <v>801</v>
      </c>
      <c r="C163" s="3"/>
      <c r="D163" s="3"/>
      <c r="E163" s="4" t="s">
        <v>33</v>
      </c>
      <c r="F163" s="9" t="str">
        <f>"https://doi.org/"&amp;M163</f>
        <v>https://doi.org/10.1016/j.drugalcdep.2019.04.016</v>
      </c>
      <c r="G163" s="10" t="s">
        <v>34</v>
      </c>
      <c r="H163" s="10" t="s">
        <v>35</v>
      </c>
      <c r="I163" s="4" t="s">
        <v>802</v>
      </c>
      <c r="J163" s="4" t="s">
        <v>33</v>
      </c>
      <c r="K163" s="10">
        <v>2019.0</v>
      </c>
      <c r="L163" s="4" t="s">
        <v>803</v>
      </c>
      <c r="M163" s="4" t="s">
        <v>804</v>
      </c>
      <c r="N163" s="3"/>
      <c r="O163" s="3"/>
      <c r="P163" s="3"/>
      <c r="Q163" s="3"/>
      <c r="R163" s="3"/>
    </row>
    <row r="164" ht="15.75" customHeight="1">
      <c r="A164" s="4" t="s">
        <v>805</v>
      </c>
      <c r="B164" s="4" t="s">
        <v>806</v>
      </c>
      <c r="C164" s="4" t="s">
        <v>807</v>
      </c>
      <c r="D164" s="4" t="s">
        <v>808</v>
      </c>
      <c r="E164" s="4" t="s">
        <v>809</v>
      </c>
      <c r="F164" s="5" t="str">
        <f>HYPERLINK("http://dx.doi.org/10.1097/ADM.0000000000000079","http://dx.doi.org/10.1097/ADM.0000000000000079")</f>
        <v>http://dx.doi.org/10.1097/ADM.0000000000000079</v>
      </c>
      <c r="G164" s="3"/>
      <c r="H164" s="3"/>
      <c r="I164" s="3"/>
      <c r="J164" s="3"/>
      <c r="K164" s="3"/>
      <c r="L164" s="3"/>
      <c r="M164" s="3"/>
      <c r="N164" s="3"/>
      <c r="O164" s="3"/>
      <c r="P164" s="3"/>
      <c r="Q164" s="3"/>
      <c r="R164" s="3"/>
    </row>
    <row r="165" ht="15.75" customHeight="1">
      <c r="A165" s="6" t="s">
        <v>810</v>
      </c>
      <c r="B165" s="6" t="s">
        <v>811</v>
      </c>
      <c r="C165" s="6"/>
      <c r="D165" s="6"/>
      <c r="E165" s="6" t="s">
        <v>812</v>
      </c>
      <c r="F165" s="7" t="s">
        <v>813</v>
      </c>
      <c r="G165" s="8" t="s">
        <v>108</v>
      </c>
      <c r="H165" s="6" t="s">
        <v>27</v>
      </c>
      <c r="I165" s="6" t="s">
        <v>814</v>
      </c>
      <c r="J165" s="6" t="s">
        <v>341</v>
      </c>
      <c r="K165" s="8">
        <v>2022.0</v>
      </c>
      <c r="L165" s="7" t="s">
        <v>30</v>
      </c>
      <c r="M165" s="6"/>
      <c r="N165" s="6"/>
      <c r="O165" s="3"/>
      <c r="P165" s="6"/>
      <c r="Q165" s="6"/>
      <c r="R165" s="6"/>
    </row>
    <row r="166" ht="15.75" customHeight="1">
      <c r="A166" s="6" t="s">
        <v>815</v>
      </c>
      <c r="B166" s="6" t="s">
        <v>816</v>
      </c>
      <c r="C166" s="6"/>
      <c r="D166" s="6"/>
      <c r="E166" s="6" t="s">
        <v>817</v>
      </c>
      <c r="F166" s="7" t="s">
        <v>818</v>
      </c>
      <c r="G166" s="8" t="s">
        <v>26</v>
      </c>
      <c r="H166" s="6" t="s">
        <v>27</v>
      </c>
      <c r="I166" s="6" t="s">
        <v>819</v>
      </c>
      <c r="J166" s="6" t="s">
        <v>29</v>
      </c>
      <c r="K166" s="8">
        <v>2011.0</v>
      </c>
      <c r="L166" s="7" t="s">
        <v>30</v>
      </c>
      <c r="M166" s="3"/>
      <c r="N166" s="3"/>
      <c r="O166" s="3"/>
      <c r="P166" s="3"/>
      <c r="Q166" s="3"/>
      <c r="R166" s="6"/>
    </row>
    <row r="167" ht="15.75" customHeight="1">
      <c r="A167" s="6" t="s">
        <v>820</v>
      </c>
      <c r="B167" s="6" t="s">
        <v>821</v>
      </c>
      <c r="C167" s="6"/>
      <c r="D167" s="6"/>
      <c r="E167" s="6" t="s">
        <v>822</v>
      </c>
      <c r="F167" s="7" t="s">
        <v>823</v>
      </c>
      <c r="G167" s="8" t="s">
        <v>108</v>
      </c>
      <c r="H167" s="6" t="s">
        <v>27</v>
      </c>
      <c r="I167" s="6" t="s">
        <v>824</v>
      </c>
      <c r="J167" s="6" t="s">
        <v>29</v>
      </c>
      <c r="K167" s="8">
        <v>2016.0</v>
      </c>
      <c r="L167" s="7" t="s">
        <v>30</v>
      </c>
      <c r="M167" s="6"/>
      <c r="N167" s="6"/>
      <c r="O167" s="6"/>
      <c r="P167" s="3"/>
      <c r="Q167" s="3"/>
      <c r="R167" s="3"/>
    </row>
    <row r="168" ht="15.75" customHeight="1">
      <c r="A168" s="6" t="s">
        <v>825</v>
      </c>
      <c r="B168" s="6" t="s">
        <v>826</v>
      </c>
      <c r="C168" s="6"/>
      <c r="D168" s="6"/>
      <c r="E168" s="6" t="s">
        <v>827</v>
      </c>
      <c r="F168" s="7" t="s">
        <v>828</v>
      </c>
      <c r="G168" s="8" t="s">
        <v>108</v>
      </c>
      <c r="H168" s="6" t="s">
        <v>27</v>
      </c>
      <c r="I168" s="6" t="s">
        <v>829</v>
      </c>
      <c r="J168" s="6" t="s">
        <v>341</v>
      </c>
      <c r="K168" s="8">
        <v>2022.0</v>
      </c>
      <c r="L168" s="7" t="s">
        <v>30</v>
      </c>
      <c r="M168" s="6"/>
      <c r="N168" s="6"/>
      <c r="O168" s="6"/>
      <c r="P168" s="3"/>
      <c r="Q168" s="6"/>
      <c r="R168" s="6"/>
    </row>
    <row r="169" ht="15.75" customHeight="1">
      <c r="A169" s="4" t="s">
        <v>830</v>
      </c>
      <c r="B169" s="4" t="s">
        <v>831</v>
      </c>
      <c r="C169" s="3"/>
      <c r="D169" s="3"/>
      <c r="E169" s="4" t="s">
        <v>33</v>
      </c>
      <c r="F169" s="9" t="str">
        <f>"https://doi.org/"&amp;M169</f>
        <v>https://doi.org/10.1001/archgenpsychiatry.2010.41</v>
      </c>
      <c r="G169" s="10" t="s">
        <v>48</v>
      </c>
      <c r="H169" s="10" t="s">
        <v>35</v>
      </c>
      <c r="I169" s="4" t="s">
        <v>832</v>
      </c>
      <c r="J169" s="4" t="s">
        <v>33</v>
      </c>
      <c r="K169" s="10">
        <v>2010.0</v>
      </c>
      <c r="L169" s="3" t="s">
        <v>33</v>
      </c>
      <c r="M169" s="4" t="s">
        <v>833</v>
      </c>
      <c r="N169" s="3"/>
      <c r="O169" s="3"/>
      <c r="P169" s="3"/>
      <c r="Q169" s="3"/>
      <c r="R169" s="3"/>
    </row>
    <row r="170" ht="15.75" customHeight="1">
      <c r="A170" s="4" t="s">
        <v>834</v>
      </c>
      <c r="B170" s="4" t="s">
        <v>835</v>
      </c>
      <c r="C170" s="3" t="s">
        <v>425</v>
      </c>
      <c r="D170" s="4" t="s">
        <v>836</v>
      </c>
      <c r="E170" s="4" t="s">
        <v>837</v>
      </c>
      <c r="F170" s="5" t="str">
        <f>HYPERLINK("http://dx.doi.org/10.1136/bmjopen-2016-014854","http://dx.doi.org/10.1136/bmjopen-2016-014854")</f>
        <v>http://dx.doi.org/10.1136/bmjopen-2016-014854</v>
      </c>
      <c r="G170" s="3"/>
      <c r="H170" s="3"/>
      <c r="I170" s="3"/>
      <c r="J170" s="3"/>
      <c r="K170" s="3"/>
      <c r="L170" s="3"/>
      <c r="M170" s="3"/>
      <c r="N170" s="3"/>
      <c r="O170" s="3"/>
      <c r="P170" s="3"/>
      <c r="Q170" s="3"/>
      <c r="R170" s="3"/>
    </row>
    <row r="171" ht="15.75" customHeight="1">
      <c r="A171" s="6" t="s">
        <v>838</v>
      </c>
      <c r="B171" s="6" t="s">
        <v>839</v>
      </c>
      <c r="C171" s="6"/>
      <c r="D171" s="6"/>
      <c r="E171" s="6" t="s">
        <v>840</v>
      </c>
      <c r="F171" s="7" t="s">
        <v>841</v>
      </c>
      <c r="G171" s="8" t="s">
        <v>108</v>
      </c>
      <c r="H171" s="6" t="s">
        <v>27</v>
      </c>
      <c r="I171" s="6" t="s">
        <v>842</v>
      </c>
      <c r="J171" s="6" t="s">
        <v>29</v>
      </c>
      <c r="K171" s="8">
        <v>2021.0</v>
      </c>
      <c r="L171" s="7" t="s">
        <v>30</v>
      </c>
      <c r="M171" s="3"/>
      <c r="N171" s="3"/>
      <c r="O171" s="3"/>
      <c r="P171" s="3"/>
      <c r="Q171" s="3"/>
      <c r="R171" s="3"/>
    </row>
    <row r="172" ht="15.75" customHeight="1">
      <c r="A172" s="6" t="s">
        <v>843</v>
      </c>
      <c r="B172" s="6" t="s">
        <v>844</v>
      </c>
      <c r="C172" s="6"/>
      <c r="D172" s="6"/>
      <c r="E172" s="6" t="s">
        <v>845</v>
      </c>
      <c r="F172" s="7" t="s">
        <v>846</v>
      </c>
      <c r="G172" s="8" t="s">
        <v>108</v>
      </c>
      <c r="H172" s="6" t="s">
        <v>27</v>
      </c>
      <c r="I172" s="6" t="s">
        <v>847</v>
      </c>
      <c r="J172" s="6" t="s">
        <v>231</v>
      </c>
      <c r="K172" s="8">
        <v>2023.0</v>
      </c>
      <c r="L172" s="7" t="s">
        <v>30</v>
      </c>
      <c r="M172" s="3"/>
      <c r="N172" s="6"/>
      <c r="O172" s="6"/>
      <c r="P172" s="6"/>
      <c r="Q172" s="3"/>
      <c r="R172" s="3"/>
    </row>
    <row r="173" ht="15.75" customHeight="1">
      <c r="A173" s="6" t="s">
        <v>848</v>
      </c>
      <c r="B173" s="6" t="s">
        <v>849</v>
      </c>
      <c r="C173" s="6"/>
      <c r="D173" s="6"/>
      <c r="E173" s="3"/>
      <c r="F173" s="7" t="s">
        <v>850</v>
      </c>
      <c r="G173" s="8" t="s">
        <v>41</v>
      </c>
      <c r="H173" s="6" t="s">
        <v>27</v>
      </c>
      <c r="I173" s="6" t="s">
        <v>851</v>
      </c>
      <c r="J173" s="6" t="s">
        <v>29</v>
      </c>
      <c r="K173" s="8">
        <v>1989.0</v>
      </c>
      <c r="L173" s="7" t="s">
        <v>30</v>
      </c>
      <c r="M173" s="6"/>
      <c r="N173" s="3"/>
      <c r="O173" s="3"/>
      <c r="P173" s="3"/>
      <c r="Q173" s="3"/>
      <c r="R173" s="6"/>
    </row>
    <row r="174" ht="15.75" customHeight="1">
      <c r="A174" s="6" t="s">
        <v>852</v>
      </c>
      <c r="B174" s="6" t="s">
        <v>853</v>
      </c>
      <c r="C174" s="6"/>
      <c r="D174" s="6"/>
      <c r="E174" s="6" t="s">
        <v>854</v>
      </c>
      <c r="F174" s="7" t="s">
        <v>855</v>
      </c>
      <c r="G174" s="8" t="s">
        <v>108</v>
      </c>
      <c r="H174" s="6" t="s">
        <v>27</v>
      </c>
      <c r="I174" s="6" t="s">
        <v>856</v>
      </c>
      <c r="J174" s="6" t="s">
        <v>149</v>
      </c>
      <c r="K174" s="8">
        <v>2020.0</v>
      </c>
      <c r="L174" s="7" t="s">
        <v>30</v>
      </c>
      <c r="M174" s="6"/>
      <c r="N174" s="6"/>
      <c r="O174" s="3"/>
      <c r="P174" s="3"/>
      <c r="Q174" s="3"/>
      <c r="R174" s="3"/>
    </row>
    <row r="175" ht="15.75" customHeight="1">
      <c r="A175" s="6" t="s">
        <v>857</v>
      </c>
      <c r="B175" s="6" t="s">
        <v>858</v>
      </c>
      <c r="C175" s="6"/>
      <c r="D175" s="6"/>
      <c r="E175" s="6" t="s">
        <v>859</v>
      </c>
      <c r="F175" s="7" t="s">
        <v>860</v>
      </c>
      <c r="G175" s="8" t="s">
        <v>108</v>
      </c>
      <c r="H175" s="6" t="s">
        <v>27</v>
      </c>
      <c r="I175" s="6" t="s">
        <v>861</v>
      </c>
      <c r="J175" s="6" t="s">
        <v>149</v>
      </c>
      <c r="K175" s="8">
        <v>2018.0</v>
      </c>
      <c r="L175" s="7" t="s">
        <v>30</v>
      </c>
      <c r="M175" s="3"/>
      <c r="N175" s="3"/>
      <c r="O175" s="3"/>
      <c r="P175" s="3"/>
      <c r="Q175" s="3"/>
      <c r="R175" s="3"/>
    </row>
    <row r="176" ht="15.75" customHeight="1">
      <c r="A176" s="6" t="s">
        <v>862</v>
      </c>
      <c r="B176" s="6" t="s">
        <v>863</v>
      </c>
      <c r="C176" s="6"/>
      <c r="D176" s="6"/>
      <c r="E176" s="6" t="s">
        <v>864</v>
      </c>
      <c r="F176" s="7" t="s">
        <v>865</v>
      </c>
      <c r="G176" s="8" t="s">
        <v>108</v>
      </c>
      <c r="H176" s="6" t="s">
        <v>27</v>
      </c>
      <c r="I176" s="6" t="s">
        <v>866</v>
      </c>
      <c r="J176" s="6" t="s">
        <v>341</v>
      </c>
      <c r="K176" s="8">
        <v>2016.0</v>
      </c>
      <c r="L176" s="7" t="s">
        <v>30</v>
      </c>
      <c r="M176" s="6"/>
      <c r="N176" s="6"/>
      <c r="O176" s="6"/>
      <c r="P176" s="3"/>
      <c r="Q176" s="3"/>
      <c r="R176" s="3"/>
    </row>
    <row r="177" ht="15.75" customHeight="1">
      <c r="A177" s="6" t="s">
        <v>867</v>
      </c>
      <c r="B177" s="6" t="s">
        <v>868</v>
      </c>
      <c r="C177" s="6"/>
      <c r="D177" s="6"/>
      <c r="E177" s="3"/>
      <c r="F177" s="3"/>
      <c r="G177" s="8" t="s">
        <v>108</v>
      </c>
      <c r="H177" s="6" t="s">
        <v>27</v>
      </c>
      <c r="I177" s="6" t="s">
        <v>869</v>
      </c>
      <c r="J177" s="6" t="s">
        <v>488</v>
      </c>
      <c r="K177" s="8">
        <v>1993.0</v>
      </c>
      <c r="L177" s="7" t="s">
        <v>30</v>
      </c>
      <c r="M177" s="3"/>
      <c r="N177" s="3"/>
      <c r="O177" s="3"/>
      <c r="P177" s="3"/>
      <c r="Q177" s="3"/>
      <c r="R177" s="3"/>
    </row>
    <row r="178" ht="15.75" customHeight="1">
      <c r="A178" s="4" t="s">
        <v>870</v>
      </c>
      <c r="B178" s="4" t="s">
        <v>871</v>
      </c>
      <c r="C178" s="4" t="s">
        <v>872</v>
      </c>
      <c r="D178" s="4" t="s">
        <v>873</v>
      </c>
      <c r="E178" s="4" t="s">
        <v>874</v>
      </c>
      <c r="F178" s="5" t="str">
        <f>HYPERLINK("http://dx.doi.org/10.1016/j.janxdis.2014.11.003","http://dx.doi.org/10.1016/j.janxdis.2014.11.003")</f>
        <v>http://dx.doi.org/10.1016/j.janxdis.2014.11.003</v>
      </c>
      <c r="G178" s="3"/>
      <c r="H178" s="3"/>
      <c r="I178" s="3"/>
      <c r="J178" s="3"/>
      <c r="K178" s="3"/>
      <c r="L178" s="3"/>
      <c r="M178" s="3"/>
      <c r="N178" s="3"/>
      <c r="O178" s="3"/>
      <c r="P178" s="3"/>
      <c r="Q178" s="3"/>
      <c r="R178" s="3"/>
    </row>
    <row r="179" ht="15.75" customHeight="1">
      <c r="A179" s="6" t="s">
        <v>875</v>
      </c>
      <c r="B179" s="16" t="s">
        <v>876</v>
      </c>
      <c r="C179" s="16"/>
      <c r="D179" s="16"/>
      <c r="E179" s="6" t="s">
        <v>877</v>
      </c>
      <c r="F179" s="7" t="s">
        <v>878</v>
      </c>
      <c r="G179" s="8" t="s">
        <v>108</v>
      </c>
      <c r="H179" s="6" t="s">
        <v>27</v>
      </c>
      <c r="I179" s="6" t="s">
        <v>879</v>
      </c>
      <c r="J179" s="6" t="s">
        <v>29</v>
      </c>
      <c r="K179" s="8">
        <v>2020.0</v>
      </c>
      <c r="L179" s="7" t="s">
        <v>30</v>
      </c>
      <c r="M179" s="6"/>
      <c r="N179" s="6"/>
      <c r="O179" s="6"/>
      <c r="P179" s="3"/>
      <c r="Q179" s="6"/>
      <c r="R179" s="6"/>
    </row>
    <row r="180" ht="15.75" customHeight="1">
      <c r="A180" s="6" t="s">
        <v>880</v>
      </c>
      <c r="B180" s="16" t="s">
        <v>881</v>
      </c>
      <c r="C180" s="16"/>
      <c r="D180" s="16"/>
      <c r="E180" s="6" t="s">
        <v>882</v>
      </c>
      <c r="F180" s="7" t="s">
        <v>883</v>
      </c>
      <c r="G180" s="8" t="s">
        <v>108</v>
      </c>
      <c r="H180" s="6" t="s">
        <v>27</v>
      </c>
      <c r="I180" s="6" t="s">
        <v>884</v>
      </c>
      <c r="J180" s="6" t="s">
        <v>29</v>
      </c>
      <c r="K180" s="8">
        <v>2023.0</v>
      </c>
      <c r="L180" s="7" t="s">
        <v>30</v>
      </c>
      <c r="M180" s="6"/>
      <c r="N180" s="3"/>
      <c r="O180" s="3"/>
      <c r="P180" s="3"/>
      <c r="Q180" s="3"/>
      <c r="R180" s="6"/>
    </row>
    <row r="181" ht="15.75" customHeight="1">
      <c r="A181" s="6" t="s">
        <v>885</v>
      </c>
      <c r="B181" s="6" t="s">
        <v>886</v>
      </c>
      <c r="C181" s="6"/>
      <c r="D181" s="6"/>
      <c r="E181" s="6" t="s">
        <v>887</v>
      </c>
      <c r="F181" s="7" t="s">
        <v>888</v>
      </c>
      <c r="G181" s="8" t="s">
        <v>41</v>
      </c>
      <c r="H181" s="6" t="s">
        <v>27</v>
      </c>
      <c r="I181" s="6" t="s">
        <v>889</v>
      </c>
      <c r="J181" s="6" t="s">
        <v>29</v>
      </c>
      <c r="K181" s="8">
        <v>2022.0</v>
      </c>
      <c r="L181" s="7" t="s">
        <v>30</v>
      </c>
      <c r="M181" s="6"/>
      <c r="N181" s="3"/>
      <c r="O181" s="3"/>
      <c r="P181" s="3"/>
      <c r="Q181" s="3"/>
      <c r="R181" s="6"/>
    </row>
    <row r="182" ht="15.75" customHeight="1">
      <c r="A182" s="6" t="s">
        <v>890</v>
      </c>
      <c r="B182" s="6" t="s">
        <v>891</v>
      </c>
      <c r="C182" s="6"/>
      <c r="D182" s="6"/>
      <c r="E182" s="6" t="s">
        <v>892</v>
      </c>
      <c r="F182" s="7" t="s">
        <v>893</v>
      </c>
      <c r="G182" s="8" t="s">
        <v>108</v>
      </c>
      <c r="H182" s="6" t="s">
        <v>27</v>
      </c>
      <c r="I182" s="6" t="s">
        <v>894</v>
      </c>
      <c r="J182" s="6" t="s">
        <v>341</v>
      </c>
      <c r="K182" s="8">
        <v>2021.0</v>
      </c>
      <c r="L182" s="13" t="s">
        <v>30</v>
      </c>
      <c r="M182" s="6"/>
      <c r="N182" s="6"/>
      <c r="O182" s="6"/>
      <c r="P182" s="6"/>
      <c r="Q182" s="3"/>
      <c r="R182" s="6"/>
    </row>
    <row r="183" ht="15.75" customHeight="1">
      <c r="A183" s="4" t="s">
        <v>895</v>
      </c>
      <c r="B183" s="4" t="s">
        <v>896</v>
      </c>
      <c r="C183" s="3"/>
      <c r="D183" s="3"/>
      <c r="E183" s="4" t="s">
        <v>33</v>
      </c>
      <c r="F183" s="9" t="str">
        <f>"https://doi.org/"&amp;M183</f>
        <v>https://doi.org/10.1186/s12888-022-04446-5</v>
      </c>
      <c r="G183" s="10" t="s">
        <v>48</v>
      </c>
      <c r="H183" s="10" t="s">
        <v>35</v>
      </c>
      <c r="I183" s="4" t="s">
        <v>897</v>
      </c>
      <c r="J183" s="4" t="s">
        <v>33</v>
      </c>
      <c r="K183" s="10">
        <v>2022.0</v>
      </c>
      <c r="L183" s="3" t="s">
        <v>33</v>
      </c>
      <c r="M183" s="4" t="s">
        <v>898</v>
      </c>
      <c r="N183" s="3"/>
      <c r="O183" s="3"/>
      <c r="P183" s="3"/>
      <c r="Q183" s="3"/>
      <c r="R183" s="3"/>
    </row>
    <row r="184" ht="15.75" customHeight="1">
      <c r="A184" s="6" t="s">
        <v>899</v>
      </c>
      <c r="B184" s="6" t="s">
        <v>900</v>
      </c>
      <c r="C184" s="6"/>
      <c r="D184" s="6"/>
      <c r="E184" s="6" t="s">
        <v>901</v>
      </c>
      <c r="F184" s="7" t="s">
        <v>902</v>
      </c>
      <c r="G184" s="8" t="s">
        <v>48</v>
      </c>
      <c r="H184" s="6" t="s">
        <v>27</v>
      </c>
      <c r="I184" s="6" t="s">
        <v>903</v>
      </c>
      <c r="J184" s="6"/>
      <c r="K184" s="8">
        <v>2015.0</v>
      </c>
      <c r="L184" s="7" t="s">
        <v>30</v>
      </c>
      <c r="M184" s="6"/>
      <c r="N184" s="6"/>
      <c r="O184" s="6"/>
      <c r="P184" s="6"/>
      <c r="Q184" s="14"/>
      <c r="R184" s="3"/>
    </row>
    <row r="185" ht="15.75" customHeight="1">
      <c r="A185" s="6" t="s">
        <v>904</v>
      </c>
      <c r="B185" s="6" t="s">
        <v>905</v>
      </c>
      <c r="C185" s="6"/>
      <c r="D185" s="6"/>
      <c r="E185" s="6" t="s">
        <v>906</v>
      </c>
      <c r="F185" s="7" t="s">
        <v>907</v>
      </c>
      <c r="G185" s="8" t="s">
        <v>108</v>
      </c>
      <c r="H185" s="6" t="s">
        <v>27</v>
      </c>
      <c r="I185" s="6" t="s">
        <v>908</v>
      </c>
      <c r="J185" s="6" t="s">
        <v>341</v>
      </c>
      <c r="K185" s="8">
        <v>2016.0</v>
      </c>
      <c r="L185" s="7" t="s">
        <v>30</v>
      </c>
      <c r="M185" s="6"/>
      <c r="N185" s="6"/>
      <c r="O185" s="6"/>
      <c r="P185" s="6"/>
      <c r="Q185" s="3"/>
      <c r="R185" s="3"/>
    </row>
    <row r="186" ht="15.75" customHeight="1">
      <c r="A186" s="6" t="s">
        <v>909</v>
      </c>
      <c r="B186" s="6" t="s">
        <v>910</v>
      </c>
      <c r="C186" s="6"/>
      <c r="D186" s="6"/>
      <c r="E186" s="6" t="s">
        <v>911</v>
      </c>
      <c r="F186" s="7" t="s">
        <v>912</v>
      </c>
      <c r="G186" s="8" t="s">
        <v>48</v>
      </c>
      <c r="H186" s="6" t="s">
        <v>27</v>
      </c>
      <c r="I186" s="6" t="s">
        <v>913</v>
      </c>
      <c r="J186" s="6" t="s">
        <v>29</v>
      </c>
      <c r="K186" s="8">
        <v>2017.0</v>
      </c>
      <c r="L186" s="7" t="s">
        <v>30</v>
      </c>
      <c r="M186" s="6"/>
      <c r="N186" s="6"/>
      <c r="O186" s="6"/>
      <c r="P186" s="6"/>
      <c r="Q186" s="15"/>
      <c r="R186" s="6"/>
    </row>
    <row r="187" ht="15.75" customHeight="1">
      <c r="A187" s="6" t="s">
        <v>914</v>
      </c>
      <c r="B187" s="6" t="s">
        <v>915</v>
      </c>
      <c r="C187" s="6"/>
      <c r="D187" s="6"/>
      <c r="E187" s="6" t="s">
        <v>916</v>
      </c>
      <c r="F187" s="7" t="s">
        <v>917</v>
      </c>
      <c r="G187" s="8" t="s">
        <v>108</v>
      </c>
      <c r="H187" s="6" t="s">
        <v>27</v>
      </c>
      <c r="I187" s="6" t="s">
        <v>918</v>
      </c>
      <c r="J187" s="6" t="s">
        <v>438</v>
      </c>
      <c r="K187" s="8">
        <v>2021.0</v>
      </c>
      <c r="L187" s="7" t="s">
        <v>30</v>
      </c>
      <c r="M187" s="14"/>
      <c r="N187" s="6"/>
      <c r="O187" s="6"/>
      <c r="P187" s="6"/>
      <c r="Q187" s="3"/>
      <c r="R187" s="3"/>
    </row>
    <row r="188" ht="15.75" customHeight="1">
      <c r="A188" s="6" t="s">
        <v>919</v>
      </c>
      <c r="B188" s="6" t="s">
        <v>920</v>
      </c>
      <c r="C188" s="6"/>
      <c r="D188" s="6"/>
      <c r="E188" s="6" t="s">
        <v>921</v>
      </c>
      <c r="F188" s="7" t="s">
        <v>922</v>
      </c>
      <c r="G188" s="8" t="s">
        <v>108</v>
      </c>
      <c r="H188" s="6" t="s">
        <v>27</v>
      </c>
      <c r="I188" s="6" t="s">
        <v>923</v>
      </c>
      <c r="J188" s="6" t="s">
        <v>29</v>
      </c>
      <c r="K188" s="8">
        <v>2019.0</v>
      </c>
      <c r="L188" s="7" t="s">
        <v>30</v>
      </c>
      <c r="M188" s="6"/>
      <c r="N188" s="6"/>
      <c r="O188" s="3"/>
      <c r="P188" s="6"/>
      <c r="Q188" s="6"/>
      <c r="R188" s="6"/>
    </row>
    <row r="189" ht="15.75" customHeight="1">
      <c r="A189" s="6" t="s">
        <v>924</v>
      </c>
      <c r="B189" s="6" t="s">
        <v>925</v>
      </c>
      <c r="C189" s="6"/>
      <c r="D189" s="6"/>
      <c r="E189" s="6" t="s">
        <v>926</v>
      </c>
      <c r="F189" s="7" t="s">
        <v>927</v>
      </c>
      <c r="G189" s="8" t="s">
        <v>108</v>
      </c>
      <c r="H189" s="6" t="s">
        <v>27</v>
      </c>
      <c r="I189" s="6" t="s">
        <v>928</v>
      </c>
      <c r="J189" s="6" t="s">
        <v>149</v>
      </c>
      <c r="K189" s="8">
        <v>2019.0</v>
      </c>
      <c r="L189" s="7" t="s">
        <v>30</v>
      </c>
      <c r="M189" s="6"/>
      <c r="N189" s="6"/>
      <c r="O189" s="3"/>
      <c r="P189" s="6"/>
      <c r="Q189" s="3"/>
      <c r="R189" s="6"/>
    </row>
    <row r="190" ht="15.75" customHeight="1">
      <c r="A190" s="6" t="s">
        <v>929</v>
      </c>
      <c r="B190" s="6" t="s">
        <v>930</v>
      </c>
      <c r="C190" s="6"/>
      <c r="D190" s="6"/>
      <c r="E190" s="6" t="s">
        <v>931</v>
      </c>
      <c r="F190" s="7" t="s">
        <v>932</v>
      </c>
      <c r="G190" s="8" t="s">
        <v>48</v>
      </c>
      <c r="H190" s="6" t="s">
        <v>27</v>
      </c>
      <c r="I190" s="6" t="s">
        <v>933</v>
      </c>
      <c r="J190" s="6" t="s">
        <v>149</v>
      </c>
      <c r="K190" s="8">
        <v>2018.0</v>
      </c>
      <c r="L190" s="7" t="s">
        <v>30</v>
      </c>
      <c r="M190" s="6"/>
      <c r="N190" s="6"/>
      <c r="O190" s="6"/>
      <c r="P190" s="6"/>
      <c r="Q190" s="14"/>
      <c r="R190" s="3"/>
    </row>
    <row r="191" ht="15.75" customHeight="1">
      <c r="A191" s="4" t="s">
        <v>934</v>
      </c>
      <c r="B191" s="4" t="s">
        <v>935</v>
      </c>
      <c r="C191" s="3"/>
      <c r="D191" s="3"/>
      <c r="E191" s="4" t="s">
        <v>936</v>
      </c>
      <c r="F191" s="3"/>
      <c r="G191" s="4" t="s">
        <v>260</v>
      </c>
      <c r="H191" s="4" t="s">
        <v>261</v>
      </c>
      <c r="I191" s="4" t="s">
        <v>937</v>
      </c>
      <c r="J191" s="4" t="s">
        <v>938</v>
      </c>
      <c r="K191" s="10">
        <v>2001.0</v>
      </c>
      <c r="L191" s="3"/>
      <c r="M191" s="4" t="s">
        <v>263</v>
      </c>
      <c r="N191" s="3"/>
      <c r="O191" s="3"/>
      <c r="P191" s="4" t="s">
        <v>8</v>
      </c>
      <c r="Q191" s="4" t="s">
        <v>939</v>
      </c>
      <c r="R191" s="3"/>
    </row>
    <row r="192" ht="15.75" customHeight="1">
      <c r="A192" s="4" t="s">
        <v>940</v>
      </c>
      <c r="B192" s="4" t="s">
        <v>941</v>
      </c>
      <c r="C192" s="3"/>
      <c r="D192" s="3"/>
      <c r="E192" s="4" t="s">
        <v>942</v>
      </c>
      <c r="F192" s="9" t="s">
        <v>943</v>
      </c>
      <c r="G192" s="4" t="s">
        <v>41</v>
      </c>
      <c r="H192" s="4" t="s">
        <v>261</v>
      </c>
      <c r="I192" s="4" t="s">
        <v>776</v>
      </c>
      <c r="J192" s="4" t="s">
        <v>341</v>
      </c>
      <c r="K192" s="10">
        <v>1995.0</v>
      </c>
      <c r="L192" s="3"/>
      <c r="M192" s="4" t="s">
        <v>263</v>
      </c>
      <c r="N192" s="3"/>
      <c r="O192" s="3"/>
      <c r="P192" s="4" t="s">
        <v>8</v>
      </c>
      <c r="Q192" s="18" t="s">
        <v>611</v>
      </c>
      <c r="R192" s="3"/>
    </row>
    <row r="193" ht="15.75" customHeight="1">
      <c r="A193" s="6" t="s">
        <v>944</v>
      </c>
      <c r="B193" s="6" t="s">
        <v>945</v>
      </c>
      <c r="C193" s="6"/>
      <c r="D193" s="6"/>
      <c r="E193" s="6" t="s">
        <v>946</v>
      </c>
      <c r="F193" s="7" t="s">
        <v>947</v>
      </c>
      <c r="G193" s="8" t="s">
        <v>48</v>
      </c>
      <c r="H193" s="6" t="s">
        <v>27</v>
      </c>
      <c r="I193" s="6" t="s">
        <v>948</v>
      </c>
      <c r="J193" s="6" t="s">
        <v>29</v>
      </c>
      <c r="K193" s="8">
        <v>2016.0</v>
      </c>
      <c r="L193" s="7" t="s">
        <v>30</v>
      </c>
      <c r="M193" s="6"/>
      <c r="N193" s="6"/>
      <c r="O193" s="6"/>
      <c r="P193" s="6"/>
      <c r="Q193" s="15"/>
      <c r="R193" s="6"/>
    </row>
    <row r="194" ht="15.75" customHeight="1">
      <c r="A194" s="6" t="s">
        <v>949</v>
      </c>
      <c r="B194" s="6" t="s">
        <v>950</v>
      </c>
      <c r="C194" s="6"/>
      <c r="D194" s="6"/>
      <c r="E194" s="6" t="s">
        <v>951</v>
      </c>
      <c r="F194" s="7" t="s">
        <v>952</v>
      </c>
      <c r="G194" s="8" t="s">
        <v>108</v>
      </c>
      <c r="H194" s="6" t="s">
        <v>27</v>
      </c>
      <c r="I194" s="6" t="s">
        <v>953</v>
      </c>
      <c r="J194" s="6"/>
      <c r="K194" s="8">
        <v>2019.0</v>
      </c>
      <c r="L194" s="13" t="s">
        <v>30</v>
      </c>
      <c r="M194" s="3"/>
      <c r="N194" s="3"/>
      <c r="O194" s="3"/>
      <c r="P194" s="3"/>
      <c r="Q194" s="3"/>
      <c r="R194" s="3"/>
    </row>
    <row r="195" ht="15.75" customHeight="1">
      <c r="A195" s="6" t="s">
        <v>954</v>
      </c>
      <c r="B195" s="6" t="s">
        <v>955</v>
      </c>
      <c r="C195" s="6"/>
      <c r="D195" s="6"/>
      <c r="E195" s="6" t="s">
        <v>956</v>
      </c>
      <c r="F195" s="3"/>
      <c r="G195" s="8" t="s">
        <v>41</v>
      </c>
      <c r="H195" s="6" t="s">
        <v>27</v>
      </c>
      <c r="I195" s="6" t="s">
        <v>957</v>
      </c>
      <c r="J195" s="6" t="s">
        <v>958</v>
      </c>
      <c r="K195" s="8">
        <v>2012.0</v>
      </c>
      <c r="L195" s="7" t="s">
        <v>30</v>
      </c>
      <c r="M195" s="6"/>
      <c r="N195" s="3"/>
      <c r="O195" s="3"/>
      <c r="P195" s="3"/>
      <c r="Q195" s="3"/>
      <c r="R195" s="6"/>
    </row>
    <row r="196" ht="15.75" customHeight="1">
      <c r="A196" s="6" t="s">
        <v>959</v>
      </c>
      <c r="B196" s="6" t="s">
        <v>960</v>
      </c>
      <c r="C196" s="6"/>
      <c r="D196" s="6"/>
      <c r="E196" s="6" t="s">
        <v>961</v>
      </c>
      <c r="F196" s="7" t="s">
        <v>962</v>
      </c>
      <c r="G196" s="8" t="s">
        <v>48</v>
      </c>
      <c r="H196" s="6" t="s">
        <v>27</v>
      </c>
      <c r="I196" s="6" t="s">
        <v>963</v>
      </c>
      <c r="J196" s="3"/>
      <c r="K196" s="8">
        <v>2016.0</v>
      </c>
      <c r="L196" s="7" t="s">
        <v>30</v>
      </c>
      <c r="M196" s="6"/>
      <c r="N196" s="6"/>
      <c r="O196" s="6"/>
      <c r="P196" s="6"/>
      <c r="Q196" s="14"/>
      <c r="R196" s="3"/>
    </row>
    <row r="197" ht="15.75" customHeight="1">
      <c r="A197" s="6" t="s">
        <v>964</v>
      </c>
      <c r="B197" s="6" t="s">
        <v>965</v>
      </c>
      <c r="C197" s="6"/>
      <c r="D197" s="6"/>
      <c r="E197" s="6" t="s">
        <v>966</v>
      </c>
      <c r="F197" s="7" t="s">
        <v>967</v>
      </c>
      <c r="G197" s="8" t="s">
        <v>108</v>
      </c>
      <c r="H197" s="6" t="s">
        <v>27</v>
      </c>
      <c r="I197" s="6" t="s">
        <v>968</v>
      </c>
      <c r="J197" s="6" t="s">
        <v>29</v>
      </c>
      <c r="K197" s="8">
        <v>2017.0</v>
      </c>
      <c r="L197" s="7" t="s">
        <v>30</v>
      </c>
      <c r="M197" s="3"/>
      <c r="N197" s="3"/>
      <c r="O197" s="6"/>
      <c r="P197" s="6"/>
      <c r="Q197" s="6"/>
      <c r="R197" s="6"/>
    </row>
    <row r="198" ht="15.75" customHeight="1">
      <c r="A198" s="6" t="s">
        <v>969</v>
      </c>
      <c r="B198" s="6" t="s">
        <v>970</v>
      </c>
      <c r="C198" s="6"/>
      <c r="D198" s="6"/>
      <c r="E198" s="6" t="s">
        <v>971</v>
      </c>
      <c r="F198" s="7" t="s">
        <v>972</v>
      </c>
      <c r="G198" s="8" t="s">
        <v>41</v>
      </c>
      <c r="H198" s="6" t="s">
        <v>27</v>
      </c>
      <c r="I198" s="6" t="s">
        <v>973</v>
      </c>
      <c r="J198" s="6" t="s">
        <v>545</v>
      </c>
      <c r="K198" s="8">
        <v>2005.0</v>
      </c>
      <c r="L198" s="7" t="s">
        <v>30</v>
      </c>
      <c r="M198" s="6"/>
      <c r="N198" s="3"/>
      <c r="O198" s="3"/>
      <c r="P198" s="3"/>
      <c r="Q198" s="3"/>
      <c r="R198" s="6"/>
    </row>
    <row r="199" ht="15.75" customHeight="1">
      <c r="A199" s="4" t="s">
        <v>974</v>
      </c>
      <c r="B199" s="4" t="s">
        <v>975</v>
      </c>
      <c r="C199" s="3"/>
      <c r="D199" s="3"/>
      <c r="E199" s="4" t="s">
        <v>33</v>
      </c>
      <c r="F199" s="9" t="str">
        <f>"https://doi.org/"&amp;M199</f>
        <v>https://doi.org/10.1016/j.drugalcdep.2007.12.007</v>
      </c>
      <c r="G199" s="10" t="s">
        <v>83</v>
      </c>
      <c r="H199" s="10" t="s">
        <v>35</v>
      </c>
      <c r="I199" s="4" t="s">
        <v>976</v>
      </c>
      <c r="J199" s="10" t="s">
        <v>33</v>
      </c>
      <c r="K199" s="10">
        <v>2008.0</v>
      </c>
      <c r="L199" s="3"/>
      <c r="M199" s="4" t="s">
        <v>977</v>
      </c>
      <c r="N199" s="3"/>
      <c r="O199" s="3"/>
      <c r="P199" s="3"/>
      <c r="Q199" s="3"/>
      <c r="R199" s="3"/>
    </row>
    <row r="200" ht="15.75" customHeight="1">
      <c r="A200" s="6" t="s">
        <v>978</v>
      </c>
      <c r="B200" s="6" t="s">
        <v>979</v>
      </c>
      <c r="C200" s="6"/>
      <c r="D200" s="6"/>
      <c r="E200" s="17" t="s">
        <v>980</v>
      </c>
      <c r="F200" s="7" t="s">
        <v>981</v>
      </c>
      <c r="G200" s="8" t="s">
        <v>108</v>
      </c>
      <c r="H200" s="6" t="s">
        <v>27</v>
      </c>
      <c r="I200" s="6" t="s">
        <v>982</v>
      </c>
      <c r="J200" s="3"/>
      <c r="K200" s="8">
        <v>2012.0</v>
      </c>
      <c r="L200" s="7" t="s">
        <v>30</v>
      </c>
      <c r="M200" s="6"/>
      <c r="N200" s="6"/>
      <c r="O200" s="3"/>
      <c r="P200" s="6"/>
      <c r="Q200" s="6"/>
      <c r="R200" s="6"/>
    </row>
    <row r="201" ht="15.75" customHeight="1">
      <c r="A201" s="4" t="s">
        <v>983</v>
      </c>
      <c r="B201" s="4" t="s">
        <v>984</v>
      </c>
      <c r="C201" s="3"/>
      <c r="D201" s="3"/>
      <c r="E201" s="4" t="s">
        <v>985</v>
      </c>
      <c r="F201" s="9" t="s">
        <v>986</v>
      </c>
      <c r="G201" s="4" t="s">
        <v>41</v>
      </c>
      <c r="H201" s="4" t="s">
        <v>261</v>
      </c>
      <c r="I201" s="4" t="s">
        <v>987</v>
      </c>
      <c r="J201" s="4" t="s">
        <v>488</v>
      </c>
      <c r="K201" s="10">
        <v>2010.0</v>
      </c>
      <c r="L201" s="3"/>
      <c r="M201" s="4" t="s">
        <v>263</v>
      </c>
      <c r="N201" s="3"/>
      <c r="O201" s="3"/>
      <c r="P201" s="4" t="s">
        <v>8</v>
      </c>
      <c r="Q201" s="18" t="s">
        <v>489</v>
      </c>
      <c r="R201" s="3"/>
    </row>
    <row r="202" ht="15.75" customHeight="1">
      <c r="A202" s="4" t="s">
        <v>988</v>
      </c>
      <c r="B202" s="4" t="s">
        <v>989</v>
      </c>
      <c r="C202" s="4" t="s">
        <v>990</v>
      </c>
      <c r="D202" s="4" t="s">
        <v>991</v>
      </c>
      <c r="E202" s="4" t="s">
        <v>992</v>
      </c>
      <c r="F202" s="5" t="str">
        <f>HYPERLINK("http://dx.doi.org/10.1080/10903127.2018.1542473","http://dx.doi.org/10.1080/10903127.2018.1542473")</f>
        <v>http://dx.doi.org/10.1080/10903127.2018.1542473</v>
      </c>
      <c r="G202" s="3"/>
      <c r="H202" s="3"/>
      <c r="I202" s="3"/>
      <c r="J202" s="3"/>
      <c r="K202" s="3"/>
      <c r="L202" s="3"/>
      <c r="M202" s="3"/>
      <c r="N202" s="3"/>
      <c r="O202" s="3"/>
      <c r="P202" s="3"/>
      <c r="Q202" s="3"/>
      <c r="R202" s="3"/>
    </row>
    <row r="203" ht="15.75" customHeight="1">
      <c r="A203" s="4" t="s">
        <v>993</v>
      </c>
      <c r="B203" s="4" t="s">
        <v>994</v>
      </c>
      <c r="C203" s="3"/>
      <c r="D203" s="3"/>
      <c r="E203" s="4" t="s">
        <v>33</v>
      </c>
      <c r="F203" s="9" t="str">
        <f>"https://doi.org/"&amp;M203</f>
        <v>https://doi.org/10.1111/j.1399-6576.1995.tb04115.x</v>
      </c>
      <c r="G203" s="10" t="s">
        <v>34</v>
      </c>
      <c r="H203" s="10" t="s">
        <v>35</v>
      </c>
      <c r="I203" s="4" t="s">
        <v>995</v>
      </c>
      <c r="J203" s="4" t="s">
        <v>33</v>
      </c>
      <c r="K203" s="10">
        <v>1995.0</v>
      </c>
      <c r="L203" s="3"/>
      <c r="M203" s="4" t="s">
        <v>996</v>
      </c>
      <c r="N203" s="3"/>
      <c r="O203" s="3"/>
      <c r="P203" s="3"/>
      <c r="Q203" s="3"/>
      <c r="R203" s="3"/>
    </row>
    <row r="204" ht="15.75" customHeight="1">
      <c r="A204" s="6" t="s">
        <v>997</v>
      </c>
      <c r="B204" s="6" t="s">
        <v>998</v>
      </c>
      <c r="C204" s="6"/>
      <c r="D204" s="6"/>
      <c r="E204" s="6" t="s">
        <v>999</v>
      </c>
      <c r="F204" s="7" t="s">
        <v>1000</v>
      </c>
      <c r="G204" s="8" t="s">
        <v>48</v>
      </c>
      <c r="H204" s="6" t="s">
        <v>27</v>
      </c>
      <c r="I204" s="6" t="s">
        <v>1001</v>
      </c>
      <c r="J204" s="6" t="s">
        <v>149</v>
      </c>
      <c r="K204" s="8">
        <v>2023.0</v>
      </c>
      <c r="L204" s="7" t="s">
        <v>30</v>
      </c>
      <c r="M204" s="3"/>
      <c r="N204" s="3"/>
      <c r="O204" s="6"/>
      <c r="P204" s="6"/>
      <c r="Q204" s="3"/>
      <c r="R204" s="3"/>
    </row>
    <row r="205" ht="15.75" customHeight="1">
      <c r="A205" s="6" t="s">
        <v>1002</v>
      </c>
      <c r="B205" s="6" t="s">
        <v>1003</v>
      </c>
      <c r="C205" s="6"/>
      <c r="D205" s="6"/>
      <c r="E205" s="6" t="s">
        <v>1004</v>
      </c>
      <c r="F205" s="7" t="s">
        <v>1005</v>
      </c>
      <c r="G205" s="8" t="s">
        <v>108</v>
      </c>
      <c r="H205" s="6" t="s">
        <v>27</v>
      </c>
      <c r="I205" s="6" t="s">
        <v>1006</v>
      </c>
      <c r="J205" s="6"/>
      <c r="K205" s="8">
        <v>2007.0</v>
      </c>
      <c r="L205" s="7" t="s">
        <v>30</v>
      </c>
      <c r="M205" s="3"/>
      <c r="N205" s="3"/>
      <c r="O205" s="3"/>
      <c r="P205" s="3"/>
      <c r="Q205" s="3"/>
      <c r="R205" s="3"/>
    </row>
    <row r="206" ht="15.75" customHeight="1">
      <c r="A206" s="6" t="s">
        <v>1007</v>
      </c>
      <c r="B206" s="6" t="s">
        <v>1008</v>
      </c>
      <c r="C206" s="6"/>
      <c r="D206" s="6"/>
      <c r="E206" s="6" t="s">
        <v>1009</v>
      </c>
      <c r="F206" s="7" t="s">
        <v>1010</v>
      </c>
      <c r="G206" s="8" t="s">
        <v>108</v>
      </c>
      <c r="H206" s="6" t="s">
        <v>27</v>
      </c>
      <c r="I206" s="6" t="s">
        <v>1011</v>
      </c>
      <c r="J206" s="6"/>
      <c r="K206" s="8">
        <v>2012.0</v>
      </c>
      <c r="L206" s="7" t="s">
        <v>30</v>
      </c>
      <c r="M206" s="3"/>
      <c r="N206" s="3"/>
      <c r="O206" s="3"/>
      <c r="P206" s="3"/>
      <c r="Q206" s="3"/>
      <c r="R206" s="6"/>
    </row>
    <row r="207" ht="15.75" customHeight="1">
      <c r="A207" s="4" t="s">
        <v>1012</v>
      </c>
      <c r="B207" s="4" t="s">
        <v>1013</v>
      </c>
      <c r="C207" s="3"/>
      <c r="D207" s="3"/>
      <c r="E207" s="10" t="s">
        <v>33</v>
      </c>
      <c r="F207" s="9" t="str">
        <f t="shared" ref="F207:F208" si="5">"https://doi.org/"&amp;M207</f>
        <v>https://doi.org/10.1053/ajem.2003.50010</v>
      </c>
      <c r="G207" s="10" t="s">
        <v>41</v>
      </c>
      <c r="H207" s="10" t="s">
        <v>35</v>
      </c>
      <c r="I207" s="4" t="s">
        <v>1014</v>
      </c>
      <c r="J207" s="10" t="s">
        <v>33</v>
      </c>
      <c r="K207" s="10">
        <v>2003.0</v>
      </c>
      <c r="L207" s="4" t="s">
        <v>33</v>
      </c>
      <c r="M207" s="4" t="s">
        <v>1015</v>
      </c>
      <c r="N207" s="11"/>
      <c r="O207" s="3"/>
      <c r="P207" s="3"/>
      <c r="Q207" s="12"/>
      <c r="R207" s="3"/>
    </row>
    <row r="208" ht="15.75" customHeight="1">
      <c r="A208" s="4" t="s">
        <v>1016</v>
      </c>
      <c r="B208" s="4" t="s">
        <v>1017</v>
      </c>
      <c r="C208" s="3"/>
      <c r="D208" s="3"/>
      <c r="E208" s="4" t="s">
        <v>33</v>
      </c>
      <c r="F208" s="9" t="str">
        <f t="shared" si="5"/>
        <v>https://doi.org/10.4103/0259-1162.134495</v>
      </c>
      <c r="G208" s="10" t="s">
        <v>48</v>
      </c>
      <c r="H208" s="10" t="s">
        <v>35</v>
      </c>
      <c r="I208" s="4" t="s">
        <v>1018</v>
      </c>
      <c r="J208" s="4" t="s">
        <v>33</v>
      </c>
      <c r="K208" s="10">
        <v>2014.0</v>
      </c>
      <c r="L208" s="3" t="s">
        <v>33</v>
      </c>
      <c r="M208" s="4" t="s">
        <v>1019</v>
      </c>
      <c r="N208" s="3"/>
      <c r="O208" s="3"/>
      <c r="P208" s="3"/>
      <c r="Q208" s="3"/>
      <c r="R208" s="3"/>
    </row>
    <row r="209" ht="15.75" customHeight="1">
      <c r="A209" s="6" t="s">
        <v>767</v>
      </c>
      <c r="B209" s="6" t="s">
        <v>1020</v>
      </c>
      <c r="C209" s="6"/>
      <c r="D209" s="6"/>
      <c r="E209" s="6" t="s">
        <v>1021</v>
      </c>
      <c r="F209" s="3"/>
      <c r="G209" s="8" t="s">
        <v>108</v>
      </c>
      <c r="H209" s="6" t="s">
        <v>27</v>
      </c>
      <c r="I209" s="6" t="s">
        <v>1022</v>
      </c>
      <c r="J209" s="3"/>
      <c r="K209" s="8">
        <v>2015.0</v>
      </c>
      <c r="L209" s="7" t="s">
        <v>30</v>
      </c>
      <c r="M209" s="6"/>
      <c r="N209" s="6"/>
      <c r="O209" s="6"/>
      <c r="P209" s="3"/>
      <c r="Q209" s="3"/>
      <c r="R209" s="3"/>
    </row>
    <row r="210" ht="15.75" customHeight="1">
      <c r="A210" s="6" t="s">
        <v>1023</v>
      </c>
      <c r="B210" s="6" t="s">
        <v>1024</v>
      </c>
      <c r="C210" s="6"/>
      <c r="D210" s="6"/>
      <c r="E210" s="6" t="s">
        <v>1025</v>
      </c>
      <c r="F210" s="7" t="s">
        <v>1026</v>
      </c>
      <c r="G210" s="8" t="s">
        <v>108</v>
      </c>
      <c r="H210" s="6" t="s">
        <v>27</v>
      </c>
      <c r="I210" s="6" t="s">
        <v>1027</v>
      </c>
      <c r="J210" s="6" t="s">
        <v>29</v>
      </c>
      <c r="K210" s="8">
        <v>2016.0</v>
      </c>
      <c r="L210" s="7" t="s">
        <v>30</v>
      </c>
      <c r="M210" s="6"/>
      <c r="N210" s="6"/>
      <c r="O210" s="6"/>
      <c r="P210" s="6"/>
      <c r="Q210" s="3"/>
      <c r="R210" s="3"/>
    </row>
    <row r="211" ht="15.75" customHeight="1">
      <c r="A211" s="6" t="s">
        <v>1028</v>
      </c>
      <c r="B211" s="16" t="s">
        <v>1029</v>
      </c>
      <c r="C211" s="16"/>
      <c r="D211" s="16"/>
      <c r="E211" s="6" t="s">
        <v>1030</v>
      </c>
      <c r="F211" s="3"/>
      <c r="G211" s="8" t="s">
        <v>108</v>
      </c>
      <c r="H211" s="6" t="s">
        <v>27</v>
      </c>
      <c r="I211" s="6" t="s">
        <v>1031</v>
      </c>
      <c r="J211" s="6" t="s">
        <v>29</v>
      </c>
      <c r="K211" s="8">
        <v>1979.0</v>
      </c>
      <c r="L211" s="7" t="s">
        <v>30</v>
      </c>
      <c r="M211" s="3"/>
      <c r="N211" s="3"/>
      <c r="O211" s="3"/>
      <c r="P211" s="3"/>
      <c r="Q211" s="3"/>
      <c r="R211" s="3"/>
    </row>
    <row r="212" ht="15.75" customHeight="1">
      <c r="A212" s="4" t="s">
        <v>1032</v>
      </c>
      <c r="B212" s="4" t="s">
        <v>1033</v>
      </c>
      <c r="C212" s="4" t="s">
        <v>1034</v>
      </c>
      <c r="D212" s="4" t="s">
        <v>1035</v>
      </c>
      <c r="E212" s="4" t="s">
        <v>1036</v>
      </c>
      <c r="F212" s="5" t="str">
        <f>HYPERLINK("http://dx.doi.org/10.1037/adb0000337","http://dx.doi.org/10.1037/adb0000337")</f>
        <v>http://dx.doi.org/10.1037/adb0000337</v>
      </c>
      <c r="G212" s="3"/>
      <c r="H212" s="3"/>
      <c r="I212" s="3"/>
      <c r="J212" s="3"/>
      <c r="K212" s="3"/>
      <c r="L212" s="3"/>
      <c r="M212" s="3"/>
      <c r="N212" s="3"/>
      <c r="O212" s="3"/>
      <c r="P212" s="3"/>
      <c r="Q212" s="3"/>
      <c r="R212" s="3"/>
    </row>
    <row r="213" ht="15.75" customHeight="1">
      <c r="A213" s="6" t="s">
        <v>1037</v>
      </c>
      <c r="B213" s="16" t="s">
        <v>1038</v>
      </c>
      <c r="C213" s="16"/>
      <c r="D213" s="16"/>
      <c r="E213" s="6" t="s">
        <v>1039</v>
      </c>
      <c r="F213" s="7" t="s">
        <v>1040</v>
      </c>
      <c r="G213" s="8" t="s">
        <v>108</v>
      </c>
      <c r="H213" s="6" t="s">
        <v>27</v>
      </c>
      <c r="I213" s="6" t="s">
        <v>1041</v>
      </c>
      <c r="J213" s="3"/>
      <c r="K213" s="8">
        <v>2018.0</v>
      </c>
      <c r="L213" s="13" t="s">
        <v>30</v>
      </c>
      <c r="M213" s="3"/>
      <c r="N213" s="3"/>
      <c r="O213" s="6"/>
      <c r="P213" s="6"/>
      <c r="Q213" s="6"/>
      <c r="R213" s="6"/>
    </row>
    <row r="214" ht="15.75" customHeight="1">
      <c r="A214" s="6" t="s">
        <v>1042</v>
      </c>
      <c r="B214" s="6" t="s">
        <v>1043</v>
      </c>
      <c r="C214" s="6"/>
      <c r="D214" s="6"/>
      <c r="E214" s="6" t="s">
        <v>1044</v>
      </c>
      <c r="F214" s="7" t="s">
        <v>1045</v>
      </c>
      <c r="G214" s="8" t="s">
        <v>108</v>
      </c>
      <c r="H214" s="6" t="s">
        <v>27</v>
      </c>
      <c r="I214" s="6" t="s">
        <v>1046</v>
      </c>
      <c r="J214" s="6" t="s">
        <v>29</v>
      </c>
      <c r="K214" s="8">
        <v>2021.0</v>
      </c>
      <c r="L214" s="7" t="s">
        <v>30</v>
      </c>
      <c r="M214" s="14"/>
      <c r="N214" s="6"/>
      <c r="O214" s="6"/>
      <c r="P214" s="6"/>
      <c r="Q214" s="3"/>
      <c r="R214" s="3"/>
    </row>
    <row r="215" ht="15.75" customHeight="1">
      <c r="A215" s="6" t="s">
        <v>1047</v>
      </c>
      <c r="B215" s="6" t="s">
        <v>1048</v>
      </c>
      <c r="C215" s="6"/>
      <c r="D215" s="6"/>
      <c r="E215" s="17" t="s">
        <v>1049</v>
      </c>
      <c r="F215" s="7" t="s">
        <v>1050</v>
      </c>
      <c r="G215" s="8" t="s">
        <v>108</v>
      </c>
      <c r="H215" s="6" t="s">
        <v>27</v>
      </c>
      <c r="I215" s="6" t="s">
        <v>1051</v>
      </c>
      <c r="J215" s="3"/>
      <c r="K215" s="8">
        <v>2011.0</v>
      </c>
      <c r="L215" s="7" t="s">
        <v>30</v>
      </c>
      <c r="M215" s="3"/>
      <c r="N215" s="3"/>
      <c r="O215" s="3"/>
      <c r="P215" s="3"/>
      <c r="Q215" s="6"/>
      <c r="R215" s="3"/>
    </row>
    <row r="216" ht="15.75" customHeight="1">
      <c r="A216" s="6" t="s">
        <v>1052</v>
      </c>
      <c r="B216" s="6" t="s">
        <v>1053</v>
      </c>
      <c r="C216" s="6"/>
      <c r="D216" s="6"/>
      <c r="E216" s="6" t="s">
        <v>1054</v>
      </c>
      <c r="F216" s="3"/>
      <c r="G216" s="8" t="s">
        <v>108</v>
      </c>
      <c r="H216" s="6" t="s">
        <v>27</v>
      </c>
      <c r="I216" s="6" t="s">
        <v>1055</v>
      </c>
      <c r="J216" s="6" t="s">
        <v>149</v>
      </c>
      <c r="K216" s="8">
        <v>2022.0</v>
      </c>
      <c r="L216" s="7" t="s">
        <v>30</v>
      </c>
      <c r="M216" s="6"/>
      <c r="N216" s="6"/>
      <c r="O216" s="3"/>
      <c r="P216" s="3"/>
      <c r="Q216" s="3"/>
      <c r="R216" s="3"/>
    </row>
    <row r="217" ht="15.75" customHeight="1">
      <c r="A217" s="6" t="s">
        <v>1056</v>
      </c>
      <c r="B217" s="6" t="s">
        <v>1057</v>
      </c>
      <c r="C217" s="6"/>
      <c r="D217" s="6"/>
      <c r="E217" s="6" t="s">
        <v>1058</v>
      </c>
      <c r="F217" s="7" t="s">
        <v>1059</v>
      </c>
      <c r="G217" s="8" t="s">
        <v>108</v>
      </c>
      <c r="H217" s="6" t="s">
        <v>27</v>
      </c>
      <c r="I217" s="6" t="s">
        <v>1060</v>
      </c>
      <c r="J217" s="6" t="s">
        <v>149</v>
      </c>
      <c r="K217" s="8">
        <v>2019.0</v>
      </c>
      <c r="L217" s="7" t="s">
        <v>30</v>
      </c>
      <c r="M217" s="6"/>
      <c r="N217" s="3"/>
      <c r="O217" s="3"/>
      <c r="P217" s="6"/>
      <c r="Q217" s="3"/>
      <c r="R217" s="3"/>
    </row>
    <row r="218" ht="15.75" customHeight="1">
      <c r="A218" s="6" t="s">
        <v>1061</v>
      </c>
      <c r="B218" s="6" t="s">
        <v>1062</v>
      </c>
      <c r="C218" s="6"/>
      <c r="D218" s="6"/>
      <c r="E218" s="6" t="s">
        <v>1063</v>
      </c>
      <c r="F218" s="7" t="s">
        <v>1064</v>
      </c>
      <c r="G218" s="8" t="s">
        <v>108</v>
      </c>
      <c r="H218" s="6" t="s">
        <v>27</v>
      </c>
      <c r="I218" s="6" t="s">
        <v>1065</v>
      </c>
      <c r="J218" s="6" t="s">
        <v>341</v>
      </c>
      <c r="K218" s="8">
        <v>2019.0</v>
      </c>
      <c r="L218" s="7" t="s">
        <v>30</v>
      </c>
      <c r="M218" s="6"/>
      <c r="N218" s="6"/>
      <c r="O218" s="3"/>
      <c r="P218" s="6"/>
      <c r="Q218" s="3"/>
      <c r="R218" s="6"/>
    </row>
    <row r="219" ht="15.75" customHeight="1">
      <c r="A219" s="6" t="s">
        <v>1066</v>
      </c>
      <c r="B219" s="6" t="s">
        <v>1067</v>
      </c>
      <c r="C219" s="6"/>
      <c r="D219" s="6"/>
      <c r="E219" s="6" t="s">
        <v>1068</v>
      </c>
      <c r="F219" s="3"/>
      <c r="G219" s="8" t="s">
        <v>48</v>
      </c>
      <c r="H219" s="6" t="s">
        <v>27</v>
      </c>
      <c r="I219" s="6" t="s">
        <v>1069</v>
      </c>
      <c r="J219" s="3"/>
      <c r="K219" s="8">
        <v>2003.0</v>
      </c>
      <c r="L219" s="7" t="s">
        <v>30</v>
      </c>
      <c r="M219" s="3"/>
      <c r="N219" s="6"/>
      <c r="O219" s="3"/>
      <c r="P219" s="3"/>
      <c r="Q219" s="6"/>
      <c r="R219" s="6"/>
    </row>
    <row r="220" ht="15.75" customHeight="1">
      <c r="A220" s="6" t="s">
        <v>1070</v>
      </c>
      <c r="B220" s="6" t="s">
        <v>1071</v>
      </c>
      <c r="C220" s="6"/>
      <c r="D220" s="6"/>
      <c r="E220" s="6" t="s">
        <v>1072</v>
      </c>
      <c r="F220" s="7" t="s">
        <v>1073</v>
      </c>
      <c r="G220" s="8" t="s">
        <v>108</v>
      </c>
      <c r="H220" s="6" t="s">
        <v>27</v>
      </c>
      <c r="I220" s="6" t="s">
        <v>1074</v>
      </c>
      <c r="J220" s="6" t="s">
        <v>341</v>
      </c>
      <c r="K220" s="8">
        <v>2017.0</v>
      </c>
      <c r="L220" s="7" t="s">
        <v>30</v>
      </c>
      <c r="M220" s="3"/>
      <c r="N220" s="3"/>
      <c r="O220" s="6"/>
      <c r="P220" s="6"/>
      <c r="Q220" s="6"/>
      <c r="R220" s="6"/>
    </row>
    <row r="221" ht="15.75" customHeight="1">
      <c r="A221" s="6" t="s">
        <v>1075</v>
      </c>
      <c r="B221" s="6" t="s">
        <v>1076</v>
      </c>
      <c r="C221" s="6"/>
      <c r="D221" s="6"/>
      <c r="E221" s="17" t="s">
        <v>1077</v>
      </c>
      <c r="F221" s="7" t="s">
        <v>1078</v>
      </c>
      <c r="G221" s="8" t="s">
        <v>108</v>
      </c>
      <c r="H221" s="6" t="s">
        <v>27</v>
      </c>
      <c r="I221" s="6" t="s">
        <v>1079</v>
      </c>
      <c r="J221" s="3"/>
      <c r="K221" s="8">
        <v>2011.0</v>
      </c>
      <c r="L221" s="7" t="s">
        <v>30</v>
      </c>
      <c r="M221" s="6"/>
      <c r="N221" s="6"/>
      <c r="O221" s="3"/>
      <c r="P221" s="6"/>
      <c r="Q221" s="6"/>
      <c r="R221" s="6"/>
    </row>
    <row r="222" ht="15.75" customHeight="1">
      <c r="A222" s="4" t="s">
        <v>1080</v>
      </c>
      <c r="B222" s="4" t="s">
        <v>1081</v>
      </c>
      <c r="C222" s="3"/>
      <c r="D222" s="3"/>
      <c r="E222" s="4" t="s">
        <v>1082</v>
      </c>
      <c r="F222" s="9" t="s">
        <v>1083</v>
      </c>
      <c r="G222" s="4" t="s">
        <v>48</v>
      </c>
      <c r="H222" s="4" t="s">
        <v>261</v>
      </c>
      <c r="I222" s="4" t="s">
        <v>1084</v>
      </c>
      <c r="J222" s="4" t="s">
        <v>295</v>
      </c>
      <c r="K222" s="10">
        <v>2010.0</v>
      </c>
      <c r="L222" s="3"/>
      <c r="M222" s="4" t="s">
        <v>263</v>
      </c>
      <c r="N222" s="3"/>
      <c r="O222" s="3"/>
      <c r="P222" s="4" t="s">
        <v>8</v>
      </c>
      <c r="Q222" s="4" t="s">
        <v>1085</v>
      </c>
      <c r="R222" s="3"/>
    </row>
    <row r="223" ht="15.75" customHeight="1">
      <c r="A223" s="6" t="s">
        <v>1086</v>
      </c>
      <c r="B223" s="6" t="s">
        <v>1087</v>
      </c>
      <c r="C223" s="6"/>
      <c r="D223" s="6"/>
      <c r="E223" s="6" t="s">
        <v>1088</v>
      </c>
      <c r="F223" s="7" t="s">
        <v>1089</v>
      </c>
      <c r="G223" s="8" t="s">
        <v>108</v>
      </c>
      <c r="H223" s="6" t="s">
        <v>27</v>
      </c>
      <c r="I223" s="6" t="s">
        <v>1090</v>
      </c>
      <c r="J223" s="3"/>
      <c r="K223" s="8">
        <v>2014.0</v>
      </c>
      <c r="L223" s="7" t="s">
        <v>30</v>
      </c>
      <c r="M223" s="3"/>
      <c r="N223" s="6"/>
      <c r="O223" s="3"/>
      <c r="P223" s="3"/>
      <c r="Q223" s="3"/>
      <c r="R223" s="3"/>
    </row>
    <row r="224" ht="15.75" customHeight="1">
      <c r="A224" s="4" t="s">
        <v>1091</v>
      </c>
      <c r="B224" s="4" t="s">
        <v>1092</v>
      </c>
      <c r="C224" s="3" t="s">
        <v>425</v>
      </c>
      <c r="D224" s="4" t="s">
        <v>1093</v>
      </c>
      <c r="E224" s="4" t="s">
        <v>1094</v>
      </c>
      <c r="F224" s="5" t="str">
        <f>HYPERLINK("http://dx.doi.org/10.1067/mem.2001.112003","http://dx.doi.org/10.1067/mem.2001.112003")</f>
        <v>http://dx.doi.org/10.1067/mem.2001.112003</v>
      </c>
      <c r="G224" s="3"/>
      <c r="H224" s="3"/>
      <c r="I224" s="3"/>
      <c r="J224" s="3"/>
      <c r="K224" s="3"/>
      <c r="L224" s="3"/>
      <c r="M224" s="3"/>
      <c r="N224" s="3"/>
      <c r="O224" s="3"/>
      <c r="P224" s="3"/>
      <c r="Q224" s="3"/>
      <c r="R224" s="3"/>
    </row>
    <row r="225" ht="15.75" customHeight="1">
      <c r="A225" s="6" t="s">
        <v>1095</v>
      </c>
      <c r="B225" s="6" t="s">
        <v>1096</v>
      </c>
      <c r="C225" s="6"/>
      <c r="D225" s="6"/>
      <c r="E225" s="6" t="s">
        <v>1097</v>
      </c>
      <c r="F225" s="3"/>
      <c r="G225" s="8" t="s">
        <v>108</v>
      </c>
      <c r="H225" s="6" t="s">
        <v>27</v>
      </c>
      <c r="I225" s="6" t="s">
        <v>1098</v>
      </c>
      <c r="J225" s="3"/>
      <c r="K225" s="8">
        <v>2014.0</v>
      </c>
      <c r="L225" s="7" t="s">
        <v>30</v>
      </c>
      <c r="M225" s="3"/>
      <c r="N225" s="3"/>
      <c r="O225" s="3"/>
      <c r="P225" s="3"/>
      <c r="Q225" s="3"/>
      <c r="R225" s="3"/>
    </row>
    <row r="226" ht="15.75" customHeight="1">
      <c r="A226" s="6" t="s">
        <v>1099</v>
      </c>
      <c r="B226" s="6" t="s">
        <v>1100</v>
      </c>
      <c r="C226" s="6"/>
      <c r="D226" s="6"/>
      <c r="E226" s="6" t="s">
        <v>1101</v>
      </c>
      <c r="F226" s="3"/>
      <c r="G226" s="8" t="s">
        <v>108</v>
      </c>
      <c r="H226" s="6" t="s">
        <v>27</v>
      </c>
      <c r="I226" s="6" t="s">
        <v>1102</v>
      </c>
      <c r="J226" s="6" t="s">
        <v>149</v>
      </c>
      <c r="K226" s="8">
        <v>2018.0</v>
      </c>
      <c r="L226" s="7" t="s">
        <v>30</v>
      </c>
      <c r="M226" s="3"/>
      <c r="N226" s="3"/>
      <c r="O226" s="3"/>
      <c r="P226" s="3"/>
      <c r="Q226" s="3"/>
      <c r="R226" s="3"/>
    </row>
    <row r="227" ht="15.75" customHeight="1">
      <c r="A227" s="6" t="s">
        <v>1103</v>
      </c>
      <c r="B227" s="6" t="s">
        <v>1104</v>
      </c>
      <c r="C227" s="6"/>
      <c r="D227" s="6"/>
      <c r="E227" s="6" t="s">
        <v>1105</v>
      </c>
      <c r="F227" s="7" t="s">
        <v>1106</v>
      </c>
      <c r="G227" s="8" t="s">
        <v>108</v>
      </c>
      <c r="H227" s="6" t="s">
        <v>27</v>
      </c>
      <c r="I227" s="6" t="s">
        <v>1107</v>
      </c>
      <c r="J227" s="3"/>
      <c r="K227" s="8">
        <v>2016.0</v>
      </c>
      <c r="L227" s="7" t="s">
        <v>30</v>
      </c>
      <c r="M227" s="3"/>
      <c r="N227" s="3"/>
      <c r="O227" s="6"/>
      <c r="P227" s="3"/>
      <c r="Q227" s="3"/>
      <c r="R227" s="3"/>
    </row>
    <row r="228" ht="15.75" customHeight="1">
      <c r="A228" s="4" t="s">
        <v>1108</v>
      </c>
      <c r="B228" s="4" t="s">
        <v>1109</v>
      </c>
      <c r="C228" s="3"/>
      <c r="D228" s="3"/>
      <c r="E228" s="4" t="s">
        <v>33</v>
      </c>
      <c r="F228" s="9" t="str">
        <f>"https://doi.org/"&amp;M228</f>
        <v>https://doi.org/10.1542/peds.2005-1694</v>
      </c>
      <c r="G228" s="10" t="s">
        <v>48</v>
      </c>
      <c r="H228" s="10" t="s">
        <v>35</v>
      </c>
      <c r="I228" s="4" t="s">
        <v>1110</v>
      </c>
      <c r="J228" s="4" t="s">
        <v>33</v>
      </c>
      <c r="K228" s="10">
        <v>2006.0</v>
      </c>
      <c r="L228" s="3" t="s">
        <v>33</v>
      </c>
      <c r="M228" s="4" t="s">
        <v>1111</v>
      </c>
      <c r="N228" s="3"/>
      <c r="O228" s="3"/>
      <c r="P228" s="3"/>
      <c r="Q228" s="3"/>
      <c r="R228" s="3"/>
    </row>
    <row r="229" ht="15.75" customHeight="1">
      <c r="A229" s="6" t="s">
        <v>1112</v>
      </c>
      <c r="B229" s="6" t="s">
        <v>1113</v>
      </c>
      <c r="C229" s="6"/>
      <c r="D229" s="6"/>
      <c r="E229" s="6" t="s">
        <v>1114</v>
      </c>
      <c r="F229" s="7" t="s">
        <v>1115</v>
      </c>
      <c r="G229" s="8" t="s">
        <v>48</v>
      </c>
      <c r="H229" s="6" t="s">
        <v>27</v>
      </c>
      <c r="I229" s="6" t="s">
        <v>1116</v>
      </c>
      <c r="J229" s="6"/>
      <c r="K229" s="8">
        <v>2012.0</v>
      </c>
      <c r="L229" s="7" t="s">
        <v>30</v>
      </c>
      <c r="M229" s="6"/>
      <c r="N229" s="6"/>
      <c r="O229" s="6"/>
      <c r="P229" s="6"/>
      <c r="Q229" s="6"/>
      <c r="R229" s="6"/>
    </row>
    <row r="230" ht="15.75" customHeight="1">
      <c r="A230" s="6" t="s">
        <v>1117</v>
      </c>
      <c r="B230" s="6" t="s">
        <v>1118</v>
      </c>
      <c r="C230" s="6"/>
      <c r="D230" s="6"/>
      <c r="E230" s="6" t="s">
        <v>1119</v>
      </c>
      <c r="F230" s="7" t="s">
        <v>1120</v>
      </c>
      <c r="G230" s="8" t="s">
        <v>108</v>
      </c>
      <c r="H230" s="6" t="s">
        <v>27</v>
      </c>
      <c r="I230" s="6" t="s">
        <v>1121</v>
      </c>
      <c r="J230" s="6" t="s">
        <v>149</v>
      </c>
      <c r="K230" s="8">
        <v>2023.0</v>
      </c>
      <c r="L230" s="7" t="s">
        <v>30</v>
      </c>
      <c r="M230" s="3"/>
      <c r="N230" s="3"/>
      <c r="O230" s="6"/>
      <c r="P230" s="6"/>
      <c r="Q230" s="3"/>
      <c r="R230" s="3"/>
    </row>
    <row r="231" ht="15.75" customHeight="1">
      <c r="A231" s="6" t="s">
        <v>1122</v>
      </c>
      <c r="B231" s="6" t="s">
        <v>1123</v>
      </c>
      <c r="C231" s="6"/>
      <c r="D231" s="6"/>
      <c r="E231" s="6" t="s">
        <v>1124</v>
      </c>
      <c r="F231" s="7" t="s">
        <v>1125</v>
      </c>
      <c r="G231" s="8" t="s">
        <v>108</v>
      </c>
      <c r="H231" s="6" t="s">
        <v>27</v>
      </c>
      <c r="I231" s="6" t="s">
        <v>1126</v>
      </c>
      <c r="J231" s="6" t="s">
        <v>29</v>
      </c>
      <c r="K231" s="8">
        <v>2019.0</v>
      </c>
      <c r="L231" s="7" t="s">
        <v>30</v>
      </c>
      <c r="M231" s="6"/>
      <c r="N231" s="6"/>
      <c r="O231" s="6"/>
      <c r="P231" s="6"/>
      <c r="Q231" s="6"/>
      <c r="R231" s="6"/>
    </row>
    <row r="232" ht="15.75" customHeight="1">
      <c r="A232" s="4" t="s">
        <v>1127</v>
      </c>
      <c r="B232" s="4" t="s">
        <v>1128</v>
      </c>
      <c r="C232" s="3"/>
      <c r="D232" s="3"/>
      <c r="E232" s="4" t="s">
        <v>33</v>
      </c>
      <c r="F232" s="9" t="str">
        <f>"https://doi.org/"&amp;M232</f>
        <v>https://doi.org/10.1097/MD.0000000000021859</v>
      </c>
      <c r="G232" s="10" t="s">
        <v>48</v>
      </c>
      <c r="H232" s="10" t="s">
        <v>35</v>
      </c>
      <c r="I232" s="4" t="s">
        <v>1129</v>
      </c>
      <c r="J232" s="4" t="s">
        <v>33</v>
      </c>
      <c r="K232" s="10">
        <v>2020.0</v>
      </c>
      <c r="L232" s="3" t="s">
        <v>33</v>
      </c>
      <c r="M232" s="4" t="s">
        <v>1130</v>
      </c>
      <c r="N232" s="3"/>
      <c r="O232" s="3"/>
      <c r="P232" s="3"/>
      <c r="Q232" s="3"/>
      <c r="R232" s="3"/>
    </row>
    <row r="233" ht="15.75" customHeight="1">
      <c r="A233" s="6" t="s">
        <v>1131</v>
      </c>
      <c r="B233" s="6" t="s">
        <v>1132</v>
      </c>
      <c r="C233" s="6"/>
      <c r="D233" s="6"/>
      <c r="E233" s="6" t="s">
        <v>1133</v>
      </c>
      <c r="F233" s="7" t="s">
        <v>1134</v>
      </c>
      <c r="G233" s="8" t="s">
        <v>108</v>
      </c>
      <c r="H233" s="6" t="s">
        <v>27</v>
      </c>
      <c r="I233" s="6" t="s">
        <v>1135</v>
      </c>
      <c r="J233" s="6" t="s">
        <v>341</v>
      </c>
      <c r="K233" s="8">
        <v>2021.0</v>
      </c>
      <c r="L233" s="7" t="s">
        <v>30</v>
      </c>
      <c r="M233" s="6"/>
      <c r="N233" s="6"/>
      <c r="O233" s="3"/>
      <c r="P233" s="3"/>
      <c r="Q233" s="6"/>
      <c r="R233" s="6"/>
    </row>
    <row r="234" ht="15.75" customHeight="1">
      <c r="A234" s="6" t="s">
        <v>1136</v>
      </c>
      <c r="B234" s="6" t="s">
        <v>1137</v>
      </c>
      <c r="C234" s="6"/>
      <c r="D234" s="6"/>
      <c r="E234" s="6" t="s">
        <v>1138</v>
      </c>
      <c r="F234" s="7" t="s">
        <v>1139</v>
      </c>
      <c r="G234" s="8" t="s">
        <v>48</v>
      </c>
      <c r="H234" s="6" t="s">
        <v>27</v>
      </c>
      <c r="I234" s="6" t="s">
        <v>1140</v>
      </c>
      <c r="J234" s="6"/>
      <c r="K234" s="8">
        <v>2013.0</v>
      </c>
      <c r="L234" s="7" t="s">
        <v>30</v>
      </c>
      <c r="M234" s="6"/>
      <c r="N234" s="6"/>
      <c r="O234" s="6"/>
      <c r="P234" s="6"/>
      <c r="Q234" s="6"/>
      <c r="R234" s="6"/>
    </row>
    <row r="235" ht="15.75" customHeight="1">
      <c r="A235" s="6" t="s">
        <v>1141</v>
      </c>
      <c r="B235" s="6" t="s">
        <v>1142</v>
      </c>
      <c r="C235" s="6"/>
      <c r="D235" s="6"/>
      <c r="E235" s="6" t="s">
        <v>1143</v>
      </c>
      <c r="F235" s="7" t="s">
        <v>932</v>
      </c>
      <c r="G235" s="8" t="s">
        <v>108</v>
      </c>
      <c r="H235" s="6" t="s">
        <v>27</v>
      </c>
      <c r="I235" s="6" t="s">
        <v>1144</v>
      </c>
      <c r="J235" s="6" t="s">
        <v>149</v>
      </c>
      <c r="K235" s="8">
        <v>2018.0</v>
      </c>
      <c r="L235" s="7" t="s">
        <v>30</v>
      </c>
      <c r="M235" s="3"/>
      <c r="N235" s="3"/>
      <c r="O235" s="3"/>
      <c r="P235" s="3"/>
      <c r="Q235" s="3"/>
      <c r="R235" s="3"/>
    </row>
    <row r="236" ht="15.75" customHeight="1">
      <c r="A236" s="4" t="s">
        <v>1145</v>
      </c>
      <c r="B236" s="4" t="s">
        <v>1146</v>
      </c>
      <c r="C236" s="3"/>
      <c r="D236" s="3"/>
      <c r="E236" s="4" t="s">
        <v>33</v>
      </c>
      <c r="F236" s="3"/>
      <c r="G236" s="10" t="s">
        <v>48</v>
      </c>
      <c r="H236" s="10" t="s">
        <v>35</v>
      </c>
      <c r="I236" s="4" t="s">
        <v>1147</v>
      </c>
      <c r="J236" s="4" t="s">
        <v>33</v>
      </c>
      <c r="K236" s="10">
        <v>1999.0</v>
      </c>
      <c r="L236" s="3" t="s">
        <v>33</v>
      </c>
      <c r="M236" s="3"/>
      <c r="N236" s="3"/>
      <c r="O236" s="3"/>
      <c r="P236" s="3"/>
      <c r="Q236" s="3"/>
      <c r="R236" s="3"/>
    </row>
    <row r="237" ht="15.75" customHeight="1">
      <c r="A237" s="4" t="s">
        <v>1148</v>
      </c>
      <c r="B237" s="4" t="s">
        <v>1149</v>
      </c>
      <c r="C237" s="3"/>
      <c r="D237" s="3"/>
      <c r="E237" s="4" t="s">
        <v>1150</v>
      </c>
      <c r="F237" s="9" t="s">
        <v>1151</v>
      </c>
      <c r="G237" s="4" t="s">
        <v>41</v>
      </c>
      <c r="H237" s="4" t="s">
        <v>261</v>
      </c>
      <c r="I237" s="4" t="s">
        <v>262</v>
      </c>
      <c r="J237" s="4" t="s">
        <v>149</v>
      </c>
      <c r="K237" s="10">
        <v>2014.0</v>
      </c>
      <c r="L237" s="3"/>
      <c r="M237" s="4" t="s">
        <v>263</v>
      </c>
      <c r="N237" s="3"/>
      <c r="O237" s="3"/>
      <c r="P237" s="4" t="s">
        <v>8</v>
      </c>
      <c r="Q237" s="18" t="s">
        <v>264</v>
      </c>
      <c r="R237" s="3"/>
    </row>
    <row r="238" ht="15.75" customHeight="1">
      <c r="A238" s="4" t="s">
        <v>1152</v>
      </c>
      <c r="B238" s="4" t="s">
        <v>1153</v>
      </c>
      <c r="C238" s="3" t="s">
        <v>425</v>
      </c>
      <c r="D238" s="4" t="s">
        <v>1154</v>
      </c>
      <c r="E238" s="4" t="s">
        <v>1155</v>
      </c>
      <c r="F238" s="5" t="str">
        <f>HYPERLINK("http://dx.doi.org/10.1038/npp.2017.106","http://dx.doi.org/10.1038/npp.2017.106")</f>
        <v>http://dx.doi.org/10.1038/npp.2017.106</v>
      </c>
      <c r="G238" s="3"/>
      <c r="H238" s="3"/>
      <c r="I238" s="3"/>
      <c r="J238" s="3"/>
      <c r="K238" s="3"/>
      <c r="L238" s="3"/>
      <c r="M238" s="3"/>
      <c r="N238" s="3"/>
      <c r="O238" s="3"/>
      <c r="P238" s="3"/>
      <c r="Q238" s="3"/>
      <c r="R238" s="3"/>
    </row>
    <row r="239" ht="15.75" customHeight="1">
      <c r="A239" s="4" t="s">
        <v>1156</v>
      </c>
      <c r="B239" s="4" t="s">
        <v>1157</v>
      </c>
      <c r="C239" s="3"/>
      <c r="D239" s="3"/>
      <c r="E239" s="4" t="s">
        <v>1158</v>
      </c>
      <c r="F239" s="9" t="s">
        <v>1159</v>
      </c>
      <c r="G239" s="4" t="s">
        <v>41</v>
      </c>
      <c r="H239" s="4" t="s">
        <v>261</v>
      </c>
      <c r="I239" s="4" t="s">
        <v>776</v>
      </c>
      <c r="J239" s="4" t="s">
        <v>341</v>
      </c>
      <c r="K239" s="10">
        <v>2014.0</v>
      </c>
      <c r="L239" s="3"/>
      <c r="M239" s="4" t="s">
        <v>263</v>
      </c>
      <c r="N239" s="3"/>
      <c r="O239" s="3"/>
      <c r="P239" s="4" t="s">
        <v>8</v>
      </c>
      <c r="Q239" s="18" t="s">
        <v>371</v>
      </c>
      <c r="R239" s="3"/>
    </row>
    <row r="240" ht="15.75" customHeight="1">
      <c r="A240" s="6" t="s">
        <v>1160</v>
      </c>
      <c r="B240" s="6" t="s">
        <v>1161</v>
      </c>
      <c r="C240" s="6"/>
      <c r="D240" s="6"/>
      <c r="E240" s="6" t="s">
        <v>1162</v>
      </c>
      <c r="F240" s="7" t="s">
        <v>1163</v>
      </c>
      <c r="G240" s="8" t="s">
        <v>108</v>
      </c>
      <c r="H240" s="6" t="s">
        <v>27</v>
      </c>
      <c r="I240" s="6" t="s">
        <v>1164</v>
      </c>
      <c r="J240" s="6" t="s">
        <v>29</v>
      </c>
      <c r="K240" s="8">
        <v>2023.0</v>
      </c>
      <c r="L240" s="7" t="s">
        <v>30</v>
      </c>
      <c r="M240" s="6"/>
      <c r="N240" s="6"/>
      <c r="O240" s="6"/>
      <c r="P240" s="20"/>
      <c r="Q240" s="3"/>
      <c r="R240" s="6"/>
    </row>
    <row r="241" ht="15.75" customHeight="1">
      <c r="A241" s="4" t="s">
        <v>1165</v>
      </c>
      <c r="B241" s="4" t="s">
        <v>1166</v>
      </c>
      <c r="C241" s="3"/>
      <c r="D241" s="3"/>
      <c r="E241" s="4" t="s">
        <v>33</v>
      </c>
      <c r="F241" s="9" t="str">
        <f>"https://doi.org/"&amp;M241</f>
        <v>https://doi.org/10.1176/appi.ps.20220196</v>
      </c>
      <c r="G241" s="10" t="s">
        <v>83</v>
      </c>
      <c r="H241" s="10" t="s">
        <v>35</v>
      </c>
      <c r="I241" s="4" t="s">
        <v>1167</v>
      </c>
      <c r="J241" s="10" t="s">
        <v>33</v>
      </c>
      <c r="K241" s="10">
        <v>2023.0</v>
      </c>
      <c r="L241" s="3"/>
      <c r="M241" s="4" t="s">
        <v>1168</v>
      </c>
      <c r="N241" s="3"/>
      <c r="O241" s="3"/>
      <c r="P241" s="3"/>
      <c r="Q241" s="3"/>
      <c r="R241" s="3"/>
    </row>
    <row r="242" ht="15.75" customHeight="1">
      <c r="A242" s="4" t="s">
        <v>1169</v>
      </c>
      <c r="B242" s="4" t="s">
        <v>1170</v>
      </c>
      <c r="C242" s="3"/>
      <c r="D242" s="3"/>
      <c r="E242" s="4" t="s">
        <v>1171</v>
      </c>
      <c r="F242" s="9" t="s">
        <v>1172</v>
      </c>
      <c r="G242" s="4" t="s">
        <v>41</v>
      </c>
      <c r="H242" s="4" t="s">
        <v>261</v>
      </c>
      <c r="I242" s="4" t="s">
        <v>582</v>
      </c>
      <c r="J242" s="4" t="s">
        <v>149</v>
      </c>
      <c r="K242" s="10">
        <v>2021.0</v>
      </c>
      <c r="L242" s="3"/>
      <c r="M242" s="4" t="s">
        <v>263</v>
      </c>
      <c r="N242" s="3"/>
      <c r="O242" s="3"/>
      <c r="P242" s="4" t="s">
        <v>8</v>
      </c>
      <c r="Q242" s="18" t="s">
        <v>264</v>
      </c>
      <c r="R242" s="3"/>
    </row>
    <row r="243" ht="15.75" customHeight="1">
      <c r="A243" s="6" t="s">
        <v>1173</v>
      </c>
      <c r="B243" s="6" t="s">
        <v>1174</v>
      </c>
      <c r="C243" s="6"/>
      <c r="D243" s="6"/>
      <c r="E243" s="6" t="s">
        <v>1175</v>
      </c>
      <c r="F243" s="7" t="s">
        <v>1176</v>
      </c>
      <c r="G243" s="8" t="s">
        <v>26</v>
      </c>
      <c r="H243" s="6" t="s">
        <v>27</v>
      </c>
      <c r="I243" s="6" t="s">
        <v>1177</v>
      </c>
      <c r="J243" s="6" t="s">
        <v>341</v>
      </c>
      <c r="K243" s="8">
        <v>2023.0</v>
      </c>
      <c r="L243" s="7" t="s">
        <v>30</v>
      </c>
      <c r="M243" s="3"/>
      <c r="N243" s="3"/>
      <c r="O243" s="3"/>
      <c r="P243" s="3"/>
      <c r="Q243" s="3"/>
      <c r="R243" s="3"/>
    </row>
    <row r="244" ht="15.75" customHeight="1">
      <c r="A244" s="6" t="s">
        <v>1178</v>
      </c>
      <c r="B244" s="6" t="s">
        <v>1179</v>
      </c>
      <c r="C244" s="6"/>
      <c r="D244" s="6"/>
      <c r="E244" s="6" t="s">
        <v>1180</v>
      </c>
      <c r="F244" s="7" t="s">
        <v>1181</v>
      </c>
      <c r="G244" s="8" t="s">
        <v>48</v>
      </c>
      <c r="H244" s="6" t="s">
        <v>27</v>
      </c>
      <c r="I244" s="6" t="s">
        <v>1182</v>
      </c>
      <c r="J244" s="6"/>
      <c r="K244" s="8">
        <v>2013.0</v>
      </c>
      <c r="L244" s="7" t="s">
        <v>30</v>
      </c>
      <c r="M244" s="6"/>
      <c r="N244" s="6"/>
      <c r="O244" s="6"/>
      <c r="P244" s="6"/>
      <c r="Q244" s="6"/>
      <c r="R244" s="6"/>
    </row>
    <row r="245" ht="15.75" customHeight="1">
      <c r="A245" s="6" t="s">
        <v>1183</v>
      </c>
      <c r="B245" s="6" t="s">
        <v>1184</v>
      </c>
      <c r="C245" s="6"/>
      <c r="D245" s="6"/>
      <c r="E245" s="6" t="s">
        <v>1185</v>
      </c>
      <c r="F245" s="7" t="s">
        <v>1186</v>
      </c>
      <c r="G245" s="8" t="s">
        <v>108</v>
      </c>
      <c r="H245" s="6" t="s">
        <v>27</v>
      </c>
      <c r="I245" s="6" t="s">
        <v>1187</v>
      </c>
      <c r="J245" s="3"/>
      <c r="K245" s="8">
        <v>2022.0</v>
      </c>
      <c r="L245" s="7" t="s">
        <v>30</v>
      </c>
      <c r="M245" s="3"/>
      <c r="N245" s="6"/>
      <c r="O245" s="6"/>
      <c r="P245" s="3"/>
      <c r="Q245" s="6"/>
      <c r="R245" s="3"/>
    </row>
    <row r="246" ht="15.75" customHeight="1">
      <c r="A246" s="6" t="s">
        <v>1188</v>
      </c>
      <c r="B246" s="6" t="s">
        <v>1189</v>
      </c>
      <c r="C246" s="6"/>
      <c r="D246" s="6"/>
      <c r="E246" s="6" t="s">
        <v>1190</v>
      </c>
      <c r="F246" s="7" t="s">
        <v>1191</v>
      </c>
      <c r="G246" s="8" t="s">
        <v>48</v>
      </c>
      <c r="H246" s="6" t="s">
        <v>27</v>
      </c>
      <c r="I246" s="6" t="s">
        <v>1192</v>
      </c>
      <c r="J246" s="6" t="s">
        <v>29</v>
      </c>
      <c r="K246" s="8">
        <v>2020.0</v>
      </c>
      <c r="L246" s="7" t="s">
        <v>30</v>
      </c>
      <c r="M246" s="15"/>
      <c r="N246" s="6"/>
      <c r="O246" s="6"/>
      <c r="P246" s="6"/>
      <c r="Q246" s="6"/>
      <c r="R246" s="6"/>
    </row>
    <row r="247" ht="15.75" customHeight="1">
      <c r="A247" s="4" t="s">
        <v>1193</v>
      </c>
      <c r="B247" s="4" t="s">
        <v>1194</v>
      </c>
      <c r="C247" s="3"/>
      <c r="D247" s="3"/>
      <c r="E247" s="4" t="s">
        <v>1195</v>
      </c>
      <c r="F247" s="9" t="s">
        <v>1196</v>
      </c>
      <c r="G247" s="4" t="s">
        <v>48</v>
      </c>
      <c r="H247" s="4" t="s">
        <v>261</v>
      </c>
      <c r="I247" s="4" t="s">
        <v>1197</v>
      </c>
      <c r="J247" s="4" t="s">
        <v>231</v>
      </c>
      <c r="K247" s="10">
        <v>2022.0</v>
      </c>
      <c r="L247" s="3"/>
      <c r="M247" s="4" t="s">
        <v>263</v>
      </c>
      <c r="N247" s="3"/>
      <c r="O247" s="3"/>
      <c r="P247" s="4" t="s">
        <v>8</v>
      </c>
      <c r="Q247" s="4" t="s">
        <v>1198</v>
      </c>
      <c r="R247" s="3"/>
    </row>
    <row r="248" ht="15.75" customHeight="1">
      <c r="A248" s="6" t="s">
        <v>1199</v>
      </c>
      <c r="B248" s="6" t="s">
        <v>1200</v>
      </c>
      <c r="C248" s="6"/>
      <c r="D248" s="6"/>
      <c r="E248" s="6" t="s">
        <v>1201</v>
      </c>
      <c r="F248" s="7" t="s">
        <v>1202</v>
      </c>
      <c r="G248" s="8" t="s">
        <v>108</v>
      </c>
      <c r="H248" s="6" t="s">
        <v>27</v>
      </c>
      <c r="I248" s="6" t="s">
        <v>1203</v>
      </c>
      <c r="J248" s="6" t="s">
        <v>149</v>
      </c>
      <c r="K248" s="8">
        <v>2017.0</v>
      </c>
      <c r="L248" s="7" t="s">
        <v>30</v>
      </c>
      <c r="M248" s="3"/>
      <c r="N248" s="3"/>
      <c r="O248" s="3"/>
      <c r="P248" s="3"/>
      <c r="Q248" s="3"/>
      <c r="R248" s="3"/>
    </row>
    <row r="249" ht="15.75" customHeight="1">
      <c r="A249" s="4" t="s">
        <v>1204</v>
      </c>
      <c r="B249" s="4" t="s">
        <v>1205</v>
      </c>
      <c r="C249" s="3"/>
      <c r="D249" s="3"/>
      <c r="E249" s="4" t="s">
        <v>1206</v>
      </c>
      <c r="F249" s="9" t="s">
        <v>1207</v>
      </c>
      <c r="G249" s="4" t="s">
        <v>26</v>
      </c>
      <c r="H249" s="4" t="s">
        <v>261</v>
      </c>
      <c r="I249" s="4" t="s">
        <v>1208</v>
      </c>
      <c r="J249" s="4" t="s">
        <v>295</v>
      </c>
      <c r="K249" s="10">
        <v>1976.0</v>
      </c>
      <c r="L249" s="3"/>
      <c r="M249" s="4" t="s">
        <v>263</v>
      </c>
      <c r="N249" s="3"/>
      <c r="O249" s="3"/>
      <c r="P249" s="4" t="s">
        <v>8</v>
      </c>
      <c r="Q249" s="4" t="s">
        <v>1209</v>
      </c>
      <c r="R249" s="3"/>
    </row>
    <row r="250" ht="15.75" customHeight="1">
      <c r="A250" s="4" t="s">
        <v>1210</v>
      </c>
      <c r="B250" s="4" t="s">
        <v>1211</v>
      </c>
      <c r="C250" s="3"/>
      <c r="D250" s="3"/>
      <c r="E250" s="4" t="s">
        <v>1212</v>
      </c>
      <c r="F250" s="9" t="s">
        <v>1213</v>
      </c>
      <c r="G250" s="4" t="s">
        <v>48</v>
      </c>
      <c r="H250" s="4" t="s">
        <v>261</v>
      </c>
      <c r="I250" s="4" t="s">
        <v>1214</v>
      </c>
      <c r="J250" s="4" t="s">
        <v>295</v>
      </c>
      <c r="K250" s="10">
        <v>2020.0</v>
      </c>
      <c r="L250" s="3"/>
      <c r="M250" s="4" t="s">
        <v>263</v>
      </c>
      <c r="N250" s="3"/>
      <c r="O250" s="3"/>
      <c r="P250" s="4" t="s">
        <v>8</v>
      </c>
      <c r="Q250" s="4" t="s">
        <v>1215</v>
      </c>
      <c r="R250" s="3"/>
    </row>
    <row r="251" ht="15.75" customHeight="1">
      <c r="A251" s="6" t="s">
        <v>1216</v>
      </c>
      <c r="B251" s="6" t="s">
        <v>1217</v>
      </c>
      <c r="C251" s="6"/>
      <c r="D251" s="6"/>
      <c r="E251" s="6" t="s">
        <v>1218</v>
      </c>
      <c r="F251" s="7" t="s">
        <v>1219</v>
      </c>
      <c r="G251" s="8" t="s">
        <v>48</v>
      </c>
      <c r="H251" s="6" t="s">
        <v>27</v>
      </c>
      <c r="I251" s="6" t="s">
        <v>1220</v>
      </c>
      <c r="J251" s="6" t="s">
        <v>29</v>
      </c>
      <c r="K251" s="8">
        <v>2023.0</v>
      </c>
      <c r="L251" s="7" t="s">
        <v>30</v>
      </c>
      <c r="M251" s="6"/>
      <c r="N251" s="6"/>
      <c r="O251" s="6"/>
      <c r="P251" s="6"/>
      <c r="Q251" s="6"/>
      <c r="R251" s="6"/>
    </row>
    <row r="252" ht="15.75" customHeight="1">
      <c r="A252" s="6" t="s">
        <v>1221</v>
      </c>
      <c r="B252" s="6" t="s">
        <v>1222</v>
      </c>
      <c r="C252" s="6"/>
      <c r="D252" s="6"/>
      <c r="E252" s="6" t="s">
        <v>1223</v>
      </c>
      <c r="F252" s="7" t="s">
        <v>1224</v>
      </c>
      <c r="G252" s="8" t="s">
        <v>108</v>
      </c>
      <c r="H252" s="6" t="s">
        <v>27</v>
      </c>
      <c r="I252" s="6" t="s">
        <v>1225</v>
      </c>
      <c r="J252" s="6" t="s">
        <v>29</v>
      </c>
      <c r="K252" s="8">
        <v>2020.0</v>
      </c>
      <c r="L252" s="21" t="s">
        <v>30</v>
      </c>
      <c r="M252" s="6"/>
      <c r="N252" s="6"/>
      <c r="O252" s="6"/>
      <c r="P252" s="6"/>
      <c r="Q252" s="6"/>
      <c r="R252" s="6"/>
    </row>
    <row r="253" ht="15.75" customHeight="1">
      <c r="A253" s="4" t="s">
        <v>1226</v>
      </c>
      <c r="B253" s="4" t="s">
        <v>1227</v>
      </c>
      <c r="C253" s="3"/>
      <c r="D253" s="3"/>
      <c r="E253" s="4" t="s">
        <v>33</v>
      </c>
      <c r="F253" s="9" t="str">
        <f>"https://doi.org/"&amp;M253</f>
        <v>https://doi.org/10.1080/02791072.2009.10400530</v>
      </c>
      <c r="G253" s="10" t="s">
        <v>58</v>
      </c>
      <c r="H253" s="10" t="s">
        <v>35</v>
      </c>
      <c r="I253" s="4" t="s">
        <v>1228</v>
      </c>
      <c r="J253" s="10" t="s">
        <v>33</v>
      </c>
      <c r="K253" s="10">
        <v>2009.0</v>
      </c>
      <c r="L253" s="10" t="s">
        <v>33</v>
      </c>
      <c r="M253" s="4" t="s">
        <v>1229</v>
      </c>
      <c r="N253" s="3"/>
      <c r="O253" s="3"/>
      <c r="P253" s="3"/>
      <c r="Q253" s="3"/>
      <c r="R253" s="3"/>
    </row>
    <row r="254" ht="15.75" customHeight="1">
      <c r="A254" s="4" t="s">
        <v>1230</v>
      </c>
      <c r="B254" s="4" t="s">
        <v>1231</v>
      </c>
      <c r="C254" s="3"/>
      <c r="D254" s="3"/>
      <c r="E254" s="4" t="s">
        <v>1232</v>
      </c>
      <c r="F254" s="3"/>
      <c r="G254" s="4" t="s">
        <v>41</v>
      </c>
      <c r="H254" s="4" t="s">
        <v>261</v>
      </c>
      <c r="I254" s="3"/>
      <c r="J254" s="4" t="s">
        <v>295</v>
      </c>
      <c r="K254" s="10">
        <v>2021.0</v>
      </c>
      <c r="L254" s="3"/>
      <c r="M254" s="4" t="s">
        <v>586</v>
      </c>
      <c r="N254" s="3"/>
      <c r="O254" s="3"/>
      <c r="P254" s="4" t="s">
        <v>587</v>
      </c>
      <c r="Q254" s="18" t="s">
        <v>588</v>
      </c>
      <c r="R254" s="3"/>
    </row>
    <row r="255" ht="15.75" customHeight="1">
      <c r="A255" s="4" t="s">
        <v>1233</v>
      </c>
      <c r="B255" s="4" t="s">
        <v>1234</v>
      </c>
      <c r="C255" s="3"/>
      <c r="D255" s="3"/>
      <c r="E255" s="4" t="s">
        <v>1235</v>
      </c>
      <c r="F255" s="9" t="s">
        <v>1236</v>
      </c>
      <c r="G255" s="4" t="s">
        <v>260</v>
      </c>
      <c r="H255" s="4" t="s">
        <v>261</v>
      </c>
      <c r="I255" s="4" t="s">
        <v>370</v>
      </c>
      <c r="J255" s="4" t="s">
        <v>341</v>
      </c>
      <c r="K255" s="10">
        <v>2009.0</v>
      </c>
      <c r="L255" s="3"/>
      <c r="M255" s="4" t="s">
        <v>263</v>
      </c>
      <c r="N255" s="3"/>
      <c r="O255" s="3"/>
      <c r="P255" s="4" t="s">
        <v>8</v>
      </c>
      <c r="Q255" s="4" t="s">
        <v>371</v>
      </c>
      <c r="R255" s="3"/>
    </row>
    <row r="256" ht="15.75" customHeight="1">
      <c r="A256" s="6" t="s">
        <v>1237</v>
      </c>
      <c r="B256" s="6" t="s">
        <v>1238</v>
      </c>
      <c r="C256" s="6"/>
      <c r="D256" s="6"/>
      <c r="E256" s="6" t="s">
        <v>1239</v>
      </c>
      <c r="F256" s="7" t="s">
        <v>1240</v>
      </c>
      <c r="G256" s="8" t="s">
        <v>108</v>
      </c>
      <c r="H256" s="6" t="s">
        <v>27</v>
      </c>
      <c r="I256" s="6" t="s">
        <v>1241</v>
      </c>
      <c r="J256" s="6" t="s">
        <v>29</v>
      </c>
      <c r="K256" s="8">
        <v>2023.0</v>
      </c>
      <c r="L256" s="7" t="s">
        <v>30</v>
      </c>
      <c r="M256" s="6"/>
      <c r="N256" s="3"/>
      <c r="O256" s="6"/>
      <c r="P256" s="6"/>
      <c r="Q256" s="3"/>
      <c r="R256" s="6"/>
    </row>
    <row r="257" ht="15.75" customHeight="1">
      <c r="A257" s="6" t="s">
        <v>1242</v>
      </c>
      <c r="B257" s="6" t="s">
        <v>1243</v>
      </c>
      <c r="C257" s="6"/>
      <c r="D257" s="6"/>
      <c r="E257" s="6" t="s">
        <v>1244</v>
      </c>
      <c r="F257" s="7" t="s">
        <v>1245</v>
      </c>
      <c r="G257" s="8" t="s">
        <v>108</v>
      </c>
      <c r="H257" s="6" t="s">
        <v>27</v>
      </c>
      <c r="I257" s="6" t="s">
        <v>1246</v>
      </c>
      <c r="J257" s="3"/>
      <c r="K257" s="8">
        <v>2022.0</v>
      </c>
      <c r="L257" s="22" t="s">
        <v>30</v>
      </c>
      <c r="M257" s="3"/>
      <c r="N257" s="6"/>
      <c r="O257" s="3"/>
      <c r="P257" s="3"/>
      <c r="Q257" s="3"/>
      <c r="R257" s="3"/>
    </row>
    <row r="258" ht="15.75" customHeight="1">
      <c r="A258" s="4" t="s">
        <v>1247</v>
      </c>
      <c r="B258" s="4" t="s">
        <v>1248</v>
      </c>
      <c r="C258" s="3"/>
      <c r="D258" s="3"/>
      <c r="E258" s="4" t="s">
        <v>33</v>
      </c>
      <c r="F258" s="9" t="str">
        <f>"https://doi.org/"&amp;M258</f>
        <v>https://doi.org/10.1046/j.1440-1614.2003.01195.x</v>
      </c>
      <c r="G258" s="10" t="s">
        <v>54</v>
      </c>
      <c r="H258" s="10" t="s">
        <v>1249</v>
      </c>
      <c r="I258" s="4" t="s">
        <v>1250</v>
      </c>
      <c r="J258" s="10" t="s">
        <v>33</v>
      </c>
      <c r="K258" s="10">
        <v>2003.0</v>
      </c>
      <c r="L258" s="10" t="s">
        <v>33</v>
      </c>
      <c r="M258" s="4" t="s">
        <v>1251</v>
      </c>
      <c r="N258" s="3"/>
      <c r="O258" s="3"/>
      <c r="P258" s="3"/>
      <c r="Q258" s="3"/>
      <c r="R258" s="3"/>
    </row>
    <row r="259" ht="15.75" customHeight="1">
      <c r="A259" s="6" t="s">
        <v>1252</v>
      </c>
      <c r="B259" s="6" t="s">
        <v>1253</v>
      </c>
      <c r="C259" s="6"/>
      <c r="D259" s="6"/>
      <c r="E259" s="6" t="s">
        <v>1254</v>
      </c>
      <c r="F259" s="3"/>
      <c r="G259" s="8" t="s">
        <v>26</v>
      </c>
      <c r="H259" s="6" t="s">
        <v>27</v>
      </c>
      <c r="I259" s="6" t="s">
        <v>1255</v>
      </c>
      <c r="J259" s="6" t="s">
        <v>438</v>
      </c>
      <c r="K259" s="8">
        <v>2020.0</v>
      </c>
      <c r="L259" s="7" t="s">
        <v>30</v>
      </c>
      <c r="M259" s="3"/>
      <c r="N259" s="3"/>
      <c r="O259" s="3"/>
      <c r="P259" s="3"/>
      <c r="Q259" s="3"/>
      <c r="R259" s="3"/>
    </row>
    <row r="260" ht="15.75" customHeight="1">
      <c r="A260" s="4" t="s">
        <v>1256</v>
      </c>
      <c r="B260" s="4" t="s">
        <v>1257</v>
      </c>
      <c r="C260" s="3"/>
      <c r="D260" s="3"/>
      <c r="E260" s="4" t="s">
        <v>1258</v>
      </c>
      <c r="F260" s="9" t="s">
        <v>1259</v>
      </c>
      <c r="G260" s="4" t="s">
        <v>48</v>
      </c>
      <c r="H260" s="4" t="s">
        <v>261</v>
      </c>
      <c r="I260" s="4" t="s">
        <v>487</v>
      </c>
      <c r="J260" s="4" t="s">
        <v>488</v>
      </c>
      <c r="K260" s="10">
        <v>2014.0</v>
      </c>
      <c r="L260" s="3"/>
      <c r="M260" s="4" t="s">
        <v>263</v>
      </c>
      <c r="N260" s="3"/>
      <c r="O260" s="3"/>
      <c r="P260" s="4" t="s">
        <v>8</v>
      </c>
      <c r="Q260" s="4" t="s">
        <v>489</v>
      </c>
      <c r="R260" s="3"/>
    </row>
    <row r="261" ht="15.75" customHeight="1">
      <c r="A261" s="4" t="s">
        <v>1260</v>
      </c>
      <c r="B261" s="4" t="s">
        <v>1261</v>
      </c>
      <c r="C261" s="3"/>
      <c r="D261" s="3"/>
      <c r="E261" s="4" t="s">
        <v>33</v>
      </c>
      <c r="F261" s="9" t="str">
        <f>"https://doi.org/"&amp;M261</f>
        <v>https://doi.org/10.1186/s12889-023-16445-6</v>
      </c>
      <c r="G261" s="10" t="s">
        <v>34</v>
      </c>
      <c r="H261" s="10" t="s">
        <v>35</v>
      </c>
      <c r="I261" s="4" t="s">
        <v>1262</v>
      </c>
      <c r="J261" s="4" t="s">
        <v>33</v>
      </c>
      <c r="K261" s="10">
        <v>2023.0</v>
      </c>
      <c r="L261" s="4" t="s">
        <v>1263</v>
      </c>
      <c r="M261" s="4" t="s">
        <v>1264</v>
      </c>
      <c r="N261" s="3"/>
      <c r="O261" s="3"/>
      <c r="P261" s="3"/>
      <c r="Q261" s="3"/>
      <c r="R261" s="3"/>
    </row>
    <row r="262" ht="15.75" customHeight="1">
      <c r="A262" s="6" t="s">
        <v>1265</v>
      </c>
      <c r="B262" s="6" t="s">
        <v>1266</v>
      </c>
      <c r="C262" s="6"/>
      <c r="D262" s="6"/>
      <c r="E262" s="6" t="s">
        <v>1267</v>
      </c>
      <c r="F262" s="7" t="s">
        <v>1268</v>
      </c>
      <c r="G262" s="8" t="s">
        <v>108</v>
      </c>
      <c r="H262" s="6" t="s">
        <v>27</v>
      </c>
      <c r="I262" s="6" t="s">
        <v>1269</v>
      </c>
      <c r="J262" s="6" t="s">
        <v>29</v>
      </c>
      <c r="K262" s="8">
        <v>2022.0</v>
      </c>
      <c r="L262" s="7" t="s">
        <v>30</v>
      </c>
      <c r="M262" s="6"/>
      <c r="N262" s="6"/>
      <c r="O262" s="6"/>
      <c r="P262" s="6"/>
      <c r="Q262" s="6"/>
      <c r="R262" s="6"/>
    </row>
    <row r="263" ht="15.75" customHeight="1">
      <c r="A263" s="6" t="s">
        <v>1270</v>
      </c>
      <c r="B263" s="6" t="s">
        <v>1271</v>
      </c>
      <c r="C263" s="6"/>
      <c r="D263" s="6"/>
      <c r="E263" s="6" t="s">
        <v>1272</v>
      </c>
      <c r="F263" s="7" t="s">
        <v>1273</v>
      </c>
      <c r="G263" s="8" t="s">
        <v>108</v>
      </c>
      <c r="H263" s="6" t="s">
        <v>27</v>
      </c>
      <c r="I263" s="6" t="s">
        <v>1274</v>
      </c>
      <c r="J263" s="6" t="s">
        <v>488</v>
      </c>
      <c r="K263" s="8">
        <v>2014.0</v>
      </c>
      <c r="L263" s="7" t="s">
        <v>30</v>
      </c>
      <c r="M263" s="6"/>
      <c r="N263" s="6"/>
      <c r="O263" s="3"/>
      <c r="P263" s="3"/>
      <c r="Q263" s="3"/>
      <c r="R263" s="6"/>
    </row>
    <row r="264" ht="15.75" customHeight="1">
      <c r="A264" s="6" t="s">
        <v>1275</v>
      </c>
      <c r="B264" s="6" t="s">
        <v>1276</v>
      </c>
      <c r="C264" s="6"/>
      <c r="D264" s="6"/>
      <c r="E264" s="6" t="s">
        <v>1277</v>
      </c>
      <c r="F264" s="7" t="s">
        <v>1278</v>
      </c>
      <c r="G264" s="8" t="s">
        <v>108</v>
      </c>
      <c r="H264" s="6" t="s">
        <v>27</v>
      </c>
      <c r="I264" s="6" t="s">
        <v>1279</v>
      </c>
      <c r="J264" s="6" t="s">
        <v>29</v>
      </c>
      <c r="K264" s="8">
        <v>2010.0</v>
      </c>
      <c r="L264" s="7" t="s">
        <v>30</v>
      </c>
      <c r="M264" s="3"/>
      <c r="N264" s="3"/>
      <c r="O264" s="3"/>
      <c r="P264" s="3"/>
      <c r="Q264" s="3"/>
      <c r="R264" s="3"/>
    </row>
    <row r="265" ht="15.75" customHeight="1">
      <c r="A265" s="4" t="s">
        <v>1280</v>
      </c>
      <c r="B265" s="4" t="s">
        <v>1281</v>
      </c>
      <c r="C265" s="3"/>
      <c r="D265" s="3"/>
      <c r="E265" s="4" t="s">
        <v>33</v>
      </c>
      <c r="F265" s="9" t="str">
        <f>"https://doi.org/"&amp;M265</f>
        <v>https://doi.org/10.1007/s10567-007-0023-7</v>
      </c>
      <c r="G265" s="10" t="s">
        <v>83</v>
      </c>
      <c r="H265" s="10" t="s">
        <v>35</v>
      </c>
      <c r="I265" s="4" t="s">
        <v>1282</v>
      </c>
      <c r="J265" s="10" t="s">
        <v>33</v>
      </c>
      <c r="K265" s="10">
        <v>2007.0</v>
      </c>
      <c r="L265" s="3"/>
      <c r="M265" s="4" t="s">
        <v>1283</v>
      </c>
      <c r="N265" s="3"/>
      <c r="O265" s="3"/>
      <c r="P265" s="3"/>
      <c r="Q265" s="3"/>
      <c r="R265" s="3"/>
    </row>
    <row r="266" ht="15.75" customHeight="1">
      <c r="A266" s="4" t="s">
        <v>1284</v>
      </c>
      <c r="B266" s="4" t="s">
        <v>1285</v>
      </c>
      <c r="C266" s="3"/>
      <c r="D266" s="3"/>
      <c r="E266" s="4" t="s">
        <v>1286</v>
      </c>
      <c r="F266" s="9" t="s">
        <v>1287</v>
      </c>
      <c r="G266" s="4" t="s">
        <v>54</v>
      </c>
      <c r="H266" s="4" t="s">
        <v>261</v>
      </c>
      <c r="I266" s="4" t="s">
        <v>1288</v>
      </c>
      <c r="J266" s="4" t="s">
        <v>341</v>
      </c>
      <c r="K266" s="10">
        <v>2016.0</v>
      </c>
      <c r="L266" s="3"/>
      <c r="M266" s="4" t="s">
        <v>263</v>
      </c>
      <c r="N266" s="3"/>
      <c r="O266" s="3"/>
      <c r="P266" s="4" t="s">
        <v>8</v>
      </c>
      <c r="Q266" s="4" t="s">
        <v>611</v>
      </c>
      <c r="R266" s="3"/>
    </row>
    <row r="267" ht="15.75" customHeight="1">
      <c r="A267" s="6" t="s">
        <v>1289</v>
      </c>
      <c r="B267" s="6" t="s">
        <v>1290</v>
      </c>
      <c r="C267" s="6"/>
      <c r="D267" s="6"/>
      <c r="E267" s="17" t="s">
        <v>1291</v>
      </c>
      <c r="F267" s="7" t="s">
        <v>1292</v>
      </c>
      <c r="G267" s="8" t="s">
        <v>108</v>
      </c>
      <c r="H267" s="6" t="s">
        <v>27</v>
      </c>
      <c r="I267" s="6" t="s">
        <v>1293</v>
      </c>
      <c r="J267" s="3"/>
      <c r="K267" s="8">
        <v>2011.0</v>
      </c>
      <c r="L267" s="7" t="s">
        <v>30</v>
      </c>
      <c r="M267" s="6"/>
      <c r="N267" s="6"/>
      <c r="O267" s="3"/>
      <c r="P267" s="6"/>
      <c r="Q267" s="6"/>
      <c r="R267" s="6"/>
    </row>
    <row r="268" ht="15.75" customHeight="1">
      <c r="A268" s="4" t="s">
        <v>1294</v>
      </c>
      <c r="B268" s="4" t="s">
        <v>1295</v>
      </c>
      <c r="C268" s="4" t="s">
        <v>1296</v>
      </c>
      <c r="D268" s="4" t="s">
        <v>1297</v>
      </c>
      <c r="E268" s="4" t="s">
        <v>1298</v>
      </c>
      <c r="F268" s="5" t="str">
        <f>HYPERLINK("http://dx.doi.org/10.30492/ijcce.2022.551858.5280","http://dx.doi.org/10.30492/ijcce.2022.551858.5280")</f>
        <v>http://dx.doi.org/10.30492/ijcce.2022.551858.5280</v>
      </c>
      <c r="G268" s="3"/>
      <c r="H268" s="3"/>
      <c r="I268" s="3"/>
      <c r="J268" s="3"/>
      <c r="K268" s="3"/>
      <c r="L268" s="3"/>
      <c r="M268" s="3"/>
      <c r="N268" s="3"/>
      <c r="O268" s="3"/>
      <c r="P268" s="3"/>
      <c r="Q268" s="3"/>
      <c r="R268" s="3"/>
    </row>
    <row r="269" ht="15.75" customHeight="1">
      <c r="A269" s="6" t="s">
        <v>1299</v>
      </c>
      <c r="B269" s="6" t="s">
        <v>1300</v>
      </c>
      <c r="C269" s="6"/>
      <c r="D269" s="6"/>
      <c r="E269" s="6" t="s">
        <v>1301</v>
      </c>
      <c r="F269" s="7" t="s">
        <v>1302</v>
      </c>
      <c r="G269" s="8" t="s">
        <v>108</v>
      </c>
      <c r="H269" s="6" t="s">
        <v>27</v>
      </c>
      <c r="I269" s="6" t="s">
        <v>1303</v>
      </c>
      <c r="J269" s="6" t="s">
        <v>149</v>
      </c>
      <c r="K269" s="8">
        <v>2020.0</v>
      </c>
      <c r="L269" s="7" t="s">
        <v>30</v>
      </c>
      <c r="M269" s="6"/>
      <c r="N269" s="6"/>
      <c r="O269" s="6"/>
      <c r="P269" s="6"/>
      <c r="Q269" s="3"/>
      <c r="R269" s="3"/>
    </row>
    <row r="270" ht="15.75" customHeight="1">
      <c r="A270" s="6" t="s">
        <v>1304</v>
      </c>
      <c r="B270" s="6" t="s">
        <v>1305</v>
      </c>
      <c r="C270" s="6"/>
      <c r="D270" s="6"/>
      <c r="E270" s="6" t="s">
        <v>1306</v>
      </c>
      <c r="F270" s="7" t="s">
        <v>1307</v>
      </c>
      <c r="G270" s="8" t="s">
        <v>108</v>
      </c>
      <c r="H270" s="6" t="s">
        <v>27</v>
      </c>
      <c r="I270" s="6" t="s">
        <v>1308</v>
      </c>
      <c r="J270" s="6" t="s">
        <v>341</v>
      </c>
      <c r="K270" s="8">
        <v>2021.0</v>
      </c>
      <c r="L270" s="21" t="s">
        <v>30</v>
      </c>
      <c r="M270" s="6"/>
      <c r="N270" s="6"/>
      <c r="O270" s="6"/>
      <c r="P270" s="6"/>
      <c r="Q270" s="6"/>
      <c r="R270" s="6"/>
    </row>
    <row r="271" ht="15.75" customHeight="1">
      <c r="A271" s="4" t="s">
        <v>1309</v>
      </c>
      <c r="B271" s="4" t="s">
        <v>1310</v>
      </c>
      <c r="C271" s="3"/>
      <c r="D271" s="3"/>
      <c r="E271" s="4" t="s">
        <v>1311</v>
      </c>
      <c r="F271" s="9" t="s">
        <v>1312</v>
      </c>
      <c r="G271" s="4" t="s">
        <v>260</v>
      </c>
      <c r="H271" s="4" t="s">
        <v>261</v>
      </c>
      <c r="I271" s="4" t="s">
        <v>1313</v>
      </c>
      <c r="J271" s="4" t="s">
        <v>149</v>
      </c>
      <c r="K271" s="10">
        <v>2019.0</v>
      </c>
      <c r="L271" s="3"/>
      <c r="M271" s="4" t="s">
        <v>263</v>
      </c>
      <c r="N271" s="3"/>
      <c r="O271" s="3"/>
      <c r="P271" s="4" t="s">
        <v>8</v>
      </c>
      <c r="Q271" s="4" t="s">
        <v>264</v>
      </c>
      <c r="R271" s="3"/>
    </row>
    <row r="272" ht="15.75" customHeight="1">
      <c r="A272" s="4" t="s">
        <v>1314</v>
      </c>
      <c r="B272" s="4" t="s">
        <v>1315</v>
      </c>
      <c r="C272" s="3"/>
      <c r="D272" s="3"/>
      <c r="E272" s="4" t="s">
        <v>1316</v>
      </c>
      <c r="F272" s="9" t="s">
        <v>1317</v>
      </c>
      <c r="G272" s="4" t="s">
        <v>26</v>
      </c>
      <c r="H272" s="4" t="s">
        <v>261</v>
      </c>
      <c r="I272" s="4" t="s">
        <v>1318</v>
      </c>
      <c r="J272" s="4" t="s">
        <v>295</v>
      </c>
      <c r="K272" s="10">
        <v>2023.0</v>
      </c>
      <c r="L272" s="3"/>
      <c r="M272" s="4" t="s">
        <v>8</v>
      </c>
      <c r="N272" s="3"/>
      <c r="O272" s="3"/>
      <c r="P272" s="4" t="s">
        <v>8</v>
      </c>
      <c r="Q272" s="4" t="s">
        <v>1319</v>
      </c>
      <c r="R272" s="3"/>
    </row>
    <row r="273" ht="15.75" customHeight="1">
      <c r="A273" s="4" t="s">
        <v>1320</v>
      </c>
      <c r="B273" s="4" t="s">
        <v>1321</v>
      </c>
      <c r="C273" s="3"/>
      <c r="D273" s="3"/>
      <c r="E273" s="4" t="s">
        <v>1322</v>
      </c>
      <c r="F273" s="9" t="s">
        <v>1323</v>
      </c>
      <c r="G273" s="4" t="s">
        <v>260</v>
      </c>
      <c r="H273" s="4" t="s">
        <v>261</v>
      </c>
      <c r="I273" s="4" t="s">
        <v>1324</v>
      </c>
      <c r="J273" s="4" t="s">
        <v>149</v>
      </c>
      <c r="K273" s="10">
        <v>2019.0</v>
      </c>
      <c r="L273" s="3"/>
      <c r="M273" s="4" t="s">
        <v>263</v>
      </c>
      <c r="N273" s="3"/>
      <c r="O273" s="3"/>
      <c r="P273" s="4" t="s">
        <v>8</v>
      </c>
      <c r="Q273" s="4" t="s">
        <v>264</v>
      </c>
      <c r="R273" s="3"/>
    </row>
    <row r="274" ht="15.75" customHeight="1">
      <c r="A274" s="4" t="s">
        <v>1325</v>
      </c>
      <c r="B274" s="4" t="s">
        <v>1326</v>
      </c>
      <c r="C274" s="3"/>
      <c r="D274" s="3"/>
      <c r="E274" s="4" t="s">
        <v>1327</v>
      </c>
      <c r="F274" s="9" t="s">
        <v>1328</v>
      </c>
      <c r="G274" s="4" t="s">
        <v>260</v>
      </c>
      <c r="H274" s="4" t="s">
        <v>261</v>
      </c>
      <c r="I274" s="4" t="s">
        <v>1329</v>
      </c>
      <c r="J274" s="4" t="s">
        <v>341</v>
      </c>
      <c r="K274" s="10">
        <v>2021.0</v>
      </c>
      <c r="L274" s="3"/>
      <c r="M274" s="4" t="s">
        <v>263</v>
      </c>
      <c r="N274" s="3"/>
      <c r="O274" s="3"/>
      <c r="P274" s="4" t="s">
        <v>8</v>
      </c>
      <c r="Q274" s="4" t="s">
        <v>611</v>
      </c>
      <c r="R274" s="3"/>
    </row>
    <row r="275" ht="15.75" customHeight="1">
      <c r="A275" s="6" t="s">
        <v>1330</v>
      </c>
      <c r="B275" s="6" t="s">
        <v>1331</v>
      </c>
      <c r="C275" s="6"/>
      <c r="D275" s="6"/>
      <c r="E275" s="6" t="s">
        <v>1332</v>
      </c>
      <c r="F275" s="7" t="s">
        <v>1333</v>
      </c>
      <c r="G275" s="8" t="s">
        <v>108</v>
      </c>
      <c r="H275" s="6" t="s">
        <v>27</v>
      </c>
      <c r="I275" s="6" t="s">
        <v>1334</v>
      </c>
      <c r="J275" s="6" t="s">
        <v>149</v>
      </c>
      <c r="K275" s="8">
        <v>2022.0</v>
      </c>
      <c r="L275" s="7" t="s">
        <v>30</v>
      </c>
      <c r="M275" s="6"/>
      <c r="N275" s="6"/>
      <c r="O275" s="3"/>
      <c r="P275" s="3"/>
      <c r="Q275" s="3"/>
      <c r="R275" s="3"/>
    </row>
    <row r="276" ht="15.75" customHeight="1">
      <c r="A276" s="6" t="s">
        <v>1335</v>
      </c>
      <c r="B276" s="6" t="s">
        <v>1336</v>
      </c>
      <c r="C276" s="6"/>
      <c r="D276" s="6"/>
      <c r="E276" s="6" t="s">
        <v>1337</v>
      </c>
      <c r="F276" s="3"/>
      <c r="G276" s="8" t="s">
        <v>108</v>
      </c>
      <c r="H276" s="6" t="s">
        <v>27</v>
      </c>
      <c r="I276" s="6" t="s">
        <v>1338</v>
      </c>
      <c r="J276" s="3"/>
      <c r="K276" s="8">
        <v>2015.0</v>
      </c>
      <c r="L276" s="7" t="s">
        <v>30</v>
      </c>
      <c r="M276" s="6"/>
      <c r="N276" s="6"/>
      <c r="O276" s="6"/>
      <c r="P276" s="3"/>
      <c r="Q276" s="3"/>
      <c r="R276" s="3"/>
    </row>
    <row r="277" ht="15.75" customHeight="1">
      <c r="A277" s="4" t="s">
        <v>1339</v>
      </c>
      <c r="B277" s="4" t="s">
        <v>1340</v>
      </c>
      <c r="C277" s="3"/>
      <c r="D277" s="3"/>
      <c r="E277" s="4" t="s">
        <v>33</v>
      </c>
      <c r="F277" s="9" t="str">
        <f>"https://doi.org/"&amp;M277</f>
        <v>https://doi.org/10.1007/s10620-019-05522-9</v>
      </c>
      <c r="G277" s="10" t="s">
        <v>34</v>
      </c>
      <c r="H277" s="10" t="s">
        <v>35</v>
      </c>
      <c r="I277" s="4" t="s">
        <v>1341</v>
      </c>
      <c r="J277" s="4" t="s">
        <v>33</v>
      </c>
      <c r="K277" s="10">
        <v>2019.0</v>
      </c>
      <c r="L277" s="4" t="s">
        <v>1342</v>
      </c>
      <c r="M277" s="4" t="s">
        <v>1343</v>
      </c>
      <c r="N277" s="3"/>
      <c r="O277" s="3"/>
      <c r="P277" s="3"/>
      <c r="Q277" s="3"/>
      <c r="R277" s="3"/>
    </row>
    <row r="278" ht="15.75" customHeight="1">
      <c r="A278" s="6" t="s">
        <v>1344</v>
      </c>
      <c r="B278" s="6" t="s">
        <v>1345</v>
      </c>
      <c r="C278" s="6"/>
      <c r="D278" s="6"/>
      <c r="E278" s="6" t="s">
        <v>1346</v>
      </c>
      <c r="F278" s="7" t="s">
        <v>1347</v>
      </c>
      <c r="G278" s="8" t="s">
        <v>108</v>
      </c>
      <c r="H278" s="6" t="s">
        <v>27</v>
      </c>
      <c r="I278" s="6" t="s">
        <v>1348</v>
      </c>
      <c r="J278" s="6" t="s">
        <v>149</v>
      </c>
      <c r="K278" s="8">
        <v>2022.0</v>
      </c>
      <c r="L278" s="7" t="s">
        <v>30</v>
      </c>
      <c r="M278" s="6"/>
      <c r="N278" s="6"/>
      <c r="O278" s="6"/>
      <c r="P278" s="3"/>
      <c r="Q278" s="6"/>
      <c r="R278" s="3"/>
    </row>
    <row r="279" ht="15.75" customHeight="1">
      <c r="A279" s="6" t="s">
        <v>1349</v>
      </c>
      <c r="B279" s="6" t="s">
        <v>1350</v>
      </c>
      <c r="C279" s="6"/>
      <c r="D279" s="6"/>
      <c r="E279" s="6" t="s">
        <v>1351</v>
      </c>
      <c r="F279" s="7" t="s">
        <v>1352</v>
      </c>
      <c r="G279" s="8" t="s">
        <v>108</v>
      </c>
      <c r="H279" s="6" t="s">
        <v>27</v>
      </c>
      <c r="I279" s="6" t="s">
        <v>1353</v>
      </c>
      <c r="J279" s="3"/>
      <c r="K279" s="8">
        <v>2010.0</v>
      </c>
      <c r="L279" s="7" t="s">
        <v>30</v>
      </c>
      <c r="M279" s="3"/>
      <c r="N279" s="3"/>
      <c r="O279" s="6"/>
      <c r="P279" s="6"/>
      <c r="Q279" s="6"/>
      <c r="R279" s="6"/>
    </row>
    <row r="280" ht="15.75" customHeight="1">
      <c r="A280" s="6" t="s">
        <v>1354</v>
      </c>
      <c r="B280" s="6" t="s">
        <v>1355</v>
      </c>
      <c r="C280" s="6"/>
      <c r="D280" s="6"/>
      <c r="E280" s="6" t="s">
        <v>1356</v>
      </c>
      <c r="F280" s="7" t="s">
        <v>1357</v>
      </c>
      <c r="G280" s="8" t="s">
        <v>108</v>
      </c>
      <c r="H280" s="6" t="s">
        <v>27</v>
      </c>
      <c r="I280" s="6" t="s">
        <v>1358</v>
      </c>
      <c r="J280" s="6" t="s">
        <v>341</v>
      </c>
      <c r="K280" s="8">
        <v>2022.0</v>
      </c>
      <c r="L280" s="7" t="s">
        <v>30</v>
      </c>
      <c r="M280" s="6"/>
      <c r="N280" s="6"/>
      <c r="O280" s="3"/>
      <c r="P280" s="3"/>
      <c r="Q280" s="6"/>
      <c r="R280" s="6"/>
    </row>
    <row r="281" ht="15.75" customHeight="1">
      <c r="A281" s="4" t="s">
        <v>1359</v>
      </c>
      <c r="B281" s="4" t="s">
        <v>1360</v>
      </c>
      <c r="C281" s="3"/>
      <c r="D281" s="3"/>
      <c r="E281" s="4" t="s">
        <v>1361</v>
      </c>
      <c r="F281" s="9" t="s">
        <v>1362</v>
      </c>
      <c r="G281" s="4" t="s">
        <v>48</v>
      </c>
      <c r="H281" s="4" t="s">
        <v>261</v>
      </c>
      <c r="I281" s="4" t="s">
        <v>1363</v>
      </c>
      <c r="J281" s="4" t="s">
        <v>149</v>
      </c>
      <c r="K281" s="10">
        <v>2011.0</v>
      </c>
      <c r="L281" s="3"/>
      <c r="M281" s="4" t="s">
        <v>263</v>
      </c>
      <c r="N281" s="3"/>
      <c r="O281" s="3"/>
      <c r="P281" s="4" t="s">
        <v>8</v>
      </c>
      <c r="Q281" s="4" t="s">
        <v>264</v>
      </c>
      <c r="R281" s="3"/>
    </row>
    <row r="282" ht="15.75" customHeight="1">
      <c r="A282" s="4" t="s">
        <v>1364</v>
      </c>
      <c r="B282" s="4" t="s">
        <v>1365</v>
      </c>
      <c r="C282" s="3"/>
      <c r="D282" s="3"/>
      <c r="E282" s="4" t="s">
        <v>33</v>
      </c>
      <c r="F282" s="9" t="str">
        <f>"https://doi.org/"&amp;M282</f>
        <v>https://doi.org/10.1016/j.drugalcdep.2015.08.003</v>
      </c>
      <c r="G282" s="10" t="s">
        <v>58</v>
      </c>
      <c r="H282" s="10" t="s">
        <v>35</v>
      </c>
      <c r="I282" s="4" t="s">
        <v>1366</v>
      </c>
      <c r="J282" s="10" t="s">
        <v>33</v>
      </c>
      <c r="K282" s="10">
        <v>2015.0</v>
      </c>
      <c r="L282" s="10" t="s">
        <v>33</v>
      </c>
      <c r="M282" s="4" t="s">
        <v>1367</v>
      </c>
      <c r="N282" s="3"/>
      <c r="O282" s="3"/>
      <c r="P282" s="3"/>
      <c r="Q282" s="3"/>
      <c r="R282" s="3"/>
    </row>
    <row r="283" ht="15.75" customHeight="1">
      <c r="A283" s="6" t="s">
        <v>270</v>
      </c>
      <c r="B283" s="6" t="s">
        <v>1368</v>
      </c>
      <c r="C283" s="6"/>
      <c r="D283" s="6"/>
      <c r="E283" s="6" t="s">
        <v>1369</v>
      </c>
      <c r="F283" s="3"/>
      <c r="G283" s="8" t="s">
        <v>108</v>
      </c>
      <c r="H283" s="6" t="s">
        <v>27</v>
      </c>
      <c r="I283" s="6" t="s">
        <v>1370</v>
      </c>
      <c r="J283" s="6" t="s">
        <v>149</v>
      </c>
      <c r="K283" s="8">
        <v>2018.0</v>
      </c>
      <c r="L283" s="7" t="s">
        <v>30</v>
      </c>
      <c r="M283" s="3"/>
      <c r="N283" s="6"/>
      <c r="O283" s="3"/>
      <c r="P283" s="3"/>
      <c r="Q283" s="3"/>
      <c r="R283" s="3"/>
    </row>
    <row r="284" ht="15.75" customHeight="1">
      <c r="A284" s="6" t="s">
        <v>1371</v>
      </c>
      <c r="B284" s="6" t="s">
        <v>1372</v>
      </c>
      <c r="C284" s="6"/>
      <c r="D284" s="6"/>
      <c r="E284" s="6" t="s">
        <v>1373</v>
      </c>
      <c r="F284" s="7" t="s">
        <v>1374</v>
      </c>
      <c r="G284" s="8" t="s">
        <v>108</v>
      </c>
      <c r="H284" s="6" t="s">
        <v>27</v>
      </c>
      <c r="I284" s="6" t="s">
        <v>1375</v>
      </c>
      <c r="J284" s="6" t="s">
        <v>149</v>
      </c>
      <c r="K284" s="8">
        <v>2022.0</v>
      </c>
      <c r="L284" s="7" t="s">
        <v>30</v>
      </c>
      <c r="M284" s="6"/>
      <c r="N284" s="6"/>
      <c r="O284" s="6"/>
      <c r="P284" s="3"/>
      <c r="Q284" s="6"/>
      <c r="R284" s="3"/>
    </row>
    <row r="285" ht="15.75" customHeight="1">
      <c r="A285" s="6" t="s">
        <v>270</v>
      </c>
      <c r="B285" s="6" t="s">
        <v>1376</v>
      </c>
      <c r="C285" s="6"/>
      <c r="D285" s="6"/>
      <c r="E285" s="6" t="s">
        <v>1377</v>
      </c>
      <c r="F285" s="3"/>
      <c r="G285" s="8" t="s">
        <v>108</v>
      </c>
      <c r="H285" s="6" t="s">
        <v>27</v>
      </c>
      <c r="I285" s="6" t="s">
        <v>1378</v>
      </c>
      <c r="J285" s="6" t="s">
        <v>149</v>
      </c>
      <c r="K285" s="8">
        <v>2019.0</v>
      </c>
      <c r="L285" s="7" t="s">
        <v>30</v>
      </c>
      <c r="M285" s="6"/>
      <c r="N285" s="6"/>
      <c r="O285" s="3"/>
      <c r="P285" s="6"/>
      <c r="Q285" s="3"/>
      <c r="R285" s="3"/>
    </row>
    <row r="286" ht="15.75" customHeight="1">
      <c r="A286" s="4" t="s">
        <v>1379</v>
      </c>
      <c r="B286" s="4" t="s">
        <v>1380</v>
      </c>
      <c r="C286" s="3"/>
      <c r="D286" s="3"/>
      <c r="E286" s="4" t="s">
        <v>1381</v>
      </c>
      <c r="F286" s="9" t="s">
        <v>1382</v>
      </c>
      <c r="G286" s="4" t="s">
        <v>260</v>
      </c>
      <c r="H286" s="4" t="s">
        <v>261</v>
      </c>
      <c r="I286" s="4" t="s">
        <v>1214</v>
      </c>
      <c r="J286" s="4" t="s">
        <v>295</v>
      </c>
      <c r="K286" s="10">
        <v>2015.0</v>
      </c>
      <c r="L286" s="3"/>
      <c r="M286" s="4" t="s">
        <v>1383</v>
      </c>
      <c r="N286" s="3"/>
      <c r="O286" s="3"/>
      <c r="P286" s="4" t="s">
        <v>8</v>
      </c>
      <c r="Q286" s="4" t="s">
        <v>1215</v>
      </c>
      <c r="R286" s="3"/>
    </row>
    <row r="287" ht="15.75" customHeight="1">
      <c r="A287" s="4" t="s">
        <v>1384</v>
      </c>
      <c r="B287" s="4" t="s">
        <v>1385</v>
      </c>
      <c r="C287" s="3"/>
      <c r="D287" s="3"/>
      <c r="E287" s="10" t="s">
        <v>33</v>
      </c>
      <c r="F287" s="3"/>
      <c r="G287" s="10" t="s">
        <v>41</v>
      </c>
      <c r="H287" s="10" t="s">
        <v>35</v>
      </c>
      <c r="I287" s="4" t="s">
        <v>1386</v>
      </c>
      <c r="J287" s="10" t="s">
        <v>33</v>
      </c>
      <c r="K287" s="10">
        <v>2003.0</v>
      </c>
      <c r="L287" s="4" t="s">
        <v>33</v>
      </c>
      <c r="M287" s="3"/>
      <c r="N287" s="11"/>
      <c r="O287" s="3"/>
      <c r="P287" s="3"/>
      <c r="Q287" s="12"/>
      <c r="R287" s="3"/>
    </row>
    <row r="288" ht="15.75" customHeight="1">
      <c r="A288" s="6" t="s">
        <v>1387</v>
      </c>
      <c r="B288" s="6" t="s">
        <v>1388</v>
      </c>
      <c r="C288" s="6"/>
      <c r="D288" s="6"/>
      <c r="E288" s="3"/>
      <c r="F288" s="7" t="s">
        <v>1389</v>
      </c>
      <c r="G288" s="8" t="s">
        <v>108</v>
      </c>
      <c r="H288" s="6" t="s">
        <v>27</v>
      </c>
      <c r="I288" s="6" t="s">
        <v>1390</v>
      </c>
      <c r="J288" s="3"/>
      <c r="K288" s="8">
        <v>2022.0</v>
      </c>
      <c r="L288" s="21" t="s">
        <v>30</v>
      </c>
      <c r="M288" s="6"/>
      <c r="N288" s="6"/>
      <c r="O288" s="6"/>
      <c r="P288" s="3"/>
      <c r="Q288" s="6"/>
      <c r="R288" s="3"/>
    </row>
    <row r="289" ht="15.75" customHeight="1">
      <c r="A289" s="6" t="s">
        <v>1391</v>
      </c>
      <c r="B289" s="6" t="s">
        <v>1392</v>
      </c>
      <c r="C289" s="6"/>
      <c r="D289" s="6"/>
      <c r="E289" s="6" t="s">
        <v>1393</v>
      </c>
      <c r="F289" s="7" t="s">
        <v>1394</v>
      </c>
      <c r="G289" s="8" t="s">
        <v>108</v>
      </c>
      <c r="H289" s="6" t="s">
        <v>27</v>
      </c>
      <c r="I289" s="6" t="s">
        <v>1395</v>
      </c>
      <c r="J289" s="6" t="s">
        <v>341</v>
      </c>
      <c r="K289" s="8">
        <v>2019.0</v>
      </c>
      <c r="L289" s="7" t="s">
        <v>30</v>
      </c>
      <c r="M289" s="6"/>
      <c r="N289" s="6"/>
      <c r="O289" s="3"/>
      <c r="P289" s="6"/>
      <c r="Q289" s="6"/>
      <c r="R289" s="6"/>
    </row>
    <row r="290" ht="15.75" customHeight="1">
      <c r="A290" s="4" t="s">
        <v>1396</v>
      </c>
      <c r="B290" s="4" t="s">
        <v>1397</v>
      </c>
      <c r="C290" s="3"/>
      <c r="D290" s="3"/>
      <c r="E290" s="4" t="s">
        <v>33</v>
      </c>
      <c r="F290" s="9" t="str">
        <f>"https://doi.org/"&amp;M290</f>
        <v>https://doi.org/10.1371/journal.pone.0126326</v>
      </c>
      <c r="G290" s="10" t="s">
        <v>48</v>
      </c>
      <c r="H290" s="10" t="s">
        <v>35</v>
      </c>
      <c r="I290" s="4" t="s">
        <v>1398</v>
      </c>
      <c r="J290" s="4" t="s">
        <v>33</v>
      </c>
      <c r="K290" s="10">
        <v>2015.0</v>
      </c>
      <c r="L290" s="3" t="s">
        <v>33</v>
      </c>
      <c r="M290" s="4" t="s">
        <v>1399</v>
      </c>
      <c r="N290" s="3"/>
      <c r="O290" s="3"/>
      <c r="P290" s="3"/>
      <c r="Q290" s="3"/>
      <c r="R290" s="3"/>
    </row>
    <row r="291" ht="15.75" customHeight="1">
      <c r="A291" s="6" t="s">
        <v>1400</v>
      </c>
      <c r="B291" s="6" t="s">
        <v>1401</v>
      </c>
      <c r="C291" s="6"/>
      <c r="D291" s="6"/>
      <c r="E291" s="6" t="s">
        <v>1402</v>
      </c>
      <c r="F291" s="7" t="s">
        <v>1403</v>
      </c>
      <c r="G291" s="8" t="s">
        <v>108</v>
      </c>
      <c r="H291" s="6" t="s">
        <v>27</v>
      </c>
      <c r="I291" s="6" t="s">
        <v>1404</v>
      </c>
      <c r="J291" s="6" t="s">
        <v>341</v>
      </c>
      <c r="K291" s="8">
        <v>2023.0</v>
      </c>
      <c r="L291" s="7" t="s">
        <v>30</v>
      </c>
      <c r="M291" s="6"/>
      <c r="N291" s="3"/>
      <c r="O291" s="6"/>
      <c r="P291" s="3"/>
      <c r="Q291" s="6"/>
      <c r="R291" s="3"/>
    </row>
    <row r="292" ht="15.75" customHeight="1">
      <c r="A292" s="6" t="s">
        <v>1405</v>
      </c>
      <c r="B292" s="6" t="s">
        <v>1406</v>
      </c>
      <c r="C292" s="6"/>
      <c r="D292" s="6"/>
      <c r="E292" s="6" t="s">
        <v>1407</v>
      </c>
      <c r="F292" s="7" t="s">
        <v>1408</v>
      </c>
      <c r="G292" s="8" t="s">
        <v>54</v>
      </c>
      <c r="H292" s="6" t="s">
        <v>27</v>
      </c>
      <c r="I292" s="6" t="s">
        <v>1409</v>
      </c>
      <c r="J292" s="6" t="s">
        <v>231</v>
      </c>
      <c r="K292" s="8">
        <v>2020.0</v>
      </c>
      <c r="L292" s="7" t="s">
        <v>30</v>
      </c>
      <c r="M292" s="3"/>
      <c r="N292" s="3"/>
      <c r="O292" s="3"/>
      <c r="P292" s="3"/>
      <c r="Q292" s="3"/>
      <c r="R292" s="3"/>
    </row>
    <row r="293" ht="15.75" customHeight="1">
      <c r="A293" s="6" t="s">
        <v>1410</v>
      </c>
      <c r="B293" s="6" t="s">
        <v>1411</v>
      </c>
      <c r="C293" s="6"/>
      <c r="D293" s="6"/>
      <c r="E293" s="6" t="s">
        <v>1412</v>
      </c>
      <c r="F293" s="7" t="s">
        <v>1413</v>
      </c>
      <c r="G293" s="8" t="s">
        <v>108</v>
      </c>
      <c r="H293" s="6" t="s">
        <v>27</v>
      </c>
      <c r="I293" s="6" t="s">
        <v>1414</v>
      </c>
      <c r="J293" s="6" t="s">
        <v>341</v>
      </c>
      <c r="K293" s="8">
        <v>2002.0</v>
      </c>
      <c r="L293" s="7" t="s">
        <v>30</v>
      </c>
      <c r="M293" s="3"/>
      <c r="N293" s="3"/>
      <c r="O293" s="3"/>
      <c r="P293" s="3"/>
      <c r="Q293" s="3"/>
      <c r="R293" s="3"/>
    </row>
    <row r="294" ht="15.75" customHeight="1">
      <c r="A294" s="4" t="s">
        <v>1415</v>
      </c>
      <c r="B294" s="4" t="s">
        <v>1416</v>
      </c>
      <c r="C294" s="3"/>
      <c r="D294" s="3"/>
      <c r="E294" s="4" t="s">
        <v>33</v>
      </c>
      <c r="F294" s="9" t="str">
        <f>"https://doi.org/"&amp;M294</f>
        <v>https://doi.org/10.1016/j.pnpbp.2020.109900</v>
      </c>
      <c r="G294" s="10" t="s">
        <v>58</v>
      </c>
      <c r="H294" s="10" t="s">
        <v>35</v>
      </c>
      <c r="I294" s="4" t="s">
        <v>1417</v>
      </c>
      <c r="J294" s="10" t="s">
        <v>33</v>
      </c>
      <c r="K294" s="10">
        <v>2020.0</v>
      </c>
      <c r="L294" s="10" t="s">
        <v>33</v>
      </c>
      <c r="M294" s="4" t="s">
        <v>1418</v>
      </c>
      <c r="N294" s="3"/>
      <c r="O294" s="3"/>
      <c r="P294" s="3"/>
      <c r="Q294" s="3"/>
      <c r="R294" s="3"/>
    </row>
    <row r="295" ht="15.75" customHeight="1">
      <c r="A295" s="6" t="s">
        <v>1419</v>
      </c>
      <c r="B295" s="6" t="s">
        <v>1420</v>
      </c>
      <c r="C295" s="6"/>
      <c r="D295" s="6"/>
      <c r="E295" s="17" t="s">
        <v>1421</v>
      </c>
      <c r="F295" s="7" t="s">
        <v>1422</v>
      </c>
      <c r="G295" s="8" t="s">
        <v>108</v>
      </c>
      <c r="H295" s="6" t="s">
        <v>27</v>
      </c>
      <c r="I295" s="6" t="s">
        <v>1423</v>
      </c>
      <c r="J295" s="6"/>
      <c r="K295" s="8">
        <v>2012.0</v>
      </c>
      <c r="L295" s="7" t="s">
        <v>30</v>
      </c>
      <c r="M295" s="3"/>
      <c r="N295" s="3"/>
      <c r="O295" s="3"/>
      <c r="P295" s="3"/>
      <c r="Q295" s="3"/>
      <c r="R295" s="3"/>
    </row>
    <row r="296" ht="15.75" customHeight="1">
      <c r="A296" s="6" t="s">
        <v>1424</v>
      </c>
      <c r="B296" s="6" t="s">
        <v>1425</v>
      </c>
      <c r="C296" s="6"/>
      <c r="D296" s="6"/>
      <c r="E296" s="6" t="s">
        <v>1426</v>
      </c>
      <c r="F296" s="7" t="s">
        <v>1427</v>
      </c>
      <c r="G296" s="8" t="s">
        <v>26</v>
      </c>
      <c r="H296" s="6" t="s">
        <v>27</v>
      </c>
      <c r="I296" s="6" t="s">
        <v>1428</v>
      </c>
      <c r="J296" s="6" t="s">
        <v>149</v>
      </c>
      <c r="K296" s="8">
        <v>2021.0</v>
      </c>
      <c r="L296" s="7" t="s">
        <v>30</v>
      </c>
      <c r="M296" s="3"/>
      <c r="N296" s="3"/>
      <c r="O296" s="3"/>
      <c r="P296" s="3"/>
      <c r="Q296" s="3"/>
      <c r="R296" s="3"/>
    </row>
    <row r="297" ht="15.75" customHeight="1">
      <c r="A297" s="4" t="s">
        <v>1429</v>
      </c>
      <c r="B297" s="4" t="s">
        <v>1430</v>
      </c>
      <c r="C297" s="3"/>
      <c r="D297" s="3"/>
      <c r="E297" s="4" t="s">
        <v>33</v>
      </c>
      <c r="F297" s="3"/>
      <c r="G297" s="10" t="s">
        <v>34</v>
      </c>
      <c r="H297" s="10" t="s">
        <v>35</v>
      </c>
      <c r="I297" s="4" t="s">
        <v>1431</v>
      </c>
      <c r="J297" s="4" t="s">
        <v>33</v>
      </c>
      <c r="K297" s="10">
        <v>1973.0</v>
      </c>
      <c r="L297" s="4" t="s">
        <v>1432</v>
      </c>
      <c r="M297" s="3"/>
      <c r="N297" s="3"/>
      <c r="O297" s="3"/>
      <c r="P297" s="3"/>
      <c r="Q297" s="3"/>
      <c r="R297" s="3"/>
    </row>
    <row r="298" ht="15.75" customHeight="1">
      <c r="A298" s="4" t="s">
        <v>1433</v>
      </c>
      <c r="B298" s="4" t="s">
        <v>1434</v>
      </c>
      <c r="C298" s="3"/>
      <c r="D298" s="3"/>
      <c r="E298" s="10" t="s">
        <v>33</v>
      </c>
      <c r="F298" s="9" t="str">
        <f>"https://doi.org/"&amp;M298</f>
        <v>https://doi.org/10.1111/add.15405</v>
      </c>
      <c r="G298" s="10" t="s">
        <v>41</v>
      </c>
      <c r="H298" s="10" t="s">
        <v>35</v>
      </c>
      <c r="I298" s="4" t="s">
        <v>370</v>
      </c>
      <c r="J298" s="10" t="s">
        <v>33</v>
      </c>
      <c r="K298" s="10">
        <v>2021.0</v>
      </c>
      <c r="L298" s="4" t="s">
        <v>33</v>
      </c>
      <c r="M298" s="4" t="s">
        <v>1435</v>
      </c>
      <c r="N298" s="11"/>
      <c r="O298" s="3"/>
      <c r="P298" s="3"/>
      <c r="Q298" s="12"/>
      <c r="R298" s="3"/>
    </row>
    <row r="299" ht="15.75" customHeight="1">
      <c r="A299" s="6" t="s">
        <v>1436</v>
      </c>
      <c r="B299" s="6" t="s">
        <v>1437</v>
      </c>
      <c r="C299" s="6"/>
      <c r="D299" s="6"/>
      <c r="E299" s="6" t="s">
        <v>1438</v>
      </c>
      <c r="F299" s="7" t="s">
        <v>1439</v>
      </c>
      <c r="G299" s="8" t="s">
        <v>108</v>
      </c>
      <c r="H299" s="6" t="s">
        <v>27</v>
      </c>
      <c r="I299" s="6" t="s">
        <v>1440</v>
      </c>
      <c r="J299" s="6" t="s">
        <v>149</v>
      </c>
      <c r="K299" s="8">
        <v>2020.0</v>
      </c>
      <c r="L299" s="7" t="s">
        <v>30</v>
      </c>
      <c r="M299" s="6"/>
      <c r="N299" s="6"/>
      <c r="O299" s="6"/>
      <c r="P299" s="3"/>
      <c r="Q299" s="3"/>
      <c r="R299" s="3"/>
    </row>
    <row r="300" ht="15.75" customHeight="1">
      <c r="A300" s="6" t="s">
        <v>1441</v>
      </c>
      <c r="B300" s="6" t="s">
        <v>1442</v>
      </c>
      <c r="C300" s="6"/>
      <c r="D300" s="6"/>
      <c r="E300" s="6" t="s">
        <v>1443</v>
      </c>
      <c r="F300" s="7" t="s">
        <v>1444</v>
      </c>
      <c r="G300" s="8" t="s">
        <v>26</v>
      </c>
      <c r="H300" s="6" t="s">
        <v>27</v>
      </c>
      <c r="I300" s="6" t="s">
        <v>1445</v>
      </c>
      <c r="J300" s="6" t="s">
        <v>29</v>
      </c>
      <c r="K300" s="8">
        <v>2023.0</v>
      </c>
      <c r="L300" s="7" t="s">
        <v>30</v>
      </c>
      <c r="M300" s="3"/>
      <c r="N300" s="3"/>
      <c r="O300" s="3"/>
      <c r="P300" s="3"/>
      <c r="Q300" s="3"/>
      <c r="R300" s="3"/>
    </row>
    <row r="301" ht="15.75" customHeight="1">
      <c r="A301" s="6" t="s">
        <v>1446</v>
      </c>
      <c r="B301" s="6" t="s">
        <v>1447</v>
      </c>
      <c r="C301" s="6"/>
      <c r="D301" s="6"/>
      <c r="E301" s="6" t="s">
        <v>1448</v>
      </c>
      <c r="F301" s="7" t="s">
        <v>1449</v>
      </c>
      <c r="G301" s="8" t="s">
        <v>108</v>
      </c>
      <c r="H301" s="6" t="s">
        <v>27</v>
      </c>
      <c r="I301" s="6" t="s">
        <v>1450</v>
      </c>
      <c r="J301" s="6" t="s">
        <v>341</v>
      </c>
      <c r="K301" s="8">
        <v>2016.0</v>
      </c>
      <c r="L301" s="7" t="s">
        <v>30</v>
      </c>
      <c r="M301" s="3"/>
      <c r="N301" s="6"/>
      <c r="O301" s="6"/>
      <c r="P301" s="3"/>
      <c r="Q301" s="3"/>
      <c r="R301" s="6"/>
    </row>
    <row r="302" ht="15.75" customHeight="1">
      <c r="A302" s="6" t="s">
        <v>1451</v>
      </c>
      <c r="B302" s="6" t="s">
        <v>1452</v>
      </c>
      <c r="C302" s="6"/>
      <c r="D302" s="6"/>
      <c r="E302" s="6" t="s">
        <v>1453</v>
      </c>
      <c r="F302" s="7" t="s">
        <v>1454</v>
      </c>
      <c r="G302" s="8" t="s">
        <v>108</v>
      </c>
      <c r="H302" s="6" t="s">
        <v>27</v>
      </c>
      <c r="I302" s="6" t="s">
        <v>1455</v>
      </c>
      <c r="J302" s="6" t="s">
        <v>341</v>
      </c>
      <c r="K302" s="8">
        <v>2013.0</v>
      </c>
      <c r="L302" s="7" t="s">
        <v>30</v>
      </c>
      <c r="M302" s="3"/>
      <c r="N302" s="3"/>
      <c r="O302" s="3"/>
      <c r="P302" s="6"/>
      <c r="Q302" s="6"/>
      <c r="R302" s="6"/>
    </row>
    <row r="303" ht="15.75" customHeight="1">
      <c r="A303" s="6" t="s">
        <v>1456</v>
      </c>
      <c r="B303" s="6" t="s">
        <v>1457</v>
      </c>
      <c r="C303" s="6"/>
      <c r="D303" s="6"/>
      <c r="E303" s="6" t="s">
        <v>1458</v>
      </c>
      <c r="F303" s="7" t="s">
        <v>1459</v>
      </c>
      <c r="G303" s="8" t="s">
        <v>108</v>
      </c>
      <c r="H303" s="6" t="s">
        <v>27</v>
      </c>
      <c r="I303" s="6" t="s">
        <v>1460</v>
      </c>
      <c r="J303" s="6" t="s">
        <v>1461</v>
      </c>
      <c r="K303" s="8">
        <v>2015.0</v>
      </c>
      <c r="L303" s="7" t="s">
        <v>30</v>
      </c>
      <c r="M303" s="6"/>
      <c r="N303" s="6"/>
      <c r="O303" s="6"/>
      <c r="P303" s="6"/>
      <c r="Q303" s="3"/>
      <c r="R303" s="6"/>
    </row>
    <row r="304" ht="15.75" customHeight="1">
      <c r="A304" s="6" t="s">
        <v>1462</v>
      </c>
      <c r="B304" s="6" t="s">
        <v>1463</v>
      </c>
      <c r="C304" s="6"/>
      <c r="D304" s="6"/>
      <c r="E304" s="6" t="s">
        <v>1464</v>
      </c>
      <c r="F304" s="3"/>
      <c r="G304" s="8" t="s">
        <v>108</v>
      </c>
      <c r="H304" s="6" t="s">
        <v>27</v>
      </c>
      <c r="I304" s="6" t="s">
        <v>1465</v>
      </c>
      <c r="J304" s="6" t="s">
        <v>1466</v>
      </c>
      <c r="K304" s="8">
        <v>2016.0</v>
      </c>
      <c r="L304" s="7" t="s">
        <v>30</v>
      </c>
      <c r="M304" s="6"/>
      <c r="N304" s="3"/>
      <c r="O304" s="3"/>
      <c r="P304" s="3"/>
      <c r="Q304" s="3"/>
      <c r="R304" s="3"/>
    </row>
    <row r="305" ht="15.75" customHeight="1">
      <c r="A305" s="6" t="s">
        <v>1467</v>
      </c>
      <c r="B305" s="6" t="s">
        <v>1468</v>
      </c>
      <c r="C305" s="6"/>
      <c r="D305" s="6"/>
      <c r="E305" s="6" t="s">
        <v>1469</v>
      </c>
      <c r="F305" s="7" t="s">
        <v>1470</v>
      </c>
      <c r="G305" s="8" t="s">
        <v>41</v>
      </c>
      <c r="H305" s="6" t="s">
        <v>27</v>
      </c>
      <c r="I305" s="6" t="s">
        <v>1471</v>
      </c>
      <c r="J305" s="6" t="s">
        <v>545</v>
      </c>
      <c r="K305" s="8">
        <v>2020.0</v>
      </c>
      <c r="L305" s="7" t="s">
        <v>30</v>
      </c>
      <c r="M305" s="6"/>
      <c r="N305" s="3"/>
      <c r="O305" s="3"/>
      <c r="P305" s="3"/>
      <c r="Q305" s="3"/>
      <c r="R305" s="6"/>
    </row>
    <row r="306" ht="15.75" customHeight="1">
      <c r="A306" s="4" t="s">
        <v>1472</v>
      </c>
      <c r="B306" s="4" t="s">
        <v>1473</v>
      </c>
      <c r="C306" s="3"/>
      <c r="D306" s="3"/>
      <c r="E306" s="4" t="s">
        <v>33</v>
      </c>
      <c r="F306" s="9" t="str">
        <f t="shared" ref="F306:F307" si="6">"https://doi.org/"&amp;M306</f>
        <v>https://doi.org/10.1080/15563650.2017.1393082</v>
      </c>
      <c r="G306" s="10" t="s">
        <v>83</v>
      </c>
      <c r="H306" s="10" t="s">
        <v>35</v>
      </c>
      <c r="I306" s="4" t="s">
        <v>1474</v>
      </c>
      <c r="J306" s="10" t="s">
        <v>33</v>
      </c>
      <c r="K306" s="10">
        <v>2018.0</v>
      </c>
      <c r="L306" s="3"/>
      <c r="M306" s="4" t="s">
        <v>1475</v>
      </c>
      <c r="N306" s="3"/>
      <c r="O306" s="3"/>
      <c r="P306" s="3"/>
      <c r="Q306" s="3"/>
      <c r="R306" s="3"/>
    </row>
    <row r="307" ht="15.75" customHeight="1">
      <c r="A307" s="4" t="s">
        <v>1476</v>
      </c>
      <c r="B307" s="4" t="s">
        <v>1477</v>
      </c>
      <c r="C307" s="3"/>
      <c r="D307" s="3"/>
      <c r="E307" s="4" t="s">
        <v>33</v>
      </c>
      <c r="F307" s="9" t="str">
        <f t="shared" si="6"/>
        <v>https://doi.org/10.1186/s12873-015-0039-0</v>
      </c>
      <c r="G307" s="10" t="s">
        <v>83</v>
      </c>
      <c r="H307" s="10" t="s">
        <v>35</v>
      </c>
      <c r="I307" s="4" t="s">
        <v>1478</v>
      </c>
      <c r="J307" s="10" t="s">
        <v>33</v>
      </c>
      <c r="K307" s="10">
        <v>2015.0</v>
      </c>
      <c r="L307" s="3"/>
      <c r="M307" s="4" t="s">
        <v>1479</v>
      </c>
      <c r="N307" s="3"/>
      <c r="O307" s="3"/>
      <c r="P307" s="3"/>
      <c r="Q307" s="3"/>
      <c r="R307" s="3"/>
    </row>
    <row r="308" ht="15.75" customHeight="1">
      <c r="A308" s="6" t="s">
        <v>1480</v>
      </c>
      <c r="B308" s="6" t="s">
        <v>1481</v>
      </c>
      <c r="C308" s="6"/>
      <c r="D308" s="6"/>
      <c r="E308" s="6" t="s">
        <v>1482</v>
      </c>
      <c r="F308" s="7" t="s">
        <v>1483</v>
      </c>
      <c r="G308" s="8" t="s">
        <v>108</v>
      </c>
      <c r="H308" s="6" t="s">
        <v>27</v>
      </c>
      <c r="I308" s="6" t="s">
        <v>1484</v>
      </c>
      <c r="J308" s="6" t="s">
        <v>231</v>
      </c>
      <c r="K308" s="8">
        <v>2014.0</v>
      </c>
      <c r="L308" s="7" t="s">
        <v>30</v>
      </c>
      <c r="M308" s="6"/>
      <c r="N308" s="6"/>
      <c r="O308" s="3"/>
      <c r="P308" s="3"/>
      <c r="Q308" s="3"/>
      <c r="R308" s="6"/>
    </row>
    <row r="309" ht="15.75" customHeight="1">
      <c r="A309" s="6" t="s">
        <v>1485</v>
      </c>
      <c r="B309" s="6" t="s">
        <v>1486</v>
      </c>
      <c r="C309" s="6"/>
      <c r="D309" s="6"/>
      <c r="E309" s="6" t="s">
        <v>1487</v>
      </c>
      <c r="F309" s="3"/>
      <c r="G309" s="8" t="s">
        <v>108</v>
      </c>
      <c r="H309" s="6" t="s">
        <v>27</v>
      </c>
      <c r="I309" s="6" t="s">
        <v>1488</v>
      </c>
      <c r="J309" s="6" t="s">
        <v>1466</v>
      </c>
      <c r="K309" s="8">
        <v>2005.0</v>
      </c>
      <c r="L309" s="7" t="s">
        <v>30</v>
      </c>
      <c r="M309" s="6"/>
      <c r="N309" s="3"/>
      <c r="O309" s="3"/>
      <c r="P309" s="3"/>
      <c r="Q309" s="3"/>
      <c r="R309" s="3"/>
    </row>
    <row r="310" ht="15.75" customHeight="1">
      <c r="A310" s="4" t="s">
        <v>1489</v>
      </c>
      <c r="B310" s="4" t="s">
        <v>1490</v>
      </c>
      <c r="C310" s="4" t="s">
        <v>1491</v>
      </c>
      <c r="D310" s="4" t="s">
        <v>1492</v>
      </c>
      <c r="E310" s="4" t="s">
        <v>1493</v>
      </c>
      <c r="F310" s="5" t="str">
        <f>HYPERLINK("http://dx.doi.org/10.1093/bja/aem168","http://dx.doi.org/10.1093/bja/aem168")</f>
        <v>http://dx.doi.org/10.1093/bja/aem168</v>
      </c>
      <c r="G310" s="3"/>
      <c r="H310" s="3"/>
      <c r="I310" s="3"/>
      <c r="J310" s="3"/>
      <c r="K310" s="3"/>
      <c r="L310" s="3"/>
      <c r="M310" s="3"/>
      <c r="N310" s="3"/>
      <c r="O310" s="3"/>
      <c r="P310" s="3"/>
      <c r="Q310" s="3"/>
      <c r="R310" s="3"/>
    </row>
    <row r="311" ht="15.75" customHeight="1">
      <c r="A311" s="6" t="s">
        <v>1494</v>
      </c>
      <c r="B311" s="6" t="s">
        <v>1495</v>
      </c>
      <c r="C311" s="6"/>
      <c r="D311" s="6"/>
      <c r="E311" s="6" t="s">
        <v>1496</v>
      </c>
      <c r="F311" s="7" t="s">
        <v>1497</v>
      </c>
      <c r="G311" s="8" t="s">
        <v>48</v>
      </c>
      <c r="H311" s="6" t="s">
        <v>27</v>
      </c>
      <c r="I311" s="6" t="s">
        <v>1498</v>
      </c>
      <c r="J311" s="6" t="s">
        <v>438</v>
      </c>
      <c r="K311" s="8">
        <v>2016.0</v>
      </c>
      <c r="L311" s="7" t="s">
        <v>30</v>
      </c>
      <c r="M311" s="6"/>
      <c r="N311" s="6"/>
      <c r="O311" s="6"/>
      <c r="P311" s="6"/>
      <c r="Q311" s="6"/>
      <c r="R311" s="6"/>
    </row>
    <row r="312" ht="15.75" customHeight="1">
      <c r="A312" s="4" t="s">
        <v>1499</v>
      </c>
      <c r="B312" s="4" t="s">
        <v>1500</v>
      </c>
      <c r="C312" s="3"/>
      <c r="D312" s="3"/>
      <c r="E312" s="4" t="s">
        <v>1501</v>
      </c>
      <c r="F312" s="9" t="s">
        <v>1502</v>
      </c>
      <c r="G312" s="4" t="s">
        <v>41</v>
      </c>
      <c r="H312" s="4" t="s">
        <v>261</v>
      </c>
      <c r="I312" s="4" t="s">
        <v>776</v>
      </c>
      <c r="J312" s="4" t="s">
        <v>295</v>
      </c>
      <c r="K312" s="10">
        <v>2008.0</v>
      </c>
      <c r="L312" s="3"/>
      <c r="M312" s="4" t="s">
        <v>263</v>
      </c>
      <c r="N312" s="3"/>
      <c r="O312" s="3"/>
      <c r="P312" s="4" t="s">
        <v>8</v>
      </c>
      <c r="Q312" s="18" t="s">
        <v>695</v>
      </c>
      <c r="R312" s="3"/>
    </row>
    <row r="313" ht="15.75" customHeight="1">
      <c r="A313" s="6" t="s">
        <v>1503</v>
      </c>
      <c r="B313" s="6" t="s">
        <v>1504</v>
      </c>
      <c r="C313" s="6"/>
      <c r="D313" s="6"/>
      <c r="E313" s="6" t="s">
        <v>1505</v>
      </c>
      <c r="F313" s="3"/>
      <c r="G313" s="8" t="s">
        <v>41</v>
      </c>
      <c r="H313" s="6" t="s">
        <v>27</v>
      </c>
      <c r="I313" s="6" t="s">
        <v>1506</v>
      </c>
      <c r="J313" s="6" t="s">
        <v>1466</v>
      </c>
      <c r="K313" s="8">
        <v>2009.0</v>
      </c>
      <c r="L313" s="7" t="s">
        <v>30</v>
      </c>
      <c r="M313" s="6"/>
      <c r="N313" s="3"/>
      <c r="O313" s="3"/>
      <c r="P313" s="3"/>
      <c r="Q313" s="3"/>
      <c r="R313" s="6"/>
    </row>
    <row r="314" ht="15.75" customHeight="1">
      <c r="A314" s="6" t="s">
        <v>1507</v>
      </c>
      <c r="B314" s="6" t="s">
        <v>1508</v>
      </c>
      <c r="C314" s="6"/>
      <c r="D314" s="6"/>
      <c r="E314" s="6" t="s">
        <v>1509</v>
      </c>
      <c r="F314" s="7" t="s">
        <v>1510</v>
      </c>
      <c r="G314" s="8" t="s">
        <v>108</v>
      </c>
      <c r="H314" s="6" t="s">
        <v>27</v>
      </c>
      <c r="I314" s="6" t="s">
        <v>1511</v>
      </c>
      <c r="J314" s="6" t="s">
        <v>545</v>
      </c>
      <c r="K314" s="8">
        <v>2021.0</v>
      </c>
      <c r="L314" s="21" t="s">
        <v>30</v>
      </c>
      <c r="M314" s="6"/>
      <c r="N314" s="6"/>
      <c r="O314" s="6"/>
      <c r="P314" s="6"/>
      <c r="Q314" s="3"/>
      <c r="R314" s="6"/>
    </row>
    <row r="315" ht="15.75" customHeight="1">
      <c r="A315" s="6" t="s">
        <v>1512</v>
      </c>
      <c r="B315" s="6" t="s">
        <v>1513</v>
      </c>
      <c r="C315" s="6"/>
      <c r="D315" s="6"/>
      <c r="E315" s="6" t="s">
        <v>1514</v>
      </c>
      <c r="F315" s="7" t="s">
        <v>1515</v>
      </c>
      <c r="G315" s="8" t="s">
        <v>108</v>
      </c>
      <c r="H315" s="6" t="s">
        <v>27</v>
      </c>
      <c r="I315" s="6" t="s">
        <v>1516</v>
      </c>
      <c r="J315" s="3"/>
      <c r="K315" s="8">
        <v>2022.0</v>
      </c>
      <c r="L315" s="21" t="s">
        <v>30</v>
      </c>
      <c r="M315" s="3"/>
      <c r="N315" s="6"/>
      <c r="O315" s="6"/>
      <c r="P315" s="3"/>
      <c r="Q315" s="6"/>
      <c r="R315" s="3"/>
    </row>
    <row r="316" ht="15.75" customHeight="1">
      <c r="A316" s="4" t="s">
        <v>1517</v>
      </c>
      <c r="B316" s="4" t="s">
        <v>1518</v>
      </c>
      <c r="C316" s="3"/>
      <c r="D316" s="3"/>
      <c r="E316" s="4" t="s">
        <v>33</v>
      </c>
      <c r="F316" s="3"/>
      <c r="G316" s="10" t="s">
        <v>58</v>
      </c>
      <c r="H316" s="10" t="s">
        <v>35</v>
      </c>
      <c r="I316" s="4" t="s">
        <v>1519</v>
      </c>
      <c r="J316" s="10" t="s">
        <v>33</v>
      </c>
      <c r="K316" s="10">
        <v>2008.0</v>
      </c>
      <c r="L316" s="10" t="s">
        <v>33</v>
      </c>
      <c r="M316" s="3"/>
      <c r="N316" s="3"/>
      <c r="O316" s="3"/>
      <c r="P316" s="3"/>
      <c r="Q316" s="3"/>
      <c r="R316" s="3"/>
    </row>
    <row r="317" ht="15.75" customHeight="1">
      <c r="A317" s="6" t="s">
        <v>1520</v>
      </c>
      <c r="B317" s="6" t="s">
        <v>1521</v>
      </c>
      <c r="C317" s="6"/>
      <c r="D317" s="6"/>
      <c r="E317" s="6" t="s">
        <v>1522</v>
      </c>
      <c r="F317" s="7" t="s">
        <v>1523</v>
      </c>
      <c r="G317" s="8" t="s">
        <v>48</v>
      </c>
      <c r="H317" s="6" t="s">
        <v>27</v>
      </c>
      <c r="I317" s="6" t="s">
        <v>1524</v>
      </c>
      <c r="J317" s="6"/>
      <c r="K317" s="8">
        <v>2012.0</v>
      </c>
      <c r="L317" s="7" t="s">
        <v>30</v>
      </c>
      <c r="M317" s="6"/>
      <c r="N317" s="6"/>
      <c r="O317" s="6"/>
      <c r="P317" s="6"/>
      <c r="Q317" s="6"/>
      <c r="R317" s="6"/>
    </row>
    <row r="318" ht="15.75" customHeight="1">
      <c r="A318" s="6" t="s">
        <v>1525</v>
      </c>
      <c r="B318" s="6" t="s">
        <v>1526</v>
      </c>
      <c r="C318" s="6"/>
      <c r="D318" s="6"/>
      <c r="E318" s="6" t="s">
        <v>1527</v>
      </c>
      <c r="F318" s="7" t="s">
        <v>1528</v>
      </c>
      <c r="G318" s="8" t="s">
        <v>48</v>
      </c>
      <c r="H318" s="6" t="s">
        <v>27</v>
      </c>
      <c r="I318" s="6" t="s">
        <v>1529</v>
      </c>
      <c r="J318" s="6"/>
      <c r="K318" s="8">
        <v>2011.0</v>
      </c>
      <c r="L318" s="7" t="s">
        <v>30</v>
      </c>
      <c r="M318" s="6"/>
      <c r="N318" s="6"/>
      <c r="O318" s="6"/>
      <c r="P318" s="6"/>
      <c r="Q318" s="6"/>
      <c r="R318" s="6"/>
    </row>
    <row r="319" ht="15.75" customHeight="1">
      <c r="A319" s="6" t="s">
        <v>1530</v>
      </c>
      <c r="B319" s="6" t="s">
        <v>1531</v>
      </c>
      <c r="C319" s="6"/>
      <c r="D319" s="6"/>
      <c r="E319" s="6" t="s">
        <v>1532</v>
      </c>
      <c r="F319" s="7" t="s">
        <v>1533</v>
      </c>
      <c r="G319" s="8" t="s">
        <v>108</v>
      </c>
      <c r="H319" s="6" t="s">
        <v>27</v>
      </c>
      <c r="I319" s="6" t="s">
        <v>1534</v>
      </c>
      <c r="J319" s="6" t="s">
        <v>341</v>
      </c>
      <c r="K319" s="8">
        <v>2021.0</v>
      </c>
      <c r="L319" s="7" t="s">
        <v>30</v>
      </c>
      <c r="M319" s="6"/>
      <c r="N319" s="6"/>
      <c r="O319" s="6"/>
      <c r="P319" s="6"/>
      <c r="Q319" s="3"/>
      <c r="R319" s="3"/>
    </row>
    <row r="320" ht="15.75" customHeight="1">
      <c r="A320" s="6" t="s">
        <v>1535</v>
      </c>
      <c r="B320" s="6" t="s">
        <v>1536</v>
      </c>
      <c r="C320" s="6"/>
      <c r="D320" s="6"/>
      <c r="E320" s="6" t="s">
        <v>1537</v>
      </c>
      <c r="F320" s="7" t="s">
        <v>1538</v>
      </c>
      <c r="G320" s="8" t="s">
        <v>108</v>
      </c>
      <c r="H320" s="6" t="s">
        <v>27</v>
      </c>
      <c r="I320" s="6" t="s">
        <v>1539</v>
      </c>
      <c r="J320" s="3"/>
      <c r="K320" s="8">
        <v>2018.0</v>
      </c>
      <c r="L320" s="13" t="s">
        <v>30</v>
      </c>
      <c r="M320" s="6"/>
      <c r="N320" s="3"/>
      <c r="O320" s="6"/>
      <c r="P320" s="6"/>
      <c r="Q320" s="6"/>
      <c r="R320" s="6"/>
    </row>
    <row r="321" ht="15.75" customHeight="1">
      <c r="A321" s="4" t="s">
        <v>1540</v>
      </c>
      <c r="B321" s="4" t="s">
        <v>1541</v>
      </c>
      <c r="C321" s="3" t="s">
        <v>425</v>
      </c>
      <c r="D321" s="4" t="s">
        <v>1542</v>
      </c>
      <c r="E321" s="3" t="s">
        <v>425</v>
      </c>
      <c r="F321" s="5" t="str">
        <f>HYPERLINK("http://dx.doi.org/10.2307/2136809","http://dx.doi.org/10.2307/2136809")</f>
        <v>http://dx.doi.org/10.2307/2136809</v>
      </c>
      <c r="G321" s="3"/>
      <c r="H321" s="3"/>
      <c r="I321" s="3"/>
      <c r="J321" s="3"/>
      <c r="K321" s="3"/>
      <c r="L321" s="3"/>
      <c r="M321" s="3"/>
      <c r="N321" s="3"/>
      <c r="O321" s="3"/>
      <c r="P321" s="3"/>
      <c r="Q321" s="3"/>
      <c r="R321" s="3"/>
    </row>
    <row r="322" ht="15.75" customHeight="1">
      <c r="A322" s="6" t="s">
        <v>1543</v>
      </c>
      <c r="B322" s="6" t="s">
        <v>1544</v>
      </c>
      <c r="C322" s="6"/>
      <c r="D322" s="6"/>
      <c r="E322" s="6" t="s">
        <v>1545</v>
      </c>
      <c r="F322" s="7" t="s">
        <v>1546</v>
      </c>
      <c r="G322" s="8" t="s">
        <v>108</v>
      </c>
      <c r="H322" s="6" t="s">
        <v>27</v>
      </c>
      <c r="I322" s="6" t="s">
        <v>1547</v>
      </c>
      <c r="J322" s="6" t="s">
        <v>29</v>
      </c>
      <c r="K322" s="8">
        <v>2015.0</v>
      </c>
      <c r="L322" s="7" t="s">
        <v>30</v>
      </c>
      <c r="M322" s="6"/>
      <c r="N322" s="3"/>
      <c r="O322" s="6"/>
      <c r="P322" s="6"/>
      <c r="Q322" s="6"/>
      <c r="R322" s="6"/>
    </row>
    <row r="323" ht="15.75" customHeight="1">
      <c r="A323" s="4" t="s">
        <v>1548</v>
      </c>
      <c r="B323" s="4" t="s">
        <v>1549</v>
      </c>
      <c r="C323" s="3"/>
      <c r="D323" s="3"/>
      <c r="E323" s="4" t="s">
        <v>1550</v>
      </c>
      <c r="F323" s="9" t="s">
        <v>1551</v>
      </c>
      <c r="G323" s="4" t="s">
        <v>41</v>
      </c>
      <c r="H323" s="4" t="s">
        <v>261</v>
      </c>
      <c r="I323" s="4" t="s">
        <v>1552</v>
      </c>
      <c r="J323" s="4" t="s">
        <v>149</v>
      </c>
      <c r="K323" s="10">
        <v>2013.0</v>
      </c>
      <c r="L323" s="3"/>
      <c r="M323" s="4" t="s">
        <v>263</v>
      </c>
      <c r="N323" s="3"/>
      <c r="O323" s="3"/>
      <c r="P323" s="4" t="s">
        <v>8</v>
      </c>
      <c r="Q323" s="18" t="s">
        <v>264</v>
      </c>
      <c r="R323" s="3"/>
    </row>
    <row r="324" ht="15.75" customHeight="1">
      <c r="A324" s="4" t="s">
        <v>1553</v>
      </c>
      <c r="B324" s="4" t="s">
        <v>1554</v>
      </c>
      <c r="C324" s="3"/>
      <c r="D324" s="3"/>
      <c r="E324" s="4" t="s">
        <v>33</v>
      </c>
      <c r="F324" s="9" t="str">
        <f>"https://doi.org/"&amp;M324</f>
        <v>https://doi.org/10.1111/add.12401</v>
      </c>
      <c r="G324" s="10" t="s">
        <v>83</v>
      </c>
      <c r="H324" s="10" t="s">
        <v>35</v>
      </c>
      <c r="I324" s="4" t="s">
        <v>370</v>
      </c>
      <c r="J324" s="10" t="s">
        <v>33</v>
      </c>
      <c r="K324" s="10">
        <v>2014.0</v>
      </c>
      <c r="L324" s="3"/>
      <c r="M324" s="4" t="s">
        <v>1555</v>
      </c>
      <c r="N324" s="3"/>
      <c r="O324" s="3"/>
      <c r="P324" s="3"/>
      <c r="Q324" s="3"/>
      <c r="R324" s="3"/>
    </row>
    <row r="325" ht="15.75" customHeight="1">
      <c r="A325" s="4" t="s">
        <v>1556</v>
      </c>
      <c r="B325" s="4" t="s">
        <v>1557</v>
      </c>
      <c r="C325" s="3"/>
      <c r="D325" s="3"/>
      <c r="E325" s="4" t="s">
        <v>1558</v>
      </c>
      <c r="F325" s="9" t="s">
        <v>1559</v>
      </c>
      <c r="G325" s="4" t="s">
        <v>260</v>
      </c>
      <c r="H325" s="4" t="s">
        <v>261</v>
      </c>
      <c r="I325" s="4" t="s">
        <v>1560</v>
      </c>
      <c r="J325" s="4" t="s">
        <v>341</v>
      </c>
      <c r="K325" s="10">
        <v>1999.0</v>
      </c>
      <c r="L325" s="3"/>
      <c r="M325" s="4" t="s">
        <v>263</v>
      </c>
      <c r="N325" s="3"/>
      <c r="O325" s="3"/>
      <c r="P325" s="4" t="s">
        <v>8</v>
      </c>
      <c r="Q325" s="4" t="s">
        <v>577</v>
      </c>
      <c r="R325" s="3"/>
    </row>
    <row r="326" ht="15.75" customHeight="1">
      <c r="A326" s="6" t="s">
        <v>1561</v>
      </c>
      <c r="B326" s="6" t="s">
        <v>1562</v>
      </c>
      <c r="C326" s="6"/>
      <c r="D326" s="6"/>
      <c r="E326" s="6" t="s">
        <v>1563</v>
      </c>
      <c r="F326" s="7" t="s">
        <v>1564</v>
      </c>
      <c r="G326" s="8" t="s">
        <v>108</v>
      </c>
      <c r="H326" s="6" t="s">
        <v>27</v>
      </c>
      <c r="I326" s="6" t="s">
        <v>1565</v>
      </c>
      <c r="J326" s="6"/>
      <c r="K326" s="8">
        <v>2008.0</v>
      </c>
      <c r="L326" s="7" t="s">
        <v>30</v>
      </c>
      <c r="M326" s="3"/>
      <c r="N326" s="3"/>
      <c r="O326" s="3"/>
      <c r="P326" s="3"/>
      <c r="Q326" s="3"/>
      <c r="R326" s="3"/>
    </row>
    <row r="327" ht="15.75" customHeight="1">
      <c r="A327" s="6" t="s">
        <v>1566</v>
      </c>
      <c r="B327" s="6" t="s">
        <v>1567</v>
      </c>
      <c r="C327" s="6"/>
      <c r="D327" s="6"/>
      <c r="E327" s="6" t="s">
        <v>1568</v>
      </c>
      <c r="F327" s="7" t="s">
        <v>1569</v>
      </c>
      <c r="G327" s="8" t="s">
        <v>108</v>
      </c>
      <c r="H327" s="6" t="s">
        <v>27</v>
      </c>
      <c r="I327" s="6" t="s">
        <v>1570</v>
      </c>
      <c r="J327" s="6" t="s">
        <v>231</v>
      </c>
      <c r="K327" s="8">
        <v>2020.0</v>
      </c>
      <c r="L327" s="21" t="s">
        <v>30</v>
      </c>
      <c r="M327" s="6"/>
      <c r="N327" s="3"/>
      <c r="O327" s="3"/>
      <c r="P327" s="6"/>
      <c r="Q327" s="6"/>
      <c r="R327" s="3"/>
    </row>
    <row r="328" ht="15.75" customHeight="1">
      <c r="A328" s="4" t="s">
        <v>1571</v>
      </c>
      <c r="B328" s="4" t="s">
        <v>1572</v>
      </c>
      <c r="C328" s="3"/>
      <c r="D328" s="3"/>
      <c r="E328" s="4" t="s">
        <v>33</v>
      </c>
      <c r="F328" s="9" t="str">
        <f>"https://doi.org/"&amp;M328</f>
        <v>https://doi.org/10.1111/j.1600-0447.1991.tb01427.x</v>
      </c>
      <c r="G328" s="10" t="s">
        <v>83</v>
      </c>
      <c r="H328" s="10" t="s">
        <v>35</v>
      </c>
      <c r="I328" s="4" t="s">
        <v>1573</v>
      </c>
      <c r="J328" s="10" t="s">
        <v>33</v>
      </c>
      <c r="K328" s="10">
        <v>1991.0</v>
      </c>
      <c r="L328" s="3"/>
      <c r="M328" s="4" t="s">
        <v>1574</v>
      </c>
      <c r="N328" s="3"/>
      <c r="O328" s="3"/>
      <c r="P328" s="3"/>
      <c r="Q328" s="3"/>
      <c r="R328" s="3"/>
    </row>
    <row r="329" ht="15.75" customHeight="1">
      <c r="A329" s="6" t="s">
        <v>1575</v>
      </c>
      <c r="B329" s="6" t="s">
        <v>1576</v>
      </c>
      <c r="C329" s="6"/>
      <c r="D329" s="6"/>
      <c r="E329" s="6" t="s">
        <v>1577</v>
      </c>
      <c r="F329" s="7" t="s">
        <v>1578</v>
      </c>
      <c r="G329" s="8" t="s">
        <v>108</v>
      </c>
      <c r="H329" s="6" t="s">
        <v>27</v>
      </c>
      <c r="I329" s="6" t="s">
        <v>1579</v>
      </c>
      <c r="J329" s="3"/>
      <c r="K329" s="8">
        <v>2016.0</v>
      </c>
      <c r="L329" s="7" t="s">
        <v>30</v>
      </c>
      <c r="M329" s="3"/>
      <c r="N329" s="3"/>
      <c r="O329" s="6"/>
      <c r="P329" s="3"/>
      <c r="Q329" s="3"/>
      <c r="R329" s="3"/>
    </row>
    <row r="330" ht="15.75" customHeight="1">
      <c r="A330" s="4" t="s">
        <v>1580</v>
      </c>
      <c r="B330" s="4" t="s">
        <v>1581</v>
      </c>
      <c r="C330" s="4" t="s">
        <v>1582</v>
      </c>
      <c r="D330" s="4" t="s">
        <v>1583</v>
      </c>
      <c r="E330" s="4" t="s">
        <v>1584</v>
      </c>
      <c r="F330" s="5" t="str">
        <f>HYPERLINK("http://dx.doi.org/10.1016/j.addbeh.2019.106106","http://dx.doi.org/10.1016/j.addbeh.2019.106106")</f>
        <v>http://dx.doi.org/10.1016/j.addbeh.2019.106106</v>
      </c>
      <c r="G330" s="3"/>
      <c r="H330" s="3"/>
      <c r="I330" s="3"/>
      <c r="J330" s="3"/>
      <c r="K330" s="3"/>
      <c r="L330" s="3"/>
      <c r="M330" s="3"/>
      <c r="N330" s="3"/>
      <c r="O330" s="3"/>
      <c r="P330" s="3"/>
      <c r="Q330" s="3"/>
      <c r="R330" s="3"/>
    </row>
    <row r="331" ht="15.75" customHeight="1">
      <c r="A331" s="6" t="s">
        <v>1585</v>
      </c>
      <c r="B331" s="6" t="s">
        <v>1586</v>
      </c>
      <c r="C331" s="6"/>
      <c r="D331" s="6"/>
      <c r="E331" s="6" t="s">
        <v>1587</v>
      </c>
      <c r="F331" s="7" t="s">
        <v>1588</v>
      </c>
      <c r="G331" s="8" t="s">
        <v>48</v>
      </c>
      <c r="H331" s="6" t="s">
        <v>27</v>
      </c>
      <c r="I331" s="6" t="s">
        <v>1589</v>
      </c>
      <c r="J331" s="6" t="s">
        <v>341</v>
      </c>
      <c r="K331" s="8">
        <v>2022.0</v>
      </c>
      <c r="L331" s="7" t="s">
        <v>30</v>
      </c>
      <c r="M331" s="6"/>
      <c r="N331" s="6"/>
      <c r="O331" s="6"/>
      <c r="P331" s="6"/>
      <c r="Q331" s="3"/>
      <c r="R331" s="6"/>
    </row>
    <row r="332" ht="15.75" customHeight="1">
      <c r="A332" s="4" t="s">
        <v>1590</v>
      </c>
      <c r="B332" s="4" t="s">
        <v>1591</v>
      </c>
      <c r="C332" s="4" t="s">
        <v>1592</v>
      </c>
      <c r="D332" s="4" t="s">
        <v>1593</v>
      </c>
      <c r="E332" s="4" t="s">
        <v>1594</v>
      </c>
      <c r="F332" s="5" t="str">
        <f>HYPERLINK("http://dx.doi.org/10.1097/YCO.0000000000000836","http://dx.doi.org/10.1097/YCO.0000000000000836")</f>
        <v>http://dx.doi.org/10.1097/YCO.0000000000000836</v>
      </c>
      <c r="G332" s="3"/>
      <c r="H332" s="3"/>
      <c r="I332" s="3"/>
      <c r="J332" s="3"/>
      <c r="K332" s="3"/>
      <c r="L332" s="3"/>
      <c r="M332" s="3"/>
      <c r="N332" s="3"/>
      <c r="O332" s="3"/>
      <c r="P332" s="3"/>
      <c r="Q332" s="3"/>
      <c r="R332" s="3"/>
    </row>
    <row r="333" ht="15.75" customHeight="1">
      <c r="A333" s="4" t="s">
        <v>1595</v>
      </c>
      <c r="B333" s="4" t="s">
        <v>1596</v>
      </c>
      <c r="C333" s="3" t="s">
        <v>425</v>
      </c>
      <c r="D333" s="4" t="s">
        <v>1597</v>
      </c>
      <c r="E333" s="4" t="s">
        <v>1598</v>
      </c>
      <c r="F333" s="5" t="str">
        <f>HYPERLINK("http://dx.doi.org/10.1016/j.joms.2023.02.001","http://dx.doi.org/10.1016/j.joms.2023.02.001")</f>
        <v>http://dx.doi.org/10.1016/j.joms.2023.02.001</v>
      </c>
      <c r="G333" s="3"/>
      <c r="H333" s="3"/>
      <c r="I333" s="3"/>
      <c r="J333" s="3"/>
      <c r="K333" s="3"/>
      <c r="L333" s="3"/>
      <c r="M333" s="3"/>
      <c r="N333" s="3"/>
      <c r="O333" s="3"/>
      <c r="P333" s="3"/>
      <c r="Q333" s="3"/>
      <c r="R333" s="3"/>
    </row>
    <row r="334" ht="15.75" customHeight="1">
      <c r="A334" s="4" t="s">
        <v>1599</v>
      </c>
      <c r="B334" s="4" t="s">
        <v>1600</v>
      </c>
      <c r="C334" s="4" t="s">
        <v>1601</v>
      </c>
      <c r="D334" s="4" t="s">
        <v>1602</v>
      </c>
      <c r="E334" s="4" t="s">
        <v>1603</v>
      </c>
      <c r="F334" s="5" t="str">
        <f>HYPERLINK("http://dx.doi.org/10.1177/14550725221110190","http://dx.doi.org/10.1177/14550725221110190")</f>
        <v>http://dx.doi.org/10.1177/14550725221110190</v>
      </c>
      <c r="G334" s="3"/>
      <c r="H334" s="3"/>
      <c r="I334" s="3"/>
      <c r="J334" s="3"/>
      <c r="K334" s="3"/>
      <c r="L334" s="3"/>
      <c r="M334" s="3"/>
      <c r="N334" s="3"/>
      <c r="O334" s="3"/>
      <c r="P334" s="3"/>
      <c r="Q334" s="3"/>
      <c r="R334" s="3"/>
    </row>
    <row r="335" ht="15.75" customHeight="1">
      <c r="A335" s="4" t="s">
        <v>1604</v>
      </c>
      <c r="B335" s="4" t="s">
        <v>1605</v>
      </c>
      <c r="C335" s="3"/>
      <c r="D335" s="3"/>
      <c r="E335" s="4" t="s">
        <v>33</v>
      </c>
      <c r="F335" s="9" t="str">
        <f>"https://doi.org/"&amp;M335</f>
        <v>https://doi.org/10.1016/j.abrep.2023.100488</v>
      </c>
      <c r="G335" s="10" t="s">
        <v>83</v>
      </c>
      <c r="H335" s="10" t="s">
        <v>35</v>
      </c>
      <c r="I335" s="4" t="s">
        <v>1606</v>
      </c>
      <c r="J335" s="10" t="s">
        <v>33</v>
      </c>
      <c r="K335" s="10">
        <v>2023.0</v>
      </c>
      <c r="L335" s="3"/>
      <c r="M335" s="4" t="s">
        <v>1607</v>
      </c>
      <c r="N335" s="3"/>
      <c r="O335" s="3"/>
      <c r="P335" s="3"/>
      <c r="Q335" s="3"/>
      <c r="R335" s="3"/>
    </row>
    <row r="336" ht="15.75" customHeight="1">
      <c r="A336" s="6" t="s">
        <v>1608</v>
      </c>
      <c r="B336" s="6" t="s">
        <v>1609</v>
      </c>
      <c r="C336" s="6"/>
      <c r="D336" s="6"/>
      <c r="E336" s="6" t="s">
        <v>1610</v>
      </c>
      <c r="F336" s="7" t="s">
        <v>1611</v>
      </c>
      <c r="G336" s="8" t="s">
        <v>41</v>
      </c>
      <c r="H336" s="6" t="s">
        <v>27</v>
      </c>
      <c r="I336" s="6" t="s">
        <v>1612</v>
      </c>
      <c r="J336" s="3"/>
      <c r="K336" s="8">
        <v>2010.0</v>
      </c>
      <c r="L336" s="7" t="s">
        <v>30</v>
      </c>
      <c r="M336" s="6"/>
      <c r="N336" s="6"/>
      <c r="O336" s="6"/>
      <c r="P336" s="6"/>
      <c r="Q336" s="6"/>
      <c r="R336" s="6"/>
    </row>
    <row r="337" ht="15.75" customHeight="1">
      <c r="A337" s="6" t="s">
        <v>1613</v>
      </c>
      <c r="B337" s="6" t="s">
        <v>1614</v>
      </c>
      <c r="C337" s="6"/>
      <c r="D337" s="6"/>
      <c r="E337" s="6" t="s">
        <v>1615</v>
      </c>
      <c r="F337" s="7" t="s">
        <v>1616</v>
      </c>
      <c r="G337" s="8" t="s">
        <v>108</v>
      </c>
      <c r="H337" s="6" t="s">
        <v>27</v>
      </c>
      <c r="I337" s="6" t="s">
        <v>1617</v>
      </c>
      <c r="J337" s="6" t="s">
        <v>29</v>
      </c>
      <c r="K337" s="8">
        <v>2009.0</v>
      </c>
      <c r="L337" s="7" t="s">
        <v>30</v>
      </c>
      <c r="M337" s="3"/>
      <c r="N337" s="6"/>
      <c r="O337" s="3"/>
      <c r="P337" s="3"/>
      <c r="Q337" s="3"/>
      <c r="R337" s="3"/>
    </row>
    <row r="338" ht="15.75" customHeight="1">
      <c r="A338" s="6" t="s">
        <v>1618</v>
      </c>
      <c r="B338" s="6" t="s">
        <v>1619</v>
      </c>
      <c r="C338" s="6"/>
      <c r="D338" s="6"/>
      <c r="E338" s="6" t="s">
        <v>1620</v>
      </c>
      <c r="F338" s="3"/>
      <c r="G338" s="8" t="s">
        <v>26</v>
      </c>
      <c r="H338" s="6" t="s">
        <v>27</v>
      </c>
      <c r="I338" s="6" t="s">
        <v>1621</v>
      </c>
      <c r="J338" s="3"/>
      <c r="K338" s="8">
        <v>1976.0</v>
      </c>
      <c r="L338" s="7" t="s">
        <v>30</v>
      </c>
      <c r="M338" s="3"/>
      <c r="N338" s="3"/>
      <c r="O338" s="3"/>
      <c r="P338" s="3"/>
      <c r="Q338" s="3"/>
      <c r="R338" s="6"/>
    </row>
    <row r="339" ht="15.75" customHeight="1">
      <c r="A339" s="6" t="s">
        <v>1622</v>
      </c>
      <c r="B339" s="6" t="s">
        <v>1623</v>
      </c>
      <c r="C339" s="6"/>
      <c r="D339" s="6"/>
      <c r="E339" s="6" t="s">
        <v>1624</v>
      </c>
      <c r="F339" s="7" t="s">
        <v>1625</v>
      </c>
      <c r="G339" s="8" t="s">
        <v>108</v>
      </c>
      <c r="H339" s="6" t="s">
        <v>27</v>
      </c>
      <c r="I339" s="6" t="s">
        <v>1626</v>
      </c>
      <c r="J339" s="3"/>
      <c r="K339" s="8">
        <v>2022.0</v>
      </c>
      <c r="L339" s="21" t="s">
        <v>30</v>
      </c>
      <c r="M339" s="6"/>
      <c r="N339" s="6"/>
      <c r="O339" s="6"/>
      <c r="P339" s="6"/>
      <c r="Q339" s="6"/>
      <c r="R339" s="3"/>
    </row>
    <row r="340" ht="15.75" customHeight="1">
      <c r="A340" s="6" t="s">
        <v>1627</v>
      </c>
      <c r="B340" s="6" t="s">
        <v>1628</v>
      </c>
      <c r="C340" s="6"/>
      <c r="D340" s="6"/>
      <c r="E340" s="6" t="s">
        <v>1629</v>
      </c>
      <c r="F340" s="7" t="s">
        <v>1630</v>
      </c>
      <c r="G340" s="8" t="s">
        <v>41</v>
      </c>
      <c r="H340" s="6" t="s">
        <v>27</v>
      </c>
      <c r="I340" s="6" t="s">
        <v>1631</v>
      </c>
      <c r="J340" s="3"/>
      <c r="K340" s="8">
        <v>2010.0</v>
      </c>
      <c r="L340" s="7" t="s">
        <v>30</v>
      </c>
      <c r="M340" s="6"/>
      <c r="N340" s="6"/>
      <c r="O340" s="6"/>
      <c r="P340" s="6"/>
      <c r="Q340" s="6"/>
      <c r="R340" s="6"/>
    </row>
    <row r="341" ht="15.75" customHeight="1">
      <c r="A341" s="3"/>
      <c r="B341" s="4" t="s">
        <v>1632</v>
      </c>
      <c r="C341" s="3"/>
      <c r="D341" s="3"/>
      <c r="E341" s="4" t="s">
        <v>33</v>
      </c>
      <c r="F341" s="3"/>
      <c r="G341" s="10" t="s">
        <v>26</v>
      </c>
      <c r="H341" s="10" t="s">
        <v>35</v>
      </c>
      <c r="I341" s="4" t="s">
        <v>1633</v>
      </c>
      <c r="J341" s="4" t="s">
        <v>33</v>
      </c>
      <c r="K341" s="10">
        <v>2011.0</v>
      </c>
      <c r="L341" s="10" t="s">
        <v>33</v>
      </c>
      <c r="M341" s="3"/>
      <c r="N341" s="3"/>
      <c r="O341" s="3"/>
      <c r="P341" s="3"/>
      <c r="Q341" s="3"/>
      <c r="R341" s="3"/>
    </row>
    <row r="342" ht="15.75" customHeight="1">
      <c r="A342" s="4" t="s">
        <v>1634</v>
      </c>
      <c r="B342" s="4" t="s">
        <v>1635</v>
      </c>
      <c r="C342" s="3"/>
      <c r="D342" s="3"/>
      <c r="E342" s="4" t="s">
        <v>33</v>
      </c>
      <c r="F342" s="9" t="str">
        <f>"https://doi.org/"&amp;M342</f>
        <v>https://doi.org/10.1016/j.pnpbp.2004.05.027</v>
      </c>
      <c r="G342" s="10" t="s">
        <v>58</v>
      </c>
      <c r="H342" s="10" t="s">
        <v>35</v>
      </c>
      <c r="I342" s="4" t="s">
        <v>1636</v>
      </c>
      <c r="J342" s="10" t="s">
        <v>33</v>
      </c>
      <c r="K342" s="10">
        <v>2004.0</v>
      </c>
      <c r="L342" s="10" t="s">
        <v>33</v>
      </c>
      <c r="M342" s="4" t="s">
        <v>1637</v>
      </c>
      <c r="N342" s="3"/>
      <c r="O342" s="3"/>
      <c r="P342" s="3"/>
      <c r="Q342" s="3"/>
      <c r="R342" s="3"/>
    </row>
    <row r="343" ht="15.75" customHeight="1">
      <c r="A343" s="6" t="s">
        <v>1638</v>
      </c>
      <c r="B343" s="6" t="s">
        <v>1639</v>
      </c>
      <c r="C343" s="6"/>
      <c r="D343" s="6"/>
      <c r="E343" s="6" t="s">
        <v>1640</v>
      </c>
      <c r="F343" s="3"/>
      <c r="G343" s="8" t="s">
        <v>48</v>
      </c>
      <c r="H343" s="6" t="s">
        <v>27</v>
      </c>
      <c r="I343" s="6" t="s">
        <v>1641</v>
      </c>
      <c r="J343" s="3"/>
      <c r="K343" s="8">
        <v>2006.0</v>
      </c>
      <c r="L343" s="7" t="s">
        <v>30</v>
      </c>
      <c r="M343" s="3"/>
      <c r="N343" s="3"/>
      <c r="O343" s="6"/>
      <c r="P343" s="6"/>
      <c r="Q343" s="6"/>
      <c r="R343" s="6"/>
    </row>
    <row r="344" ht="15.75" customHeight="1">
      <c r="A344" s="6" t="s">
        <v>1642</v>
      </c>
      <c r="B344" s="6" t="s">
        <v>1643</v>
      </c>
      <c r="C344" s="6"/>
      <c r="D344" s="6"/>
      <c r="E344" s="6" t="s">
        <v>1644</v>
      </c>
      <c r="F344" s="7" t="s">
        <v>1645</v>
      </c>
      <c r="G344" s="8" t="s">
        <v>108</v>
      </c>
      <c r="H344" s="6" t="s">
        <v>27</v>
      </c>
      <c r="I344" s="6" t="s">
        <v>1646</v>
      </c>
      <c r="J344" s="6" t="s">
        <v>29</v>
      </c>
      <c r="K344" s="8">
        <v>2001.0</v>
      </c>
      <c r="L344" s="7" t="s">
        <v>30</v>
      </c>
      <c r="M344" s="3"/>
      <c r="N344" s="6"/>
      <c r="O344" s="3"/>
      <c r="P344" s="3"/>
      <c r="Q344" s="3"/>
      <c r="R344" s="3"/>
    </row>
    <row r="345" ht="15.75" customHeight="1">
      <c r="A345" s="6" t="s">
        <v>1647</v>
      </c>
      <c r="B345" s="6" t="s">
        <v>1648</v>
      </c>
      <c r="C345" s="6"/>
      <c r="D345" s="6"/>
      <c r="E345" s="6" t="s">
        <v>1649</v>
      </c>
      <c r="F345" s="3"/>
      <c r="G345" s="8" t="s">
        <v>108</v>
      </c>
      <c r="H345" s="6" t="s">
        <v>27</v>
      </c>
      <c r="I345" s="6" t="s">
        <v>1650</v>
      </c>
      <c r="J345" s="6" t="s">
        <v>1651</v>
      </c>
      <c r="K345" s="8">
        <v>2013.0</v>
      </c>
      <c r="L345" s="7" t="s">
        <v>30</v>
      </c>
      <c r="M345" s="6"/>
      <c r="N345" s="3"/>
      <c r="O345" s="3"/>
      <c r="P345" s="6"/>
      <c r="Q345" s="3"/>
      <c r="R345" s="3"/>
    </row>
    <row r="346" ht="15.75" customHeight="1">
      <c r="A346" s="4" t="s">
        <v>1652</v>
      </c>
      <c r="B346" s="4" t="s">
        <v>1653</v>
      </c>
      <c r="C346" s="3"/>
      <c r="D346" s="3"/>
      <c r="E346" s="4" t="s">
        <v>1654</v>
      </c>
      <c r="F346" s="9" t="s">
        <v>1655</v>
      </c>
      <c r="G346" s="4" t="s">
        <v>41</v>
      </c>
      <c r="H346" s="4" t="s">
        <v>261</v>
      </c>
      <c r="I346" s="4" t="s">
        <v>1656</v>
      </c>
      <c r="J346" s="4" t="s">
        <v>488</v>
      </c>
      <c r="K346" s="10">
        <v>2012.0</v>
      </c>
      <c r="L346" s="3"/>
      <c r="M346" s="4" t="s">
        <v>263</v>
      </c>
      <c r="N346" s="3"/>
      <c r="O346" s="3"/>
      <c r="P346" s="4" t="s">
        <v>8</v>
      </c>
      <c r="Q346" s="18" t="s">
        <v>489</v>
      </c>
      <c r="R346" s="3"/>
    </row>
    <row r="347" ht="15.75" customHeight="1">
      <c r="A347" s="4" t="s">
        <v>1657</v>
      </c>
      <c r="B347" s="4" t="s">
        <v>1658</v>
      </c>
      <c r="C347" s="3"/>
      <c r="D347" s="3"/>
      <c r="E347" s="4" t="s">
        <v>1659</v>
      </c>
      <c r="F347" s="9" t="s">
        <v>1660</v>
      </c>
      <c r="G347" s="4" t="s">
        <v>26</v>
      </c>
      <c r="H347" s="4" t="s">
        <v>261</v>
      </c>
      <c r="I347" s="4" t="s">
        <v>610</v>
      </c>
      <c r="J347" s="4" t="s">
        <v>295</v>
      </c>
      <c r="K347" s="10">
        <v>2000.0</v>
      </c>
      <c r="L347" s="3"/>
      <c r="M347" s="4" t="s">
        <v>263</v>
      </c>
      <c r="N347" s="3"/>
      <c r="O347" s="3"/>
      <c r="P347" s="4" t="s">
        <v>8</v>
      </c>
      <c r="Q347" s="4" t="s">
        <v>1661</v>
      </c>
      <c r="R347" s="3"/>
    </row>
    <row r="348" ht="15.75" customHeight="1">
      <c r="A348" s="4" t="s">
        <v>1662</v>
      </c>
      <c r="B348" s="4" t="s">
        <v>1663</v>
      </c>
      <c r="C348" s="3"/>
      <c r="D348" s="3"/>
      <c r="E348" s="4" t="s">
        <v>1664</v>
      </c>
      <c r="F348" s="9" t="s">
        <v>1665</v>
      </c>
      <c r="G348" s="4" t="s">
        <v>48</v>
      </c>
      <c r="H348" s="4" t="s">
        <v>261</v>
      </c>
      <c r="I348" s="4" t="s">
        <v>487</v>
      </c>
      <c r="J348" s="4" t="s">
        <v>488</v>
      </c>
      <c r="K348" s="10">
        <v>2021.0</v>
      </c>
      <c r="L348" s="3"/>
      <c r="M348" s="4" t="s">
        <v>263</v>
      </c>
      <c r="N348" s="3"/>
      <c r="O348" s="3"/>
      <c r="P348" s="4" t="s">
        <v>8</v>
      </c>
      <c r="Q348" s="4" t="s">
        <v>489</v>
      </c>
      <c r="R348" s="3"/>
    </row>
    <row r="349" ht="15.75" customHeight="1">
      <c r="A349" s="6" t="s">
        <v>1666</v>
      </c>
      <c r="B349" s="6" t="s">
        <v>1667</v>
      </c>
      <c r="C349" s="6"/>
      <c r="D349" s="6"/>
      <c r="E349" s="6" t="s">
        <v>1668</v>
      </c>
      <c r="F349" s="7" t="s">
        <v>1669</v>
      </c>
      <c r="G349" s="8" t="s">
        <v>108</v>
      </c>
      <c r="H349" s="6" t="s">
        <v>27</v>
      </c>
      <c r="I349" s="6" t="s">
        <v>1670</v>
      </c>
      <c r="J349" s="6" t="s">
        <v>231</v>
      </c>
      <c r="K349" s="8">
        <v>2023.0</v>
      </c>
      <c r="L349" s="7" t="s">
        <v>30</v>
      </c>
      <c r="M349" s="6"/>
      <c r="N349" s="6"/>
      <c r="O349" s="6"/>
      <c r="P349" s="6"/>
      <c r="Q349" s="6"/>
      <c r="R349" s="6"/>
    </row>
    <row r="350" ht="15.75" customHeight="1">
      <c r="A350" s="4" t="s">
        <v>1671</v>
      </c>
      <c r="B350" s="4" t="s">
        <v>1672</v>
      </c>
      <c r="C350" s="3"/>
      <c r="D350" s="3"/>
      <c r="E350" s="4" t="s">
        <v>1673</v>
      </c>
      <c r="F350" s="3"/>
      <c r="G350" s="4" t="s">
        <v>41</v>
      </c>
      <c r="H350" s="4" t="s">
        <v>261</v>
      </c>
      <c r="I350" s="3"/>
      <c r="J350" s="4" t="s">
        <v>295</v>
      </c>
      <c r="K350" s="10">
        <v>2007.0</v>
      </c>
      <c r="L350" s="3"/>
      <c r="M350" s="4" t="s">
        <v>586</v>
      </c>
      <c r="N350" s="3"/>
      <c r="O350" s="3"/>
      <c r="P350" s="4" t="s">
        <v>587</v>
      </c>
      <c r="Q350" s="18" t="s">
        <v>588</v>
      </c>
      <c r="R350" s="3"/>
    </row>
    <row r="351" ht="15.75" customHeight="1">
      <c r="A351" s="4" t="s">
        <v>1674</v>
      </c>
      <c r="B351" s="4" t="s">
        <v>1675</v>
      </c>
      <c r="C351" s="3"/>
      <c r="D351" s="3"/>
      <c r="E351" s="4" t="s">
        <v>1676</v>
      </c>
      <c r="F351" s="3"/>
      <c r="G351" s="4" t="s">
        <v>41</v>
      </c>
      <c r="H351" s="4" t="s">
        <v>261</v>
      </c>
      <c r="I351" s="4" t="s">
        <v>1677</v>
      </c>
      <c r="J351" s="4" t="s">
        <v>1466</v>
      </c>
      <c r="K351" s="10">
        <v>2021.0</v>
      </c>
      <c r="L351" s="3"/>
      <c r="M351" s="4" t="s">
        <v>263</v>
      </c>
      <c r="N351" s="3"/>
      <c r="O351" s="3"/>
      <c r="P351" s="4" t="s">
        <v>8</v>
      </c>
      <c r="Q351" s="18" t="s">
        <v>1678</v>
      </c>
      <c r="R351" s="3"/>
    </row>
    <row r="352" ht="15.75" customHeight="1">
      <c r="A352" s="4" t="s">
        <v>1679</v>
      </c>
      <c r="B352" s="4" t="s">
        <v>1680</v>
      </c>
      <c r="C352" s="3"/>
      <c r="D352" s="3"/>
      <c r="E352" s="4" t="s">
        <v>1681</v>
      </c>
      <c r="F352" s="9" t="s">
        <v>1682</v>
      </c>
      <c r="G352" s="4" t="s">
        <v>41</v>
      </c>
      <c r="H352" s="4" t="s">
        <v>261</v>
      </c>
      <c r="I352" s="4" t="s">
        <v>1683</v>
      </c>
      <c r="J352" s="4" t="s">
        <v>295</v>
      </c>
      <c r="K352" s="10">
        <v>2017.0</v>
      </c>
      <c r="L352" s="3"/>
      <c r="M352" s="4" t="s">
        <v>263</v>
      </c>
      <c r="N352" s="3"/>
      <c r="O352" s="3"/>
      <c r="P352" s="4" t="s">
        <v>8</v>
      </c>
      <c r="Q352" s="18" t="s">
        <v>1684</v>
      </c>
      <c r="R352" s="3"/>
    </row>
    <row r="353" ht="15.75" customHeight="1">
      <c r="A353" s="4" t="s">
        <v>1685</v>
      </c>
      <c r="B353" s="4" t="s">
        <v>1686</v>
      </c>
      <c r="C353" s="3"/>
      <c r="D353" s="3"/>
      <c r="E353" s="4" t="s">
        <v>33</v>
      </c>
      <c r="F353" s="9" t="str">
        <f>"https://doi.org/"&amp;M353</f>
        <v>https://doi.org/10.1186/s12888-022-04509-7</v>
      </c>
      <c r="G353" s="10" t="s">
        <v>48</v>
      </c>
      <c r="H353" s="10" t="s">
        <v>35</v>
      </c>
      <c r="I353" s="4" t="s">
        <v>1687</v>
      </c>
      <c r="J353" s="4" t="s">
        <v>33</v>
      </c>
      <c r="K353" s="10">
        <v>2023.0</v>
      </c>
      <c r="L353" s="3" t="s">
        <v>33</v>
      </c>
      <c r="M353" s="4" t="s">
        <v>1688</v>
      </c>
      <c r="N353" s="3"/>
      <c r="O353" s="3"/>
      <c r="P353" s="3"/>
      <c r="Q353" s="3"/>
      <c r="R353" s="3"/>
    </row>
    <row r="354" ht="15.75" customHeight="1">
      <c r="A354" s="6" t="s">
        <v>1689</v>
      </c>
      <c r="B354" s="6" t="s">
        <v>1690</v>
      </c>
      <c r="C354" s="6"/>
      <c r="D354" s="6"/>
      <c r="E354" s="6" t="s">
        <v>1691</v>
      </c>
      <c r="F354" s="7" t="s">
        <v>1692</v>
      </c>
      <c r="G354" s="8" t="s">
        <v>48</v>
      </c>
      <c r="H354" s="6" t="s">
        <v>27</v>
      </c>
      <c r="I354" s="6" t="s">
        <v>1693</v>
      </c>
      <c r="J354" s="6" t="s">
        <v>1694</v>
      </c>
      <c r="K354" s="8">
        <v>2022.0</v>
      </c>
      <c r="L354" s="7" t="s">
        <v>30</v>
      </c>
      <c r="M354" s="6"/>
      <c r="N354" s="6"/>
      <c r="O354" s="6"/>
      <c r="P354" s="6"/>
      <c r="Q354" s="6"/>
      <c r="R354" s="6"/>
    </row>
    <row r="355" ht="15.75" customHeight="1">
      <c r="A355" s="4" t="s">
        <v>1695</v>
      </c>
      <c r="B355" s="4" t="s">
        <v>1696</v>
      </c>
      <c r="C355" s="3"/>
      <c r="D355" s="3"/>
      <c r="E355" s="4" t="s">
        <v>1697</v>
      </c>
      <c r="F355" s="9" t="s">
        <v>1698</v>
      </c>
      <c r="G355" s="4" t="s">
        <v>41</v>
      </c>
      <c r="H355" s="4" t="s">
        <v>261</v>
      </c>
      <c r="I355" s="4" t="s">
        <v>1699</v>
      </c>
      <c r="J355" s="4" t="s">
        <v>295</v>
      </c>
      <c r="K355" s="10">
        <v>2000.0</v>
      </c>
      <c r="L355" s="3"/>
      <c r="M355" s="4" t="s">
        <v>263</v>
      </c>
      <c r="N355" s="3"/>
      <c r="O355" s="3"/>
      <c r="P355" s="4" t="s">
        <v>8</v>
      </c>
      <c r="Q355" s="18" t="s">
        <v>1700</v>
      </c>
      <c r="R355" s="3"/>
    </row>
    <row r="356" ht="15.75" customHeight="1">
      <c r="A356" s="6" t="s">
        <v>1701</v>
      </c>
      <c r="B356" s="6" t="s">
        <v>1702</v>
      </c>
      <c r="C356" s="6"/>
      <c r="D356" s="6"/>
      <c r="E356" s="6" t="s">
        <v>1703</v>
      </c>
      <c r="F356" s="7" t="s">
        <v>1704</v>
      </c>
      <c r="G356" s="8" t="s">
        <v>108</v>
      </c>
      <c r="H356" s="6" t="s">
        <v>27</v>
      </c>
      <c r="I356" s="6" t="s">
        <v>1705</v>
      </c>
      <c r="J356" s="6"/>
      <c r="K356" s="8">
        <v>2007.0</v>
      </c>
      <c r="L356" s="7" t="s">
        <v>30</v>
      </c>
      <c r="M356" s="3"/>
      <c r="N356" s="6"/>
      <c r="O356" s="3"/>
      <c r="P356" s="3"/>
      <c r="Q356" s="3"/>
      <c r="R356" s="3"/>
    </row>
    <row r="357" ht="15.75" customHeight="1">
      <c r="A357" s="6" t="s">
        <v>1706</v>
      </c>
      <c r="B357" s="6" t="s">
        <v>1707</v>
      </c>
      <c r="C357" s="6"/>
      <c r="D357" s="6"/>
      <c r="E357" s="6" t="s">
        <v>1708</v>
      </c>
      <c r="F357" s="7" t="s">
        <v>1709</v>
      </c>
      <c r="G357" s="8" t="s">
        <v>108</v>
      </c>
      <c r="H357" s="6" t="s">
        <v>27</v>
      </c>
      <c r="I357" s="6" t="s">
        <v>1710</v>
      </c>
      <c r="J357" s="6" t="s">
        <v>29</v>
      </c>
      <c r="K357" s="8">
        <v>2023.0</v>
      </c>
      <c r="L357" s="7" t="s">
        <v>30</v>
      </c>
      <c r="M357" s="6"/>
      <c r="N357" s="6"/>
      <c r="O357" s="6"/>
      <c r="P357" s="6"/>
      <c r="Q357" s="6"/>
      <c r="R357" s="3"/>
    </row>
    <row r="358" ht="15.75" customHeight="1">
      <c r="A358" s="6" t="s">
        <v>1711</v>
      </c>
      <c r="B358" s="6" t="s">
        <v>1712</v>
      </c>
      <c r="C358" s="6"/>
      <c r="D358" s="6"/>
      <c r="E358" s="6" t="s">
        <v>1713</v>
      </c>
      <c r="F358" s="7" t="s">
        <v>1714</v>
      </c>
      <c r="G358" s="8" t="s">
        <v>26</v>
      </c>
      <c r="H358" s="6" t="s">
        <v>27</v>
      </c>
      <c r="I358" s="6" t="s">
        <v>1715</v>
      </c>
      <c r="J358" s="6" t="s">
        <v>29</v>
      </c>
      <c r="K358" s="8">
        <v>2017.0</v>
      </c>
      <c r="L358" s="7" t="s">
        <v>30</v>
      </c>
      <c r="M358" s="3"/>
      <c r="N358" s="3"/>
      <c r="O358" s="6"/>
      <c r="P358" s="3"/>
      <c r="Q358" s="3"/>
      <c r="R358" s="6"/>
    </row>
    <row r="359" ht="15.75" customHeight="1">
      <c r="A359" s="6" t="s">
        <v>1716</v>
      </c>
      <c r="B359" s="6" t="s">
        <v>1717</v>
      </c>
      <c r="C359" s="6"/>
      <c r="D359" s="6"/>
      <c r="E359" s="17" t="s">
        <v>1718</v>
      </c>
      <c r="F359" s="7" t="s">
        <v>1719</v>
      </c>
      <c r="G359" s="8" t="s">
        <v>108</v>
      </c>
      <c r="H359" s="6" t="s">
        <v>27</v>
      </c>
      <c r="I359" s="6" t="s">
        <v>1720</v>
      </c>
      <c r="J359" s="3"/>
      <c r="K359" s="8">
        <v>2011.0</v>
      </c>
      <c r="L359" s="7" t="s">
        <v>30</v>
      </c>
      <c r="M359" s="6"/>
      <c r="N359" s="6"/>
      <c r="O359" s="3"/>
      <c r="P359" s="6"/>
      <c r="Q359" s="6"/>
      <c r="R359" s="6"/>
    </row>
    <row r="360" ht="15.75" customHeight="1">
      <c r="A360" s="4" t="s">
        <v>1721</v>
      </c>
      <c r="B360" s="4" t="s">
        <v>1722</v>
      </c>
      <c r="C360" s="3"/>
      <c r="D360" s="3"/>
      <c r="E360" s="4" t="s">
        <v>1723</v>
      </c>
      <c r="F360" s="9" t="s">
        <v>1724</v>
      </c>
      <c r="G360" s="4" t="s">
        <v>41</v>
      </c>
      <c r="H360" s="4" t="s">
        <v>261</v>
      </c>
      <c r="I360" s="4" t="s">
        <v>1725</v>
      </c>
      <c r="J360" s="4" t="s">
        <v>149</v>
      </c>
      <c r="K360" s="10">
        <v>2009.0</v>
      </c>
      <c r="L360" s="3"/>
      <c r="M360" s="4" t="s">
        <v>263</v>
      </c>
      <c r="N360" s="3"/>
      <c r="O360" s="3"/>
      <c r="P360" s="4" t="s">
        <v>8</v>
      </c>
      <c r="Q360" s="18" t="s">
        <v>264</v>
      </c>
      <c r="R360" s="3"/>
    </row>
    <row r="361" ht="15.75" customHeight="1">
      <c r="A361" s="6" t="s">
        <v>1726</v>
      </c>
      <c r="B361" s="6" t="s">
        <v>1727</v>
      </c>
      <c r="C361" s="6"/>
      <c r="D361" s="6"/>
      <c r="E361" s="6" t="s">
        <v>1728</v>
      </c>
      <c r="F361" s="7" t="s">
        <v>1729</v>
      </c>
      <c r="G361" s="8" t="s">
        <v>108</v>
      </c>
      <c r="H361" s="6" t="s">
        <v>27</v>
      </c>
      <c r="I361" s="6" t="s">
        <v>1730</v>
      </c>
      <c r="J361" s="6" t="s">
        <v>29</v>
      </c>
      <c r="K361" s="8">
        <v>2017.0</v>
      </c>
      <c r="L361" s="7" t="s">
        <v>30</v>
      </c>
      <c r="M361" s="6"/>
      <c r="N361" s="6"/>
      <c r="O361" s="6"/>
      <c r="P361" s="6"/>
      <c r="Q361" s="6"/>
      <c r="R361" s="6"/>
    </row>
    <row r="362" ht="15.75" customHeight="1">
      <c r="A362" s="4" t="s">
        <v>1731</v>
      </c>
      <c r="B362" s="4" t="s">
        <v>1732</v>
      </c>
      <c r="C362" s="4" t="s">
        <v>1733</v>
      </c>
      <c r="D362" s="4" t="s">
        <v>1734</v>
      </c>
      <c r="E362" s="4" t="s">
        <v>1735</v>
      </c>
      <c r="F362" s="5" t="str">
        <f>HYPERLINK("http://dx.doi.org/10.1111/j.1530-0277.2006.00055.x","http://dx.doi.org/10.1111/j.1530-0277.2006.00055.x")</f>
        <v>http://dx.doi.org/10.1111/j.1530-0277.2006.00055.x</v>
      </c>
      <c r="G362" s="3"/>
      <c r="H362" s="3"/>
      <c r="I362" s="3"/>
      <c r="J362" s="3"/>
      <c r="K362" s="3"/>
      <c r="L362" s="3"/>
      <c r="M362" s="3"/>
      <c r="N362" s="3"/>
      <c r="O362" s="3"/>
      <c r="P362" s="3"/>
      <c r="Q362" s="3"/>
      <c r="R362" s="3"/>
    </row>
    <row r="363" ht="15.75" customHeight="1">
      <c r="A363" s="6" t="s">
        <v>1736</v>
      </c>
      <c r="B363" s="6" t="s">
        <v>1737</v>
      </c>
      <c r="C363" s="6"/>
      <c r="D363" s="6"/>
      <c r="E363" s="6" t="s">
        <v>1738</v>
      </c>
      <c r="F363" s="7" t="s">
        <v>1739</v>
      </c>
      <c r="G363" s="8" t="s">
        <v>108</v>
      </c>
      <c r="H363" s="6" t="s">
        <v>27</v>
      </c>
      <c r="I363" s="6" t="s">
        <v>1740</v>
      </c>
      <c r="J363" s="6" t="s">
        <v>29</v>
      </c>
      <c r="K363" s="8">
        <v>2013.0</v>
      </c>
      <c r="L363" s="7" t="s">
        <v>30</v>
      </c>
      <c r="M363" s="6"/>
      <c r="N363" s="3"/>
      <c r="O363" s="6"/>
      <c r="P363" s="3"/>
      <c r="Q363" s="3"/>
      <c r="R363" s="3"/>
    </row>
    <row r="364" ht="15.75" customHeight="1">
      <c r="A364" s="4" t="s">
        <v>1741</v>
      </c>
      <c r="B364" s="4" t="s">
        <v>1742</v>
      </c>
      <c r="C364" s="3"/>
      <c r="D364" s="3"/>
      <c r="E364" s="4" t="s">
        <v>1743</v>
      </c>
      <c r="F364" s="9" t="s">
        <v>1744</v>
      </c>
      <c r="G364" s="4" t="s">
        <v>260</v>
      </c>
      <c r="H364" s="4" t="s">
        <v>261</v>
      </c>
      <c r="I364" s="4" t="s">
        <v>262</v>
      </c>
      <c r="J364" s="4" t="s">
        <v>149</v>
      </c>
      <c r="K364" s="10">
        <v>2018.0</v>
      </c>
      <c r="L364" s="3"/>
      <c r="M364" s="4" t="s">
        <v>263</v>
      </c>
      <c r="N364" s="3"/>
      <c r="O364" s="3"/>
      <c r="P364" s="4" t="s">
        <v>8</v>
      </c>
      <c r="Q364" s="4" t="s">
        <v>264</v>
      </c>
      <c r="R364" s="3"/>
    </row>
    <row r="365" ht="15.75" customHeight="1">
      <c r="A365" s="4" t="s">
        <v>1745</v>
      </c>
      <c r="B365" s="4" t="s">
        <v>1746</v>
      </c>
      <c r="C365" s="3"/>
      <c r="D365" s="3"/>
      <c r="E365" s="4" t="s">
        <v>1747</v>
      </c>
      <c r="F365" s="9" t="s">
        <v>1748</v>
      </c>
      <c r="G365" s="4" t="s">
        <v>48</v>
      </c>
      <c r="H365" s="4" t="s">
        <v>261</v>
      </c>
      <c r="I365" s="4" t="s">
        <v>1749</v>
      </c>
      <c r="J365" s="4" t="s">
        <v>295</v>
      </c>
      <c r="K365" s="10">
        <v>2017.0</v>
      </c>
      <c r="L365" s="3"/>
      <c r="M365" s="4" t="s">
        <v>263</v>
      </c>
      <c r="N365" s="3"/>
      <c r="O365" s="3"/>
      <c r="P365" s="4" t="s">
        <v>8</v>
      </c>
      <c r="Q365" s="4" t="s">
        <v>1684</v>
      </c>
      <c r="R365" s="3"/>
    </row>
    <row r="366" ht="15.75" customHeight="1">
      <c r="A366" s="4" t="s">
        <v>1750</v>
      </c>
      <c r="B366" s="4" t="s">
        <v>1751</v>
      </c>
      <c r="C366" s="3"/>
      <c r="D366" s="3"/>
      <c r="E366" s="4" t="s">
        <v>1752</v>
      </c>
      <c r="F366" s="9" t="s">
        <v>1753</v>
      </c>
      <c r="G366" s="4" t="s">
        <v>41</v>
      </c>
      <c r="H366" s="4" t="s">
        <v>261</v>
      </c>
      <c r="I366" s="4" t="s">
        <v>1754</v>
      </c>
      <c r="J366" s="4" t="s">
        <v>149</v>
      </c>
      <c r="K366" s="10">
        <v>2013.0</v>
      </c>
      <c r="L366" s="3"/>
      <c r="M366" s="4" t="s">
        <v>263</v>
      </c>
      <c r="N366" s="3"/>
      <c r="O366" s="3"/>
      <c r="P366" s="4" t="s">
        <v>8</v>
      </c>
      <c r="Q366" s="18" t="s">
        <v>264</v>
      </c>
      <c r="R366" s="3"/>
    </row>
    <row r="367" ht="15.75" customHeight="1">
      <c r="A367" s="4" t="s">
        <v>1755</v>
      </c>
      <c r="B367" s="4" t="s">
        <v>1756</v>
      </c>
      <c r="C367" s="3"/>
      <c r="D367" s="3"/>
      <c r="E367" s="4" t="s">
        <v>1757</v>
      </c>
      <c r="F367" s="9" t="s">
        <v>1758</v>
      </c>
      <c r="G367" s="4" t="s">
        <v>41</v>
      </c>
      <c r="H367" s="4" t="s">
        <v>261</v>
      </c>
      <c r="I367" s="4" t="s">
        <v>538</v>
      </c>
      <c r="J367" s="4" t="s">
        <v>341</v>
      </c>
      <c r="K367" s="10">
        <v>2004.0</v>
      </c>
      <c r="L367" s="3"/>
      <c r="M367" s="4" t="s">
        <v>263</v>
      </c>
      <c r="N367" s="3"/>
      <c r="O367" s="3"/>
      <c r="P367" s="4" t="s">
        <v>8</v>
      </c>
      <c r="Q367" s="18" t="s">
        <v>539</v>
      </c>
      <c r="R367" s="3"/>
    </row>
    <row r="368" ht="15.75" customHeight="1">
      <c r="A368" s="6" t="s">
        <v>1759</v>
      </c>
      <c r="B368" s="6" t="s">
        <v>1760</v>
      </c>
      <c r="C368" s="6"/>
      <c r="D368" s="6"/>
      <c r="E368" s="6" t="s">
        <v>1761</v>
      </c>
      <c r="F368" s="7" t="s">
        <v>1762</v>
      </c>
      <c r="G368" s="8" t="s">
        <v>108</v>
      </c>
      <c r="H368" s="6" t="s">
        <v>27</v>
      </c>
      <c r="I368" s="6" t="s">
        <v>1763</v>
      </c>
      <c r="J368" s="6" t="s">
        <v>29</v>
      </c>
      <c r="K368" s="8">
        <v>2013.0</v>
      </c>
      <c r="L368" s="7" t="s">
        <v>30</v>
      </c>
      <c r="M368" s="6"/>
      <c r="N368" s="3"/>
      <c r="O368" s="3"/>
      <c r="P368" s="6"/>
      <c r="Q368" s="3"/>
      <c r="R368" s="3"/>
    </row>
    <row r="369" ht="15.75" customHeight="1">
      <c r="A369" s="6" t="s">
        <v>1764</v>
      </c>
      <c r="B369" s="6" t="s">
        <v>1765</v>
      </c>
      <c r="C369" s="6"/>
      <c r="D369" s="6"/>
      <c r="E369" s="6" t="s">
        <v>1766</v>
      </c>
      <c r="F369" s="7" t="s">
        <v>1767</v>
      </c>
      <c r="G369" s="8" t="s">
        <v>108</v>
      </c>
      <c r="H369" s="6" t="s">
        <v>27</v>
      </c>
      <c r="I369" s="6" t="s">
        <v>1768</v>
      </c>
      <c r="J369" s="6" t="s">
        <v>341</v>
      </c>
      <c r="K369" s="8">
        <v>2017.0</v>
      </c>
      <c r="L369" s="7" t="s">
        <v>30</v>
      </c>
      <c r="M369" s="3"/>
      <c r="N369" s="3"/>
      <c r="O369" s="6"/>
      <c r="P369" s="6"/>
      <c r="Q369" s="3"/>
      <c r="R369" s="6"/>
    </row>
    <row r="370" ht="15.75" customHeight="1">
      <c r="A370" s="6" t="s">
        <v>1769</v>
      </c>
      <c r="B370" s="6" t="s">
        <v>1770</v>
      </c>
      <c r="C370" s="6"/>
      <c r="D370" s="6"/>
      <c r="E370" s="6" t="s">
        <v>1771</v>
      </c>
      <c r="F370" s="3"/>
      <c r="G370" s="8" t="s">
        <v>108</v>
      </c>
      <c r="H370" s="6" t="s">
        <v>27</v>
      </c>
      <c r="I370" s="6" t="s">
        <v>1772</v>
      </c>
      <c r="J370" s="6" t="s">
        <v>149</v>
      </c>
      <c r="K370" s="8">
        <v>2017.0</v>
      </c>
      <c r="L370" s="7" t="s">
        <v>30</v>
      </c>
      <c r="M370" s="6"/>
      <c r="N370" s="3"/>
      <c r="O370" s="3"/>
      <c r="P370" s="3"/>
      <c r="Q370" s="3"/>
      <c r="R370" s="3"/>
    </row>
    <row r="371" ht="15.75" customHeight="1">
      <c r="A371" s="4" t="s">
        <v>1773</v>
      </c>
      <c r="B371" s="4" t="s">
        <v>1774</v>
      </c>
      <c r="C371" s="3"/>
      <c r="D371" s="3"/>
      <c r="E371" s="4" t="s">
        <v>1775</v>
      </c>
      <c r="F371" s="9" t="s">
        <v>1776</v>
      </c>
      <c r="G371" s="4" t="s">
        <v>214</v>
      </c>
      <c r="H371" s="4" t="s">
        <v>261</v>
      </c>
      <c r="I371" s="4" t="s">
        <v>1777</v>
      </c>
      <c r="J371" s="4" t="s">
        <v>295</v>
      </c>
      <c r="K371" s="10">
        <v>2016.0</v>
      </c>
      <c r="L371" s="3"/>
      <c r="M371" s="4" t="s">
        <v>263</v>
      </c>
      <c r="N371" s="3"/>
      <c r="O371" s="3"/>
      <c r="P371" s="4" t="s">
        <v>8</v>
      </c>
      <c r="Q371" s="4" t="s">
        <v>689</v>
      </c>
      <c r="R371" s="3"/>
    </row>
    <row r="372" ht="15.75" customHeight="1">
      <c r="A372" s="6" t="s">
        <v>1778</v>
      </c>
      <c r="B372" s="6" t="s">
        <v>1779</v>
      </c>
      <c r="C372" s="6"/>
      <c r="D372" s="6"/>
      <c r="E372" s="6" t="s">
        <v>1780</v>
      </c>
      <c r="F372" s="7" t="s">
        <v>1781</v>
      </c>
      <c r="G372" s="8" t="s">
        <v>108</v>
      </c>
      <c r="H372" s="6" t="s">
        <v>27</v>
      </c>
      <c r="I372" s="6" t="s">
        <v>1782</v>
      </c>
      <c r="J372" s="6" t="s">
        <v>341</v>
      </c>
      <c r="K372" s="8">
        <v>2016.0</v>
      </c>
      <c r="L372" s="7" t="s">
        <v>30</v>
      </c>
      <c r="M372" s="6"/>
      <c r="N372" s="6"/>
      <c r="O372" s="6"/>
      <c r="P372" s="6"/>
      <c r="Q372" s="6"/>
      <c r="R372" s="6"/>
    </row>
    <row r="373" ht="15.75" customHeight="1">
      <c r="A373" s="6" t="s">
        <v>1783</v>
      </c>
      <c r="B373" s="6" t="s">
        <v>1784</v>
      </c>
      <c r="C373" s="6"/>
      <c r="D373" s="6"/>
      <c r="E373" s="6" t="s">
        <v>1785</v>
      </c>
      <c r="F373" s="7" t="s">
        <v>1786</v>
      </c>
      <c r="G373" s="8" t="s">
        <v>108</v>
      </c>
      <c r="H373" s="6" t="s">
        <v>27</v>
      </c>
      <c r="I373" s="6" t="s">
        <v>1787</v>
      </c>
      <c r="J373" s="6" t="s">
        <v>149</v>
      </c>
      <c r="K373" s="8">
        <v>2016.0</v>
      </c>
      <c r="L373" s="7" t="s">
        <v>30</v>
      </c>
      <c r="M373" s="6"/>
      <c r="N373" s="6"/>
      <c r="O373" s="6"/>
      <c r="P373" s="6"/>
      <c r="Q373" s="6"/>
      <c r="R373" s="6"/>
    </row>
    <row r="374" ht="15.75" customHeight="1">
      <c r="A374" s="4" t="s">
        <v>1788</v>
      </c>
      <c r="B374" s="4" t="s">
        <v>1789</v>
      </c>
      <c r="C374" s="3"/>
      <c r="D374" s="3"/>
      <c r="E374" s="4" t="s">
        <v>1790</v>
      </c>
      <c r="F374" s="9" t="s">
        <v>1791</v>
      </c>
      <c r="G374" s="4" t="s">
        <v>41</v>
      </c>
      <c r="H374" s="4" t="s">
        <v>261</v>
      </c>
      <c r="I374" s="4" t="s">
        <v>1792</v>
      </c>
      <c r="J374" s="4" t="s">
        <v>1793</v>
      </c>
      <c r="K374" s="10">
        <v>2013.0</v>
      </c>
      <c r="L374" s="3"/>
      <c r="M374" s="4" t="s">
        <v>263</v>
      </c>
      <c r="N374" s="3"/>
      <c r="O374" s="3"/>
      <c r="P374" s="4" t="s">
        <v>8</v>
      </c>
      <c r="Q374" s="18" t="s">
        <v>1794</v>
      </c>
      <c r="R374" s="3"/>
    </row>
    <row r="375" ht="15.75" customHeight="1">
      <c r="A375" s="4" t="s">
        <v>1795</v>
      </c>
      <c r="B375" s="4" t="s">
        <v>1796</v>
      </c>
      <c r="C375" s="3"/>
      <c r="D375" s="3"/>
      <c r="E375" s="4" t="s">
        <v>1797</v>
      </c>
      <c r="F375" s="9" t="s">
        <v>1798</v>
      </c>
      <c r="G375" s="4" t="s">
        <v>41</v>
      </c>
      <c r="H375" s="4" t="s">
        <v>261</v>
      </c>
      <c r="I375" s="4" t="s">
        <v>487</v>
      </c>
      <c r="J375" s="4" t="s">
        <v>488</v>
      </c>
      <c r="K375" s="10">
        <v>2009.0</v>
      </c>
      <c r="L375" s="3"/>
      <c r="M375" s="4" t="s">
        <v>263</v>
      </c>
      <c r="N375" s="3"/>
      <c r="O375" s="3"/>
      <c r="P375" s="4" t="s">
        <v>8</v>
      </c>
      <c r="Q375" s="18" t="s">
        <v>489</v>
      </c>
      <c r="R375" s="3"/>
    </row>
    <row r="376" ht="15.75" customHeight="1">
      <c r="A376" s="4" t="s">
        <v>1799</v>
      </c>
      <c r="B376" s="4" t="s">
        <v>1800</v>
      </c>
      <c r="C376" s="3"/>
      <c r="D376" s="3"/>
      <c r="E376" s="4" t="s">
        <v>1801</v>
      </c>
      <c r="F376" s="9" t="s">
        <v>1802</v>
      </c>
      <c r="G376" s="4" t="s">
        <v>1803</v>
      </c>
      <c r="H376" s="4" t="s">
        <v>261</v>
      </c>
      <c r="I376" s="4" t="s">
        <v>1804</v>
      </c>
      <c r="J376" s="4" t="s">
        <v>341</v>
      </c>
      <c r="K376" s="10">
        <v>2022.0</v>
      </c>
      <c r="L376" s="3"/>
      <c r="M376" s="4" t="s">
        <v>263</v>
      </c>
      <c r="N376" s="3"/>
      <c r="O376" s="3"/>
      <c r="P376" s="4" t="s">
        <v>8</v>
      </c>
      <c r="Q376" s="4" t="s">
        <v>539</v>
      </c>
      <c r="R376" s="3"/>
    </row>
    <row r="377" ht="15.75" customHeight="1">
      <c r="A377" s="4" t="s">
        <v>1805</v>
      </c>
      <c r="B377" s="4" t="s">
        <v>1806</v>
      </c>
      <c r="C377" s="4" t="s">
        <v>1807</v>
      </c>
      <c r="D377" s="4" t="s">
        <v>1808</v>
      </c>
      <c r="E377" s="4" t="s">
        <v>1809</v>
      </c>
      <c r="F377" s="5" t="str">
        <f>HYPERLINK("http://dx.doi.org/10.1542/peds.2006-2596","http://dx.doi.org/10.1542/peds.2006-2596")</f>
        <v>http://dx.doi.org/10.1542/peds.2006-2596</v>
      </c>
      <c r="G377" s="3"/>
      <c r="H377" s="3"/>
      <c r="I377" s="3"/>
      <c r="J377" s="3"/>
      <c r="K377" s="3"/>
      <c r="L377" s="3"/>
      <c r="M377" s="3"/>
      <c r="N377" s="3"/>
      <c r="O377" s="3"/>
      <c r="P377" s="3"/>
      <c r="Q377" s="3"/>
      <c r="R377" s="3"/>
    </row>
    <row r="378" ht="15.75" customHeight="1">
      <c r="A378" s="4" t="s">
        <v>1810</v>
      </c>
      <c r="B378" s="4" t="s">
        <v>1811</v>
      </c>
      <c r="C378" s="3"/>
      <c r="D378" s="3"/>
      <c r="E378" s="4" t="s">
        <v>1812</v>
      </c>
      <c r="F378" s="9" t="s">
        <v>1813</v>
      </c>
      <c r="G378" s="4" t="s">
        <v>41</v>
      </c>
      <c r="H378" s="4" t="s">
        <v>261</v>
      </c>
      <c r="I378" s="4" t="s">
        <v>571</v>
      </c>
      <c r="J378" s="4" t="s">
        <v>341</v>
      </c>
      <c r="K378" s="10">
        <v>2014.0</v>
      </c>
      <c r="L378" s="3"/>
      <c r="M378" s="4" t="s">
        <v>263</v>
      </c>
      <c r="N378" s="3"/>
      <c r="O378" s="3"/>
      <c r="P378" s="4" t="s">
        <v>8</v>
      </c>
      <c r="Q378" s="18" t="s">
        <v>572</v>
      </c>
      <c r="R378" s="3"/>
    </row>
    <row r="379" ht="15.75" customHeight="1">
      <c r="A379" s="4" t="s">
        <v>1814</v>
      </c>
      <c r="B379" s="4" t="s">
        <v>1815</v>
      </c>
      <c r="C379" s="3"/>
      <c r="D379" s="3"/>
      <c r="E379" s="4" t="s">
        <v>1816</v>
      </c>
      <c r="F379" s="9" t="s">
        <v>1817</v>
      </c>
      <c r="G379" s="4" t="s">
        <v>58</v>
      </c>
      <c r="H379" s="4" t="s">
        <v>293</v>
      </c>
      <c r="I379" s="4" t="s">
        <v>610</v>
      </c>
      <c r="J379" s="4" t="s">
        <v>295</v>
      </c>
      <c r="K379" s="4" t="s">
        <v>263</v>
      </c>
      <c r="L379" s="3"/>
      <c r="M379" s="3"/>
      <c r="N379" s="4" t="s">
        <v>8</v>
      </c>
      <c r="O379" s="4" t="s">
        <v>1661</v>
      </c>
      <c r="P379" s="10">
        <v>2005.0</v>
      </c>
      <c r="Q379" s="3"/>
      <c r="R379" s="10">
        <v>37.0</v>
      </c>
    </row>
    <row r="380" ht="15.75" customHeight="1">
      <c r="A380" s="4" t="s">
        <v>1818</v>
      </c>
      <c r="B380" s="4" t="s">
        <v>1819</v>
      </c>
      <c r="C380" s="4" t="s">
        <v>1820</v>
      </c>
      <c r="D380" s="4" t="s">
        <v>1821</v>
      </c>
      <c r="E380" s="4" t="s">
        <v>1822</v>
      </c>
      <c r="F380" s="5" t="str">
        <f>HYPERLINK("http://dx.doi.org/10.1177/1049732310375818","http://dx.doi.org/10.1177/1049732310375818")</f>
        <v>http://dx.doi.org/10.1177/1049732310375818</v>
      </c>
      <c r="G380" s="3"/>
      <c r="H380" s="3"/>
      <c r="I380" s="3"/>
      <c r="J380" s="3"/>
      <c r="K380" s="3"/>
      <c r="L380" s="3"/>
      <c r="M380" s="3"/>
      <c r="N380" s="3"/>
      <c r="O380" s="3"/>
      <c r="P380" s="3"/>
      <c r="Q380" s="3"/>
      <c r="R380" s="3"/>
    </row>
    <row r="381" ht="15.75" customHeight="1">
      <c r="A381" s="4" t="s">
        <v>1823</v>
      </c>
      <c r="B381" s="4" t="s">
        <v>1824</v>
      </c>
      <c r="C381" s="4" t="s">
        <v>1825</v>
      </c>
      <c r="D381" s="4" t="s">
        <v>1826</v>
      </c>
      <c r="E381" s="4" t="s">
        <v>1827</v>
      </c>
      <c r="F381" s="5" t="str">
        <f>HYPERLINK("http://dx.doi.org/10.1007/s00127-017-1383-z","http://dx.doi.org/10.1007/s00127-017-1383-z")</f>
        <v>http://dx.doi.org/10.1007/s00127-017-1383-z</v>
      </c>
      <c r="G381" s="3"/>
      <c r="H381" s="3"/>
      <c r="I381" s="3"/>
      <c r="J381" s="3"/>
      <c r="K381" s="3"/>
      <c r="L381" s="3"/>
      <c r="M381" s="3"/>
      <c r="N381" s="3"/>
      <c r="O381" s="3"/>
      <c r="P381" s="3"/>
      <c r="Q381" s="3"/>
      <c r="R381" s="3"/>
    </row>
    <row r="382" ht="15.75" customHeight="1">
      <c r="A382" s="6" t="s">
        <v>1828</v>
      </c>
      <c r="B382" s="6" t="s">
        <v>1829</v>
      </c>
      <c r="C382" s="6"/>
      <c r="D382" s="6"/>
      <c r="E382" s="6" t="s">
        <v>1830</v>
      </c>
      <c r="F382" s="3"/>
      <c r="G382" s="8" t="s">
        <v>108</v>
      </c>
      <c r="H382" s="6" t="s">
        <v>27</v>
      </c>
      <c r="I382" s="6" t="s">
        <v>1831</v>
      </c>
      <c r="J382" s="6"/>
      <c r="K382" s="8">
        <v>2013.0</v>
      </c>
      <c r="L382" s="7" t="s">
        <v>30</v>
      </c>
      <c r="M382" s="3"/>
      <c r="N382" s="3"/>
      <c r="O382" s="3"/>
      <c r="P382" s="3"/>
      <c r="Q382" s="3"/>
      <c r="R382" s="6"/>
    </row>
    <row r="383" ht="15.75" customHeight="1">
      <c r="A383" s="6" t="s">
        <v>1832</v>
      </c>
      <c r="B383" s="6" t="s">
        <v>1833</v>
      </c>
      <c r="C383" s="6"/>
      <c r="D383" s="6"/>
      <c r="E383" s="17" t="s">
        <v>1834</v>
      </c>
      <c r="F383" s="7" t="s">
        <v>1835</v>
      </c>
      <c r="G383" s="8" t="s">
        <v>108</v>
      </c>
      <c r="H383" s="6" t="s">
        <v>27</v>
      </c>
      <c r="I383" s="6" t="s">
        <v>1836</v>
      </c>
      <c r="J383" s="3"/>
      <c r="K383" s="8">
        <v>2011.0</v>
      </c>
      <c r="L383" s="7" t="s">
        <v>30</v>
      </c>
      <c r="M383" s="6"/>
      <c r="N383" s="6"/>
      <c r="O383" s="3"/>
      <c r="P383" s="6"/>
      <c r="Q383" s="6"/>
      <c r="R383" s="6"/>
    </row>
    <row r="384" ht="15.75" customHeight="1">
      <c r="A384" s="4" t="s">
        <v>1837</v>
      </c>
      <c r="B384" s="4" t="s">
        <v>1838</v>
      </c>
      <c r="C384" s="3"/>
      <c r="D384" s="3"/>
      <c r="E384" s="4" t="s">
        <v>33</v>
      </c>
      <c r="F384" s="9" t="str">
        <f>"https://doi.org/"&amp;M384</f>
        <v>https://doi.org/10.1186/s13011-018-0180-3</v>
      </c>
      <c r="G384" s="10" t="s">
        <v>34</v>
      </c>
      <c r="H384" s="10" t="s">
        <v>35</v>
      </c>
      <c r="I384" s="4" t="s">
        <v>1839</v>
      </c>
      <c r="J384" s="4" t="s">
        <v>33</v>
      </c>
      <c r="K384" s="10">
        <v>2018.0</v>
      </c>
      <c r="L384" s="4" t="s">
        <v>1840</v>
      </c>
      <c r="M384" s="4" t="s">
        <v>1841</v>
      </c>
      <c r="N384" s="3"/>
      <c r="O384" s="3"/>
      <c r="P384" s="3"/>
      <c r="Q384" s="3"/>
      <c r="R384" s="3"/>
    </row>
    <row r="385" ht="15.75" customHeight="1">
      <c r="A385" s="4" t="s">
        <v>1842</v>
      </c>
      <c r="B385" s="4" t="s">
        <v>1843</v>
      </c>
      <c r="C385" s="3"/>
      <c r="D385" s="3"/>
      <c r="E385" s="4" t="s">
        <v>1844</v>
      </c>
      <c r="F385" s="9" t="s">
        <v>1845</v>
      </c>
      <c r="G385" s="4" t="s">
        <v>260</v>
      </c>
      <c r="H385" s="4" t="s">
        <v>261</v>
      </c>
      <c r="I385" s="4" t="s">
        <v>1846</v>
      </c>
      <c r="J385" s="4" t="s">
        <v>295</v>
      </c>
      <c r="K385" s="10">
        <v>2015.0</v>
      </c>
      <c r="L385" s="3"/>
      <c r="M385" s="4" t="s">
        <v>263</v>
      </c>
      <c r="N385" s="3"/>
      <c r="O385" s="3"/>
      <c r="P385" s="4" t="s">
        <v>8</v>
      </c>
      <c r="Q385" s="4" t="s">
        <v>1847</v>
      </c>
      <c r="R385" s="3"/>
    </row>
    <row r="386" ht="15.75" customHeight="1">
      <c r="A386" s="4" t="s">
        <v>1848</v>
      </c>
      <c r="B386" s="4" t="s">
        <v>1849</v>
      </c>
      <c r="C386" s="3"/>
      <c r="D386" s="3"/>
      <c r="E386" s="4" t="s">
        <v>1850</v>
      </c>
      <c r="F386" s="9" t="s">
        <v>1851</v>
      </c>
      <c r="G386" s="4" t="s">
        <v>260</v>
      </c>
      <c r="H386" s="4" t="s">
        <v>261</v>
      </c>
      <c r="I386" s="4" t="s">
        <v>1852</v>
      </c>
      <c r="J386" s="4" t="s">
        <v>295</v>
      </c>
      <c r="K386" s="10">
        <v>2003.0</v>
      </c>
      <c r="L386" s="3"/>
      <c r="M386" s="4" t="s">
        <v>263</v>
      </c>
      <c r="N386" s="3"/>
      <c r="O386" s="3"/>
      <c r="P386" s="4" t="s">
        <v>8</v>
      </c>
      <c r="Q386" s="4" t="s">
        <v>1853</v>
      </c>
      <c r="R386" s="3"/>
    </row>
    <row r="387" ht="15.75" customHeight="1">
      <c r="A387" s="4" t="s">
        <v>1854</v>
      </c>
      <c r="B387" s="4" t="s">
        <v>1855</v>
      </c>
      <c r="C387" s="3"/>
      <c r="D387" s="3"/>
      <c r="E387" s="4" t="s">
        <v>1856</v>
      </c>
      <c r="F387" s="9" t="s">
        <v>1857</v>
      </c>
      <c r="G387" s="4" t="s">
        <v>41</v>
      </c>
      <c r="H387" s="4" t="s">
        <v>261</v>
      </c>
      <c r="I387" s="4" t="s">
        <v>262</v>
      </c>
      <c r="J387" s="4" t="s">
        <v>149</v>
      </c>
      <c r="K387" s="10">
        <v>2021.0</v>
      </c>
      <c r="L387" s="3"/>
      <c r="M387" s="4" t="s">
        <v>263</v>
      </c>
      <c r="N387" s="3"/>
      <c r="O387" s="3"/>
      <c r="P387" s="4" t="s">
        <v>8</v>
      </c>
      <c r="Q387" s="18" t="s">
        <v>264</v>
      </c>
      <c r="R387" s="3"/>
    </row>
    <row r="388" ht="15.75" customHeight="1">
      <c r="A388" s="4" t="s">
        <v>1858</v>
      </c>
      <c r="B388" s="4" t="s">
        <v>1859</v>
      </c>
      <c r="C388" s="3"/>
      <c r="D388" s="3"/>
      <c r="E388" s="4" t="s">
        <v>1860</v>
      </c>
      <c r="F388" s="9" t="s">
        <v>1861</v>
      </c>
      <c r="G388" s="4" t="s">
        <v>260</v>
      </c>
      <c r="H388" s="4" t="s">
        <v>261</v>
      </c>
      <c r="I388" s="4" t="s">
        <v>1862</v>
      </c>
      <c r="J388" s="4" t="s">
        <v>341</v>
      </c>
      <c r="K388" s="10">
        <v>2021.0</v>
      </c>
      <c r="L388" s="3"/>
      <c r="M388" s="4" t="s">
        <v>263</v>
      </c>
      <c r="N388" s="3"/>
      <c r="O388" s="3"/>
      <c r="P388" s="4" t="s">
        <v>8</v>
      </c>
      <c r="Q388" s="4" t="s">
        <v>371</v>
      </c>
      <c r="R388" s="3"/>
    </row>
    <row r="389" ht="15.75" customHeight="1">
      <c r="A389" s="6" t="s">
        <v>1863</v>
      </c>
      <c r="B389" s="6" t="s">
        <v>1864</v>
      </c>
      <c r="C389" s="6"/>
      <c r="D389" s="6"/>
      <c r="E389" s="6" t="s">
        <v>1865</v>
      </c>
      <c r="F389" s="7" t="s">
        <v>1866</v>
      </c>
      <c r="G389" s="8" t="s">
        <v>108</v>
      </c>
      <c r="H389" s="6" t="s">
        <v>27</v>
      </c>
      <c r="I389" s="6" t="s">
        <v>1867</v>
      </c>
      <c r="J389" s="6" t="s">
        <v>341</v>
      </c>
      <c r="K389" s="8">
        <v>2022.0</v>
      </c>
      <c r="L389" s="7" t="s">
        <v>30</v>
      </c>
      <c r="M389" s="6"/>
      <c r="N389" s="6"/>
      <c r="O389" s="6"/>
      <c r="P389" s="3"/>
      <c r="Q389" s="6"/>
      <c r="R389" s="6"/>
    </row>
    <row r="390" ht="15.75" customHeight="1">
      <c r="A390" s="6" t="s">
        <v>1868</v>
      </c>
      <c r="B390" s="6" t="s">
        <v>1869</v>
      </c>
      <c r="C390" s="6"/>
      <c r="D390" s="6"/>
      <c r="E390" s="6" t="s">
        <v>1870</v>
      </c>
      <c r="F390" s="7" t="s">
        <v>1871</v>
      </c>
      <c r="G390" s="8" t="s">
        <v>108</v>
      </c>
      <c r="H390" s="6" t="s">
        <v>27</v>
      </c>
      <c r="I390" s="6" t="s">
        <v>1872</v>
      </c>
      <c r="J390" s="6" t="s">
        <v>341</v>
      </c>
      <c r="K390" s="8">
        <v>2021.0</v>
      </c>
      <c r="L390" s="7" t="s">
        <v>30</v>
      </c>
      <c r="M390" s="14"/>
      <c r="N390" s="6"/>
      <c r="O390" s="6"/>
      <c r="P390" s="6"/>
      <c r="Q390" s="3"/>
      <c r="R390" s="3"/>
    </row>
    <row r="391" ht="15.75" customHeight="1">
      <c r="A391" s="6" t="s">
        <v>1873</v>
      </c>
      <c r="B391" s="6" t="s">
        <v>1874</v>
      </c>
      <c r="C391" s="6"/>
      <c r="D391" s="6"/>
      <c r="E391" s="6" t="s">
        <v>1875</v>
      </c>
      <c r="F391" s="7" t="s">
        <v>1876</v>
      </c>
      <c r="G391" s="8" t="s">
        <v>108</v>
      </c>
      <c r="H391" s="6" t="s">
        <v>27</v>
      </c>
      <c r="I391" s="6" t="s">
        <v>1877</v>
      </c>
      <c r="J391" s="6" t="s">
        <v>149</v>
      </c>
      <c r="K391" s="8">
        <v>2019.0</v>
      </c>
      <c r="L391" s="7" t="s">
        <v>30</v>
      </c>
      <c r="M391" s="3"/>
      <c r="N391" s="3"/>
      <c r="O391" s="3"/>
      <c r="P391" s="3"/>
      <c r="Q391" s="3"/>
      <c r="R391" s="3"/>
    </row>
    <row r="392" ht="15.75" customHeight="1">
      <c r="A392" s="4" t="s">
        <v>1878</v>
      </c>
      <c r="B392" s="4" t="s">
        <v>1879</v>
      </c>
      <c r="C392" s="3"/>
      <c r="D392" s="3"/>
      <c r="E392" s="4" t="s">
        <v>1880</v>
      </c>
      <c r="F392" s="9" t="s">
        <v>1881</v>
      </c>
      <c r="G392" s="4" t="s">
        <v>48</v>
      </c>
      <c r="H392" s="4" t="s">
        <v>261</v>
      </c>
      <c r="I392" s="4" t="s">
        <v>1882</v>
      </c>
      <c r="J392" s="4" t="s">
        <v>149</v>
      </c>
      <c r="K392" s="10">
        <v>2016.0</v>
      </c>
      <c r="L392" s="3"/>
      <c r="M392" s="4" t="s">
        <v>263</v>
      </c>
      <c r="N392" s="3"/>
      <c r="O392" s="3"/>
      <c r="P392" s="4" t="s">
        <v>8</v>
      </c>
      <c r="Q392" s="4" t="s">
        <v>264</v>
      </c>
      <c r="R392" s="3"/>
    </row>
    <row r="393" ht="15.75" customHeight="1">
      <c r="A393" s="6" t="s">
        <v>1883</v>
      </c>
      <c r="B393" s="6" t="s">
        <v>1884</v>
      </c>
      <c r="C393" s="6"/>
      <c r="D393" s="6"/>
      <c r="E393" s="6" t="s">
        <v>1885</v>
      </c>
      <c r="F393" s="7" t="s">
        <v>1886</v>
      </c>
      <c r="G393" s="8" t="s">
        <v>108</v>
      </c>
      <c r="H393" s="6" t="s">
        <v>27</v>
      </c>
      <c r="I393" s="6" t="s">
        <v>1887</v>
      </c>
      <c r="J393" s="6"/>
      <c r="K393" s="8">
        <v>2008.0</v>
      </c>
      <c r="L393" s="7" t="s">
        <v>30</v>
      </c>
      <c r="M393" s="3"/>
      <c r="N393" s="3"/>
      <c r="O393" s="3"/>
      <c r="P393" s="3"/>
      <c r="Q393" s="3"/>
      <c r="R393" s="3"/>
    </row>
    <row r="394" ht="15.75" customHeight="1">
      <c r="A394" s="6" t="s">
        <v>1888</v>
      </c>
      <c r="B394" s="6" t="s">
        <v>1889</v>
      </c>
      <c r="C394" s="6"/>
      <c r="D394" s="6"/>
      <c r="E394" s="6" t="s">
        <v>1890</v>
      </c>
      <c r="F394" s="7" t="s">
        <v>1891</v>
      </c>
      <c r="G394" s="8" t="s">
        <v>108</v>
      </c>
      <c r="H394" s="6" t="s">
        <v>27</v>
      </c>
      <c r="I394" s="6" t="s">
        <v>1892</v>
      </c>
      <c r="J394" s="6" t="s">
        <v>149</v>
      </c>
      <c r="K394" s="8">
        <v>2019.0</v>
      </c>
      <c r="L394" s="7" t="s">
        <v>30</v>
      </c>
      <c r="M394" s="6"/>
      <c r="N394" s="3"/>
      <c r="O394" s="3"/>
      <c r="P394" s="6"/>
      <c r="Q394" s="3"/>
      <c r="R394" s="6"/>
    </row>
    <row r="395" ht="15.75" customHeight="1">
      <c r="A395" s="6" t="s">
        <v>1893</v>
      </c>
      <c r="B395" s="6" t="s">
        <v>1894</v>
      </c>
      <c r="C395" s="6"/>
      <c r="D395" s="6"/>
      <c r="E395" s="6" t="s">
        <v>1895</v>
      </c>
      <c r="F395" s="7" t="s">
        <v>1896</v>
      </c>
      <c r="G395" s="8" t="s">
        <v>108</v>
      </c>
      <c r="H395" s="6" t="s">
        <v>27</v>
      </c>
      <c r="I395" s="6" t="s">
        <v>1897</v>
      </c>
      <c r="J395" s="6" t="s">
        <v>149</v>
      </c>
      <c r="K395" s="8">
        <v>2019.0</v>
      </c>
      <c r="L395" s="7" t="s">
        <v>30</v>
      </c>
      <c r="M395" s="6"/>
      <c r="N395" s="3"/>
      <c r="O395" s="3"/>
      <c r="P395" s="6"/>
      <c r="Q395" s="3"/>
      <c r="R395" s="6"/>
    </row>
    <row r="396" ht="15.75" customHeight="1">
      <c r="A396" s="4" t="s">
        <v>1898</v>
      </c>
      <c r="B396" s="4" t="s">
        <v>1899</v>
      </c>
      <c r="C396" s="3"/>
      <c r="D396" s="3"/>
      <c r="E396" s="4" t="s">
        <v>1900</v>
      </c>
      <c r="F396" s="9" t="s">
        <v>1901</v>
      </c>
      <c r="G396" s="4" t="s">
        <v>260</v>
      </c>
      <c r="H396" s="4" t="s">
        <v>261</v>
      </c>
      <c r="I396" s="4" t="s">
        <v>262</v>
      </c>
      <c r="J396" s="4" t="s">
        <v>149</v>
      </c>
      <c r="K396" s="10">
        <v>2019.0</v>
      </c>
      <c r="L396" s="3"/>
      <c r="M396" s="4" t="s">
        <v>263</v>
      </c>
      <c r="N396" s="3"/>
      <c r="O396" s="3"/>
      <c r="P396" s="4" t="s">
        <v>8</v>
      </c>
      <c r="Q396" s="4" t="s">
        <v>264</v>
      </c>
      <c r="R396" s="3"/>
    </row>
    <row r="397" ht="15.75" customHeight="1">
      <c r="A397" s="6" t="s">
        <v>1902</v>
      </c>
      <c r="B397" s="6" t="s">
        <v>1903</v>
      </c>
      <c r="C397" s="6"/>
      <c r="D397" s="6"/>
      <c r="E397" s="6" t="s">
        <v>1904</v>
      </c>
      <c r="F397" s="7" t="s">
        <v>1905</v>
      </c>
      <c r="G397" s="8" t="s">
        <v>41</v>
      </c>
      <c r="H397" s="6" t="s">
        <v>27</v>
      </c>
      <c r="I397" s="6" t="s">
        <v>1906</v>
      </c>
      <c r="J397" s="6" t="s">
        <v>29</v>
      </c>
      <c r="K397" s="8">
        <v>2003.0</v>
      </c>
      <c r="L397" s="7" t="s">
        <v>30</v>
      </c>
      <c r="M397" s="6"/>
      <c r="N397" s="3"/>
      <c r="O397" s="3"/>
      <c r="P397" s="3"/>
      <c r="Q397" s="3"/>
      <c r="R397" s="6"/>
    </row>
    <row r="398" ht="15.75" customHeight="1">
      <c r="A398" s="6" t="s">
        <v>1907</v>
      </c>
      <c r="B398" s="6" t="s">
        <v>1908</v>
      </c>
      <c r="C398" s="6"/>
      <c r="D398" s="6"/>
      <c r="E398" s="6" t="s">
        <v>1909</v>
      </c>
      <c r="F398" s="3"/>
      <c r="G398" s="8" t="s">
        <v>48</v>
      </c>
      <c r="H398" s="6" t="s">
        <v>27</v>
      </c>
      <c r="I398" s="6" t="s">
        <v>1910</v>
      </c>
      <c r="J398" s="6" t="s">
        <v>488</v>
      </c>
      <c r="K398" s="8">
        <v>2020.0</v>
      </c>
      <c r="L398" s="7" t="s">
        <v>30</v>
      </c>
      <c r="M398" s="14"/>
      <c r="N398" s="6"/>
      <c r="O398" s="6"/>
      <c r="P398" s="6"/>
      <c r="Q398" s="3"/>
      <c r="R398" s="3"/>
    </row>
    <row r="399" ht="15.75" customHeight="1">
      <c r="A399" s="6" t="s">
        <v>1911</v>
      </c>
      <c r="B399" s="6" t="s">
        <v>1912</v>
      </c>
      <c r="C399" s="6"/>
      <c r="D399" s="6"/>
      <c r="E399" s="3"/>
      <c r="F399" s="7" t="s">
        <v>1913</v>
      </c>
      <c r="G399" s="8" t="s">
        <v>108</v>
      </c>
      <c r="H399" s="6" t="s">
        <v>27</v>
      </c>
      <c r="I399" s="6" t="s">
        <v>1914</v>
      </c>
      <c r="J399" s="6" t="s">
        <v>29</v>
      </c>
      <c r="K399" s="8">
        <v>2020.0</v>
      </c>
      <c r="L399" s="7" t="s">
        <v>30</v>
      </c>
      <c r="M399" s="6"/>
      <c r="N399" s="6"/>
      <c r="O399" s="6"/>
      <c r="P399" s="6"/>
      <c r="Q399" s="3"/>
      <c r="R399" s="3"/>
    </row>
    <row r="400" ht="15.75" customHeight="1">
      <c r="A400" s="6" t="s">
        <v>1915</v>
      </c>
      <c r="B400" s="6" t="s">
        <v>1916</v>
      </c>
      <c r="C400" s="6"/>
      <c r="D400" s="6"/>
      <c r="E400" s="6" t="s">
        <v>1917</v>
      </c>
      <c r="F400" s="7" t="s">
        <v>1918</v>
      </c>
      <c r="G400" s="8" t="s">
        <v>108</v>
      </c>
      <c r="H400" s="6" t="s">
        <v>27</v>
      </c>
      <c r="I400" s="6" t="s">
        <v>1919</v>
      </c>
      <c r="J400" s="6" t="s">
        <v>29</v>
      </c>
      <c r="K400" s="8">
        <v>2017.0</v>
      </c>
      <c r="L400" s="7" t="s">
        <v>30</v>
      </c>
      <c r="M400" s="6"/>
      <c r="N400" s="6"/>
      <c r="O400" s="6"/>
      <c r="P400" s="6"/>
      <c r="Q400" s="6"/>
      <c r="R400" s="6"/>
    </row>
    <row r="401" ht="15.75" customHeight="1">
      <c r="A401" s="6" t="s">
        <v>1920</v>
      </c>
      <c r="B401" s="6" t="s">
        <v>1921</v>
      </c>
      <c r="C401" s="6"/>
      <c r="D401" s="6"/>
      <c r="E401" s="6" t="s">
        <v>1922</v>
      </c>
      <c r="F401" s="7" t="s">
        <v>1923</v>
      </c>
      <c r="G401" s="8" t="s">
        <v>108</v>
      </c>
      <c r="H401" s="6" t="s">
        <v>27</v>
      </c>
      <c r="I401" s="6" t="s">
        <v>1924</v>
      </c>
      <c r="J401" s="3"/>
      <c r="K401" s="8">
        <v>2014.0</v>
      </c>
      <c r="L401" s="7" t="s">
        <v>30</v>
      </c>
      <c r="M401" s="3"/>
      <c r="N401" s="3"/>
      <c r="O401" s="3"/>
      <c r="P401" s="3"/>
      <c r="Q401" s="3"/>
      <c r="R401" s="3"/>
    </row>
    <row r="402" ht="15.75" customHeight="1">
      <c r="A402" s="6" t="s">
        <v>1925</v>
      </c>
      <c r="B402" s="6" t="s">
        <v>1926</v>
      </c>
      <c r="C402" s="6"/>
      <c r="D402" s="6"/>
      <c r="E402" s="6" t="s">
        <v>1927</v>
      </c>
      <c r="F402" s="7" t="s">
        <v>1928</v>
      </c>
      <c r="G402" s="8" t="s">
        <v>108</v>
      </c>
      <c r="H402" s="6" t="s">
        <v>27</v>
      </c>
      <c r="I402" s="6" t="s">
        <v>1929</v>
      </c>
      <c r="J402" s="6"/>
      <c r="K402" s="8">
        <v>2012.0</v>
      </c>
      <c r="L402" s="7" t="s">
        <v>30</v>
      </c>
      <c r="M402" s="6"/>
      <c r="N402" s="6"/>
      <c r="O402" s="3"/>
      <c r="P402" s="3"/>
      <c r="Q402" s="3"/>
      <c r="R402" s="6"/>
    </row>
    <row r="403" ht="15.75" customHeight="1">
      <c r="A403" s="6" t="s">
        <v>1930</v>
      </c>
      <c r="B403" s="6" t="s">
        <v>1931</v>
      </c>
      <c r="C403" s="6"/>
      <c r="D403" s="6"/>
      <c r="E403" s="6" t="s">
        <v>1932</v>
      </c>
      <c r="F403" s="7" t="s">
        <v>1933</v>
      </c>
      <c r="G403" s="8" t="s">
        <v>108</v>
      </c>
      <c r="H403" s="6" t="s">
        <v>27</v>
      </c>
      <c r="I403" s="6" t="s">
        <v>1934</v>
      </c>
      <c r="J403" s="6" t="s">
        <v>29</v>
      </c>
      <c r="K403" s="8">
        <v>2021.0</v>
      </c>
      <c r="L403" s="21" t="s">
        <v>30</v>
      </c>
      <c r="M403" s="6"/>
      <c r="N403" s="6"/>
      <c r="O403" s="6"/>
      <c r="P403" s="6"/>
      <c r="Q403" s="6"/>
      <c r="R403" s="6"/>
    </row>
    <row r="404" ht="15.75" customHeight="1">
      <c r="A404" s="4" t="s">
        <v>1935</v>
      </c>
      <c r="B404" s="4" t="s">
        <v>1936</v>
      </c>
      <c r="C404" s="3"/>
      <c r="D404" s="3"/>
      <c r="E404" s="4" t="s">
        <v>1937</v>
      </c>
      <c r="F404" s="9" t="s">
        <v>1938</v>
      </c>
      <c r="G404" s="4" t="s">
        <v>260</v>
      </c>
      <c r="H404" s="4" t="s">
        <v>261</v>
      </c>
      <c r="I404" s="4" t="s">
        <v>1324</v>
      </c>
      <c r="J404" s="4" t="s">
        <v>149</v>
      </c>
      <c r="K404" s="10">
        <v>2013.0</v>
      </c>
      <c r="L404" s="3"/>
      <c r="M404" s="4" t="s">
        <v>263</v>
      </c>
      <c r="N404" s="3"/>
      <c r="O404" s="3"/>
      <c r="P404" s="4" t="s">
        <v>8</v>
      </c>
      <c r="Q404" s="4" t="s">
        <v>264</v>
      </c>
      <c r="R404" s="3"/>
    </row>
    <row r="405" ht="15.75" customHeight="1">
      <c r="A405" s="4" t="s">
        <v>1939</v>
      </c>
      <c r="B405" s="4" t="s">
        <v>1940</v>
      </c>
      <c r="C405" s="3"/>
      <c r="D405" s="3"/>
      <c r="E405" s="4" t="s">
        <v>1941</v>
      </c>
      <c r="F405" s="3"/>
      <c r="G405" s="4" t="s">
        <v>260</v>
      </c>
      <c r="H405" s="4" t="s">
        <v>261</v>
      </c>
      <c r="I405" s="3"/>
      <c r="J405" s="4" t="s">
        <v>295</v>
      </c>
      <c r="K405" s="10">
        <v>2005.0</v>
      </c>
      <c r="L405" s="3"/>
      <c r="M405" s="4" t="s">
        <v>586</v>
      </c>
      <c r="N405" s="3"/>
      <c r="O405" s="3"/>
      <c r="P405" s="4" t="s">
        <v>587</v>
      </c>
      <c r="Q405" s="4" t="s">
        <v>588</v>
      </c>
      <c r="R405" s="3"/>
    </row>
    <row r="406" ht="15.75" customHeight="1">
      <c r="A406" s="6" t="s">
        <v>1942</v>
      </c>
      <c r="B406" s="6" t="s">
        <v>1943</v>
      </c>
      <c r="C406" s="6"/>
      <c r="D406" s="6"/>
      <c r="E406" s="6" t="s">
        <v>1944</v>
      </c>
      <c r="F406" s="7" t="s">
        <v>1945</v>
      </c>
      <c r="G406" s="8" t="s">
        <v>48</v>
      </c>
      <c r="H406" s="6" t="s">
        <v>27</v>
      </c>
      <c r="I406" s="6" t="s">
        <v>1946</v>
      </c>
      <c r="J406" s="6" t="s">
        <v>149</v>
      </c>
      <c r="K406" s="8">
        <v>2022.0</v>
      </c>
      <c r="L406" s="7" t="s">
        <v>30</v>
      </c>
      <c r="M406" s="6"/>
      <c r="N406" s="6"/>
      <c r="O406" s="6"/>
      <c r="P406" s="3"/>
      <c r="Q406" s="6"/>
      <c r="R406" s="6"/>
    </row>
    <row r="407" ht="15.75" customHeight="1">
      <c r="A407" s="4" t="s">
        <v>1947</v>
      </c>
      <c r="B407" s="4" t="s">
        <v>1948</v>
      </c>
      <c r="C407" s="3"/>
      <c r="D407" s="3"/>
      <c r="E407" s="4" t="s">
        <v>1949</v>
      </c>
      <c r="F407" s="9" t="s">
        <v>1950</v>
      </c>
      <c r="G407" s="4" t="s">
        <v>48</v>
      </c>
      <c r="H407" s="4" t="s">
        <v>261</v>
      </c>
      <c r="I407" s="4" t="s">
        <v>1951</v>
      </c>
      <c r="J407" s="4" t="s">
        <v>295</v>
      </c>
      <c r="K407" s="10">
        <v>2005.0</v>
      </c>
      <c r="L407" s="3"/>
      <c r="M407" s="4" t="s">
        <v>263</v>
      </c>
      <c r="N407" s="3"/>
      <c r="O407" s="3"/>
      <c r="P407" s="4" t="s">
        <v>8</v>
      </c>
      <c r="Q407" s="4" t="s">
        <v>1952</v>
      </c>
      <c r="R407" s="3"/>
    </row>
    <row r="408" ht="15.75" customHeight="1">
      <c r="A408" s="6" t="s">
        <v>1953</v>
      </c>
      <c r="B408" s="6" t="s">
        <v>1954</v>
      </c>
      <c r="C408" s="6"/>
      <c r="D408" s="6"/>
      <c r="E408" s="6" t="s">
        <v>1955</v>
      </c>
      <c r="F408" s="7" t="s">
        <v>1956</v>
      </c>
      <c r="G408" s="8" t="s">
        <v>108</v>
      </c>
      <c r="H408" s="6" t="s">
        <v>27</v>
      </c>
      <c r="I408" s="6" t="s">
        <v>1957</v>
      </c>
      <c r="J408" s="3"/>
      <c r="K408" s="8">
        <v>2022.0</v>
      </c>
      <c r="L408" s="13" t="s">
        <v>30</v>
      </c>
      <c r="M408" s="6"/>
      <c r="N408" s="6"/>
      <c r="O408" s="6"/>
      <c r="P408" s="3"/>
      <c r="Q408" s="6"/>
      <c r="R408" s="3"/>
    </row>
    <row r="409" ht="15.75" customHeight="1">
      <c r="A409" s="4" t="s">
        <v>1958</v>
      </c>
      <c r="B409" s="4" t="s">
        <v>1959</v>
      </c>
      <c r="C409" s="3"/>
      <c r="D409" s="3"/>
      <c r="E409" s="4" t="s">
        <v>1960</v>
      </c>
      <c r="F409" s="9" t="s">
        <v>1961</v>
      </c>
      <c r="G409" s="4" t="s">
        <v>260</v>
      </c>
      <c r="H409" s="4" t="s">
        <v>261</v>
      </c>
      <c r="I409" s="4" t="s">
        <v>370</v>
      </c>
      <c r="J409" s="4" t="s">
        <v>341</v>
      </c>
      <c r="K409" s="10">
        <v>2002.0</v>
      </c>
      <c r="L409" s="3"/>
      <c r="M409" s="4" t="s">
        <v>263</v>
      </c>
      <c r="N409" s="3"/>
      <c r="O409" s="3"/>
      <c r="P409" s="4" t="s">
        <v>8</v>
      </c>
      <c r="Q409" s="4" t="s">
        <v>577</v>
      </c>
      <c r="R409" s="3"/>
    </row>
    <row r="410" ht="15.75" customHeight="1">
      <c r="A410" s="6" t="s">
        <v>1962</v>
      </c>
      <c r="B410" s="6" t="s">
        <v>1963</v>
      </c>
      <c r="C410" s="6"/>
      <c r="D410" s="6"/>
      <c r="E410" s="6" t="s">
        <v>1964</v>
      </c>
      <c r="F410" s="7" t="s">
        <v>1965</v>
      </c>
      <c r="G410" s="8" t="s">
        <v>41</v>
      </c>
      <c r="H410" s="6" t="s">
        <v>27</v>
      </c>
      <c r="I410" s="6" t="s">
        <v>1966</v>
      </c>
      <c r="J410" s="6" t="s">
        <v>341</v>
      </c>
      <c r="K410" s="8">
        <v>2005.0</v>
      </c>
      <c r="L410" s="7" t="s">
        <v>30</v>
      </c>
      <c r="M410" s="6"/>
      <c r="N410" s="3"/>
      <c r="O410" s="3"/>
      <c r="P410" s="3"/>
      <c r="Q410" s="3"/>
      <c r="R410" s="6"/>
    </row>
    <row r="411" ht="15.75" customHeight="1">
      <c r="A411" s="4" t="s">
        <v>1967</v>
      </c>
      <c r="B411" s="4" t="s">
        <v>1968</v>
      </c>
      <c r="C411" s="3"/>
      <c r="D411" s="3"/>
      <c r="E411" s="4" t="s">
        <v>33</v>
      </c>
      <c r="F411" s="9" t="str">
        <f>"https://doi.org/"&amp;M411</f>
        <v>https://doi.org/10.1113/jphysiol.1973.sp010231</v>
      </c>
      <c r="G411" s="10" t="s">
        <v>58</v>
      </c>
      <c r="H411" s="10" t="s">
        <v>35</v>
      </c>
      <c r="I411" s="4" t="s">
        <v>1969</v>
      </c>
      <c r="J411" s="10" t="s">
        <v>33</v>
      </c>
      <c r="K411" s="10">
        <v>1973.0</v>
      </c>
      <c r="L411" s="10" t="s">
        <v>33</v>
      </c>
      <c r="M411" s="4" t="s">
        <v>1970</v>
      </c>
      <c r="N411" s="3"/>
      <c r="O411" s="3"/>
      <c r="P411" s="3"/>
      <c r="Q411" s="3"/>
      <c r="R411" s="3"/>
    </row>
    <row r="412" ht="15.75" customHeight="1">
      <c r="A412" s="6" t="s">
        <v>1971</v>
      </c>
      <c r="B412" s="6" t="s">
        <v>1972</v>
      </c>
      <c r="C412" s="6"/>
      <c r="D412" s="6"/>
      <c r="E412" s="6" t="s">
        <v>1973</v>
      </c>
      <c r="F412" s="7" t="s">
        <v>1974</v>
      </c>
      <c r="G412" s="8" t="s">
        <v>108</v>
      </c>
      <c r="H412" s="6" t="s">
        <v>27</v>
      </c>
      <c r="I412" s="6" t="s">
        <v>1975</v>
      </c>
      <c r="J412" s="6" t="s">
        <v>29</v>
      </c>
      <c r="K412" s="8">
        <v>2021.0</v>
      </c>
      <c r="L412" s="13" t="s">
        <v>30</v>
      </c>
      <c r="M412" s="6"/>
      <c r="N412" s="6"/>
      <c r="O412" s="6"/>
      <c r="P412" s="6"/>
      <c r="Q412" s="3"/>
      <c r="R412" s="6"/>
    </row>
    <row r="413" ht="15.75" customHeight="1">
      <c r="A413" s="6" t="s">
        <v>1976</v>
      </c>
      <c r="B413" s="6" t="s">
        <v>1977</v>
      </c>
      <c r="C413" s="6"/>
      <c r="D413" s="6"/>
      <c r="E413" s="6" t="s">
        <v>1978</v>
      </c>
      <c r="F413" s="7" t="s">
        <v>1979</v>
      </c>
      <c r="G413" s="8" t="s">
        <v>108</v>
      </c>
      <c r="H413" s="6" t="s">
        <v>27</v>
      </c>
      <c r="I413" s="6" t="s">
        <v>1980</v>
      </c>
      <c r="J413" s="6" t="s">
        <v>377</v>
      </c>
      <c r="K413" s="8">
        <v>2020.0</v>
      </c>
      <c r="L413" s="13" t="s">
        <v>30</v>
      </c>
      <c r="M413" s="6"/>
      <c r="N413" s="3"/>
      <c r="O413" s="3"/>
      <c r="P413" s="6"/>
      <c r="Q413" s="3"/>
      <c r="R413" s="6"/>
    </row>
    <row r="414" ht="15.75" customHeight="1">
      <c r="A414" s="6" t="s">
        <v>1981</v>
      </c>
      <c r="B414" s="6" t="s">
        <v>1982</v>
      </c>
      <c r="C414" s="6"/>
      <c r="D414" s="6"/>
      <c r="E414" s="6" t="s">
        <v>1983</v>
      </c>
      <c r="F414" s="3"/>
      <c r="G414" s="8" t="s">
        <v>108</v>
      </c>
      <c r="H414" s="6" t="s">
        <v>27</v>
      </c>
      <c r="I414" s="6" t="s">
        <v>1984</v>
      </c>
      <c r="J414" s="3"/>
      <c r="K414" s="8">
        <v>2016.0</v>
      </c>
      <c r="L414" s="7" t="s">
        <v>30</v>
      </c>
      <c r="M414" s="3"/>
      <c r="N414" s="3"/>
      <c r="O414" s="3"/>
      <c r="P414" s="3"/>
      <c r="Q414" s="3"/>
      <c r="R414" s="3"/>
    </row>
    <row r="415" ht="15.75" customHeight="1">
      <c r="A415" s="6" t="s">
        <v>1985</v>
      </c>
      <c r="B415" s="6" t="s">
        <v>1986</v>
      </c>
      <c r="C415" s="6"/>
      <c r="D415" s="6"/>
      <c r="E415" s="6" t="s">
        <v>1987</v>
      </c>
      <c r="F415" s="3"/>
      <c r="G415" s="8" t="s">
        <v>108</v>
      </c>
      <c r="H415" s="6" t="s">
        <v>27</v>
      </c>
      <c r="I415" s="6" t="s">
        <v>1988</v>
      </c>
      <c r="J415" s="6"/>
      <c r="K415" s="8">
        <v>2011.0</v>
      </c>
      <c r="L415" s="7" t="s">
        <v>30</v>
      </c>
      <c r="M415" s="3"/>
      <c r="N415" s="3"/>
      <c r="O415" s="3"/>
      <c r="P415" s="3"/>
      <c r="Q415" s="3"/>
      <c r="R415" s="3"/>
    </row>
    <row r="416" ht="15.75" customHeight="1">
      <c r="A416" s="6" t="s">
        <v>1989</v>
      </c>
      <c r="B416" s="6" t="s">
        <v>1990</v>
      </c>
      <c r="C416" s="6"/>
      <c r="D416" s="6"/>
      <c r="E416" s="6" t="s">
        <v>1991</v>
      </c>
      <c r="F416" s="7" t="s">
        <v>1992</v>
      </c>
      <c r="G416" s="8" t="s">
        <v>108</v>
      </c>
      <c r="H416" s="6" t="s">
        <v>27</v>
      </c>
      <c r="I416" s="6" t="s">
        <v>1993</v>
      </c>
      <c r="J416" s="6" t="s">
        <v>341</v>
      </c>
      <c r="K416" s="8">
        <v>2020.0</v>
      </c>
      <c r="L416" s="7" t="s">
        <v>30</v>
      </c>
      <c r="M416" s="6"/>
      <c r="N416" s="6"/>
      <c r="O416" s="6"/>
      <c r="P416" s="6"/>
      <c r="Q416" s="3"/>
      <c r="R416" s="3"/>
    </row>
    <row r="417" ht="15.75" customHeight="1">
      <c r="A417" s="4" t="s">
        <v>1994</v>
      </c>
      <c r="B417" s="4" t="s">
        <v>1995</v>
      </c>
      <c r="C417" s="3"/>
      <c r="D417" s="3"/>
      <c r="E417" s="4" t="s">
        <v>1996</v>
      </c>
      <c r="F417" s="3"/>
      <c r="G417" s="4" t="s">
        <v>260</v>
      </c>
      <c r="H417" s="4" t="s">
        <v>261</v>
      </c>
      <c r="I417" s="4" t="s">
        <v>1997</v>
      </c>
      <c r="J417" s="4" t="s">
        <v>341</v>
      </c>
      <c r="K417" s="10">
        <v>2013.0</v>
      </c>
      <c r="L417" s="3"/>
      <c r="M417" s="4" t="s">
        <v>263</v>
      </c>
      <c r="N417" s="3"/>
      <c r="O417" s="3"/>
      <c r="P417" s="4" t="s">
        <v>8</v>
      </c>
      <c r="Q417" s="4" t="s">
        <v>408</v>
      </c>
      <c r="R417" s="3"/>
    </row>
    <row r="418" ht="15.75" customHeight="1">
      <c r="A418" s="6" t="s">
        <v>1998</v>
      </c>
      <c r="B418" s="6" t="s">
        <v>1999</v>
      </c>
      <c r="C418" s="6"/>
      <c r="D418" s="6"/>
      <c r="E418" s="6" t="s">
        <v>2000</v>
      </c>
      <c r="F418" s="7" t="s">
        <v>2001</v>
      </c>
      <c r="G418" s="8" t="s">
        <v>108</v>
      </c>
      <c r="H418" s="6" t="s">
        <v>27</v>
      </c>
      <c r="I418" s="6" t="s">
        <v>2002</v>
      </c>
      <c r="J418" s="6" t="s">
        <v>29</v>
      </c>
      <c r="K418" s="8">
        <v>2006.0</v>
      </c>
      <c r="L418" s="7" t="s">
        <v>30</v>
      </c>
      <c r="M418" s="6"/>
      <c r="N418" s="3"/>
      <c r="O418" s="3"/>
      <c r="P418" s="6"/>
      <c r="Q418" s="3"/>
      <c r="R418" s="3"/>
    </row>
    <row r="419" ht="15.75" customHeight="1">
      <c r="A419" s="6" t="s">
        <v>2003</v>
      </c>
      <c r="B419" s="6" t="s">
        <v>2004</v>
      </c>
      <c r="C419" s="6"/>
      <c r="D419" s="6"/>
      <c r="E419" s="6" t="s">
        <v>2005</v>
      </c>
      <c r="F419" s="3"/>
      <c r="G419" s="8" t="s">
        <v>108</v>
      </c>
      <c r="H419" s="6" t="s">
        <v>27</v>
      </c>
      <c r="I419" s="6" t="s">
        <v>2006</v>
      </c>
      <c r="J419" s="3"/>
      <c r="K419" s="8">
        <v>2022.0</v>
      </c>
      <c r="L419" s="13" t="s">
        <v>30</v>
      </c>
      <c r="M419" s="6"/>
      <c r="N419" s="6"/>
      <c r="O419" s="6"/>
      <c r="P419" s="3"/>
      <c r="Q419" s="6"/>
      <c r="R419" s="3"/>
    </row>
    <row r="420" ht="15.75" customHeight="1">
      <c r="A420" s="4" t="s">
        <v>2007</v>
      </c>
      <c r="B420" s="4" t="s">
        <v>2008</v>
      </c>
      <c r="C420" s="3"/>
      <c r="D420" s="3"/>
      <c r="E420" s="4" t="s">
        <v>2009</v>
      </c>
      <c r="F420" s="9" t="s">
        <v>2010</v>
      </c>
      <c r="G420" s="4" t="s">
        <v>58</v>
      </c>
      <c r="H420" s="4" t="s">
        <v>293</v>
      </c>
      <c r="I420" s="4" t="s">
        <v>294</v>
      </c>
      <c r="J420" s="4" t="s">
        <v>295</v>
      </c>
      <c r="K420" s="4" t="s">
        <v>263</v>
      </c>
      <c r="L420" s="3"/>
      <c r="M420" s="3"/>
      <c r="N420" s="4" t="s">
        <v>8</v>
      </c>
      <c r="O420" s="4" t="s">
        <v>296</v>
      </c>
      <c r="P420" s="10">
        <v>2017.0</v>
      </c>
      <c r="Q420" s="3"/>
      <c r="R420" s="10">
        <v>31.0</v>
      </c>
    </row>
    <row r="421" ht="15.75" customHeight="1">
      <c r="A421" s="6" t="s">
        <v>2011</v>
      </c>
      <c r="B421" s="6" t="s">
        <v>2012</v>
      </c>
      <c r="C421" s="6"/>
      <c r="D421" s="6"/>
      <c r="E421" s="6" t="s">
        <v>2013</v>
      </c>
      <c r="F421" s="7" t="s">
        <v>2014</v>
      </c>
      <c r="G421" s="8" t="s">
        <v>108</v>
      </c>
      <c r="H421" s="6" t="s">
        <v>27</v>
      </c>
      <c r="I421" s="6" t="s">
        <v>2015</v>
      </c>
      <c r="J421" s="3"/>
      <c r="K421" s="8">
        <v>2014.0</v>
      </c>
      <c r="L421" s="7" t="s">
        <v>30</v>
      </c>
      <c r="M421" s="3"/>
      <c r="N421" s="3"/>
      <c r="O421" s="3"/>
      <c r="P421" s="3"/>
      <c r="Q421" s="3"/>
      <c r="R421" s="3"/>
    </row>
    <row r="422" ht="15.75" customHeight="1">
      <c r="A422" s="6" t="s">
        <v>2016</v>
      </c>
      <c r="B422" s="6" t="s">
        <v>2017</v>
      </c>
      <c r="C422" s="6"/>
      <c r="D422" s="6"/>
      <c r="E422" s="6" t="s">
        <v>2018</v>
      </c>
      <c r="F422" s="7" t="s">
        <v>2019</v>
      </c>
      <c r="G422" s="8" t="s">
        <v>108</v>
      </c>
      <c r="H422" s="6" t="s">
        <v>27</v>
      </c>
      <c r="I422" s="6" t="s">
        <v>2020</v>
      </c>
      <c r="J422" s="6" t="s">
        <v>29</v>
      </c>
      <c r="K422" s="8">
        <v>2020.0</v>
      </c>
      <c r="L422" s="7" t="s">
        <v>30</v>
      </c>
      <c r="M422" s="6"/>
      <c r="N422" s="6"/>
      <c r="O422" s="3"/>
      <c r="P422" s="6"/>
      <c r="Q422" s="6"/>
      <c r="R422" s="3"/>
    </row>
    <row r="423" ht="15.75" customHeight="1">
      <c r="A423" s="6" t="s">
        <v>2021</v>
      </c>
      <c r="B423" s="6" t="s">
        <v>2022</v>
      </c>
      <c r="C423" s="6"/>
      <c r="D423" s="6"/>
      <c r="E423" s="6" t="s">
        <v>2023</v>
      </c>
      <c r="F423" s="7" t="s">
        <v>2024</v>
      </c>
      <c r="G423" s="8" t="s">
        <v>108</v>
      </c>
      <c r="H423" s="6" t="s">
        <v>27</v>
      </c>
      <c r="I423" s="6" t="s">
        <v>2025</v>
      </c>
      <c r="J423" s="6" t="s">
        <v>29</v>
      </c>
      <c r="K423" s="8">
        <v>2006.0</v>
      </c>
      <c r="L423" s="7" t="s">
        <v>30</v>
      </c>
      <c r="M423" s="6"/>
      <c r="N423" s="3"/>
      <c r="O423" s="6"/>
      <c r="P423" s="3"/>
      <c r="Q423" s="3"/>
      <c r="R423" s="3"/>
    </row>
    <row r="424" ht="15.75" customHeight="1">
      <c r="A424" s="4" t="s">
        <v>2026</v>
      </c>
      <c r="B424" s="4" t="s">
        <v>2027</v>
      </c>
      <c r="C424" s="3"/>
      <c r="D424" s="3"/>
      <c r="E424" s="4" t="s">
        <v>2028</v>
      </c>
      <c r="F424" s="9" t="s">
        <v>2029</v>
      </c>
      <c r="G424" s="4" t="s">
        <v>48</v>
      </c>
      <c r="H424" s="4" t="s">
        <v>261</v>
      </c>
      <c r="I424" s="4" t="s">
        <v>1882</v>
      </c>
      <c r="J424" s="4" t="s">
        <v>149</v>
      </c>
      <c r="K424" s="10">
        <v>2023.0</v>
      </c>
      <c r="L424" s="3"/>
      <c r="M424" s="4" t="s">
        <v>263</v>
      </c>
      <c r="N424" s="3"/>
      <c r="O424" s="3"/>
      <c r="P424" s="4" t="s">
        <v>8</v>
      </c>
      <c r="Q424" s="4" t="s">
        <v>264</v>
      </c>
      <c r="R424" s="3"/>
    </row>
    <row r="425" ht="15.75" customHeight="1">
      <c r="A425" s="4" t="s">
        <v>2030</v>
      </c>
      <c r="B425" s="4" t="s">
        <v>2031</v>
      </c>
      <c r="C425" s="3" t="s">
        <v>425</v>
      </c>
      <c r="D425" s="4" t="s">
        <v>2032</v>
      </c>
      <c r="E425" s="4" t="s">
        <v>2033</v>
      </c>
      <c r="F425" s="5" t="str">
        <f>HYPERLINK("http://dx.doi.org/10.1086/341182","http://dx.doi.org/10.1086/341182")</f>
        <v>http://dx.doi.org/10.1086/341182</v>
      </c>
      <c r="G425" s="3"/>
      <c r="H425" s="3"/>
      <c r="I425" s="3"/>
      <c r="J425" s="3"/>
      <c r="K425" s="3"/>
      <c r="L425" s="3"/>
      <c r="M425" s="3"/>
      <c r="N425" s="3"/>
      <c r="O425" s="3"/>
      <c r="P425" s="3"/>
      <c r="Q425" s="3"/>
      <c r="R425" s="3"/>
    </row>
    <row r="426" ht="15.75" customHeight="1">
      <c r="A426" s="6" t="s">
        <v>2034</v>
      </c>
      <c r="B426" s="6" t="s">
        <v>2035</v>
      </c>
      <c r="C426" s="6"/>
      <c r="D426" s="6"/>
      <c r="E426" s="6" t="s">
        <v>2036</v>
      </c>
      <c r="F426" s="7" t="s">
        <v>2037</v>
      </c>
      <c r="G426" s="8" t="s">
        <v>108</v>
      </c>
      <c r="H426" s="6" t="s">
        <v>27</v>
      </c>
      <c r="I426" s="6" t="s">
        <v>2038</v>
      </c>
      <c r="J426" s="6" t="s">
        <v>29</v>
      </c>
      <c r="K426" s="8">
        <v>2020.0</v>
      </c>
      <c r="L426" s="7" t="s">
        <v>30</v>
      </c>
      <c r="M426" s="6"/>
      <c r="N426" s="6"/>
      <c r="O426" s="3"/>
      <c r="P426" s="6"/>
      <c r="Q426" s="6"/>
      <c r="R426" s="3"/>
    </row>
    <row r="427" ht="15.75" customHeight="1">
      <c r="A427" s="4" t="s">
        <v>2039</v>
      </c>
      <c r="B427" s="4" t="s">
        <v>2040</v>
      </c>
      <c r="C427" s="3"/>
      <c r="D427" s="3"/>
      <c r="E427" s="4" t="s">
        <v>33</v>
      </c>
      <c r="F427" s="9" t="str">
        <f>"https://doi.org/"&amp;M427</f>
        <v>https://doi.org/10.1089/can.2021.0145</v>
      </c>
      <c r="G427" s="10" t="s">
        <v>58</v>
      </c>
      <c r="H427" s="10" t="s">
        <v>35</v>
      </c>
      <c r="I427" s="4" t="s">
        <v>2041</v>
      </c>
      <c r="J427" s="10" t="s">
        <v>33</v>
      </c>
      <c r="K427" s="10">
        <v>2023.0</v>
      </c>
      <c r="L427" s="10" t="s">
        <v>33</v>
      </c>
      <c r="M427" s="4" t="s">
        <v>2042</v>
      </c>
      <c r="N427" s="3"/>
      <c r="O427" s="3"/>
      <c r="P427" s="3"/>
      <c r="Q427" s="3"/>
      <c r="R427" s="3"/>
    </row>
    <row r="428" ht="15.75" customHeight="1">
      <c r="A428" s="4" t="s">
        <v>2043</v>
      </c>
      <c r="B428" s="4" t="s">
        <v>2044</v>
      </c>
      <c r="C428" s="3"/>
      <c r="D428" s="3"/>
      <c r="E428" s="4" t="s">
        <v>2045</v>
      </c>
      <c r="F428" s="9" t="s">
        <v>2046</v>
      </c>
      <c r="G428" s="4" t="s">
        <v>48</v>
      </c>
      <c r="H428" s="4" t="s">
        <v>261</v>
      </c>
      <c r="I428" s="4" t="s">
        <v>2047</v>
      </c>
      <c r="J428" s="4" t="s">
        <v>341</v>
      </c>
      <c r="K428" s="10">
        <v>2018.0</v>
      </c>
      <c r="L428" s="3"/>
      <c r="M428" s="4" t="s">
        <v>263</v>
      </c>
      <c r="N428" s="3"/>
      <c r="O428" s="3"/>
      <c r="P428" s="4" t="s">
        <v>8</v>
      </c>
      <c r="Q428" s="4" t="s">
        <v>572</v>
      </c>
      <c r="R428" s="3"/>
    </row>
    <row r="429" ht="15.75" customHeight="1">
      <c r="A429" s="6" t="s">
        <v>2048</v>
      </c>
      <c r="B429" s="6" t="s">
        <v>2049</v>
      </c>
      <c r="C429" s="6"/>
      <c r="D429" s="6"/>
      <c r="E429" s="6" t="s">
        <v>2050</v>
      </c>
      <c r="F429" s="7" t="s">
        <v>2051</v>
      </c>
      <c r="G429" s="8" t="s">
        <v>108</v>
      </c>
      <c r="H429" s="6" t="s">
        <v>27</v>
      </c>
      <c r="I429" s="6" t="s">
        <v>2052</v>
      </c>
      <c r="J429" s="6" t="s">
        <v>29</v>
      </c>
      <c r="K429" s="8">
        <v>2005.0</v>
      </c>
      <c r="L429" s="7" t="s">
        <v>30</v>
      </c>
      <c r="M429" s="6"/>
      <c r="N429" s="3"/>
      <c r="O429" s="3"/>
      <c r="P429" s="3"/>
      <c r="Q429" s="3"/>
      <c r="R429" s="3"/>
    </row>
    <row r="430" ht="15.75" customHeight="1">
      <c r="A430" s="6" t="s">
        <v>2053</v>
      </c>
      <c r="B430" s="6" t="s">
        <v>2054</v>
      </c>
      <c r="C430" s="6"/>
      <c r="D430" s="6"/>
      <c r="E430" s="6" t="s">
        <v>2055</v>
      </c>
      <c r="F430" s="7" t="s">
        <v>2056</v>
      </c>
      <c r="G430" s="8" t="s">
        <v>48</v>
      </c>
      <c r="H430" s="6" t="s">
        <v>27</v>
      </c>
      <c r="I430" s="6" t="s">
        <v>2057</v>
      </c>
      <c r="J430" s="6" t="s">
        <v>231</v>
      </c>
      <c r="K430" s="8">
        <v>2023.0</v>
      </c>
      <c r="L430" s="7" t="s">
        <v>30</v>
      </c>
      <c r="M430" s="6"/>
      <c r="N430" s="6"/>
      <c r="O430" s="6"/>
      <c r="P430" s="6"/>
      <c r="Q430" s="3"/>
      <c r="R430" s="3"/>
    </row>
    <row r="431" ht="15.75" customHeight="1">
      <c r="A431" s="6" t="s">
        <v>2058</v>
      </c>
      <c r="B431" s="6" t="s">
        <v>2059</v>
      </c>
      <c r="C431" s="6"/>
      <c r="D431" s="6"/>
      <c r="E431" s="6" t="s">
        <v>2060</v>
      </c>
      <c r="F431" s="3"/>
      <c r="G431" s="8" t="s">
        <v>108</v>
      </c>
      <c r="H431" s="6" t="s">
        <v>27</v>
      </c>
      <c r="I431" s="6" t="s">
        <v>2061</v>
      </c>
      <c r="J431" s="6" t="s">
        <v>149</v>
      </c>
      <c r="K431" s="8">
        <v>2021.0</v>
      </c>
      <c r="L431" s="7" t="s">
        <v>30</v>
      </c>
      <c r="M431" s="14"/>
      <c r="N431" s="3"/>
      <c r="O431" s="6"/>
      <c r="P431" s="6"/>
      <c r="Q431" s="3"/>
      <c r="R431" s="3"/>
    </row>
    <row r="432" ht="15.75" customHeight="1">
      <c r="A432" s="6" t="s">
        <v>2062</v>
      </c>
      <c r="B432" s="6" t="s">
        <v>2063</v>
      </c>
      <c r="C432" s="6"/>
      <c r="D432" s="6"/>
      <c r="E432" s="6" t="s">
        <v>2064</v>
      </c>
      <c r="F432" s="3"/>
      <c r="G432" s="8" t="s">
        <v>48</v>
      </c>
      <c r="H432" s="6" t="s">
        <v>27</v>
      </c>
      <c r="I432" s="6" t="s">
        <v>2065</v>
      </c>
      <c r="J432" s="6"/>
      <c r="K432" s="8">
        <v>2012.0</v>
      </c>
      <c r="L432" s="7" t="s">
        <v>30</v>
      </c>
      <c r="M432" s="6"/>
      <c r="N432" s="6"/>
      <c r="O432" s="6"/>
      <c r="P432" s="6"/>
      <c r="Q432" s="6"/>
      <c r="R432" s="6"/>
    </row>
    <row r="433" ht="15.75" customHeight="1">
      <c r="A433" s="6" t="s">
        <v>2066</v>
      </c>
      <c r="B433" s="6" t="s">
        <v>2067</v>
      </c>
      <c r="C433" s="6"/>
      <c r="D433" s="6"/>
      <c r="E433" s="6" t="s">
        <v>2068</v>
      </c>
      <c r="F433" s="7" t="s">
        <v>2069</v>
      </c>
      <c r="G433" s="8" t="s">
        <v>108</v>
      </c>
      <c r="H433" s="6" t="s">
        <v>27</v>
      </c>
      <c r="I433" s="6" t="s">
        <v>2070</v>
      </c>
      <c r="J433" s="6" t="s">
        <v>341</v>
      </c>
      <c r="K433" s="8">
        <v>2010.0</v>
      </c>
      <c r="L433" s="7" t="s">
        <v>30</v>
      </c>
      <c r="M433" s="6"/>
      <c r="N433" s="6"/>
      <c r="O433" s="3"/>
      <c r="P433" s="3"/>
      <c r="Q433" s="3"/>
      <c r="R433" s="3"/>
    </row>
    <row r="434" ht="15.75" customHeight="1">
      <c r="A434" s="6" t="s">
        <v>2071</v>
      </c>
      <c r="B434" s="6" t="s">
        <v>2072</v>
      </c>
      <c r="C434" s="6"/>
      <c r="D434" s="6"/>
      <c r="E434" s="6" t="s">
        <v>2073</v>
      </c>
      <c r="F434" s="7" t="s">
        <v>2074</v>
      </c>
      <c r="G434" s="8" t="s">
        <v>108</v>
      </c>
      <c r="H434" s="6" t="s">
        <v>27</v>
      </c>
      <c r="I434" s="6" t="s">
        <v>2075</v>
      </c>
      <c r="J434" s="6" t="s">
        <v>341</v>
      </c>
      <c r="K434" s="8">
        <v>2023.0</v>
      </c>
      <c r="L434" s="7" t="s">
        <v>30</v>
      </c>
      <c r="M434" s="6"/>
      <c r="N434" s="3"/>
      <c r="O434" s="6"/>
      <c r="P434" s="6"/>
      <c r="Q434" s="6"/>
      <c r="R434" s="3"/>
    </row>
    <row r="435" ht="15.75" customHeight="1">
      <c r="A435" s="6" t="s">
        <v>2076</v>
      </c>
      <c r="B435" s="6" t="s">
        <v>2077</v>
      </c>
      <c r="C435" s="6"/>
      <c r="D435" s="6"/>
      <c r="E435" s="6" t="s">
        <v>2078</v>
      </c>
      <c r="F435" s="7" t="s">
        <v>2079</v>
      </c>
      <c r="G435" s="8" t="s">
        <v>108</v>
      </c>
      <c r="H435" s="6" t="s">
        <v>27</v>
      </c>
      <c r="I435" s="6" t="s">
        <v>2080</v>
      </c>
      <c r="J435" s="6"/>
      <c r="K435" s="8">
        <v>2013.0</v>
      </c>
      <c r="L435" s="7" t="s">
        <v>30</v>
      </c>
      <c r="M435" s="3"/>
      <c r="N435" s="3"/>
      <c r="O435" s="3"/>
      <c r="P435" s="3"/>
      <c r="Q435" s="3"/>
      <c r="R435" s="3"/>
    </row>
    <row r="436" ht="15.75" customHeight="1">
      <c r="A436" s="6" t="s">
        <v>2081</v>
      </c>
      <c r="B436" s="6" t="s">
        <v>2082</v>
      </c>
      <c r="C436" s="6"/>
      <c r="D436" s="6"/>
      <c r="E436" s="6" t="s">
        <v>2083</v>
      </c>
      <c r="F436" s="7" t="s">
        <v>2084</v>
      </c>
      <c r="G436" s="8" t="s">
        <v>108</v>
      </c>
      <c r="H436" s="6" t="s">
        <v>27</v>
      </c>
      <c r="I436" s="6" t="s">
        <v>2085</v>
      </c>
      <c r="J436" s="6" t="s">
        <v>149</v>
      </c>
      <c r="K436" s="8">
        <v>2021.0</v>
      </c>
      <c r="L436" s="7" t="s">
        <v>30</v>
      </c>
      <c r="M436" s="15"/>
      <c r="N436" s="3"/>
      <c r="O436" s="6"/>
      <c r="P436" s="6"/>
      <c r="Q436" s="3"/>
      <c r="R436" s="3"/>
    </row>
    <row r="437" ht="15.75" customHeight="1">
      <c r="A437" s="6" t="s">
        <v>2086</v>
      </c>
      <c r="B437" s="6" t="s">
        <v>2087</v>
      </c>
      <c r="C437" s="6"/>
      <c r="D437" s="6"/>
      <c r="E437" s="6" t="s">
        <v>2088</v>
      </c>
      <c r="F437" s="3"/>
      <c r="G437" s="8" t="s">
        <v>48</v>
      </c>
      <c r="H437" s="6" t="s">
        <v>27</v>
      </c>
      <c r="I437" s="6" t="s">
        <v>2089</v>
      </c>
      <c r="J437" s="6" t="s">
        <v>149</v>
      </c>
      <c r="K437" s="8">
        <v>2015.0</v>
      </c>
      <c r="L437" s="7" t="s">
        <v>30</v>
      </c>
      <c r="M437" s="6"/>
      <c r="N437" s="6"/>
      <c r="O437" s="6"/>
      <c r="P437" s="6"/>
      <c r="Q437" s="14"/>
      <c r="R437" s="3"/>
    </row>
    <row r="438" ht="15.75" customHeight="1">
      <c r="A438" s="6" t="s">
        <v>2090</v>
      </c>
      <c r="B438" s="6" t="s">
        <v>2087</v>
      </c>
      <c r="C438" s="6"/>
      <c r="D438" s="6"/>
      <c r="E438" s="6" t="s">
        <v>2088</v>
      </c>
      <c r="F438" s="3"/>
      <c r="G438" s="8" t="s">
        <v>108</v>
      </c>
      <c r="H438" s="6" t="s">
        <v>27</v>
      </c>
      <c r="I438" s="6" t="s">
        <v>2089</v>
      </c>
      <c r="J438" s="6" t="s">
        <v>149</v>
      </c>
      <c r="K438" s="8">
        <v>2015.0</v>
      </c>
      <c r="L438" s="7" t="s">
        <v>30</v>
      </c>
      <c r="M438" s="6"/>
      <c r="N438" s="6"/>
      <c r="O438" s="6"/>
      <c r="P438" s="3"/>
      <c r="Q438" s="3"/>
      <c r="R438" s="3"/>
    </row>
    <row r="439" ht="15.75" customHeight="1">
      <c r="A439" s="6" t="s">
        <v>2091</v>
      </c>
      <c r="B439" s="6" t="s">
        <v>2092</v>
      </c>
      <c r="C439" s="6"/>
      <c r="D439" s="6"/>
      <c r="E439" s="6" t="s">
        <v>2093</v>
      </c>
      <c r="F439" s="7" t="s">
        <v>2094</v>
      </c>
      <c r="G439" s="8" t="s">
        <v>108</v>
      </c>
      <c r="H439" s="6" t="s">
        <v>27</v>
      </c>
      <c r="I439" s="6" t="s">
        <v>2095</v>
      </c>
      <c r="J439" s="6"/>
      <c r="K439" s="8">
        <v>2008.0</v>
      </c>
      <c r="L439" s="7" t="s">
        <v>30</v>
      </c>
      <c r="M439" s="3"/>
      <c r="N439" s="3"/>
      <c r="O439" s="3"/>
      <c r="P439" s="3"/>
      <c r="Q439" s="3"/>
      <c r="R439" s="3"/>
    </row>
    <row r="440" ht="15.75" customHeight="1">
      <c r="A440" s="6" t="s">
        <v>2096</v>
      </c>
      <c r="B440" s="6" t="s">
        <v>2097</v>
      </c>
      <c r="C440" s="6"/>
      <c r="D440" s="6"/>
      <c r="E440" s="6" t="s">
        <v>2098</v>
      </c>
      <c r="F440" s="7" t="s">
        <v>2099</v>
      </c>
      <c r="G440" s="8" t="s">
        <v>48</v>
      </c>
      <c r="H440" s="6" t="s">
        <v>27</v>
      </c>
      <c r="I440" s="6" t="s">
        <v>2100</v>
      </c>
      <c r="J440" s="3"/>
      <c r="K440" s="8">
        <v>2008.0</v>
      </c>
      <c r="L440" s="7" t="s">
        <v>30</v>
      </c>
      <c r="M440" s="3"/>
      <c r="N440" s="6"/>
      <c r="O440" s="6"/>
      <c r="P440" s="6"/>
      <c r="Q440" s="6"/>
      <c r="R440" s="6"/>
    </row>
    <row r="441" ht="15.75" customHeight="1">
      <c r="A441" s="6" t="s">
        <v>2101</v>
      </c>
      <c r="B441" s="6" t="s">
        <v>2102</v>
      </c>
      <c r="C441" s="6"/>
      <c r="D441" s="6"/>
      <c r="E441" s="6" t="s">
        <v>2103</v>
      </c>
      <c r="F441" s="7" t="s">
        <v>2104</v>
      </c>
      <c r="G441" s="8" t="s">
        <v>108</v>
      </c>
      <c r="H441" s="6" t="s">
        <v>27</v>
      </c>
      <c r="I441" s="6" t="s">
        <v>2105</v>
      </c>
      <c r="J441" s="6" t="s">
        <v>29</v>
      </c>
      <c r="K441" s="8">
        <v>2009.0</v>
      </c>
      <c r="L441" s="7" t="s">
        <v>30</v>
      </c>
      <c r="M441" s="3"/>
      <c r="N441" s="3"/>
      <c r="O441" s="3"/>
      <c r="P441" s="3"/>
      <c r="Q441" s="3"/>
      <c r="R441" s="3"/>
    </row>
    <row r="442" ht="15.75" customHeight="1">
      <c r="A442" s="4" t="s">
        <v>2106</v>
      </c>
      <c r="B442" s="4" t="s">
        <v>2107</v>
      </c>
      <c r="C442" s="3"/>
      <c r="D442" s="3"/>
      <c r="E442" s="4" t="s">
        <v>2108</v>
      </c>
      <c r="F442" s="9" t="s">
        <v>2109</v>
      </c>
      <c r="G442" s="4" t="s">
        <v>41</v>
      </c>
      <c r="H442" s="4" t="s">
        <v>261</v>
      </c>
      <c r="I442" s="4" t="s">
        <v>2110</v>
      </c>
      <c r="J442" s="4" t="s">
        <v>295</v>
      </c>
      <c r="K442" s="10">
        <v>2019.0</v>
      </c>
      <c r="L442" s="3"/>
      <c r="M442" s="4" t="s">
        <v>263</v>
      </c>
      <c r="N442" s="3"/>
      <c r="O442" s="3"/>
      <c r="P442" s="4" t="s">
        <v>8</v>
      </c>
      <c r="Q442" s="18" t="s">
        <v>689</v>
      </c>
      <c r="R442" s="3"/>
    </row>
    <row r="443" ht="15.75" customHeight="1">
      <c r="A443" s="6" t="s">
        <v>2111</v>
      </c>
      <c r="B443" s="6" t="s">
        <v>2112</v>
      </c>
      <c r="C443" s="6"/>
      <c r="D443" s="6"/>
      <c r="E443" s="6" t="s">
        <v>2113</v>
      </c>
      <c r="F443" s="7" t="s">
        <v>2114</v>
      </c>
      <c r="G443" s="8" t="s">
        <v>41</v>
      </c>
      <c r="H443" s="6" t="s">
        <v>27</v>
      </c>
      <c r="I443" s="6" t="s">
        <v>2115</v>
      </c>
      <c r="J443" s="6" t="s">
        <v>29</v>
      </c>
      <c r="K443" s="8">
        <v>2010.0</v>
      </c>
      <c r="L443" s="7" t="s">
        <v>30</v>
      </c>
      <c r="M443" s="6"/>
      <c r="N443" s="3"/>
      <c r="O443" s="3"/>
      <c r="P443" s="3"/>
      <c r="Q443" s="3"/>
      <c r="R443" s="6"/>
    </row>
    <row r="444" ht="15.75" customHeight="1">
      <c r="A444" s="4" t="s">
        <v>2116</v>
      </c>
      <c r="B444" s="4" t="s">
        <v>2117</v>
      </c>
      <c r="C444" s="4" t="s">
        <v>2118</v>
      </c>
      <c r="D444" s="4" t="s">
        <v>2119</v>
      </c>
      <c r="E444" s="4" t="s">
        <v>2120</v>
      </c>
      <c r="F444" s="5" t="str">
        <f>HYPERLINK("http://dx.doi.org/10.1007/s43390-023-00661-6","http://dx.doi.org/10.1007/s43390-023-00661-6")</f>
        <v>http://dx.doi.org/10.1007/s43390-023-00661-6</v>
      </c>
      <c r="G444" s="3"/>
      <c r="H444" s="3"/>
      <c r="I444" s="3"/>
      <c r="J444" s="3"/>
      <c r="K444" s="3"/>
      <c r="L444" s="3"/>
      <c r="M444" s="3"/>
      <c r="N444" s="3"/>
      <c r="O444" s="3"/>
      <c r="P444" s="3"/>
      <c r="Q444" s="3"/>
      <c r="R444" s="3"/>
    </row>
    <row r="445" ht="15.75" customHeight="1">
      <c r="A445" s="4" t="s">
        <v>2121</v>
      </c>
      <c r="B445" s="4" t="s">
        <v>2122</v>
      </c>
      <c r="C445" s="3" t="s">
        <v>425</v>
      </c>
      <c r="D445" s="4" t="s">
        <v>2123</v>
      </c>
      <c r="E445" s="4" t="s">
        <v>2124</v>
      </c>
      <c r="F445" s="5" t="str">
        <f>HYPERLINK("http://dx.doi.org/10.1002/art.22031","http://dx.doi.org/10.1002/art.22031")</f>
        <v>http://dx.doi.org/10.1002/art.22031</v>
      </c>
      <c r="G445" s="3"/>
      <c r="H445" s="3"/>
      <c r="I445" s="3"/>
      <c r="J445" s="3"/>
      <c r="K445" s="3"/>
      <c r="L445" s="3"/>
      <c r="M445" s="3"/>
      <c r="N445" s="3"/>
      <c r="O445" s="3"/>
      <c r="P445" s="3"/>
      <c r="Q445" s="3"/>
      <c r="R445" s="3"/>
    </row>
    <row r="446" ht="15.75" customHeight="1">
      <c r="A446" s="6" t="s">
        <v>2125</v>
      </c>
      <c r="B446" s="6" t="s">
        <v>2126</v>
      </c>
      <c r="C446" s="6"/>
      <c r="D446" s="6"/>
      <c r="E446" s="6" t="s">
        <v>2127</v>
      </c>
      <c r="F446" s="7" t="s">
        <v>2128</v>
      </c>
      <c r="G446" s="8" t="s">
        <v>108</v>
      </c>
      <c r="H446" s="6" t="s">
        <v>27</v>
      </c>
      <c r="I446" s="6" t="s">
        <v>2129</v>
      </c>
      <c r="J446" s="6" t="s">
        <v>29</v>
      </c>
      <c r="K446" s="8">
        <v>2023.0</v>
      </c>
      <c r="L446" s="7" t="s">
        <v>30</v>
      </c>
      <c r="M446" s="3"/>
      <c r="N446" s="6"/>
      <c r="O446" s="3"/>
      <c r="P446" s="6"/>
      <c r="Q446" s="6"/>
      <c r="R446" s="6"/>
    </row>
    <row r="447" ht="15.75" customHeight="1">
      <c r="A447" s="6" t="s">
        <v>2130</v>
      </c>
      <c r="B447" s="6" t="s">
        <v>2131</v>
      </c>
      <c r="C447" s="6"/>
      <c r="D447" s="6"/>
      <c r="E447" s="6" t="s">
        <v>2132</v>
      </c>
      <c r="F447" s="7" t="s">
        <v>2133</v>
      </c>
      <c r="G447" s="8" t="s">
        <v>108</v>
      </c>
      <c r="H447" s="6" t="s">
        <v>27</v>
      </c>
      <c r="I447" s="6" t="s">
        <v>2134</v>
      </c>
      <c r="J447" s="6" t="s">
        <v>29</v>
      </c>
      <c r="K447" s="8">
        <v>2022.0</v>
      </c>
      <c r="L447" s="7" t="s">
        <v>30</v>
      </c>
      <c r="M447" s="6"/>
      <c r="N447" s="3"/>
      <c r="O447" s="6"/>
      <c r="P447" s="6"/>
      <c r="Q447" s="6"/>
      <c r="R447" s="3"/>
    </row>
    <row r="448" ht="15.75" customHeight="1">
      <c r="A448" s="6" t="s">
        <v>2135</v>
      </c>
      <c r="B448" s="6" t="s">
        <v>2136</v>
      </c>
      <c r="C448" s="6"/>
      <c r="D448" s="6"/>
      <c r="E448" s="6" t="s">
        <v>2137</v>
      </c>
      <c r="F448" s="7" t="s">
        <v>2138</v>
      </c>
      <c r="G448" s="8" t="s">
        <v>108</v>
      </c>
      <c r="H448" s="6" t="s">
        <v>27</v>
      </c>
      <c r="I448" s="6" t="s">
        <v>2139</v>
      </c>
      <c r="J448" s="6" t="s">
        <v>341</v>
      </c>
      <c r="K448" s="8">
        <v>2021.0</v>
      </c>
      <c r="L448" s="7" t="s">
        <v>30</v>
      </c>
      <c r="M448" s="6"/>
      <c r="N448" s="6"/>
      <c r="O448" s="6"/>
      <c r="P448" s="6"/>
      <c r="Q448" s="3"/>
      <c r="R448" s="3"/>
    </row>
    <row r="449" ht="15.75" customHeight="1">
      <c r="A449" s="6" t="s">
        <v>2140</v>
      </c>
      <c r="B449" s="6" t="s">
        <v>2141</v>
      </c>
      <c r="C449" s="6"/>
      <c r="D449" s="6"/>
      <c r="E449" s="6" t="s">
        <v>2142</v>
      </c>
      <c r="F449" s="7" t="s">
        <v>2143</v>
      </c>
      <c r="G449" s="8" t="s">
        <v>48</v>
      </c>
      <c r="H449" s="6" t="s">
        <v>27</v>
      </c>
      <c r="I449" s="6" t="s">
        <v>2144</v>
      </c>
      <c r="J449" s="6" t="s">
        <v>231</v>
      </c>
      <c r="K449" s="8">
        <v>2023.0</v>
      </c>
      <c r="L449" s="7" t="s">
        <v>30</v>
      </c>
      <c r="M449" s="6"/>
      <c r="N449" s="6"/>
      <c r="O449" s="6"/>
      <c r="P449" s="6"/>
      <c r="Q449" s="3"/>
      <c r="R449" s="3"/>
    </row>
    <row r="450" ht="15.75" customHeight="1">
      <c r="A450" s="6" t="s">
        <v>2145</v>
      </c>
      <c r="B450" s="6" t="s">
        <v>2146</v>
      </c>
      <c r="C450" s="6"/>
      <c r="D450" s="6"/>
      <c r="E450" s="6" t="s">
        <v>2147</v>
      </c>
      <c r="F450" s="7" t="s">
        <v>2148</v>
      </c>
      <c r="G450" s="8" t="s">
        <v>108</v>
      </c>
      <c r="H450" s="6" t="s">
        <v>27</v>
      </c>
      <c r="I450" s="6" t="s">
        <v>2149</v>
      </c>
      <c r="J450" s="6" t="s">
        <v>149</v>
      </c>
      <c r="K450" s="8">
        <v>2019.0</v>
      </c>
      <c r="L450" s="7" t="s">
        <v>30</v>
      </c>
      <c r="M450" s="6"/>
      <c r="N450" s="6"/>
      <c r="O450" s="3"/>
      <c r="P450" s="6"/>
      <c r="Q450" s="6"/>
      <c r="R450" s="6"/>
    </row>
    <row r="451" ht="15.75" customHeight="1">
      <c r="A451" s="6" t="s">
        <v>2150</v>
      </c>
      <c r="B451" s="6" t="s">
        <v>2151</v>
      </c>
      <c r="C451" s="6"/>
      <c r="D451" s="6"/>
      <c r="E451" s="6" t="s">
        <v>2152</v>
      </c>
      <c r="F451" s="7" t="s">
        <v>2153</v>
      </c>
      <c r="G451" s="8" t="s">
        <v>108</v>
      </c>
      <c r="H451" s="6" t="s">
        <v>27</v>
      </c>
      <c r="I451" s="6" t="s">
        <v>2154</v>
      </c>
      <c r="J451" s="6" t="s">
        <v>341</v>
      </c>
      <c r="K451" s="8">
        <v>2019.0</v>
      </c>
      <c r="L451" s="7" t="s">
        <v>30</v>
      </c>
      <c r="M451" s="6"/>
      <c r="N451" s="3"/>
      <c r="O451" s="6"/>
      <c r="P451" s="3"/>
      <c r="Q451" s="6"/>
      <c r="R451" s="6"/>
    </row>
    <row r="452" ht="15.75" customHeight="1">
      <c r="A452" s="4" t="s">
        <v>2155</v>
      </c>
      <c r="B452" s="4" t="s">
        <v>2156</v>
      </c>
      <c r="C452" s="4" t="s">
        <v>2157</v>
      </c>
      <c r="D452" s="4" t="s">
        <v>2158</v>
      </c>
      <c r="E452" s="4" t="s">
        <v>2159</v>
      </c>
      <c r="F452" s="5" t="str">
        <f>HYPERLINK("http://dx.doi.org/10.1016/j.curtheres.2010.10.005","http://dx.doi.org/10.1016/j.curtheres.2010.10.005")</f>
        <v>http://dx.doi.org/10.1016/j.curtheres.2010.10.005</v>
      </c>
      <c r="G452" s="3"/>
      <c r="H452" s="3"/>
      <c r="I452" s="3"/>
      <c r="J452" s="3"/>
      <c r="K452" s="3"/>
      <c r="L452" s="3"/>
      <c r="M452" s="3"/>
      <c r="N452" s="3"/>
      <c r="O452" s="3"/>
      <c r="P452" s="3"/>
      <c r="Q452" s="3"/>
      <c r="R452" s="3"/>
    </row>
    <row r="453" ht="15.75" customHeight="1">
      <c r="A453" s="4" t="s">
        <v>2160</v>
      </c>
      <c r="B453" s="4" t="s">
        <v>2161</v>
      </c>
      <c r="C453" s="3"/>
      <c r="D453" s="3"/>
      <c r="E453" s="4" t="s">
        <v>33</v>
      </c>
      <c r="F453" s="9" t="str">
        <f>"https://doi.org/"&amp;M453</f>
        <v>https://doi.org/10.1177/2042098614522682</v>
      </c>
      <c r="G453" s="10" t="s">
        <v>83</v>
      </c>
      <c r="H453" s="10" t="s">
        <v>35</v>
      </c>
      <c r="I453" s="4" t="s">
        <v>2162</v>
      </c>
      <c r="J453" s="10" t="s">
        <v>33</v>
      </c>
      <c r="K453" s="10">
        <v>2014.0</v>
      </c>
      <c r="L453" s="3"/>
      <c r="M453" s="4" t="s">
        <v>2163</v>
      </c>
      <c r="N453" s="3"/>
      <c r="O453" s="3"/>
      <c r="P453" s="3"/>
      <c r="Q453" s="3"/>
      <c r="R453" s="3"/>
    </row>
    <row r="454" ht="15.75" customHeight="1">
      <c r="A454" s="4" t="s">
        <v>2164</v>
      </c>
      <c r="B454" s="4" t="s">
        <v>2165</v>
      </c>
      <c r="C454" s="3"/>
      <c r="D454" s="3"/>
      <c r="E454" s="4" t="s">
        <v>2166</v>
      </c>
      <c r="F454" s="9" t="s">
        <v>2167</v>
      </c>
      <c r="G454" s="4" t="s">
        <v>260</v>
      </c>
      <c r="H454" s="4" t="s">
        <v>261</v>
      </c>
      <c r="I454" s="4" t="s">
        <v>262</v>
      </c>
      <c r="J454" s="4" t="s">
        <v>149</v>
      </c>
      <c r="K454" s="10">
        <v>2006.0</v>
      </c>
      <c r="L454" s="3"/>
      <c r="M454" s="4" t="s">
        <v>263</v>
      </c>
      <c r="N454" s="3"/>
      <c r="O454" s="3"/>
      <c r="P454" s="4" t="s">
        <v>8</v>
      </c>
      <c r="Q454" s="4" t="s">
        <v>264</v>
      </c>
      <c r="R454" s="3"/>
    </row>
    <row r="455" ht="15.75" customHeight="1">
      <c r="A455" s="4" t="s">
        <v>2168</v>
      </c>
      <c r="B455" s="4" t="s">
        <v>2169</v>
      </c>
      <c r="C455" s="3"/>
      <c r="D455" s="3"/>
      <c r="E455" s="4" t="s">
        <v>2170</v>
      </c>
      <c r="F455" s="9" t="s">
        <v>2171</v>
      </c>
      <c r="G455" s="4" t="s">
        <v>260</v>
      </c>
      <c r="H455" s="4" t="s">
        <v>261</v>
      </c>
      <c r="I455" s="4" t="s">
        <v>650</v>
      </c>
      <c r="J455" s="4" t="s">
        <v>488</v>
      </c>
      <c r="K455" s="10">
        <v>2015.0</v>
      </c>
      <c r="L455" s="3"/>
      <c r="M455" s="4" t="s">
        <v>263</v>
      </c>
      <c r="N455" s="3"/>
      <c r="O455" s="3"/>
      <c r="P455" s="4" t="s">
        <v>8</v>
      </c>
      <c r="Q455" s="4" t="s">
        <v>489</v>
      </c>
      <c r="R455" s="3"/>
    </row>
    <row r="456" ht="15.75" customHeight="1">
      <c r="A456" s="4" t="s">
        <v>2172</v>
      </c>
      <c r="B456" s="4" t="s">
        <v>2173</v>
      </c>
      <c r="C456" s="4" t="s">
        <v>2174</v>
      </c>
      <c r="D456" s="4" t="s">
        <v>2175</v>
      </c>
      <c r="E456" s="4" t="s">
        <v>2176</v>
      </c>
      <c r="F456" s="5" t="str">
        <f>HYPERLINK("http://dx.doi.org/10.1080/09638237.2021.1922631","http://dx.doi.org/10.1080/09638237.2021.1922631")</f>
        <v>http://dx.doi.org/10.1080/09638237.2021.1922631</v>
      </c>
      <c r="G456" s="3"/>
      <c r="H456" s="3"/>
      <c r="I456" s="3"/>
      <c r="J456" s="3"/>
      <c r="K456" s="3"/>
      <c r="L456" s="3"/>
      <c r="M456" s="3"/>
      <c r="N456" s="3"/>
      <c r="O456" s="3"/>
      <c r="P456" s="3"/>
      <c r="Q456" s="3"/>
      <c r="R456" s="3"/>
    </row>
    <row r="457" ht="15.75" customHeight="1">
      <c r="A457" s="6" t="s">
        <v>2177</v>
      </c>
      <c r="B457" s="6" t="s">
        <v>2178</v>
      </c>
      <c r="C457" s="6"/>
      <c r="D457" s="6"/>
      <c r="E457" s="6" t="s">
        <v>2179</v>
      </c>
      <c r="F457" s="7" t="s">
        <v>2180</v>
      </c>
      <c r="G457" s="8" t="s">
        <v>48</v>
      </c>
      <c r="H457" s="6" t="s">
        <v>27</v>
      </c>
      <c r="I457" s="6" t="s">
        <v>2181</v>
      </c>
      <c r="J457" s="6" t="s">
        <v>438</v>
      </c>
      <c r="K457" s="8">
        <v>2021.0</v>
      </c>
      <c r="L457" s="7" t="s">
        <v>30</v>
      </c>
      <c r="M457" s="6"/>
      <c r="N457" s="6"/>
      <c r="O457" s="6"/>
      <c r="P457" s="6"/>
      <c r="Q457" s="6"/>
      <c r="R457" s="6"/>
    </row>
    <row r="458" ht="15.75" customHeight="1">
      <c r="A458" s="4" t="s">
        <v>2182</v>
      </c>
      <c r="B458" s="4" t="s">
        <v>2183</v>
      </c>
      <c r="C458" s="3"/>
      <c r="D458" s="3"/>
      <c r="E458" s="4" t="s">
        <v>33</v>
      </c>
      <c r="F458" s="9" t="str">
        <f>"https://doi.org/"&amp;M458</f>
        <v>https://doi.org/10.1016/j.jad.2018.11.072</v>
      </c>
      <c r="G458" s="10" t="s">
        <v>48</v>
      </c>
      <c r="H458" s="10" t="s">
        <v>35</v>
      </c>
      <c r="I458" s="4" t="s">
        <v>2184</v>
      </c>
      <c r="J458" s="4" t="s">
        <v>33</v>
      </c>
      <c r="K458" s="10">
        <v>2019.0</v>
      </c>
      <c r="L458" s="3" t="s">
        <v>33</v>
      </c>
      <c r="M458" s="4" t="s">
        <v>2185</v>
      </c>
      <c r="N458" s="3"/>
      <c r="O458" s="3"/>
      <c r="P458" s="3"/>
      <c r="Q458" s="3"/>
      <c r="R458" s="3"/>
    </row>
    <row r="459" ht="15.75" customHeight="1">
      <c r="A459" s="4" t="s">
        <v>2186</v>
      </c>
      <c r="B459" s="4" t="s">
        <v>2187</v>
      </c>
      <c r="C459" s="3"/>
      <c r="D459" s="3"/>
      <c r="E459" s="4" t="s">
        <v>2188</v>
      </c>
      <c r="F459" s="9" t="s">
        <v>2189</v>
      </c>
      <c r="G459" s="4" t="s">
        <v>260</v>
      </c>
      <c r="H459" s="4" t="s">
        <v>261</v>
      </c>
      <c r="I459" s="4" t="s">
        <v>2190</v>
      </c>
      <c r="J459" s="4" t="s">
        <v>545</v>
      </c>
      <c r="K459" s="10">
        <v>2011.0</v>
      </c>
      <c r="L459" s="3"/>
      <c r="M459" s="4" t="s">
        <v>263</v>
      </c>
      <c r="N459" s="3"/>
      <c r="O459" s="3"/>
      <c r="P459" s="4" t="s">
        <v>8</v>
      </c>
      <c r="Q459" s="4" t="s">
        <v>2191</v>
      </c>
      <c r="R459" s="3"/>
    </row>
    <row r="460" ht="15.75" customHeight="1">
      <c r="A460" s="6" t="s">
        <v>2192</v>
      </c>
      <c r="B460" s="6" t="s">
        <v>2193</v>
      </c>
      <c r="C460" s="6"/>
      <c r="D460" s="6"/>
      <c r="E460" s="6" t="s">
        <v>2194</v>
      </c>
      <c r="F460" s="7" t="s">
        <v>2195</v>
      </c>
      <c r="G460" s="8" t="s">
        <v>108</v>
      </c>
      <c r="H460" s="6" t="s">
        <v>27</v>
      </c>
      <c r="I460" s="6" t="s">
        <v>2196</v>
      </c>
      <c r="J460" s="6" t="s">
        <v>341</v>
      </c>
      <c r="K460" s="8">
        <v>2015.0</v>
      </c>
      <c r="L460" s="7" t="s">
        <v>30</v>
      </c>
      <c r="M460" s="3"/>
      <c r="N460" s="6"/>
      <c r="O460" s="6"/>
      <c r="P460" s="6"/>
      <c r="Q460" s="3"/>
      <c r="R460" s="6"/>
    </row>
    <row r="461" ht="15.75" customHeight="1">
      <c r="A461" s="4" t="s">
        <v>2197</v>
      </c>
      <c r="B461" s="4" t="s">
        <v>2198</v>
      </c>
      <c r="C461" s="3"/>
      <c r="D461" s="3"/>
      <c r="E461" s="4" t="s">
        <v>33</v>
      </c>
      <c r="F461" s="9" t="str">
        <f>"https://doi.org/"&amp;M461</f>
        <v>https://doi.org/10.1586/14737175.8.3.493</v>
      </c>
      <c r="G461" s="10" t="s">
        <v>83</v>
      </c>
      <c r="H461" s="10" t="s">
        <v>35</v>
      </c>
      <c r="I461" s="4" t="s">
        <v>2199</v>
      </c>
      <c r="J461" s="10" t="s">
        <v>33</v>
      </c>
      <c r="K461" s="10">
        <v>2008.0</v>
      </c>
      <c r="L461" s="3"/>
      <c r="M461" s="4" t="s">
        <v>2200</v>
      </c>
      <c r="N461" s="3"/>
      <c r="O461" s="3"/>
      <c r="P461" s="3"/>
      <c r="Q461" s="3"/>
      <c r="R461" s="3"/>
    </row>
    <row r="462" ht="15.75" customHeight="1">
      <c r="A462" s="6" t="s">
        <v>2201</v>
      </c>
      <c r="B462" s="6" t="s">
        <v>2202</v>
      </c>
      <c r="C462" s="6"/>
      <c r="D462" s="6"/>
      <c r="E462" s="6" t="s">
        <v>2203</v>
      </c>
      <c r="F462" s="7" t="s">
        <v>2204</v>
      </c>
      <c r="G462" s="8" t="s">
        <v>41</v>
      </c>
      <c r="H462" s="6" t="s">
        <v>27</v>
      </c>
      <c r="I462" s="6" t="s">
        <v>2205</v>
      </c>
      <c r="J462" s="6" t="s">
        <v>149</v>
      </c>
      <c r="K462" s="8">
        <v>2017.0</v>
      </c>
      <c r="L462" s="7" t="s">
        <v>30</v>
      </c>
      <c r="M462" s="6"/>
      <c r="N462" s="6"/>
      <c r="O462" s="6"/>
      <c r="P462" s="6"/>
      <c r="Q462" s="6"/>
      <c r="R462" s="6"/>
    </row>
    <row r="463" ht="15.75" customHeight="1">
      <c r="A463" s="6" t="s">
        <v>2206</v>
      </c>
      <c r="B463" s="6" t="s">
        <v>2207</v>
      </c>
      <c r="C463" s="6"/>
      <c r="D463" s="6"/>
      <c r="E463" s="6" t="s">
        <v>2208</v>
      </c>
      <c r="F463" s="7" t="s">
        <v>2209</v>
      </c>
      <c r="G463" s="8" t="s">
        <v>108</v>
      </c>
      <c r="H463" s="6" t="s">
        <v>27</v>
      </c>
      <c r="I463" s="6" t="s">
        <v>2210</v>
      </c>
      <c r="J463" s="6" t="s">
        <v>149</v>
      </c>
      <c r="K463" s="8">
        <v>2018.0</v>
      </c>
      <c r="L463" s="7" t="s">
        <v>30</v>
      </c>
      <c r="M463" s="3"/>
      <c r="N463" s="3"/>
      <c r="O463" s="3"/>
      <c r="P463" s="3"/>
      <c r="Q463" s="3"/>
      <c r="R463" s="3"/>
    </row>
    <row r="464" ht="15.75" customHeight="1">
      <c r="A464" s="4" t="s">
        <v>2211</v>
      </c>
      <c r="B464" s="4" t="s">
        <v>2212</v>
      </c>
      <c r="C464" s="3"/>
      <c r="D464" s="3"/>
      <c r="E464" s="4" t="s">
        <v>33</v>
      </c>
      <c r="F464" s="9" t="str">
        <f>"https://doi.org/"&amp;M464</f>
        <v>https://doi.org/10.1111/ajad.13285</v>
      </c>
      <c r="G464" s="10" t="s">
        <v>58</v>
      </c>
      <c r="H464" s="10" t="s">
        <v>35</v>
      </c>
      <c r="I464" s="4" t="s">
        <v>2213</v>
      </c>
      <c r="J464" s="10" t="s">
        <v>33</v>
      </c>
      <c r="K464" s="10">
        <v>2022.0</v>
      </c>
      <c r="L464" s="10" t="s">
        <v>33</v>
      </c>
      <c r="M464" s="4" t="s">
        <v>2214</v>
      </c>
      <c r="N464" s="4" t="s">
        <v>2215</v>
      </c>
      <c r="O464" s="3"/>
      <c r="P464" s="3"/>
      <c r="Q464" s="3"/>
      <c r="R464" s="3"/>
    </row>
    <row r="465" ht="15.75" customHeight="1">
      <c r="A465" s="4" t="s">
        <v>2216</v>
      </c>
      <c r="B465" s="4" t="s">
        <v>2217</v>
      </c>
      <c r="C465" s="3"/>
      <c r="D465" s="3"/>
      <c r="E465" s="4" t="s">
        <v>2218</v>
      </c>
      <c r="F465" s="3"/>
      <c r="G465" s="4" t="s">
        <v>260</v>
      </c>
      <c r="H465" s="4" t="s">
        <v>261</v>
      </c>
      <c r="I465" s="3"/>
      <c r="J465" s="4" t="s">
        <v>2219</v>
      </c>
      <c r="K465" s="10">
        <v>1999.0</v>
      </c>
      <c r="L465" s="3"/>
      <c r="M465" s="4" t="s">
        <v>2220</v>
      </c>
      <c r="N465" s="3"/>
      <c r="O465" s="3"/>
      <c r="P465" s="4" t="s">
        <v>2221</v>
      </c>
      <c r="Q465" s="4" t="s">
        <v>2222</v>
      </c>
      <c r="R465" s="3"/>
    </row>
    <row r="466" ht="15.75" customHeight="1">
      <c r="A466" s="6" t="s">
        <v>2223</v>
      </c>
      <c r="B466" s="6" t="s">
        <v>2224</v>
      </c>
      <c r="C466" s="6"/>
      <c r="D466" s="6"/>
      <c r="E466" s="6" t="s">
        <v>2225</v>
      </c>
      <c r="F466" s="7" t="s">
        <v>2226</v>
      </c>
      <c r="G466" s="8" t="s">
        <v>41</v>
      </c>
      <c r="H466" s="6" t="s">
        <v>27</v>
      </c>
      <c r="I466" s="6" t="s">
        <v>2227</v>
      </c>
      <c r="J466" s="6" t="s">
        <v>545</v>
      </c>
      <c r="K466" s="8">
        <v>2014.0</v>
      </c>
      <c r="L466" s="7" t="s">
        <v>30</v>
      </c>
      <c r="M466" s="6"/>
      <c r="N466" s="3"/>
      <c r="O466" s="3"/>
      <c r="P466" s="3"/>
      <c r="Q466" s="3"/>
      <c r="R466" s="6"/>
    </row>
    <row r="467" ht="15.75" customHeight="1">
      <c r="A467" s="4" t="s">
        <v>2228</v>
      </c>
      <c r="B467" s="4" t="s">
        <v>2229</v>
      </c>
      <c r="C467" s="4" t="s">
        <v>2230</v>
      </c>
      <c r="D467" s="4" t="s">
        <v>2231</v>
      </c>
      <c r="E467" s="4" t="s">
        <v>2232</v>
      </c>
      <c r="F467" s="5" t="str">
        <f>HYPERLINK("http://dx.doi.org/10.1097/AJP.0000000000000870","http://dx.doi.org/10.1097/AJP.0000000000000870")</f>
        <v>http://dx.doi.org/10.1097/AJP.0000000000000870</v>
      </c>
      <c r="G467" s="3"/>
      <c r="H467" s="3"/>
      <c r="I467" s="3"/>
      <c r="J467" s="3"/>
      <c r="K467" s="3"/>
      <c r="L467" s="3"/>
      <c r="M467" s="3"/>
      <c r="N467" s="3"/>
      <c r="O467" s="3"/>
      <c r="P467" s="3"/>
      <c r="Q467" s="3"/>
      <c r="R467" s="3"/>
    </row>
    <row r="468" ht="15.75" customHeight="1">
      <c r="A468" s="6" t="s">
        <v>2233</v>
      </c>
      <c r="B468" s="6" t="s">
        <v>2234</v>
      </c>
      <c r="C468" s="6"/>
      <c r="D468" s="6"/>
      <c r="E468" s="6" t="s">
        <v>2235</v>
      </c>
      <c r="F468" s="7" t="s">
        <v>2236</v>
      </c>
      <c r="G468" s="8" t="s">
        <v>108</v>
      </c>
      <c r="H468" s="6" t="s">
        <v>27</v>
      </c>
      <c r="I468" s="6" t="s">
        <v>2237</v>
      </c>
      <c r="J468" s="6" t="s">
        <v>29</v>
      </c>
      <c r="K468" s="8">
        <v>2021.0</v>
      </c>
      <c r="L468" s="7" t="s">
        <v>30</v>
      </c>
      <c r="M468" s="15"/>
      <c r="N468" s="6"/>
      <c r="O468" s="6"/>
      <c r="P468" s="6"/>
      <c r="Q468" s="3"/>
      <c r="R468" s="3"/>
    </row>
    <row r="469" ht="15.75" customHeight="1">
      <c r="A469" s="6" t="s">
        <v>2238</v>
      </c>
      <c r="B469" s="6" t="s">
        <v>2239</v>
      </c>
      <c r="C469" s="6"/>
      <c r="D469" s="6"/>
      <c r="E469" s="6" t="s">
        <v>2240</v>
      </c>
      <c r="F469" s="7" t="s">
        <v>2241</v>
      </c>
      <c r="G469" s="8" t="s">
        <v>108</v>
      </c>
      <c r="H469" s="6" t="s">
        <v>27</v>
      </c>
      <c r="I469" s="6" t="s">
        <v>2242</v>
      </c>
      <c r="J469" s="6" t="s">
        <v>341</v>
      </c>
      <c r="K469" s="8">
        <v>2010.0</v>
      </c>
      <c r="L469" s="7" t="s">
        <v>30</v>
      </c>
      <c r="M469" s="3"/>
      <c r="N469" s="6"/>
      <c r="O469" s="3"/>
      <c r="P469" s="3"/>
      <c r="Q469" s="3"/>
      <c r="R469" s="3"/>
    </row>
    <row r="470" ht="15.75" customHeight="1">
      <c r="A470" s="6" t="s">
        <v>2243</v>
      </c>
      <c r="B470" s="6" t="s">
        <v>2244</v>
      </c>
      <c r="C470" s="6"/>
      <c r="D470" s="6"/>
      <c r="E470" s="6" t="s">
        <v>2245</v>
      </c>
      <c r="F470" s="7" t="s">
        <v>2246</v>
      </c>
      <c r="G470" s="8" t="s">
        <v>108</v>
      </c>
      <c r="H470" s="6" t="s">
        <v>27</v>
      </c>
      <c r="I470" s="6" t="s">
        <v>2247</v>
      </c>
      <c r="J470" s="6" t="s">
        <v>231</v>
      </c>
      <c r="K470" s="8">
        <v>2021.0</v>
      </c>
      <c r="L470" s="13" t="s">
        <v>30</v>
      </c>
      <c r="M470" s="6"/>
      <c r="N470" s="6"/>
      <c r="O470" s="6"/>
      <c r="P470" s="6"/>
      <c r="Q470" s="3"/>
      <c r="R470" s="6"/>
    </row>
    <row r="471" ht="15.75" customHeight="1">
      <c r="A471" s="6" t="s">
        <v>2248</v>
      </c>
      <c r="B471" s="6" t="s">
        <v>2249</v>
      </c>
      <c r="C471" s="6"/>
      <c r="D471" s="6"/>
      <c r="E471" s="6" t="s">
        <v>2250</v>
      </c>
      <c r="F471" s="7" t="s">
        <v>2251</v>
      </c>
      <c r="G471" s="8" t="s">
        <v>108</v>
      </c>
      <c r="H471" s="6" t="s">
        <v>27</v>
      </c>
      <c r="I471" s="6" t="s">
        <v>2252</v>
      </c>
      <c r="J471" s="3"/>
      <c r="K471" s="8">
        <v>2018.0</v>
      </c>
      <c r="L471" s="21" t="s">
        <v>30</v>
      </c>
      <c r="M471" s="6"/>
      <c r="N471" s="3"/>
      <c r="O471" s="3"/>
      <c r="P471" s="6"/>
      <c r="Q471" s="6"/>
      <c r="R471" s="6"/>
    </row>
    <row r="472" ht="15.75" customHeight="1">
      <c r="A472" s="6" t="s">
        <v>2253</v>
      </c>
      <c r="B472" s="6" t="s">
        <v>2254</v>
      </c>
      <c r="C472" s="6"/>
      <c r="D472" s="6"/>
      <c r="E472" s="6" t="s">
        <v>2255</v>
      </c>
      <c r="F472" s="7" t="s">
        <v>2256</v>
      </c>
      <c r="G472" s="8" t="s">
        <v>108</v>
      </c>
      <c r="H472" s="6" t="s">
        <v>27</v>
      </c>
      <c r="I472" s="6" t="s">
        <v>2257</v>
      </c>
      <c r="J472" s="3"/>
      <c r="K472" s="8">
        <v>2022.0</v>
      </c>
      <c r="L472" s="13" t="s">
        <v>30</v>
      </c>
      <c r="M472" s="3"/>
      <c r="N472" s="3"/>
      <c r="O472" s="6"/>
      <c r="P472" s="3"/>
      <c r="Q472" s="6"/>
      <c r="R472" s="3"/>
    </row>
    <row r="473" ht="15.75" customHeight="1">
      <c r="A473" s="4" t="s">
        <v>2258</v>
      </c>
      <c r="B473" s="4" t="s">
        <v>2259</v>
      </c>
      <c r="C473" s="3"/>
      <c r="D473" s="3"/>
      <c r="E473" s="4" t="s">
        <v>2260</v>
      </c>
      <c r="F473" s="9" t="s">
        <v>2261</v>
      </c>
      <c r="G473" s="4" t="s">
        <v>41</v>
      </c>
      <c r="H473" s="4" t="s">
        <v>261</v>
      </c>
      <c r="I473" s="4" t="s">
        <v>2262</v>
      </c>
      <c r="J473" s="4" t="s">
        <v>341</v>
      </c>
      <c r="K473" s="10">
        <v>2010.0</v>
      </c>
      <c r="L473" s="3"/>
      <c r="M473" s="4" t="s">
        <v>263</v>
      </c>
      <c r="N473" s="3"/>
      <c r="O473" s="3"/>
      <c r="P473" s="4" t="s">
        <v>8</v>
      </c>
      <c r="Q473" s="18" t="s">
        <v>408</v>
      </c>
      <c r="R473" s="3"/>
    </row>
    <row r="474" ht="15.75" customHeight="1">
      <c r="A474" s="4" t="s">
        <v>2263</v>
      </c>
      <c r="B474" s="4" t="s">
        <v>2264</v>
      </c>
      <c r="C474" s="3"/>
      <c r="D474" s="3"/>
      <c r="E474" s="4" t="s">
        <v>2265</v>
      </c>
      <c r="F474" s="9" t="s">
        <v>2266</v>
      </c>
      <c r="G474" s="4" t="s">
        <v>48</v>
      </c>
      <c r="H474" s="4" t="s">
        <v>261</v>
      </c>
      <c r="I474" s="4" t="s">
        <v>487</v>
      </c>
      <c r="J474" s="4" t="s">
        <v>488</v>
      </c>
      <c r="K474" s="10">
        <v>2014.0</v>
      </c>
      <c r="L474" s="3"/>
      <c r="M474" s="4" t="s">
        <v>2267</v>
      </c>
      <c r="N474" s="3"/>
      <c r="O474" s="3"/>
      <c r="P474" s="4" t="s">
        <v>8</v>
      </c>
      <c r="Q474" s="4" t="s">
        <v>489</v>
      </c>
      <c r="R474" s="3"/>
    </row>
    <row r="475" ht="15.75" customHeight="1">
      <c r="A475" s="4" t="s">
        <v>2268</v>
      </c>
      <c r="B475" s="4" t="s">
        <v>2269</v>
      </c>
      <c r="C475" s="3"/>
      <c r="D475" s="3"/>
      <c r="E475" s="4" t="s">
        <v>33</v>
      </c>
      <c r="F475" s="9" t="str">
        <f t="shared" ref="F475:F476" si="7">"https://doi.org/"&amp;M475</f>
        <v>https://doi.org/10.1007/s00213-010-2100-8</v>
      </c>
      <c r="G475" s="10" t="s">
        <v>58</v>
      </c>
      <c r="H475" s="10" t="s">
        <v>35</v>
      </c>
      <c r="I475" s="4" t="s">
        <v>2270</v>
      </c>
      <c r="J475" s="10" t="s">
        <v>33</v>
      </c>
      <c r="K475" s="10">
        <v>2011.0</v>
      </c>
      <c r="L475" s="10" t="s">
        <v>33</v>
      </c>
      <c r="M475" s="4" t="s">
        <v>2271</v>
      </c>
      <c r="N475" s="3"/>
      <c r="O475" s="3"/>
      <c r="P475" s="3"/>
      <c r="Q475" s="3"/>
      <c r="R475" s="3"/>
    </row>
    <row r="476" ht="15.75" customHeight="1">
      <c r="A476" s="4" t="s">
        <v>2272</v>
      </c>
      <c r="B476" s="4" t="s">
        <v>2273</v>
      </c>
      <c r="C476" s="3"/>
      <c r="D476" s="3"/>
      <c r="E476" s="4" t="s">
        <v>33</v>
      </c>
      <c r="F476" s="9" t="str">
        <f t="shared" si="7"/>
        <v>https://doi.org/10.1016/S1090-3801(03)00084-3</v>
      </c>
      <c r="G476" s="10" t="s">
        <v>58</v>
      </c>
      <c r="H476" s="10" t="s">
        <v>35</v>
      </c>
      <c r="I476" s="4" t="s">
        <v>2274</v>
      </c>
      <c r="J476" s="10" t="s">
        <v>33</v>
      </c>
      <c r="K476" s="10">
        <v>2004.0</v>
      </c>
      <c r="L476" s="10" t="s">
        <v>33</v>
      </c>
      <c r="M476" s="4" t="s">
        <v>2275</v>
      </c>
      <c r="N476" s="3"/>
      <c r="O476" s="3"/>
      <c r="P476" s="3"/>
      <c r="Q476" s="3"/>
      <c r="R476" s="3"/>
    </row>
    <row r="477" ht="15.75" customHeight="1">
      <c r="A477" s="6" t="s">
        <v>2276</v>
      </c>
      <c r="B477" s="6" t="s">
        <v>2277</v>
      </c>
      <c r="C477" s="6"/>
      <c r="D477" s="6"/>
      <c r="E477" s="6" t="s">
        <v>2278</v>
      </c>
      <c r="F477" s="7" t="s">
        <v>2279</v>
      </c>
      <c r="G477" s="8" t="s">
        <v>108</v>
      </c>
      <c r="H477" s="6" t="s">
        <v>27</v>
      </c>
      <c r="I477" s="6" t="s">
        <v>2280</v>
      </c>
      <c r="J477" s="6" t="s">
        <v>149</v>
      </c>
      <c r="K477" s="8">
        <v>2019.0</v>
      </c>
      <c r="L477" s="7" t="s">
        <v>30</v>
      </c>
      <c r="M477" s="6"/>
      <c r="N477" s="6"/>
      <c r="O477" s="3"/>
      <c r="P477" s="6"/>
      <c r="Q477" s="3"/>
      <c r="R477" s="3"/>
    </row>
    <row r="478" ht="15.75" customHeight="1">
      <c r="A478" s="6" t="s">
        <v>2281</v>
      </c>
      <c r="B478" s="6" t="s">
        <v>2282</v>
      </c>
      <c r="C478" s="6"/>
      <c r="D478" s="6"/>
      <c r="E478" s="6" t="s">
        <v>2283</v>
      </c>
      <c r="F478" s="3"/>
      <c r="G478" s="8" t="s">
        <v>108</v>
      </c>
      <c r="H478" s="6" t="s">
        <v>27</v>
      </c>
      <c r="I478" s="6" t="s">
        <v>2284</v>
      </c>
      <c r="J478" s="6"/>
      <c r="K478" s="8">
        <v>2013.0</v>
      </c>
      <c r="L478" s="7" t="s">
        <v>30</v>
      </c>
      <c r="M478" s="3"/>
      <c r="N478" s="3"/>
      <c r="O478" s="3"/>
      <c r="P478" s="3"/>
      <c r="Q478" s="3"/>
      <c r="R478" s="3"/>
    </row>
    <row r="479" ht="15.75" customHeight="1">
      <c r="A479" s="6" t="s">
        <v>2285</v>
      </c>
      <c r="B479" s="6" t="s">
        <v>2286</v>
      </c>
      <c r="C479" s="6"/>
      <c r="D479" s="6"/>
      <c r="E479" s="3"/>
      <c r="F479" s="7" t="s">
        <v>2287</v>
      </c>
      <c r="G479" s="8" t="s">
        <v>108</v>
      </c>
      <c r="H479" s="6" t="s">
        <v>27</v>
      </c>
      <c r="I479" s="6" t="s">
        <v>2288</v>
      </c>
      <c r="J479" s="6" t="s">
        <v>29</v>
      </c>
      <c r="K479" s="8">
        <v>2017.0</v>
      </c>
      <c r="L479" s="7" t="s">
        <v>30</v>
      </c>
      <c r="M479" s="6"/>
      <c r="N479" s="6"/>
      <c r="O479" s="3"/>
      <c r="P479" s="6"/>
      <c r="Q479" s="3"/>
      <c r="R479" s="6"/>
    </row>
    <row r="480" ht="15.75" customHeight="1">
      <c r="A480" s="6" t="s">
        <v>2289</v>
      </c>
      <c r="B480" s="6" t="s">
        <v>2290</v>
      </c>
      <c r="C480" s="6"/>
      <c r="D480" s="6"/>
      <c r="E480" s="6" t="s">
        <v>2291</v>
      </c>
      <c r="F480" s="7" t="s">
        <v>2292</v>
      </c>
      <c r="G480" s="8" t="s">
        <v>108</v>
      </c>
      <c r="H480" s="6" t="s">
        <v>27</v>
      </c>
      <c r="I480" s="6" t="s">
        <v>2293</v>
      </c>
      <c r="J480" s="6"/>
      <c r="K480" s="8">
        <v>2012.0</v>
      </c>
      <c r="L480" s="7" t="s">
        <v>30</v>
      </c>
      <c r="M480" s="6"/>
      <c r="N480" s="3"/>
      <c r="O480" s="6"/>
      <c r="P480" s="6"/>
      <c r="Q480" s="3"/>
      <c r="R480" s="3"/>
    </row>
    <row r="481" ht="15.75" customHeight="1">
      <c r="A481" s="6" t="s">
        <v>2294</v>
      </c>
      <c r="B481" s="6" t="s">
        <v>2295</v>
      </c>
      <c r="C481" s="6"/>
      <c r="D481" s="6"/>
      <c r="E481" s="6" t="s">
        <v>2296</v>
      </c>
      <c r="F481" s="7" t="s">
        <v>2297</v>
      </c>
      <c r="G481" s="8" t="s">
        <v>108</v>
      </c>
      <c r="H481" s="6" t="s">
        <v>27</v>
      </c>
      <c r="I481" s="6" t="s">
        <v>2298</v>
      </c>
      <c r="J481" s="6" t="s">
        <v>29</v>
      </c>
      <c r="K481" s="8">
        <v>2020.0</v>
      </c>
      <c r="L481" s="13" t="s">
        <v>30</v>
      </c>
      <c r="M481" s="6"/>
      <c r="N481" s="6"/>
      <c r="O481" s="3"/>
      <c r="P481" s="3"/>
      <c r="Q481" s="6"/>
      <c r="R481" s="6"/>
    </row>
    <row r="482" ht="15.75" customHeight="1">
      <c r="A482" s="4" t="s">
        <v>2299</v>
      </c>
      <c r="B482" s="4" t="s">
        <v>2300</v>
      </c>
      <c r="C482" s="3"/>
      <c r="D482" s="3"/>
      <c r="E482" s="4" t="s">
        <v>2301</v>
      </c>
      <c r="F482" s="9" t="s">
        <v>2302</v>
      </c>
      <c r="G482" s="4" t="s">
        <v>260</v>
      </c>
      <c r="H482" s="4" t="s">
        <v>261</v>
      </c>
      <c r="I482" s="4" t="s">
        <v>262</v>
      </c>
      <c r="J482" s="4" t="s">
        <v>149</v>
      </c>
      <c r="K482" s="10">
        <v>1997.0</v>
      </c>
      <c r="L482" s="3"/>
      <c r="M482" s="4" t="s">
        <v>263</v>
      </c>
      <c r="N482" s="3"/>
      <c r="O482" s="3"/>
      <c r="P482" s="4" t="s">
        <v>8</v>
      </c>
      <c r="Q482" s="4" t="s">
        <v>264</v>
      </c>
      <c r="R482" s="3"/>
    </row>
    <row r="483" ht="15.75" customHeight="1">
      <c r="A483" s="6" t="s">
        <v>2303</v>
      </c>
      <c r="B483" s="6" t="s">
        <v>2304</v>
      </c>
      <c r="C483" s="6"/>
      <c r="D483" s="6"/>
      <c r="E483" s="6" t="s">
        <v>2305</v>
      </c>
      <c r="F483" s="7" t="s">
        <v>2306</v>
      </c>
      <c r="G483" s="8" t="s">
        <v>48</v>
      </c>
      <c r="H483" s="6" t="s">
        <v>27</v>
      </c>
      <c r="I483" s="6" t="s">
        <v>2307</v>
      </c>
      <c r="J483" s="6" t="s">
        <v>29</v>
      </c>
      <c r="K483" s="8">
        <v>2023.0</v>
      </c>
      <c r="L483" s="7" t="s">
        <v>30</v>
      </c>
      <c r="M483" s="6"/>
      <c r="N483" s="6"/>
      <c r="O483" s="6"/>
      <c r="P483" s="6"/>
      <c r="Q483" s="3"/>
      <c r="R483" s="6"/>
    </row>
    <row r="484" ht="15.75" customHeight="1">
      <c r="A484" s="4" t="s">
        <v>2308</v>
      </c>
      <c r="B484" s="4" t="s">
        <v>2309</v>
      </c>
      <c r="C484" s="3"/>
      <c r="D484" s="3"/>
      <c r="E484" s="4" t="s">
        <v>33</v>
      </c>
      <c r="F484" s="9" t="str">
        <f>"https://doi.org/"&amp;M484</f>
        <v>https://doi.org/10.1007/s10461-021-03543-y</v>
      </c>
      <c r="G484" s="10" t="s">
        <v>34</v>
      </c>
      <c r="H484" s="10" t="s">
        <v>35</v>
      </c>
      <c r="I484" s="4" t="s">
        <v>2310</v>
      </c>
      <c r="J484" s="4" t="s">
        <v>33</v>
      </c>
      <c r="K484" s="10">
        <v>2022.0</v>
      </c>
      <c r="L484" s="4" t="s">
        <v>2311</v>
      </c>
      <c r="M484" s="4" t="s">
        <v>2312</v>
      </c>
      <c r="N484" s="3"/>
      <c r="O484" s="3"/>
      <c r="P484" s="3"/>
      <c r="Q484" s="3"/>
      <c r="R484" s="3"/>
    </row>
    <row r="485" ht="15.75" customHeight="1">
      <c r="A485" s="6" t="s">
        <v>2313</v>
      </c>
      <c r="B485" s="6" t="s">
        <v>2314</v>
      </c>
      <c r="C485" s="6"/>
      <c r="D485" s="6"/>
      <c r="E485" s="6" t="s">
        <v>2315</v>
      </c>
      <c r="F485" s="3"/>
      <c r="G485" s="8" t="s">
        <v>214</v>
      </c>
      <c r="H485" s="6" t="s">
        <v>27</v>
      </c>
      <c r="I485" s="6" t="s">
        <v>2316</v>
      </c>
      <c r="J485" s="3"/>
      <c r="K485" s="8">
        <v>2014.0</v>
      </c>
      <c r="L485" s="7" t="s">
        <v>30</v>
      </c>
      <c r="M485" s="3"/>
      <c r="N485" s="3"/>
      <c r="O485" s="3"/>
      <c r="P485" s="3"/>
      <c r="Q485" s="3"/>
      <c r="R485" s="3"/>
    </row>
    <row r="486" ht="15.75" customHeight="1">
      <c r="A486" s="4" t="s">
        <v>2317</v>
      </c>
      <c r="B486" s="4" t="s">
        <v>2318</v>
      </c>
      <c r="C486" s="3"/>
      <c r="D486" s="3"/>
      <c r="E486" s="4" t="s">
        <v>33</v>
      </c>
      <c r="F486" s="9" t="str">
        <f>"https://doi.org/"&amp;M486</f>
        <v>https://doi.org/10.1002/brb3.2413</v>
      </c>
      <c r="G486" s="10" t="s">
        <v>48</v>
      </c>
      <c r="H486" s="10" t="s">
        <v>35</v>
      </c>
      <c r="I486" s="4" t="s">
        <v>2319</v>
      </c>
      <c r="J486" s="4" t="s">
        <v>33</v>
      </c>
      <c r="K486" s="10">
        <v>2022.0</v>
      </c>
      <c r="L486" s="3" t="s">
        <v>33</v>
      </c>
      <c r="M486" s="4" t="s">
        <v>2320</v>
      </c>
      <c r="N486" s="3"/>
      <c r="O486" s="3"/>
      <c r="P486" s="3"/>
      <c r="Q486" s="3"/>
      <c r="R486" s="3"/>
    </row>
    <row r="487" ht="15.75" customHeight="1">
      <c r="A487" s="6" t="s">
        <v>2321</v>
      </c>
      <c r="B487" s="6" t="s">
        <v>2322</v>
      </c>
      <c r="C487" s="6"/>
      <c r="D487" s="6"/>
      <c r="E487" s="6" t="s">
        <v>2323</v>
      </c>
      <c r="F487" s="3"/>
      <c r="G487" s="8" t="s">
        <v>108</v>
      </c>
      <c r="H487" s="6" t="s">
        <v>27</v>
      </c>
      <c r="I487" s="6" t="s">
        <v>2324</v>
      </c>
      <c r="J487" s="3"/>
      <c r="K487" s="8">
        <v>2014.0</v>
      </c>
      <c r="L487" s="7" t="s">
        <v>30</v>
      </c>
      <c r="M487" s="3"/>
      <c r="N487" s="6"/>
      <c r="O487" s="3"/>
      <c r="P487" s="3"/>
      <c r="Q487" s="3"/>
      <c r="R487" s="3"/>
    </row>
    <row r="488" ht="15.75" customHeight="1">
      <c r="A488" s="6" t="s">
        <v>2325</v>
      </c>
      <c r="B488" s="6" t="s">
        <v>2326</v>
      </c>
      <c r="C488" s="6"/>
      <c r="D488" s="6"/>
      <c r="E488" s="6" t="s">
        <v>2327</v>
      </c>
      <c r="F488" s="7" t="s">
        <v>2328</v>
      </c>
      <c r="G488" s="8" t="s">
        <v>48</v>
      </c>
      <c r="H488" s="6" t="s">
        <v>27</v>
      </c>
      <c r="I488" s="6" t="s">
        <v>2329</v>
      </c>
      <c r="J488" s="6" t="s">
        <v>29</v>
      </c>
      <c r="K488" s="8">
        <v>2023.0</v>
      </c>
      <c r="L488" s="7" t="s">
        <v>30</v>
      </c>
      <c r="M488" s="3"/>
      <c r="N488" s="6"/>
      <c r="O488" s="6"/>
      <c r="P488" s="6"/>
      <c r="Q488" s="3"/>
      <c r="R488" s="3"/>
    </row>
    <row r="489" ht="15.75" customHeight="1">
      <c r="A489" s="6" t="s">
        <v>2330</v>
      </c>
      <c r="B489" s="6" t="s">
        <v>2331</v>
      </c>
      <c r="C489" s="6"/>
      <c r="D489" s="6"/>
      <c r="E489" s="6" t="s">
        <v>2332</v>
      </c>
      <c r="F489" s="7" t="s">
        <v>2333</v>
      </c>
      <c r="G489" s="8" t="s">
        <v>108</v>
      </c>
      <c r="H489" s="6" t="s">
        <v>27</v>
      </c>
      <c r="I489" s="6" t="s">
        <v>2334</v>
      </c>
      <c r="J489" s="6" t="s">
        <v>29</v>
      </c>
      <c r="K489" s="8">
        <v>2003.0</v>
      </c>
      <c r="L489" s="7" t="s">
        <v>30</v>
      </c>
      <c r="M489" s="3"/>
      <c r="N489" s="3"/>
      <c r="O489" s="3"/>
      <c r="P489" s="3"/>
      <c r="Q489" s="3"/>
      <c r="R489" s="3"/>
    </row>
    <row r="490" ht="15.75" customHeight="1">
      <c r="A490" s="6" t="s">
        <v>2335</v>
      </c>
      <c r="B490" s="6" t="s">
        <v>2336</v>
      </c>
      <c r="C490" s="6"/>
      <c r="D490" s="6"/>
      <c r="E490" s="6" t="s">
        <v>2337</v>
      </c>
      <c r="F490" s="7" t="s">
        <v>2338</v>
      </c>
      <c r="G490" s="8" t="s">
        <v>108</v>
      </c>
      <c r="H490" s="6" t="s">
        <v>27</v>
      </c>
      <c r="I490" s="6" t="s">
        <v>2339</v>
      </c>
      <c r="J490" s="6"/>
      <c r="K490" s="8">
        <v>2009.0</v>
      </c>
      <c r="L490" s="7" t="s">
        <v>30</v>
      </c>
      <c r="M490" s="3"/>
      <c r="N490" s="3"/>
      <c r="O490" s="6"/>
      <c r="P490" s="6"/>
      <c r="Q490" s="6"/>
      <c r="R490" s="6"/>
    </row>
    <row r="491" ht="15.75" customHeight="1">
      <c r="A491" s="4" t="s">
        <v>2340</v>
      </c>
      <c r="B491" s="4" t="s">
        <v>2341</v>
      </c>
      <c r="C491" s="3"/>
      <c r="D491" s="3"/>
      <c r="E491" s="4" t="s">
        <v>2342</v>
      </c>
      <c r="F491" s="9" t="s">
        <v>2343</v>
      </c>
      <c r="G491" s="4" t="s">
        <v>41</v>
      </c>
      <c r="H491" s="4" t="s">
        <v>261</v>
      </c>
      <c r="I491" s="4" t="s">
        <v>2344</v>
      </c>
      <c r="J491" s="4" t="s">
        <v>341</v>
      </c>
      <c r="K491" s="10">
        <v>2018.0</v>
      </c>
      <c r="L491" s="3"/>
      <c r="M491" s="4" t="s">
        <v>263</v>
      </c>
      <c r="N491" s="3"/>
      <c r="O491" s="3"/>
      <c r="P491" s="4" t="s">
        <v>8</v>
      </c>
      <c r="Q491" s="18" t="s">
        <v>611</v>
      </c>
      <c r="R491" s="3"/>
    </row>
    <row r="492" ht="15.75" customHeight="1">
      <c r="A492" s="6" t="s">
        <v>2345</v>
      </c>
      <c r="B492" s="6" t="s">
        <v>2346</v>
      </c>
      <c r="C492" s="6"/>
      <c r="D492" s="6"/>
      <c r="E492" s="6" t="s">
        <v>2347</v>
      </c>
      <c r="F492" s="7" t="s">
        <v>2348</v>
      </c>
      <c r="G492" s="8" t="s">
        <v>108</v>
      </c>
      <c r="H492" s="6" t="s">
        <v>27</v>
      </c>
      <c r="I492" s="6" t="s">
        <v>2349</v>
      </c>
      <c r="J492" s="6" t="s">
        <v>29</v>
      </c>
      <c r="K492" s="8">
        <v>2024.0</v>
      </c>
      <c r="L492" s="7" t="s">
        <v>30</v>
      </c>
      <c r="M492" s="6"/>
      <c r="N492" s="6"/>
      <c r="O492" s="6"/>
      <c r="P492" s="6"/>
      <c r="Q492" s="6"/>
      <c r="R492" s="3"/>
    </row>
    <row r="493" ht="15.75" customHeight="1">
      <c r="A493" s="6" t="s">
        <v>2350</v>
      </c>
      <c r="B493" s="6" t="s">
        <v>2351</v>
      </c>
      <c r="C493" s="6"/>
      <c r="D493" s="6"/>
      <c r="E493" s="6" t="s">
        <v>2352</v>
      </c>
      <c r="F493" s="7" t="s">
        <v>2353</v>
      </c>
      <c r="G493" s="8" t="s">
        <v>108</v>
      </c>
      <c r="H493" s="6" t="s">
        <v>27</v>
      </c>
      <c r="I493" s="6" t="s">
        <v>2354</v>
      </c>
      <c r="J493" s="6" t="s">
        <v>29</v>
      </c>
      <c r="K493" s="8">
        <v>2020.0</v>
      </c>
      <c r="L493" s="23" t="s">
        <v>30</v>
      </c>
      <c r="M493" s="6"/>
      <c r="N493" s="6"/>
      <c r="O493" s="3"/>
      <c r="P493" s="6"/>
      <c r="Q493" s="3"/>
      <c r="R493" s="3"/>
    </row>
    <row r="494" ht="15.75" customHeight="1">
      <c r="A494" s="6" t="s">
        <v>2355</v>
      </c>
      <c r="B494" s="6" t="s">
        <v>2356</v>
      </c>
      <c r="C494" s="6"/>
      <c r="D494" s="6"/>
      <c r="E494" s="6" t="s">
        <v>2357</v>
      </c>
      <c r="F494" s="7" t="s">
        <v>2358</v>
      </c>
      <c r="G494" s="8" t="s">
        <v>48</v>
      </c>
      <c r="H494" s="6" t="s">
        <v>27</v>
      </c>
      <c r="I494" s="6" t="s">
        <v>2359</v>
      </c>
      <c r="J494" s="6" t="s">
        <v>438</v>
      </c>
      <c r="K494" s="8">
        <v>2022.0</v>
      </c>
      <c r="L494" s="7" t="s">
        <v>30</v>
      </c>
      <c r="M494" s="6"/>
      <c r="N494" s="6"/>
      <c r="O494" s="6"/>
      <c r="P494" s="6"/>
      <c r="Q494" s="3"/>
      <c r="R494" s="6"/>
    </row>
    <row r="495" ht="15.75" customHeight="1">
      <c r="A495" s="6" t="s">
        <v>2360</v>
      </c>
      <c r="B495" s="6" t="s">
        <v>2361</v>
      </c>
      <c r="C495" s="6"/>
      <c r="D495" s="6"/>
      <c r="E495" s="6" t="s">
        <v>2362</v>
      </c>
      <c r="F495" s="7" t="s">
        <v>2363</v>
      </c>
      <c r="G495" s="8" t="s">
        <v>108</v>
      </c>
      <c r="H495" s="6" t="s">
        <v>27</v>
      </c>
      <c r="I495" s="6" t="s">
        <v>2364</v>
      </c>
      <c r="J495" s="6" t="s">
        <v>341</v>
      </c>
      <c r="K495" s="8">
        <v>1982.0</v>
      </c>
      <c r="L495" s="7" t="s">
        <v>30</v>
      </c>
      <c r="M495" s="3"/>
      <c r="N495" s="3"/>
      <c r="O495" s="3"/>
      <c r="P495" s="3"/>
      <c r="Q495" s="3"/>
      <c r="R495" s="3"/>
    </row>
    <row r="496" ht="15.75" customHeight="1">
      <c r="A496" s="6" t="s">
        <v>2365</v>
      </c>
      <c r="B496" s="6" t="s">
        <v>2366</v>
      </c>
      <c r="C496" s="6"/>
      <c r="D496" s="6"/>
      <c r="E496" s="6" t="s">
        <v>2367</v>
      </c>
      <c r="F496" s="7" t="s">
        <v>2368</v>
      </c>
      <c r="G496" s="8" t="s">
        <v>108</v>
      </c>
      <c r="H496" s="6" t="s">
        <v>27</v>
      </c>
      <c r="I496" s="6" t="s">
        <v>2369</v>
      </c>
      <c r="J496" s="6" t="s">
        <v>545</v>
      </c>
      <c r="K496" s="8">
        <v>2023.0</v>
      </c>
      <c r="L496" s="7" t="s">
        <v>30</v>
      </c>
      <c r="M496" s="6"/>
      <c r="N496" s="6"/>
      <c r="O496" s="3"/>
      <c r="P496" s="3"/>
      <c r="Q496" s="6"/>
      <c r="R496" s="6"/>
    </row>
    <row r="497" ht="15.75" customHeight="1">
      <c r="A497" s="6" t="s">
        <v>2370</v>
      </c>
      <c r="B497" s="6" t="s">
        <v>2371</v>
      </c>
      <c r="C497" s="6"/>
      <c r="D497" s="6"/>
      <c r="E497" s="6" t="s">
        <v>2372</v>
      </c>
      <c r="F497" s="7" t="s">
        <v>2373</v>
      </c>
      <c r="G497" s="8" t="s">
        <v>108</v>
      </c>
      <c r="H497" s="6" t="s">
        <v>27</v>
      </c>
      <c r="I497" s="6" t="s">
        <v>2374</v>
      </c>
      <c r="J497" s="6"/>
      <c r="K497" s="8">
        <v>2007.0</v>
      </c>
      <c r="L497" s="7" t="s">
        <v>30</v>
      </c>
      <c r="M497" s="3"/>
      <c r="N497" s="3"/>
      <c r="O497" s="3"/>
      <c r="P497" s="3"/>
      <c r="Q497" s="3"/>
      <c r="R497" s="3"/>
    </row>
    <row r="498" ht="15.75" customHeight="1">
      <c r="A498" s="4" t="s">
        <v>2375</v>
      </c>
      <c r="B498" s="4" t="s">
        <v>2376</v>
      </c>
      <c r="C498" s="3"/>
      <c r="D498" s="3"/>
      <c r="E498" s="4" t="s">
        <v>2377</v>
      </c>
      <c r="F498" s="9" t="s">
        <v>2378</v>
      </c>
      <c r="G498" s="4" t="s">
        <v>54</v>
      </c>
      <c r="H498" s="4" t="s">
        <v>261</v>
      </c>
      <c r="I498" s="4" t="s">
        <v>987</v>
      </c>
      <c r="J498" s="4" t="s">
        <v>488</v>
      </c>
      <c r="K498" s="10">
        <v>2023.0</v>
      </c>
      <c r="L498" s="3"/>
      <c r="M498" s="4" t="s">
        <v>8</v>
      </c>
      <c r="N498" s="3"/>
      <c r="O498" s="3"/>
      <c r="P498" s="4" t="s">
        <v>8</v>
      </c>
      <c r="Q498" s="4" t="s">
        <v>489</v>
      </c>
      <c r="R498" s="3"/>
    </row>
    <row r="499" ht="15.75" customHeight="1">
      <c r="A499" s="6" t="s">
        <v>2379</v>
      </c>
      <c r="B499" s="6" t="s">
        <v>2380</v>
      </c>
      <c r="C499" s="6"/>
      <c r="D499" s="6"/>
      <c r="E499" s="6" t="s">
        <v>2381</v>
      </c>
      <c r="F499" s="7" t="s">
        <v>2382</v>
      </c>
      <c r="G499" s="8" t="s">
        <v>108</v>
      </c>
      <c r="H499" s="6" t="s">
        <v>27</v>
      </c>
      <c r="I499" s="6" t="s">
        <v>2383</v>
      </c>
      <c r="J499" s="6" t="s">
        <v>29</v>
      </c>
      <c r="K499" s="8">
        <v>2023.0</v>
      </c>
      <c r="L499" s="7" t="s">
        <v>30</v>
      </c>
      <c r="M499" s="3"/>
      <c r="N499" s="3"/>
      <c r="O499" s="3"/>
      <c r="P499" s="3"/>
      <c r="Q499" s="6"/>
      <c r="R499" s="3"/>
    </row>
    <row r="500" ht="15.75" customHeight="1">
      <c r="A500" s="6" t="s">
        <v>2384</v>
      </c>
      <c r="B500" s="6" t="s">
        <v>2385</v>
      </c>
      <c r="C500" s="6"/>
      <c r="D500" s="6"/>
      <c r="E500" s="6" t="s">
        <v>2386</v>
      </c>
      <c r="F500" s="7" t="s">
        <v>2387</v>
      </c>
      <c r="G500" s="8" t="s">
        <v>108</v>
      </c>
      <c r="H500" s="6" t="s">
        <v>27</v>
      </c>
      <c r="I500" s="6" t="s">
        <v>2388</v>
      </c>
      <c r="J500" s="6" t="s">
        <v>341</v>
      </c>
      <c r="K500" s="8">
        <v>2015.0</v>
      </c>
      <c r="L500" s="7" t="s">
        <v>30</v>
      </c>
      <c r="M500" s="3"/>
      <c r="N500" s="3"/>
      <c r="O500" s="6"/>
      <c r="P500" s="6"/>
      <c r="Q500" s="3"/>
      <c r="R500" s="6"/>
    </row>
    <row r="501" ht="15.75" customHeight="1">
      <c r="A501" s="4" t="s">
        <v>2389</v>
      </c>
      <c r="B501" s="4" t="s">
        <v>2390</v>
      </c>
      <c r="C501" s="3"/>
      <c r="D501" s="3"/>
      <c r="E501" s="4" t="s">
        <v>33</v>
      </c>
      <c r="F501" s="9" t="str">
        <f t="shared" ref="F501:F502" si="8">"https://doi.org/"&amp;M501</f>
        <v>https://doi.org/10.1017/S0033291717000162</v>
      </c>
      <c r="G501" s="10" t="s">
        <v>58</v>
      </c>
      <c r="H501" s="10" t="s">
        <v>35</v>
      </c>
      <c r="I501" s="4" t="s">
        <v>2391</v>
      </c>
      <c r="J501" s="10" t="s">
        <v>33</v>
      </c>
      <c r="K501" s="10">
        <v>2017.0</v>
      </c>
      <c r="L501" s="10" t="s">
        <v>33</v>
      </c>
      <c r="M501" s="4" t="s">
        <v>2392</v>
      </c>
      <c r="N501" s="3"/>
      <c r="O501" s="3"/>
      <c r="P501" s="3"/>
      <c r="Q501" s="3"/>
      <c r="R501" s="3"/>
    </row>
    <row r="502" ht="15.75" customHeight="1">
      <c r="A502" s="4" t="s">
        <v>2393</v>
      </c>
      <c r="B502" s="4" t="s">
        <v>2394</v>
      </c>
      <c r="C502" s="3"/>
      <c r="D502" s="3"/>
      <c r="E502" s="4" t="s">
        <v>33</v>
      </c>
      <c r="F502" s="9" t="str">
        <f t="shared" si="8"/>
        <v>https://doi.org/10.1111/sjop.12821</v>
      </c>
      <c r="G502" s="10" t="s">
        <v>83</v>
      </c>
      <c r="H502" s="10" t="s">
        <v>35</v>
      </c>
      <c r="I502" s="4" t="s">
        <v>2395</v>
      </c>
      <c r="J502" s="10" t="s">
        <v>33</v>
      </c>
      <c r="K502" s="10">
        <v>2022.0</v>
      </c>
      <c r="L502" s="3"/>
      <c r="M502" s="4" t="s">
        <v>2396</v>
      </c>
      <c r="N502" s="3"/>
      <c r="O502" s="3"/>
      <c r="P502" s="3"/>
      <c r="Q502" s="3"/>
      <c r="R502" s="3"/>
    </row>
    <row r="503" ht="15.75" customHeight="1">
      <c r="A503" s="6" t="s">
        <v>2397</v>
      </c>
      <c r="B503" s="6" t="s">
        <v>2398</v>
      </c>
      <c r="C503" s="6"/>
      <c r="D503" s="6"/>
      <c r="E503" s="6" t="s">
        <v>2399</v>
      </c>
      <c r="F503" s="7" t="s">
        <v>2400</v>
      </c>
      <c r="G503" s="8" t="s">
        <v>108</v>
      </c>
      <c r="H503" s="6" t="s">
        <v>27</v>
      </c>
      <c r="I503" s="6" t="s">
        <v>2401</v>
      </c>
      <c r="J503" s="6" t="s">
        <v>341</v>
      </c>
      <c r="K503" s="8">
        <v>2021.0</v>
      </c>
      <c r="L503" s="13" t="s">
        <v>30</v>
      </c>
      <c r="M503" s="6"/>
      <c r="N503" s="3"/>
      <c r="O503" s="6"/>
      <c r="P503" s="6"/>
      <c r="Q503" s="3"/>
      <c r="R503" s="6"/>
    </row>
    <row r="504" ht="15.75" customHeight="1">
      <c r="A504" s="4" t="s">
        <v>2402</v>
      </c>
      <c r="B504" s="4" t="s">
        <v>2403</v>
      </c>
      <c r="C504" s="3" t="s">
        <v>425</v>
      </c>
      <c r="D504" s="4" t="s">
        <v>2404</v>
      </c>
      <c r="E504" s="4" t="s">
        <v>2405</v>
      </c>
      <c r="F504" s="5" t="str">
        <f>HYPERLINK("http://dx.doi.org/10.1176/appi.ps.56.8.927","http://dx.doi.org/10.1176/appi.ps.56.8.927")</f>
        <v>http://dx.doi.org/10.1176/appi.ps.56.8.927</v>
      </c>
      <c r="G504" s="3"/>
      <c r="H504" s="3"/>
      <c r="I504" s="3"/>
      <c r="J504" s="3"/>
      <c r="K504" s="3"/>
      <c r="L504" s="3"/>
      <c r="M504" s="3"/>
      <c r="N504" s="3"/>
      <c r="O504" s="3"/>
      <c r="P504" s="3"/>
      <c r="Q504" s="3"/>
      <c r="R504" s="3"/>
    </row>
    <row r="505" ht="15.75" customHeight="1">
      <c r="A505" s="6" t="s">
        <v>2406</v>
      </c>
      <c r="B505" s="6" t="s">
        <v>2407</v>
      </c>
      <c r="C505" s="6"/>
      <c r="D505" s="6"/>
      <c r="E505" s="17" t="s">
        <v>2408</v>
      </c>
      <c r="F505" s="7" t="s">
        <v>2409</v>
      </c>
      <c r="G505" s="8" t="s">
        <v>108</v>
      </c>
      <c r="H505" s="6" t="s">
        <v>27</v>
      </c>
      <c r="I505" s="6" t="s">
        <v>2410</v>
      </c>
      <c r="J505" s="6"/>
      <c r="K505" s="8">
        <v>2012.0</v>
      </c>
      <c r="L505" s="7" t="s">
        <v>30</v>
      </c>
      <c r="M505" s="3"/>
      <c r="N505" s="3"/>
      <c r="O505" s="3"/>
      <c r="P505" s="3"/>
      <c r="Q505" s="3"/>
      <c r="R505" s="3"/>
    </row>
    <row r="506" ht="15.75" customHeight="1">
      <c r="A506" s="4" t="s">
        <v>2411</v>
      </c>
      <c r="B506" s="4" t="s">
        <v>2412</v>
      </c>
      <c r="C506" s="4" t="s">
        <v>2413</v>
      </c>
      <c r="D506" s="4" t="s">
        <v>2414</v>
      </c>
      <c r="E506" s="4" t="s">
        <v>2415</v>
      </c>
      <c r="F506" s="5" t="str">
        <f>HYPERLINK("http://dx.doi.org/10.1016/j.drugalcdep.2013.10.007","http://dx.doi.org/10.1016/j.drugalcdep.2013.10.007")</f>
        <v>http://dx.doi.org/10.1016/j.drugalcdep.2013.10.007</v>
      </c>
      <c r="G506" s="3"/>
      <c r="H506" s="3"/>
      <c r="I506" s="3"/>
      <c r="J506" s="3"/>
      <c r="K506" s="3"/>
      <c r="L506" s="3"/>
      <c r="M506" s="3"/>
      <c r="N506" s="3"/>
      <c r="O506" s="3"/>
      <c r="P506" s="3"/>
      <c r="Q506" s="3"/>
      <c r="R506" s="3"/>
    </row>
    <row r="507" ht="15.75" customHeight="1">
      <c r="A507" s="4" t="s">
        <v>2416</v>
      </c>
      <c r="B507" s="4" t="s">
        <v>2417</v>
      </c>
      <c r="C507" s="4" t="s">
        <v>2418</v>
      </c>
      <c r="D507" s="4" t="s">
        <v>2419</v>
      </c>
      <c r="E507" s="4" t="s">
        <v>2420</v>
      </c>
      <c r="F507" s="5" t="str">
        <f>HYPERLINK("http://dx.doi.org/10.1007/s00406-023-01585-y","http://dx.doi.org/10.1007/s00406-023-01585-y")</f>
        <v>http://dx.doi.org/10.1007/s00406-023-01585-y</v>
      </c>
      <c r="G507" s="3"/>
      <c r="H507" s="3"/>
      <c r="I507" s="3"/>
      <c r="J507" s="3"/>
      <c r="K507" s="3"/>
      <c r="L507" s="3"/>
      <c r="M507" s="3"/>
      <c r="N507" s="3"/>
      <c r="O507" s="3"/>
      <c r="P507" s="3"/>
      <c r="Q507" s="3"/>
      <c r="R507" s="3"/>
    </row>
    <row r="508" ht="15.75" customHeight="1">
      <c r="A508" s="4" t="s">
        <v>2421</v>
      </c>
      <c r="B508" s="4" t="s">
        <v>2422</v>
      </c>
      <c r="C508" s="3"/>
      <c r="D508" s="3"/>
      <c r="E508" s="4" t="s">
        <v>2423</v>
      </c>
      <c r="F508" s="3"/>
      <c r="G508" s="4" t="s">
        <v>41</v>
      </c>
      <c r="H508" s="4" t="s">
        <v>261</v>
      </c>
      <c r="I508" s="3"/>
      <c r="J508" s="4" t="s">
        <v>295</v>
      </c>
      <c r="K508" s="10">
        <v>1995.0</v>
      </c>
      <c r="L508" s="3"/>
      <c r="M508" s="4" t="s">
        <v>586</v>
      </c>
      <c r="N508" s="3"/>
      <c r="O508" s="3"/>
      <c r="P508" s="4" t="s">
        <v>587</v>
      </c>
      <c r="Q508" s="18" t="s">
        <v>588</v>
      </c>
      <c r="R508" s="3"/>
    </row>
    <row r="509" ht="15.75" customHeight="1">
      <c r="A509" s="4" t="s">
        <v>2424</v>
      </c>
      <c r="B509" s="4" t="s">
        <v>2425</v>
      </c>
      <c r="C509" s="3"/>
      <c r="D509" s="3"/>
      <c r="E509" s="10" t="s">
        <v>33</v>
      </c>
      <c r="F509" s="9" t="str">
        <f t="shared" ref="F509:F510" si="9">"https://doi.org/"&amp;M509</f>
        <v>https://doi.org/10.1016/j.jsat.2017.04.014</v>
      </c>
      <c r="G509" s="10" t="s">
        <v>41</v>
      </c>
      <c r="H509" s="10" t="s">
        <v>35</v>
      </c>
      <c r="I509" s="4" t="s">
        <v>2426</v>
      </c>
      <c r="J509" s="10" t="s">
        <v>33</v>
      </c>
      <c r="K509" s="10">
        <v>2017.0</v>
      </c>
      <c r="L509" s="4" t="s">
        <v>33</v>
      </c>
      <c r="M509" s="4" t="s">
        <v>2427</v>
      </c>
      <c r="N509" s="11"/>
      <c r="O509" s="3"/>
      <c r="P509" s="3"/>
      <c r="Q509" s="12"/>
      <c r="R509" s="3"/>
    </row>
    <row r="510" ht="15.75" customHeight="1">
      <c r="A510" s="4" t="s">
        <v>2428</v>
      </c>
      <c r="B510" s="4" t="s">
        <v>2429</v>
      </c>
      <c r="C510" s="3"/>
      <c r="D510" s="3"/>
      <c r="E510" s="4" t="s">
        <v>33</v>
      </c>
      <c r="F510" s="9" t="str">
        <f t="shared" si="9"/>
        <v>https://doi.org/10.1001/jamanetworkopen.2023.4625</v>
      </c>
      <c r="G510" s="10" t="s">
        <v>48</v>
      </c>
      <c r="H510" s="10" t="s">
        <v>35</v>
      </c>
      <c r="I510" s="4" t="s">
        <v>2430</v>
      </c>
      <c r="J510" s="4" t="s">
        <v>33</v>
      </c>
      <c r="K510" s="10">
        <v>2023.0</v>
      </c>
      <c r="L510" s="3" t="s">
        <v>33</v>
      </c>
      <c r="M510" s="4" t="s">
        <v>2431</v>
      </c>
      <c r="N510" s="3"/>
      <c r="O510" s="3"/>
      <c r="P510" s="3"/>
      <c r="Q510" s="3"/>
      <c r="R510" s="3"/>
    </row>
    <row r="511" ht="15.75" customHeight="1">
      <c r="A511" s="6" t="s">
        <v>2432</v>
      </c>
      <c r="B511" s="6" t="s">
        <v>2433</v>
      </c>
      <c r="C511" s="6"/>
      <c r="D511" s="6"/>
      <c r="E511" s="6" t="s">
        <v>2434</v>
      </c>
      <c r="F511" s="7" t="s">
        <v>2435</v>
      </c>
      <c r="G511" s="8" t="s">
        <v>41</v>
      </c>
      <c r="H511" s="6" t="s">
        <v>27</v>
      </c>
      <c r="I511" s="6" t="s">
        <v>2436</v>
      </c>
      <c r="J511" s="6" t="s">
        <v>545</v>
      </c>
      <c r="K511" s="8">
        <v>2022.0</v>
      </c>
      <c r="L511" s="7" t="s">
        <v>30</v>
      </c>
      <c r="M511" s="6"/>
      <c r="N511" s="3"/>
      <c r="O511" s="3"/>
      <c r="P511" s="3"/>
      <c r="Q511" s="3"/>
      <c r="R511" s="6"/>
    </row>
    <row r="512" ht="15.75" customHeight="1">
      <c r="A512" s="4" t="s">
        <v>2437</v>
      </c>
      <c r="B512" s="4" t="s">
        <v>2438</v>
      </c>
      <c r="C512" s="3"/>
      <c r="D512" s="3"/>
      <c r="E512" s="4" t="s">
        <v>33</v>
      </c>
      <c r="F512" s="9" t="str">
        <f>"https://doi.org/"&amp;M512</f>
        <v>https://doi.org/10.1001/jamainternmed.2015.7841</v>
      </c>
      <c r="G512" s="10" t="s">
        <v>83</v>
      </c>
      <c r="H512" s="10" t="s">
        <v>35</v>
      </c>
      <c r="I512" s="4" t="s">
        <v>2439</v>
      </c>
      <c r="J512" s="10" t="s">
        <v>33</v>
      </c>
      <c r="K512" s="10">
        <v>2016.0</v>
      </c>
      <c r="L512" s="3"/>
      <c r="M512" s="4" t="s">
        <v>2440</v>
      </c>
      <c r="N512" s="3"/>
      <c r="O512" s="3"/>
      <c r="P512" s="3"/>
      <c r="Q512" s="3"/>
      <c r="R512" s="3"/>
    </row>
    <row r="513" ht="15.75" customHeight="1">
      <c r="A513" s="6" t="s">
        <v>2441</v>
      </c>
      <c r="B513" s="6" t="s">
        <v>2442</v>
      </c>
      <c r="C513" s="6"/>
      <c r="D513" s="6"/>
      <c r="E513" s="6" t="s">
        <v>2443</v>
      </c>
      <c r="F513" s="7" t="s">
        <v>2444</v>
      </c>
      <c r="G513" s="8" t="s">
        <v>108</v>
      </c>
      <c r="H513" s="6" t="s">
        <v>27</v>
      </c>
      <c r="I513" s="6" t="s">
        <v>2445</v>
      </c>
      <c r="J513" s="6" t="s">
        <v>29</v>
      </c>
      <c r="K513" s="8">
        <v>2006.0</v>
      </c>
      <c r="L513" s="7" t="s">
        <v>30</v>
      </c>
      <c r="M513" s="6"/>
      <c r="N513" s="3"/>
      <c r="O513" s="6"/>
      <c r="P513" s="3"/>
      <c r="Q513" s="3"/>
      <c r="R513" s="3"/>
    </row>
    <row r="514" ht="15.75" customHeight="1">
      <c r="A514" s="4" t="s">
        <v>2446</v>
      </c>
      <c r="B514" s="4" t="s">
        <v>2447</v>
      </c>
      <c r="C514" s="3"/>
      <c r="D514" s="3"/>
      <c r="E514" s="4" t="s">
        <v>2448</v>
      </c>
      <c r="F514" s="9" t="s">
        <v>2449</v>
      </c>
      <c r="G514" s="4" t="s">
        <v>41</v>
      </c>
      <c r="H514" s="4" t="s">
        <v>261</v>
      </c>
      <c r="I514" s="4" t="s">
        <v>1997</v>
      </c>
      <c r="J514" s="4" t="s">
        <v>341</v>
      </c>
      <c r="K514" s="10">
        <v>2016.0</v>
      </c>
      <c r="L514" s="3"/>
      <c r="M514" s="4" t="s">
        <v>263</v>
      </c>
      <c r="N514" s="3"/>
      <c r="O514" s="3"/>
      <c r="P514" s="4" t="s">
        <v>8</v>
      </c>
      <c r="Q514" s="18" t="s">
        <v>408</v>
      </c>
      <c r="R514" s="3"/>
    </row>
    <row r="515" ht="15.75" customHeight="1">
      <c r="A515" s="6" t="s">
        <v>2450</v>
      </c>
      <c r="B515" s="6" t="s">
        <v>2451</v>
      </c>
      <c r="C515" s="6"/>
      <c r="D515" s="6"/>
      <c r="E515" s="6" t="s">
        <v>2452</v>
      </c>
      <c r="F515" s="7" t="s">
        <v>2453</v>
      </c>
      <c r="G515" s="8" t="s">
        <v>108</v>
      </c>
      <c r="H515" s="6" t="s">
        <v>27</v>
      </c>
      <c r="I515" s="6" t="s">
        <v>2454</v>
      </c>
      <c r="J515" s="6" t="s">
        <v>29</v>
      </c>
      <c r="K515" s="8">
        <v>2014.0</v>
      </c>
      <c r="L515" s="7" t="s">
        <v>30</v>
      </c>
      <c r="M515" s="6"/>
      <c r="N515" s="6"/>
      <c r="O515" s="6"/>
      <c r="P515" s="6"/>
      <c r="Q515" s="3"/>
      <c r="R515" s="3"/>
    </row>
    <row r="516" ht="15.75" customHeight="1">
      <c r="A516" s="6" t="s">
        <v>2455</v>
      </c>
      <c r="B516" s="6" t="s">
        <v>2456</v>
      </c>
      <c r="C516" s="6"/>
      <c r="D516" s="6"/>
      <c r="E516" s="6" t="s">
        <v>2457</v>
      </c>
      <c r="F516" s="7" t="s">
        <v>2458</v>
      </c>
      <c r="G516" s="8" t="s">
        <v>108</v>
      </c>
      <c r="H516" s="6" t="s">
        <v>27</v>
      </c>
      <c r="I516" s="6" t="s">
        <v>2459</v>
      </c>
      <c r="J516" s="6" t="s">
        <v>29</v>
      </c>
      <c r="K516" s="8">
        <v>2016.0</v>
      </c>
      <c r="L516" s="7" t="s">
        <v>30</v>
      </c>
      <c r="M516" s="3"/>
      <c r="N516" s="6"/>
      <c r="O516" s="6"/>
      <c r="P516" s="6"/>
      <c r="Q516" s="6"/>
      <c r="R516" s="6"/>
    </row>
    <row r="517" ht="15.75" customHeight="1">
      <c r="A517" s="6" t="s">
        <v>2460</v>
      </c>
      <c r="B517" s="6" t="s">
        <v>2461</v>
      </c>
      <c r="C517" s="6"/>
      <c r="D517" s="6"/>
      <c r="E517" s="6" t="s">
        <v>2462</v>
      </c>
      <c r="F517" s="7" t="s">
        <v>2463</v>
      </c>
      <c r="G517" s="8" t="s">
        <v>108</v>
      </c>
      <c r="H517" s="6" t="s">
        <v>27</v>
      </c>
      <c r="I517" s="6" t="s">
        <v>2464</v>
      </c>
      <c r="J517" s="6" t="s">
        <v>2465</v>
      </c>
      <c r="K517" s="8">
        <v>2023.0</v>
      </c>
      <c r="L517" s="7" t="s">
        <v>30</v>
      </c>
      <c r="M517" s="6"/>
      <c r="N517" s="6"/>
      <c r="O517" s="6"/>
      <c r="P517" s="6"/>
      <c r="Q517" s="6"/>
      <c r="R517" s="3"/>
    </row>
    <row r="518" ht="15.75" customHeight="1">
      <c r="A518" s="6" t="s">
        <v>2466</v>
      </c>
      <c r="B518" s="6" t="s">
        <v>2467</v>
      </c>
      <c r="C518" s="6"/>
      <c r="D518" s="6"/>
      <c r="E518" s="6" t="s">
        <v>2468</v>
      </c>
      <c r="F518" s="7" t="s">
        <v>2469</v>
      </c>
      <c r="G518" s="8" t="s">
        <v>108</v>
      </c>
      <c r="H518" s="6" t="s">
        <v>27</v>
      </c>
      <c r="I518" s="6" t="s">
        <v>2470</v>
      </c>
      <c r="J518" s="3"/>
      <c r="K518" s="8">
        <v>2009.0</v>
      </c>
      <c r="L518" s="7" t="s">
        <v>30</v>
      </c>
      <c r="M518" s="3"/>
      <c r="N518" s="3"/>
      <c r="O518" s="6"/>
      <c r="P518" s="6"/>
      <c r="Q518" s="6"/>
      <c r="R518" s="6"/>
    </row>
    <row r="519" ht="15.75" customHeight="1">
      <c r="A519" s="4" t="s">
        <v>2471</v>
      </c>
      <c r="B519" s="4" t="s">
        <v>2472</v>
      </c>
      <c r="C519" s="3"/>
      <c r="D519" s="3"/>
      <c r="E519" s="4" t="s">
        <v>2473</v>
      </c>
      <c r="F519" s="9" t="s">
        <v>2474</v>
      </c>
      <c r="G519" s="4" t="s">
        <v>214</v>
      </c>
      <c r="H519" s="4" t="s">
        <v>261</v>
      </c>
      <c r="I519" s="4" t="s">
        <v>2475</v>
      </c>
      <c r="J519" s="4" t="s">
        <v>295</v>
      </c>
      <c r="K519" s="10">
        <v>2020.0</v>
      </c>
      <c r="L519" s="3"/>
      <c r="M519" s="4" t="s">
        <v>263</v>
      </c>
      <c r="N519" s="3"/>
      <c r="O519" s="3"/>
      <c r="P519" s="4" t="s">
        <v>8</v>
      </c>
      <c r="Q519" s="4" t="s">
        <v>2476</v>
      </c>
      <c r="R519" s="3"/>
    </row>
    <row r="520" ht="15.75" customHeight="1">
      <c r="A520" s="6" t="s">
        <v>2477</v>
      </c>
      <c r="B520" s="6" t="s">
        <v>2478</v>
      </c>
      <c r="C520" s="6"/>
      <c r="D520" s="6"/>
      <c r="E520" s="6" t="s">
        <v>2479</v>
      </c>
      <c r="F520" s="7" t="s">
        <v>2480</v>
      </c>
      <c r="G520" s="8" t="s">
        <v>108</v>
      </c>
      <c r="H520" s="6" t="s">
        <v>27</v>
      </c>
      <c r="I520" s="6" t="s">
        <v>2481</v>
      </c>
      <c r="J520" s="3"/>
      <c r="K520" s="8">
        <v>2022.0</v>
      </c>
      <c r="L520" s="21" t="s">
        <v>30</v>
      </c>
      <c r="M520" s="6"/>
      <c r="N520" s="3"/>
      <c r="O520" s="6"/>
      <c r="P520" s="6"/>
      <c r="Q520" s="6"/>
      <c r="R520" s="3"/>
    </row>
    <row r="521" ht="15.75" customHeight="1">
      <c r="A521" s="6" t="s">
        <v>2482</v>
      </c>
      <c r="B521" s="6" t="s">
        <v>2483</v>
      </c>
      <c r="C521" s="6"/>
      <c r="D521" s="6"/>
      <c r="E521" s="6" t="s">
        <v>2484</v>
      </c>
      <c r="F521" s="7" t="s">
        <v>2485</v>
      </c>
      <c r="G521" s="8" t="s">
        <v>41</v>
      </c>
      <c r="H521" s="6" t="s">
        <v>27</v>
      </c>
      <c r="I521" s="6" t="s">
        <v>2486</v>
      </c>
      <c r="J521" s="6" t="s">
        <v>341</v>
      </c>
      <c r="K521" s="8">
        <v>2020.0</v>
      </c>
      <c r="L521" s="7" t="s">
        <v>30</v>
      </c>
      <c r="M521" s="6"/>
      <c r="N521" s="3"/>
      <c r="O521" s="3"/>
      <c r="P521" s="3"/>
      <c r="Q521" s="3"/>
      <c r="R521" s="6"/>
    </row>
    <row r="522" ht="15.75" customHeight="1">
      <c r="A522" s="4" t="s">
        <v>2487</v>
      </c>
      <c r="B522" s="4" t="s">
        <v>2488</v>
      </c>
      <c r="C522" s="3"/>
      <c r="D522" s="3"/>
      <c r="E522" s="10" t="s">
        <v>33</v>
      </c>
      <c r="F522" s="9" t="str">
        <f>"https://doi.org/"&amp;M522</f>
        <v>https://doi.org/10.1111/add.16311</v>
      </c>
      <c r="G522" s="10" t="s">
        <v>41</v>
      </c>
      <c r="H522" s="10" t="s">
        <v>35</v>
      </c>
      <c r="I522" s="4" t="s">
        <v>370</v>
      </c>
      <c r="J522" s="10" t="s">
        <v>33</v>
      </c>
      <c r="K522" s="10">
        <v>2023.0</v>
      </c>
      <c r="L522" s="4" t="s">
        <v>33</v>
      </c>
      <c r="M522" s="4" t="s">
        <v>2489</v>
      </c>
      <c r="N522" s="11"/>
      <c r="O522" s="3"/>
      <c r="P522" s="3"/>
      <c r="Q522" s="12"/>
      <c r="R522" s="3"/>
    </row>
    <row r="523" ht="15.75" customHeight="1">
      <c r="A523" s="6" t="s">
        <v>2490</v>
      </c>
      <c r="B523" s="6" t="s">
        <v>2491</v>
      </c>
      <c r="C523" s="6"/>
      <c r="D523" s="6"/>
      <c r="E523" s="6" t="s">
        <v>2492</v>
      </c>
      <c r="F523" s="7" t="s">
        <v>2493</v>
      </c>
      <c r="G523" s="8" t="s">
        <v>108</v>
      </c>
      <c r="H523" s="6" t="s">
        <v>27</v>
      </c>
      <c r="I523" s="6" t="s">
        <v>2494</v>
      </c>
      <c r="J523" s="6" t="s">
        <v>2495</v>
      </c>
      <c r="K523" s="8">
        <v>2023.0</v>
      </c>
      <c r="L523" s="7" t="s">
        <v>30</v>
      </c>
      <c r="M523" s="6"/>
      <c r="N523" s="6"/>
      <c r="O523" s="6"/>
      <c r="P523" s="6"/>
      <c r="Q523" s="3"/>
      <c r="R523" s="3"/>
    </row>
    <row r="524" ht="15.75" customHeight="1">
      <c r="A524" s="4" t="s">
        <v>2496</v>
      </c>
      <c r="B524" s="4" t="s">
        <v>2497</v>
      </c>
      <c r="C524" s="4" t="s">
        <v>2498</v>
      </c>
      <c r="D524" s="4" t="s">
        <v>2499</v>
      </c>
      <c r="E524" s="4" t="s">
        <v>2500</v>
      </c>
      <c r="F524" s="5" t="str">
        <f>HYPERLINK("http://dx.doi.org/10.1016/j.drugalcdep.2004.08.003","http://dx.doi.org/10.1016/j.drugalcdep.2004.08.003")</f>
        <v>http://dx.doi.org/10.1016/j.drugalcdep.2004.08.003</v>
      </c>
      <c r="G524" s="3"/>
      <c r="H524" s="3"/>
      <c r="I524" s="3"/>
      <c r="J524" s="3"/>
      <c r="K524" s="3"/>
      <c r="L524" s="3"/>
      <c r="M524" s="3"/>
      <c r="N524" s="3"/>
      <c r="O524" s="3"/>
      <c r="P524" s="3"/>
      <c r="Q524" s="3"/>
      <c r="R524" s="3"/>
    </row>
    <row r="525" ht="15.75" customHeight="1">
      <c r="A525" s="4" t="s">
        <v>2501</v>
      </c>
      <c r="B525" s="4" t="s">
        <v>2502</v>
      </c>
      <c r="C525" s="3"/>
      <c r="D525" s="3"/>
      <c r="E525" s="4" t="s">
        <v>33</v>
      </c>
      <c r="F525" s="9" t="str">
        <f t="shared" ref="F525:F526" si="10">"https://doi.org/"&amp;M525</f>
        <v>https://doi.org/10.1097/PSY.0000000000000027</v>
      </c>
      <c r="G525" s="10" t="s">
        <v>83</v>
      </c>
      <c r="H525" s="10" t="s">
        <v>35</v>
      </c>
      <c r="I525" s="4" t="s">
        <v>2503</v>
      </c>
      <c r="J525" s="10" t="s">
        <v>33</v>
      </c>
      <c r="K525" s="10">
        <v>2014.0</v>
      </c>
      <c r="L525" s="3"/>
      <c r="M525" s="4" t="s">
        <v>2504</v>
      </c>
      <c r="N525" s="3"/>
      <c r="O525" s="3"/>
      <c r="P525" s="3"/>
      <c r="Q525" s="3"/>
      <c r="R525" s="3"/>
    </row>
    <row r="526" ht="15.75" customHeight="1">
      <c r="A526" s="4" t="s">
        <v>2505</v>
      </c>
      <c r="B526" s="4" t="s">
        <v>2506</v>
      </c>
      <c r="C526" s="3"/>
      <c r="D526" s="3"/>
      <c r="E526" s="4" t="s">
        <v>33</v>
      </c>
      <c r="F526" s="9" t="str">
        <f t="shared" si="10"/>
        <v>https://doi.org/10.1016/S2215-0366(22)00161-4</v>
      </c>
      <c r="G526" s="10" t="s">
        <v>58</v>
      </c>
      <c r="H526" s="10" t="s">
        <v>35</v>
      </c>
      <c r="I526" s="4" t="s">
        <v>2507</v>
      </c>
      <c r="J526" s="10" t="s">
        <v>33</v>
      </c>
      <c r="K526" s="10">
        <v>2022.0</v>
      </c>
      <c r="L526" s="10" t="s">
        <v>33</v>
      </c>
      <c r="M526" s="4" t="s">
        <v>2508</v>
      </c>
      <c r="N526" s="3"/>
      <c r="O526" s="3"/>
      <c r="P526" s="3"/>
      <c r="Q526" s="3"/>
      <c r="R526" s="3"/>
    </row>
    <row r="527" ht="15.75" customHeight="1">
      <c r="A527" s="4" t="s">
        <v>2509</v>
      </c>
      <c r="B527" s="4" t="s">
        <v>2510</v>
      </c>
      <c r="C527" s="3" t="s">
        <v>425</v>
      </c>
      <c r="D527" s="4" t="s">
        <v>2511</v>
      </c>
      <c r="E527" s="4" t="s">
        <v>2512</v>
      </c>
      <c r="F527" s="5" t="str">
        <f>HYPERLINK("http://dx.doi.org/10.1001/jamapsychiatry.2021.1258","http://dx.doi.org/10.1001/jamapsychiatry.2021.1258")</f>
        <v>http://dx.doi.org/10.1001/jamapsychiatry.2021.1258</v>
      </c>
      <c r="G527" s="3"/>
      <c r="H527" s="3"/>
      <c r="I527" s="3"/>
      <c r="J527" s="3"/>
      <c r="K527" s="3"/>
      <c r="L527" s="3"/>
      <c r="M527" s="3"/>
      <c r="N527" s="3"/>
      <c r="O527" s="3"/>
      <c r="P527" s="3"/>
      <c r="Q527" s="3"/>
      <c r="R527" s="3"/>
    </row>
    <row r="528" ht="15.75" customHeight="1">
      <c r="A528" s="6" t="s">
        <v>2513</v>
      </c>
      <c r="B528" s="6" t="s">
        <v>2514</v>
      </c>
      <c r="C528" s="6"/>
      <c r="D528" s="6"/>
      <c r="E528" s="17" t="s">
        <v>2515</v>
      </c>
      <c r="F528" s="7" t="s">
        <v>2516</v>
      </c>
      <c r="G528" s="8" t="s">
        <v>108</v>
      </c>
      <c r="H528" s="6" t="s">
        <v>27</v>
      </c>
      <c r="I528" s="6" t="s">
        <v>2517</v>
      </c>
      <c r="J528" s="3"/>
      <c r="K528" s="8">
        <v>2011.0</v>
      </c>
      <c r="L528" s="7" t="s">
        <v>30</v>
      </c>
      <c r="M528" s="6"/>
      <c r="N528" s="6"/>
      <c r="O528" s="3"/>
      <c r="P528" s="6"/>
      <c r="Q528" s="6"/>
      <c r="R528" s="6"/>
    </row>
    <row r="529" ht="15.75" customHeight="1">
      <c r="A529" s="4" t="s">
        <v>2518</v>
      </c>
      <c r="B529" s="4" t="s">
        <v>2519</v>
      </c>
      <c r="C529" s="3"/>
      <c r="D529" s="3"/>
      <c r="E529" s="4" t="s">
        <v>33</v>
      </c>
      <c r="F529" s="9" t="str">
        <f>"https://doi.org/"&amp;M529</f>
        <v>https://doi.org/10.1136/jech-2019-213282</v>
      </c>
      <c r="G529" s="10" t="s">
        <v>83</v>
      </c>
      <c r="H529" s="10" t="s">
        <v>35</v>
      </c>
      <c r="I529" s="4" t="s">
        <v>2520</v>
      </c>
      <c r="J529" s="10" t="s">
        <v>33</v>
      </c>
      <c r="K529" s="10">
        <v>2020.0</v>
      </c>
      <c r="L529" s="3"/>
      <c r="M529" s="4" t="s">
        <v>2521</v>
      </c>
      <c r="N529" s="3"/>
      <c r="O529" s="3"/>
      <c r="P529" s="3"/>
      <c r="Q529" s="3"/>
      <c r="R529" s="3"/>
    </row>
    <row r="530" ht="15.75" customHeight="1">
      <c r="A530" s="4" t="s">
        <v>2522</v>
      </c>
      <c r="B530" s="4" t="s">
        <v>2523</v>
      </c>
      <c r="C530" s="3"/>
      <c r="D530" s="3"/>
      <c r="E530" s="4" t="s">
        <v>2524</v>
      </c>
      <c r="F530" s="9" t="s">
        <v>2525</v>
      </c>
      <c r="G530" s="4" t="s">
        <v>260</v>
      </c>
      <c r="H530" s="4" t="s">
        <v>261</v>
      </c>
      <c r="I530" s="4" t="s">
        <v>2526</v>
      </c>
      <c r="J530" s="4" t="s">
        <v>295</v>
      </c>
      <c r="K530" s="10">
        <v>2019.0</v>
      </c>
      <c r="L530" s="3"/>
      <c r="M530" s="4" t="s">
        <v>263</v>
      </c>
      <c r="N530" s="3"/>
      <c r="O530" s="3"/>
      <c r="P530" s="4" t="s">
        <v>8</v>
      </c>
      <c r="Q530" s="4" t="s">
        <v>1847</v>
      </c>
      <c r="R530" s="3"/>
    </row>
    <row r="531" ht="15.75" customHeight="1">
      <c r="A531" s="6" t="s">
        <v>2527</v>
      </c>
      <c r="B531" s="6" t="s">
        <v>2528</v>
      </c>
      <c r="C531" s="6"/>
      <c r="D531" s="6"/>
      <c r="E531" s="6" t="s">
        <v>2529</v>
      </c>
      <c r="F531" s="7" t="s">
        <v>2530</v>
      </c>
      <c r="G531" s="8" t="s">
        <v>108</v>
      </c>
      <c r="H531" s="6" t="s">
        <v>27</v>
      </c>
      <c r="I531" s="6" t="s">
        <v>2531</v>
      </c>
      <c r="J531" s="6" t="s">
        <v>1793</v>
      </c>
      <c r="K531" s="8">
        <v>2014.0</v>
      </c>
      <c r="L531" s="7" t="s">
        <v>30</v>
      </c>
      <c r="M531" s="6"/>
      <c r="N531" s="3"/>
      <c r="O531" s="3"/>
      <c r="P531" s="6"/>
      <c r="Q531" s="3"/>
      <c r="R531" s="3"/>
    </row>
    <row r="532" ht="15.75" customHeight="1">
      <c r="A532" s="4" t="s">
        <v>2532</v>
      </c>
      <c r="B532" s="4" t="s">
        <v>2533</v>
      </c>
      <c r="C532" s="3"/>
      <c r="D532" s="3"/>
      <c r="E532" s="4" t="s">
        <v>2534</v>
      </c>
      <c r="F532" s="9" t="s">
        <v>2535</v>
      </c>
      <c r="G532" s="4" t="s">
        <v>260</v>
      </c>
      <c r="H532" s="4" t="s">
        <v>261</v>
      </c>
      <c r="I532" s="4" t="s">
        <v>582</v>
      </c>
      <c r="J532" s="4" t="s">
        <v>149</v>
      </c>
      <c r="K532" s="10">
        <v>2017.0</v>
      </c>
      <c r="L532" s="3"/>
      <c r="M532" s="4" t="s">
        <v>263</v>
      </c>
      <c r="N532" s="3"/>
      <c r="O532" s="3"/>
      <c r="P532" s="4" t="s">
        <v>8</v>
      </c>
      <c r="Q532" s="4" t="s">
        <v>264</v>
      </c>
      <c r="R532" s="3"/>
    </row>
    <row r="533" ht="15.75" customHeight="1">
      <c r="A533" s="4" t="s">
        <v>2536</v>
      </c>
      <c r="B533" s="4" t="s">
        <v>2537</v>
      </c>
      <c r="C533" s="3" t="s">
        <v>425</v>
      </c>
      <c r="D533" s="4" t="s">
        <v>2538</v>
      </c>
      <c r="E533" s="4" t="s">
        <v>2539</v>
      </c>
      <c r="F533" s="5" t="str">
        <f>HYPERLINK("http://dx.doi.org/10.1001/jamapediatrics.2019.1750","http://dx.doi.org/10.1001/jamapediatrics.2019.1750")</f>
        <v>http://dx.doi.org/10.1001/jamapediatrics.2019.1750</v>
      </c>
      <c r="G533" s="3"/>
      <c r="H533" s="3"/>
      <c r="I533" s="3"/>
      <c r="J533" s="3"/>
      <c r="K533" s="3"/>
      <c r="L533" s="3"/>
      <c r="M533" s="3"/>
      <c r="N533" s="3"/>
      <c r="O533" s="3"/>
      <c r="P533" s="3"/>
      <c r="Q533" s="3"/>
      <c r="R533" s="3"/>
    </row>
    <row r="534" ht="15.75" customHeight="1">
      <c r="A534" s="6" t="s">
        <v>2540</v>
      </c>
      <c r="B534" s="6" t="s">
        <v>2541</v>
      </c>
      <c r="C534" s="6"/>
      <c r="D534" s="6"/>
      <c r="E534" s="6" t="s">
        <v>2542</v>
      </c>
      <c r="F534" s="7" t="s">
        <v>2543</v>
      </c>
      <c r="G534" s="8" t="s">
        <v>108</v>
      </c>
      <c r="H534" s="6" t="s">
        <v>27</v>
      </c>
      <c r="I534" s="6" t="s">
        <v>2544</v>
      </c>
      <c r="J534" s="3"/>
      <c r="K534" s="8">
        <v>2022.0</v>
      </c>
      <c r="L534" s="13" t="s">
        <v>30</v>
      </c>
      <c r="M534" s="6"/>
      <c r="N534" s="3"/>
      <c r="O534" s="6"/>
      <c r="P534" s="3"/>
      <c r="Q534" s="6"/>
      <c r="R534" s="3"/>
    </row>
    <row r="535" ht="15.75" customHeight="1">
      <c r="A535" s="4" t="s">
        <v>2545</v>
      </c>
      <c r="B535" s="4" t="s">
        <v>2546</v>
      </c>
      <c r="C535" s="3"/>
      <c r="D535" s="3"/>
      <c r="E535" s="4" t="s">
        <v>2547</v>
      </c>
      <c r="F535" s="9" t="s">
        <v>2548</v>
      </c>
      <c r="G535" s="4" t="s">
        <v>260</v>
      </c>
      <c r="H535" s="4" t="s">
        <v>261</v>
      </c>
      <c r="I535" s="4" t="s">
        <v>2549</v>
      </c>
      <c r="J535" s="4" t="s">
        <v>341</v>
      </c>
      <c r="K535" s="10">
        <v>2011.0</v>
      </c>
      <c r="L535" s="3"/>
      <c r="M535" s="4" t="s">
        <v>263</v>
      </c>
      <c r="N535" s="3"/>
      <c r="O535" s="3"/>
      <c r="P535" s="4" t="s">
        <v>8</v>
      </c>
      <c r="Q535" s="4" t="s">
        <v>611</v>
      </c>
      <c r="R535" s="3"/>
    </row>
    <row r="536" ht="15.75" customHeight="1">
      <c r="A536" s="6" t="s">
        <v>2550</v>
      </c>
      <c r="B536" s="6" t="s">
        <v>2551</v>
      </c>
      <c r="C536" s="6"/>
      <c r="D536" s="6"/>
      <c r="E536" s="6" t="s">
        <v>2552</v>
      </c>
      <c r="F536" s="7" t="s">
        <v>2553</v>
      </c>
      <c r="G536" s="8" t="s">
        <v>108</v>
      </c>
      <c r="H536" s="6" t="s">
        <v>27</v>
      </c>
      <c r="I536" s="6" t="s">
        <v>2554</v>
      </c>
      <c r="J536" s="6" t="s">
        <v>29</v>
      </c>
      <c r="K536" s="8">
        <v>2021.0</v>
      </c>
      <c r="L536" s="7" t="s">
        <v>30</v>
      </c>
      <c r="M536" s="14"/>
      <c r="N536" s="6"/>
      <c r="O536" s="6"/>
      <c r="P536" s="6"/>
      <c r="Q536" s="3"/>
      <c r="R536" s="3"/>
    </row>
    <row r="537" ht="15.75" customHeight="1">
      <c r="A537" s="4" t="s">
        <v>2555</v>
      </c>
      <c r="B537" s="4" t="s">
        <v>2556</v>
      </c>
      <c r="C537" s="3"/>
      <c r="D537" s="3"/>
      <c r="E537" s="4" t="s">
        <v>2557</v>
      </c>
      <c r="F537" s="9" t="s">
        <v>2558</v>
      </c>
      <c r="G537" s="4" t="s">
        <v>260</v>
      </c>
      <c r="H537" s="4" t="s">
        <v>261</v>
      </c>
      <c r="I537" s="4" t="s">
        <v>370</v>
      </c>
      <c r="J537" s="4" t="s">
        <v>341</v>
      </c>
      <c r="K537" s="10">
        <v>2022.0</v>
      </c>
      <c r="L537" s="3"/>
      <c r="M537" s="4" t="s">
        <v>263</v>
      </c>
      <c r="N537" s="3"/>
      <c r="O537" s="3"/>
      <c r="P537" s="4" t="s">
        <v>8</v>
      </c>
      <c r="Q537" s="4" t="s">
        <v>371</v>
      </c>
      <c r="R537" s="3"/>
    </row>
    <row r="538" ht="15.75" customHeight="1">
      <c r="A538" s="6" t="s">
        <v>2559</v>
      </c>
      <c r="B538" s="6" t="s">
        <v>2560</v>
      </c>
      <c r="C538" s="6"/>
      <c r="D538" s="6"/>
      <c r="E538" s="6" t="s">
        <v>2561</v>
      </c>
      <c r="F538" s="7" t="s">
        <v>2562</v>
      </c>
      <c r="G538" s="8" t="s">
        <v>108</v>
      </c>
      <c r="H538" s="6" t="s">
        <v>27</v>
      </c>
      <c r="I538" s="6" t="s">
        <v>2563</v>
      </c>
      <c r="J538" s="6" t="s">
        <v>341</v>
      </c>
      <c r="K538" s="8">
        <v>2023.0</v>
      </c>
      <c r="L538" s="7" t="s">
        <v>30</v>
      </c>
      <c r="M538" s="6"/>
      <c r="N538" s="6"/>
      <c r="O538" s="3"/>
      <c r="P538" s="3"/>
      <c r="Q538" s="3"/>
      <c r="R538" s="6"/>
    </row>
    <row r="539" ht="15.75" customHeight="1">
      <c r="A539" s="6" t="s">
        <v>2564</v>
      </c>
      <c r="B539" s="6" t="s">
        <v>2565</v>
      </c>
      <c r="C539" s="6"/>
      <c r="D539" s="6"/>
      <c r="E539" s="6" t="s">
        <v>2566</v>
      </c>
      <c r="F539" s="7" t="s">
        <v>2567</v>
      </c>
      <c r="G539" s="8" t="s">
        <v>108</v>
      </c>
      <c r="H539" s="6" t="s">
        <v>27</v>
      </c>
      <c r="I539" s="6" t="s">
        <v>2568</v>
      </c>
      <c r="J539" s="6" t="s">
        <v>149</v>
      </c>
      <c r="K539" s="8">
        <v>2022.0</v>
      </c>
      <c r="L539" s="7" t="s">
        <v>30</v>
      </c>
      <c r="M539" s="3"/>
      <c r="N539" s="3"/>
      <c r="O539" s="3"/>
      <c r="P539" s="3"/>
      <c r="Q539" s="3"/>
      <c r="R539" s="3"/>
    </row>
    <row r="540" ht="15.75" customHeight="1">
      <c r="A540" s="4" t="s">
        <v>2569</v>
      </c>
      <c r="B540" s="4" t="s">
        <v>2570</v>
      </c>
      <c r="C540" s="3" t="s">
        <v>425</v>
      </c>
      <c r="D540" s="4" t="s">
        <v>2571</v>
      </c>
      <c r="E540" s="4" t="s">
        <v>2572</v>
      </c>
      <c r="F540" s="5" t="str">
        <f>HYPERLINK("http://dx.doi.org/10.1038/s41372-020-0692-3","http://dx.doi.org/10.1038/s41372-020-0692-3")</f>
        <v>http://dx.doi.org/10.1038/s41372-020-0692-3</v>
      </c>
      <c r="G540" s="3"/>
      <c r="H540" s="3"/>
      <c r="I540" s="3"/>
      <c r="J540" s="3"/>
      <c r="K540" s="3"/>
      <c r="L540" s="3"/>
      <c r="M540" s="3"/>
      <c r="N540" s="3"/>
      <c r="O540" s="3"/>
      <c r="P540" s="3"/>
      <c r="Q540" s="3"/>
      <c r="R540" s="3"/>
    </row>
    <row r="541" ht="15.75" customHeight="1">
      <c r="A541" s="6" t="s">
        <v>2573</v>
      </c>
      <c r="B541" s="6" t="s">
        <v>2574</v>
      </c>
      <c r="C541" s="6"/>
      <c r="D541" s="6"/>
      <c r="E541" s="6" t="s">
        <v>2575</v>
      </c>
      <c r="F541" s="7" t="s">
        <v>2576</v>
      </c>
      <c r="G541" s="8" t="s">
        <v>108</v>
      </c>
      <c r="H541" s="6" t="s">
        <v>27</v>
      </c>
      <c r="I541" s="6" t="s">
        <v>2577</v>
      </c>
      <c r="J541" s="6" t="s">
        <v>149</v>
      </c>
      <c r="K541" s="8">
        <v>2022.0</v>
      </c>
      <c r="L541" s="7" t="s">
        <v>30</v>
      </c>
      <c r="M541" s="6"/>
      <c r="N541" s="6"/>
      <c r="O541" s="3"/>
      <c r="P541" s="3"/>
      <c r="Q541" s="6"/>
      <c r="R541" s="3"/>
    </row>
    <row r="542" ht="15.75" customHeight="1">
      <c r="A542" s="4" t="s">
        <v>2578</v>
      </c>
      <c r="B542" s="4" t="s">
        <v>2579</v>
      </c>
      <c r="C542" s="3"/>
      <c r="D542" s="3"/>
      <c r="E542" s="4" t="s">
        <v>2580</v>
      </c>
      <c r="F542" s="9" t="s">
        <v>2581</v>
      </c>
      <c r="G542" s="4" t="s">
        <v>260</v>
      </c>
      <c r="H542" s="4" t="s">
        <v>261</v>
      </c>
      <c r="I542" s="4" t="s">
        <v>2582</v>
      </c>
      <c r="J542" s="4" t="s">
        <v>295</v>
      </c>
      <c r="K542" s="10">
        <v>2023.0</v>
      </c>
      <c r="L542" s="3"/>
      <c r="M542" s="4" t="s">
        <v>263</v>
      </c>
      <c r="N542" s="3"/>
      <c r="O542" s="3"/>
      <c r="P542" s="4" t="s">
        <v>8</v>
      </c>
      <c r="Q542" s="4" t="s">
        <v>1085</v>
      </c>
      <c r="R542" s="3"/>
    </row>
    <row r="543" ht="15.75" customHeight="1">
      <c r="A543" s="6" t="s">
        <v>2583</v>
      </c>
      <c r="B543" s="6" t="s">
        <v>2584</v>
      </c>
      <c r="C543" s="6"/>
      <c r="D543" s="6"/>
      <c r="E543" s="6" t="s">
        <v>2585</v>
      </c>
      <c r="F543" s="7" t="s">
        <v>2586</v>
      </c>
      <c r="G543" s="8" t="s">
        <v>108</v>
      </c>
      <c r="H543" s="6" t="s">
        <v>27</v>
      </c>
      <c r="I543" s="6" t="s">
        <v>2587</v>
      </c>
      <c r="J543" s="6" t="s">
        <v>29</v>
      </c>
      <c r="K543" s="8">
        <v>2022.0</v>
      </c>
      <c r="L543" s="7" t="s">
        <v>30</v>
      </c>
      <c r="M543" s="6"/>
      <c r="N543" s="6"/>
      <c r="O543" s="3"/>
      <c r="P543" s="6"/>
      <c r="Q543" s="6"/>
      <c r="R543" s="3"/>
    </row>
    <row r="544" ht="15.75" customHeight="1">
      <c r="A544" s="4" t="s">
        <v>2588</v>
      </c>
      <c r="B544" s="4" t="s">
        <v>2589</v>
      </c>
      <c r="C544" s="3"/>
      <c r="D544" s="3"/>
      <c r="E544" s="4" t="s">
        <v>2590</v>
      </c>
      <c r="F544" s="9" t="s">
        <v>2591</v>
      </c>
      <c r="G544" s="4" t="s">
        <v>260</v>
      </c>
      <c r="H544" s="4" t="s">
        <v>261</v>
      </c>
      <c r="I544" s="4" t="s">
        <v>2592</v>
      </c>
      <c r="J544" s="4" t="s">
        <v>295</v>
      </c>
      <c r="K544" s="10">
        <v>2013.0</v>
      </c>
      <c r="L544" s="3"/>
      <c r="M544" s="4" t="s">
        <v>263</v>
      </c>
      <c r="N544" s="3"/>
      <c r="O544" s="3"/>
      <c r="P544" s="4" t="s">
        <v>8</v>
      </c>
      <c r="Q544" s="4" t="s">
        <v>1684</v>
      </c>
      <c r="R544" s="3"/>
    </row>
    <row r="545" ht="15.75" customHeight="1">
      <c r="A545" s="6" t="s">
        <v>2593</v>
      </c>
      <c r="B545" s="6" t="s">
        <v>2594</v>
      </c>
      <c r="C545" s="6"/>
      <c r="D545" s="6"/>
      <c r="E545" s="6" t="s">
        <v>2595</v>
      </c>
      <c r="F545" s="7" t="s">
        <v>2596</v>
      </c>
      <c r="G545" s="8" t="s">
        <v>108</v>
      </c>
      <c r="H545" s="6" t="s">
        <v>27</v>
      </c>
      <c r="I545" s="6" t="s">
        <v>2597</v>
      </c>
      <c r="J545" s="6" t="s">
        <v>29</v>
      </c>
      <c r="K545" s="8">
        <v>2019.0</v>
      </c>
      <c r="L545" s="7" t="s">
        <v>30</v>
      </c>
      <c r="M545" s="6"/>
      <c r="N545" s="3"/>
      <c r="O545" s="6"/>
      <c r="P545" s="6"/>
      <c r="Q545" s="3"/>
      <c r="R545" s="3"/>
    </row>
    <row r="546" ht="15.75" customHeight="1">
      <c r="A546" s="6" t="s">
        <v>2598</v>
      </c>
      <c r="B546" s="6" t="s">
        <v>2599</v>
      </c>
      <c r="C546" s="6"/>
      <c r="D546" s="6"/>
      <c r="E546" s="6" t="s">
        <v>2600</v>
      </c>
      <c r="F546" s="7" t="s">
        <v>2601</v>
      </c>
      <c r="G546" s="8" t="s">
        <v>108</v>
      </c>
      <c r="H546" s="6" t="s">
        <v>27</v>
      </c>
      <c r="I546" s="6" t="s">
        <v>2602</v>
      </c>
      <c r="J546" s="6" t="s">
        <v>29</v>
      </c>
      <c r="K546" s="8">
        <v>2021.0</v>
      </c>
      <c r="L546" s="21" t="s">
        <v>30</v>
      </c>
      <c r="M546" s="6"/>
      <c r="N546" s="6"/>
      <c r="O546" s="6"/>
      <c r="P546" s="6"/>
      <c r="Q546" s="6"/>
      <c r="R546" s="6"/>
    </row>
    <row r="547" ht="15.75" customHeight="1">
      <c r="A547" s="6" t="s">
        <v>2603</v>
      </c>
      <c r="B547" s="6" t="s">
        <v>2604</v>
      </c>
      <c r="C547" s="6"/>
      <c r="D547" s="6"/>
      <c r="E547" s="6" t="s">
        <v>2605</v>
      </c>
      <c r="F547" s="7" t="s">
        <v>2606</v>
      </c>
      <c r="G547" s="8" t="s">
        <v>48</v>
      </c>
      <c r="H547" s="6" t="s">
        <v>27</v>
      </c>
      <c r="I547" s="6" t="s">
        <v>2607</v>
      </c>
      <c r="J547" s="6" t="s">
        <v>29</v>
      </c>
      <c r="K547" s="8">
        <v>2017.0</v>
      </c>
      <c r="L547" s="7" t="s">
        <v>30</v>
      </c>
      <c r="M547" s="6"/>
      <c r="N547" s="6"/>
      <c r="O547" s="6"/>
      <c r="P547" s="6"/>
      <c r="Q547" s="6"/>
      <c r="R547" s="6"/>
    </row>
    <row r="548" ht="15.75" customHeight="1">
      <c r="A548" s="6" t="s">
        <v>2608</v>
      </c>
      <c r="B548" s="6" t="s">
        <v>2609</v>
      </c>
      <c r="C548" s="6"/>
      <c r="D548" s="6"/>
      <c r="E548" s="6" t="s">
        <v>2610</v>
      </c>
      <c r="F548" s="7" t="s">
        <v>2611</v>
      </c>
      <c r="G548" s="8" t="s">
        <v>108</v>
      </c>
      <c r="H548" s="6" t="s">
        <v>27</v>
      </c>
      <c r="I548" s="6" t="s">
        <v>2612</v>
      </c>
      <c r="J548" s="6" t="s">
        <v>29</v>
      </c>
      <c r="K548" s="8">
        <v>2021.0</v>
      </c>
      <c r="L548" s="7" t="s">
        <v>30</v>
      </c>
      <c r="M548" s="6"/>
      <c r="N548" s="6"/>
      <c r="O548" s="6"/>
      <c r="P548" s="6"/>
      <c r="Q548" s="3"/>
      <c r="R548" s="3"/>
    </row>
    <row r="549" ht="15.75" customHeight="1">
      <c r="A549" s="4" t="s">
        <v>2613</v>
      </c>
      <c r="B549" s="4" t="s">
        <v>2614</v>
      </c>
      <c r="C549" s="3"/>
      <c r="D549" s="3"/>
      <c r="E549" s="4" t="s">
        <v>2615</v>
      </c>
      <c r="F549" s="9" t="s">
        <v>2616</v>
      </c>
      <c r="G549" s="4" t="s">
        <v>260</v>
      </c>
      <c r="H549" s="4" t="s">
        <v>261</v>
      </c>
      <c r="I549" s="4" t="s">
        <v>2110</v>
      </c>
      <c r="J549" s="4" t="s">
        <v>295</v>
      </c>
      <c r="K549" s="10">
        <v>2014.0</v>
      </c>
      <c r="L549" s="3"/>
      <c r="M549" s="4" t="s">
        <v>263</v>
      </c>
      <c r="N549" s="3"/>
      <c r="O549" s="3"/>
      <c r="P549" s="4" t="s">
        <v>8</v>
      </c>
      <c r="Q549" s="4" t="s">
        <v>689</v>
      </c>
      <c r="R549" s="3"/>
    </row>
    <row r="550" ht="15.75" customHeight="1">
      <c r="A550" s="4" t="s">
        <v>2617</v>
      </c>
      <c r="B550" s="4" t="s">
        <v>2618</v>
      </c>
      <c r="C550" s="4" t="s">
        <v>2619</v>
      </c>
      <c r="D550" s="4" t="s">
        <v>2620</v>
      </c>
      <c r="E550" s="4" t="s">
        <v>2621</v>
      </c>
      <c r="F550" s="5" t="str">
        <f>HYPERLINK("http://dx.doi.org/10.1016/j.addbeh.2014.12.014","http://dx.doi.org/10.1016/j.addbeh.2014.12.014")</f>
        <v>http://dx.doi.org/10.1016/j.addbeh.2014.12.014</v>
      </c>
      <c r="G550" s="3"/>
      <c r="H550" s="3"/>
      <c r="I550" s="3"/>
      <c r="J550" s="3"/>
      <c r="K550" s="3"/>
      <c r="L550" s="3"/>
      <c r="M550" s="3"/>
      <c r="N550" s="3"/>
      <c r="O550" s="3"/>
      <c r="P550" s="3"/>
      <c r="Q550" s="3"/>
      <c r="R550" s="3"/>
    </row>
    <row r="551" ht="15.75" customHeight="1">
      <c r="A551" s="4" t="s">
        <v>2622</v>
      </c>
      <c r="B551" s="4" t="s">
        <v>2623</v>
      </c>
      <c r="C551" s="3"/>
      <c r="D551" s="3"/>
      <c r="E551" s="4" t="s">
        <v>33</v>
      </c>
      <c r="F551" s="9" t="str">
        <f>"https://doi.org/"&amp;M551</f>
        <v>https://doi.org/10.1001/jamapsychiatry.2022.2379</v>
      </c>
      <c r="G551" s="10" t="s">
        <v>48</v>
      </c>
      <c r="H551" s="10" t="s">
        <v>35</v>
      </c>
      <c r="I551" s="4" t="s">
        <v>2624</v>
      </c>
      <c r="J551" s="4" t="s">
        <v>33</v>
      </c>
      <c r="K551" s="10">
        <v>2022.0</v>
      </c>
      <c r="L551" s="3" t="s">
        <v>33</v>
      </c>
      <c r="M551" s="4" t="s">
        <v>2625</v>
      </c>
      <c r="N551" s="3"/>
      <c r="O551" s="3"/>
      <c r="P551" s="3"/>
      <c r="Q551" s="3"/>
      <c r="R551" s="3"/>
    </row>
    <row r="552" ht="15.75" customHeight="1">
      <c r="A552" s="4" t="s">
        <v>2626</v>
      </c>
      <c r="B552" s="4" t="s">
        <v>2627</v>
      </c>
      <c r="C552" s="3"/>
      <c r="D552" s="3"/>
      <c r="E552" s="4" t="s">
        <v>2628</v>
      </c>
      <c r="F552" s="9" t="s">
        <v>2629</v>
      </c>
      <c r="G552" s="4" t="s">
        <v>260</v>
      </c>
      <c r="H552" s="4" t="s">
        <v>261</v>
      </c>
      <c r="I552" s="4" t="s">
        <v>650</v>
      </c>
      <c r="J552" s="4" t="s">
        <v>488</v>
      </c>
      <c r="K552" s="10">
        <v>2014.0</v>
      </c>
      <c r="L552" s="3"/>
      <c r="M552" s="4" t="s">
        <v>263</v>
      </c>
      <c r="N552" s="3"/>
      <c r="O552" s="3"/>
      <c r="P552" s="4" t="s">
        <v>8</v>
      </c>
      <c r="Q552" s="4" t="s">
        <v>489</v>
      </c>
      <c r="R552" s="3"/>
    </row>
    <row r="553" ht="15.75" customHeight="1">
      <c r="A553" s="6" t="s">
        <v>2630</v>
      </c>
      <c r="B553" s="6" t="s">
        <v>2631</v>
      </c>
      <c r="C553" s="6"/>
      <c r="D553" s="6"/>
      <c r="E553" s="6" t="s">
        <v>2632</v>
      </c>
      <c r="F553" s="7" t="s">
        <v>2633</v>
      </c>
      <c r="G553" s="8" t="s">
        <v>108</v>
      </c>
      <c r="H553" s="6" t="s">
        <v>27</v>
      </c>
      <c r="I553" s="6" t="s">
        <v>2634</v>
      </c>
      <c r="J553" s="3"/>
      <c r="K553" s="8">
        <v>2022.0</v>
      </c>
      <c r="L553" s="23" t="s">
        <v>30</v>
      </c>
      <c r="M553" s="6"/>
      <c r="N553" s="6"/>
      <c r="O553" s="6"/>
      <c r="P553" s="6"/>
      <c r="Q553" s="6"/>
      <c r="R553" s="3"/>
    </row>
    <row r="554" ht="15.75" customHeight="1">
      <c r="A554" s="6" t="s">
        <v>2635</v>
      </c>
      <c r="B554" s="6" t="s">
        <v>2636</v>
      </c>
      <c r="C554" s="6"/>
      <c r="D554" s="6"/>
      <c r="E554" s="6" t="s">
        <v>2637</v>
      </c>
      <c r="F554" s="7" t="s">
        <v>2638</v>
      </c>
      <c r="G554" s="8" t="s">
        <v>108</v>
      </c>
      <c r="H554" s="6" t="s">
        <v>27</v>
      </c>
      <c r="I554" s="6" t="s">
        <v>2639</v>
      </c>
      <c r="J554" s="6" t="s">
        <v>341</v>
      </c>
      <c r="K554" s="8">
        <v>2023.0</v>
      </c>
      <c r="L554" s="7" t="s">
        <v>30</v>
      </c>
      <c r="M554" s="6"/>
      <c r="N554" s="6"/>
      <c r="O554" s="3"/>
      <c r="P554" s="3"/>
      <c r="Q554" s="6"/>
      <c r="R554" s="6"/>
    </row>
    <row r="555" ht="15.75" customHeight="1">
      <c r="A555" s="6" t="s">
        <v>2640</v>
      </c>
      <c r="B555" s="6" t="s">
        <v>2641</v>
      </c>
      <c r="C555" s="6"/>
      <c r="D555" s="6"/>
      <c r="E555" s="6" t="s">
        <v>2642</v>
      </c>
      <c r="F555" s="7" t="s">
        <v>2643</v>
      </c>
      <c r="G555" s="8" t="s">
        <v>108</v>
      </c>
      <c r="H555" s="6" t="s">
        <v>27</v>
      </c>
      <c r="I555" s="6" t="s">
        <v>2644</v>
      </c>
      <c r="J555" s="6" t="s">
        <v>29</v>
      </c>
      <c r="K555" s="8">
        <v>2021.0</v>
      </c>
      <c r="L555" s="13" t="s">
        <v>30</v>
      </c>
      <c r="M555" s="6"/>
      <c r="N555" s="6"/>
      <c r="O555" s="6"/>
      <c r="P555" s="6"/>
      <c r="Q555" s="6"/>
      <c r="R555" s="6"/>
    </row>
    <row r="556" ht="15.75" customHeight="1">
      <c r="A556" s="6" t="s">
        <v>2645</v>
      </c>
      <c r="B556" s="6" t="s">
        <v>2646</v>
      </c>
      <c r="C556" s="6"/>
      <c r="D556" s="6"/>
      <c r="E556" s="6" t="s">
        <v>2647</v>
      </c>
      <c r="F556" s="7" t="s">
        <v>2648</v>
      </c>
      <c r="G556" s="8" t="s">
        <v>108</v>
      </c>
      <c r="H556" s="6" t="s">
        <v>27</v>
      </c>
      <c r="I556" s="6" t="s">
        <v>2649</v>
      </c>
      <c r="J556" s="3"/>
      <c r="K556" s="8">
        <v>2018.0</v>
      </c>
      <c r="L556" s="13" t="s">
        <v>30</v>
      </c>
      <c r="M556" s="3"/>
      <c r="N556" s="3"/>
      <c r="O556" s="6"/>
      <c r="P556" s="6"/>
      <c r="Q556" s="6"/>
      <c r="R556" s="6"/>
    </row>
    <row r="557" ht="15.75" customHeight="1">
      <c r="A557" s="6" t="s">
        <v>2650</v>
      </c>
      <c r="B557" s="6" t="s">
        <v>2651</v>
      </c>
      <c r="C557" s="6"/>
      <c r="D557" s="6"/>
      <c r="E557" s="6" t="s">
        <v>2652</v>
      </c>
      <c r="F557" s="7" t="s">
        <v>2653</v>
      </c>
      <c r="G557" s="8" t="s">
        <v>108</v>
      </c>
      <c r="H557" s="6" t="s">
        <v>27</v>
      </c>
      <c r="I557" s="6" t="s">
        <v>2654</v>
      </c>
      <c r="J557" s="6" t="s">
        <v>149</v>
      </c>
      <c r="K557" s="8">
        <v>2019.0</v>
      </c>
      <c r="L557" s="7" t="s">
        <v>30</v>
      </c>
      <c r="M557" s="6"/>
      <c r="N557" s="3"/>
      <c r="O557" s="3"/>
      <c r="P557" s="6"/>
      <c r="Q557" s="3"/>
      <c r="R557" s="6"/>
    </row>
    <row r="558" ht="15.75" customHeight="1">
      <c r="A558" s="6" t="s">
        <v>2655</v>
      </c>
      <c r="B558" s="6" t="s">
        <v>2656</v>
      </c>
      <c r="C558" s="6"/>
      <c r="D558" s="6"/>
      <c r="E558" s="6" t="s">
        <v>2657</v>
      </c>
      <c r="F558" s="7" t="s">
        <v>2658</v>
      </c>
      <c r="G558" s="8" t="s">
        <v>108</v>
      </c>
      <c r="H558" s="6" t="s">
        <v>27</v>
      </c>
      <c r="I558" s="6" t="s">
        <v>2659</v>
      </c>
      <c r="J558" s="6" t="s">
        <v>341</v>
      </c>
      <c r="K558" s="8">
        <v>2021.0</v>
      </c>
      <c r="L558" s="7" t="s">
        <v>30</v>
      </c>
      <c r="M558" s="14"/>
      <c r="N558" s="6"/>
      <c r="O558" s="6"/>
      <c r="P558" s="6"/>
      <c r="Q558" s="3"/>
      <c r="R558" s="3"/>
    </row>
    <row r="559" ht="15.75" customHeight="1">
      <c r="A559" s="6" t="s">
        <v>2660</v>
      </c>
      <c r="B559" s="6" t="s">
        <v>2661</v>
      </c>
      <c r="C559" s="6"/>
      <c r="D559" s="6"/>
      <c r="E559" s="6" t="s">
        <v>2662</v>
      </c>
      <c r="F559" s="7" t="s">
        <v>2663</v>
      </c>
      <c r="G559" s="8" t="s">
        <v>108</v>
      </c>
      <c r="H559" s="6" t="s">
        <v>27</v>
      </c>
      <c r="I559" s="6" t="s">
        <v>2664</v>
      </c>
      <c r="J559" s="6" t="s">
        <v>149</v>
      </c>
      <c r="K559" s="8">
        <v>2020.0</v>
      </c>
      <c r="L559" s="7" t="s">
        <v>30</v>
      </c>
      <c r="M559" s="6"/>
      <c r="N559" s="6"/>
      <c r="O559" s="3"/>
      <c r="P559" s="3"/>
      <c r="Q559" s="3"/>
      <c r="R559" s="3"/>
    </row>
    <row r="560" ht="15.75" customHeight="1">
      <c r="A560" s="4" t="s">
        <v>2665</v>
      </c>
      <c r="B560" s="4" t="s">
        <v>2666</v>
      </c>
      <c r="C560" s="3"/>
      <c r="D560" s="3"/>
      <c r="E560" s="4" t="s">
        <v>2667</v>
      </c>
      <c r="F560" s="9" t="s">
        <v>2668</v>
      </c>
      <c r="G560" s="4" t="s">
        <v>260</v>
      </c>
      <c r="H560" s="4" t="s">
        <v>261</v>
      </c>
      <c r="I560" s="4" t="s">
        <v>387</v>
      </c>
      <c r="J560" s="4" t="s">
        <v>149</v>
      </c>
      <c r="K560" s="10">
        <v>2014.0</v>
      </c>
      <c r="L560" s="3"/>
      <c r="M560" s="4" t="s">
        <v>263</v>
      </c>
      <c r="N560" s="3"/>
      <c r="O560" s="3"/>
      <c r="P560" s="4" t="s">
        <v>8</v>
      </c>
      <c r="Q560" s="4" t="s">
        <v>264</v>
      </c>
      <c r="R560" s="3"/>
    </row>
    <row r="561" ht="15.75" customHeight="1">
      <c r="A561" s="4" t="s">
        <v>2669</v>
      </c>
      <c r="B561" s="4" t="s">
        <v>2670</v>
      </c>
      <c r="C561" s="4" t="s">
        <v>2671</v>
      </c>
      <c r="D561" s="4" t="s">
        <v>2672</v>
      </c>
      <c r="E561" s="4" t="s">
        <v>2673</v>
      </c>
      <c r="F561" s="5" t="str">
        <f>HYPERLINK("http://dx.doi.org/10.1017/S0033291714000531","http://dx.doi.org/10.1017/S0033291714000531")</f>
        <v>http://dx.doi.org/10.1017/S0033291714000531</v>
      </c>
      <c r="G561" s="3"/>
      <c r="H561" s="3"/>
      <c r="I561" s="3"/>
      <c r="J561" s="3"/>
      <c r="K561" s="3"/>
      <c r="L561" s="3"/>
      <c r="M561" s="3"/>
      <c r="N561" s="3"/>
      <c r="O561" s="3"/>
      <c r="P561" s="3"/>
      <c r="Q561" s="3"/>
      <c r="R561" s="3"/>
    </row>
    <row r="562" ht="15.75" customHeight="1">
      <c r="A562" s="6" t="s">
        <v>2674</v>
      </c>
      <c r="B562" s="6" t="s">
        <v>2675</v>
      </c>
      <c r="C562" s="6"/>
      <c r="D562" s="6"/>
      <c r="E562" s="17" t="s">
        <v>2676</v>
      </c>
      <c r="F562" s="7" t="s">
        <v>2677</v>
      </c>
      <c r="G562" s="8" t="s">
        <v>108</v>
      </c>
      <c r="H562" s="6" t="s">
        <v>27</v>
      </c>
      <c r="I562" s="6" t="s">
        <v>2678</v>
      </c>
      <c r="J562" s="3"/>
      <c r="K562" s="8">
        <v>2012.0</v>
      </c>
      <c r="L562" s="7" t="s">
        <v>30</v>
      </c>
      <c r="M562" s="6"/>
      <c r="N562" s="6"/>
      <c r="O562" s="3"/>
      <c r="P562" s="6"/>
      <c r="Q562" s="6"/>
      <c r="R562" s="6"/>
    </row>
    <row r="563" ht="15.75" customHeight="1">
      <c r="A563" s="6" t="s">
        <v>2679</v>
      </c>
      <c r="B563" s="6" t="s">
        <v>2680</v>
      </c>
      <c r="C563" s="6"/>
      <c r="D563" s="6"/>
      <c r="E563" s="6" t="s">
        <v>2681</v>
      </c>
      <c r="F563" s="7" t="s">
        <v>2682</v>
      </c>
      <c r="G563" s="8" t="s">
        <v>41</v>
      </c>
      <c r="H563" s="6" t="s">
        <v>27</v>
      </c>
      <c r="I563" s="6" t="s">
        <v>2683</v>
      </c>
      <c r="J563" s="6" t="s">
        <v>29</v>
      </c>
      <c r="K563" s="8">
        <v>2001.0</v>
      </c>
      <c r="L563" s="7" t="s">
        <v>30</v>
      </c>
      <c r="M563" s="6"/>
      <c r="N563" s="3"/>
      <c r="O563" s="3"/>
      <c r="P563" s="3"/>
      <c r="Q563" s="3"/>
      <c r="R563" s="6"/>
    </row>
    <row r="564" ht="15.75" customHeight="1">
      <c r="A564" s="6" t="s">
        <v>2684</v>
      </c>
      <c r="B564" s="6" t="s">
        <v>2685</v>
      </c>
      <c r="C564" s="6"/>
      <c r="D564" s="6"/>
      <c r="E564" s="6" t="s">
        <v>2686</v>
      </c>
      <c r="F564" s="7" t="s">
        <v>2687</v>
      </c>
      <c r="G564" s="8" t="s">
        <v>108</v>
      </c>
      <c r="H564" s="6" t="s">
        <v>27</v>
      </c>
      <c r="I564" s="6" t="s">
        <v>2688</v>
      </c>
      <c r="J564" s="6" t="s">
        <v>29</v>
      </c>
      <c r="K564" s="8">
        <v>2020.0</v>
      </c>
      <c r="L564" s="7" t="s">
        <v>30</v>
      </c>
      <c r="M564" s="3"/>
      <c r="N564" s="3"/>
      <c r="O564" s="6"/>
      <c r="P564" s="6"/>
      <c r="Q564" s="3"/>
      <c r="R564" s="6"/>
    </row>
    <row r="565" ht="15.75" customHeight="1">
      <c r="A565" s="6" t="s">
        <v>2689</v>
      </c>
      <c r="B565" s="6" t="s">
        <v>2690</v>
      </c>
      <c r="C565" s="6"/>
      <c r="D565" s="6"/>
      <c r="E565" s="6" t="s">
        <v>2691</v>
      </c>
      <c r="F565" s="7" t="s">
        <v>2692</v>
      </c>
      <c r="G565" s="8" t="s">
        <v>108</v>
      </c>
      <c r="H565" s="6" t="s">
        <v>27</v>
      </c>
      <c r="I565" s="6" t="s">
        <v>2693</v>
      </c>
      <c r="J565" s="6" t="s">
        <v>29</v>
      </c>
      <c r="K565" s="8">
        <v>2020.0</v>
      </c>
      <c r="L565" s="23" t="s">
        <v>30</v>
      </c>
      <c r="M565" s="6"/>
      <c r="N565" s="6"/>
      <c r="O565" s="3"/>
      <c r="P565" s="6"/>
      <c r="Q565" s="3"/>
      <c r="R565" s="3"/>
    </row>
    <row r="566" ht="15.75" customHeight="1">
      <c r="A566" s="6" t="s">
        <v>2694</v>
      </c>
      <c r="B566" s="6" t="s">
        <v>2695</v>
      </c>
      <c r="C566" s="6"/>
      <c r="D566" s="6"/>
      <c r="E566" s="6" t="s">
        <v>2696</v>
      </c>
      <c r="F566" s="7" t="s">
        <v>2697</v>
      </c>
      <c r="G566" s="8" t="s">
        <v>108</v>
      </c>
      <c r="H566" s="6" t="s">
        <v>27</v>
      </c>
      <c r="I566" s="6" t="s">
        <v>2698</v>
      </c>
      <c r="J566" s="3"/>
      <c r="K566" s="8">
        <v>2021.0</v>
      </c>
      <c r="L566" s="21" t="s">
        <v>30</v>
      </c>
      <c r="M566" s="6"/>
      <c r="N566" s="6"/>
      <c r="O566" s="6"/>
      <c r="P566" s="3"/>
      <c r="Q566" s="6"/>
      <c r="R566" s="3"/>
    </row>
    <row r="567" ht="15.75" customHeight="1">
      <c r="A567" s="4" t="s">
        <v>2699</v>
      </c>
      <c r="B567" s="4" t="s">
        <v>2700</v>
      </c>
      <c r="C567" s="3" t="s">
        <v>425</v>
      </c>
      <c r="D567" s="4" t="s">
        <v>2701</v>
      </c>
      <c r="E567" s="4" t="s">
        <v>2702</v>
      </c>
      <c r="F567" s="5" t="str">
        <f>HYPERLINK("http://dx.doi.org/10.1371/journal.pmed.1003172","http://dx.doi.org/10.1371/journal.pmed.1003172")</f>
        <v>http://dx.doi.org/10.1371/journal.pmed.1003172</v>
      </c>
      <c r="G567" s="3"/>
      <c r="H567" s="3"/>
      <c r="I567" s="3"/>
      <c r="J567" s="3"/>
      <c r="K567" s="3"/>
      <c r="L567" s="3"/>
      <c r="M567" s="3"/>
      <c r="N567" s="3"/>
      <c r="O567" s="3"/>
      <c r="P567" s="3"/>
      <c r="Q567" s="3"/>
      <c r="R567" s="3"/>
    </row>
    <row r="568" ht="15.75" customHeight="1">
      <c r="A568" s="4" t="s">
        <v>2703</v>
      </c>
      <c r="B568" s="4" t="s">
        <v>2704</v>
      </c>
      <c r="C568" s="3"/>
      <c r="D568" s="3"/>
      <c r="E568" s="4" t="s">
        <v>2705</v>
      </c>
      <c r="F568" s="9" t="s">
        <v>2706</v>
      </c>
      <c r="G568" s="4" t="s">
        <v>48</v>
      </c>
      <c r="H568" s="4" t="s">
        <v>261</v>
      </c>
      <c r="I568" s="4" t="s">
        <v>2707</v>
      </c>
      <c r="J568" s="4" t="s">
        <v>295</v>
      </c>
      <c r="K568" s="10">
        <v>2021.0</v>
      </c>
      <c r="L568" s="3"/>
      <c r="M568" s="4" t="s">
        <v>263</v>
      </c>
      <c r="N568" s="3"/>
      <c r="O568" s="3"/>
      <c r="P568" s="4" t="s">
        <v>8</v>
      </c>
      <c r="Q568" s="4" t="s">
        <v>1319</v>
      </c>
      <c r="R568" s="3"/>
    </row>
    <row r="569" ht="15.75" customHeight="1">
      <c r="A569" s="6" t="s">
        <v>2708</v>
      </c>
      <c r="B569" s="6" t="s">
        <v>2709</v>
      </c>
      <c r="C569" s="6"/>
      <c r="D569" s="6"/>
      <c r="E569" s="6" t="s">
        <v>2710</v>
      </c>
      <c r="F569" s="7" t="s">
        <v>2711</v>
      </c>
      <c r="G569" s="8" t="s">
        <v>108</v>
      </c>
      <c r="H569" s="6" t="s">
        <v>27</v>
      </c>
      <c r="I569" s="6" t="s">
        <v>2712</v>
      </c>
      <c r="J569" s="6" t="s">
        <v>29</v>
      </c>
      <c r="K569" s="8">
        <v>2016.0</v>
      </c>
      <c r="L569" s="7" t="s">
        <v>30</v>
      </c>
      <c r="M569" s="6"/>
      <c r="N569" s="6"/>
      <c r="O569" s="6"/>
      <c r="P569" s="6"/>
      <c r="Q569" s="6"/>
      <c r="R569" s="6"/>
    </row>
    <row r="570" ht="15.75" customHeight="1">
      <c r="A570" s="4" t="s">
        <v>2713</v>
      </c>
      <c r="B570" s="4" t="s">
        <v>2714</v>
      </c>
      <c r="C570" s="3"/>
      <c r="D570" s="3"/>
      <c r="E570" s="4" t="s">
        <v>2715</v>
      </c>
      <c r="F570" s="3"/>
      <c r="G570" s="4" t="s">
        <v>41</v>
      </c>
      <c r="H570" s="4" t="s">
        <v>261</v>
      </c>
      <c r="I570" s="3"/>
      <c r="J570" s="4" t="s">
        <v>295</v>
      </c>
      <c r="K570" s="10">
        <v>2008.0</v>
      </c>
      <c r="L570" s="3"/>
      <c r="M570" s="4" t="s">
        <v>586</v>
      </c>
      <c r="N570" s="3"/>
      <c r="O570" s="3"/>
      <c r="P570" s="4" t="s">
        <v>587</v>
      </c>
      <c r="Q570" s="18" t="s">
        <v>588</v>
      </c>
      <c r="R570" s="3"/>
    </row>
    <row r="571" ht="15.75" customHeight="1">
      <c r="A571" s="4" t="s">
        <v>2716</v>
      </c>
      <c r="B571" s="4" t="s">
        <v>2717</v>
      </c>
      <c r="C571" s="3"/>
      <c r="D571" s="3"/>
      <c r="E571" s="4" t="s">
        <v>2718</v>
      </c>
      <c r="F571" s="9" t="s">
        <v>2719</v>
      </c>
      <c r="G571" s="4" t="s">
        <v>41</v>
      </c>
      <c r="H571" s="4" t="s">
        <v>261</v>
      </c>
      <c r="I571" s="4" t="s">
        <v>2720</v>
      </c>
      <c r="J571" s="4" t="s">
        <v>341</v>
      </c>
      <c r="K571" s="10">
        <v>2004.0</v>
      </c>
      <c r="L571" s="3"/>
      <c r="M571" s="4" t="s">
        <v>263</v>
      </c>
      <c r="N571" s="3"/>
      <c r="O571" s="3"/>
      <c r="P571" s="4" t="s">
        <v>8</v>
      </c>
      <c r="Q571" s="18" t="s">
        <v>577</v>
      </c>
      <c r="R571" s="3"/>
    </row>
    <row r="572" ht="15.75" customHeight="1">
      <c r="A572" s="4" t="s">
        <v>2721</v>
      </c>
      <c r="B572" s="4" t="s">
        <v>2722</v>
      </c>
      <c r="C572" s="3"/>
      <c r="D572" s="3"/>
      <c r="E572" s="4" t="s">
        <v>2723</v>
      </c>
      <c r="F572" s="9" t="s">
        <v>2724</v>
      </c>
      <c r="G572" s="4" t="s">
        <v>260</v>
      </c>
      <c r="H572" s="4" t="s">
        <v>261</v>
      </c>
      <c r="I572" s="4" t="s">
        <v>262</v>
      </c>
      <c r="J572" s="4" t="s">
        <v>149</v>
      </c>
      <c r="K572" s="10">
        <v>2005.0</v>
      </c>
      <c r="L572" s="3"/>
      <c r="M572" s="4" t="s">
        <v>263</v>
      </c>
      <c r="N572" s="3"/>
      <c r="O572" s="3"/>
      <c r="P572" s="4" t="s">
        <v>8</v>
      </c>
      <c r="Q572" s="4" t="s">
        <v>264</v>
      </c>
      <c r="R572" s="3"/>
    </row>
    <row r="573" ht="15.75" customHeight="1">
      <c r="A573" s="4" t="s">
        <v>2725</v>
      </c>
      <c r="B573" s="4" t="s">
        <v>2726</v>
      </c>
      <c r="C573" s="3"/>
      <c r="D573" s="3"/>
      <c r="E573" s="4" t="s">
        <v>2727</v>
      </c>
      <c r="F573" s="9" t="s">
        <v>2728</v>
      </c>
      <c r="G573" s="4" t="s">
        <v>260</v>
      </c>
      <c r="H573" s="4" t="s">
        <v>261</v>
      </c>
      <c r="I573" s="4" t="s">
        <v>262</v>
      </c>
      <c r="J573" s="4" t="s">
        <v>149</v>
      </c>
      <c r="K573" s="10">
        <v>2006.0</v>
      </c>
      <c r="L573" s="3"/>
      <c r="M573" s="4" t="s">
        <v>263</v>
      </c>
      <c r="N573" s="3"/>
      <c r="O573" s="3"/>
      <c r="P573" s="4" t="s">
        <v>8</v>
      </c>
      <c r="Q573" s="4" t="s">
        <v>264</v>
      </c>
      <c r="R573" s="3"/>
    </row>
    <row r="574" ht="15.75" customHeight="1">
      <c r="A574" s="6" t="s">
        <v>2729</v>
      </c>
      <c r="B574" s="6" t="s">
        <v>2730</v>
      </c>
      <c r="C574" s="6"/>
      <c r="D574" s="6"/>
      <c r="E574" s="6" t="s">
        <v>2731</v>
      </c>
      <c r="F574" s="7" t="s">
        <v>2732</v>
      </c>
      <c r="G574" s="8" t="s">
        <v>41</v>
      </c>
      <c r="H574" s="6" t="s">
        <v>27</v>
      </c>
      <c r="I574" s="6" t="s">
        <v>2733</v>
      </c>
      <c r="J574" s="6" t="s">
        <v>29</v>
      </c>
      <c r="K574" s="8">
        <v>2013.0</v>
      </c>
      <c r="L574" s="7" t="s">
        <v>30</v>
      </c>
      <c r="M574" s="6"/>
      <c r="N574" s="3"/>
      <c r="O574" s="3"/>
      <c r="P574" s="3"/>
      <c r="Q574" s="3"/>
      <c r="R574" s="6"/>
    </row>
    <row r="575" ht="15.75" customHeight="1">
      <c r="A575" s="4" t="s">
        <v>2734</v>
      </c>
      <c r="B575" s="4" t="s">
        <v>2735</v>
      </c>
      <c r="C575" s="3"/>
      <c r="D575" s="3"/>
      <c r="E575" s="4" t="s">
        <v>2736</v>
      </c>
      <c r="F575" s="9" t="s">
        <v>2737</v>
      </c>
      <c r="G575" s="4" t="s">
        <v>41</v>
      </c>
      <c r="H575" s="4" t="s">
        <v>261</v>
      </c>
      <c r="I575" s="4" t="s">
        <v>1084</v>
      </c>
      <c r="J575" s="4" t="s">
        <v>295</v>
      </c>
      <c r="K575" s="10">
        <v>1999.0</v>
      </c>
      <c r="L575" s="3"/>
      <c r="M575" s="4" t="s">
        <v>263</v>
      </c>
      <c r="N575" s="3"/>
      <c r="O575" s="3"/>
      <c r="P575" s="4" t="s">
        <v>8</v>
      </c>
      <c r="Q575" s="18" t="s">
        <v>1085</v>
      </c>
      <c r="R575" s="3"/>
    </row>
    <row r="576" ht="15.75" customHeight="1">
      <c r="A576" s="6" t="s">
        <v>2738</v>
      </c>
      <c r="B576" s="6" t="s">
        <v>2739</v>
      </c>
      <c r="C576" s="6"/>
      <c r="D576" s="6"/>
      <c r="E576" s="6" t="s">
        <v>2740</v>
      </c>
      <c r="F576" s="7" t="s">
        <v>2741</v>
      </c>
      <c r="G576" s="8" t="s">
        <v>108</v>
      </c>
      <c r="H576" s="6" t="s">
        <v>27</v>
      </c>
      <c r="I576" s="6" t="s">
        <v>2742</v>
      </c>
      <c r="J576" s="3"/>
      <c r="K576" s="8">
        <v>2014.0</v>
      </c>
      <c r="L576" s="7" t="s">
        <v>30</v>
      </c>
      <c r="M576" s="3"/>
      <c r="N576" s="3"/>
      <c r="O576" s="3"/>
      <c r="P576" s="3"/>
      <c r="Q576" s="3"/>
      <c r="R576" s="3"/>
    </row>
    <row r="577" ht="15.75" customHeight="1">
      <c r="A577" s="6" t="s">
        <v>2743</v>
      </c>
      <c r="B577" s="6" t="s">
        <v>2744</v>
      </c>
      <c r="C577" s="6"/>
      <c r="D577" s="6"/>
      <c r="E577" s="3"/>
      <c r="F577" s="7" t="s">
        <v>2745</v>
      </c>
      <c r="G577" s="8" t="s">
        <v>108</v>
      </c>
      <c r="H577" s="6" t="s">
        <v>27</v>
      </c>
      <c r="I577" s="6" t="s">
        <v>2746</v>
      </c>
      <c r="J577" s="6" t="s">
        <v>341</v>
      </c>
      <c r="K577" s="8">
        <v>2010.0</v>
      </c>
      <c r="L577" s="7" t="s">
        <v>30</v>
      </c>
      <c r="M577" s="3"/>
      <c r="N577" s="6"/>
      <c r="O577" s="3"/>
      <c r="P577" s="3"/>
      <c r="Q577" s="3"/>
      <c r="R577" s="3"/>
    </row>
    <row r="578" ht="15.75" customHeight="1">
      <c r="A578" s="6" t="s">
        <v>2747</v>
      </c>
      <c r="B578" s="6" t="s">
        <v>2748</v>
      </c>
      <c r="C578" s="6"/>
      <c r="D578" s="6"/>
      <c r="E578" s="6" t="s">
        <v>2749</v>
      </c>
      <c r="F578" s="7" t="s">
        <v>2750</v>
      </c>
      <c r="G578" s="8" t="s">
        <v>108</v>
      </c>
      <c r="H578" s="6" t="s">
        <v>27</v>
      </c>
      <c r="I578" s="6" t="s">
        <v>2751</v>
      </c>
      <c r="J578" s="6" t="s">
        <v>29</v>
      </c>
      <c r="K578" s="8">
        <v>2002.0</v>
      </c>
      <c r="L578" s="7" t="s">
        <v>30</v>
      </c>
      <c r="M578" s="3"/>
      <c r="N578" s="3"/>
      <c r="O578" s="3"/>
      <c r="P578" s="3"/>
      <c r="Q578" s="3"/>
      <c r="R578" s="3"/>
    </row>
    <row r="579" ht="15.75" customHeight="1">
      <c r="A579" s="6" t="s">
        <v>2752</v>
      </c>
      <c r="B579" s="6" t="s">
        <v>2753</v>
      </c>
      <c r="C579" s="6"/>
      <c r="D579" s="6"/>
      <c r="E579" s="6" t="s">
        <v>2754</v>
      </c>
      <c r="F579" s="7" t="s">
        <v>2755</v>
      </c>
      <c r="G579" s="8" t="s">
        <v>108</v>
      </c>
      <c r="H579" s="6" t="s">
        <v>27</v>
      </c>
      <c r="I579" s="6" t="s">
        <v>2756</v>
      </c>
      <c r="J579" s="6" t="s">
        <v>29</v>
      </c>
      <c r="K579" s="8">
        <v>2021.0</v>
      </c>
      <c r="L579" s="7" t="s">
        <v>30</v>
      </c>
      <c r="M579" s="15"/>
      <c r="N579" s="6"/>
      <c r="O579" s="6"/>
      <c r="P579" s="6"/>
      <c r="Q579" s="3"/>
      <c r="R579" s="3"/>
    </row>
    <row r="580" ht="15.75" customHeight="1">
      <c r="A580" s="6" t="s">
        <v>2757</v>
      </c>
      <c r="B580" s="6" t="s">
        <v>2758</v>
      </c>
      <c r="C580" s="6"/>
      <c r="D580" s="6"/>
      <c r="E580" s="3"/>
      <c r="F580" s="7" t="s">
        <v>1538</v>
      </c>
      <c r="G580" s="8" t="s">
        <v>48</v>
      </c>
      <c r="H580" s="6" t="s">
        <v>27</v>
      </c>
      <c r="I580" s="6" t="s">
        <v>2759</v>
      </c>
      <c r="J580" s="6" t="s">
        <v>29</v>
      </c>
      <c r="K580" s="8">
        <v>2021.0</v>
      </c>
      <c r="L580" s="7" t="s">
        <v>30</v>
      </c>
      <c r="M580" s="14"/>
      <c r="N580" s="6"/>
      <c r="O580" s="6"/>
      <c r="P580" s="6"/>
      <c r="Q580" s="6"/>
      <c r="R580" s="3"/>
    </row>
    <row r="581" ht="15.75" customHeight="1">
      <c r="A581" s="6" t="s">
        <v>2760</v>
      </c>
      <c r="B581" s="6" t="s">
        <v>2761</v>
      </c>
      <c r="C581" s="6"/>
      <c r="D581" s="6"/>
      <c r="E581" s="6" t="s">
        <v>2762</v>
      </c>
      <c r="F581" s="7" t="s">
        <v>2763</v>
      </c>
      <c r="G581" s="8" t="s">
        <v>48</v>
      </c>
      <c r="H581" s="6" t="s">
        <v>27</v>
      </c>
      <c r="I581" s="6" t="s">
        <v>2764</v>
      </c>
      <c r="J581" s="6" t="s">
        <v>341</v>
      </c>
      <c r="K581" s="8">
        <v>2015.0</v>
      </c>
      <c r="L581" s="7" t="s">
        <v>30</v>
      </c>
      <c r="M581" s="6"/>
      <c r="N581" s="6"/>
      <c r="O581" s="6"/>
      <c r="P581" s="6"/>
      <c r="Q581" s="15"/>
      <c r="R581" s="6"/>
    </row>
    <row r="582" ht="15.75" customHeight="1">
      <c r="A582" s="4" t="s">
        <v>2765</v>
      </c>
      <c r="B582" s="4" t="s">
        <v>2766</v>
      </c>
      <c r="C582" s="4" t="s">
        <v>2767</v>
      </c>
      <c r="D582" s="4" t="s">
        <v>2768</v>
      </c>
      <c r="E582" s="4" t="s">
        <v>2769</v>
      </c>
      <c r="F582" s="5" t="str">
        <f>HYPERLINK("http://dx.doi.org/10.1016/j.pscychresns.2017.03.011","http://dx.doi.org/10.1016/j.pscychresns.2017.03.011")</f>
        <v>http://dx.doi.org/10.1016/j.pscychresns.2017.03.011</v>
      </c>
      <c r="G582" s="3"/>
      <c r="H582" s="3"/>
      <c r="I582" s="3"/>
      <c r="J582" s="3"/>
      <c r="K582" s="3"/>
      <c r="L582" s="3"/>
      <c r="M582" s="3"/>
      <c r="N582" s="3"/>
      <c r="O582" s="3"/>
      <c r="P582" s="3"/>
      <c r="Q582" s="3"/>
      <c r="R582" s="3"/>
    </row>
    <row r="583" ht="15.75" customHeight="1">
      <c r="A583" s="4" t="s">
        <v>2770</v>
      </c>
      <c r="B583" s="4" t="s">
        <v>2771</v>
      </c>
      <c r="C583" s="3"/>
      <c r="D583" s="3"/>
      <c r="E583" s="4" t="s">
        <v>2772</v>
      </c>
      <c r="F583" s="9" t="s">
        <v>2773</v>
      </c>
      <c r="G583" s="4" t="s">
        <v>260</v>
      </c>
      <c r="H583" s="4" t="s">
        <v>261</v>
      </c>
      <c r="I583" s="4" t="s">
        <v>655</v>
      </c>
      <c r="J583" s="4" t="s">
        <v>341</v>
      </c>
      <c r="K583" s="10">
        <v>1990.0</v>
      </c>
      <c r="L583" s="3"/>
      <c r="M583" s="4" t="s">
        <v>263</v>
      </c>
      <c r="N583" s="3"/>
      <c r="O583" s="3"/>
      <c r="P583" s="4" t="s">
        <v>8</v>
      </c>
      <c r="Q583" s="4" t="s">
        <v>611</v>
      </c>
      <c r="R583" s="3"/>
    </row>
    <row r="584" ht="15.75" customHeight="1">
      <c r="A584" s="6" t="s">
        <v>2774</v>
      </c>
      <c r="B584" s="6" t="s">
        <v>2775</v>
      </c>
      <c r="C584" s="6"/>
      <c r="D584" s="6"/>
      <c r="E584" s="6" t="s">
        <v>2776</v>
      </c>
      <c r="F584" s="7" t="s">
        <v>2777</v>
      </c>
      <c r="G584" s="8" t="s">
        <v>108</v>
      </c>
      <c r="H584" s="6" t="s">
        <v>27</v>
      </c>
      <c r="I584" s="6" t="s">
        <v>2778</v>
      </c>
      <c r="J584" s="6" t="s">
        <v>29</v>
      </c>
      <c r="K584" s="8">
        <v>2023.0</v>
      </c>
      <c r="L584" s="7" t="s">
        <v>30</v>
      </c>
      <c r="M584" s="6"/>
      <c r="N584" s="6"/>
      <c r="O584" s="6"/>
      <c r="P584" s="6"/>
      <c r="Q584" s="6"/>
      <c r="R584" s="3"/>
    </row>
    <row r="585" ht="15.75" customHeight="1">
      <c r="A585" s="6" t="s">
        <v>2779</v>
      </c>
      <c r="B585" s="6" t="s">
        <v>2780</v>
      </c>
      <c r="C585" s="6"/>
      <c r="D585" s="6"/>
      <c r="E585" s="6" t="s">
        <v>2781</v>
      </c>
      <c r="F585" s="7" t="s">
        <v>2782</v>
      </c>
      <c r="G585" s="8" t="s">
        <v>48</v>
      </c>
      <c r="H585" s="6" t="s">
        <v>27</v>
      </c>
      <c r="I585" s="6" t="s">
        <v>2783</v>
      </c>
      <c r="J585" s="3"/>
      <c r="K585" s="8">
        <v>2000.0</v>
      </c>
      <c r="L585" s="7" t="s">
        <v>30</v>
      </c>
      <c r="M585" s="3"/>
      <c r="N585" s="3"/>
      <c r="O585" s="6"/>
      <c r="P585" s="6"/>
      <c r="Q585" s="6"/>
      <c r="R585" s="3"/>
    </row>
    <row r="586" ht="15.75" customHeight="1">
      <c r="A586" s="4" t="s">
        <v>2784</v>
      </c>
      <c r="B586" s="4" t="s">
        <v>2785</v>
      </c>
      <c r="C586" s="3"/>
      <c r="D586" s="3"/>
      <c r="E586" s="4" t="s">
        <v>33</v>
      </c>
      <c r="F586" s="9" t="str">
        <f>"https://doi.org/"&amp;M586</f>
        <v>https://doi.org/10.1111/dar.13261</v>
      </c>
      <c r="G586" s="10" t="s">
        <v>26</v>
      </c>
      <c r="H586" s="10" t="s">
        <v>35</v>
      </c>
      <c r="I586" s="4" t="s">
        <v>2786</v>
      </c>
      <c r="J586" s="4" t="s">
        <v>33</v>
      </c>
      <c r="K586" s="10">
        <v>2021.0</v>
      </c>
      <c r="L586" s="10" t="s">
        <v>33</v>
      </c>
      <c r="M586" s="4" t="s">
        <v>2787</v>
      </c>
      <c r="N586" s="3"/>
      <c r="O586" s="3"/>
      <c r="P586" s="3"/>
      <c r="Q586" s="3"/>
      <c r="R586" s="3"/>
    </row>
    <row r="587" ht="15.75" customHeight="1">
      <c r="A587" s="6" t="s">
        <v>2788</v>
      </c>
      <c r="B587" s="6" t="s">
        <v>2789</v>
      </c>
      <c r="C587" s="6"/>
      <c r="D587" s="6"/>
      <c r="E587" s="6" t="s">
        <v>2790</v>
      </c>
      <c r="F587" s="7" t="s">
        <v>2791</v>
      </c>
      <c r="G587" s="8" t="s">
        <v>48</v>
      </c>
      <c r="H587" s="6" t="s">
        <v>27</v>
      </c>
      <c r="I587" s="6" t="s">
        <v>2792</v>
      </c>
      <c r="J587" s="6" t="s">
        <v>29</v>
      </c>
      <c r="K587" s="8">
        <v>2022.0</v>
      </c>
      <c r="L587" s="7" t="s">
        <v>30</v>
      </c>
      <c r="M587" s="6"/>
      <c r="N587" s="6"/>
      <c r="O587" s="6"/>
      <c r="P587" s="6"/>
      <c r="Q587" s="6"/>
      <c r="R587" s="6"/>
    </row>
    <row r="588" ht="15.75" customHeight="1">
      <c r="A588" s="4" t="s">
        <v>2793</v>
      </c>
      <c r="B588" s="4" t="s">
        <v>2794</v>
      </c>
      <c r="C588" s="3"/>
      <c r="D588" s="3"/>
      <c r="E588" s="4" t="s">
        <v>33</v>
      </c>
      <c r="F588" s="9" t="str">
        <f>"https://doi.org/"&amp;M588</f>
        <v>https://doi.org/10.1097/01.bpo.0000229976.24307.30</v>
      </c>
      <c r="G588" s="10" t="s">
        <v>48</v>
      </c>
      <c r="H588" s="10" t="s">
        <v>35</v>
      </c>
      <c r="I588" s="4" t="s">
        <v>2795</v>
      </c>
      <c r="J588" s="4" t="s">
        <v>33</v>
      </c>
      <c r="K588" s="10">
        <v>2006.0</v>
      </c>
      <c r="L588" s="3" t="s">
        <v>33</v>
      </c>
      <c r="M588" s="4" t="s">
        <v>2796</v>
      </c>
      <c r="N588" s="3"/>
      <c r="O588" s="3"/>
      <c r="P588" s="3"/>
      <c r="Q588" s="3"/>
      <c r="R588" s="3"/>
    </row>
    <row r="589" ht="15.75" customHeight="1">
      <c r="A589" s="6" t="s">
        <v>2797</v>
      </c>
      <c r="B589" s="6" t="s">
        <v>2798</v>
      </c>
      <c r="C589" s="6"/>
      <c r="D589" s="6"/>
      <c r="E589" s="6" t="s">
        <v>2799</v>
      </c>
      <c r="F589" s="7" t="s">
        <v>2800</v>
      </c>
      <c r="G589" s="8" t="s">
        <v>108</v>
      </c>
      <c r="H589" s="6" t="s">
        <v>27</v>
      </c>
      <c r="I589" s="6" t="s">
        <v>2801</v>
      </c>
      <c r="J589" s="6"/>
      <c r="K589" s="8">
        <v>2009.0</v>
      </c>
      <c r="L589" s="7" t="s">
        <v>30</v>
      </c>
      <c r="M589" s="3"/>
      <c r="N589" s="3"/>
      <c r="O589" s="6"/>
      <c r="P589" s="6"/>
      <c r="Q589" s="6"/>
      <c r="R589" s="6"/>
    </row>
    <row r="590" ht="15.75" customHeight="1">
      <c r="A590" s="6" t="s">
        <v>2802</v>
      </c>
      <c r="B590" s="6" t="s">
        <v>2803</v>
      </c>
      <c r="C590" s="6"/>
      <c r="D590" s="6"/>
      <c r="E590" s="6" t="s">
        <v>2804</v>
      </c>
      <c r="F590" s="7" t="s">
        <v>2805</v>
      </c>
      <c r="G590" s="8" t="s">
        <v>48</v>
      </c>
      <c r="H590" s="6" t="s">
        <v>27</v>
      </c>
      <c r="I590" s="6" t="s">
        <v>2806</v>
      </c>
      <c r="J590" s="6" t="s">
        <v>29</v>
      </c>
      <c r="K590" s="8">
        <v>2023.0</v>
      </c>
      <c r="L590" s="7" t="s">
        <v>30</v>
      </c>
      <c r="M590" s="6"/>
      <c r="N590" s="6"/>
      <c r="O590" s="6"/>
      <c r="P590" s="6"/>
      <c r="Q590" s="3"/>
      <c r="R590" s="3"/>
    </row>
    <row r="591" ht="15.75" customHeight="1">
      <c r="A591" s="4" t="s">
        <v>2807</v>
      </c>
      <c r="B591" s="4" t="s">
        <v>2808</v>
      </c>
      <c r="C591" s="3"/>
      <c r="D591" s="3"/>
      <c r="E591" s="4" t="s">
        <v>2809</v>
      </c>
      <c r="F591" s="9" t="s">
        <v>2810</v>
      </c>
      <c r="G591" s="4" t="s">
        <v>260</v>
      </c>
      <c r="H591" s="4" t="s">
        <v>261</v>
      </c>
      <c r="I591" s="4" t="s">
        <v>2811</v>
      </c>
      <c r="J591" s="4" t="s">
        <v>341</v>
      </c>
      <c r="K591" s="10">
        <v>2022.0</v>
      </c>
      <c r="L591" s="3"/>
      <c r="M591" s="4" t="s">
        <v>263</v>
      </c>
      <c r="N591" s="3"/>
      <c r="O591" s="3"/>
      <c r="P591" s="4" t="s">
        <v>8</v>
      </c>
      <c r="Q591" s="4" t="s">
        <v>611</v>
      </c>
      <c r="R591" s="3"/>
    </row>
    <row r="592" ht="15.75" customHeight="1">
      <c r="A592" s="4" t="s">
        <v>2812</v>
      </c>
      <c r="B592" s="4" t="s">
        <v>2813</v>
      </c>
      <c r="C592" s="3"/>
      <c r="D592" s="3"/>
      <c r="E592" s="4" t="s">
        <v>2814</v>
      </c>
      <c r="F592" s="9" t="s">
        <v>2815</v>
      </c>
      <c r="G592" s="4" t="s">
        <v>41</v>
      </c>
      <c r="H592" s="4" t="s">
        <v>261</v>
      </c>
      <c r="I592" s="4" t="s">
        <v>2816</v>
      </c>
      <c r="J592" s="4" t="s">
        <v>295</v>
      </c>
      <c r="K592" s="10">
        <v>2005.0</v>
      </c>
      <c r="L592" s="3"/>
      <c r="M592" s="4" t="s">
        <v>263</v>
      </c>
      <c r="N592" s="3"/>
      <c r="O592" s="3"/>
      <c r="P592" s="4" t="s">
        <v>8</v>
      </c>
      <c r="Q592" s="18" t="s">
        <v>1952</v>
      </c>
      <c r="R592" s="3"/>
    </row>
    <row r="593" ht="15.75" customHeight="1">
      <c r="A593" s="6" t="s">
        <v>2817</v>
      </c>
      <c r="B593" s="6" t="s">
        <v>2818</v>
      </c>
      <c r="C593" s="6"/>
      <c r="D593" s="6"/>
      <c r="E593" s="6" t="s">
        <v>2819</v>
      </c>
      <c r="F593" s="7" t="s">
        <v>2820</v>
      </c>
      <c r="G593" s="8" t="s">
        <v>108</v>
      </c>
      <c r="H593" s="6" t="s">
        <v>27</v>
      </c>
      <c r="I593" s="6" t="s">
        <v>2821</v>
      </c>
      <c r="J593" s="6" t="s">
        <v>29</v>
      </c>
      <c r="K593" s="8">
        <v>2017.0</v>
      </c>
      <c r="L593" s="7" t="s">
        <v>30</v>
      </c>
      <c r="M593" s="3"/>
      <c r="N593" s="3"/>
      <c r="O593" s="6"/>
      <c r="P593" s="6"/>
      <c r="Q593" s="3"/>
      <c r="R593" s="6"/>
    </row>
    <row r="594" ht="15.75" customHeight="1">
      <c r="A594" s="6" t="s">
        <v>2822</v>
      </c>
      <c r="B594" s="6" t="s">
        <v>2823</v>
      </c>
      <c r="C594" s="6"/>
      <c r="D594" s="6"/>
      <c r="E594" s="6" t="s">
        <v>2824</v>
      </c>
      <c r="F594" s="7" t="s">
        <v>2825</v>
      </c>
      <c r="G594" s="8" t="s">
        <v>41</v>
      </c>
      <c r="H594" s="6" t="s">
        <v>27</v>
      </c>
      <c r="I594" s="6" t="s">
        <v>2826</v>
      </c>
      <c r="J594" s="6" t="s">
        <v>341</v>
      </c>
      <c r="K594" s="8">
        <v>2021.0</v>
      </c>
      <c r="L594" s="7" t="s">
        <v>30</v>
      </c>
      <c r="M594" s="6"/>
      <c r="N594" s="3"/>
      <c r="O594" s="3"/>
      <c r="P594" s="3"/>
      <c r="Q594" s="3"/>
      <c r="R594" s="6"/>
    </row>
    <row r="595" ht="15.75" customHeight="1">
      <c r="A595" s="4" t="s">
        <v>2827</v>
      </c>
      <c r="B595" s="4" t="s">
        <v>2828</v>
      </c>
      <c r="C595" s="3"/>
      <c r="D595" s="3"/>
      <c r="E595" s="4" t="s">
        <v>2829</v>
      </c>
      <c r="F595" s="9" t="s">
        <v>2830</v>
      </c>
      <c r="G595" s="4" t="s">
        <v>41</v>
      </c>
      <c r="H595" s="4" t="s">
        <v>261</v>
      </c>
      <c r="I595" s="4" t="s">
        <v>2831</v>
      </c>
      <c r="J595" s="4" t="s">
        <v>149</v>
      </c>
      <c r="K595" s="10">
        <v>2015.0</v>
      </c>
      <c r="L595" s="3"/>
      <c r="M595" s="4" t="s">
        <v>263</v>
      </c>
      <c r="N595" s="3"/>
      <c r="O595" s="3"/>
      <c r="P595" s="4" t="s">
        <v>8</v>
      </c>
      <c r="Q595" s="18" t="s">
        <v>264</v>
      </c>
      <c r="R595" s="3"/>
    </row>
    <row r="596" ht="15.75" customHeight="1">
      <c r="A596" s="6" t="s">
        <v>2832</v>
      </c>
      <c r="B596" s="16" t="s">
        <v>2833</v>
      </c>
      <c r="C596" s="16"/>
      <c r="D596" s="16"/>
      <c r="E596" s="6" t="s">
        <v>2834</v>
      </c>
      <c r="F596" s="7" t="s">
        <v>2835</v>
      </c>
      <c r="G596" s="8" t="s">
        <v>108</v>
      </c>
      <c r="H596" s="6" t="s">
        <v>27</v>
      </c>
      <c r="I596" s="6" t="s">
        <v>2836</v>
      </c>
      <c r="J596" s="6" t="s">
        <v>29</v>
      </c>
      <c r="K596" s="8">
        <v>2021.0</v>
      </c>
      <c r="L596" s="21" t="s">
        <v>30</v>
      </c>
      <c r="M596" s="6"/>
      <c r="N596" s="6"/>
      <c r="O596" s="6"/>
      <c r="P596" s="6"/>
      <c r="Q596" s="6"/>
      <c r="R596" s="6"/>
    </row>
    <row r="597" ht="15.75" customHeight="1">
      <c r="A597" s="6" t="s">
        <v>2837</v>
      </c>
      <c r="B597" s="16" t="s">
        <v>2838</v>
      </c>
      <c r="C597" s="16"/>
      <c r="D597" s="16"/>
      <c r="E597" s="6" t="s">
        <v>2839</v>
      </c>
      <c r="F597" s="7" t="s">
        <v>2840</v>
      </c>
      <c r="G597" s="8" t="s">
        <v>108</v>
      </c>
      <c r="H597" s="6" t="s">
        <v>27</v>
      </c>
      <c r="I597" s="6" t="s">
        <v>2841</v>
      </c>
      <c r="J597" s="6" t="s">
        <v>29</v>
      </c>
      <c r="K597" s="8">
        <v>2023.0</v>
      </c>
      <c r="L597" s="7" t="s">
        <v>30</v>
      </c>
      <c r="M597" s="6"/>
      <c r="N597" s="6"/>
      <c r="O597" s="3"/>
      <c r="P597" s="3"/>
      <c r="Q597" s="3"/>
      <c r="R597" s="6"/>
    </row>
    <row r="598" ht="15.75" customHeight="1">
      <c r="A598" s="6" t="s">
        <v>2842</v>
      </c>
      <c r="B598" s="6" t="s">
        <v>2843</v>
      </c>
      <c r="C598" s="6"/>
      <c r="D598" s="6"/>
      <c r="E598" s="6" t="s">
        <v>2844</v>
      </c>
      <c r="F598" s="7" t="s">
        <v>2845</v>
      </c>
      <c r="G598" s="8" t="s">
        <v>108</v>
      </c>
      <c r="H598" s="6" t="s">
        <v>27</v>
      </c>
      <c r="I598" s="6" t="s">
        <v>2846</v>
      </c>
      <c r="J598" s="6" t="s">
        <v>231</v>
      </c>
      <c r="K598" s="8">
        <v>2020.0</v>
      </c>
      <c r="L598" s="7" t="s">
        <v>30</v>
      </c>
      <c r="M598" s="6"/>
      <c r="N598" s="6"/>
      <c r="O598" s="3"/>
      <c r="P598" s="3"/>
      <c r="Q598" s="6"/>
      <c r="R598" s="6"/>
    </row>
    <row r="599" ht="15.75" customHeight="1">
      <c r="A599" s="4" t="s">
        <v>2847</v>
      </c>
      <c r="B599" s="4" t="s">
        <v>2848</v>
      </c>
      <c r="C599" s="3"/>
      <c r="D599" s="3"/>
      <c r="E599" s="4" t="s">
        <v>2849</v>
      </c>
      <c r="F599" s="9" t="s">
        <v>2850</v>
      </c>
      <c r="G599" s="4" t="s">
        <v>260</v>
      </c>
      <c r="H599" s="4" t="s">
        <v>261</v>
      </c>
      <c r="I599" s="4" t="s">
        <v>776</v>
      </c>
      <c r="J599" s="4" t="s">
        <v>341</v>
      </c>
      <c r="K599" s="10">
        <v>2015.0</v>
      </c>
      <c r="L599" s="3"/>
      <c r="M599" s="4" t="s">
        <v>263</v>
      </c>
      <c r="N599" s="3"/>
      <c r="O599" s="3"/>
      <c r="P599" s="4" t="s">
        <v>8</v>
      </c>
      <c r="Q599" s="4" t="s">
        <v>371</v>
      </c>
      <c r="R599" s="3"/>
    </row>
    <row r="600" ht="15.75" customHeight="1">
      <c r="A600" s="6" t="s">
        <v>2851</v>
      </c>
      <c r="B600" s="6" t="s">
        <v>2852</v>
      </c>
      <c r="C600" s="6"/>
      <c r="D600" s="6"/>
      <c r="E600" s="6" t="s">
        <v>2853</v>
      </c>
      <c r="F600" s="7" t="s">
        <v>2854</v>
      </c>
      <c r="G600" s="8" t="s">
        <v>108</v>
      </c>
      <c r="H600" s="6" t="s">
        <v>27</v>
      </c>
      <c r="I600" s="6" t="s">
        <v>2855</v>
      </c>
      <c r="J600" s="6" t="s">
        <v>149</v>
      </c>
      <c r="K600" s="8">
        <v>2022.0</v>
      </c>
      <c r="L600" s="7" t="s">
        <v>30</v>
      </c>
      <c r="M600" s="6"/>
      <c r="N600" s="6"/>
      <c r="O600" s="6"/>
      <c r="P600" s="3"/>
      <c r="Q600" s="6"/>
      <c r="R600" s="3"/>
    </row>
    <row r="601" ht="15.75" customHeight="1">
      <c r="A601" s="6" t="s">
        <v>2856</v>
      </c>
      <c r="B601" s="6" t="s">
        <v>2857</v>
      </c>
      <c r="C601" s="6"/>
      <c r="D601" s="6"/>
      <c r="E601" s="6" t="s">
        <v>2858</v>
      </c>
      <c r="F601" s="3"/>
      <c r="G601" s="8" t="s">
        <v>108</v>
      </c>
      <c r="H601" s="6" t="s">
        <v>27</v>
      </c>
      <c r="I601" s="6" t="s">
        <v>2859</v>
      </c>
      <c r="J601" s="3"/>
      <c r="K601" s="8">
        <v>2015.0</v>
      </c>
      <c r="L601" s="7" t="s">
        <v>30</v>
      </c>
      <c r="M601" s="6"/>
      <c r="N601" s="6"/>
      <c r="O601" s="3"/>
      <c r="P601" s="3"/>
      <c r="Q601" s="3"/>
      <c r="R601" s="3"/>
    </row>
    <row r="602" ht="15.75" customHeight="1">
      <c r="A602" s="4" t="s">
        <v>2860</v>
      </c>
      <c r="B602" s="4" t="s">
        <v>2861</v>
      </c>
      <c r="C602" s="4" t="s">
        <v>2862</v>
      </c>
      <c r="D602" s="4" t="s">
        <v>2863</v>
      </c>
      <c r="E602" s="4" t="s">
        <v>2864</v>
      </c>
      <c r="F602" s="5" t="str">
        <f>HYPERLINK("http://dx.doi.org/10.1080/00273171.2017.1407233","http://dx.doi.org/10.1080/00273171.2017.1407233")</f>
        <v>http://dx.doi.org/10.1080/00273171.2017.1407233</v>
      </c>
      <c r="G602" s="3"/>
      <c r="H602" s="3"/>
      <c r="I602" s="3"/>
      <c r="J602" s="3"/>
      <c r="K602" s="3"/>
      <c r="L602" s="3"/>
      <c r="M602" s="3"/>
      <c r="N602" s="3"/>
      <c r="O602" s="3"/>
      <c r="P602" s="3"/>
      <c r="Q602" s="3"/>
      <c r="R602" s="3"/>
    </row>
    <row r="603" ht="15.75" customHeight="1">
      <c r="A603" s="4" t="s">
        <v>2865</v>
      </c>
      <c r="B603" s="4" t="s">
        <v>2866</v>
      </c>
      <c r="C603" s="3"/>
      <c r="D603" s="3"/>
      <c r="E603" s="4" t="s">
        <v>2867</v>
      </c>
      <c r="F603" s="9" t="s">
        <v>2868</v>
      </c>
      <c r="G603" s="4" t="s">
        <v>41</v>
      </c>
      <c r="H603" s="4" t="s">
        <v>261</v>
      </c>
      <c r="I603" s="4" t="s">
        <v>2869</v>
      </c>
      <c r="J603" s="4" t="s">
        <v>341</v>
      </c>
      <c r="K603" s="10">
        <v>2015.0</v>
      </c>
      <c r="L603" s="3"/>
      <c r="M603" s="4" t="s">
        <v>263</v>
      </c>
      <c r="N603" s="3"/>
      <c r="O603" s="3"/>
      <c r="P603" s="4" t="s">
        <v>8</v>
      </c>
      <c r="Q603" s="18" t="s">
        <v>539</v>
      </c>
      <c r="R603" s="3"/>
    </row>
    <row r="604" ht="15.75" customHeight="1">
      <c r="A604" s="4" t="s">
        <v>2870</v>
      </c>
      <c r="B604" s="4" t="s">
        <v>2871</v>
      </c>
      <c r="C604" s="4" t="s">
        <v>2872</v>
      </c>
      <c r="D604" s="4" t="s">
        <v>2873</v>
      </c>
      <c r="E604" s="4" t="s">
        <v>2874</v>
      </c>
      <c r="F604" s="5" t="str">
        <f>HYPERLINK("http://dx.doi.org/10.1016/j.psychres.2016.05.019","http://dx.doi.org/10.1016/j.psychres.2016.05.019")</f>
        <v>http://dx.doi.org/10.1016/j.psychres.2016.05.019</v>
      </c>
      <c r="G604" s="3"/>
      <c r="H604" s="3"/>
      <c r="I604" s="3"/>
      <c r="J604" s="3"/>
      <c r="K604" s="3"/>
      <c r="L604" s="3"/>
      <c r="M604" s="3"/>
      <c r="N604" s="3"/>
      <c r="O604" s="3"/>
      <c r="P604" s="3"/>
      <c r="Q604" s="3"/>
      <c r="R604" s="3"/>
    </row>
    <row r="605" ht="15.75" customHeight="1">
      <c r="A605" s="6" t="s">
        <v>2875</v>
      </c>
      <c r="B605" s="6" t="s">
        <v>2876</v>
      </c>
      <c r="C605" s="6"/>
      <c r="D605" s="6"/>
      <c r="E605" s="6" t="s">
        <v>2877</v>
      </c>
      <c r="F605" s="7" t="s">
        <v>2878</v>
      </c>
      <c r="G605" s="8" t="s">
        <v>108</v>
      </c>
      <c r="H605" s="6" t="s">
        <v>27</v>
      </c>
      <c r="I605" s="6" t="s">
        <v>2879</v>
      </c>
      <c r="J605" s="6" t="s">
        <v>29</v>
      </c>
      <c r="K605" s="8">
        <v>2016.0</v>
      </c>
      <c r="L605" s="7" t="s">
        <v>30</v>
      </c>
      <c r="M605" s="3"/>
      <c r="N605" s="6"/>
      <c r="O605" s="3"/>
      <c r="P605" s="6"/>
      <c r="Q605" s="6"/>
      <c r="R605" s="6"/>
    </row>
    <row r="606" ht="15.75" customHeight="1">
      <c r="A606" s="6" t="s">
        <v>2880</v>
      </c>
      <c r="B606" s="6" t="s">
        <v>2881</v>
      </c>
      <c r="C606" s="6"/>
      <c r="D606" s="6"/>
      <c r="E606" s="6" t="s">
        <v>2882</v>
      </c>
      <c r="F606" s="7" t="s">
        <v>2883</v>
      </c>
      <c r="G606" s="8" t="s">
        <v>108</v>
      </c>
      <c r="H606" s="6" t="s">
        <v>27</v>
      </c>
      <c r="I606" s="6" t="s">
        <v>2884</v>
      </c>
      <c r="J606" s="6" t="s">
        <v>29</v>
      </c>
      <c r="K606" s="8">
        <v>2013.0</v>
      </c>
      <c r="L606" s="7" t="s">
        <v>30</v>
      </c>
      <c r="M606" s="6"/>
      <c r="N606" s="3"/>
      <c r="O606" s="6"/>
      <c r="P606" s="3"/>
      <c r="Q606" s="3"/>
      <c r="R606" s="3"/>
    </row>
    <row r="607" ht="15.75" customHeight="1">
      <c r="A607" s="6" t="s">
        <v>2885</v>
      </c>
      <c r="B607" s="6" t="s">
        <v>2886</v>
      </c>
      <c r="C607" s="6"/>
      <c r="D607" s="6"/>
      <c r="E607" s="6" t="s">
        <v>2887</v>
      </c>
      <c r="F607" s="7" t="s">
        <v>2888</v>
      </c>
      <c r="G607" s="8" t="s">
        <v>41</v>
      </c>
      <c r="H607" s="6" t="s">
        <v>27</v>
      </c>
      <c r="I607" s="6" t="s">
        <v>2889</v>
      </c>
      <c r="J607" s="6" t="s">
        <v>29</v>
      </c>
      <c r="K607" s="8">
        <v>2006.0</v>
      </c>
      <c r="L607" s="7" t="s">
        <v>30</v>
      </c>
      <c r="M607" s="6"/>
      <c r="N607" s="3"/>
      <c r="O607" s="3"/>
      <c r="P607" s="3"/>
      <c r="Q607" s="3"/>
      <c r="R607" s="6"/>
    </row>
    <row r="608" ht="15.75" customHeight="1">
      <c r="A608" s="6" t="s">
        <v>2890</v>
      </c>
      <c r="B608" s="6" t="s">
        <v>2891</v>
      </c>
      <c r="C608" s="6"/>
      <c r="D608" s="6"/>
      <c r="E608" s="6" t="s">
        <v>2892</v>
      </c>
      <c r="F608" s="7" t="s">
        <v>2893</v>
      </c>
      <c r="G608" s="8" t="s">
        <v>108</v>
      </c>
      <c r="H608" s="6" t="s">
        <v>27</v>
      </c>
      <c r="I608" s="6" t="s">
        <v>2894</v>
      </c>
      <c r="J608" s="6" t="s">
        <v>29</v>
      </c>
      <c r="K608" s="8">
        <v>2021.0</v>
      </c>
      <c r="L608" s="21" t="s">
        <v>30</v>
      </c>
      <c r="M608" s="6"/>
      <c r="N608" s="3"/>
      <c r="O608" s="6"/>
      <c r="P608" s="6"/>
      <c r="Q608" s="3"/>
      <c r="R608" s="6"/>
    </row>
    <row r="609" ht="15.75" customHeight="1">
      <c r="A609" s="4" t="s">
        <v>2895</v>
      </c>
      <c r="B609" s="4" t="s">
        <v>2896</v>
      </c>
      <c r="C609" s="3"/>
      <c r="D609" s="3"/>
      <c r="E609" s="4" t="s">
        <v>2897</v>
      </c>
      <c r="F609" s="9" t="s">
        <v>2898</v>
      </c>
      <c r="G609" s="4" t="s">
        <v>260</v>
      </c>
      <c r="H609" s="4" t="s">
        <v>261</v>
      </c>
      <c r="I609" s="4" t="s">
        <v>2899</v>
      </c>
      <c r="J609" s="4" t="s">
        <v>295</v>
      </c>
      <c r="K609" s="10">
        <v>2015.0</v>
      </c>
      <c r="L609" s="3"/>
      <c r="M609" s="4" t="s">
        <v>263</v>
      </c>
      <c r="N609" s="3"/>
      <c r="O609" s="3"/>
      <c r="P609" s="4" t="s">
        <v>8</v>
      </c>
      <c r="Q609" s="4" t="s">
        <v>2476</v>
      </c>
      <c r="R609" s="3"/>
    </row>
    <row r="610" ht="15.75" customHeight="1">
      <c r="A610" s="4" t="s">
        <v>2900</v>
      </c>
      <c r="B610" s="4" t="s">
        <v>2901</v>
      </c>
      <c r="C610" s="3"/>
      <c r="D610" s="3"/>
      <c r="E610" s="4" t="s">
        <v>33</v>
      </c>
      <c r="F610" s="9" t="str">
        <f>"https://doi.org/"&amp;M610</f>
        <v>https://doi.org/10.1097/PSY.0b013e318177353e</v>
      </c>
      <c r="G610" s="10" t="s">
        <v>83</v>
      </c>
      <c r="H610" s="10" t="s">
        <v>35</v>
      </c>
      <c r="I610" s="4" t="s">
        <v>2503</v>
      </c>
      <c r="J610" s="10" t="s">
        <v>33</v>
      </c>
      <c r="K610" s="10">
        <v>2008.0</v>
      </c>
      <c r="L610" s="3"/>
      <c r="M610" s="4" t="s">
        <v>2902</v>
      </c>
      <c r="N610" s="3"/>
      <c r="O610" s="3"/>
      <c r="P610" s="3"/>
      <c r="Q610" s="3"/>
      <c r="R610" s="3"/>
    </row>
    <row r="611" ht="15.75" customHeight="1">
      <c r="A611" s="4" t="s">
        <v>2903</v>
      </c>
      <c r="B611" s="4" t="s">
        <v>2904</v>
      </c>
      <c r="C611" s="3"/>
      <c r="D611" s="3"/>
      <c r="E611" s="4" t="s">
        <v>2905</v>
      </c>
      <c r="F611" s="3"/>
      <c r="G611" s="4" t="s">
        <v>41</v>
      </c>
      <c r="H611" s="4" t="s">
        <v>261</v>
      </c>
      <c r="I611" s="3"/>
      <c r="J611" s="4" t="s">
        <v>295</v>
      </c>
      <c r="K611" s="10">
        <v>2000.0</v>
      </c>
      <c r="L611" s="3"/>
      <c r="M611" s="4" t="s">
        <v>586</v>
      </c>
      <c r="N611" s="3"/>
      <c r="O611" s="3"/>
      <c r="P611" s="4" t="s">
        <v>587</v>
      </c>
      <c r="Q611" s="18" t="s">
        <v>588</v>
      </c>
      <c r="R611" s="3"/>
    </row>
    <row r="612" ht="15.75" customHeight="1">
      <c r="A612" s="6" t="s">
        <v>2906</v>
      </c>
      <c r="B612" s="6" t="s">
        <v>2907</v>
      </c>
      <c r="C612" s="6"/>
      <c r="D612" s="6"/>
      <c r="E612" s="6" t="s">
        <v>2908</v>
      </c>
      <c r="F612" s="7" t="s">
        <v>2909</v>
      </c>
      <c r="G612" s="8" t="s">
        <v>108</v>
      </c>
      <c r="H612" s="6" t="s">
        <v>27</v>
      </c>
      <c r="I612" s="6" t="s">
        <v>2910</v>
      </c>
      <c r="J612" s="6"/>
      <c r="K612" s="8">
        <v>2008.0</v>
      </c>
      <c r="L612" s="7" t="s">
        <v>30</v>
      </c>
      <c r="M612" s="3"/>
      <c r="N612" s="3"/>
      <c r="O612" s="3"/>
      <c r="P612" s="3"/>
      <c r="Q612" s="3"/>
      <c r="R612" s="3"/>
    </row>
    <row r="613" ht="15.75" customHeight="1">
      <c r="A613" s="6" t="s">
        <v>2911</v>
      </c>
      <c r="B613" s="6" t="s">
        <v>2912</v>
      </c>
      <c r="C613" s="6"/>
      <c r="D613" s="6"/>
      <c r="E613" s="6" t="s">
        <v>2913</v>
      </c>
      <c r="F613" s="7" t="s">
        <v>2914</v>
      </c>
      <c r="G613" s="8" t="s">
        <v>108</v>
      </c>
      <c r="H613" s="6" t="s">
        <v>27</v>
      </c>
      <c r="I613" s="6" t="s">
        <v>2915</v>
      </c>
      <c r="J613" s="6" t="s">
        <v>29</v>
      </c>
      <c r="K613" s="8">
        <v>2016.0</v>
      </c>
      <c r="L613" s="7" t="s">
        <v>30</v>
      </c>
      <c r="M613" s="6"/>
      <c r="N613" s="6"/>
      <c r="O613" s="6"/>
      <c r="P613" s="6"/>
      <c r="Q613" s="6"/>
      <c r="R613" s="6"/>
    </row>
    <row r="614" ht="15.75" customHeight="1">
      <c r="A614" s="6" t="s">
        <v>2916</v>
      </c>
      <c r="B614" s="6" t="s">
        <v>2917</v>
      </c>
      <c r="C614" s="6"/>
      <c r="D614" s="6"/>
      <c r="E614" s="6" t="s">
        <v>2918</v>
      </c>
      <c r="F614" s="7" t="s">
        <v>2919</v>
      </c>
      <c r="G614" s="8" t="s">
        <v>108</v>
      </c>
      <c r="H614" s="6" t="s">
        <v>27</v>
      </c>
      <c r="I614" s="6" t="s">
        <v>2920</v>
      </c>
      <c r="J614" s="6" t="s">
        <v>29</v>
      </c>
      <c r="K614" s="8">
        <v>2016.0</v>
      </c>
      <c r="L614" s="7" t="s">
        <v>30</v>
      </c>
      <c r="M614" s="3"/>
      <c r="N614" s="6"/>
      <c r="O614" s="6"/>
      <c r="P614" s="3"/>
      <c r="Q614" s="3"/>
      <c r="R614" s="3"/>
    </row>
    <row r="615" ht="15.75" customHeight="1">
      <c r="A615" s="6" t="s">
        <v>2921</v>
      </c>
      <c r="B615" s="6" t="s">
        <v>2922</v>
      </c>
      <c r="C615" s="6"/>
      <c r="D615" s="6"/>
      <c r="E615" s="6" t="s">
        <v>2923</v>
      </c>
      <c r="F615" s="7" t="s">
        <v>2924</v>
      </c>
      <c r="G615" s="8" t="s">
        <v>108</v>
      </c>
      <c r="H615" s="6" t="s">
        <v>27</v>
      </c>
      <c r="I615" s="6" t="s">
        <v>2925</v>
      </c>
      <c r="J615" s="6" t="s">
        <v>231</v>
      </c>
      <c r="K615" s="8">
        <v>2021.0</v>
      </c>
      <c r="L615" s="21" t="s">
        <v>30</v>
      </c>
      <c r="M615" s="6"/>
      <c r="N615" s="6"/>
      <c r="O615" s="6"/>
      <c r="P615" s="6"/>
      <c r="Q615" s="3"/>
      <c r="R615" s="6"/>
    </row>
    <row r="616" ht="15.75" customHeight="1">
      <c r="A616" s="4" t="s">
        <v>2926</v>
      </c>
      <c r="B616" s="4" t="s">
        <v>2927</v>
      </c>
      <c r="C616" s="3"/>
      <c r="D616" s="3"/>
      <c r="E616" s="4" t="s">
        <v>33</v>
      </c>
      <c r="F616" s="9" t="str">
        <f>"https://doi.org/"&amp;M616</f>
        <v>https://doi.org/10.1002/cpt.2024</v>
      </c>
      <c r="G616" s="10" t="s">
        <v>48</v>
      </c>
      <c r="H616" s="10" t="s">
        <v>35</v>
      </c>
      <c r="I616" s="4" t="s">
        <v>2928</v>
      </c>
      <c r="J616" s="4" t="s">
        <v>33</v>
      </c>
      <c r="K616" s="10">
        <v>2021.0</v>
      </c>
      <c r="L616" s="3" t="s">
        <v>33</v>
      </c>
      <c r="M616" s="4" t="s">
        <v>2929</v>
      </c>
      <c r="N616" s="3"/>
      <c r="O616" s="3"/>
      <c r="P616" s="3"/>
      <c r="Q616" s="3"/>
      <c r="R616" s="3"/>
    </row>
    <row r="617" ht="15.75" customHeight="1">
      <c r="A617" s="4" t="s">
        <v>2930</v>
      </c>
      <c r="B617" s="4" t="s">
        <v>2931</v>
      </c>
      <c r="C617" s="3"/>
      <c r="D617" s="3"/>
      <c r="E617" s="4" t="s">
        <v>2932</v>
      </c>
      <c r="F617" s="3"/>
      <c r="G617" s="4" t="s">
        <v>260</v>
      </c>
      <c r="H617" s="4" t="s">
        <v>261</v>
      </c>
      <c r="I617" s="4" t="s">
        <v>2933</v>
      </c>
      <c r="J617" s="4" t="s">
        <v>443</v>
      </c>
      <c r="K617" s="10">
        <v>2002.0</v>
      </c>
      <c r="L617" s="3"/>
      <c r="M617" s="4" t="s">
        <v>263</v>
      </c>
      <c r="N617" s="3"/>
      <c r="O617" s="3"/>
      <c r="P617" s="4" t="s">
        <v>8</v>
      </c>
      <c r="Q617" s="4" t="s">
        <v>2934</v>
      </c>
      <c r="R617" s="3"/>
    </row>
    <row r="618" ht="15.75" customHeight="1">
      <c r="A618" s="6" t="s">
        <v>2935</v>
      </c>
      <c r="B618" s="6" t="s">
        <v>2936</v>
      </c>
      <c r="C618" s="6"/>
      <c r="D618" s="6"/>
      <c r="E618" s="6" t="s">
        <v>2937</v>
      </c>
      <c r="F618" s="7" t="s">
        <v>2938</v>
      </c>
      <c r="G618" s="8" t="s">
        <v>108</v>
      </c>
      <c r="H618" s="6" t="s">
        <v>27</v>
      </c>
      <c r="I618" s="6" t="s">
        <v>2939</v>
      </c>
      <c r="J618" s="3"/>
      <c r="K618" s="8">
        <v>2015.0</v>
      </c>
      <c r="L618" s="7" t="s">
        <v>30</v>
      </c>
      <c r="M618" s="6"/>
      <c r="N618" s="6"/>
      <c r="O618" s="6"/>
      <c r="P618" s="3"/>
      <c r="Q618" s="3"/>
      <c r="R618" s="3"/>
    </row>
    <row r="619" ht="15.75" customHeight="1">
      <c r="A619" s="6" t="s">
        <v>2940</v>
      </c>
      <c r="B619" s="6" t="s">
        <v>2941</v>
      </c>
      <c r="C619" s="6"/>
      <c r="D619" s="6"/>
      <c r="E619" s="6" t="s">
        <v>2942</v>
      </c>
      <c r="F619" s="7" t="s">
        <v>2943</v>
      </c>
      <c r="G619" s="8" t="s">
        <v>108</v>
      </c>
      <c r="H619" s="6" t="s">
        <v>27</v>
      </c>
      <c r="I619" s="6" t="s">
        <v>2944</v>
      </c>
      <c r="J619" s="6" t="s">
        <v>29</v>
      </c>
      <c r="K619" s="8">
        <v>2015.0</v>
      </c>
      <c r="L619" s="7" t="s">
        <v>30</v>
      </c>
      <c r="M619" s="6"/>
      <c r="N619" s="6"/>
      <c r="O619" s="3"/>
      <c r="P619" s="6"/>
      <c r="Q619" s="3"/>
      <c r="R619" s="6"/>
    </row>
    <row r="620" ht="15.75" customHeight="1">
      <c r="A620" s="4" t="s">
        <v>2945</v>
      </c>
      <c r="B620" s="4" t="s">
        <v>2946</v>
      </c>
      <c r="C620" s="3"/>
      <c r="D620" s="3"/>
      <c r="E620" s="4" t="s">
        <v>2947</v>
      </c>
      <c r="F620" s="9" t="s">
        <v>2948</v>
      </c>
      <c r="G620" s="4" t="s">
        <v>260</v>
      </c>
      <c r="H620" s="4" t="s">
        <v>261</v>
      </c>
      <c r="I620" s="4" t="s">
        <v>262</v>
      </c>
      <c r="J620" s="4" t="s">
        <v>149</v>
      </c>
      <c r="K620" s="10">
        <v>2010.0</v>
      </c>
      <c r="L620" s="3"/>
      <c r="M620" s="4" t="s">
        <v>263</v>
      </c>
      <c r="N620" s="3"/>
      <c r="O620" s="3"/>
      <c r="P620" s="4" t="s">
        <v>8</v>
      </c>
      <c r="Q620" s="4" t="s">
        <v>264</v>
      </c>
      <c r="R620" s="3"/>
    </row>
    <row r="621" ht="15.75" customHeight="1">
      <c r="A621" s="4" t="s">
        <v>2949</v>
      </c>
      <c r="B621" s="4" t="s">
        <v>2950</v>
      </c>
      <c r="C621" s="3"/>
      <c r="D621" s="3"/>
      <c r="E621" s="4" t="s">
        <v>33</v>
      </c>
      <c r="F621" s="9" t="str">
        <f>"https://doi.org/"&amp;M621</f>
        <v>https://doi.org/10.1176/appi.ps.54.10.1395</v>
      </c>
      <c r="G621" s="10" t="s">
        <v>83</v>
      </c>
      <c r="H621" s="10" t="s">
        <v>35</v>
      </c>
      <c r="I621" s="4" t="s">
        <v>1167</v>
      </c>
      <c r="J621" s="10" t="s">
        <v>33</v>
      </c>
      <c r="K621" s="10">
        <v>2003.0</v>
      </c>
      <c r="L621" s="3"/>
      <c r="M621" s="4" t="s">
        <v>2951</v>
      </c>
      <c r="N621" s="3"/>
      <c r="O621" s="3"/>
      <c r="P621" s="3"/>
      <c r="Q621" s="3"/>
      <c r="R621" s="3"/>
    </row>
    <row r="622" ht="15.75" customHeight="1">
      <c r="A622" s="6" t="s">
        <v>2952</v>
      </c>
      <c r="B622" s="6" t="s">
        <v>2953</v>
      </c>
      <c r="C622" s="6"/>
      <c r="D622" s="6"/>
      <c r="E622" s="6" t="s">
        <v>2954</v>
      </c>
      <c r="F622" s="7" t="s">
        <v>2955</v>
      </c>
      <c r="G622" s="8" t="s">
        <v>108</v>
      </c>
      <c r="H622" s="6" t="s">
        <v>27</v>
      </c>
      <c r="I622" s="6" t="s">
        <v>2956</v>
      </c>
      <c r="J622" s="6" t="s">
        <v>29</v>
      </c>
      <c r="K622" s="8">
        <v>2022.0</v>
      </c>
      <c r="L622" s="7" t="s">
        <v>30</v>
      </c>
      <c r="M622" s="6"/>
      <c r="N622" s="6"/>
      <c r="O622" s="3"/>
      <c r="P622" s="3"/>
      <c r="Q622" s="6"/>
      <c r="R622" s="6"/>
    </row>
    <row r="623" ht="15.75" customHeight="1">
      <c r="A623" s="4" t="s">
        <v>2957</v>
      </c>
      <c r="B623" s="4" t="s">
        <v>2958</v>
      </c>
      <c r="C623" s="3"/>
      <c r="D623" s="3"/>
      <c r="E623" s="4" t="s">
        <v>2959</v>
      </c>
      <c r="F623" s="9" t="s">
        <v>2960</v>
      </c>
      <c r="G623" s="4" t="s">
        <v>260</v>
      </c>
      <c r="H623" s="4" t="s">
        <v>261</v>
      </c>
      <c r="I623" s="4" t="s">
        <v>262</v>
      </c>
      <c r="J623" s="4" t="s">
        <v>149</v>
      </c>
      <c r="K623" s="10">
        <v>2013.0</v>
      </c>
      <c r="L623" s="3"/>
      <c r="M623" s="4" t="s">
        <v>263</v>
      </c>
      <c r="N623" s="3"/>
      <c r="O623" s="3"/>
      <c r="P623" s="4" t="s">
        <v>8</v>
      </c>
      <c r="Q623" s="4" t="s">
        <v>264</v>
      </c>
      <c r="R623" s="3"/>
    </row>
    <row r="624" ht="15.75" customHeight="1">
      <c r="A624" s="16" t="s">
        <v>2961</v>
      </c>
      <c r="B624" s="6" t="s">
        <v>2962</v>
      </c>
      <c r="C624" s="6"/>
      <c r="D624" s="6"/>
      <c r="E624" s="6" t="s">
        <v>2963</v>
      </c>
      <c r="F624" s="7" t="s">
        <v>2964</v>
      </c>
      <c r="G624" s="8" t="s">
        <v>108</v>
      </c>
      <c r="H624" s="6" t="s">
        <v>27</v>
      </c>
      <c r="I624" s="6" t="s">
        <v>2965</v>
      </c>
      <c r="J624" s="6" t="s">
        <v>29</v>
      </c>
      <c r="K624" s="8">
        <v>2010.0</v>
      </c>
      <c r="L624" s="7" t="s">
        <v>30</v>
      </c>
      <c r="M624" s="3"/>
      <c r="N624" s="6"/>
      <c r="O624" s="3"/>
      <c r="P624" s="3"/>
      <c r="Q624" s="3"/>
      <c r="R624" s="3"/>
    </row>
    <row r="625" ht="15.75" customHeight="1">
      <c r="A625" s="6" t="s">
        <v>2966</v>
      </c>
      <c r="B625" s="6" t="s">
        <v>2967</v>
      </c>
      <c r="C625" s="6"/>
      <c r="D625" s="6"/>
      <c r="E625" s="6" t="s">
        <v>2968</v>
      </c>
      <c r="F625" s="7" t="s">
        <v>2969</v>
      </c>
      <c r="G625" s="8" t="s">
        <v>41</v>
      </c>
      <c r="H625" s="6" t="s">
        <v>27</v>
      </c>
      <c r="I625" s="6" t="s">
        <v>2970</v>
      </c>
      <c r="J625" s="6" t="s">
        <v>341</v>
      </c>
      <c r="K625" s="8">
        <v>2017.0</v>
      </c>
      <c r="L625" s="7" t="s">
        <v>30</v>
      </c>
      <c r="M625" s="6"/>
      <c r="N625" s="3"/>
      <c r="O625" s="3"/>
      <c r="P625" s="3"/>
      <c r="Q625" s="3"/>
      <c r="R625" s="6"/>
    </row>
    <row r="626" ht="15.75" customHeight="1">
      <c r="A626" s="6" t="s">
        <v>2971</v>
      </c>
      <c r="B626" s="6" t="s">
        <v>2972</v>
      </c>
      <c r="C626" s="6"/>
      <c r="D626" s="6"/>
      <c r="E626" s="6" t="s">
        <v>2973</v>
      </c>
      <c r="F626" s="7" t="s">
        <v>2974</v>
      </c>
      <c r="G626" s="8" t="s">
        <v>108</v>
      </c>
      <c r="H626" s="6" t="s">
        <v>27</v>
      </c>
      <c r="I626" s="6" t="s">
        <v>2975</v>
      </c>
      <c r="J626" s="3"/>
      <c r="K626" s="8">
        <v>2018.0</v>
      </c>
      <c r="L626" s="7" t="s">
        <v>30</v>
      </c>
      <c r="M626" s="3"/>
      <c r="N626" s="3"/>
      <c r="O626" s="6"/>
      <c r="P626" s="6"/>
      <c r="Q626" s="6"/>
      <c r="R626" s="6"/>
    </row>
    <row r="627" ht="15.75" customHeight="1">
      <c r="A627" s="4" t="s">
        <v>2976</v>
      </c>
      <c r="B627" s="24" t="s">
        <v>2977</v>
      </c>
      <c r="C627" s="25"/>
      <c r="D627" s="25"/>
      <c r="E627" s="4" t="s">
        <v>2978</v>
      </c>
      <c r="F627" s="9" t="s">
        <v>2979</v>
      </c>
      <c r="G627" s="4" t="s">
        <v>48</v>
      </c>
      <c r="H627" s="4" t="s">
        <v>261</v>
      </c>
      <c r="I627" s="4" t="s">
        <v>370</v>
      </c>
      <c r="J627" s="4" t="s">
        <v>341</v>
      </c>
      <c r="K627" s="10">
        <v>2004.0</v>
      </c>
      <c r="L627" s="3"/>
      <c r="M627" s="4" t="s">
        <v>263</v>
      </c>
      <c r="N627" s="3"/>
      <c r="O627" s="3"/>
      <c r="P627" s="4" t="s">
        <v>8</v>
      </c>
      <c r="Q627" s="4" t="s">
        <v>577</v>
      </c>
      <c r="R627" s="3"/>
    </row>
    <row r="628" ht="15.75" customHeight="1">
      <c r="A628" s="6" t="s">
        <v>2980</v>
      </c>
      <c r="B628" s="16" t="s">
        <v>2981</v>
      </c>
      <c r="C628" s="16"/>
      <c r="D628" s="16"/>
      <c r="E628" s="6" t="s">
        <v>2982</v>
      </c>
      <c r="F628" s="7" t="s">
        <v>2983</v>
      </c>
      <c r="G628" s="8" t="s">
        <v>41</v>
      </c>
      <c r="H628" s="6" t="s">
        <v>27</v>
      </c>
      <c r="I628" s="6" t="s">
        <v>2984</v>
      </c>
      <c r="J628" s="6" t="s">
        <v>149</v>
      </c>
      <c r="K628" s="8">
        <v>2015.0</v>
      </c>
      <c r="L628" s="7" t="s">
        <v>30</v>
      </c>
      <c r="M628" s="6"/>
      <c r="N628" s="3"/>
      <c r="O628" s="3"/>
      <c r="P628" s="3"/>
      <c r="Q628" s="3"/>
      <c r="R628" s="6"/>
    </row>
    <row r="629" ht="15.75" customHeight="1">
      <c r="A629" s="4" t="s">
        <v>2985</v>
      </c>
      <c r="B629" s="4" t="s">
        <v>2986</v>
      </c>
      <c r="C629" s="3"/>
      <c r="D629" s="3"/>
      <c r="E629" s="4" t="s">
        <v>2987</v>
      </c>
      <c r="F629" s="9" t="s">
        <v>2988</v>
      </c>
      <c r="G629" s="4" t="s">
        <v>41</v>
      </c>
      <c r="H629" s="4" t="s">
        <v>261</v>
      </c>
      <c r="I629" s="4" t="s">
        <v>2831</v>
      </c>
      <c r="J629" s="4" t="s">
        <v>149</v>
      </c>
      <c r="K629" s="10">
        <v>2014.0</v>
      </c>
      <c r="L629" s="3"/>
      <c r="M629" s="4" t="s">
        <v>2267</v>
      </c>
      <c r="N629" s="3"/>
      <c r="O629" s="3"/>
      <c r="P629" s="4" t="s">
        <v>8</v>
      </c>
      <c r="Q629" s="18" t="s">
        <v>264</v>
      </c>
      <c r="R629" s="3"/>
    </row>
    <row r="630" ht="15.75" customHeight="1">
      <c r="A630" s="6" t="s">
        <v>2989</v>
      </c>
      <c r="B630" s="6" t="s">
        <v>2990</v>
      </c>
      <c r="C630" s="6"/>
      <c r="D630" s="6"/>
      <c r="E630" s="6" t="s">
        <v>2991</v>
      </c>
      <c r="F630" s="7" t="s">
        <v>2992</v>
      </c>
      <c r="G630" s="8" t="s">
        <v>108</v>
      </c>
      <c r="H630" s="6" t="s">
        <v>27</v>
      </c>
      <c r="I630" s="6" t="s">
        <v>2993</v>
      </c>
      <c r="J630" s="6" t="s">
        <v>29</v>
      </c>
      <c r="K630" s="8">
        <v>2014.0</v>
      </c>
      <c r="L630" s="7" t="s">
        <v>30</v>
      </c>
      <c r="M630" s="6"/>
      <c r="N630" s="3"/>
      <c r="O630" s="6"/>
      <c r="P630" s="6"/>
      <c r="Q630" s="3"/>
      <c r="R630" s="3"/>
    </row>
    <row r="631" ht="15.75" customHeight="1">
      <c r="A631" s="4" t="s">
        <v>2994</v>
      </c>
      <c r="B631" s="4" t="s">
        <v>2995</v>
      </c>
      <c r="C631" s="4" t="s">
        <v>2996</v>
      </c>
      <c r="D631" s="4" t="s">
        <v>2997</v>
      </c>
      <c r="E631" s="4" t="s">
        <v>2998</v>
      </c>
      <c r="F631" s="5" t="str">
        <f>HYPERLINK("http://dx.doi.org/10.1177/0886260515593298","http://dx.doi.org/10.1177/0886260515593298")</f>
        <v>http://dx.doi.org/10.1177/0886260515593298</v>
      </c>
      <c r="G631" s="3"/>
      <c r="H631" s="3"/>
      <c r="I631" s="3"/>
      <c r="J631" s="3"/>
      <c r="K631" s="3"/>
      <c r="L631" s="3"/>
      <c r="M631" s="3"/>
      <c r="N631" s="3"/>
      <c r="O631" s="3"/>
      <c r="P631" s="3"/>
      <c r="Q631" s="3"/>
      <c r="R631" s="3"/>
    </row>
    <row r="632" ht="15.75" customHeight="1">
      <c r="A632" s="6" t="s">
        <v>2999</v>
      </c>
      <c r="B632" s="6" t="s">
        <v>3000</v>
      </c>
      <c r="C632" s="6"/>
      <c r="D632" s="6"/>
      <c r="E632" s="6" t="s">
        <v>3001</v>
      </c>
      <c r="F632" s="3"/>
      <c r="G632" s="8" t="s">
        <v>108</v>
      </c>
      <c r="H632" s="6" t="s">
        <v>27</v>
      </c>
      <c r="I632" s="6" t="s">
        <v>3002</v>
      </c>
      <c r="J632" s="3"/>
      <c r="K632" s="8">
        <v>2015.0</v>
      </c>
      <c r="L632" s="7" t="s">
        <v>30</v>
      </c>
      <c r="M632" s="6"/>
      <c r="N632" s="6"/>
      <c r="O632" s="3"/>
      <c r="P632" s="3"/>
      <c r="Q632" s="3"/>
      <c r="R632" s="3"/>
    </row>
    <row r="633" ht="15.75" customHeight="1">
      <c r="A633" s="6" t="s">
        <v>3003</v>
      </c>
      <c r="B633" s="6" t="s">
        <v>3004</v>
      </c>
      <c r="C633" s="6"/>
      <c r="D633" s="6"/>
      <c r="E633" s="6" t="s">
        <v>3005</v>
      </c>
      <c r="F633" s="3"/>
      <c r="G633" s="8" t="s">
        <v>108</v>
      </c>
      <c r="H633" s="6" t="s">
        <v>27</v>
      </c>
      <c r="I633" s="6" t="s">
        <v>3006</v>
      </c>
      <c r="J633" s="6"/>
      <c r="K633" s="8">
        <v>2009.0</v>
      </c>
      <c r="L633" s="7" t="s">
        <v>30</v>
      </c>
      <c r="M633" s="6"/>
      <c r="N633" s="3"/>
      <c r="O633" s="3"/>
      <c r="P633" s="3"/>
      <c r="Q633" s="3"/>
      <c r="R633" s="3"/>
    </row>
    <row r="634" ht="15.75" customHeight="1">
      <c r="A634" s="6" t="s">
        <v>3007</v>
      </c>
      <c r="B634" s="6" t="s">
        <v>3008</v>
      </c>
      <c r="C634" s="6"/>
      <c r="D634" s="6"/>
      <c r="E634" s="6" t="s">
        <v>3009</v>
      </c>
      <c r="F634" s="7" t="s">
        <v>3010</v>
      </c>
      <c r="G634" s="8" t="s">
        <v>41</v>
      </c>
      <c r="H634" s="6" t="s">
        <v>27</v>
      </c>
      <c r="I634" s="6" t="s">
        <v>3011</v>
      </c>
      <c r="J634" s="6" t="s">
        <v>231</v>
      </c>
      <c r="K634" s="8">
        <v>2022.0</v>
      </c>
      <c r="L634" s="7" t="s">
        <v>30</v>
      </c>
      <c r="M634" s="6"/>
      <c r="N634" s="3"/>
      <c r="O634" s="3"/>
      <c r="P634" s="3"/>
      <c r="Q634" s="3"/>
      <c r="R634" s="6"/>
    </row>
    <row r="635" ht="15.75" customHeight="1">
      <c r="A635" s="6" t="s">
        <v>3012</v>
      </c>
      <c r="B635" s="6" t="s">
        <v>3013</v>
      </c>
      <c r="C635" s="6"/>
      <c r="D635" s="6"/>
      <c r="E635" s="6" t="s">
        <v>3014</v>
      </c>
      <c r="F635" s="7" t="s">
        <v>3015</v>
      </c>
      <c r="G635" s="8" t="s">
        <v>108</v>
      </c>
      <c r="H635" s="6" t="s">
        <v>27</v>
      </c>
      <c r="I635" s="6" t="s">
        <v>3016</v>
      </c>
      <c r="J635" s="6" t="s">
        <v>149</v>
      </c>
      <c r="K635" s="8">
        <v>2022.0</v>
      </c>
      <c r="L635" s="7" t="s">
        <v>30</v>
      </c>
      <c r="M635" s="3"/>
      <c r="N635" s="3"/>
      <c r="O635" s="3"/>
      <c r="P635" s="3"/>
      <c r="Q635" s="3"/>
      <c r="R635" s="3"/>
    </row>
    <row r="636" ht="15.75" customHeight="1">
      <c r="A636" s="4" t="s">
        <v>3017</v>
      </c>
      <c r="B636" s="4" t="s">
        <v>3018</v>
      </c>
      <c r="C636" s="4" t="s">
        <v>3019</v>
      </c>
      <c r="D636" s="4" t="s">
        <v>3020</v>
      </c>
      <c r="E636" s="4" t="s">
        <v>3021</v>
      </c>
      <c r="F636" s="5" t="str">
        <f>HYPERLINK("http://dx.doi.org/10.1097/MOP.0b013e3283600e2a","http://dx.doi.org/10.1097/MOP.0b013e3283600e2a")</f>
        <v>http://dx.doi.org/10.1097/MOP.0b013e3283600e2a</v>
      </c>
      <c r="G636" s="3"/>
      <c r="H636" s="3"/>
      <c r="I636" s="3"/>
      <c r="J636" s="3"/>
      <c r="K636" s="3"/>
      <c r="L636" s="3"/>
      <c r="M636" s="3"/>
      <c r="N636" s="3"/>
      <c r="O636" s="3"/>
      <c r="P636" s="3"/>
      <c r="Q636" s="3"/>
      <c r="R636" s="3"/>
    </row>
    <row r="637" ht="15.75" customHeight="1">
      <c r="A637" s="6" t="s">
        <v>3022</v>
      </c>
      <c r="B637" s="6" t="s">
        <v>3023</v>
      </c>
      <c r="C637" s="6"/>
      <c r="D637" s="6"/>
      <c r="E637" s="6" t="s">
        <v>3024</v>
      </c>
      <c r="F637" s="3"/>
      <c r="G637" s="8" t="s">
        <v>48</v>
      </c>
      <c r="H637" s="6" t="s">
        <v>27</v>
      </c>
      <c r="I637" s="6" t="s">
        <v>3025</v>
      </c>
      <c r="J637" s="6" t="s">
        <v>341</v>
      </c>
      <c r="K637" s="8">
        <v>2020.0</v>
      </c>
      <c r="L637" s="7" t="s">
        <v>30</v>
      </c>
      <c r="M637" s="15"/>
      <c r="N637" s="6"/>
      <c r="O637" s="6"/>
      <c r="P637" s="6"/>
      <c r="Q637" s="6"/>
      <c r="R637" s="6"/>
    </row>
    <row r="638" ht="15.75" customHeight="1">
      <c r="A638" s="4" t="s">
        <v>3026</v>
      </c>
      <c r="B638" s="4" t="s">
        <v>3027</v>
      </c>
      <c r="C638" s="3"/>
      <c r="D638" s="3"/>
      <c r="E638" s="4" t="s">
        <v>3028</v>
      </c>
      <c r="F638" s="9" t="s">
        <v>3029</v>
      </c>
      <c r="G638" s="4" t="s">
        <v>48</v>
      </c>
      <c r="H638" s="4" t="s">
        <v>261</v>
      </c>
      <c r="I638" s="4" t="s">
        <v>1882</v>
      </c>
      <c r="J638" s="4" t="s">
        <v>149</v>
      </c>
      <c r="K638" s="10">
        <v>2018.0</v>
      </c>
      <c r="L638" s="3"/>
      <c r="M638" s="4" t="s">
        <v>263</v>
      </c>
      <c r="N638" s="3"/>
      <c r="O638" s="3"/>
      <c r="P638" s="4" t="s">
        <v>8</v>
      </c>
      <c r="Q638" s="4" t="s">
        <v>264</v>
      </c>
      <c r="R638" s="3"/>
    </row>
    <row r="639" ht="15.75" customHeight="1">
      <c r="A639" s="4" t="s">
        <v>3030</v>
      </c>
      <c r="B639" s="4" t="s">
        <v>3031</v>
      </c>
      <c r="C639" s="3"/>
      <c r="D639" s="3"/>
      <c r="E639" s="4" t="s">
        <v>33</v>
      </c>
      <c r="F639" s="9" t="str">
        <f>"https://doi.org/"&amp;M639</f>
        <v>https://doi.org/10.1016/j.pbb.2014.04.014</v>
      </c>
      <c r="G639" s="10" t="s">
        <v>58</v>
      </c>
      <c r="H639" s="10" t="s">
        <v>35</v>
      </c>
      <c r="I639" s="4" t="s">
        <v>3032</v>
      </c>
      <c r="J639" s="10" t="s">
        <v>33</v>
      </c>
      <c r="K639" s="10">
        <v>2014.0</v>
      </c>
      <c r="L639" s="10" t="s">
        <v>33</v>
      </c>
      <c r="M639" s="4" t="s">
        <v>3033</v>
      </c>
      <c r="N639" s="3"/>
      <c r="O639" s="3"/>
      <c r="P639" s="3"/>
      <c r="Q639" s="3"/>
      <c r="R639" s="3"/>
    </row>
    <row r="640" ht="15.75" customHeight="1">
      <c r="A640" s="6" t="s">
        <v>3034</v>
      </c>
      <c r="B640" s="6" t="s">
        <v>3035</v>
      </c>
      <c r="C640" s="6"/>
      <c r="D640" s="6"/>
      <c r="E640" s="6" t="s">
        <v>3036</v>
      </c>
      <c r="F640" s="7" t="s">
        <v>3037</v>
      </c>
      <c r="G640" s="8" t="s">
        <v>108</v>
      </c>
      <c r="H640" s="6" t="s">
        <v>27</v>
      </c>
      <c r="I640" s="6" t="s">
        <v>3038</v>
      </c>
      <c r="J640" s="6" t="s">
        <v>29</v>
      </c>
      <c r="K640" s="8">
        <v>2021.0</v>
      </c>
      <c r="L640" s="7" t="s">
        <v>30</v>
      </c>
      <c r="M640" s="14"/>
      <c r="N640" s="6"/>
      <c r="O640" s="6"/>
      <c r="P640" s="6"/>
      <c r="Q640" s="3"/>
      <c r="R640" s="3"/>
    </row>
    <row r="641" ht="15.75" customHeight="1">
      <c r="A641" s="6" t="s">
        <v>3039</v>
      </c>
      <c r="B641" s="6" t="s">
        <v>3040</v>
      </c>
      <c r="C641" s="6"/>
      <c r="D641" s="6"/>
      <c r="E641" s="6" t="s">
        <v>3041</v>
      </c>
      <c r="F641" s="3"/>
      <c r="G641" s="8" t="s">
        <v>108</v>
      </c>
      <c r="H641" s="6" t="s">
        <v>27</v>
      </c>
      <c r="I641" s="6" t="s">
        <v>3042</v>
      </c>
      <c r="J641" s="3"/>
      <c r="K641" s="8">
        <v>2016.0</v>
      </c>
      <c r="L641" s="7" t="s">
        <v>30</v>
      </c>
      <c r="M641" s="3"/>
      <c r="N641" s="3"/>
      <c r="O641" s="3"/>
      <c r="P641" s="3"/>
      <c r="Q641" s="3"/>
      <c r="R641" s="3"/>
    </row>
    <row r="642" ht="15.75" customHeight="1">
      <c r="A642" s="4" t="s">
        <v>3043</v>
      </c>
      <c r="B642" s="4" t="s">
        <v>3044</v>
      </c>
      <c r="C642" s="3"/>
      <c r="D642" s="3"/>
      <c r="E642" s="4" t="s">
        <v>33</v>
      </c>
      <c r="F642" s="3"/>
      <c r="G642" s="10" t="s">
        <v>83</v>
      </c>
      <c r="H642" s="10" t="s">
        <v>35</v>
      </c>
      <c r="I642" s="4" t="s">
        <v>3045</v>
      </c>
      <c r="J642" s="10" t="s">
        <v>33</v>
      </c>
      <c r="K642" s="10">
        <v>2010.0</v>
      </c>
      <c r="L642" s="3"/>
      <c r="M642" s="3"/>
      <c r="N642" s="3"/>
      <c r="O642" s="3"/>
      <c r="P642" s="3"/>
      <c r="Q642" s="3"/>
      <c r="R642" s="3"/>
    </row>
    <row r="643" ht="15.75" customHeight="1">
      <c r="A643" s="4" t="s">
        <v>3046</v>
      </c>
      <c r="B643" s="4" t="s">
        <v>3047</v>
      </c>
      <c r="C643" s="3"/>
      <c r="D643" s="3"/>
      <c r="E643" s="4" t="s">
        <v>3048</v>
      </c>
      <c r="F643" s="9" t="s">
        <v>3049</v>
      </c>
      <c r="G643" s="4" t="s">
        <v>260</v>
      </c>
      <c r="H643" s="4" t="s">
        <v>261</v>
      </c>
      <c r="I643" s="4" t="s">
        <v>776</v>
      </c>
      <c r="J643" s="4" t="s">
        <v>341</v>
      </c>
      <c r="K643" s="10">
        <v>2006.0</v>
      </c>
      <c r="L643" s="3"/>
      <c r="M643" s="4" t="s">
        <v>263</v>
      </c>
      <c r="N643" s="3"/>
      <c r="O643" s="3"/>
      <c r="P643" s="4" t="s">
        <v>8</v>
      </c>
      <c r="Q643" s="4" t="s">
        <v>611</v>
      </c>
      <c r="R643" s="3"/>
    </row>
    <row r="644" ht="15.75" customHeight="1">
      <c r="A644" s="6" t="s">
        <v>3050</v>
      </c>
      <c r="B644" s="6" t="s">
        <v>3051</v>
      </c>
      <c r="C644" s="6"/>
      <c r="D644" s="6"/>
      <c r="E644" s="6" t="s">
        <v>3052</v>
      </c>
      <c r="F644" s="7" t="s">
        <v>3053</v>
      </c>
      <c r="G644" s="8" t="s">
        <v>108</v>
      </c>
      <c r="H644" s="6" t="s">
        <v>27</v>
      </c>
      <c r="I644" s="6" t="s">
        <v>3054</v>
      </c>
      <c r="J644" s="6" t="s">
        <v>3055</v>
      </c>
      <c r="K644" s="8">
        <v>1997.0</v>
      </c>
      <c r="L644" s="7" t="s">
        <v>30</v>
      </c>
      <c r="M644" s="3"/>
      <c r="N644" s="3"/>
      <c r="O644" s="3"/>
      <c r="P644" s="3"/>
      <c r="Q644" s="3"/>
      <c r="R644" s="6"/>
    </row>
    <row r="645" ht="15.75" customHeight="1">
      <c r="A645" s="6" t="s">
        <v>3056</v>
      </c>
      <c r="B645" s="6" t="s">
        <v>3057</v>
      </c>
      <c r="C645" s="6"/>
      <c r="D645" s="6"/>
      <c r="E645" s="6" t="s">
        <v>3058</v>
      </c>
      <c r="F645" s="7" t="s">
        <v>3059</v>
      </c>
      <c r="G645" s="8" t="s">
        <v>54</v>
      </c>
      <c r="H645" s="6" t="s">
        <v>27</v>
      </c>
      <c r="I645" s="6" t="s">
        <v>3060</v>
      </c>
      <c r="J645" s="6" t="s">
        <v>3061</v>
      </c>
      <c r="K645" s="8">
        <v>2010.0</v>
      </c>
      <c r="L645" s="7" t="s">
        <v>30</v>
      </c>
      <c r="M645" s="3"/>
      <c r="N645" s="3"/>
      <c r="O645" s="3"/>
      <c r="P645" s="3"/>
      <c r="Q645" s="3"/>
      <c r="R645" s="3"/>
    </row>
    <row r="646" ht="15.75" customHeight="1">
      <c r="A646" s="6" t="s">
        <v>3062</v>
      </c>
      <c r="B646" s="6" t="s">
        <v>3063</v>
      </c>
      <c r="C646" s="6"/>
      <c r="D646" s="6"/>
      <c r="E646" s="6" t="s">
        <v>3064</v>
      </c>
      <c r="F646" s="7" t="s">
        <v>3065</v>
      </c>
      <c r="G646" s="8" t="s">
        <v>108</v>
      </c>
      <c r="H646" s="6" t="s">
        <v>27</v>
      </c>
      <c r="I646" s="6" t="s">
        <v>3066</v>
      </c>
      <c r="J646" s="6" t="s">
        <v>341</v>
      </c>
      <c r="K646" s="8">
        <v>2023.0</v>
      </c>
      <c r="L646" s="7" t="s">
        <v>30</v>
      </c>
      <c r="M646" s="6"/>
      <c r="N646" s="3"/>
      <c r="O646" s="6"/>
      <c r="P646" s="6"/>
      <c r="Q646" s="6"/>
      <c r="R646" s="3"/>
    </row>
    <row r="647" ht="15.75" customHeight="1">
      <c r="A647" s="6" t="s">
        <v>3067</v>
      </c>
      <c r="B647" s="6" t="s">
        <v>3068</v>
      </c>
      <c r="C647" s="6"/>
      <c r="D647" s="6"/>
      <c r="E647" s="6" t="s">
        <v>3069</v>
      </c>
      <c r="F647" s="7" t="s">
        <v>3070</v>
      </c>
      <c r="G647" s="8" t="s">
        <v>108</v>
      </c>
      <c r="H647" s="6" t="s">
        <v>27</v>
      </c>
      <c r="I647" s="6" t="s">
        <v>3071</v>
      </c>
      <c r="J647" s="6" t="s">
        <v>149</v>
      </c>
      <c r="K647" s="8">
        <v>2022.0</v>
      </c>
      <c r="L647" s="7" t="s">
        <v>30</v>
      </c>
      <c r="M647" s="6"/>
      <c r="N647" s="6"/>
      <c r="O647" s="3"/>
      <c r="P647" s="3"/>
      <c r="Q647" s="3"/>
      <c r="R647" s="6"/>
    </row>
    <row r="648" ht="15.75" customHeight="1">
      <c r="A648" s="4" t="s">
        <v>3072</v>
      </c>
      <c r="B648" s="4" t="s">
        <v>3073</v>
      </c>
      <c r="C648" s="3"/>
      <c r="D648" s="3"/>
      <c r="E648" s="4" t="s">
        <v>3074</v>
      </c>
      <c r="F648" s="3"/>
      <c r="G648" s="4" t="s">
        <v>48</v>
      </c>
      <c r="H648" s="4" t="s">
        <v>261</v>
      </c>
      <c r="I648" s="3"/>
      <c r="J648" s="4" t="s">
        <v>295</v>
      </c>
      <c r="K648" s="10">
        <v>2018.0</v>
      </c>
      <c r="L648" s="3"/>
      <c r="M648" s="4" t="s">
        <v>586</v>
      </c>
      <c r="N648" s="3"/>
      <c r="O648" s="3"/>
      <c r="P648" s="4" t="s">
        <v>587</v>
      </c>
      <c r="Q648" s="4" t="s">
        <v>588</v>
      </c>
      <c r="R648" s="3"/>
    </row>
    <row r="649" ht="15.75" customHeight="1">
      <c r="A649" s="4" t="s">
        <v>3075</v>
      </c>
      <c r="B649" s="4" t="s">
        <v>3076</v>
      </c>
      <c r="C649" s="3"/>
      <c r="D649" s="3"/>
      <c r="E649" s="10" t="s">
        <v>33</v>
      </c>
      <c r="F649" s="9" t="str">
        <f>"https://doi.org/"&amp;M649</f>
        <v>https://doi.org/10.1055/s-2005-872930</v>
      </c>
      <c r="G649" s="10" t="s">
        <v>41</v>
      </c>
      <c r="H649" s="10" t="s">
        <v>35</v>
      </c>
      <c r="I649" s="4" t="s">
        <v>3077</v>
      </c>
      <c r="J649" s="10" t="s">
        <v>33</v>
      </c>
      <c r="K649" s="10">
        <v>2006.0</v>
      </c>
      <c r="L649" s="4" t="s">
        <v>33</v>
      </c>
      <c r="M649" s="4" t="s">
        <v>3078</v>
      </c>
      <c r="N649" s="11"/>
      <c r="O649" s="3"/>
      <c r="P649" s="3"/>
      <c r="Q649" s="12"/>
      <c r="R649" s="3"/>
    </row>
    <row r="650" ht="15.75" customHeight="1">
      <c r="A650" s="4" t="s">
        <v>3079</v>
      </c>
      <c r="B650" s="4" t="s">
        <v>3080</v>
      </c>
      <c r="C650" s="3"/>
      <c r="D650" s="3"/>
      <c r="E650" s="4" t="s">
        <v>3081</v>
      </c>
      <c r="F650" s="9" t="s">
        <v>3082</v>
      </c>
      <c r="G650" s="4" t="s">
        <v>1803</v>
      </c>
      <c r="H650" s="4" t="s">
        <v>261</v>
      </c>
      <c r="I650" s="4" t="s">
        <v>3083</v>
      </c>
      <c r="J650" s="4" t="s">
        <v>341</v>
      </c>
      <c r="K650" s="10">
        <v>2014.0</v>
      </c>
      <c r="L650" s="3"/>
      <c r="M650" s="4" t="s">
        <v>263</v>
      </c>
      <c r="N650" s="3"/>
      <c r="O650" s="3"/>
      <c r="P650" s="4" t="s">
        <v>8</v>
      </c>
      <c r="Q650" s="4" t="s">
        <v>371</v>
      </c>
      <c r="R650" s="3"/>
    </row>
    <row r="651" ht="15.75" customHeight="1">
      <c r="A651" s="6" t="s">
        <v>3084</v>
      </c>
      <c r="B651" s="6" t="s">
        <v>3085</v>
      </c>
      <c r="C651" s="6"/>
      <c r="D651" s="6"/>
      <c r="E651" s="6" t="s">
        <v>3086</v>
      </c>
      <c r="F651" s="7" t="s">
        <v>3087</v>
      </c>
      <c r="G651" s="8" t="s">
        <v>108</v>
      </c>
      <c r="H651" s="6" t="s">
        <v>27</v>
      </c>
      <c r="I651" s="6" t="s">
        <v>3088</v>
      </c>
      <c r="J651" s="6" t="s">
        <v>149</v>
      </c>
      <c r="K651" s="8">
        <v>2023.0</v>
      </c>
      <c r="L651" s="7" t="s">
        <v>30</v>
      </c>
      <c r="M651" s="6"/>
      <c r="N651" s="3"/>
      <c r="O651" s="3"/>
      <c r="P651" s="3"/>
      <c r="Q651" s="3"/>
      <c r="R651" s="3"/>
    </row>
    <row r="652" ht="15.75" customHeight="1">
      <c r="A652" s="4" t="s">
        <v>3089</v>
      </c>
      <c r="B652" s="4" t="s">
        <v>3090</v>
      </c>
      <c r="C652" s="3"/>
      <c r="D652" s="3"/>
      <c r="E652" s="4" t="s">
        <v>3091</v>
      </c>
      <c r="F652" s="9" t="s">
        <v>3092</v>
      </c>
      <c r="G652" s="4" t="s">
        <v>26</v>
      </c>
      <c r="H652" s="4" t="s">
        <v>261</v>
      </c>
      <c r="I652" s="4" t="s">
        <v>3093</v>
      </c>
      <c r="J652" s="4" t="s">
        <v>149</v>
      </c>
      <c r="K652" s="10">
        <v>2023.0</v>
      </c>
      <c r="L652" s="3"/>
      <c r="M652" s="4" t="s">
        <v>263</v>
      </c>
      <c r="N652" s="3"/>
      <c r="O652" s="3"/>
      <c r="P652" s="4" t="s">
        <v>8</v>
      </c>
      <c r="Q652" s="4" t="s">
        <v>264</v>
      </c>
      <c r="R652" s="3"/>
    </row>
    <row r="653" ht="15.75" customHeight="1">
      <c r="A653" s="6" t="s">
        <v>3094</v>
      </c>
      <c r="B653" s="6" t="s">
        <v>3095</v>
      </c>
      <c r="C653" s="6"/>
      <c r="D653" s="6"/>
      <c r="E653" s="6" t="s">
        <v>3096</v>
      </c>
      <c r="F653" s="7" t="s">
        <v>3097</v>
      </c>
      <c r="G653" s="8" t="s">
        <v>108</v>
      </c>
      <c r="H653" s="6" t="s">
        <v>27</v>
      </c>
      <c r="I653" s="6" t="s">
        <v>3098</v>
      </c>
      <c r="J653" s="6" t="s">
        <v>29</v>
      </c>
      <c r="K653" s="8">
        <v>2016.0</v>
      </c>
      <c r="L653" s="7" t="s">
        <v>30</v>
      </c>
      <c r="M653" s="6"/>
      <c r="N653" s="3"/>
      <c r="O653" s="6"/>
      <c r="P653" s="3"/>
      <c r="Q653" s="3"/>
      <c r="R653" s="6"/>
    </row>
    <row r="654" ht="15.75" customHeight="1">
      <c r="A654" s="6" t="s">
        <v>3099</v>
      </c>
      <c r="B654" s="6" t="s">
        <v>3100</v>
      </c>
      <c r="C654" s="6"/>
      <c r="D654" s="6"/>
      <c r="E654" s="6" t="s">
        <v>3101</v>
      </c>
      <c r="F654" s="7" t="s">
        <v>3102</v>
      </c>
      <c r="G654" s="8" t="s">
        <v>48</v>
      </c>
      <c r="H654" s="6" t="s">
        <v>27</v>
      </c>
      <c r="I654" s="6" t="s">
        <v>3103</v>
      </c>
      <c r="J654" s="6" t="s">
        <v>149</v>
      </c>
      <c r="K654" s="8">
        <v>2019.0</v>
      </c>
      <c r="L654" s="7" t="s">
        <v>30</v>
      </c>
      <c r="M654" s="3"/>
      <c r="N654" s="3"/>
      <c r="O654" s="6"/>
      <c r="P654" s="3"/>
      <c r="Q654" s="3"/>
      <c r="R654" s="3"/>
    </row>
    <row r="655" ht="15.75" customHeight="1">
      <c r="A655" s="4" t="s">
        <v>3104</v>
      </c>
      <c r="B655" s="4" t="s">
        <v>3105</v>
      </c>
      <c r="C655" s="3"/>
      <c r="D655" s="3"/>
      <c r="E655" s="4" t="s">
        <v>3106</v>
      </c>
      <c r="F655" s="9" t="s">
        <v>3107</v>
      </c>
      <c r="G655" s="4" t="s">
        <v>41</v>
      </c>
      <c r="H655" s="4" t="s">
        <v>261</v>
      </c>
      <c r="I655" s="4" t="s">
        <v>1997</v>
      </c>
      <c r="J655" s="4" t="s">
        <v>341</v>
      </c>
      <c r="K655" s="10">
        <v>2012.0</v>
      </c>
      <c r="L655" s="3"/>
      <c r="M655" s="4" t="s">
        <v>263</v>
      </c>
      <c r="N655" s="3"/>
      <c r="O655" s="3"/>
      <c r="P655" s="4" t="s">
        <v>8</v>
      </c>
      <c r="Q655" s="18" t="s">
        <v>408</v>
      </c>
      <c r="R655" s="3"/>
    </row>
    <row r="656" ht="15.75" customHeight="1">
      <c r="A656" s="4" t="s">
        <v>3108</v>
      </c>
      <c r="B656" s="4" t="s">
        <v>3109</v>
      </c>
      <c r="C656" s="3" t="s">
        <v>425</v>
      </c>
      <c r="D656" s="4" t="s">
        <v>3110</v>
      </c>
      <c r="E656" s="4" t="s">
        <v>3111</v>
      </c>
      <c r="F656" s="3" t="s">
        <v>425</v>
      </c>
      <c r="G656" s="3"/>
      <c r="H656" s="3"/>
      <c r="I656" s="3"/>
      <c r="J656" s="3"/>
      <c r="K656" s="3"/>
      <c r="L656" s="3"/>
      <c r="M656" s="3"/>
      <c r="N656" s="3"/>
      <c r="O656" s="3"/>
      <c r="P656" s="3"/>
      <c r="Q656" s="3"/>
      <c r="R656" s="3"/>
    </row>
    <row r="657" ht="15.75" customHeight="1">
      <c r="A657" s="4" t="s">
        <v>3112</v>
      </c>
      <c r="B657" s="4" t="s">
        <v>3113</v>
      </c>
      <c r="C657" s="3"/>
      <c r="D657" s="3"/>
      <c r="E657" s="4" t="s">
        <v>3114</v>
      </c>
      <c r="F657" s="9" t="s">
        <v>3115</v>
      </c>
      <c r="G657" s="4" t="s">
        <v>260</v>
      </c>
      <c r="H657" s="4" t="s">
        <v>261</v>
      </c>
      <c r="I657" s="4" t="s">
        <v>370</v>
      </c>
      <c r="J657" s="4" t="s">
        <v>341</v>
      </c>
      <c r="K657" s="10">
        <v>2005.0</v>
      </c>
      <c r="L657" s="3"/>
      <c r="M657" s="4" t="s">
        <v>263</v>
      </c>
      <c r="N657" s="3"/>
      <c r="O657" s="3"/>
      <c r="P657" s="4" t="s">
        <v>8</v>
      </c>
      <c r="Q657" s="4" t="s">
        <v>577</v>
      </c>
      <c r="R657" s="3"/>
    </row>
    <row r="658" ht="15.75" customHeight="1">
      <c r="A658" s="6" t="s">
        <v>3116</v>
      </c>
      <c r="B658" s="6" t="s">
        <v>3117</v>
      </c>
      <c r="C658" s="6"/>
      <c r="D658" s="6"/>
      <c r="E658" s="6" t="s">
        <v>3118</v>
      </c>
      <c r="F658" s="7" t="s">
        <v>3119</v>
      </c>
      <c r="G658" s="8" t="s">
        <v>108</v>
      </c>
      <c r="H658" s="6" t="s">
        <v>27</v>
      </c>
      <c r="I658" s="6" t="s">
        <v>3120</v>
      </c>
      <c r="J658" s="6" t="s">
        <v>29</v>
      </c>
      <c r="K658" s="8">
        <v>2015.0</v>
      </c>
      <c r="L658" s="7" t="s">
        <v>30</v>
      </c>
      <c r="M658" s="6"/>
      <c r="N658" s="6"/>
      <c r="O658" s="3"/>
      <c r="P658" s="3"/>
      <c r="Q658" s="3"/>
      <c r="R658" s="6"/>
    </row>
    <row r="659" ht="15.75" customHeight="1">
      <c r="A659" s="6" t="s">
        <v>3121</v>
      </c>
      <c r="B659" s="6" t="s">
        <v>3122</v>
      </c>
      <c r="C659" s="6"/>
      <c r="D659" s="6"/>
      <c r="E659" s="6" t="s">
        <v>3123</v>
      </c>
      <c r="F659" s="7" t="s">
        <v>3124</v>
      </c>
      <c r="G659" s="8" t="s">
        <v>108</v>
      </c>
      <c r="H659" s="6" t="s">
        <v>27</v>
      </c>
      <c r="I659" s="6" t="s">
        <v>3125</v>
      </c>
      <c r="J659" s="6" t="s">
        <v>149</v>
      </c>
      <c r="K659" s="8">
        <v>2019.0</v>
      </c>
      <c r="L659" s="7" t="s">
        <v>30</v>
      </c>
      <c r="M659" s="6"/>
      <c r="N659" s="6"/>
      <c r="O659" s="3"/>
      <c r="P659" s="6"/>
      <c r="Q659" s="3"/>
      <c r="R659" s="6"/>
    </row>
    <row r="660" ht="15.75" customHeight="1">
      <c r="A660" s="4" t="s">
        <v>3126</v>
      </c>
      <c r="B660" s="4" t="s">
        <v>3127</v>
      </c>
      <c r="C660" s="4" t="s">
        <v>3128</v>
      </c>
      <c r="D660" s="4" t="s">
        <v>3129</v>
      </c>
      <c r="E660" s="4" t="s">
        <v>3130</v>
      </c>
      <c r="F660" s="5" t="str">
        <f>HYPERLINK("http://dx.doi.org/10.1097/QAI.0000000000002910","http://dx.doi.org/10.1097/QAI.0000000000002910")</f>
        <v>http://dx.doi.org/10.1097/QAI.0000000000002910</v>
      </c>
      <c r="G660" s="3"/>
      <c r="H660" s="3"/>
      <c r="I660" s="3"/>
      <c r="J660" s="3"/>
      <c r="K660" s="3"/>
      <c r="L660" s="3"/>
      <c r="M660" s="3"/>
      <c r="N660" s="3"/>
      <c r="O660" s="3"/>
      <c r="P660" s="3"/>
      <c r="Q660" s="3"/>
      <c r="R660" s="3"/>
    </row>
    <row r="661" ht="15.75" customHeight="1">
      <c r="A661" s="4" t="s">
        <v>3131</v>
      </c>
      <c r="B661" s="4" t="s">
        <v>3132</v>
      </c>
      <c r="C661" s="3"/>
      <c r="D661" s="3"/>
      <c r="E661" s="4" t="s">
        <v>3133</v>
      </c>
      <c r="F661" s="9" t="s">
        <v>3134</v>
      </c>
      <c r="G661" s="4" t="s">
        <v>260</v>
      </c>
      <c r="H661" s="4" t="s">
        <v>261</v>
      </c>
      <c r="I661" s="4" t="s">
        <v>776</v>
      </c>
      <c r="J661" s="4" t="s">
        <v>341</v>
      </c>
      <c r="K661" s="10">
        <v>2019.0</v>
      </c>
      <c r="L661" s="3"/>
      <c r="M661" s="4" t="s">
        <v>263</v>
      </c>
      <c r="N661" s="3"/>
      <c r="O661" s="3"/>
      <c r="P661" s="4" t="s">
        <v>8</v>
      </c>
      <c r="Q661" s="4" t="s">
        <v>371</v>
      </c>
      <c r="R661" s="3"/>
    </row>
    <row r="662" ht="15.75" customHeight="1">
      <c r="A662" s="4" t="s">
        <v>3135</v>
      </c>
      <c r="B662" s="4" t="s">
        <v>3136</v>
      </c>
      <c r="C662" s="3"/>
      <c r="D662" s="3"/>
      <c r="E662" s="4" t="s">
        <v>3137</v>
      </c>
      <c r="F662" s="9" t="s">
        <v>3138</v>
      </c>
      <c r="G662" s="4" t="s">
        <v>26</v>
      </c>
      <c r="H662" s="4" t="s">
        <v>261</v>
      </c>
      <c r="I662" s="4" t="s">
        <v>776</v>
      </c>
      <c r="J662" s="4" t="s">
        <v>341</v>
      </c>
      <c r="K662" s="10">
        <v>2021.0</v>
      </c>
      <c r="L662" s="3"/>
      <c r="M662" s="4" t="s">
        <v>263</v>
      </c>
      <c r="N662" s="3"/>
      <c r="O662" s="3"/>
      <c r="P662" s="4" t="s">
        <v>8</v>
      </c>
      <c r="Q662" s="4" t="s">
        <v>371</v>
      </c>
      <c r="R662" s="3"/>
    </row>
    <row r="663" ht="15.75" customHeight="1">
      <c r="A663" s="4" t="s">
        <v>3139</v>
      </c>
      <c r="B663" s="4" t="s">
        <v>3140</v>
      </c>
      <c r="C663" s="3"/>
      <c r="D663" s="3"/>
      <c r="E663" s="4" t="s">
        <v>3141</v>
      </c>
      <c r="F663" s="9" t="s">
        <v>3142</v>
      </c>
      <c r="G663" s="4" t="s">
        <v>41</v>
      </c>
      <c r="H663" s="4" t="s">
        <v>261</v>
      </c>
      <c r="I663" s="4" t="s">
        <v>3143</v>
      </c>
      <c r="J663" s="4" t="s">
        <v>295</v>
      </c>
      <c r="K663" s="10">
        <v>2017.0</v>
      </c>
      <c r="L663" s="3"/>
      <c r="M663" s="4" t="s">
        <v>263</v>
      </c>
      <c r="N663" s="3"/>
      <c r="O663" s="3"/>
      <c r="P663" s="4" t="s">
        <v>8</v>
      </c>
      <c r="Q663" s="18" t="s">
        <v>1684</v>
      </c>
      <c r="R663" s="3"/>
    </row>
    <row r="664" ht="15.75" customHeight="1">
      <c r="A664" s="6" t="s">
        <v>3144</v>
      </c>
      <c r="B664" s="6" t="s">
        <v>3145</v>
      </c>
      <c r="C664" s="6"/>
      <c r="D664" s="6"/>
      <c r="E664" s="6" t="s">
        <v>3146</v>
      </c>
      <c r="F664" s="7" t="s">
        <v>3147</v>
      </c>
      <c r="G664" s="8" t="s">
        <v>108</v>
      </c>
      <c r="H664" s="6" t="s">
        <v>27</v>
      </c>
      <c r="I664" s="6" t="s">
        <v>3148</v>
      </c>
      <c r="J664" s="3"/>
      <c r="K664" s="8">
        <v>2018.0</v>
      </c>
      <c r="L664" s="7" t="s">
        <v>30</v>
      </c>
      <c r="M664" s="3"/>
      <c r="N664" s="3"/>
      <c r="O664" s="6"/>
      <c r="P664" s="6"/>
      <c r="Q664" s="6"/>
      <c r="R664" s="6"/>
    </row>
    <row r="665" ht="15.75" customHeight="1">
      <c r="A665" s="4" t="s">
        <v>3149</v>
      </c>
      <c r="B665" s="4" t="s">
        <v>3150</v>
      </c>
      <c r="C665" s="3"/>
      <c r="D665" s="3"/>
      <c r="E665" s="4" t="s">
        <v>33</v>
      </c>
      <c r="F665" s="9" t="str">
        <f>"https://doi.org/"&amp;M665</f>
        <v>https://doi.org/10.1001/archgenpsychiatry.2009.173</v>
      </c>
      <c r="G665" s="10" t="s">
        <v>83</v>
      </c>
      <c r="H665" s="10" t="s">
        <v>35</v>
      </c>
      <c r="I665" s="4" t="s">
        <v>3151</v>
      </c>
      <c r="J665" s="10" t="s">
        <v>33</v>
      </c>
      <c r="K665" s="10">
        <v>2010.0</v>
      </c>
      <c r="L665" s="3"/>
      <c r="M665" s="4" t="s">
        <v>3152</v>
      </c>
      <c r="N665" s="3"/>
      <c r="O665" s="3"/>
      <c r="P665" s="3"/>
      <c r="Q665" s="3"/>
      <c r="R665" s="3"/>
    </row>
    <row r="666" ht="15.75" customHeight="1">
      <c r="A666" s="4" t="s">
        <v>3153</v>
      </c>
      <c r="B666" s="4" t="s">
        <v>3154</v>
      </c>
      <c r="C666" s="4" t="s">
        <v>3155</v>
      </c>
      <c r="D666" s="4" t="s">
        <v>3156</v>
      </c>
      <c r="E666" s="4" t="s">
        <v>3157</v>
      </c>
      <c r="F666" s="5" t="str">
        <f>HYPERLINK("http://dx.doi.org/10.1016/j.childyouth.2014.09.011","http://dx.doi.org/10.1016/j.childyouth.2014.09.011")</f>
        <v>http://dx.doi.org/10.1016/j.childyouth.2014.09.011</v>
      </c>
      <c r="G666" s="3"/>
      <c r="H666" s="3"/>
      <c r="I666" s="3"/>
      <c r="J666" s="3"/>
      <c r="K666" s="3"/>
      <c r="L666" s="3"/>
      <c r="M666" s="3"/>
      <c r="N666" s="3"/>
      <c r="O666" s="3"/>
      <c r="P666" s="3"/>
      <c r="Q666" s="3"/>
      <c r="R666" s="3"/>
    </row>
    <row r="667" ht="15.75" customHeight="1">
      <c r="A667" s="6" t="s">
        <v>3158</v>
      </c>
      <c r="B667" s="6" t="s">
        <v>3159</v>
      </c>
      <c r="C667" s="6"/>
      <c r="D667" s="6"/>
      <c r="E667" s="6" t="s">
        <v>3160</v>
      </c>
      <c r="F667" s="7" t="s">
        <v>3161</v>
      </c>
      <c r="G667" s="8" t="s">
        <v>108</v>
      </c>
      <c r="H667" s="6" t="s">
        <v>27</v>
      </c>
      <c r="I667" s="6" t="s">
        <v>3162</v>
      </c>
      <c r="J667" s="6"/>
      <c r="K667" s="8">
        <v>2008.0</v>
      </c>
      <c r="L667" s="7" t="s">
        <v>30</v>
      </c>
      <c r="M667" s="3"/>
      <c r="N667" s="6"/>
      <c r="O667" s="3"/>
      <c r="P667" s="3"/>
      <c r="Q667" s="3"/>
      <c r="R667" s="3"/>
    </row>
    <row r="668" ht="15.75" customHeight="1">
      <c r="A668" s="6" t="s">
        <v>3163</v>
      </c>
      <c r="B668" s="6" t="s">
        <v>3164</v>
      </c>
      <c r="C668" s="6"/>
      <c r="D668" s="6"/>
      <c r="E668" s="3"/>
      <c r="F668" s="7" t="s">
        <v>3165</v>
      </c>
      <c r="G668" s="8" t="s">
        <v>108</v>
      </c>
      <c r="H668" s="6" t="s">
        <v>27</v>
      </c>
      <c r="I668" s="6" t="s">
        <v>3166</v>
      </c>
      <c r="J668" s="6"/>
      <c r="K668" s="8">
        <v>2012.0</v>
      </c>
      <c r="L668" s="7" t="s">
        <v>30</v>
      </c>
      <c r="M668" s="3"/>
      <c r="N668" s="3"/>
      <c r="O668" s="3"/>
      <c r="P668" s="3"/>
      <c r="Q668" s="3"/>
      <c r="R668" s="3"/>
    </row>
    <row r="669" ht="15.75" customHeight="1">
      <c r="A669" s="6" t="s">
        <v>3167</v>
      </c>
      <c r="B669" s="6" t="s">
        <v>3168</v>
      </c>
      <c r="C669" s="6"/>
      <c r="D669" s="6"/>
      <c r="E669" s="6" t="s">
        <v>3169</v>
      </c>
      <c r="F669" s="3"/>
      <c r="G669" s="8" t="s">
        <v>108</v>
      </c>
      <c r="H669" s="6" t="s">
        <v>27</v>
      </c>
      <c r="I669" s="6" t="s">
        <v>3170</v>
      </c>
      <c r="J669" s="6" t="s">
        <v>341</v>
      </c>
      <c r="K669" s="8">
        <v>2000.0</v>
      </c>
      <c r="L669" s="7" t="s">
        <v>30</v>
      </c>
      <c r="M669" s="3"/>
      <c r="N669" s="3"/>
      <c r="O669" s="3"/>
      <c r="P669" s="3"/>
      <c r="Q669" s="3"/>
      <c r="R669" s="6"/>
    </row>
    <row r="670" ht="15.75" customHeight="1">
      <c r="A670" s="6" t="s">
        <v>3171</v>
      </c>
      <c r="B670" s="6" t="s">
        <v>3172</v>
      </c>
      <c r="C670" s="6"/>
      <c r="D670" s="6"/>
      <c r="E670" s="6" t="s">
        <v>3173</v>
      </c>
      <c r="F670" s="7" t="s">
        <v>3174</v>
      </c>
      <c r="G670" s="8" t="s">
        <v>108</v>
      </c>
      <c r="H670" s="6" t="s">
        <v>27</v>
      </c>
      <c r="I670" s="6" t="s">
        <v>3175</v>
      </c>
      <c r="J670" s="6" t="s">
        <v>149</v>
      </c>
      <c r="K670" s="8">
        <v>2017.0</v>
      </c>
      <c r="L670" s="7" t="s">
        <v>30</v>
      </c>
      <c r="M670" s="6"/>
      <c r="N670" s="3"/>
      <c r="O670" s="3"/>
      <c r="P670" s="3"/>
      <c r="Q670" s="3"/>
      <c r="R670" s="3"/>
    </row>
    <row r="671" ht="15.75" customHeight="1">
      <c r="A671" s="4" t="s">
        <v>3176</v>
      </c>
      <c r="B671" s="4" t="s">
        <v>3177</v>
      </c>
      <c r="C671" s="3"/>
      <c r="D671" s="3"/>
      <c r="E671" s="4" t="s">
        <v>3178</v>
      </c>
      <c r="F671" s="9" t="s">
        <v>3179</v>
      </c>
      <c r="G671" s="4" t="s">
        <v>260</v>
      </c>
      <c r="H671" s="4" t="s">
        <v>261</v>
      </c>
      <c r="I671" s="4" t="s">
        <v>3180</v>
      </c>
      <c r="J671" s="4" t="s">
        <v>231</v>
      </c>
      <c r="K671" s="10">
        <v>2004.0</v>
      </c>
      <c r="L671" s="3"/>
      <c r="M671" s="4" t="s">
        <v>263</v>
      </c>
      <c r="N671" s="3"/>
      <c r="O671" s="3"/>
      <c r="P671" s="4" t="s">
        <v>8</v>
      </c>
      <c r="Q671" s="4" t="s">
        <v>3181</v>
      </c>
      <c r="R671" s="3"/>
    </row>
    <row r="672" ht="15.75" customHeight="1">
      <c r="A672" s="4" t="s">
        <v>3182</v>
      </c>
      <c r="B672" s="4" t="s">
        <v>3183</v>
      </c>
      <c r="C672" s="3"/>
      <c r="D672" s="3"/>
      <c r="E672" s="4" t="s">
        <v>3184</v>
      </c>
      <c r="F672" s="9" t="s">
        <v>3185</v>
      </c>
      <c r="G672" s="4" t="s">
        <v>260</v>
      </c>
      <c r="H672" s="4" t="s">
        <v>261</v>
      </c>
      <c r="I672" s="4" t="s">
        <v>776</v>
      </c>
      <c r="J672" s="4" t="s">
        <v>341</v>
      </c>
      <c r="K672" s="10">
        <v>2021.0</v>
      </c>
      <c r="L672" s="3"/>
      <c r="M672" s="4" t="s">
        <v>263</v>
      </c>
      <c r="N672" s="3"/>
      <c r="O672" s="3"/>
      <c r="P672" s="4" t="s">
        <v>8</v>
      </c>
      <c r="Q672" s="4" t="s">
        <v>371</v>
      </c>
      <c r="R672" s="3"/>
    </row>
    <row r="673" ht="15.75" customHeight="1">
      <c r="A673" s="6" t="s">
        <v>3186</v>
      </c>
      <c r="B673" s="6" t="s">
        <v>3187</v>
      </c>
      <c r="C673" s="6"/>
      <c r="D673" s="6"/>
      <c r="E673" s="6" t="s">
        <v>3188</v>
      </c>
      <c r="F673" s="7" t="s">
        <v>3189</v>
      </c>
      <c r="G673" s="8" t="s">
        <v>108</v>
      </c>
      <c r="H673" s="6" t="s">
        <v>27</v>
      </c>
      <c r="I673" s="6" t="s">
        <v>3190</v>
      </c>
      <c r="J673" s="6" t="s">
        <v>29</v>
      </c>
      <c r="K673" s="8">
        <v>2021.0</v>
      </c>
      <c r="L673" s="7" t="s">
        <v>30</v>
      </c>
      <c r="M673" s="3"/>
      <c r="N673" s="6"/>
      <c r="O673" s="6"/>
      <c r="P673" s="6"/>
      <c r="Q673" s="3"/>
      <c r="R673" s="6"/>
    </row>
    <row r="674" ht="15.75" customHeight="1">
      <c r="A674" s="6" t="s">
        <v>3191</v>
      </c>
      <c r="B674" s="6" t="s">
        <v>3192</v>
      </c>
      <c r="C674" s="6"/>
      <c r="D674" s="6"/>
      <c r="E674" s="6" t="s">
        <v>3193</v>
      </c>
      <c r="F674" s="7" t="s">
        <v>3194</v>
      </c>
      <c r="G674" s="8" t="s">
        <v>108</v>
      </c>
      <c r="H674" s="6" t="s">
        <v>27</v>
      </c>
      <c r="I674" s="6" t="s">
        <v>3195</v>
      </c>
      <c r="J674" s="6" t="s">
        <v>341</v>
      </c>
      <c r="K674" s="8">
        <v>2020.0</v>
      </c>
      <c r="L674" s="7" t="s">
        <v>30</v>
      </c>
      <c r="M674" s="6"/>
      <c r="N674" s="6"/>
      <c r="O674" s="3"/>
      <c r="P674" s="6"/>
      <c r="Q674" s="6"/>
      <c r="R674" s="6"/>
    </row>
    <row r="675" ht="15.75" customHeight="1">
      <c r="A675" s="4" t="s">
        <v>3196</v>
      </c>
      <c r="B675" s="4" t="s">
        <v>3197</v>
      </c>
      <c r="C675" s="3"/>
      <c r="D675" s="3"/>
      <c r="E675" s="4" t="s">
        <v>3198</v>
      </c>
      <c r="F675" s="9" t="s">
        <v>3199</v>
      </c>
      <c r="G675" s="4" t="s">
        <v>260</v>
      </c>
      <c r="H675" s="4" t="s">
        <v>261</v>
      </c>
      <c r="I675" s="4" t="s">
        <v>3200</v>
      </c>
      <c r="J675" s="4" t="s">
        <v>149</v>
      </c>
      <c r="K675" s="10">
        <v>2006.0</v>
      </c>
      <c r="L675" s="3"/>
      <c r="M675" s="4" t="s">
        <v>263</v>
      </c>
      <c r="N675" s="3"/>
      <c r="O675" s="3"/>
      <c r="P675" s="4" t="s">
        <v>8</v>
      </c>
      <c r="Q675" s="4" t="s">
        <v>264</v>
      </c>
      <c r="R675" s="3"/>
    </row>
    <row r="676" ht="15.75" customHeight="1">
      <c r="A676" s="4" t="s">
        <v>3201</v>
      </c>
      <c r="B676" s="4" t="s">
        <v>3202</v>
      </c>
      <c r="C676" s="4" t="s">
        <v>3203</v>
      </c>
      <c r="D676" s="4" t="s">
        <v>3204</v>
      </c>
      <c r="E676" s="4" t="s">
        <v>3205</v>
      </c>
      <c r="F676" s="5" t="str">
        <f>HYPERLINK("http://dx.doi.org/10.1016/j.drugalcdep.2021.109006","http://dx.doi.org/10.1016/j.drugalcdep.2021.109006")</f>
        <v>http://dx.doi.org/10.1016/j.drugalcdep.2021.109006</v>
      </c>
      <c r="G676" s="3"/>
      <c r="H676" s="3"/>
      <c r="I676" s="3"/>
      <c r="J676" s="3"/>
      <c r="K676" s="3"/>
      <c r="L676" s="3"/>
      <c r="M676" s="3"/>
      <c r="N676" s="3"/>
      <c r="O676" s="3"/>
      <c r="P676" s="3"/>
      <c r="Q676" s="3"/>
      <c r="R676" s="3"/>
    </row>
    <row r="677" ht="15.75" customHeight="1">
      <c r="A677" s="4" t="s">
        <v>3206</v>
      </c>
      <c r="B677" s="4" t="s">
        <v>3207</v>
      </c>
      <c r="C677" s="3"/>
      <c r="D677" s="3"/>
      <c r="E677" s="4" t="s">
        <v>3208</v>
      </c>
      <c r="F677" s="9" t="s">
        <v>3209</v>
      </c>
      <c r="G677" s="4" t="s">
        <v>41</v>
      </c>
      <c r="H677" s="4" t="s">
        <v>261</v>
      </c>
      <c r="I677" s="4" t="s">
        <v>3210</v>
      </c>
      <c r="J677" s="4" t="s">
        <v>295</v>
      </c>
      <c r="K677" s="10">
        <v>2006.0</v>
      </c>
      <c r="L677" s="3"/>
      <c r="M677" s="4" t="s">
        <v>263</v>
      </c>
      <c r="N677" s="3"/>
      <c r="O677" s="3"/>
      <c r="P677" s="4" t="s">
        <v>8</v>
      </c>
      <c r="Q677" s="18" t="s">
        <v>1684</v>
      </c>
      <c r="R677" s="3"/>
    </row>
    <row r="678" ht="15.75" customHeight="1">
      <c r="A678" s="4" t="s">
        <v>3211</v>
      </c>
      <c r="B678" s="4" t="s">
        <v>3212</v>
      </c>
      <c r="C678" s="4" t="s">
        <v>3213</v>
      </c>
      <c r="D678" s="4" t="s">
        <v>3214</v>
      </c>
      <c r="E678" s="4" t="s">
        <v>3215</v>
      </c>
      <c r="F678" s="5" t="str">
        <f>HYPERLINK("http://dx.doi.org/10.1177/0269881111400647","http://dx.doi.org/10.1177/0269881111400647")</f>
        <v>http://dx.doi.org/10.1177/0269881111400647</v>
      </c>
      <c r="G678" s="3"/>
      <c r="H678" s="3"/>
      <c r="I678" s="3"/>
      <c r="J678" s="3"/>
      <c r="K678" s="3"/>
      <c r="L678" s="3"/>
      <c r="M678" s="3"/>
      <c r="N678" s="3"/>
      <c r="O678" s="3"/>
      <c r="P678" s="3"/>
      <c r="Q678" s="3"/>
      <c r="R678" s="3"/>
    </row>
    <row r="679" ht="15.75" customHeight="1">
      <c r="A679" s="6" t="s">
        <v>3216</v>
      </c>
      <c r="B679" s="6" t="s">
        <v>3217</v>
      </c>
      <c r="C679" s="6"/>
      <c r="D679" s="6"/>
      <c r="E679" s="6" t="s">
        <v>3218</v>
      </c>
      <c r="F679" s="7" t="s">
        <v>3219</v>
      </c>
      <c r="G679" s="8" t="s">
        <v>108</v>
      </c>
      <c r="H679" s="6" t="s">
        <v>27</v>
      </c>
      <c r="I679" s="6" t="s">
        <v>3220</v>
      </c>
      <c r="J679" s="6" t="s">
        <v>149</v>
      </c>
      <c r="K679" s="8">
        <v>2021.0</v>
      </c>
      <c r="L679" s="13" t="s">
        <v>30</v>
      </c>
      <c r="M679" s="3"/>
      <c r="N679" s="3"/>
      <c r="O679" s="3"/>
      <c r="P679" s="3"/>
      <c r="Q679" s="3"/>
      <c r="R679" s="3"/>
    </row>
    <row r="680" ht="15.75" customHeight="1">
      <c r="A680" s="6" t="s">
        <v>3221</v>
      </c>
      <c r="B680" s="6" t="s">
        <v>3222</v>
      </c>
      <c r="C680" s="6"/>
      <c r="D680" s="6"/>
      <c r="E680" s="6" t="s">
        <v>3223</v>
      </c>
      <c r="F680" s="3"/>
      <c r="G680" s="8" t="s">
        <v>108</v>
      </c>
      <c r="H680" s="6" t="s">
        <v>27</v>
      </c>
      <c r="I680" s="6" t="s">
        <v>3224</v>
      </c>
      <c r="J680" s="6" t="s">
        <v>341</v>
      </c>
      <c r="K680" s="8">
        <v>1979.0</v>
      </c>
      <c r="L680" s="7" t="s">
        <v>30</v>
      </c>
      <c r="M680" s="3"/>
      <c r="N680" s="3"/>
      <c r="O680" s="3"/>
      <c r="P680" s="3"/>
      <c r="Q680" s="3"/>
      <c r="R680" s="3"/>
    </row>
    <row r="681" ht="15.75" customHeight="1">
      <c r="A681" s="4" t="s">
        <v>3225</v>
      </c>
      <c r="B681" s="4" t="s">
        <v>3226</v>
      </c>
      <c r="C681" s="3"/>
      <c r="D681" s="3"/>
      <c r="E681" s="4" t="s">
        <v>3227</v>
      </c>
      <c r="F681" s="9" t="s">
        <v>3228</v>
      </c>
      <c r="G681" s="4" t="s">
        <v>41</v>
      </c>
      <c r="H681" s="4" t="s">
        <v>261</v>
      </c>
      <c r="I681" s="4" t="s">
        <v>370</v>
      </c>
      <c r="J681" s="4" t="s">
        <v>341</v>
      </c>
      <c r="K681" s="10">
        <v>2009.0</v>
      </c>
      <c r="L681" s="3"/>
      <c r="M681" s="4" t="s">
        <v>263</v>
      </c>
      <c r="N681" s="3"/>
      <c r="O681" s="3"/>
      <c r="P681" s="4" t="s">
        <v>8</v>
      </c>
      <c r="Q681" s="18" t="s">
        <v>371</v>
      </c>
      <c r="R681" s="3"/>
    </row>
    <row r="682" ht="15.75" customHeight="1">
      <c r="A682" s="4" t="s">
        <v>3229</v>
      </c>
      <c r="B682" s="4" t="s">
        <v>3230</v>
      </c>
      <c r="C682" s="3"/>
      <c r="D682" s="3"/>
      <c r="E682" s="4" t="s">
        <v>3231</v>
      </c>
      <c r="F682" s="9" t="s">
        <v>3232</v>
      </c>
      <c r="G682" s="4" t="s">
        <v>260</v>
      </c>
      <c r="H682" s="4" t="s">
        <v>261</v>
      </c>
      <c r="I682" s="4" t="s">
        <v>3233</v>
      </c>
      <c r="J682" s="4" t="s">
        <v>341</v>
      </c>
      <c r="K682" s="10">
        <v>2004.0</v>
      </c>
      <c r="L682" s="3"/>
      <c r="M682" s="4" t="s">
        <v>263</v>
      </c>
      <c r="N682" s="3"/>
      <c r="O682" s="3"/>
      <c r="P682" s="4" t="s">
        <v>8</v>
      </c>
      <c r="Q682" s="4" t="s">
        <v>611</v>
      </c>
      <c r="R682" s="3"/>
    </row>
    <row r="683" ht="15.75" customHeight="1">
      <c r="A683" s="6" t="s">
        <v>3234</v>
      </c>
      <c r="B683" s="6" t="s">
        <v>3235</v>
      </c>
      <c r="C683" s="6"/>
      <c r="D683" s="6"/>
      <c r="E683" s="6" t="s">
        <v>3236</v>
      </c>
      <c r="F683" s="7" t="s">
        <v>3237</v>
      </c>
      <c r="G683" s="8" t="s">
        <v>108</v>
      </c>
      <c r="H683" s="6" t="s">
        <v>27</v>
      </c>
      <c r="I683" s="6" t="s">
        <v>3238</v>
      </c>
      <c r="J683" s="6" t="s">
        <v>29</v>
      </c>
      <c r="K683" s="8">
        <v>2009.0</v>
      </c>
      <c r="L683" s="7" t="s">
        <v>30</v>
      </c>
      <c r="M683" s="3"/>
      <c r="N683" s="6"/>
      <c r="O683" s="3"/>
      <c r="P683" s="3"/>
      <c r="Q683" s="3"/>
      <c r="R683" s="3"/>
    </row>
    <row r="684" ht="15.75" customHeight="1">
      <c r="A684" s="6" t="s">
        <v>3239</v>
      </c>
      <c r="B684" s="6" t="s">
        <v>3240</v>
      </c>
      <c r="C684" s="6"/>
      <c r="D684" s="6"/>
      <c r="E684" s="6" t="s">
        <v>3241</v>
      </c>
      <c r="F684" s="7" t="s">
        <v>3242</v>
      </c>
      <c r="G684" s="8" t="s">
        <v>108</v>
      </c>
      <c r="H684" s="6" t="s">
        <v>27</v>
      </c>
      <c r="I684" s="6" t="s">
        <v>3243</v>
      </c>
      <c r="J684" s="6" t="s">
        <v>149</v>
      </c>
      <c r="K684" s="8">
        <v>2020.0</v>
      </c>
      <c r="L684" s="7" t="s">
        <v>30</v>
      </c>
      <c r="M684" s="6"/>
      <c r="N684" s="6"/>
      <c r="O684" s="6"/>
      <c r="P684" s="3"/>
      <c r="Q684" s="3"/>
      <c r="R684" s="3"/>
    </row>
    <row r="685" ht="15.75" customHeight="1">
      <c r="A685" s="6" t="s">
        <v>3244</v>
      </c>
      <c r="B685" s="6" t="s">
        <v>3245</v>
      </c>
      <c r="C685" s="6"/>
      <c r="D685" s="6"/>
      <c r="E685" s="6" t="s">
        <v>3246</v>
      </c>
      <c r="F685" s="7" t="s">
        <v>3247</v>
      </c>
      <c r="G685" s="8" t="s">
        <v>108</v>
      </c>
      <c r="H685" s="6" t="s">
        <v>27</v>
      </c>
      <c r="I685" s="6" t="s">
        <v>3248</v>
      </c>
      <c r="J685" s="6" t="s">
        <v>938</v>
      </c>
      <c r="K685" s="8">
        <v>2017.0</v>
      </c>
      <c r="L685" s="7" t="s">
        <v>30</v>
      </c>
      <c r="M685" s="6"/>
      <c r="N685" s="6"/>
      <c r="O685" s="3"/>
      <c r="P685" s="6"/>
      <c r="Q685" s="6"/>
      <c r="R685" s="6"/>
    </row>
    <row r="686" ht="15.75" customHeight="1">
      <c r="A686" s="6" t="s">
        <v>3249</v>
      </c>
      <c r="B686" s="6" t="s">
        <v>3250</v>
      </c>
      <c r="C686" s="6"/>
      <c r="D686" s="6"/>
      <c r="E686" s="6" t="s">
        <v>3251</v>
      </c>
      <c r="F686" s="7" t="s">
        <v>3252</v>
      </c>
      <c r="G686" s="8" t="s">
        <v>108</v>
      </c>
      <c r="H686" s="6" t="s">
        <v>27</v>
      </c>
      <c r="I686" s="6" t="s">
        <v>3253</v>
      </c>
      <c r="J686" s="6" t="s">
        <v>341</v>
      </c>
      <c r="K686" s="8">
        <v>2019.0</v>
      </c>
      <c r="L686" s="7" t="s">
        <v>30</v>
      </c>
      <c r="M686" s="6"/>
      <c r="N686" s="6"/>
      <c r="O686" s="3"/>
      <c r="P686" s="3"/>
      <c r="Q686" s="3"/>
      <c r="R686" s="6"/>
    </row>
    <row r="687" ht="15.75" customHeight="1">
      <c r="A687" s="6" t="s">
        <v>3254</v>
      </c>
      <c r="B687" s="6" t="s">
        <v>3255</v>
      </c>
      <c r="C687" s="6"/>
      <c r="D687" s="6"/>
      <c r="E687" s="6" t="s">
        <v>3256</v>
      </c>
      <c r="F687" s="7" t="s">
        <v>3257</v>
      </c>
      <c r="G687" s="8" t="s">
        <v>108</v>
      </c>
      <c r="H687" s="6" t="s">
        <v>27</v>
      </c>
      <c r="I687" s="6" t="s">
        <v>3258</v>
      </c>
      <c r="J687" s="6" t="s">
        <v>149</v>
      </c>
      <c r="K687" s="8">
        <v>2021.0</v>
      </c>
      <c r="L687" s="13" t="s">
        <v>30</v>
      </c>
      <c r="M687" s="3"/>
      <c r="N687" s="3"/>
      <c r="O687" s="3"/>
      <c r="P687" s="3"/>
      <c r="Q687" s="3"/>
      <c r="R687" s="3"/>
    </row>
    <row r="688" ht="15.75" customHeight="1">
      <c r="A688" s="6" t="s">
        <v>3259</v>
      </c>
      <c r="B688" s="6" t="s">
        <v>3260</v>
      </c>
      <c r="C688" s="6"/>
      <c r="D688" s="6"/>
      <c r="E688" s="6" t="s">
        <v>3261</v>
      </c>
      <c r="F688" s="7" t="s">
        <v>3262</v>
      </c>
      <c r="G688" s="8" t="s">
        <v>108</v>
      </c>
      <c r="H688" s="6" t="s">
        <v>27</v>
      </c>
      <c r="I688" s="6" t="s">
        <v>3263</v>
      </c>
      <c r="J688" s="6"/>
      <c r="K688" s="8">
        <v>2012.0</v>
      </c>
      <c r="L688" s="7" t="s">
        <v>30</v>
      </c>
      <c r="M688" s="3"/>
      <c r="N688" s="3"/>
      <c r="O688" s="3"/>
      <c r="P688" s="3"/>
      <c r="Q688" s="3"/>
      <c r="R688" s="3"/>
    </row>
    <row r="689" ht="15.75" customHeight="1">
      <c r="A689" s="6" t="s">
        <v>3264</v>
      </c>
      <c r="B689" s="6" t="s">
        <v>3265</v>
      </c>
      <c r="C689" s="6"/>
      <c r="D689" s="6"/>
      <c r="E689" s="6" t="s">
        <v>3266</v>
      </c>
      <c r="F689" s="7" t="s">
        <v>3267</v>
      </c>
      <c r="G689" s="8" t="s">
        <v>48</v>
      </c>
      <c r="H689" s="6" t="s">
        <v>27</v>
      </c>
      <c r="I689" s="6" t="s">
        <v>3268</v>
      </c>
      <c r="J689" s="6" t="s">
        <v>149</v>
      </c>
      <c r="K689" s="8">
        <v>2021.0</v>
      </c>
      <c r="L689" s="7" t="s">
        <v>30</v>
      </c>
      <c r="M689" s="6"/>
      <c r="N689" s="6"/>
      <c r="O689" s="6"/>
      <c r="P689" s="6"/>
      <c r="Q689" s="6"/>
      <c r="R689" s="6"/>
    </row>
    <row r="690" ht="15.75" customHeight="1">
      <c r="A690" s="4" t="s">
        <v>3269</v>
      </c>
      <c r="B690" s="4" t="s">
        <v>3270</v>
      </c>
      <c r="C690" s="3"/>
      <c r="D690" s="3"/>
      <c r="E690" s="4" t="s">
        <v>3271</v>
      </c>
      <c r="F690" s="3"/>
      <c r="G690" s="4" t="s">
        <v>48</v>
      </c>
      <c r="H690" s="4" t="s">
        <v>261</v>
      </c>
      <c r="I690" s="4" t="s">
        <v>3272</v>
      </c>
      <c r="J690" s="4" t="s">
        <v>377</v>
      </c>
      <c r="K690" s="10">
        <v>2009.0</v>
      </c>
      <c r="L690" s="3"/>
      <c r="M690" s="4" t="s">
        <v>263</v>
      </c>
      <c r="N690" s="3"/>
      <c r="O690" s="3"/>
      <c r="P690" s="4" t="s">
        <v>8</v>
      </c>
      <c r="Q690" s="4" t="s">
        <v>3273</v>
      </c>
      <c r="R690" s="3"/>
    </row>
    <row r="691" ht="15.75" customHeight="1">
      <c r="A691" s="6" t="s">
        <v>3274</v>
      </c>
      <c r="B691" s="6" t="s">
        <v>3275</v>
      </c>
      <c r="C691" s="6"/>
      <c r="D691" s="6"/>
      <c r="E691" s="6" t="s">
        <v>3276</v>
      </c>
      <c r="F691" s="7" t="s">
        <v>3277</v>
      </c>
      <c r="G691" s="8" t="s">
        <v>108</v>
      </c>
      <c r="H691" s="6" t="s">
        <v>27</v>
      </c>
      <c r="I691" s="6" t="s">
        <v>3278</v>
      </c>
      <c r="J691" s="6" t="s">
        <v>149</v>
      </c>
      <c r="K691" s="8">
        <v>2019.0</v>
      </c>
      <c r="L691" s="7" t="s">
        <v>30</v>
      </c>
      <c r="M691" s="6"/>
      <c r="N691" s="3"/>
      <c r="O691" s="3"/>
      <c r="P691" s="6"/>
      <c r="Q691" s="3"/>
      <c r="R691" s="3"/>
    </row>
    <row r="692" ht="15.75" customHeight="1">
      <c r="A692" s="6" t="s">
        <v>3279</v>
      </c>
      <c r="B692" s="6" t="s">
        <v>3280</v>
      </c>
      <c r="C692" s="6"/>
      <c r="D692" s="6"/>
      <c r="E692" s="6" t="s">
        <v>3281</v>
      </c>
      <c r="F692" s="7" t="s">
        <v>3282</v>
      </c>
      <c r="G692" s="8" t="s">
        <v>108</v>
      </c>
      <c r="H692" s="6" t="s">
        <v>27</v>
      </c>
      <c r="I692" s="6" t="s">
        <v>3283</v>
      </c>
      <c r="J692" s="6" t="s">
        <v>149</v>
      </c>
      <c r="K692" s="8">
        <v>2021.0</v>
      </c>
      <c r="L692" s="7" t="s">
        <v>30</v>
      </c>
      <c r="M692" s="14"/>
      <c r="N692" s="3"/>
      <c r="O692" s="6"/>
      <c r="P692" s="6"/>
      <c r="Q692" s="3"/>
      <c r="R692" s="3"/>
    </row>
    <row r="693" ht="15.75" customHeight="1">
      <c r="A693" s="6" t="s">
        <v>3279</v>
      </c>
      <c r="B693" s="6" t="s">
        <v>3284</v>
      </c>
      <c r="C693" s="6"/>
      <c r="D693" s="6"/>
      <c r="E693" s="6" t="s">
        <v>3285</v>
      </c>
      <c r="F693" s="7" t="s">
        <v>3286</v>
      </c>
      <c r="G693" s="8" t="s">
        <v>108</v>
      </c>
      <c r="H693" s="6" t="s">
        <v>27</v>
      </c>
      <c r="I693" s="6" t="s">
        <v>3287</v>
      </c>
      <c r="J693" s="6" t="s">
        <v>149</v>
      </c>
      <c r="K693" s="8">
        <v>2021.0</v>
      </c>
      <c r="L693" s="7" t="s">
        <v>30</v>
      </c>
      <c r="M693" s="14"/>
      <c r="N693" s="3"/>
      <c r="O693" s="6"/>
      <c r="P693" s="6"/>
      <c r="Q693" s="3"/>
      <c r="R693" s="3"/>
    </row>
    <row r="694" ht="15.75" customHeight="1">
      <c r="A694" s="4" t="s">
        <v>3288</v>
      </c>
      <c r="B694" s="4" t="s">
        <v>3289</v>
      </c>
      <c r="C694" s="4" t="s">
        <v>3290</v>
      </c>
      <c r="D694" s="4" t="s">
        <v>3291</v>
      </c>
      <c r="E694" s="4" t="s">
        <v>3292</v>
      </c>
      <c r="F694" s="5" t="str">
        <f>HYPERLINK("http://dx.doi.org/10.1111/j.1360-0443.2009.02719.x","http://dx.doi.org/10.1111/j.1360-0443.2009.02719.x")</f>
        <v>http://dx.doi.org/10.1111/j.1360-0443.2009.02719.x</v>
      </c>
      <c r="G694" s="3"/>
      <c r="H694" s="3"/>
      <c r="I694" s="3"/>
      <c r="J694" s="3"/>
      <c r="K694" s="3"/>
      <c r="L694" s="3"/>
      <c r="M694" s="3"/>
      <c r="N694" s="3"/>
      <c r="O694" s="3"/>
      <c r="P694" s="3"/>
      <c r="Q694" s="3"/>
      <c r="R694" s="3"/>
    </row>
    <row r="695" ht="15.75" customHeight="1">
      <c r="A695" s="4" t="s">
        <v>3293</v>
      </c>
      <c r="B695" s="4" t="s">
        <v>3294</v>
      </c>
      <c r="C695" s="3"/>
      <c r="D695" s="3"/>
      <c r="E695" s="4" t="s">
        <v>33</v>
      </c>
      <c r="F695" s="9" t="str">
        <f>"https://doi.org/"&amp;M695</f>
        <v>https://doi.org/10.2196/18349</v>
      </c>
      <c r="G695" s="10" t="s">
        <v>83</v>
      </c>
      <c r="H695" s="10" t="s">
        <v>35</v>
      </c>
      <c r="I695" s="4" t="s">
        <v>3295</v>
      </c>
      <c r="J695" s="10" t="s">
        <v>33</v>
      </c>
      <c r="K695" s="10">
        <v>2020.0</v>
      </c>
      <c r="L695" s="3"/>
      <c r="M695" s="4" t="s">
        <v>3296</v>
      </c>
      <c r="N695" s="3"/>
      <c r="O695" s="3"/>
      <c r="P695" s="3"/>
      <c r="Q695" s="3"/>
      <c r="R695" s="3"/>
    </row>
    <row r="696" ht="15.75" customHeight="1">
      <c r="A696" s="6" t="s">
        <v>3297</v>
      </c>
      <c r="B696" s="6" t="s">
        <v>3298</v>
      </c>
      <c r="C696" s="6"/>
      <c r="D696" s="6"/>
      <c r="E696" s="6" t="s">
        <v>3299</v>
      </c>
      <c r="F696" s="7" t="s">
        <v>3300</v>
      </c>
      <c r="G696" s="8" t="s">
        <v>108</v>
      </c>
      <c r="H696" s="6" t="s">
        <v>27</v>
      </c>
      <c r="I696" s="6" t="s">
        <v>3301</v>
      </c>
      <c r="J696" s="6"/>
      <c r="K696" s="8">
        <v>2009.0</v>
      </c>
      <c r="L696" s="7" t="s">
        <v>30</v>
      </c>
      <c r="M696" s="3"/>
      <c r="N696" s="6"/>
      <c r="O696" s="3"/>
      <c r="P696" s="3"/>
      <c r="Q696" s="3"/>
      <c r="R696" s="3"/>
    </row>
    <row r="697" ht="15.75" customHeight="1">
      <c r="A697" s="6" t="s">
        <v>3302</v>
      </c>
      <c r="B697" s="6" t="s">
        <v>3303</v>
      </c>
      <c r="C697" s="6"/>
      <c r="D697" s="6"/>
      <c r="E697" s="6" t="s">
        <v>3304</v>
      </c>
      <c r="F697" s="7" t="s">
        <v>3305</v>
      </c>
      <c r="G697" s="8" t="s">
        <v>108</v>
      </c>
      <c r="H697" s="6" t="s">
        <v>27</v>
      </c>
      <c r="I697" s="6" t="s">
        <v>3306</v>
      </c>
      <c r="J697" s="6" t="s">
        <v>149</v>
      </c>
      <c r="K697" s="8">
        <v>2019.0</v>
      </c>
      <c r="L697" s="7" t="s">
        <v>30</v>
      </c>
      <c r="M697" s="6"/>
      <c r="N697" s="6"/>
      <c r="O697" s="3"/>
      <c r="P697" s="6"/>
      <c r="Q697" s="3"/>
      <c r="R697" s="3"/>
    </row>
    <row r="698" ht="15.75" customHeight="1">
      <c r="A698" s="4" t="s">
        <v>3307</v>
      </c>
      <c r="B698" s="4" t="s">
        <v>3308</v>
      </c>
      <c r="C698" s="4" t="s">
        <v>3309</v>
      </c>
      <c r="D698" s="4" t="s">
        <v>3310</v>
      </c>
      <c r="E698" s="4" t="s">
        <v>3311</v>
      </c>
      <c r="F698" s="5" t="str">
        <f>HYPERLINK("http://dx.doi.org/10.1016/j.drugalcdep.2007.12.012","http://dx.doi.org/10.1016/j.drugalcdep.2007.12.012")</f>
        <v>http://dx.doi.org/10.1016/j.drugalcdep.2007.12.012</v>
      </c>
      <c r="G698" s="3"/>
      <c r="H698" s="3"/>
      <c r="I698" s="3"/>
      <c r="J698" s="3"/>
      <c r="K698" s="3"/>
      <c r="L698" s="3"/>
      <c r="M698" s="3"/>
      <c r="N698" s="3"/>
      <c r="O698" s="3"/>
      <c r="P698" s="3"/>
      <c r="Q698" s="3"/>
      <c r="R698" s="3"/>
    </row>
    <row r="699" ht="15.75" customHeight="1">
      <c r="A699" s="6" t="s">
        <v>3312</v>
      </c>
      <c r="B699" s="6" t="s">
        <v>3313</v>
      </c>
      <c r="C699" s="6"/>
      <c r="D699" s="6"/>
      <c r="E699" s="6" t="s">
        <v>3314</v>
      </c>
      <c r="F699" s="7" t="s">
        <v>3315</v>
      </c>
      <c r="G699" s="8" t="s">
        <v>26</v>
      </c>
      <c r="H699" s="6" t="s">
        <v>27</v>
      </c>
      <c r="I699" s="6" t="s">
        <v>3316</v>
      </c>
      <c r="J699" s="6" t="s">
        <v>341</v>
      </c>
      <c r="K699" s="8">
        <v>2018.0</v>
      </c>
      <c r="L699" s="7" t="s">
        <v>30</v>
      </c>
      <c r="M699" s="3"/>
      <c r="N699" s="3"/>
      <c r="O699" s="3"/>
      <c r="P699" s="3"/>
      <c r="Q699" s="3"/>
      <c r="R699" s="3"/>
    </row>
    <row r="700" ht="15.75" customHeight="1">
      <c r="A700" s="6" t="s">
        <v>3317</v>
      </c>
      <c r="B700" s="6" t="s">
        <v>3318</v>
      </c>
      <c r="C700" s="6"/>
      <c r="D700" s="6"/>
      <c r="E700" s="6" t="s">
        <v>3319</v>
      </c>
      <c r="F700" s="7" t="s">
        <v>3320</v>
      </c>
      <c r="G700" s="8" t="s">
        <v>108</v>
      </c>
      <c r="H700" s="6" t="s">
        <v>27</v>
      </c>
      <c r="I700" s="6" t="s">
        <v>3321</v>
      </c>
      <c r="J700" s="3"/>
      <c r="K700" s="8">
        <v>2018.0</v>
      </c>
      <c r="L700" s="21" t="s">
        <v>30</v>
      </c>
      <c r="M700" s="6"/>
      <c r="N700" s="3"/>
      <c r="O700" s="6"/>
      <c r="P700" s="3"/>
      <c r="Q700" s="6"/>
      <c r="R700" s="6"/>
    </row>
    <row r="701" ht="15.75" customHeight="1">
      <c r="A701" s="4" t="s">
        <v>3322</v>
      </c>
      <c r="B701" s="4" t="s">
        <v>3323</v>
      </c>
      <c r="C701" s="3"/>
      <c r="D701" s="3"/>
      <c r="E701" s="4" t="s">
        <v>33</v>
      </c>
      <c r="F701" s="9" t="str">
        <f t="shared" ref="F701:F702" si="11">"https://doi.org/"&amp;M701</f>
        <v>https://doi.org/10.1111/add.14663</v>
      </c>
      <c r="G701" s="10" t="s">
        <v>58</v>
      </c>
      <c r="H701" s="10" t="s">
        <v>35</v>
      </c>
      <c r="I701" s="4" t="s">
        <v>3324</v>
      </c>
      <c r="J701" s="10" t="s">
        <v>33</v>
      </c>
      <c r="K701" s="10">
        <v>2019.0</v>
      </c>
      <c r="L701" s="10" t="s">
        <v>33</v>
      </c>
      <c r="M701" s="4" t="s">
        <v>3325</v>
      </c>
      <c r="N701" s="3"/>
      <c r="O701" s="3"/>
      <c r="P701" s="3"/>
      <c r="Q701" s="3"/>
      <c r="R701" s="3"/>
    </row>
    <row r="702" ht="15.75" customHeight="1">
      <c r="A702" s="4" t="s">
        <v>3326</v>
      </c>
      <c r="B702" s="4" t="s">
        <v>3327</v>
      </c>
      <c r="C702" s="3"/>
      <c r="D702" s="3"/>
      <c r="E702" s="4" t="s">
        <v>33</v>
      </c>
      <c r="F702" s="9" t="str">
        <f t="shared" si="11"/>
        <v>https://doi.org/10.1016/j.drugalcdep.2014.07.038</v>
      </c>
      <c r="G702" s="10" t="s">
        <v>83</v>
      </c>
      <c r="H702" s="10" t="s">
        <v>35</v>
      </c>
      <c r="I702" s="4" t="s">
        <v>976</v>
      </c>
      <c r="J702" s="10" t="s">
        <v>33</v>
      </c>
      <c r="K702" s="10">
        <v>2014.0</v>
      </c>
      <c r="L702" s="3"/>
      <c r="M702" s="4" t="s">
        <v>3328</v>
      </c>
      <c r="N702" s="3"/>
      <c r="O702" s="3"/>
      <c r="P702" s="3"/>
      <c r="Q702" s="3"/>
      <c r="R702" s="3"/>
    </row>
    <row r="703" ht="15.75" customHeight="1">
      <c r="A703" s="6" t="s">
        <v>3329</v>
      </c>
      <c r="B703" s="6" t="s">
        <v>3330</v>
      </c>
      <c r="C703" s="6"/>
      <c r="D703" s="6"/>
      <c r="E703" s="6" t="s">
        <v>3331</v>
      </c>
      <c r="F703" s="7" t="s">
        <v>3332</v>
      </c>
      <c r="G703" s="8" t="s">
        <v>108</v>
      </c>
      <c r="H703" s="6" t="s">
        <v>27</v>
      </c>
      <c r="I703" s="6" t="s">
        <v>3333</v>
      </c>
      <c r="J703" s="6" t="s">
        <v>149</v>
      </c>
      <c r="K703" s="8">
        <v>2016.0</v>
      </c>
      <c r="L703" s="7" t="s">
        <v>30</v>
      </c>
      <c r="M703" s="3"/>
      <c r="N703" s="3"/>
      <c r="O703" s="6"/>
      <c r="P703" s="3"/>
      <c r="Q703" s="3"/>
      <c r="R703" s="6"/>
    </row>
    <row r="704" ht="15.75" customHeight="1">
      <c r="A704" s="6" t="s">
        <v>3334</v>
      </c>
      <c r="B704" s="6" t="s">
        <v>3335</v>
      </c>
      <c r="C704" s="6"/>
      <c r="D704" s="6"/>
      <c r="E704" s="6" t="s">
        <v>3336</v>
      </c>
      <c r="F704" s="7" t="s">
        <v>3337</v>
      </c>
      <c r="G704" s="8" t="s">
        <v>108</v>
      </c>
      <c r="H704" s="6" t="s">
        <v>27</v>
      </c>
      <c r="I704" s="6" t="s">
        <v>3338</v>
      </c>
      <c r="J704" s="6" t="s">
        <v>341</v>
      </c>
      <c r="K704" s="8">
        <v>2022.0</v>
      </c>
      <c r="L704" s="7" t="s">
        <v>30</v>
      </c>
      <c r="M704" s="6"/>
      <c r="N704" s="6"/>
      <c r="O704" s="3"/>
      <c r="P704" s="6"/>
      <c r="Q704" s="6"/>
      <c r="R704" s="6"/>
    </row>
    <row r="705" ht="15.75" customHeight="1">
      <c r="A705" s="4" t="s">
        <v>3339</v>
      </c>
      <c r="B705" s="4" t="s">
        <v>3340</v>
      </c>
      <c r="C705" s="4" t="s">
        <v>3341</v>
      </c>
      <c r="D705" s="4" t="s">
        <v>3342</v>
      </c>
      <c r="E705" s="4" t="s">
        <v>3343</v>
      </c>
      <c r="F705" s="5" t="str">
        <f>HYPERLINK("http://dx.doi.org/10.1177/0001699309104001","http://dx.doi.org/10.1177/0001699309104001")</f>
        <v>http://dx.doi.org/10.1177/0001699309104001</v>
      </c>
      <c r="G705" s="3"/>
      <c r="H705" s="3"/>
      <c r="I705" s="3"/>
      <c r="J705" s="3"/>
      <c r="K705" s="3"/>
      <c r="L705" s="3"/>
      <c r="M705" s="3"/>
      <c r="N705" s="3"/>
      <c r="O705" s="3"/>
      <c r="P705" s="3"/>
      <c r="Q705" s="3"/>
      <c r="R705" s="3"/>
    </row>
    <row r="706" ht="15.75" customHeight="1">
      <c r="A706" s="6" t="s">
        <v>3344</v>
      </c>
      <c r="B706" s="6" t="s">
        <v>3345</v>
      </c>
      <c r="C706" s="6"/>
      <c r="D706" s="6"/>
      <c r="E706" s="6" t="s">
        <v>3346</v>
      </c>
      <c r="F706" s="7" t="s">
        <v>3347</v>
      </c>
      <c r="G706" s="8" t="s">
        <v>108</v>
      </c>
      <c r="H706" s="6" t="s">
        <v>27</v>
      </c>
      <c r="I706" s="6" t="s">
        <v>3348</v>
      </c>
      <c r="J706" s="6" t="s">
        <v>231</v>
      </c>
      <c r="K706" s="8">
        <v>2021.0</v>
      </c>
      <c r="L706" s="13" t="s">
        <v>30</v>
      </c>
      <c r="M706" s="6"/>
      <c r="N706" s="6"/>
      <c r="O706" s="6"/>
      <c r="P706" s="6"/>
      <c r="Q706" s="3"/>
      <c r="R706" s="6"/>
    </row>
    <row r="707" ht="15.75" customHeight="1">
      <c r="A707" s="4" t="s">
        <v>3349</v>
      </c>
      <c r="B707" s="4" t="s">
        <v>3350</v>
      </c>
      <c r="C707" s="3"/>
      <c r="D707" s="3"/>
      <c r="E707" s="4" t="s">
        <v>33</v>
      </c>
      <c r="F707" s="9" t="str">
        <f>"https://doi.org/"&amp;M707</f>
        <v>https://doi.org/10.1038/s41598-023-32671-9</v>
      </c>
      <c r="G707" s="10" t="s">
        <v>58</v>
      </c>
      <c r="H707" s="10" t="s">
        <v>35</v>
      </c>
      <c r="I707" s="4" t="s">
        <v>3351</v>
      </c>
      <c r="J707" s="10" t="s">
        <v>33</v>
      </c>
      <c r="K707" s="10">
        <v>2023.0</v>
      </c>
      <c r="L707" s="10" t="s">
        <v>33</v>
      </c>
      <c r="M707" s="4" t="s">
        <v>3352</v>
      </c>
      <c r="N707" s="3"/>
      <c r="O707" s="3"/>
      <c r="P707" s="3"/>
      <c r="Q707" s="3"/>
      <c r="R707" s="3"/>
    </row>
    <row r="708" ht="15.75" customHeight="1">
      <c r="A708" s="4" t="s">
        <v>3353</v>
      </c>
      <c r="B708" s="4" t="s">
        <v>3354</v>
      </c>
      <c r="C708" s="3"/>
      <c r="D708" s="3"/>
      <c r="E708" s="4" t="s">
        <v>3355</v>
      </c>
      <c r="F708" s="3"/>
      <c r="G708" s="4" t="s">
        <v>54</v>
      </c>
      <c r="H708" s="4" t="s">
        <v>261</v>
      </c>
      <c r="I708" s="4" t="s">
        <v>3356</v>
      </c>
      <c r="J708" s="4" t="s">
        <v>231</v>
      </c>
      <c r="K708" s="10">
        <v>2014.0</v>
      </c>
      <c r="L708" s="3"/>
      <c r="M708" s="4" t="s">
        <v>263</v>
      </c>
      <c r="N708" s="3"/>
      <c r="O708" s="3"/>
      <c r="P708" s="4" t="s">
        <v>8</v>
      </c>
      <c r="Q708" s="4" t="s">
        <v>3181</v>
      </c>
      <c r="R708" s="3"/>
    </row>
    <row r="709" ht="15.75" customHeight="1">
      <c r="A709" s="6" t="s">
        <v>3357</v>
      </c>
      <c r="B709" s="6" t="s">
        <v>3358</v>
      </c>
      <c r="C709" s="6"/>
      <c r="D709" s="6"/>
      <c r="E709" s="6" t="s">
        <v>3359</v>
      </c>
      <c r="F709" s="7" t="s">
        <v>3360</v>
      </c>
      <c r="G709" s="8" t="s">
        <v>41</v>
      </c>
      <c r="H709" s="6" t="s">
        <v>27</v>
      </c>
      <c r="I709" s="6" t="s">
        <v>3361</v>
      </c>
      <c r="J709" s="6" t="s">
        <v>231</v>
      </c>
      <c r="K709" s="8">
        <v>2021.0</v>
      </c>
      <c r="L709" s="7" t="s">
        <v>30</v>
      </c>
      <c r="M709" s="6"/>
      <c r="N709" s="3"/>
      <c r="O709" s="3"/>
      <c r="P709" s="3"/>
      <c r="Q709" s="3"/>
      <c r="R709" s="6"/>
    </row>
    <row r="710" ht="15.75" customHeight="1">
      <c r="A710" s="4" t="s">
        <v>3362</v>
      </c>
      <c r="B710" s="4" t="s">
        <v>3363</v>
      </c>
      <c r="C710" s="3"/>
      <c r="D710" s="3"/>
      <c r="E710" s="4" t="s">
        <v>33</v>
      </c>
      <c r="F710" s="9" t="str">
        <f>"https://doi.org/"&amp;M710</f>
        <v>https://doi.org/10.1016/j.ijnurstu.2013.06.004</v>
      </c>
      <c r="G710" s="10" t="s">
        <v>83</v>
      </c>
      <c r="H710" s="10" t="s">
        <v>35</v>
      </c>
      <c r="I710" s="4" t="s">
        <v>3364</v>
      </c>
      <c r="J710" s="10" t="s">
        <v>33</v>
      </c>
      <c r="K710" s="10">
        <v>2014.0</v>
      </c>
      <c r="L710" s="3"/>
      <c r="M710" s="4" t="s">
        <v>3365</v>
      </c>
      <c r="N710" s="3"/>
      <c r="O710" s="3"/>
      <c r="P710" s="3"/>
      <c r="Q710" s="3"/>
      <c r="R710" s="3"/>
    </row>
    <row r="711" ht="15.75" customHeight="1">
      <c r="A711" s="4" t="s">
        <v>3366</v>
      </c>
      <c r="B711" s="4" t="s">
        <v>3367</v>
      </c>
      <c r="C711" s="4" t="s">
        <v>3368</v>
      </c>
      <c r="D711" s="4" t="s">
        <v>3369</v>
      </c>
      <c r="E711" s="4" t="s">
        <v>3370</v>
      </c>
      <c r="F711" s="5" t="str">
        <f>HYPERLINK("http://dx.doi.org/10.3390/ani11072081","http://dx.doi.org/10.3390/ani11072081")</f>
        <v>http://dx.doi.org/10.3390/ani11072081</v>
      </c>
      <c r="G711" s="3"/>
      <c r="H711" s="3"/>
      <c r="I711" s="3"/>
      <c r="J711" s="3"/>
      <c r="K711" s="3"/>
      <c r="L711" s="3"/>
      <c r="M711" s="3"/>
      <c r="N711" s="3"/>
      <c r="O711" s="3"/>
      <c r="P711" s="3"/>
      <c r="Q711" s="3"/>
      <c r="R711" s="3"/>
    </row>
    <row r="712" ht="15.75" customHeight="1">
      <c r="A712" s="6" t="s">
        <v>3371</v>
      </c>
      <c r="B712" s="6" t="s">
        <v>3372</v>
      </c>
      <c r="C712" s="6"/>
      <c r="D712" s="6"/>
      <c r="E712" s="6" t="s">
        <v>3373</v>
      </c>
      <c r="F712" s="7" t="s">
        <v>3374</v>
      </c>
      <c r="G712" s="8" t="s">
        <v>108</v>
      </c>
      <c r="H712" s="6" t="s">
        <v>27</v>
      </c>
      <c r="I712" s="6" t="s">
        <v>3375</v>
      </c>
      <c r="J712" s="6" t="s">
        <v>29</v>
      </c>
      <c r="K712" s="8">
        <v>1998.0</v>
      </c>
      <c r="L712" s="7" t="s">
        <v>30</v>
      </c>
      <c r="M712" s="3"/>
      <c r="N712" s="3"/>
      <c r="O712" s="3"/>
      <c r="P712" s="3"/>
      <c r="Q712" s="3"/>
      <c r="R712" s="3"/>
    </row>
    <row r="713" ht="15.75" customHeight="1">
      <c r="A713" s="4" t="s">
        <v>3376</v>
      </c>
      <c r="B713" s="4" t="s">
        <v>3377</v>
      </c>
      <c r="C713" s="3"/>
      <c r="D713" s="3"/>
      <c r="E713" s="10" t="s">
        <v>33</v>
      </c>
      <c r="F713" s="3"/>
      <c r="G713" s="10" t="s">
        <v>41</v>
      </c>
      <c r="H713" s="10" t="s">
        <v>35</v>
      </c>
      <c r="I713" s="4" t="s">
        <v>3378</v>
      </c>
      <c r="J713" s="10" t="s">
        <v>33</v>
      </c>
      <c r="K713" s="10">
        <v>1997.0</v>
      </c>
      <c r="L713" s="4" t="s">
        <v>33</v>
      </c>
      <c r="M713" s="3"/>
      <c r="N713" s="11"/>
      <c r="O713" s="3"/>
      <c r="P713" s="3"/>
      <c r="Q713" s="12"/>
      <c r="R713" s="3"/>
    </row>
    <row r="714" ht="15.75" customHeight="1">
      <c r="A714" s="4" t="s">
        <v>3379</v>
      </c>
      <c r="B714" s="4" t="s">
        <v>3380</v>
      </c>
      <c r="C714" s="3"/>
      <c r="D714" s="3"/>
      <c r="E714" s="4" t="s">
        <v>3381</v>
      </c>
      <c r="F714" s="9" t="s">
        <v>3382</v>
      </c>
      <c r="G714" s="4" t="s">
        <v>48</v>
      </c>
      <c r="H714" s="4" t="s">
        <v>261</v>
      </c>
      <c r="I714" s="4" t="s">
        <v>3383</v>
      </c>
      <c r="J714" s="4" t="s">
        <v>488</v>
      </c>
      <c r="K714" s="10">
        <v>2021.0</v>
      </c>
      <c r="L714" s="3"/>
      <c r="M714" s="4" t="s">
        <v>263</v>
      </c>
      <c r="N714" s="3"/>
      <c r="O714" s="3"/>
      <c r="P714" s="4" t="s">
        <v>8</v>
      </c>
      <c r="Q714" s="4" t="s">
        <v>489</v>
      </c>
      <c r="R714" s="3"/>
    </row>
    <row r="715" ht="15.75" customHeight="1">
      <c r="A715" s="6" t="s">
        <v>3384</v>
      </c>
      <c r="B715" s="6" t="s">
        <v>3385</v>
      </c>
      <c r="C715" s="6"/>
      <c r="D715" s="6"/>
      <c r="E715" s="6" t="s">
        <v>3386</v>
      </c>
      <c r="F715" s="7" t="s">
        <v>3387</v>
      </c>
      <c r="G715" s="8" t="s">
        <v>41</v>
      </c>
      <c r="H715" s="6" t="s">
        <v>27</v>
      </c>
      <c r="I715" s="6" t="s">
        <v>3388</v>
      </c>
      <c r="J715" s="6" t="s">
        <v>29</v>
      </c>
      <c r="K715" s="8">
        <v>2011.0</v>
      </c>
      <c r="L715" s="7" t="s">
        <v>30</v>
      </c>
      <c r="M715" s="6"/>
      <c r="N715" s="3"/>
      <c r="O715" s="3"/>
      <c r="P715" s="3"/>
      <c r="Q715" s="3"/>
      <c r="R715" s="6"/>
    </row>
    <row r="716" ht="15.75" customHeight="1">
      <c r="A716" s="4" t="s">
        <v>3389</v>
      </c>
      <c r="B716" s="4" t="s">
        <v>3390</v>
      </c>
      <c r="C716" s="3"/>
      <c r="D716" s="3"/>
      <c r="E716" s="4" t="s">
        <v>3391</v>
      </c>
      <c r="F716" s="9" t="s">
        <v>3392</v>
      </c>
      <c r="G716" s="4" t="s">
        <v>41</v>
      </c>
      <c r="H716" s="4" t="s">
        <v>261</v>
      </c>
      <c r="I716" s="4" t="s">
        <v>3393</v>
      </c>
      <c r="J716" s="4" t="s">
        <v>295</v>
      </c>
      <c r="K716" s="10">
        <v>2000.0</v>
      </c>
      <c r="L716" s="3"/>
      <c r="M716" s="4" t="s">
        <v>263</v>
      </c>
      <c r="N716" s="3"/>
      <c r="O716" s="3"/>
      <c r="P716" s="4" t="s">
        <v>8</v>
      </c>
      <c r="Q716" s="18" t="s">
        <v>296</v>
      </c>
      <c r="R716" s="3"/>
    </row>
    <row r="717" ht="15.75" customHeight="1">
      <c r="A717" s="6" t="s">
        <v>3394</v>
      </c>
      <c r="B717" s="6" t="s">
        <v>3395</v>
      </c>
      <c r="C717" s="6"/>
      <c r="D717" s="6"/>
      <c r="E717" s="6" t="s">
        <v>3396</v>
      </c>
      <c r="F717" s="7" t="s">
        <v>3397</v>
      </c>
      <c r="G717" s="8" t="s">
        <v>41</v>
      </c>
      <c r="H717" s="6" t="s">
        <v>27</v>
      </c>
      <c r="I717" s="6" t="s">
        <v>3398</v>
      </c>
      <c r="J717" s="6" t="s">
        <v>341</v>
      </c>
      <c r="K717" s="8">
        <v>2009.0</v>
      </c>
      <c r="L717" s="7" t="s">
        <v>30</v>
      </c>
      <c r="M717" s="6"/>
      <c r="N717" s="3"/>
      <c r="O717" s="3"/>
      <c r="P717" s="3"/>
      <c r="Q717" s="3"/>
      <c r="R717" s="6"/>
    </row>
    <row r="718" ht="15.75" customHeight="1">
      <c r="A718" s="6" t="s">
        <v>3399</v>
      </c>
      <c r="B718" s="6" t="s">
        <v>3400</v>
      </c>
      <c r="C718" s="6"/>
      <c r="D718" s="6"/>
      <c r="E718" s="6" t="s">
        <v>3401</v>
      </c>
      <c r="F718" s="7" t="s">
        <v>3402</v>
      </c>
      <c r="G718" s="8" t="s">
        <v>48</v>
      </c>
      <c r="H718" s="6" t="s">
        <v>27</v>
      </c>
      <c r="I718" s="6" t="s">
        <v>3403</v>
      </c>
      <c r="J718" s="6" t="s">
        <v>231</v>
      </c>
      <c r="K718" s="8">
        <v>2023.0</v>
      </c>
      <c r="L718" s="7" t="s">
        <v>30</v>
      </c>
      <c r="M718" s="6"/>
      <c r="N718" s="6"/>
      <c r="O718" s="6"/>
      <c r="P718" s="6"/>
      <c r="Q718" s="3"/>
      <c r="R718" s="6"/>
    </row>
    <row r="719" ht="15.75" customHeight="1">
      <c r="A719" s="6" t="s">
        <v>3404</v>
      </c>
      <c r="B719" s="6" t="s">
        <v>3405</v>
      </c>
      <c r="C719" s="6"/>
      <c r="D719" s="6"/>
      <c r="E719" s="6" t="s">
        <v>3406</v>
      </c>
      <c r="F719" s="7" t="s">
        <v>3407</v>
      </c>
      <c r="G719" s="8" t="s">
        <v>108</v>
      </c>
      <c r="H719" s="6" t="s">
        <v>27</v>
      </c>
      <c r="I719" s="6" t="s">
        <v>3408</v>
      </c>
      <c r="J719" s="6" t="s">
        <v>29</v>
      </c>
      <c r="K719" s="8">
        <v>2013.0</v>
      </c>
      <c r="L719" s="7" t="s">
        <v>30</v>
      </c>
      <c r="M719" s="6"/>
      <c r="N719" s="3"/>
      <c r="O719" s="6"/>
      <c r="P719" s="6"/>
      <c r="Q719" s="3"/>
      <c r="R719" s="3"/>
    </row>
    <row r="720" ht="15.75" customHeight="1">
      <c r="A720" s="6" t="s">
        <v>3409</v>
      </c>
      <c r="B720" s="6" t="s">
        <v>3410</v>
      </c>
      <c r="C720" s="6"/>
      <c r="D720" s="6"/>
      <c r="E720" s="6" t="s">
        <v>3411</v>
      </c>
      <c r="F720" s="7" t="s">
        <v>3412</v>
      </c>
      <c r="G720" s="8" t="s">
        <v>108</v>
      </c>
      <c r="H720" s="6" t="s">
        <v>27</v>
      </c>
      <c r="I720" s="6" t="s">
        <v>3413</v>
      </c>
      <c r="J720" s="6" t="s">
        <v>377</v>
      </c>
      <c r="K720" s="8">
        <v>2004.0</v>
      </c>
      <c r="L720" s="7" t="s">
        <v>30</v>
      </c>
      <c r="M720" s="6"/>
      <c r="N720" s="3"/>
      <c r="O720" s="3"/>
      <c r="P720" s="3"/>
      <c r="Q720" s="3"/>
      <c r="R720" s="3"/>
    </row>
    <row r="721" ht="15.75" customHeight="1">
      <c r="A721" s="4" t="s">
        <v>3414</v>
      </c>
      <c r="B721" s="4" t="s">
        <v>3415</v>
      </c>
      <c r="C721" s="3"/>
      <c r="D721" s="3"/>
      <c r="E721" s="4" t="s">
        <v>3416</v>
      </c>
      <c r="F721" s="9" t="s">
        <v>3417</v>
      </c>
      <c r="G721" s="4" t="s">
        <v>260</v>
      </c>
      <c r="H721" s="4" t="s">
        <v>261</v>
      </c>
      <c r="I721" s="4" t="s">
        <v>262</v>
      </c>
      <c r="J721" s="4" t="s">
        <v>149</v>
      </c>
      <c r="K721" s="10">
        <v>2003.0</v>
      </c>
      <c r="L721" s="3"/>
      <c r="M721" s="4" t="s">
        <v>263</v>
      </c>
      <c r="N721" s="3"/>
      <c r="O721" s="3"/>
      <c r="P721" s="4" t="s">
        <v>8</v>
      </c>
      <c r="Q721" s="4" t="s">
        <v>264</v>
      </c>
      <c r="R721" s="3"/>
    </row>
    <row r="722" ht="15.75" customHeight="1">
      <c r="A722" s="6" t="s">
        <v>3418</v>
      </c>
      <c r="B722" s="6" t="s">
        <v>3419</v>
      </c>
      <c r="C722" s="6"/>
      <c r="D722" s="6"/>
      <c r="E722" s="6" t="s">
        <v>3420</v>
      </c>
      <c r="F722" s="7" t="s">
        <v>3421</v>
      </c>
      <c r="G722" s="8" t="s">
        <v>108</v>
      </c>
      <c r="H722" s="6" t="s">
        <v>27</v>
      </c>
      <c r="I722" s="6" t="s">
        <v>3422</v>
      </c>
      <c r="J722" s="3"/>
      <c r="K722" s="8">
        <v>2018.0</v>
      </c>
      <c r="L722" s="13" t="s">
        <v>30</v>
      </c>
      <c r="M722" s="3"/>
      <c r="N722" s="3"/>
      <c r="O722" s="6"/>
      <c r="P722" s="3"/>
      <c r="Q722" s="6"/>
      <c r="R722" s="6"/>
    </row>
    <row r="723" ht="15.75" customHeight="1">
      <c r="A723" s="6" t="s">
        <v>3423</v>
      </c>
      <c r="B723" s="6" t="s">
        <v>3424</v>
      </c>
      <c r="C723" s="6"/>
      <c r="D723" s="6"/>
      <c r="E723" s="6" t="s">
        <v>3425</v>
      </c>
      <c r="F723" s="7" t="s">
        <v>3426</v>
      </c>
      <c r="G723" s="8" t="s">
        <v>108</v>
      </c>
      <c r="H723" s="6" t="s">
        <v>27</v>
      </c>
      <c r="I723" s="6" t="s">
        <v>3427</v>
      </c>
      <c r="J723" s="6" t="s">
        <v>149</v>
      </c>
      <c r="K723" s="8">
        <v>2021.0</v>
      </c>
      <c r="L723" s="7" t="s">
        <v>30</v>
      </c>
      <c r="M723" s="6"/>
      <c r="N723" s="3"/>
      <c r="O723" s="6"/>
      <c r="P723" s="6"/>
      <c r="Q723" s="3"/>
      <c r="R723" s="3"/>
    </row>
    <row r="724" ht="15.75" customHeight="1">
      <c r="A724" s="6" t="s">
        <v>3428</v>
      </c>
      <c r="B724" s="6" t="s">
        <v>3429</v>
      </c>
      <c r="C724" s="6"/>
      <c r="D724" s="6"/>
      <c r="E724" s="6" t="s">
        <v>3430</v>
      </c>
      <c r="F724" s="7" t="s">
        <v>3277</v>
      </c>
      <c r="G724" s="8" t="s">
        <v>108</v>
      </c>
      <c r="H724" s="6" t="s">
        <v>27</v>
      </c>
      <c r="I724" s="6" t="s">
        <v>3431</v>
      </c>
      <c r="J724" s="6" t="s">
        <v>149</v>
      </c>
      <c r="K724" s="8">
        <v>2019.0</v>
      </c>
      <c r="L724" s="7" t="s">
        <v>30</v>
      </c>
      <c r="M724" s="6"/>
      <c r="N724" s="3"/>
      <c r="O724" s="3"/>
      <c r="P724" s="6"/>
      <c r="Q724" s="3"/>
      <c r="R724" s="3"/>
    </row>
    <row r="725" ht="15.75" customHeight="1">
      <c r="A725" s="6" t="s">
        <v>3432</v>
      </c>
      <c r="B725" s="6" t="s">
        <v>3433</v>
      </c>
      <c r="C725" s="6"/>
      <c r="D725" s="6"/>
      <c r="E725" s="6" t="s">
        <v>3434</v>
      </c>
      <c r="F725" s="3"/>
      <c r="G725" s="8" t="s">
        <v>48</v>
      </c>
      <c r="H725" s="6" t="s">
        <v>27</v>
      </c>
      <c r="I725" s="6" t="s">
        <v>3435</v>
      </c>
      <c r="J725" s="6" t="s">
        <v>29</v>
      </c>
      <c r="K725" s="8">
        <v>2018.0</v>
      </c>
      <c r="L725" s="7" t="s">
        <v>30</v>
      </c>
      <c r="M725" s="15"/>
      <c r="N725" s="6"/>
      <c r="O725" s="6"/>
      <c r="P725" s="6"/>
      <c r="Q725" s="3"/>
      <c r="R725" s="3"/>
    </row>
    <row r="726" ht="15.75" customHeight="1">
      <c r="A726" s="6" t="s">
        <v>3436</v>
      </c>
      <c r="B726" s="6" t="s">
        <v>3437</v>
      </c>
      <c r="C726" s="6"/>
      <c r="D726" s="6"/>
      <c r="E726" s="6" t="s">
        <v>3438</v>
      </c>
      <c r="F726" s="7" t="s">
        <v>3439</v>
      </c>
      <c r="G726" s="8" t="s">
        <v>108</v>
      </c>
      <c r="H726" s="6" t="s">
        <v>27</v>
      </c>
      <c r="I726" s="6" t="s">
        <v>3440</v>
      </c>
      <c r="J726" s="6" t="s">
        <v>3441</v>
      </c>
      <c r="K726" s="8">
        <v>2020.0</v>
      </c>
      <c r="L726" s="7" t="s">
        <v>30</v>
      </c>
      <c r="M726" s="6"/>
      <c r="N726" s="6"/>
      <c r="O726" s="3"/>
      <c r="P726" s="6"/>
      <c r="Q726" s="6"/>
      <c r="R726" s="3"/>
    </row>
    <row r="727" ht="15.75" customHeight="1">
      <c r="A727" s="6" t="s">
        <v>3442</v>
      </c>
      <c r="B727" s="6" t="s">
        <v>3443</v>
      </c>
      <c r="C727" s="6"/>
      <c r="D727" s="6"/>
      <c r="E727" s="6" t="s">
        <v>3444</v>
      </c>
      <c r="F727" s="7" t="s">
        <v>3445</v>
      </c>
      <c r="G727" s="8" t="s">
        <v>108</v>
      </c>
      <c r="H727" s="6" t="s">
        <v>27</v>
      </c>
      <c r="I727" s="6" t="s">
        <v>3446</v>
      </c>
      <c r="J727" s="6" t="s">
        <v>341</v>
      </c>
      <c r="K727" s="8">
        <v>1997.0</v>
      </c>
      <c r="L727" s="7" t="s">
        <v>30</v>
      </c>
      <c r="M727" s="3"/>
      <c r="N727" s="3"/>
      <c r="O727" s="3"/>
      <c r="P727" s="3"/>
      <c r="Q727" s="3"/>
      <c r="R727" s="3"/>
    </row>
    <row r="728" ht="15.75" customHeight="1">
      <c r="A728" s="6" t="s">
        <v>3447</v>
      </c>
      <c r="B728" s="6" t="s">
        <v>3448</v>
      </c>
      <c r="C728" s="6"/>
      <c r="D728" s="6"/>
      <c r="E728" s="6" t="s">
        <v>3449</v>
      </c>
      <c r="F728" s="7" t="s">
        <v>3450</v>
      </c>
      <c r="G728" s="8" t="s">
        <v>108</v>
      </c>
      <c r="H728" s="6" t="s">
        <v>27</v>
      </c>
      <c r="I728" s="6" t="s">
        <v>3451</v>
      </c>
      <c r="J728" s="6" t="s">
        <v>341</v>
      </c>
      <c r="K728" s="8">
        <v>1999.0</v>
      </c>
      <c r="L728" s="7" t="s">
        <v>30</v>
      </c>
      <c r="M728" s="3"/>
      <c r="N728" s="3"/>
      <c r="O728" s="3"/>
      <c r="P728" s="3"/>
      <c r="Q728" s="3"/>
      <c r="R728" s="3"/>
    </row>
    <row r="729" ht="15.75" customHeight="1">
      <c r="A729" s="6" t="s">
        <v>3452</v>
      </c>
      <c r="B729" s="6" t="s">
        <v>3453</v>
      </c>
      <c r="C729" s="6"/>
      <c r="D729" s="6"/>
      <c r="E729" s="6" t="s">
        <v>3454</v>
      </c>
      <c r="F729" s="7" t="s">
        <v>3455</v>
      </c>
      <c r="G729" s="8" t="s">
        <v>108</v>
      </c>
      <c r="H729" s="6" t="s">
        <v>27</v>
      </c>
      <c r="I729" s="6" t="s">
        <v>3456</v>
      </c>
      <c r="J729" s="6"/>
      <c r="K729" s="8">
        <v>2019.0</v>
      </c>
      <c r="L729" s="13" t="s">
        <v>30</v>
      </c>
      <c r="M729" s="3"/>
      <c r="N729" s="3"/>
      <c r="O729" s="3"/>
      <c r="P729" s="3"/>
      <c r="Q729" s="3"/>
      <c r="R729" s="3"/>
    </row>
    <row r="730" ht="15.75" customHeight="1">
      <c r="A730" s="6" t="s">
        <v>3457</v>
      </c>
      <c r="B730" s="6" t="s">
        <v>3458</v>
      </c>
      <c r="C730" s="6"/>
      <c r="D730" s="6"/>
      <c r="E730" s="6" t="s">
        <v>3459</v>
      </c>
      <c r="F730" s="7" t="s">
        <v>3460</v>
      </c>
      <c r="G730" s="8" t="s">
        <v>108</v>
      </c>
      <c r="H730" s="6" t="s">
        <v>27</v>
      </c>
      <c r="I730" s="6" t="s">
        <v>3461</v>
      </c>
      <c r="J730" s="6" t="s">
        <v>341</v>
      </c>
      <c r="K730" s="8">
        <v>2002.0</v>
      </c>
      <c r="L730" s="7" t="s">
        <v>30</v>
      </c>
      <c r="M730" s="3"/>
      <c r="N730" s="3"/>
      <c r="O730" s="3"/>
      <c r="P730" s="3"/>
      <c r="Q730" s="3"/>
      <c r="R730" s="3"/>
    </row>
    <row r="731" ht="15.75" customHeight="1">
      <c r="A731" s="4" t="s">
        <v>3462</v>
      </c>
      <c r="B731" s="4" t="s">
        <v>3463</v>
      </c>
      <c r="C731" s="3"/>
      <c r="D731" s="3"/>
      <c r="E731" s="4" t="s">
        <v>3464</v>
      </c>
      <c r="F731" s="9" t="s">
        <v>3465</v>
      </c>
      <c r="G731" s="4" t="s">
        <v>260</v>
      </c>
      <c r="H731" s="4" t="s">
        <v>261</v>
      </c>
      <c r="I731" s="4" t="s">
        <v>262</v>
      </c>
      <c r="J731" s="4" t="s">
        <v>149</v>
      </c>
      <c r="K731" s="10">
        <v>2019.0</v>
      </c>
      <c r="L731" s="3"/>
      <c r="M731" s="4" t="s">
        <v>263</v>
      </c>
      <c r="N731" s="3"/>
      <c r="O731" s="3"/>
      <c r="P731" s="4" t="s">
        <v>8</v>
      </c>
      <c r="Q731" s="4" t="s">
        <v>264</v>
      </c>
      <c r="R731" s="3"/>
    </row>
    <row r="732" ht="15.75" customHeight="1">
      <c r="A732" s="6" t="s">
        <v>3466</v>
      </c>
      <c r="B732" s="6" t="s">
        <v>3467</v>
      </c>
      <c r="C732" s="6"/>
      <c r="D732" s="6"/>
      <c r="E732" s="6" t="s">
        <v>3468</v>
      </c>
      <c r="F732" s="7" t="s">
        <v>3469</v>
      </c>
      <c r="G732" s="8" t="s">
        <v>108</v>
      </c>
      <c r="H732" s="6" t="s">
        <v>27</v>
      </c>
      <c r="I732" s="6" t="s">
        <v>3470</v>
      </c>
      <c r="J732" s="6" t="s">
        <v>341</v>
      </c>
      <c r="K732" s="8">
        <v>2006.0</v>
      </c>
      <c r="L732" s="7" t="s">
        <v>30</v>
      </c>
      <c r="M732" s="6"/>
      <c r="N732" s="3"/>
      <c r="O732" s="3"/>
      <c r="P732" s="3"/>
      <c r="Q732" s="3"/>
      <c r="R732" s="3"/>
    </row>
    <row r="733" ht="15.75" customHeight="1">
      <c r="A733" s="6" t="s">
        <v>3471</v>
      </c>
      <c r="B733" s="6" t="s">
        <v>3472</v>
      </c>
      <c r="C733" s="6"/>
      <c r="D733" s="6"/>
      <c r="E733" s="6" t="s">
        <v>3473</v>
      </c>
      <c r="F733" s="7" t="s">
        <v>3474</v>
      </c>
      <c r="G733" s="8" t="s">
        <v>48</v>
      </c>
      <c r="H733" s="6" t="s">
        <v>27</v>
      </c>
      <c r="I733" s="6" t="s">
        <v>3475</v>
      </c>
      <c r="J733" s="6" t="s">
        <v>29</v>
      </c>
      <c r="K733" s="8">
        <v>2023.0</v>
      </c>
      <c r="L733" s="7" t="s">
        <v>30</v>
      </c>
      <c r="M733" s="3"/>
      <c r="N733" s="6"/>
      <c r="O733" s="6"/>
      <c r="P733" s="6"/>
      <c r="Q733" s="6"/>
      <c r="R733" s="3"/>
    </row>
    <row r="734" ht="15.75" customHeight="1">
      <c r="A734" s="6" t="s">
        <v>3476</v>
      </c>
      <c r="B734" s="6" t="s">
        <v>3477</v>
      </c>
      <c r="C734" s="6"/>
      <c r="D734" s="6"/>
      <c r="E734" s="6" t="s">
        <v>3478</v>
      </c>
      <c r="F734" s="7" t="s">
        <v>3479</v>
      </c>
      <c r="G734" s="8" t="s">
        <v>108</v>
      </c>
      <c r="H734" s="6" t="s">
        <v>27</v>
      </c>
      <c r="I734" s="6" t="s">
        <v>3480</v>
      </c>
      <c r="J734" s="6" t="s">
        <v>29</v>
      </c>
      <c r="K734" s="8">
        <v>2015.0</v>
      </c>
      <c r="L734" s="7" t="s">
        <v>30</v>
      </c>
      <c r="M734" s="3"/>
      <c r="N734" s="6"/>
      <c r="O734" s="6"/>
      <c r="P734" s="6"/>
      <c r="Q734" s="3"/>
      <c r="R734" s="3"/>
    </row>
    <row r="735" ht="15.75" customHeight="1">
      <c r="A735" s="4" t="s">
        <v>3481</v>
      </c>
      <c r="B735" s="4" t="s">
        <v>3482</v>
      </c>
      <c r="C735" s="3"/>
      <c r="D735" s="3"/>
      <c r="E735" s="4" t="s">
        <v>3483</v>
      </c>
      <c r="F735" s="9" t="s">
        <v>3484</v>
      </c>
      <c r="G735" s="4" t="s">
        <v>260</v>
      </c>
      <c r="H735" s="4" t="s">
        <v>261</v>
      </c>
      <c r="I735" s="4" t="s">
        <v>3485</v>
      </c>
      <c r="J735" s="4" t="s">
        <v>295</v>
      </c>
      <c r="K735" s="10">
        <v>2012.0</v>
      </c>
      <c r="L735" s="3"/>
      <c r="M735" s="4" t="s">
        <v>263</v>
      </c>
      <c r="N735" s="3"/>
      <c r="O735" s="3"/>
      <c r="P735" s="4" t="s">
        <v>8</v>
      </c>
      <c r="Q735" s="4" t="s">
        <v>695</v>
      </c>
      <c r="R735" s="3"/>
    </row>
    <row r="736" ht="15.75" customHeight="1">
      <c r="A736" s="4" t="s">
        <v>3486</v>
      </c>
      <c r="B736" s="4" t="s">
        <v>3487</v>
      </c>
      <c r="C736" s="3"/>
      <c r="D736" s="3"/>
      <c r="E736" s="4" t="s">
        <v>3488</v>
      </c>
      <c r="F736" s="9" t="s">
        <v>3489</v>
      </c>
      <c r="G736" s="4" t="s">
        <v>260</v>
      </c>
      <c r="H736" s="4" t="s">
        <v>261</v>
      </c>
      <c r="I736" s="4" t="s">
        <v>582</v>
      </c>
      <c r="J736" s="4" t="s">
        <v>149</v>
      </c>
      <c r="K736" s="10">
        <v>2013.0</v>
      </c>
      <c r="L736" s="3"/>
      <c r="M736" s="4" t="s">
        <v>263</v>
      </c>
      <c r="N736" s="3"/>
      <c r="O736" s="3"/>
      <c r="P736" s="4" t="s">
        <v>8</v>
      </c>
      <c r="Q736" s="4" t="s">
        <v>264</v>
      </c>
      <c r="R736" s="3"/>
    </row>
    <row r="737" ht="15.75" customHeight="1">
      <c r="A737" s="4" t="s">
        <v>3490</v>
      </c>
      <c r="B737" s="4" t="s">
        <v>3491</v>
      </c>
      <c r="C737" s="3"/>
      <c r="D737" s="3"/>
      <c r="E737" s="4" t="s">
        <v>33</v>
      </c>
      <c r="F737" s="9" t="str">
        <f>"https://doi.org/"&amp;M737</f>
        <v>https://doi.org/10.1213/00000539-198705000-00011</v>
      </c>
      <c r="G737" s="10" t="s">
        <v>48</v>
      </c>
      <c r="H737" s="10" t="s">
        <v>35</v>
      </c>
      <c r="I737" s="4" t="s">
        <v>3492</v>
      </c>
      <c r="J737" s="4" t="s">
        <v>33</v>
      </c>
      <c r="K737" s="10">
        <v>1987.0</v>
      </c>
      <c r="L737" s="3" t="s">
        <v>33</v>
      </c>
      <c r="M737" s="4" t="s">
        <v>3493</v>
      </c>
      <c r="N737" s="3"/>
      <c r="O737" s="3"/>
      <c r="P737" s="3"/>
      <c r="Q737" s="3"/>
      <c r="R737" s="3"/>
    </row>
    <row r="738" ht="15.75" customHeight="1">
      <c r="A738" s="4" t="s">
        <v>3494</v>
      </c>
      <c r="B738" s="4" t="s">
        <v>3495</v>
      </c>
      <c r="C738" s="3"/>
      <c r="D738" s="3"/>
      <c r="E738" s="4" t="s">
        <v>3496</v>
      </c>
      <c r="F738" s="9" t="s">
        <v>3497</v>
      </c>
      <c r="G738" s="4" t="s">
        <v>41</v>
      </c>
      <c r="H738" s="4" t="s">
        <v>261</v>
      </c>
      <c r="I738" s="4" t="s">
        <v>3498</v>
      </c>
      <c r="J738" s="4" t="s">
        <v>149</v>
      </c>
      <c r="K738" s="10">
        <v>2015.0</v>
      </c>
      <c r="L738" s="3"/>
      <c r="M738" s="4" t="s">
        <v>263</v>
      </c>
      <c r="N738" s="3"/>
      <c r="O738" s="3"/>
      <c r="P738" s="4" t="s">
        <v>8</v>
      </c>
      <c r="Q738" s="18" t="s">
        <v>264</v>
      </c>
      <c r="R738" s="3"/>
    </row>
    <row r="739" ht="15.75" customHeight="1">
      <c r="A739" s="6" t="s">
        <v>3499</v>
      </c>
      <c r="B739" s="6" t="s">
        <v>3500</v>
      </c>
      <c r="C739" s="6"/>
      <c r="D739" s="6"/>
      <c r="E739" s="6" t="s">
        <v>3501</v>
      </c>
      <c r="F739" s="7" t="s">
        <v>3502</v>
      </c>
      <c r="G739" s="8" t="s">
        <v>108</v>
      </c>
      <c r="H739" s="6" t="s">
        <v>27</v>
      </c>
      <c r="I739" s="6" t="s">
        <v>3503</v>
      </c>
      <c r="J739" s="6" t="s">
        <v>149</v>
      </c>
      <c r="K739" s="8">
        <v>2021.0</v>
      </c>
      <c r="L739" s="13" t="s">
        <v>30</v>
      </c>
      <c r="M739" s="3"/>
      <c r="N739" s="3"/>
      <c r="O739" s="3"/>
      <c r="P739" s="3"/>
      <c r="Q739" s="3"/>
      <c r="R739" s="3"/>
    </row>
    <row r="740" ht="15.75" customHeight="1">
      <c r="A740" s="4" t="s">
        <v>3504</v>
      </c>
      <c r="B740" s="4" t="s">
        <v>3505</v>
      </c>
      <c r="C740" s="3"/>
      <c r="D740" s="3"/>
      <c r="E740" s="4" t="s">
        <v>33</v>
      </c>
      <c r="F740" s="9" t="str">
        <f>"https://doi.org/"&amp;M740</f>
        <v>https://doi.org/10.1300/J069v10n04_03</v>
      </c>
      <c r="G740" s="10" t="s">
        <v>34</v>
      </c>
      <c r="H740" s="10" t="s">
        <v>35</v>
      </c>
      <c r="I740" s="4" t="s">
        <v>3506</v>
      </c>
      <c r="J740" s="4" t="s">
        <v>33</v>
      </c>
      <c r="K740" s="10">
        <v>1991.0</v>
      </c>
      <c r="L740" s="3"/>
      <c r="M740" s="4" t="s">
        <v>3507</v>
      </c>
      <c r="N740" s="3"/>
      <c r="O740" s="3"/>
      <c r="P740" s="3"/>
      <c r="Q740" s="3"/>
      <c r="R740" s="3"/>
    </row>
    <row r="741" ht="15.75" customHeight="1">
      <c r="A741" s="4" t="s">
        <v>3508</v>
      </c>
      <c r="B741" s="4" t="s">
        <v>3509</v>
      </c>
      <c r="C741" s="4" t="s">
        <v>3510</v>
      </c>
      <c r="D741" s="4" t="s">
        <v>3511</v>
      </c>
      <c r="E741" s="4" t="s">
        <v>3512</v>
      </c>
      <c r="F741" s="5" t="str">
        <f>HYPERLINK("http://dx.doi.org/10.1080/00952990.2020.1771721","http://dx.doi.org/10.1080/00952990.2020.1771721")</f>
        <v>http://dx.doi.org/10.1080/00952990.2020.1771721</v>
      </c>
      <c r="G741" s="3"/>
      <c r="H741" s="3"/>
      <c r="I741" s="3"/>
      <c r="J741" s="3"/>
      <c r="K741" s="3"/>
      <c r="L741" s="3"/>
      <c r="M741" s="3"/>
      <c r="N741" s="3"/>
      <c r="O741" s="3"/>
      <c r="P741" s="3"/>
      <c r="Q741" s="3"/>
      <c r="R741" s="3"/>
    </row>
    <row r="742" ht="15.75" customHeight="1">
      <c r="A742" s="4" t="s">
        <v>3513</v>
      </c>
      <c r="B742" s="4" t="s">
        <v>3514</v>
      </c>
      <c r="C742" s="3"/>
      <c r="D742" s="3"/>
      <c r="E742" s="4" t="s">
        <v>33</v>
      </c>
      <c r="F742" s="9" t="str">
        <f>"https://doi.org/"&amp;M742</f>
        <v>https://doi.org/10.1080/00952990.2023.2176234</v>
      </c>
      <c r="G742" s="10" t="s">
        <v>58</v>
      </c>
      <c r="H742" s="10" t="s">
        <v>35</v>
      </c>
      <c r="I742" s="4" t="s">
        <v>3515</v>
      </c>
      <c r="J742" s="10" t="s">
        <v>33</v>
      </c>
      <c r="K742" s="10">
        <v>2023.0</v>
      </c>
      <c r="L742" s="10" t="s">
        <v>33</v>
      </c>
      <c r="M742" s="4" t="s">
        <v>3516</v>
      </c>
      <c r="N742" s="3"/>
      <c r="O742" s="3"/>
      <c r="P742" s="3"/>
      <c r="Q742" s="3"/>
      <c r="R742" s="3"/>
    </row>
    <row r="743" ht="15.75" customHeight="1">
      <c r="A743" s="4" t="s">
        <v>3517</v>
      </c>
      <c r="B743" s="4" t="s">
        <v>3518</v>
      </c>
      <c r="C743" s="3"/>
      <c r="D743" s="3"/>
      <c r="E743" s="4" t="s">
        <v>3519</v>
      </c>
      <c r="F743" s="9" t="s">
        <v>3520</v>
      </c>
      <c r="G743" s="4" t="s">
        <v>41</v>
      </c>
      <c r="H743" s="4" t="s">
        <v>261</v>
      </c>
      <c r="I743" s="4" t="s">
        <v>3200</v>
      </c>
      <c r="J743" s="4" t="s">
        <v>149</v>
      </c>
      <c r="K743" s="10">
        <v>2008.0</v>
      </c>
      <c r="L743" s="3"/>
      <c r="M743" s="4" t="s">
        <v>263</v>
      </c>
      <c r="N743" s="3"/>
      <c r="O743" s="3"/>
      <c r="P743" s="4" t="s">
        <v>8</v>
      </c>
      <c r="Q743" s="18" t="s">
        <v>264</v>
      </c>
      <c r="R743" s="3"/>
    </row>
    <row r="744" ht="15.75" customHeight="1">
      <c r="A744" s="4" t="s">
        <v>3521</v>
      </c>
      <c r="B744" s="4" t="s">
        <v>3522</v>
      </c>
      <c r="C744" s="3"/>
      <c r="D744" s="3"/>
      <c r="E744" s="4" t="s">
        <v>3523</v>
      </c>
      <c r="F744" s="9" t="s">
        <v>3524</v>
      </c>
      <c r="G744" s="4" t="s">
        <v>260</v>
      </c>
      <c r="H744" s="4" t="s">
        <v>261</v>
      </c>
      <c r="I744" s="4" t="s">
        <v>3485</v>
      </c>
      <c r="J744" s="4" t="s">
        <v>341</v>
      </c>
      <c r="K744" s="10">
        <v>2000.0</v>
      </c>
      <c r="L744" s="3"/>
      <c r="M744" s="4" t="s">
        <v>263</v>
      </c>
      <c r="N744" s="3"/>
      <c r="O744" s="3"/>
      <c r="P744" s="4" t="s">
        <v>8</v>
      </c>
      <c r="Q744" s="4" t="s">
        <v>611</v>
      </c>
      <c r="R744" s="3"/>
    </row>
    <row r="745" ht="15.75" customHeight="1">
      <c r="A745" s="6" t="s">
        <v>3525</v>
      </c>
      <c r="B745" s="6" t="s">
        <v>3526</v>
      </c>
      <c r="C745" s="6"/>
      <c r="D745" s="6"/>
      <c r="E745" s="6" t="s">
        <v>3527</v>
      </c>
      <c r="F745" s="7" t="s">
        <v>3528</v>
      </c>
      <c r="G745" s="8" t="s">
        <v>108</v>
      </c>
      <c r="H745" s="6" t="s">
        <v>27</v>
      </c>
      <c r="I745" s="6" t="s">
        <v>3529</v>
      </c>
      <c r="J745" s="6" t="s">
        <v>341</v>
      </c>
      <c r="K745" s="8">
        <v>2015.0</v>
      </c>
      <c r="L745" s="7" t="s">
        <v>30</v>
      </c>
      <c r="M745" s="6"/>
      <c r="N745" s="6"/>
      <c r="O745" s="3"/>
      <c r="P745" s="3"/>
      <c r="Q745" s="3"/>
      <c r="R745" s="3"/>
    </row>
    <row r="746" ht="15.75" customHeight="1">
      <c r="A746" s="6" t="s">
        <v>3530</v>
      </c>
      <c r="B746" s="6" t="s">
        <v>3531</v>
      </c>
      <c r="C746" s="6"/>
      <c r="D746" s="6"/>
      <c r="E746" s="6" t="s">
        <v>3532</v>
      </c>
      <c r="F746" s="7" t="s">
        <v>3533</v>
      </c>
      <c r="G746" s="8" t="s">
        <v>108</v>
      </c>
      <c r="H746" s="6" t="s">
        <v>27</v>
      </c>
      <c r="I746" s="6" t="s">
        <v>3534</v>
      </c>
      <c r="J746" s="6" t="s">
        <v>149</v>
      </c>
      <c r="K746" s="8">
        <v>2017.0</v>
      </c>
      <c r="L746" s="7" t="s">
        <v>30</v>
      </c>
      <c r="M746" s="3"/>
      <c r="N746" s="3"/>
      <c r="O746" s="6"/>
      <c r="P746" s="6"/>
      <c r="Q746" s="3"/>
      <c r="R746" s="6"/>
    </row>
    <row r="747" ht="15.75" customHeight="1">
      <c r="A747" s="4" t="s">
        <v>3535</v>
      </c>
      <c r="B747" s="4" t="s">
        <v>3536</v>
      </c>
      <c r="C747" s="3"/>
      <c r="D747" s="3"/>
      <c r="E747" s="4" t="s">
        <v>3537</v>
      </c>
      <c r="F747" s="3"/>
      <c r="G747" s="4" t="s">
        <v>260</v>
      </c>
      <c r="H747" s="4" t="s">
        <v>261</v>
      </c>
      <c r="I747" s="3"/>
      <c r="J747" s="4" t="s">
        <v>295</v>
      </c>
      <c r="K747" s="10">
        <v>2020.0</v>
      </c>
      <c r="L747" s="3"/>
      <c r="M747" s="4" t="s">
        <v>586</v>
      </c>
      <c r="N747" s="3"/>
      <c r="O747" s="3"/>
      <c r="P747" s="4" t="s">
        <v>587</v>
      </c>
      <c r="Q747" s="4" t="s">
        <v>588</v>
      </c>
      <c r="R747" s="3"/>
    </row>
    <row r="748" ht="15.75" customHeight="1">
      <c r="A748" s="4" t="s">
        <v>3538</v>
      </c>
      <c r="B748" s="4" t="s">
        <v>3539</v>
      </c>
      <c r="C748" s="3"/>
      <c r="D748" s="3"/>
      <c r="E748" s="4" t="s">
        <v>3540</v>
      </c>
      <c r="F748" s="9" t="s">
        <v>3541</v>
      </c>
      <c r="G748" s="4" t="s">
        <v>54</v>
      </c>
      <c r="H748" s="4" t="s">
        <v>261</v>
      </c>
      <c r="I748" s="4" t="s">
        <v>262</v>
      </c>
      <c r="J748" s="4" t="s">
        <v>149</v>
      </c>
      <c r="K748" s="10">
        <v>2017.0</v>
      </c>
      <c r="L748" s="3"/>
      <c r="M748" s="4" t="s">
        <v>263</v>
      </c>
      <c r="N748" s="3"/>
      <c r="O748" s="3"/>
      <c r="P748" s="4" t="s">
        <v>8</v>
      </c>
      <c r="Q748" s="4" t="s">
        <v>264</v>
      </c>
      <c r="R748" s="3"/>
    </row>
    <row r="749" ht="15.75" customHeight="1">
      <c r="A749" s="4" t="s">
        <v>3542</v>
      </c>
      <c r="B749" s="4" t="s">
        <v>3543</v>
      </c>
      <c r="C749" s="3"/>
      <c r="D749" s="3"/>
      <c r="E749" s="4" t="s">
        <v>33</v>
      </c>
      <c r="F749" s="9" t="str">
        <f>"https://doi.org/"&amp;M749</f>
        <v>https://doi.org/10.1016/j.drugalcdep.2020.108005</v>
      </c>
      <c r="G749" s="10" t="s">
        <v>34</v>
      </c>
      <c r="H749" s="10" t="s">
        <v>35</v>
      </c>
      <c r="I749" s="4" t="s">
        <v>3544</v>
      </c>
      <c r="J749" s="4" t="s">
        <v>33</v>
      </c>
      <c r="K749" s="10">
        <v>2020.0</v>
      </c>
      <c r="L749" s="4" t="s">
        <v>3545</v>
      </c>
      <c r="M749" s="4" t="s">
        <v>3546</v>
      </c>
      <c r="N749" s="3"/>
      <c r="O749" s="3"/>
      <c r="P749" s="3"/>
      <c r="Q749" s="3"/>
      <c r="R749" s="3"/>
    </row>
    <row r="750" ht="15.75" customHeight="1">
      <c r="A750" s="4" t="s">
        <v>3547</v>
      </c>
      <c r="B750" s="4" t="s">
        <v>3548</v>
      </c>
      <c r="C750" s="3"/>
      <c r="D750" s="3"/>
      <c r="E750" s="4" t="s">
        <v>3549</v>
      </c>
      <c r="F750" s="9" t="s">
        <v>3550</v>
      </c>
      <c r="G750" s="4" t="s">
        <v>260</v>
      </c>
      <c r="H750" s="4" t="s">
        <v>261</v>
      </c>
      <c r="I750" s="4" t="s">
        <v>262</v>
      </c>
      <c r="J750" s="4" t="s">
        <v>149</v>
      </c>
      <c r="K750" s="10">
        <v>2018.0</v>
      </c>
      <c r="L750" s="3"/>
      <c r="M750" s="4" t="s">
        <v>263</v>
      </c>
      <c r="N750" s="3"/>
      <c r="O750" s="3"/>
      <c r="P750" s="4" t="s">
        <v>8</v>
      </c>
      <c r="Q750" s="4" t="s">
        <v>264</v>
      </c>
      <c r="R750" s="3"/>
    </row>
    <row r="751" ht="15.75" customHeight="1">
      <c r="A751" s="4" t="s">
        <v>3551</v>
      </c>
      <c r="B751" s="4" t="s">
        <v>3552</v>
      </c>
      <c r="C751" s="3"/>
      <c r="D751" s="3"/>
      <c r="E751" s="4" t="s">
        <v>3553</v>
      </c>
      <c r="F751" s="9" t="s">
        <v>3554</v>
      </c>
      <c r="G751" s="4" t="s">
        <v>48</v>
      </c>
      <c r="H751" s="4" t="s">
        <v>261</v>
      </c>
      <c r="I751" s="4" t="s">
        <v>1882</v>
      </c>
      <c r="J751" s="4" t="s">
        <v>149</v>
      </c>
      <c r="K751" s="10">
        <v>2020.0</v>
      </c>
      <c r="L751" s="3"/>
      <c r="M751" s="4" t="s">
        <v>263</v>
      </c>
      <c r="N751" s="3"/>
      <c r="O751" s="3"/>
      <c r="P751" s="4" t="s">
        <v>8</v>
      </c>
      <c r="Q751" s="4" t="s">
        <v>264</v>
      </c>
      <c r="R751" s="3"/>
    </row>
    <row r="752" ht="15.75" customHeight="1">
      <c r="A752" s="4" t="s">
        <v>3555</v>
      </c>
      <c r="B752" s="4" t="s">
        <v>3556</v>
      </c>
      <c r="C752" s="3"/>
      <c r="D752" s="3"/>
      <c r="E752" s="10" t="s">
        <v>33</v>
      </c>
      <c r="F752" s="9" t="str">
        <f>"https://doi.org/"&amp;M752</f>
        <v>https://doi.org/10.3109/10826081003777550</v>
      </c>
      <c r="G752" s="10" t="s">
        <v>41</v>
      </c>
      <c r="H752" s="10" t="s">
        <v>35</v>
      </c>
      <c r="I752" s="4" t="s">
        <v>3557</v>
      </c>
      <c r="J752" s="10" t="s">
        <v>33</v>
      </c>
      <c r="K752" s="10">
        <v>2010.0</v>
      </c>
      <c r="L752" s="4" t="s">
        <v>33</v>
      </c>
      <c r="M752" s="4" t="s">
        <v>3558</v>
      </c>
      <c r="N752" s="11"/>
      <c r="O752" s="3"/>
      <c r="P752" s="3"/>
      <c r="Q752" s="12"/>
      <c r="R752" s="3"/>
    </row>
    <row r="753" ht="15.75" customHeight="1">
      <c r="A753" s="4" t="s">
        <v>3559</v>
      </c>
      <c r="B753" s="4" t="s">
        <v>3560</v>
      </c>
      <c r="C753" s="3"/>
      <c r="D753" s="3"/>
      <c r="E753" s="4" t="s">
        <v>3561</v>
      </c>
      <c r="F753" s="9" t="s">
        <v>3562</v>
      </c>
      <c r="G753" s="4" t="s">
        <v>260</v>
      </c>
      <c r="H753" s="4" t="s">
        <v>261</v>
      </c>
      <c r="I753" s="4" t="s">
        <v>3563</v>
      </c>
      <c r="J753" s="4" t="s">
        <v>149</v>
      </c>
      <c r="K753" s="10">
        <v>2019.0</v>
      </c>
      <c r="L753" s="3"/>
      <c r="M753" s="4" t="s">
        <v>263</v>
      </c>
      <c r="N753" s="3"/>
      <c r="O753" s="3"/>
      <c r="P753" s="4" t="s">
        <v>8</v>
      </c>
      <c r="Q753" s="4" t="s">
        <v>264</v>
      </c>
      <c r="R753" s="3"/>
    </row>
    <row r="754" ht="15.75" customHeight="1">
      <c r="A754" s="6" t="s">
        <v>3564</v>
      </c>
      <c r="B754" s="6" t="s">
        <v>3565</v>
      </c>
      <c r="C754" s="6"/>
      <c r="D754" s="6"/>
      <c r="E754" s="6" t="s">
        <v>3566</v>
      </c>
      <c r="F754" s="7" t="s">
        <v>3567</v>
      </c>
      <c r="G754" s="8" t="s">
        <v>108</v>
      </c>
      <c r="H754" s="6" t="s">
        <v>27</v>
      </c>
      <c r="I754" s="6" t="s">
        <v>3568</v>
      </c>
      <c r="J754" s="6" t="s">
        <v>29</v>
      </c>
      <c r="K754" s="8">
        <v>2017.0</v>
      </c>
      <c r="L754" s="7" t="s">
        <v>30</v>
      </c>
      <c r="M754" s="3"/>
      <c r="N754" s="3"/>
      <c r="O754" s="6"/>
      <c r="P754" s="6"/>
      <c r="Q754" s="6"/>
      <c r="R754" s="6"/>
    </row>
    <row r="755" ht="15.75" customHeight="1">
      <c r="A755" s="4" t="s">
        <v>3569</v>
      </c>
      <c r="B755" s="4" t="s">
        <v>3570</v>
      </c>
      <c r="C755" s="4" t="s">
        <v>3571</v>
      </c>
      <c r="D755" s="4" t="s">
        <v>3572</v>
      </c>
      <c r="E755" s="4" t="s">
        <v>3573</v>
      </c>
      <c r="F755" s="5" t="str">
        <f>HYPERLINK("http://dx.doi.org/10.1111/dar.13126","http://dx.doi.org/10.1111/dar.13126")</f>
        <v>http://dx.doi.org/10.1111/dar.13126</v>
      </c>
      <c r="G755" s="3"/>
      <c r="H755" s="3"/>
      <c r="I755" s="3"/>
      <c r="J755" s="3"/>
      <c r="K755" s="3"/>
      <c r="L755" s="3"/>
      <c r="M755" s="3"/>
      <c r="N755" s="3"/>
      <c r="O755" s="3"/>
      <c r="P755" s="3"/>
      <c r="Q755" s="3"/>
      <c r="R755" s="3"/>
    </row>
    <row r="756" ht="15.75" customHeight="1">
      <c r="A756" s="6" t="s">
        <v>3574</v>
      </c>
      <c r="B756" s="6" t="s">
        <v>3575</v>
      </c>
      <c r="C756" s="6"/>
      <c r="D756" s="6"/>
      <c r="E756" s="6" t="s">
        <v>3576</v>
      </c>
      <c r="F756" s="7" t="s">
        <v>3577</v>
      </c>
      <c r="G756" s="8" t="s">
        <v>108</v>
      </c>
      <c r="H756" s="6" t="s">
        <v>27</v>
      </c>
      <c r="I756" s="6" t="s">
        <v>3578</v>
      </c>
      <c r="J756" s="6" t="s">
        <v>149</v>
      </c>
      <c r="K756" s="8">
        <v>2022.0</v>
      </c>
      <c r="L756" s="7" t="s">
        <v>30</v>
      </c>
      <c r="M756" s="6"/>
      <c r="N756" s="6"/>
      <c r="O756" s="3"/>
      <c r="P756" s="3"/>
      <c r="Q756" s="3"/>
      <c r="R756" s="3"/>
    </row>
    <row r="757" ht="15.75" customHeight="1">
      <c r="A757" s="6" t="s">
        <v>3579</v>
      </c>
      <c r="B757" s="6" t="s">
        <v>3580</v>
      </c>
      <c r="C757" s="6"/>
      <c r="D757" s="6"/>
      <c r="E757" s="6" t="s">
        <v>3581</v>
      </c>
      <c r="F757" s="7" t="s">
        <v>3582</v>
      </c>
      <c r="G757" s="8" t="s">
        <v>108</v>
      </c>
      <c r="H757" s="6" t="s">
        <v>27</v>
      </c>
      <c r="I757" s="6" t="s">
        <v>3583</v>
      </c>
      <c r="J757" s="6" t="s">
        <v>29</v>
      </c>
      <c r="K757" s="8">
        <v>2021.0</v>
      </c>
      <c r="L757" s="13" t="s">
        <v>30</v>
      </c>
      <c r="M757" s="6"/>
      <c r="N757" s="6"/>
      <c r="O757" s="6"/>
      <c r="P757" s="6"/>
      <c r="Q757" s="3"/>
      <c r="R757" s="6"/>
    </row>
    <row r="758" ht="15.75" customHeight="1">
      <c r="A758" s="6" t="s">
        <v>3584</v>
      </c>
      <c r="B758" s="6" t="s">
        <v>3585</v>
      </c>
      <c r="C758" s="6"/>
      <c r="D758" s="6"/>
      <c r="E758" s="6" t="s">
        <v>3586</v>
      </c>
      <c r="F758" s="7" t="s">
        <v>3587</v>
      </c>
      <c r="G758" s="8" t="s">
        <v>108</v>
      </c>
      <c r="H758" s="6" t="s">
        <v>27</v>
      </c>
      <c r="I758" s="6" t="s">
        <v>3588</v>
      </c>
      <c r="J758" s="6" t="s">
        <v>1466</v>
      </c>
      <c r="K758" s="8">
        <v>2017.0</v>
      </c>
      <c r="L758" s="7" t="s">
        <v>30</v>
      </c>
      <c r="M758" s="3"/>
      <c r="N758" s="3"/>
      <c r="O758" s="6"/>
      <c r="P758" s="6"/>
      <c r="Q758" s="3"/>
      <c r="R758" s="6"/>
    </row>
    <row r="759" ht="15.75" customHeight="1">
      <c r="A759" s="6" t="s">
        <v>3589</v>
      </c>
      <c r="B759" s="6" t="s">
        <v>3590</v>
      </c>
      <c r="C759" s="6"/>
      <c r="D759" s="6"/>
      <c r="E759" s="6" t="s">
        <v>3591</v>
      </c>
      <c r="F759" s="7" t="s">
        <v>3592</v>
      </c>
      <c r="G759" s="8" t="s">
        <v>108</v>
      </c>
      <c r="H759" s="6" t="s">
        <v>27</v>
      </c>
      <c r="I759" s="6" t="s">
        <v>3593</v>
      </c>
      <c r="J759" s="6" t="s">
        <v>341</v>
      </c>
      <c r="K759" s="8">
        <v>2017.0</v>
      </c>
      <c r="L759" s="7" t="s">
        <v>30</v>
      </c>
      <c r="M759" s="3"/>
      <c r="N759" s="3"/>
      <c r="O759" s="6"/>
      <c r="P759" s="6"/>
      <c r="Q759" s="3"/>
      <c r="R759" s="6"/>
    </row>
    <row r="760" ht="15.75" customHeight="1">
      <c r="A760" s="4" t="s">
        <v>3594</v>
      </c>
      <c r="B760" s="4" t="s">
        <v>3595</v>
      </c>
      <c r="C760" s="4" t="s">
        <v>3596</v>
      </c>
      <c r="D760" s="4" t="s">
        <v>3597</v>
      </c>
      <c r="E760" s="4" t="s">
        <v>3598</v>
      </c>
      <c r="F760" s="5" t="str">
        <f>HYPERLINK("http://dx.doi.org/10.1016/j.drugpo.2021.103288","http://dx.doi.org/10.1016/j.drugpo.2021.103288")</f>
        <v>http://dx.doi.org/10.1016/j.drugpo.2021.103288</v>
      </c>
      <c r="G760" s="3"/>
      <c r="H760" s="3"/>
      <c r="I760" s="3"/>
      <c r="J760" s="3"/>
      <c r="K760" s="3"/>
      <c r="L760" s="3"/>
      <c r="M760" s="3"/>
      <c r="N760" s="3"/>
      <c r="O760" s="3"/>
      <c r="P760" s="3"/>
      <c r="Q760" s="3"/>
      <c r="R760" s="3"/>
    </row>
    <row r="761" ht="15.75" customHeight="1">
      <c r="A761" s="4" t="s">
        <v>3599</v>
      </c>
      <c r="B761" s="4" t="s">
        <v>3600</v>
      </c>
      <c r="C761" s="3"/>
      <c r="D761" s="3"/>
      <c r="E761" s="4" t="s">
        <v>3601</v>
      </c>
      <c r="F761" s="9" t="s">
        <v>3602</v>
      </c>
      <c r="G761" s="4" t="s">
        <v>26</v>
      </c>
      <c r="H761" s="4" t="s">
        <v>261</v>
      </c>
      <c r="I761" s="4" t="s">
        <v>610</v>
      </c>
      <c r="J761" s="4" t="s">
        <v>341</v>
      </c>
      <c r="K761" s="10">
        <v>2023.0</v>
      </c>
      <c r="L761" s="3"/>
      <c r="M761" s="4" t="s">
        <v>8</v>
      </c>
      <c r="N761" s="3"/>
      <c r="O761" s="3"/>
      <c r="P761" s="4" t="s">
        <v>8</v>
      </c>
      <c r="Q761" s="4" t="s">
        <v>611</v>
      </c>
      <c r="R761" s="3"/>
    </row>
    <row r="762" ht="15.75" customHeight="1">
      <c r="A762" s="6" t="s">
        <v>3603</v>
      </c>
      <c r="B762" s="6" t="s">
        <v>3604</v>
      </c>
      <c r="C762" s="6"/>
      <c r="D762" s="6"/>
      <c r="E762" s="6" t="s">
        <v>3605</v>
      </c>
      <c r="F762" s="7" t="s">
        <v>3606</v>
      </c>
      <c r="G762" s="8" t="s">
        <v>108</v>
      </c>
      <c r="H762" s="6" t="s">
        <v>27</v>
      </c>
      <c r="I762" s="6" t="s">
        <v>3607</v>
      </c>
      <c r="J762" s="3"/>
      <c r="K762" s="8">
        <v>2022.0</v>
      </c>
      <c r="L762" s="21" t="s">
        <v>30</v>
      </c>
      <c r="M762" s="6"/>
      <c r="N762" s="3"/>
      <c r="O762" s="6"/>
      <c r="P762" s="3"/>
      <c r="Q762" s="6"/>
      <c r="R762" s="3"/>
    </row>
    <row r="763" ht="15.75" customHeight="1">
      <c r="A763" s="6" t="s">
        <v>3608</v>
      </c>
      <c r="B763" s="6" t="s">
        <v>3609</v>
      </c>
      <c r="C763" s="6"/>
      <c r="D763" s="6"/>
      <c r="E763" s="6" t="s">
        <v>3610</v>
      </c>
      <c r="F763" s="7" t="s">
        <v>3611</v>
      </c>
      <c r="G763" s="8" t="s">
        <v>108</v>
      </c>
      <c r="H763" s="6" t="s">
        <v>27</v>
      </c>
      <c r="I763" s="6" t="s">
        <v>3612</v>
      </c>
      <c r="J763" s="6" t="s">
        <v>488</v>
      </c>
      <c r="K763" s="8">
        <v>2000.0</v>
      </c>
      <c r="L763" s="7" t="s">
        <v>30</v>
      </c>
      <c r="M763" s="3"/>
      <c r="N763" s="3"/>
      <c r="O763" s="3"/>
      <c r="P763" s="3"/>
      <c r="Q763" s="3"/>
      <c r="R763" s="3"/>
    </row>
    <row r="764" ht="15.75" customHeight="1">
      <c r="A764" s="6" t="s">
        <v>3613</v>
      </c>
      <c r="B764" s="6" t="s">
        <v>3614</v>
      </c>
      <c r="C764" s="6"/>
      <c r="D764" s="6"/>
      <c r="E764" s="6" t="s">
        <v>3615</v>
      </c>
      <c r="F764" s="7" t="s">
        <v>3616</v>
      </c>
      <c r="G764" s="8" t="s">
        <v>108</v>
      </c>
      <c r="H764" s="6" t="s">
        <v>27</v>
      </c>
      <c r="I764" s="6" t="s">
        <v>3617</v>
      </c>
      <c r="J764" s="6" t="s">
        <v>29</v>
      </c>
      <c r="K764" s="8">
        <v>2020.0</v>
      </c>
      <c r="L764" s="7" t="s">
        <v>30</v>
      </c>
      <c r="M764" s="6"/>
      <c r="N764" s="6"/>
      <c r="O764" s="3"/>
      <c r="P764" s="6"/>
      <c r="Q764" s="3"/>
      <c r="R764" s="6"/>
    </row>
    <row r="765" ht="15.75" customHeight="1">
      <c r="A765" s="4" t="s">
        <v>3618</v>
      </c>
      <c r="B765" s="4" t="s">
        <v>3619</v>
      </c>
      <c r="C765" s="3"/>
      <c r="D765" s="3"/>
      <c r="E765" s="4" t="s">
        <v>3620</v>
      </c>
      <c r="F765" s="9" t="s">
        <v>3621</v>
      </c>
      <c r="G765" s="4" t="s">
        <v>260</v>
      </c>
      <c r="H765" s="4" t="s">
        <v>261</v>
      </c>
      <c r="I765" s="4" t="s">
        <v>3622</v>
      </c>
      <c r="J765" s="4" t="s">
        <v>341</v>
      </c>
      <c r="K765" s="10">
        <v>2010.0</v>
      </c>
      <c r="L765" s="3"/>
      <c r="M765" s="4" t="s">
        <v>263</v>
      </c>
      <c r="N765" s="3"/>
      <c r="O765" s="3"/>
      <c r="P765" s="4" t="s">
        <v>8</v>
      </c>
      <c r="Q765" s="4" t="s">
        <v>611</v>
      </c>
      <c r="R765" s="3"/>
    </row>
    <row r="766" ht="15.75" customHeight="1">
      <c r="A766" s="4" t="s">
        <v>3623</v>
      </c>
      <c r="B766" s="4" t="s">
        <v>3624</v>
      </c>
      <c r="C766" s="3"/>
      <c r="D766" s="3"/>
      <c r="E766" s="4" t="s">
        <v>3625</v>
      </c>
      <c r="F766" s="9" t="s">
        <v>3626</v>
      </c>
      <c r="G766" s="4" t="s">
        <v>260</v>
      </c>
      <c r="H766" s="4" t="s">
        <v>261</v>
      </c>
      <c r="I766" s="4" t="s">
        <v>3627</v>
      </c>
      <c r="J766" s="4" t="s">
        <v>295</v>
      </c>
      <c r="K766" s="10">
        <v>2007.0</v>
      </c>
      <c r="L766" s="3"/>
      <c r="M766" s="4" t="s">
        <v>263</v>
      </c>
      <c r="N766" s="3"/>
      <c r="O766" s="3"/>
      <c r="P766" s="4" t="s">
        <v>8</v>
      </c>
      <c r="Q766" s="4" t="s">
        <v>695</v>
      </c>
      <c r="R766" s="3"/>
    </row>
    <row r="767" ht="15.75" customHeight="1">
      <c r="A767" s="6" t="s">
        <v>3628</v>
      </c>
      <c r="B767" s="6" t="s">
        <v>3629</v>
      </c>
      <c r="C767" s="6"/>
      <c r="D767" s="6"/>
      <c r="E767" s="6" t="s">
        <v>3630</v>
      </c>
      <c r="F767" s="7" t="s">
        <v>3631</v>
      </c>
      <c r="G767" s="8" t="s">
        <v>108</v>
      </c>
      <c r="H767" s="6" t="s">
        <v>27</v>
      </c>
      <c r="I767" s="6" t="s">
        <v>3632</v>
      </c>
      <c r="J767" s="6" t="s">
        <v>149</v>
      </c>
      <c r="K767" s="8">
        <v>2013.0</v>
      </c>
      <c r="L767" s="7" t="s">
        <v>30</v>
      </c>
      <c r="M767" s="6"/>
      <c r="N767" s="3"/>
      <c r="O767" s="3"/>
      <c r="P767" s="6"/>
      <c r="Q767" s="3"/>
      <c r="R767" s="3"/>
    </row>
    <row r="768" ht="15.75" customHeight="1">
      <c r="A768" s="6" t="s">
        <v>3633</v>
      </c>
      <c r="B768" s="6" t="s">
        <v>3634</v>
      </c>
      <c r="C768" s="6"/>
      <c r="D768" s="6"/>
      <c r="E768" s="6" t="s">
        <v>3635</v>
      </c>
      <c r="F768" s="7" t="s">
        <v>3636</v>
      </c>
      <c r="G768" s="8" t="s">
        <v>108</v>
      </c>
      <c r="H768" s="6" t="s">
        <v>27</v>
      </c>
      <c r="I768" s="6" t="s">
        <v>3637</v>
      </c>
      <c r="J768" s="3"/>
      <c r="K768" s="8">
        <v>2010.0</v>
      </c>
      <c r="L768" s="7" t="s">
        <v>30</v>
      </c>
      <c r="M768" s="3"/>
      <c r="N768" s="3"/>
      <c r="O768" s="6"/>
      <c r="P768" s="6"/>
      <c r="Q768" s="6"/>
      <c r="R768" s="6"/>
    </row>
    <row r="769" ht="15.75" customHeight="1">
      <c r="A769" s="4" t="s">
        <v>3638</v>
      </c>
      <c r="B769" s="4" t="s">
        <v>3639</v>
      </c>
      <c r="C769" s="3"/>
      <c r="D769" s="3"/>
      <c r="E769" s="4" t="s">
        <v>3640</v>
      </c>
      <c r="F769" s="3"/>
      <c r="G769" s="4" t="s">
        <v>41</v>
      </c>
      <c r="H769" s="4" t="s">
        <v>261</v>
      </c>
      <c r="I769" s="3"/>
      <c r="J769" s="4" t="s">
        <v>295</v>
      </c>
      <c r="K769" s="10">
        <v>1997.0</v>
      </c>
      <c r="L769" s="3"/>
      <c r="M769" s="4" t="s">
        <v>586</v>
      </c>
      <c r="N769" s="3"/>
      <c r="O769" s="3"/>
      <c r="P769" s="4" t="s">
        <v>587</v>
      </c>
      <c r="Q769" s="18" t="s">
        <v>588</v>
      </c>
      <c r="R769" s="3"/>
    </row>
    <row r="770" ht="15.75" customHeight="1">
      <c r="A770" s="6" t="s">
        <v>3641</v>
      </c>
      <c r="B770" s="6" t="s">
        <v>3642</v>
      </c>
      <c r="C770" s="6"/>
      <c r="D770" s="6"/>
      <c r="E770" s="17" t="s">
        <v>3643</v>
      </c>
      <c r="F770" s="7" t="s">
        <v>3644</v>
      </c>
      <c r="G770" s="8" t="s">
        <v>108</v>
      </c>
      <c r="H770" s="6" t="s">
        <v>27</v>
      </c>
      <c r="I770" s="6" t="s">
        <v>3645</v>
      </c>
      <c r="J770" s="3"/>
      <c r="K770" s="8">
        <v>2011.0</v>
      </c>
      <c r="L770" s="7" t="s">
        <v>30</v>
      </c>
      <c r="M770" s="6"/>
      <c r="N770" s="6"/>
      <c r="O770" s="3"/>
      <c r="P770" s="6"/>
      <c r="Q770" s="6"/>
      <c r="R770" s="6"/>
    </row>
    <row r="771" ht="15.75" customHeight="1">
      <c r="A771" s="6" t="s">
        <v>3646</v>
      </c>
      <c r="B771" s="6" t="s">
        <v>3647</v>
      </c>
      <c r="C771" s="6"/>
      <c r="D771" s="6"/>
      <c r="E771" s="6" t="s">
        <v>3648</v>
      </c>
      <c r="F771" s="7" t="s">
        <v>3649</v>
      </c>
      <c r="G771" s="8" t="s">
        <v>108</v>
      </c>
      <c r="H771" s="6" t="s">
        <v>27</v>
      </c>
      <c r="I771" s="6" t="s">
        <v>3650</v>
      </c>
      <c r="J771" s="3"/>
      <c r="K771" s="8">
        <v>2018.0</v>
      </c>
      <c r="L771" s="13" t="s">
        <v>30</v>
      </c>
      <c r="M771" s="6"/>
      <c r="N771" s="6"/>
      <c r="O771" s="6"/>
      <c r="P771" s="6"/>
      <c r="Q771" s="6"/>
      <c r="R771" s="6"/>
    </row>
    <row r="772" ht="15.75" customHeight="1">
      <c r="A772" s="6" t="s">
        <v>3651</v>
      </c>
      <c r="B772" s="6" t="s">
        <v>3652</v>
      </c>
      <c r="C772" s="6"/>
      <c r="D772" s="6"/>
      <c r="E772" s="6" t="s">
        <v>3653</v>
      </c>
      <c r="F772" s="7" t="s">
        <v>3654</v>
      </c>
      <c r="G772" s="8" t="s">
        <v>48</v>
      </c>
      <c r="H772" s="6" t="s">
        <v>27</v>
      </c>
      <c r="I772" s="6" t="s">
        <v>3655</v>
      </c>
      <c r="J772" s="6" t="s">
        <v>341</v>
      </c>
      <c r="K772" s="8">
        <v>2022.0</v>
      </c>
      <c r="L772" s="7" t="s">
        <v>30</v>
      </c>
      <c r="M772" s="6"/>
      <c r="N772" s="6"/>
      <c r="O772" s="6"/>
      <c r="P772" s="6"/>
      <c r="Q772" s="6"/>
      <c r="R772" s="6"/>
    </row>
    <row r="773" ht="15.75" customHeight="1">
      <c r="A773" s="4" t="s">
        <v>3656</v>
      </c>
      <c r="B773" s="4" t="s">
        <v>3657</v>
      </c>
      <c r="C773" s="3"/>
      <c r="D773" s="3"/>
      <c r="E773" s="4" t="s">
        <v>3658</v>
      </c>
      <c r="F773" s="3"/>
      <c r="G773" s="4" t="s">
        <v>260</v>
      </c>
      <c r="H773" s="4" t="s">
        <v>261</v>
      </c>
      <c r="I773" s="3"/>
      <c r="J773" s="4" t="s">
        <v>295</v>
      </c>
      <c r="K773" s="10">
        <v>2018.0</v>
      </c>
      <c r="L773" s="3"/>
      <c r="M773" s="4" t="s">
        <v>586</v>
      </c>
      <c r="N773" s="3"/>
      <c r="O773" s="3"/>
      <c r="P773" s="4" t="s">
        <v>587</v>
      </c>
      <c r="Q773" s="4" t="s">
        <v>588</v>
      </c>
      <c r="R773" s="3"/>
    </row>
    <row r="774" ht="15.75" customHeight="1">
      <c r="A774" s="6" t="s">
        <v>3659</v>
      </c>
      <c r="B774" s="6" t="s">
        <v>3660</v>
      </c>
      <c r="C774" s="6"/>
      <c r="D774" s="6"/>
      <c r="E774" s="6" t="s">
        <v>3661</v>
      </c>
      <c r="F774" s="7" t="s">
        <v>3662</v>
      </c>
      <c r="G774" s="8" t="s">
        <v>108</v>
      </c>
      <c r="H774" s="6" t="s">
        <v>27</v>
      </c>
      <c r="I774" s="6" t="s">
        <v>3663</v>
      </c>
      <c r="J774" s="6" t="s">
        <v>29</v>
      </c>
      <c r="K774" s="8">
        <v>2020.0</v>
      </c>
      <c r="L774" s="7" t="s">
        <v>30</v>
      </c>
      <c r="M774" s="6"/>
      <c r="N774" s="6"/>
      <c r="O774" s="3"/>
      <c r="P774" s="6"/>
      <c r="Q774" s="6"/>
      <c r="R774" s="6"/>
    </row>
    <row r="775" ht="15.75" customHeight="1">
      <c r="A775" s="6" t="s">
        <v>3664</v>
      </c>
      <c r="B775" s="6" t="s">
        <v>3665</v>
      </c>
      <c r="C775" s="6"/>
      <c r="D775" s="6"/>
      <c r="E775" s="6" t="s">
        <v>3666</v>
      </c>
      <c r="F775" s="7" t="s">
        <v>3667</v>
      </c>
      <c r="G775" s="8" t="s">
        <v>108</v>
      </c>
      <c r="H775" s="6" t="s">
        <v>27</v>
      </c>
      <c r="I775" s="6" t="s">
        <v>3668</v>
      </c>
      <c r="J775" s="6" t="s">
        <v>29</v>
      </c>
      <c r="K775" s="8">
        <v>2020.0</v>
      </c>
      <c r="L775" s="7" t="s">
        <v>30</v>
      </c>
      <c r="M775" s="6"/>
      <c r="N775" s="3"/>
      <c r="O775" s="6"/>
      <c r="P775" s="3"/>
      <c r="Q775" s="6"/>
      <c r="R775" s="6"/>
    </row>
    <row r="776" ht="15.75" customHeight="1">
      <c r="A776" s="6" t="s">
        <v>3669</v>
      </c>
      <c r="B776" s="6" t="s">
        <v>3670</v>
      </c>
      <c r="C776" s="6"/>
      <c r="D776" s="6"/>
      <c r="E776" s="6" t="s">
        <v>3671</v>
      </c>
      <c r="F776" s="7" t="s">
        <v>3672</v>
      </c>
      <c r="G776" s="8" t="s">
        <v>108</v>
      </c>
      <c r="H776" s="6" t="s">
        <v>27</v>
      </c>
      <c r="I776" s="6" t="s">
        <v>3673</v>
      </c>
      <c r="J776" s="6" t="s">
        <v>149</v>
      </c>
      <c r="K776" s="8">
        <v>2017.0</v>
      </c>
      <c r="L776" s="7" t="s">
        <v>30</v>
      </c>
      <c r="M776" s="3"/>
      <c r="N776" s="3"/>
      <c r="O776" s="3"/>
      <c r="P776" s="3"/>
      <c r="Q776" s="3"/>
      <c r="R776" s="3"/>
    </row>
    <row r="777" ht="15.75" customHeight="1">
      <c r="A777" s="4" t="s">
        <v>3674</v>
      </c>
      <c r="B777" s="4" t="s">
        <v>3675</v>
      </c>
      <c r="C777" s="4" t="s">
        <v>3676</v>
      </c>
      <c r="D777" s="4" t="s">
        <v>3677</v>
      </c>
      <c r="E777" s="4" t="s">
        <v>3678</v>
      </c>
      <c r="F777" s="5" t="str">
        <f>HYPERLINK("http://dx.doi.org/10.1016/j.dcn.2021.101042","http://dx.doi.org/10.1016/j.dcn.2021.101042")</f>
        <v>http://dx.doi.org/10.1016/j.dcn.2021.101042</v>
      </c>
      <c r="G777" s="3"/>
      <c r="H777" s="3"/>
      <c r="I777" s="3"/>
      <c r="J777" s="3"/>
      <c r="K777" s="3"/>
      <c r="L777" s="3"/>
      <c r="M777" s="3"/>
      <c r="N777" s="3"/>
      <c r="O777" s="3"/>
      <c r="P777" s="3"/>
      <c r="Q777" s="3"/>
      <c r="R777" s="3"/>
    </row>
    <row r="778" ht="15.75" customHeight="1">
      <c r="A778" s="6" t="s">
        <v>3679</v>
      </c>
      <c r="B778" s="6" t="s">
        <v>3680</v>
      </c>
      <c r="C778" s="6"/>
      <c r="D778" s="6"/>
      <c r="E778" s="6" t="s">
        <v>3681</v>
      </c>
      <c r="F778" s="7" t="s">
        <v>3682</v>
      </c>
      <c r="G778" s="8" t="s">
        <v>108</v>
      </c>
      <c r="H778" s="6" t="s">
        <v>27</v>
      </c>
      <c r="I778" s="6" t="s">
        <v>3683</v>
      </c>
      <c r="J778" s="6" t="s">
        <v>149</v>
      </c>
      <c r="K778" s="8">
        <v>2021.0</v>
      </c>
      <c r="L778" s="7" t="s">
        <v>30</v>
      </c>
      <c r="M778" s="6"/>
      <c r="N778" s="3"/>
      <c r="O778" s="6"/>
      <c r="P778" s="6"/>
      <c r="Q778" s="3"/>
      <c r="R778" s="3"/>
    </row>
    <row r="779" ht="15.75" customHeight="1">
      <c r="A779" s="4" t="s">
        <v>3684</v>
      </c>
      <c r="B779" s="4" t="s">
        <v>3685</v>
      </c>
      <c r="C779" s="3"/>
      <c r="D779" s="3"/>
      <c r="E779" s="10" t="s">
        <v>33</v>
      </c>
      <c r="F779" s="9" t="str">
        <f>"https://doi.org/"&amp;M779</f>
        <v>https://doi.org/10.1016/s0736-4679(98)00045-6</v>
      </c>
      <c r="G779" s="10" t="s">
        <v>41</v>
      </c>
      <c r="H779" s="10" t="s">
        <v>35</v>
      </c>
      <c r="I779" s="4" t="s">
        <v>3686</v>
      </c>
      <c r="J779" s="10" t="s">
        <v>33</v>
      </c>
      <c r="K779" s="10">
        <v>1998.0</v>
      </c>
      <c r="L779" s="4" t="s">
        <v>33</v>
      </c>
      <c r="M779" s="4" t="s">
        <v>3687</v>
      </c>
      <c r="N779" s="11"/>
      <c r="O779" s="3"/>
      <c r="P779" s="3"/>
      <c r="Q779" s="12"/>
      <c r="R779" s="3"/>
    </row>
    <row r="780" ht="15.75" customHeight="1">
      <c r="A780" s="6" t="s">
        <v>3688</v>
      </c>
      <c r="B780" s="6" t="s">
        <v>3689</v>
      </c>
      <c r="C780" s="6"/>
      <c r="D780" s="6"/>
      <c r="E780" s="6" t="s">
        <v>3690</v>
      </c>
      <c r="F780" s="7" t="s">
        <v>3691</v>
      </c>
      <c r="G780" s="8" t="s">
        <v>108</v>
      </c>
      <c r="H780" s="6" t="s">
        <v>27</v>
      </c>
      <c r="I780" s="6" t="s">
        <v>3692</v>
      </c>
      <c r="J780" s="3"/>
      <c r="K780" s="8">
        <v>2018.0</v>
      </c>
      <c r="L780" s="21" t="s">
        <v>30</v>
      </c>
      <c r="M780" s="3"/>
      <c r="N780" s="3"/>
      <c r="O780" s="6"/>
      <c r="P780" s="6"/>
      <c r="Q780" s="6"/>
      <c r="R780" s="6"/>
    </row>
    <row r="781" ht="15.75" customHeight="1">
      <c r="A781" s="6" t="s">
        <v>3693</v>
      </c>
      <c r="B781" s="6" t="s">
        <v>3694</v>
      </c>
      <c r="C781" s="6"/>
      <c r="D781" s="6"/>
      <c r="E781" s="6" t="s">
        <v>3695</v>
      </c>
      <c r="F781" s="7" t="s">
        <v>3696</v>
      </c>
      <c r="G781" s="8" t="s">
        <v>108</v>
      </c>
      <c r="H781" s="6" t="s">
        <v>27</v>
      </c>
      <c r="I781" s="6" t="s">
        <v>3697</v>
      </c>
      <c r="J781" s="3"/>
      <c r="K781" s="8">
        <v>2016.0</v>
      </c>
      <c r="L781" s="7" t="s">
        <v>30</v>
      </c>
      <c r="M781" s="3"/>
      <c r="N781" s="3"/>
      <c r="O781" s="6"/>
      <c r="P781" s="3"/>
      <c r="Q781" s="3"/>
      <c r="R781" s="6"/>
    </row>
    <row r="782" ht="15.75" customHeight="1">
      <c r="A782" s="4" t="s">
        <v>3698</v>
      </c>
      <c r="B782" s="4" t="s">
        <v>3699</v>
      </c>
      <c r="C782" s="3"/>
      <c r="D782" s="3"/>
      <c r="E782" s="4" t="s">
        <v>33</v>
      </c>
      <c r="F782" s="9" t="str">
        <f>"https://doi.org/"&amp;M782</f>
        <v>https://doi.org/10.1016/j.chiabu.2013.02.006</v>
      </c>
      <c r="G782" s="10" t="s">
        <v>83</v>
      </c>
      <c r="H782" s="10" t="s">
        <v>35</v>
      </c>
      <c r="I782" s="4" t="s">
        <v>3700</v>
      </c>
      <c r="J782" s="10" t="s">
        <v>33</v>
      </c>
      <c r="K782" s="10">
        <v>2013.0</v>
      </c>
      <c r="L782" s="3"/>
      <c r="M782" s="4" t="s">
        <v>3701</v>
      </c>
      <c r="N782" s="3"/>
      <c r="O782" s="3"/>
      <c r="P782" s="3"/>
      <c r="Q782" s="3"/>
      <c r="R782" s="3"/>
    </row>
    <row r="783" ht="15.75" customHeight="1">
      <c r="A783" s="4" t="s">
        <v>3702</v>
      </c>
      <c r="B783" s="4" t="s">
        <v>3703</v>
      </c>
      <c r="C783" s="3" t="s">
        <v>425</v>
      </c>
      <c r="D783" s="4" t="s">
        <v>3704</v>
      </c>
      <c r="E783" s="4" t="s">
        <v>3705</v>
      </c>
      <c r="F783" s="5" t="str">
        <f>HYPERLINK("http://dx.doi.org/10.1111/cdev.13404","http://dx.doi.org/10.1111/cdev.13404")</f>
        <v>http://dx.doi.org/10.1111/cdev.13404</v>
      </c>
      <c r="G783" s="3"/>
      <c r="H783" s="3"/>
      <c r="I783" s="3"/>
      <c r="J783" s="3"/>
      <c r="K783" s="3"/>
      <c r="L783" s="3"/>
      <c r="M783" s="3"/>
      <c r="N783" s="3"/>
      <c r="O783" s="3"/>
      <c r="P783" s="3"/>
      <c r="Q783" s="3"/>
      <c r="R783" s="3"/>
    </row>
    <row r="784" ht="15.75" customHeight="1">
      <c r="A784" s="4" t="s">
        <v>3706</v>
      </c>
      <c r="B784" s="4" t="s">
        <v>3707</v>
      </c>
      <c r="C784" s="4" t="s">
        <v>3708</v>
      </c>
      <c r="D784" s="4" t="s">
        <v>3709</v>
      </c>
      <c r="E784" s="4" t="s">
        <v>3710</v>
      </c>
      <c r="F784" s="5" t="str">
        <f>HYPERLINK("http://dx.doi.org/10.1002/car.2534","http://dx.doi.org/10.1002/car.2534")</f>
        <v>http://dx.doi.org/10.1002/car.2534</v>
      </c>
      <c r="G784" s="3"/>
      <c r="H784" s="3"/>
      <c r="I784" s="3"/>
      <c r="J784" s="3"/>
      <c r="K784" s="3"/>
      <c r="L784" s="3"/>
      <c r="M784" s="3"/>
      <c r="N784" s="3"/>
      <c r="O784" s="3"/>
      <c r="P784" s="3"/>
      <c r="Q784" s="3"/>
      <c r="R784" s="3"/>
    </row>
    <row r="785" ht="15.75" customHeight="1">
      <c r="A785" s="6" t="s">
        <v>3711</v>
      </c>
      <c r="B785" s="6" t="s">
        <v>3712</v>
      </c>
      <c r="C785" s="6"/>
      <c r="D785" s="6"/>
      <c r="E785" s="6" t="s">
        <v>3713</v>
      </c>
      <c r="F785" s="3"/>
      <c r="G785" s="8" t="s">
        <v>108</v>
      </c>
      <c r="H785" s="6" t="s">
        <v>27</v>
      </c>
      <c r="I785" s="6" t="s">
        <v>3714</v>
      </c>
      <c r="J785" s="6" t="s">
        <v>3055</v>
      </c>
      <c r="K785" s="8">
        <v>1997.0</v>
      </c>
      <c r="L785" s="7" t="s">
        <v>30</v>
      </c>
      <c r="M785" s="3"/>
      <c r="N785" s="3"/>
      <c r="O785" s="3"/>
      <c r="P785" s="3"/>
      <c r="Q785" s="3"/>
      <c r="R785" s="3"/>
    </row>
    <row r="786" ht="15.75" customHeight="1">
      <c r="A786" s="6" t="s">
        <v>3715</v>
      </c>
      <c r="B786" s="6" t="s">
        <v>3716</v>
      </c>
      <c r="C786" s="6"/>
      <c r="D786" s="6"/>
      <c r="E786" s="6" t="s">
        <v>3717</v>
      </c>
      <c r="F786" s="3"/>
      <c r="G786" s="8" t="s">
        <v>54</v>
      </c>
      <c r="H786" s="6" t="s">
        <v>27</v>
      </c>
      <c r="I786" s="6" t="s">
        <v>3718</v>
      </c>
      <c r="J786" s="3"/>
      <c r="K786" s="8">
        <v>2013.0</v>
      </c>
      <c r="L786" s="7" t="s">
        <v>30</v>
      </c>
      <c r="M786" s="3"/>
      <c r="N786" s="3"/>
      <c r="O786" s="3"/>
      <c r="P786" s="3"/>
      <c r="Q786" s="3"/>
      <c r="R786" s="3"/>
    </row>
    <row r="787" ht="15.75" customHeight="1">
      <c r="A787" s="4" t="s">
        <v>3719</v>
      </c>
      <c r="B787" s="4" t="s">
        <v>3720</v>
      </c>
      <c r="C787" s="3"/>
      <c r="D787" s="3"/>
      <c r="E787" s="4" t="s">
        <v>3721</v>
      </c>
      <c r="F787" s="9" t="s">
        <v>3722</v>
      </c>
      <c r="G787" s="4" t="s">
        <v>41</v>
      </c>
      <c r="H787" s="4" t="s">
        <v>261</v>
      </c>
      <c r="I787" s="4" t="s">
        <v>387</v>
      </c>
      <c r="J787" s="4" t="s">
        <v>149</v>
      </c>
      <c r="K787" s="10">
        <v>2015.0</v>
      </c>
      <c r="L787" s="3"/>
      <c r="M787" s="4" t="s">
        <v>263</v>
      </c>
      <c r="N787" s="3"/>
      <c r="O787" s="3"/>
      <c r="P787" s="4" t="s">
        <v>8</v>
      </c>
      <c r="Q787" s="18" t="s">
        <v>264</v>
      </c>
      <c r="R787" s="3"/>
    </row>
    <row r="788" ht="15.75" customHeight="1">
      <c r="A788" s="6" t="s">
        <v>3723</v>
      </c>
      <c r="B788" s="6" t="s">
        <v>3724</v>
      </c>
      <c r="C788" s="6"/>
      <c r="D788" s="6"/>
      <c r="E788" s="6" t="s">
        <v>3725</v>
      </c>
      <c r="F788" s="7" t="s">
        <v>3726</v>
      </c>
      <c r="G788" s="8" t="s">
        <v>108</v>
      </c>
      <c r="H788" s="6" t="s">
        <v>27</v>
      </c>
      <c r="I788" s="6" t="s">
        <v>3727</v>
      </c>
      <c r="J788" s="3"/>
      <c r="K788" s="8">
        <v>2010.0</v>
      </c>
      <c r="L788" s="7" t="s">
        <v>30</v>
      </c>
      <c r="M788" s="3"/>
      <c r="N788" s="3"/>
      <c r="O788" s="6"/>
      <c r="P788" s="6"/>
      <c r="Q788" s="6"/>
      <c r="R788" s="6"/>
    </row>
    <row r="789" ht="15.75" customHeight="1">
      <c r="A789" s="4" t="s">
        <v>3728</v>
      </c>
      <c r="B789" s="4" t="s">
        <v>3729</v>
      </c>
      <c r="C789" s="3"/>
      <c r="D789" s="3"/>
      <c r="E789" s="4" t="s">
        <v>3730</v>
      </c>
      <c r="F789" s="9" t="s">
        <v>3731</v>
      </c>
      <c r="G789" s="4" t="s">
        <v>260</v>
      </c>
      <c r="H789" s="4" t="s">
        <v>261</v>
      </c>
      <c r="I789" s="4" t="s">
        <v>582</v>
      </c>
      <c r="J789" s="4" t="s">
        <v>149</v>
      </c>
      <c r="K789" s="10">
        <v>2012.0</v>
      </c>
      <c r="L789" s="3"/>
      <c r="M789" s="4" t="s">
        <v>263</v>
      </c>
      <c r="N789" s="3"/>
      <c r="O789" s="3"/>
      <c r="P789" s="4" t="s">
        <v>8</v>
      </c>
      <c r="Q789" s="4" t="s">
        <v>264</v>
      </c>
      <c r="R789" s="3"/>
    </row>
    <row r="790" ht="15.75" customHeight="1">
      <c r="A790" s="4" t="s">
        <v>3732</v>
      </c>
      <c r="B790" s="4" t="s">
        <v>3733</v>
      </c>
      <c r="C790" s="3"/>
      <c r="D790" s="3"/>
      <c r="E790" s="4" t="s">
        <v>3734</v>
      </c>
      <c r="F790" s="9" t="s">
        <v>3735</v>
      </c>
      <c r="G790" s="4" t="s">
        <v>260</v>
      </c>
      <c r="H790" s="4" t="s">
        <v>261</v>
      </c>
      <c r="I790" s="4" t="s">
        <v>2110</v>
      </c>
      <c r="J790" s="4" t="s">
        <v>295</v>
      </c>
      <c r="K790" s="10">
        <v>2006.0</v>
      </c>
      <c r="L790" s="3"/>
      <c r="M790" s="4" t="s">
        <v>263</v>
      </c>
      <c r="N790" s="3"/>
      <c r="O790" s="3"/>
      <c r="P790" s="4" t="s">
        <v>8</v>
      </c>
      <c r="Q790" s="4" t="s">
        <v>689</v>
      </c>
      <c r="R790" s="3"/>
    </row>
    <row r="791" ht="15.75" customHeight="1">
      <c r="A791" s="6" t="s">
        <v>3736</v>
      </c>
      <c r="B791" s="6" t="s">
        <v>3737</v>
      </c>
      <c r="C791" s="6"/>
      <c r="D791" s="6"/>
      <c r="E791" s="6" t="s">
        <v>3738</v>
      </c>
      <c r="F791" s="7" t="s">
        <v>3739</v>
      </c>
      <c r="G791" s="8" t="s">
        <v>108</v>
      </c>
      <c r="H791" s="6" t="s">
        <v>27</v>
      </c>
      <c r="I791" s="6" t="s">
        <v>3740</v>
      </c>
      <c r="J791" s="6" t="s">
        <v>231</v>
      </c>
      <c r="K791" s="8">
        <v>2022.0</v>
      </c>
      <c r="L791" s="7" t="s">
        <v>30</v>
      </c>
      <c r="M791" s="6"/>
      <c r="N791" s="6"/>
      <c r="O791" s="3"/>
      <c r="P791" s="3"/>
      <c r="Q791" s="6"/>
      <c r="R791" s="6"/>
    </row>
    <row r="792" ht="15.75" customHeight="1">
      <c r="A792" s="4" t="s">
        <v>3741</v>
      </c>
      <c r="B792" s="4" t="s">
        <v>3742</v>
      </c>
      <c r="C792" s="4" t="s">
        <v>3743</v>
      </c>
      <c r="D792" s="4" t="s">
        <v>3744</v>
      </c>
      <c r="E792" s="4" t="s">
        <v>3745</v>
      </c>
      <c r="F792" s="5" t="str">
        <f>HYPERLINK("http://dx.doi.org/10.1097/01.CHI.0000046888.27264.17","http://dx.doi.org/10.1097/01.CHI.0000046888.27264.17")</f>
        <v>http://dx.doi.org/10.1097/01.CHI.0000046888.27264.17</v>
      </c>
      <c r="G792" s="3"/>
      <c r="H792" s="3"/>
      <c r="I792" s="3"/>
      <c r="J792" s="3"/>
      <c r="K792" s="3"/>
      <c r="L792" s="3"/>
      <c r="M792" s="3"/>
      <c r="N792" s="3"/>
      <c r="O792" s="3"/>
      <c r="P792" s="3"/>
      <c r="Q792" s="3"/>
      <c r="R792" s="3"/>
    </row>
    <row r="793" ht="15.75" customHeight="1">
      <c r="A793" s="4" t="s">
        <v>3746</v>
      </c>
      <c r="B793" s="4" t="s">
        <v>3747</v>
      </c>
      <c r="C793" s="4" t="s">
        <v>3748</v>
      </c>
      <c r="D793" s="4" t="s">
        <v>3749</v>
      </c>
      <c r="E793" s="4" t="s">
        <v>3750</v>
      </c>
      <c r="F793" s="5" t="str">
        <f>HYPERLINK("http://dx.doi.org/10.1177/1359104513486999","http://dx.doi.org/10.1177/1359104513486999")</f>
        <v>http://dx.doi.org/10.1177/1359104513486999</v>
      </c>
      <c r="G793" s="3"/>
      <c r="H793" s="3"/>
      <c r="I793" s="3"/>
      <c r="J793" s="3"/>
      <c r="K793" s="3"/>
      <c r="L793" s="3"/>
      <c r="M793" s="3"/>
      <c r="N793" s="3"/>
      <c r="O793" s="3"/>
      <c r="P793" s="3"/>
      <c r="Q793" s="3"/>
      <c r="R793" s="3"/>
    </row>
    <row r="794" ht="15.75" customHeight="1">
      <c r="A794" s="4" t="s">
        <v>3751</v>
      </c>
      <c r="B794" s="4" t="s">
        <v>3752</v>
      </c>
      <c r="C794" s="3"/>
      <c r="D794" s="3"/>
      <c r="E794" s="4" t="s">
        <v>3753</v>
      </c>
      <c r="F794" s="9" t="s">
        <v>3754</v>
      </c>
      <c r="G794" s="4" t="s">
        <v>41</v>
      </c>
      <c r="H794" s="4" t="s">
        <v>261</v>
      </c>
      <c r="I794" s="4" t="s">
        <v>3755</v>
      </c>
      <c r="J794" s="4" t="s">
        <v>149</v>
      </c>
      <c r="K794" s="10">
        <v>2009.0</v>
      </c>
      <c r="L794" s="3"/>
      <c r="M794" s="4" t="s">
        <v>263</v>
      </c>
      <c r="N794" s="3"/>
      <c r="O794" s="3"/>
      <c r="P794" s="4" t="s">
        <v>8</v>
      </c>
      <c r="Q794" s="18" t="s">
        <v>264</v>
      </c>
      <c r="R794" s="3"/>
    </row>
    <row r="795" ht="15.75" customHeight="1">
      <c r="A795" s="4" t="s">
        <v>3756</v>
      </c>
      <c r="B795" s="4" t="s">
        <v>3757</v>
      </c>
      <c r="C795" s="3"/>
      <c r="D795" s="3"/>
      <c r="E795" s="4" t="s">
        <v>3758</v>
      </c>
      <c r="F795" s="9" t="s">
        <v>3759</v>
      </c>
      <c r="G795" s="4" t="s">
        <v>41</v>
      </c>
      <c r="H795" s="4" t="s">
        <v>261</v>
      </c>
      <c r="I795" s="4" t="s">
        <v>688</v>
      </c>
      <c r="J795" s="4" t="s">
        <v>295</v>
      </c>
      <c r="K795" s="10">
        <v>2008.0</v>
      </c>
      <c r="L795" s="3"/>
      <c r="M795" s="4" t="s">
        <v>263</v>
      </c>
      <c r="N795" s="3"/>
      <c r="O795" s="3"/>
      <c r="P795" s="4" t="s">
        <v>8</v>
      </c>
      <c r="Q795" s="18" t="s">
        <v>689</v>
      </c>
      <c r="R795" s="3"/>
    </row>
    <row r="796" ht="15.75" customHeight="1">
      <c r="A796" s="4" t="s">
        <v>3756</v>
      </c>
      <c r="B796" s="4" t="s">
        <v>3760</v>
      </c>
      <c r="C796" s="3"/>
      <c r="D796" s="3"/>
      <c r="E796" s="4" t="s">
        <v>3761</v>
      </c>
      <c r="F796" s="9" t="s">
        <v>3762</v>
      </c>
      <c r="G796" s="4" t="s">
        <v>41</v>
      </c>
      <c r="H796" s="4" t="s">
        <v>261</v>
      </c>
      <c r="I796" s="4" t="s">
        <v>688</v>
      </c>
      <c r="J796" s="4" t="s">
        <v>295</v>
      </c>
      <c r="K796" s="10">
        <v>2002.0</v>
      </c>
      <c r="L796" s="3"/>
      <c r="M796" s="4" t="s">
        <v>263</v>
      </c>
      <c r="N796" s="3"/>
      <c r="O796" s="3"/>
      <c r="P796" s="4" t="s">
        <v>8</v>
      </c>
      <c r="Q796" s="18" t="s">
        <v>689</v>
      </c>
      <c r="R796" s="3"/>
    </row>
    <row r="797" ht="15.75" customHeight="1">
      <c r="A797" s="6" t="s">
        <v>3763</v>
      </c>
      <c r="B797" s="6" t="s">
        <v>3764</v>
      </c>
      <c r="C797" s="6"/>
      <c r="D797" s="6"/>
      <c r="E797" s="6" t="s">
        <v>3765</v>
      </c>
      <c r="F797" s="7" t="s">
        <v>3766</v>
      </c>
      <c r="G797" s="8" t="s">
        <v>108</v>
      </c>
      <c r="H797" s="6" t="s">
        <v>27</v>
      </c>
      <c r="I797" s="6" t="s">
        <v>3767</v>
      </c>
      <c r="J797" s="6" t="s">
        <v>29</v>
      </c>
      <c r="K797" s="8">
        <v>2003.0</v>
      </c>
      <c r="L797" s="7" t="s">
        <v>30</v>
      </c>
      <c r="M797" s="3"/>
      <c r="N797" s="3"/>
      <c r="O797" s="3"/>
      <c r="P797" s="3"/>
      <c r="Q797" s="3"/>
      <c r="R797" s="3"/>
    </row>
    <row r="798" ht="15.75" customHeight="1">
      <c r="A798" s="4" t="s">
        <v>3768</v>
      </c>
      <c r="B798" s="4" t="s">
        <v>3769</v>
      </c>
      <c r="C798" s="3"/>
      <c r="D798" s="3"/>
      <c r="E798" s="4" t="s">
        <v>3770</v>
      </c>
      <c r="F798" s="9" t="s">
        <v>3771</v>
      </c>
      <c r="G798" s="4" t="s">
        <v>48</v>
      </c>
      <c r="H798" s="4" t="s">
        <v>261</v>
      </c>
      <c r="I798" s="4" t="s">
        <v>487</v>
      </c>
      <c r="J798" s="4" t="s">
        <v>488</v>
      </c>
      <c r="K798" s="10">
        <v>2015.0</v>
      </c>
      <c r="L798" s="3"/>
      <c r="M798" s="4" t="s">
        <v>263</v>
      </c>
      <c r="N798" s="3"/>
      <c r="O798" s="3"/>
      <c r="P798" s="4" t="s">
        <v>8</v>
      </c>
      <c r="Q798" s="4" t="s">
        <v>489</v>
      </c>
      <c r="R798" s="3"/>
    </row>
    <row r="799" ht="15.75" customHeight="1">
      <c r="A799" s="6" t="s">
        <v>3772</v>
      </c>
      <c r="B799" s="6" t="s">
        <v>3773</v>
      </c>
      <c r="C799" s="6"/>
      <c r="D799" s="6"/>
      <c r="E799" s="6" t="s">
        <v>3774</v>
      </c>
      <c r="F799" s="7" t="s">
        <v>3775</v>
      </c>
      <c r="G799" s="8" t="s">
        <v>108</v>
      </c>
      <c r="H799" s="6" t="s">
        <v>27</v>
      </c>
      <c r="I799" s="6" t="s">
        <v>3776</v>
      </c>
      <c r="J799" s="6" t="s">
        <v>29</v>
      </c>
      <c r="K799" s="8">
        <v>2015.0</v>
      </c>
      <c r="L799" s="7" t="s">
        <v>30</v>
      </c>
      <c r="M799" s="3"/>
      <c r="N799" s="3"/>
      <c r="O799" s="6"/>
      <c r="P799" s="6"/>
      <c r="Q799" s="6"/>
      <c r="R799" s="3"/>
    </row>
    <row r="800" ht="15.75" customHeight="1">
      <c r="A800" s="6" t="s">
        <v>3777</v>
      </c>
      <c r="B800" s="6" t="s">
        <v>3778</v>
      </c>
      <c r="C800" s="6"/>
      <c r="D800" s="6"/>
      <c r="E800" s="6" t="s">
        <v>3779</v>
      </c>
      <c r="F800" s="7" t="s">
        <v>3780</v>
      </c>
      <c r="G800" s="8" t="s">
        <v>41</v>
      </c>
      <c r="H800" s="6" t="s">
        <v>27</v>
      </c>
      <c r="I800" s="6" t="s">
        <v>3781</v>
      </c>
      <c r="J800" s="3"/>
      <c r="K800" s="8">
        <v>2011.0</v>
      </c>
      <c r="L800" s="7" t="s">
        <v>30</v>
      </c>
      <c r="M800" s="6"/>
      <c r="N800" s="6"/>
      <c r="O800" s="6"/>
      <c r="P800" s="6"/>
      <c r="Q800" s="6"/>
      <c r="R800" s="6"/>
    </row>
    <row r="801" ht="15.75" customHeight="1">
      <c r="A801" s="6" t="s">
        <v>3782</v>
      </c>
      <c r="B801" s="6" t="s">
        <v>3783</v>
      </c>
      <c r="C801" s="6"/>
      <c r="D801" s="6"/>
      <c r="E801" s="6" t="s">
        <v>3784</v>
      </c>
      <c r="F801" s="7" t="s">
        <v>3785</v>
      </c>
      <c r="G801" s="8" t="s">
        <v>108</v>
      </c>
      <c r="H801" s="6" t="s">
        <v>27</v>
      </c>
      <c r="I801" s="6" t="s">
        <v>3786</v>
      </c>
      <c r="J801" s="6" t="s">
        <v>341</v>
      </c>
      <c r="K801" s="8">
        <v>2013.0</v>
      </c>
      <c r="L801" s="7" t="s">
        <v>30</v>
      </c>
      <c r="M801" s="6"/>
      <c r="N801" s="3"/>
      <c r="O801" s="6"/>
      <c r="P801" s="6"/>
      <c r="Q801" s="3"/>
      <c r="R801" s="3"/>
    </row>
    <row r="802" ht="15.75" customHeight="1">
      <c r="A802" s="6" t="s">
        <v>3787</v>
      </c>
      <c r="B802" s="6" t="s">
        <v>3788</v>
      </c>
      <c r="C802" s="6"/>
      <c r="D802" s="6"/>
      <c r="E802" s="6" t="s">
        <v>3789</v>
      </c>
      <c r="F802" s="7" t="s">
        <v>3790</v>
      </c>
      <c r="G802" s="8" t="s">
        <v>108</v>
      </c>
      <c r="H802" s="6" t="s">
        <v>27</v>
      </c>
      <c r="I802" s="6" t="s">
        <v>3791</v>
      </c>
      <c r="J802" s="6" t="s">
        <v>149</v>
      </c>
      <c r="K802" s="8">
        <v>2016.0</v>
      </c>
      <c r="L802" s="7" t="s">
        <v>30</v>
      </c>
      <c r="M802" s="3"/>
      <c r="N802" s="3"/>
      <c r="O802" s="6"/>
      <c r="P802" s="3"/>
      <c r="Q802" s="3"/>
      <c r="R802" s="6"/>
    </row>
    <row r="803" ht="15.75" customHeight="1">
      <c r="A803" s="6" t="s">
        <v>3792</v>
      </c>
      <c r="B803" s="6" t="s">
        <v>3793</v>
      </c>
      <c r="C803" s="6"/>
      <c r="D803" s="6"/>
      <c r="E803" s="6" t="s">
        <v>3794</v>
      </c>
      <c r="F803" s="7" t="s">
        <v>3795</v>
      </c>
      <c r="G803" s="8" t="s">
        <v>108</v>
      </c>
      <c r="H803" s="6" t="s">
        <v>27</v>
      </c>
      <c r="I803" s="6" t="s">
        <v>3796</v>
      </c>
      <c r="J803" s="6" t="s">
        <v>149</v>
      </c>
      <c r="K803" s="8">
        <v>2021.0</v>
      </c>
      <c r="L803" s="7" t="s">
        <v>30</v>
      </c>
      <c r="M803" s="14"/>
      <c r="N803" s="3"/>
      <c r="O803" s="6"/>
      <c r="P803" s="6"/>
      <c r="Q803" s="3"/>
      <c r="R803" s="3"/>
    </row>
    <row r="804" ht="15.75" customHeight="1">
      <c r="A804" s="6" t="s">
        <v>3797</v>
      </c>
      <c r="B804" s="6" t="s">
        <v>3798</v>
      </c>
      <c r="C804" s="6"/>
      <c r="D804" s="6"/>
      <c r="E804" s="6" t="s">
        <v>3799</v>
      </c>
      <c r="F804" s="7" t="s">
        <v>3800</v>
      </c>
      <c r="G804" s="8" t="s">
        <v>108</v>
      </c>
      <c r="H804" s="6" t="s">
        <v>27</v>
      </c>
      <c r="I804" s="6" t="s">
        <v>3801</v>
      </c>
      <c r="J804" s="6" t="s">
        <v>29</v>
      </c>
      <c r="K804" s="8">
        <v>2017.0</v>
      </c>
      <c r="L804" s="7" t="s">
        <v>30</v>
      </c>
      <c r="M804" s="6"/>
      <c r="N804" s="6"/>
      <c r="O804" s="3"/>
      <c r="P804" s="6"/>
      <c r="Q804" s="6"/>
      <c r="R804" s="6"/>
    </row>
    <row r="805" ht="15.75" customHeight="1">
      <c r="A805" s="6" t="s">
        <v>3802</v>
      </c>
      <c r="B805" s="6" t="s">
        <v>3803</v>
      </c>
      <c r="C805" s="6"/>
      <c r="D805" s="6"/>
      <c r="E805" s="6" t="s">
        <v>3804</v>
      </c>
      <c r="F805" s="7" t="s">
        <v>3805</v>
      </c>
      <c r="G805" s="8" t="s">
        <v>108</v>
      </c>
      <c r="H805" s="6" t="s">
        <v>27</v>
      </c>
      <c r="I805" s="6" t="s">
        <v>3806</v>
      </c>
      <c r="J805" s="6" t="s">
        <v>29</v>
      </c>
      <c r="K805" s="8">
        <v>2021.0</v>
      </c>
      <c r="L805" s="7" t="s">
        <v>30</v>
      </c>
      <c r="M805" s="14"/>
      <c r="N805" s="6"/>
      <c r="O805" s="6"/>
      <c r="P805" s="6"/>
      <c r="Q805" s="3"/>
      <c r="R805" s="3"/>
    </row>
    <row r="806" ht="15.75" customHeight="1">
      <c r="A806" s="6" t="s">
        <v>3807</v>
      </c>
      <c r="B806" s="6" t="s">
        <v>3808</v>
      </c>
      <c r="C806" s="6"/>
      <c r="D806" s="6"/>
      <c r="E806" s="6" t="s">
        <v>3809</v>
      </c>
      <c r="F806" s="7" t="s">
        <v>3810</v>
      </c>
      <c r="G806" s="8" t="s">
        <v>108</v>
      </c>
      <c r="H806" s="6" t="s">
        <v>27</v>
      </c>
      <c r="I806" s="6" t="s">
        <v>3811</v>
      </c>
      <c r="J806" s="3"/>
      <c r="K806" s="8">
        <v>2014.0</v>
      </c>
      <c r="L806" s="7" t="s">
        <v>30</v>
      </c>
      <c r="M806" s="3"/>
      <c r="N806" s="3"/>
      <c r="O806" s="3"/>
      <c r="P806" s="3"/>
      <c r="Q806" s="3"/>
      <c r="R806" s="3"/>
    </row>
    <row r="807" ht="15.75" customHeight="1">
      <c r="A807" s="6" t="s">
        <v>3812</v>
      </c>
      <c r="B807" s="6" t="s">
        <v>3813</v>
      </c>
      <c r="C807" s="6"/>
      <c r="D807" s="6"/>
      <c r="E807" s="6" t="s">
        <v>3814</v>
      </c>
      <c r="F807" s="7" t="s">
        <v>3815</v>
      </c>
      <c r="G807" s="8" t="s">
        <v>108</v>
      </c>
      <c r="H807" s="6" t="s">
        <v>27</v>
      </c>
      <c r="I807" s="6" t="s">
        <v>3816</v>
      </c>
      <c r="J807" s="6" t="s">
        <v>149</v>
      </c>
      <c r="K807" s="8">
        <v>2015.0</v>
      </c>
      <c r="L807" s="7" t="s">
        <v>30</v>
      </c>
      <c r="M807" s="6"/>
      <c r="N807" s="6"/>
      <c r="O807" s="6"/>
      <c r="P807" s="3"/>
      <c r="Q807" s="3"/>
      <c r="R807" s="3"/>
    </row>
    <row r="808" ht="15.75" customHeight="1">
      <c r="A808" s="6" t="s">
        <v>3817</v>
      </c>
      <c r="B808" s="6" t="s">
        <v>3818</v>
      </c>
      <c r="C808" s="6"/>
      <c r="D808" s="6"/>
      <c r="E808" s="6" t="s">
        <v>3819</v>
      </c>
      <c r="F808" s="7" t="s">
        <v>3820</v>
      </c>
      <c r="G808" s="8" t="s">
        <v>108</v>
      </c>
      <c r="H808" s="6" t="s">
        <v>27</v>
      </c>
      <c r="I808" s="6" t="s">
        <v>3821</v>
      </c>
      <c r="J808" s="3"/>
      <c r="K808" s="8">
        <v>2016.0</v>
      </c>
      <c r="L808" s="7" t="s">
        <v>30</v>
      </c>
      <c r="M808" s="3"/>
      <c r="N808" s="3"/>
      <c r="O808" s="6"/>
      <c r="P808" s="3"/>
      <c r="Q808" s="3"/>
      <c r="R808" s="6"/>
    </row>
    <row r="809" ht="15.75" customHeight="1">
      <c r="A809" s="6" t="s">
        <v>3822</v>
      </c>
      <c r="B809" s="6" t="s">
        <v>3823</v>
      </c>
      <c r="C809" s="6"/>
      <c r="D809" s="6"/>
      <c r="E809" s="6" t="s">
        <v>3824</v>
      </c>
      <c r="F809" s="7" t="s">
        <v>3825</v>
      </c>
      <c r="G809" s="8" t="s">
        <v>108</v>
      </c>
      <c r="H809" s="6" t="s">
        <v>27</v>
      </c>
      <c r="I809" s="6" t="s">
        <v>3826</v>
      </c>
      <c r="J809" s="6"/>
      <c r="K809" s="8">
        <v>2018.0</v>
      </c>
      <c r="L809" s="13" t="s">
        <v>30</v>
      </c>
      <c r="M809" s="3"/>
      <c r="N809" s="3"/>
      <c r="O809" s="3"/>
      <c r="P809" s="3"/>
      <c r="Q809" s="3"/>
      <c r="R809" s="3"/>
    </row>
    <row r="810" ht="15.75" customHeight="1">
      <c r="A810" s="6" t="s">
        <v>3827</v>
      </c>
      <c r="B810" s="6" t="s">
        <v>3828</v>
      </c>
      <c r="C810" s="6"/>
      <c r="D810" s="6"/>
      <c r="E810" s="6" t="s">
        <v>3829</v>
      </c>
      <c r="F810" s="7" t="s">
        <v>3830</v>
      </c>
      <c r="G810" s="8" t="s">
        <v>108</v>
      </c>
      <c r="H810" s="6" t="s">
        <v>27</v>
      </c>
      <c r="I810" s="6" t="s">
        <v>3831</v>
      </c>
      <c r="J810" s="6"/>
      <c r="K810" s="8">
        <v>2008.0</v>
      </c>
      <c r="L810" s="7" t="s">
        <v>30</v>
      </c>
      <c r="M810" s="3"/>
      <c r="N810" s="6"/>
      <c r="O810" s="3"/>
      <c r="P810" s="3"/>
      <c r="Q810" s="3"/>
      <c r="R810" s="3"/>
    </row>
    <row r="811" ht="15.75" customHeight="1">
      <c r="A811" s="6" t="s">
        <v>3832</v>
      </c>
      <c r="B811" s="6" t="s">
        <v>3833</v>
      </c>
      <c r="C811" s="6"/>
      <c r="D811" s="6"/>
      <c r="E811" s="6" t="s">
        <v>3834</v>
      </c>
      <c r="F811" s="7" t="s">
        <v>3835</v>
      </c>
      <c r="G811" s="8" t="s">
        <v>108</v>
      </c>
      <c r="H811" s="6" t="s">
        <v>27</v>
      </c>
      <c r="I811" s="6" t="s">
        <v>3836</v>
      </c>
      <c r="J811" s="6" t="s">
        <v>341</v>
      </c>
      <c r="K811" s="8">
        <v>2005.0</v>
      </c>
      <c r="L811" s="7" t="s">
        <v>30</v>
      </c>
      <c r="M811" s="6"/>
      <c r="N811" s="3"/>
      <c r="O811" s="3"/>
      <c r="P811" s="3"/>
      <c r="Q811" s="3"/>
      <c r="R811" s="3"/>
    </row>
    <row r="812" ht="15.75" customHeight="1">
      <c r="A812" s="6" t="s">
        <v>3837</v>
      </c>
      <c r="B812" s="6" t="s">
        <v>3838</v>
      </c>
      <c r="C812" s="6"/>
      <c r="D812" s="6"/>
      <c r="E812" s="6" t="s">
        <v>3839</v>
      </c>
      <c r="F812" s="7" t="s">
        <v>3840</v>
      </c>
      <c r="G812" s="8" t="s">
        <v>108</v>
      </c>
      <c r="H812" s="6" t="s">
        <v>27</v>
      </c>
      <c r="I812" s="6" t="s">
        <v>3841</v>
      </c>
      <c r="J812" s="6" t="s">
        <v>149</v>
      </c>
      <c r="K812" s="8">
        <v>2017.0</v>
      </c>
      <c r="L812" s="7" t="s">
        <v>30</v>
      </c>
      <c r="M812" s="3"/>
      <c r="N812" s="3"/>
      <c r="O812" s="3"/>
      <c r="P812" s="3"/>
      <c r="Q812" s="3"/>
      <c r="R812" s="3"/>
    </row>
    <row r="813" ht="15.75" customHeight="1">
      <c r="A813" s="6" t="s">
        <v>3842</v>
      </c>
      <c r="B813" s="6" t="s">
        <v>3843</v>
      </c>
      <c r="C813" s="6"/>
      <c r="D813" s="6"/>
      <c r="E813" s="3"/>
      <c r="F813" s="7" t="s">
        <v>3844</v>
      </c>
      <c r="G813" s="8" t="s">
        <v>108</v>
      </c>
      <c r="H813" s="6" t="s">
        <v>27</v>
      </c>
      <c r="I813" s="6" t="s">
        <v>3845</v>
      </c>
      <c r="J813" s="3"/>
      <c r="K813" s="8">
        <v>2018.0</v>
      </c>
      <c r="L813" s="21" t="s">
        <v>30</v>
      </c>
      <c r="M813" s="6"/>
      <c r="N813" s="3"/>
      <c r="O813" s="6"/>
      <c r="P813" s="6"/>
      <c r="Q813" s="6"/>
      <c r="R813" s="3"/>
    </row>
    <row r="814" ht="15.75" customHeight="1">
      <c r="A814" s="6" t="s">
        <v>3846</v>
      </c>
      <c r="B814" s="6" t="s">
        <v>3847</v>
      </c>
      <c r="C814" s="6"/>
      <c r="D814" s="6"/>
      <c r="E814" s="6" t="s">
        <v>3848</v>
      </c>
      <c r="F814" s="7" t="s">
        <v>3849</v>
      </c>
      <c r="G814" s="8" t="s">
        <v>108</v>
      </c>
      <c r="H814" s="6" t="s">
        <v>27</v>
      </c>
      <c r="I814" s="6" t="s">
        <v>3850</v>
      </c>
      <c r="J814" s="6" t="s">
        <v>3055</v>
      </c>
      <c r="K814" s="8">
        <v>2023.0</v>
      </c>
      <c r="L814" s="7" t="s">
        <v>30</v>
      </c>
      <c r="M814" s="6"/>
      <c r="N814" s="6"/>
      <c r="O814" s="6"/>
      <c r="P814" s="6"/>
      <c r="Q814" s="6"/>
      <c r="R814" s="3"/>
    </row>
    <row r="815" ht="15.75" customHeight="1">
      <c r="A815" s="6" t="s">
        <v>3851</v>
      </c>
      <c r="B815" s="6" t="s">
        <v>3852</v>
      </c>
      <c r="C815" s="6"/>
      <c r="D815" s="6"/>
      <c r="E815" s="6" t="s">
        <v>3853</v>
      </c>
      <c r="F815" s="7" t="s">
        <v>3854</v>
      </c>
      <c r="G815" s="8" t="s">
        <v>108</v>
      </c>
      <c r="H815" s="6" t="s">
        <v>27</v>
      </c>
      <c r="I815" s="6" t="s">
        <v>3855</v>
      </c>
      <c r="J815" s="6" t="s">
        <v>29</v>
      </c>
      <c r="K815" s="8">
        <v>2023.0</v>
      </c>
      <c r="L815" s="7" t="s">
        <v>30</v>
      </c>
      <c r="M815" s="6"/>
      <c r="N815" s="6"/>
      <c r="O815" s="6"/>
      <c r="P815" s="3"/>
      <c r="Q815" s="6"/>
      <c r="R815" s="6"/>
    </row>
    <row r="816" ht="15.75" customHeight="1">
      <c r="A816" s="6" t="s">
        <v>3856</v>
      </c>
      <c r="B816" s="6" t="s">
        <v>3857</v>
      </c>
      <c r="C816" s="6"/>
      <c r="D816" s="6"/>
      <c r="E816" s="6" t="s">
        <v>3858</v>
      </c>
      <c r="F816" s="7" t="s">
        <v>3859</v>
      </c>
      <c r="G816" s="8" t="s">
        <v>108</v>
      </c>
      <c r="H816" s="6" t="s">
        <v>27</v>
      </c>
      <c r="I816" s="6" t="s">
        <v>3860</v>
      </c>
      <c r="J816" s="6" t="s">
        <v>488</v>
      </c>
      <c r="K816" s="8">
        <v>2023.0</v>
      </c>
      <c r="L816" s="7" t="s">
        <v>30</v>
      </c>
      <c r="M816" s="6"/>
      <c r="N816" s="6"/>
      <c r="O816" s="3"/>
      <c r="P816" s="3"/>
      <c r="Q816" s="6"/>
      <c r="R816" s="6"/>
    </row>
    <row r="817" ht="15.75" customHeight="1">
      <c r="A817" s="6" t="s">
        <v>3861</v>
      </c>
      <c r="B817" s="6" t="s">
        <v>3862</v>
      </c>
      <c r="C817" s="6"/>
      <c r="D817" s="6"/>
      <c r="E817" s="6" t="s">
        <v>3863</v>
      </c>
      <c r="F817" s="7" t="s">
        <v>3864</v>
      </c>
      <c r="G817" s="8" t="s">
        <v>108</v>
      </c>
      <c r="H817" s="6" t="s">
        <v>27</v>
      </c>
      <c r="I817" s="6" t="s">
        <v>3865</v>
      </c>
      <c r="J817" s="6" t="s">
        <v>149</v>
      </c>
      <c r="K817" s="8">
        <v>2023.0</v>
      </c>
      <c r="L817" s="7" t="s">
        <v>30</v>
      </c>
      <c r="M817" s="3"/>
      <c r="N817" s="3"/>
      <c r="O817" s="3"/>
      <c r="P817" s="3"/>
      <c r="Q817" s="3"/>
      <c r="R817" s="3"/>
    </row>
    <row r="818" ht="15.75" customHeight="1">
      <c r="A818" s="6" t="s">
        <v>3866</v>
      </c>
      <c r="B818" s="6" t="s">
        <v>3867</v>
      </c>
      <c r="C818" s="6"/>
      <c r="D818" s="6"/>
      <c r="E818" s="6" t="s">
        <v>3868</v>
      </c>
      <c r="F818" s="3"/>
      <c r="G818" s="8" t="s">
        <v>108</v>
      </c>
      <c r="H818" s="6" t="s">
        <v>27</v>
      </c>
      <c r="I818" s="6" t="s">
        <v>3869</v>
      </c>
      <c r="J818" s="6" t="s">
        <v>29</v>
      </c>
      <c r="K818" s="8">
        <v>2006.0</v>
      </c>
      <c r="L818" s="7" t="s">
        <v>30</v>
      </c>
      <c r="M818" s="6"/>
      <c r="N818" s="3"/>
      <c r="O818" s="3"/>
      <c r="P818" s="3"/>
      <c r="Q818" s="3"/>
      <c r="R818" s="3"/>
    </row>
    <row r="819" ht="15.75" customHeight="1">
      <c r="A819" s="6" t="s">
        <v>3870</v>
      </c>
      <c r="B819" s="6" t="s">
        <v>3871</v>
      </c>
      <c r="C819" s="6"/>
      <c r="D819" s="6"/>
      <c r="E819" s="6" t="s">
        <v>3872</v>
      </c>
      <c r="F819" s="7" t="s">
        <v>3873</v>
      </c>
      <c r="G819" s="8" t="s">
        <v>108</v>
      </c>
      <c r="H819" s="6" t="s">
        <v>27</v>
      </c>
      <c r="I819" s="6" t="s">
        <v>3874</v>
      </c>
      <c r="J819" s="6"/>
      <c r="K819" s="8">
        <v>2008.0</v>
      </c>
      <c r="L819" s="7" t="s">
        <v>30</v>
      </c>
      <c r="M819" s="3"/>
      <c r="N819" s="3"/>
      <c r="O819" s="3"/>
      <c r="P819" s="3"/>
      <c r="Q819" s="3"/>
      <c r="R819" s="3"/>
    </row>
    <row r="820" ht="15.75" customHeight="1">
      <c r="A820" s="6" t="s">
        <v>3875</v>
      </c>
      <c r="B820" s="6" t="s">
        <v>3876</v>
      </c>
      <c r="C820" s="6"/>
      <c r="D820" s="6"/>
      <c r="E820" s="6" t="s">
        <v>3877</v>
      </c>
      <c r="F820" s="7" t="s">
        <v>3878</v>
      </c>
      <c r="G820" s="8" t="s">
        <v>108</v>
      </c>
      <c r="H820" s="6" t="s">
        <v>27</v>
      </c>
      <c r="I820" s="6" t="s">
        <v>3879</v>
      </c>
      <c r="J820" s="6" t="s">
        <v>341</v>
      </c>
      <c r="K820" s="8">
        <v>2013.0</v>
      </c>
      <c r="L820" s="7" t="s">
        <v>30</v>
      </c>
      <c r="M820" s="3"/>
      <c r="N820" s="6"/>
      <c r="O820" s="3"/>
      <c r="P820" s="6"/>
      <c r="Q820" s="6"/>
      <c r="R820" s="3"/>
    </row>
    <row r="821" ht="15.75" customHeight="1">
      <c r="A821" s="6" t="s">
        <v>3880</v>
      </c>
      <c r="B821" s="6" t="s">
        <v>3881</v>
      </c>
      <c r="C821" s="6"/>
      <c r="D821" s="6"/>
      <c r="E821" s="6" t="s">
        <v>3882</v>
      </c>
      <c r="F821" s="3"/>
      <c r="G821" s="8" t="s">
        <v>108</v>
      </c>
      <c r="H821" s="6" t="s">
        <v>27</v>
      </c>
      <c r="I821" s="6" t="s">
        <v>3883</v>
      </c>
      <c r="J821" s="6" t="s">
        <v>438</v>
      </c>
      <c r="K821" s="8">
        <v>2015.0</v>
      </c>
      <c r="L821" s="7" t="s">
        <v>30</v>
      </c>
      <c r="M821" s="6"/>
      <c r="N821" s="6"/>
      <c r="O821" s="3"/>
      <c r="P821" s="3"/>
      <c r="Q821" s="3"/>
      <c r="R821" s="6"/>
    </row>
    <row r="822" ht="15.75" customHeight="1">
      <c r="A822" s="6" t="s">
        <v>3884</v>
      </c>
      <c r="B822" s="6" t="s">
        <v>3885</v>
      </c>
      <c r="C822" s="6"/>
      <c r="D822" s="6"/>
      <c r="E822" s="6" t="s">
        <v>3886</v>
      </c>
      <c r="F822" s="7" t="s">
        <v>3887</v>
      </c>
      <c r="G822" s="8" t="s">
        <v>108</v>
      </c>
      <c r="H822" s="6" t="s">
        <v>27</v>
      </c>
      <c r="I822" s="6" t="s">
        <v>3888</v>
      </c>
      <c r="J822" s="6" t="s">
        <v>149</v>
      </c>
      <c r="K822" s="8">
        <v>2022.0</v>
      </c>
      <c r="L822" s="7" t="s">
        <v>30</v>
      </c>
      <c r="M822" s="3"/>
      <c r="N822" s="3"/>
      <c r="O822" s="3"/>
      <c r="P822" s="3"/>
      <c r="Q822" s="3"/>
      <c r="R822" s="3"/>
    </row>
    <row r="823" ht="15.75" customHeight="1">
      <c r="A823" s="6" t="s">
        <v>3889</v>
      </c>
      <c r="B823" s="6" t="s">
        <v>3890</v>
      </c>
      <c r="C823" s="6"/>
      <c r="D823" s="6"/>
      <c r="E823" s="6" t="s">
        <v>3891</v>
      </c>
      <c r="F823" s="3"/>
      <c r="G823" s="8" t="s">
        <v>108</v>
      </c>
      <c r="H823" s="6" t="s">
        <v>27</v>
      </c>
      <c r="I823" s="6" t="s">
        <v>3892</v>
      </c>
      <c r="J823" s="3"/>
      <c r="K823" s="8">
        <v>2014.0</v>
      </c>
      <c r="L823" s="7" t="s">
        <v>30</v>
      </c>
      <c r="M823" s="3"/>
      <c r="N823" s="3"/>
      <c r="O823" s="3"/>
      <c r="P823" s="3"/>
      <c r="Q823" s="3"/>
      <c r="R823" s="3"/>
    </row>
    <row r="824" ht="15.75" customHeight="1">
      <c r="A824" s="4" t="s">
        <v>3893</v>
      </c>
      <c r="B824" s="4" t="s">
        <v>3894</v>
      </c>
      <c r="C824" s="3"/>
      <c r="D824" s="3"/>
      <c r="E824" s="4" t="s">
        <v>3895</v>
      </c>
      <c r="F824" s="9" t="s">
        <v>3896</v>
      </c>
      <c r="G824" s="4" t="s">
        <v>41</v>
      </c>
      <c r="H824" s="4" t="s">
        <v>261</v>
      </c>
      <c r="I824" s="4" t="s">
        <v>1214</v>
      </c>
      <c r="J824" s="4" t="s">
        <v>295</v>
      </c>
      <c r="K824" s="10">
        <v>1996.0</v>
      </c>
      <c r="L824" s="3"/>
      <c r="M824" s="4" t="s">
        <v>263</v>
      </c>
      <c r="N824" s="3"/>
      <c r="O824" s="3"/>
      <c r="P824" s="4" t="s">
        <v>8</v>
      </c>
      <c r="Q824" s="18" t="s">
        <v>1215</v>
      </c>
      <c r="R824" s="3"/>
    </row>
    <row r="825" ht="15.75" customHeight="1">
      <c r="A825" s="6" t="s">
        <v>3897</v>
      </c>
      <c r="B825" s="6" t="s">
        <v>3898</v>
      </c>
      <c r="C825" s="6"/>
      <c r="D825" s="6"/>
      <c r="E825" s="6" t="s">
        <v>3899</v>
      </c>
      <c r="F825" s="3"/>
      <c r="G825" s="8" t="s">
        <v>108</v>
      </c>
      <c r="H825" s="6" t="s">
        <v>27</v>
      </c>
      <c r="I825" s="6" t="s">
        <v>3900</v>
      </c>
      <c r="J825" s="6" t="s">
        <v>149</v>
      </c>
      <c r="K825" s="8">
        <v>2017.0</v>
      </c>
      <c r="L825" s="7" t="s">
        <v>30</v>
      </c>
      <c r="M825" s="3"/>
      <c r="N825" s="3"/>
      <c r="O825" s="3"/>
      <c r="P825" s="3"/>
      <c r="Q825" s="3"/>
      <c r="R825" s="3"/>
    </row>
    <row r="826" ht="15.75" customHeight="1">
      <c r="A826" s="4" t="s">
        <v>3901</v>
      </c>
      <c r="B826" s="4" t="s">
        <v>3902</v>
      </c>
      <c r="C826" s="3"/>
      <c r="D826" s="3"/>
      <c r="E826" s="4" t="s">
        <v>3903</v>
      </c>
      <c r="F826" s="9" t="s">
        <v>3904</v>
      </c>
      <c r="G826" s="4" t="s">
        <v>260</v>
      </c>
      <c r="H826" s="4" t="s">
        <v>261</v>
      </c>
      <c r="I826" s="4" t="s">
        <v>3905</v>
      </c>
      <c r="J826" s="4" t="s">
        <v>295</v>
      </c>
      <c r="K826" s="10">
        <v>2013.0</v>
      </c>
      <c r="L826" s="3"/>
      <c r="M826" s="4" t="s">
        <v>263</v>
      </c>
      <c r="N826" s="3"/>
      <c r="O826" s="3"/>
      <c r="P826" s="4" t="s">
        <v>8</v>
      </c>
      <c r="Q826" s="4" t="s">
        <v>1085</v>
      </c>
      <c r="R826" s="3"/>
    </row>
    <row r="827" ht="15.75" customHeight="1">
      <c r="A827" s="4" t="s">
        <v>3906</v>
      </c>
      <c r="B827" s="4" t="s">
        <v>3907</v>
      </c>
      <c r="C827" s="4" t="s">
        <v>3908</v>
      </c>
      <c r="D827" s="4" t="s">
        <v>3909</v>
      </c>
      <c r="E827" s="4" t="s">
        <v>3910</v>
      </c>
      <c r="F827" s="5" t="str">
        <f>HYPERLINK("http://dx.doi.org/10.1016/j.jad.2015.03.046","http://dx.doi.org/10.1016/j.jad.2015.03.046")</f>
        <v>http://dx.doi.org/10.1016/j.jad.2015.03.046</v>
      </c>
      <c r="G827" s="3"/>
      <c r="H827" s="3"/>
      <c r="I827" s="3"/>
      <c r="J827" s="3"/>
      <c r="K827" s="3"/>
      <c r="L827" s="3"/>
      <c r="M827" s="3"/>
      <c r="N827" s="3"/>
      <c r="O827" s="3"/>
      <c r="P827" s="3"/>
      <c r="Q827" s="3"/>
      <c r="R827" s="3"/>
    </row>
    <row r="828" ht="15.75" customHeight="1">
      <c r="A828" s="6" t="s">
        <v>3911</v>
      </c>
      <c r="B828" s="6" t="s">
        <v>3912</v>
      </c>
      <c r="C828" s="6"/>
      <c r="D828" s="6"/>
      <c r="E828" s="6" t="s">
        <v>3913</v>
      </c>
      <c r="F828" s="7" t="s">
        <v>3914</v>
      </c>
      <c r="G828" s="8" t="s">
        <v>108</v>
      </c>
      <c r="H828" s="6" t="s">
        <v>27</v>
      </c>
      <c r="I828" s="6" t="s">
        <v>3915</v>
      </c>
      <c r="J828" s="6" t="s">
        <v>149</v>
      </c>
      <c r="K828" s="8">
        <v>2015.0</v>
      </c>
      <c r="L828" s="7" t="s">
        <v>30</v>
      </c>
      <c r="M828" s="6"/>
      <c r="N828" s="6"/>
      <c r="O828" s="6"/>
      <c r="P828" s="3"/>
      <c r="Q828" s="3"/>
      <c r="R828" s="3"/>
    </row>
    <row r="829" ht="15.75" customHeight="1">
      <c r="A829" s="6" t="s">
        <v>3916</v>
      </c>
      <c r="B829" s="6" t="s">
        <v>3917</v>
      </c>
      <c r="C829" s="6"/>
      <c r="D829" s="6"/>
      <c r="E829" s="6" t="s">
        <v>3918</v>
      </c>
      <c r="F829" s="7" t="s">
        <v>3919</v>
      </c>
      <c r="G829" s="8" t="s">
        <v>108</v>
      </c>
      <c r="H829" s="6" t="s">
        <v>27</v>
      </c>
      <c r="I829" s="6" t="s">
        <v>3920</v>
      </c>
      <c r="J829" s="6" t="s">
        <v>29</v>
      </c>
      <c r="K829" s="8">
        <v>2019.0</v>
      </c>
      <c r="L829" s="7" t="s">
        <v>30</v>
      </c>
      <c r="M829" s="6"/>
      <c r="N829" s="6"/>
      <c r="O829" s="3"/>
      <c r="P829" s="6"/>
      <c r="Q829" s="3"/>
      <c r="R829" s="6"/>
    </row>
    <row r="830" ht="15.75" customHeight="1">
      <c r="A830" s="6" t="s">
        <v>3921</v>
      </c>
      <c r="B830" s="6" t="s">
        <v>3922</v>
      </c>
      <c r="C830" s="6"/>
      <c r="D830" s="6"/>
      <c r="E830" s="6" t="s">
        <v>3923</v>
      </c>
      <c r="F830" s="7" t="s">
        <v>3924</v>
      </c>
      <c r="G830" s="8" t="s">
        <v>26</v>
      </c>
      <c r="H830" s="6" t="s">
        <v>27</v>
      </c>
      <c r="I830" s="6" t="s">
        <v>3925</v>
      </c>
      <c r="J830" s="6" t="s">
        <v>29</v>
      </c>
      <c r="K830" s="8">
        <v>2022.0</v>
      </c>
      <c r="L830" s="7" t="s">
        <v>30</v>
      </c>
      <c r="M830" s="3"/>
      <c r="N830" s="3"/>
      <c r="O830" s="3"/>
      <c r="P830" s="3"/>
      <c r="Q830" s="3"/>
      <c r="R830" s="3"/>
    </row>
    <row r="831" ht="15.75" customHeight="1">
      <c r="A831" s="6" t="s">
        <v>3926</v>
      </c>
      <c r="B831" s="6" t="s">
        <v>3927</v>
      </c>
      <c r="C831" s="6"/>
      <c r="D831" s="6"/>
      <c r="E831" s="6" t="s">
        <v>3928</v>
      </c>
      <c r="F831" s="7" t="s">
        <v>3929</v>
      </c>
      <c r="G831" s="8" t="s">
        <v>48</v>
      </c>
      <c r="H831" s="6" t="s">
        <v>27</v>
      </c>
      <c r="I831" s="6" t="s">
        <v>3930</v>
      </c>
      <c r="J831" s="6" t="s">
        <v>341</v>
      </c>
      <c r="K831" s="8">
        <v>2023.0</v>
      </c>
      <c r="L831" s="7" t="s">
        <v>30</v>
      </c>
      <c r="M831" s="6"/>
      <c r="N831" s="6"/>
      <c r="O831" s="6"/>
      <c r="P831" s="6"/>
      <c r="Q831" s="6"/>
      <c r="R831" s="6"/>
    </row>
    <row r="832" ht="15.75" customHeight="1">
      <c r="A832" s="4" t="s">
        <v>3931</v>
      </c>
      <c r="B832" s="4" t="s">
        <v>3932</v>
      </c>
      <c r="C832" s="3"/>
      <c r="D832" s="3"/>
      <c r="E832" s="4" t="s">
        <v>3933</v>
      </c>
      <c r="F832" s="9" t="s">
        <v>3934</v>
      </c>
      <c r="G832" s="4" t="s">
        <v>41</v>
      </c>
      <c r="H832" s="4" t="s">
        <v>261</v>
      </c>
      <c r="I832" s="4" t="s">
        <v>582</v>
      </c>
      <c r="J832" s="4" t="s">
        <v>149</v>
      </c>
      <c r="K832" s="10">
        <v>2011.0</v>
      </c>
      <c r="L832" s="3"/>
      <c r="M832" s="4" t="s">
        <v>263</v>
      </c>
      <c r="N832" s="3"/>
      <c r="O832" s="3"/>
      <c r="P832" s="4" t="s">
        <v>8</v>
      </c>
      <c r="Q832" s="18" t="s">
        <v>264</v>
      </c>
      <c r="R832" s="3"/>
    </row>
    <row r="833" ht="15.75" customHeight="1">
      <c r="A833" s="4" t="s">
        <v>3935</v>
      </c>
      <c r="B833" s="4" t="s">
        <v>3936</v>
      </c>
      <c r="C833" s="3"/>
      <c r="D833" s="3"/>
      <c r="E833" s="4" t="s">
        <v>3937</v>
      </c>
      <c r="F833" s="9" t="s">
        <v>3938</v>
      </c>
      <c r="G833" s="4" t="s">
        <v>260</v>
      </c>
      <c r="H833" s="4" t="s">
        <v>261</v>
      </c>
      <c r="I833" s="4" t="s">
        <v>3485</v>
      </c>
      <c r="J833" s="4" t="s">
        <v>341</v>
      </c>
      <c r="K833" s="10">
        <v>1997.0</v>
      </c>
      <c r="L833" s="3"/>
      <c r="M833" s="4" t="s">
        <v>263</v>
      </c>
      <c r="N833" s="3"/>
      <c r="O833" s="3"/>
      <c r="P833" s="4" t="s">
        <v>8</v>
      </c>
      <c r="Q833" s="4" t="s">
        <v>611</v>
      </c>
      <c r="R833" s="3"/>
    </row>
    <row r="834" ht="15.75" customHeight="1">
      <c r="A834" s="6" t="s">
        <v>3939</v>
      </c>
      <c r="B834" s="6" t="s">
        <v>3940</v>
      </c>
      <c r="C834" s="6"/>
      <c r="D834" s="6"/>
      <c r="E834" s="6" t="s">
        <v>3941</v>
      </c>
      <c r="F834" s="7" t="s">
        <v>3942</v>
      </c>
      <c r="G834" s="8" t="s">
        <v>108</v>
      </c>
      <c r="H834" s="6" t="s">
        <v>27</v>
      </c>
      <c r="I834" s="6" t="s">
        <v>3943</v>
      </c>
      <c r="J834" s="6" t="s">
        <v>29</v>
      </c>
      <c r="K834" s="8">
        <v>2019.0</v>
      </c>
      <c r="L834" s="7" t="s">
        <v>30</v>
      </c>
      <c r="M834" s="6"/>
      <c r="N834" s="6"/>
      <c r="O834" s="6"/>
      <c r="P834" s="6"/>
      <c r="Q834" s="6"/>
      <c r="R834" s="6"/>
    </row>
    <row r="835" ht="15.75" customHeight="1">
      <c r="A835" s="6" t="s">
        <v>3944</v>
      </c>
      <c r="B835" s="6" t="s">
        <v>3945</v>
      </c>
      <c r="C835" s="6"/>
      <c r="D835" s="6"/>
      <c r="E835" s="17" t="s">
        <v>3946</v>
      </c>
      <c r="F835" s="7" t="s">
        <v>3947</v>
      </c>
      <c r="G835" s="8" t="s">
        <v>108</v>
      </c>
      <c r="H835" s="6" t="s">
        <v>27</v>
      </c>
      <c r="I835" s="6" t="s">
        <v>3948</v>
      </c>
      <c r="J835" s="3"/>
      <c r="K835" s="8">
        <v>2012.0</v>
      </c>
      <c r="L835" s="7" t="s">
        <v>30</v>
      </c>
      <c r="M835" s="6"/>
      <c r="N835" s="6"/>
      <c r="O835" s="3"/>
      <c r="P835" s="6"/>
      <c r="Q835" s="6"/>
      <c r="R835" s="6"/>
    </row>
    <row r="836" ht="15.75" customHeight="1">
      <c r="A836" s="6" t="s">
        <v>3949</v>
      </c>
      <c r="B836" s="6" t="s">
        <v>3950</v>
      </c>
      <c r="C836" s="6"/>
      <c r="D836" s="6"/>
      <c r="E836" s="6" t="s">
        <v>3951</v>
      </c>
      <c r="F836" s="3"/>
      <c r="G836" s="8" t="s">
        <v>108</v>
      </c>
      <c r="H836" s="6" t="s">
        <v>27</v>
      </c>
      <c r="I836" s="6" t="s">
        <v>3952</v>
      </c>
      <c r="J836" s="6" t="s">
        <v>149</v>
      </c>
      <c r="K836" s="8">
        <v>2019.0</v>
      </c>
      <c r="L836" s="7" t="s">
        <v>30</v>
      </c>
      <c r="M836" s="6"/>
      <c r="N836" s="3"/>
      <c r="O836" s="3"/>
      <c r="P836" s="6"/>
      <c r="Q836" s="3"/>
      <c r="R836" s="6"/>
    </row>
    <row r="837" ht="15.75" customHeight="1">
      <c r="A837" s="4" t="s">
        <v>3953</v>
      </c>
      <c r="B837" s="4" t="s">
        <v>3954</v>
      </c>
      <c r="C837" s="3"/>
      <c r="D837" s="3"/>
      <c r="E837" s="10" t="s">
        <v>33</v>
      </c>
      <c r="F837" s="9" t="str">
        <f>"https://doi.org/"&amp;M837</f>
        <v>https://doi.org/10.1080/20009666.2017.1356189</v>
      </c>
      <c r="G837" s="10" t="s">
        <v>41</v>
      </c>
      <c r="H837" s="10" t="s">
        <v>35</v>
      </c>
      <c r="I837" s="4" t="s">
        <v>3955</v>
      </c>
      <c r="J837" s="10" t="s">
        <v>33</v>
      </c>
      <c r="K837" s="10">
        <v>2017.0</v>
      </c>
      <c r="L837" s="4" t="s">
        <v>33</v>
      </c>
      <c r="M837" s="4" t="s">
        <v>3956</v>
      </c>
      <c r="N837" s="26"/>
      <c r="O837" s="3"/>
      <c r="P837" s="3"/>
      <c r="Q837" s="12"/>
      <c r="R837" s="3"/>
    </row>
    <row r="838" ht="15.75" customHeight="1">
      <c r="A838" s="4" t="s">
        <v>3957</v>
      </c>
      <c r="B838" s="4" t="s">
        <v>3958</v>
      </c>
      <c r="C838" s="4" t="s">
        <v>3959</v>
      </c>
      <c r="D838" s="3" t="s">
        <v>425</v>
      </c>
      <c r="E838" s="3" t="s">
        <v>425</v>
      </c>
      <c r="F838" s="3" t="s">
        <v>425</v>
      </c>
      <c r="G838" s="3"/>
      <c r="H838" s="3"/>
      <c r="I838" s="3"/>
      <c r="J838" s="3"/>
      <c r="K838" s="3"/>
      <c r="L838" s="3"/>
      <c r="M838" s="3"/>
      <c r="N838" s="3"/>
      <c r="O838" s="3"/>
      <c r="P838" s="3"/>
      <c r="Q838" s="3"/>
      <c r="R838" s="3"/>
    </row>
    <row r="839" ht="15.75" customHeight="1">
      <c r="A839" s="6" t="s">
        <v>3960</v>
      </c>
      <c r="B839" s="6" t="s">
        <v>3961</v>
      </c>
      <c r="C839" s="6"/>
      <c r="D839" s="6"/>
      <c r="E839" s="6" t="s">
        <v>3962</v>
      </c>
      <c r="F839" s="7" t="s">
        <v>3963</v>
      </c>
      <c r="G839" s="8" t="s">
        <v>108</v>
      </c>
      <c r="H839" s="6" t="s">
        <v>27</v>
      </c>
      <c r="I839" s="6" t="s">
        <v>3964</v>
      </c>
      <c r="J839" s="6" t="s">
        <v>29</v>
      </c>
      <c r="K839" s="8">
        <v>2020.0</v>
      </c>
      <c r="L839" s="21" t="s">
        <v>30</v>
      </c>
      <c r="M839" s="6"/>
      <c r="N839" s="3"/>
      <c r="O839" s="3"/>
      <c r="P839" s="6"/>
      <c r="Q839" s="3"/>
      <c r="R839" s="3"/>
    </row>
    <row r="840" ht="15.75" customHeight="1">
      <c r="A840" s="6" t="s">
        <v>3965</v>
      </c>
      <c r="B840" s="6" t="s">
        <v>3966</v>
      </c>
      <c r="C840" s="6"/>
      <c r="D840" s="6"/>
      <c r="E840" s="6" t="s">
        <v>3967</v>
      </c>
      <c r="F840" s="7" t="s">
        <v>3968</v>
      </c>
      <c r="G840" s="8" t="s">
        <v>108</v>
      </c>
      <c r="H840" s="6" t="s">
        <v>27</v>
      </c>
      <c r="I840" s="6" t="s">
        <v>3969</v>
      </c>
      <c r="J840" s="6" t="s">
        <v>29</v>
      </c>
      <c r="K840" s="8">
        <v>2013.0</v>
      </c>
      <c r="L840" s="7" t="s">
        <v>30</v>
      </c>
      <c r="M840" s="6"/>
      <c r="N840" s="3"/>
      <c r="O840" s="6"/>
      <c r="P840" s="6"/>
      <c r="Q840" s="3"/>
      <c r="R840" s="3"/>
    </row>
    <row r="841" ht="15.75" customHeight="1">
      <c r="A841" s="4" t="s">
        <v>3970</v>
      </c>
      <c r="B841" s="4" t="s">
        <v>3971</v>
      </c>
      <c r="C841" s="3"/>
      <c r="D841" s="3"/>
      <c r="E841" s="4" t="s">
        <v>3972</v>
      </c>
      <c r="F841" s="9" t="s">
        <v>3973</v>
      </c>
      <c r="G841" s="4" t="s">
        <v>41</v>
      </c>
      <c r="H841" s="4" t="s">
        <v>261</v>
      </c>
      <c r="I841" s="4" t="s">
        <v>3974</v>
      </c>
      <c r="J841" s="4" t="s">
        <v>295</v>
      </c>
      <c r="K841" s="10">
        <v>2014.0</v>
      </c>
      <c r="L841" s="3"/>
      <c r="M841" s="4" t="s">
        <v>263</v>
      </c>
      <c r="N841" s="3"/>
      <c r="O841" s="3"/>
      <c r="P841" s="4" t="s">
        <v>8</v>
      </c>
      <c r="Q841" s="18" t="s">
        <v>695</v>
      </c>
      <c r="R841" s="3"/>
    </row>
    <row r="842" ht="15.75" customHeight="1">
      <c r="A842" s="4" t="s">
        <v>3975</v>
      </c>
      <c r="B842" s="4" t="s">
        <v>3976</v>
      </c>
      <c r="C842" s="3"/>
      <c r="D842" s="3"/>
      <c r="E842" s="4" t="s">
        <v>3977</v>
      </c>
      <c r="F842" s="9" t="s">
        <v>3978</v>
      </c>
      <c r="G842" s="4" t="s">
        <v>26</v>
      </c>
      <c r="H842" s="4" t="s">
        <v>261</v>
      </c>
      <c r="I842" s="4" t="s">
        <v>1882</v>
      </c>
      <c r="J842" s="4" t="s">
        <v>149</v>
      </c>
      <c r="K842" s="10">
        <v>2021.0</v>
      </c>
      <c r="L842" s="3"/>
      <c r="M842" s="4" t="s">
        <v>263</v>
      </c>
      <c r="N842" s="3"/>
      <c r="O842" s="3"/>
      <c r="P842" s="4" t="s">
        <v>8</v>
      </c>
      <c r="Q842" s="4" t="s">
        <v>264</v>
      </c>
      <c r="R842" s="3"/>
    </row>
    <row r="843" ht="15.75" customHeight="1">
      <c r="A843" s="6" t="s">
        <v>3979</v>
      </c>
      <c r="B843" s="6" t="s">
        <v>3980</v>
      </c>
      <c r="C843" s="6"/>
      <c r="D843" s="6"/>
      <c r="E843" s="6" t="s">
        <v>3981</v>
      </c>
      <c r="F843" s="7" t="s">
        <v>3982</v>
      </c>
      <c r="G843" s="8" t="s">
        <v>108</v>
      </c>
      <c r="H843" s="6" t="s">
        <v>27</v>
      </c>
      <c r="I843" s="6" t="s">
        <v>3983</v>
      </c>
      <c r="J843" s="6" t="s">
        <v>149</v>
      </c>
      <c r="K843" s="8">
        <v>2022.0</v>
      </c>
      <c r="L843" s="7" t="s">
        <v>30</v>
      </c>
      <c r="M843" s="6"/>
      <c r="N843" s="6"/>
      <c r="O843" s="6"/>
      <c r="P843" s="3"/>
      <c r="Q843" s="6"/>
      <c r="R843" s="3"/>
    </row>
    <row r="844" ht="15.75" customHeight="1">
      <c r="A844" s="6" t="s">
        <v>3984</v>
      </c>
      <c r="B844" s="6" t="s">
        <v>3985</v>
      </c>
      <c r="C844" s="6"/>
      <c r="D844" s="6"/>
      <c r="E844" s="6" t="s">
        <v>3986</v>
      </c>
      <c r="F844" s="7" t="s">
        <v>3987</v>
      </c>
      <c r="G844" s="8" t="s">
        <v>108</v>
      </c>
      <c r="H844" s="6" t="s">
        <v>27</v>
      </c>
      <c r="I844" s="6" t="s">
        <v>3988</v>
      </c>
      <c r="J844" s="6" t="s">
        <v>149</v>
      </c>
      <c r="K844" s="8">
        <v>2023.0</v>
      </c>
      <c r="L844" s="7" t="s">
        <v>30</v>
      </c>
      <c r="M844" s="3"/>
      <c r="N844" s="3"/>
      <c r="O844" s="6"/>
      <c r="P844" s="6"/>
      <c r="Q844" s="6"/>
      <c r="R844" s="3"/>
    </row>
    <row r="845" ht="15.75" customHeight="1">
      <c r="A845" s="6" t="s">
        <v>3989</v>
      </c>
      <c r="B845" s="6" t="s">
        <v>3990</v>
      </c>
      <c r="C845" s="6"/>
      <c r="D845" s="6"/>
      <c r="E845" s="6" t="s">
        <v>3991</v>
      </c>
      <c r="F845" s="7" t="s">
        <v>3992</v>
      </c>
      <c r="G845" s="8" t="s">
        <v>108</v>
      </c>
      <c r="H845" s="6" t="s">
        <v>27</v>
      </c>
      <c r="I845" s="6" t="s">
        <v>3993</v>
      </c>
      <c r="J845" s="6" t="s">
        <v>3994</v>
      </c>
      <c r="K845" s="8">
        <v>2020.0</v>
      </c>
      <c r="L845" s="7" t="s">
        <v>30</v>
      </c>
      <c r="M845" s="6"/>
      <c r="N845" s="6"/>
      <c r="O845" s="3"/>
      <c r="P845" s="6"/>
      <c r="Q845" s="6"/>
      <c r="R845" s="3"/>
    </row>
    <row r="846" ht="15.75" customHeight="1">
      <c r="A846" s="4" t="s">
        <v>3995</v>
      </c>
      <c r="B846" s="4" t="s">
        <v>3996</v>
      </c>
      <c r="C846" s="3"/>
      <c r="D846" s="3"/>
      <c r="E846" s="4" t="s">
        <v>3997</v>
      </c>
      <c r="F846" s="9" t="s">
        <v>3998</v>
      </c>
      <c r="G846" s="4" t="s">
        <v>260</v>
      </c>
      <c r="H846" s="4" t="s">
        <v>261</v>
      </c>
      <c r="I846" s="4" t="s">
        <v>3999</v>
      </c>
      <c r="J846" s="4" t="s">
        <v>149</v>
      </c>
      <c r="K846" s="10">
        <v>2012.0</v>
      </c>
      <c r="L846" s="3"/>
      <c r="M846" s="4" t="s">
        <v>263</v>
      </c>
      <c r="N846" s="3"/>
      <c r="O846" s="3"/>
      <c r="P846" s="4" t="s">
        <v>8</v>
      </c>
      <c r="Q846" s="4" t="s">
        <v>264</v>
      </c>
      <c r="R846" s="3"/>
    </row>
    <row r="847" ht="15.75" customHeight="1">
      <c r="A847" s="4" t="s">
        <v>4000</v>
      </c>
      <c r="B847" s="4" t="s">
        <v>4001</v>
      </c>
      <c r="C847" s="3"/>
      <c r="D847" s="3"/>
      <c r="E847" s="4" t="s">
        <v>4002</v>
      </c>
      <c r="F847" s="9" t="s">
        <v>4003</v>
      </c>
      <c r="G847" s="4" t="s">
        <v>26</v>
      </c>
      <c r="H847" s="4" t="s">
        <v>261</v>
      </c>
      <c r="I847" s="4" t="s">
        <v>610</v>
      </c>
      <c r="J847" s="4" t="s">
        <v>341</v>
      </c>
      <c r="K847" s="10">
        <v>2021.0</v>
      </c>
      <c r="L847" s="3"/>
      <c r="M847" s="4" t="s">
        <v>263</v>
      </c>
      <c r="N847" s="3"/>
      <c r="O847" s="3"/>
      <c r="P847" s="4" t="s">
        <v>8</v>
      </c>
      <c r="Q847" s="4" t="s">
        <v>611</v>
      </c>
      <c r="R847" s="3"/>
    </row>
    <row r="848" ht="15.75" customHeight="1">
      <c r="A848" s="6" t="s">
        <v>4004</v>
      </c>
      <c r="B848" s="6" t="s">
        <v>4005</v>
      </c>
      <c r="C848" s="6"/>
      <c r="D848" s="6"/>
      <c r="E848" s="6" t="s">
        <v>4006</v>
      </c>
      <c r="F848" s="7" t="s">
        <v>4007</v>
      </c>
      <c r="G848" s="8" t="s">
        <v>108</v>
      </c>
      <c r="H848" s="6" t="s">
        <v>27</v>
      </c>
      <c r="I848" s="6" t="s">
        <v>4008</v>
      </c>
      <c r="J848" s="6" t="s">
        <v>341</v>
      </c>
      <c r="K848" s="8">
        <v>2021.0</v>
      </c>
      <c r="L848" s="13" t="s">
        <v>30</v>
      </c>
      <c r="M848" s="6"/>
      <c r="N848" s="6"/>
      <c r="O848" s="6"/>
      <c r="P848" s="6"/>
      <c r="Q848" s="6"/>
      <c r="R848" s="6"/>
    </row>
    <row r="849" ht="15.75" customHeight="1">
      <c r="A849" s="6" t="s">
        <v>4009</v>
      </c>
      <c r="B849" s="6" t="s">
        <v>4010</v>
      </c>
      <c r="C849" s="6"/>
      <c r="D849" s="6"/>
      <c r="E849" s="6" t="s">
        <v>4011</v>
      </c>
      <c r="F849" s="7" t="s">
        <v>4012</v>
      </c>
      <c r="G849" s="8" t="s">
        <v>48</v>
      </c>
      <c r="H849" s="6" t="s">
        <v>27</v>
      </c>
      <c r="I849" s="6" t="s">
        <v>4013</v>
      </c>
      <c r="J849" s="6" t="s">
        <v>341</v>
      </c>
      <c r="K849" s="8">
        <v>2023.0</v>
      </c>
      <c r="L849" s="7" t="s">
        <v>30</v>
      </c>
      <c r="M849" s="6"/>
      <c r="N849" s="6"/>
      <c r="O849" s="6"/>
      <c r="P849" s="6"/>
      <c r="Q849" s="3"/>
      <c r="R849" s="3"/>
    </row>
    <row r="850" ht="15.75" customHeight="1">
      <c r="A850" s="6" t="s">
        <v>4014</v>
      </c>
      <c r="B850" s="6" t="s">
        <v>4015</v>
      </c>
      <c r="C850" s="6"/>
      <c r="D850" s="6"/>
      <c r="E850" s="6" t="s">
        <v>4016</v>
      </c>
      <c r="F850" s="7" t="s">
        <v>3455</v>
      </c>
      <c r="G850" s="8" t="s">
        <v>108</v>
      </c>
      <c r="H850" s="6" t="s">
        <v>27</v>
      </c>
      <c r="I850" s="6" t="s">
        <v>4017</v>
      </c>
      <c r="J850" s="6"/>
      <c r="K850" s="8">
        <v>2019.0</v>
      </c>
      <c r="L850" s="13" t="s">
        <v>30</v>
      </c>
      <c r="M850" s="3"/>
      <c r="N850" s="3"/>
      <c r="O850" s="3"/>
      <c r="P850" s="3"/>
      <c r="Q850" s="3"/>
      <c r="R850" s="3"/>
    </row>
    <row r="851" ht="15.75" customHeight="1">
      <c r="A851" s="6" t="s">
        <v>4018</v>
      </c>
      <c r="B851" s="6" t="s">
        <v>4019</v>
      </c>
      <c r="C851" s="6"/>
      <c r="D851" s="6"/>
      <c r="E851" s="6" t="s">
        <v>4020</v>
      </c>
      <c r="F851" s="7" t="s">
        <v>4021</v>
      </c>
      <c r="G851" s="8" t="s">
        <v>108</v>
      </c>
      <c r="H851" s="6" t="s">
        <v>27</v>
      </c>
      <c r="I851" s="6" t="s">
        <v>4022</v>
      </c>
      <c r="J851" s="6" t="s">
        <v>29</v>
      </c>
      <c r="K851" s="8">
        <v>2016.0</v>
      </c>
      <c r="L851" s="7" t="s">
        <v>30</v>
      </c>
      <c r="M851" s="3"/>
      <c r="N851" s="3"/>
      <c r="O851" s="6"/>
      <c r="P851" s="6"/>
      <c r="Q851" s="3"/>
      <c r="R851" s="3"/>
    </row>
    <row r="852" ht="15.75" customHeight="1">
      <c r="A852" s="4" t="s">
        <v>4023</v>
      </c>
      <c r="B852" s="4" t="s">
        <v>4024</v>
      </c>
      <c r="C852" s="3"/>
      <c r="D852" s="3"/>
      <c r="E852" s="4" t="s">
        <v>4025</v>
      </c>
      <c r="F852" s="9" t="s">
        <v>4026</v>
      </c>
      <c r="G852" s="4" t="s">
        <v>260</v>
      </c>
      <c r="H852" s="4" t="s">
        <v>261</v>
      </c>
      <c r="I852" s="4" t="s">
        <v>776</v>
      </c>
      <c r="J852" s="4" t="s">
        <v>295</v>
      </c>
      <c r="K852" s="10">
        <v>2007.0</v>
      </c>
      <c r="L852" s="3"/>
      <c r="M852" s="4" t="s">
        <v>263</v>
      </c>
      <c r="N852" s="3"/>
      <c r="O852" s="3"/>
      <c r="P852" s="4" t="s">
        <v>8</v>
      </c>
      <c r="Q852" s="4" t="s">
        <v>695</v>
      </c>
      <c r="R852" s="3"/>
    </row>
    <row r="853" ht="15.75" customHeight="1">
      <c r="A853" s="6" t="s">
        <v>4027</v>
      </c>
      <c r="B853" s="6" t="s">
        <v>4028</v>
      </c>
      <c r="C853" s="6"/>
      <c r="D853" s="6"/>
      <c r="E853" s="6" t="s">
        <v>4029</v>
      </c>
      <c r="F853" s="7" t="s">
        <v>4030</v>
      </c>
      <c r="G853" s="8" t="s">
        <v>108</v>
      </c>
      <c r="H853" s="6" t="s">
        <v>27</v>
      </c>
      <c r="I853" s="6" t="s">
        <v>4031</v>
      </c>
      <c r="J853" s="6" t="s">
        <v>341</v>
      </c>
      <c r="K853" s="8">
        <v>2004.0</v>
      </c>
      <c r="L853" s="7" t="s">
        <v>30</v>
      </c>
      <c r="M853" s="6"/>
      <c r="N853" s="3"/>
      <c r="O853" s="3"/>
      <c r="P853" s="3"/>
      <c r="Q853" s="3"/>
      <c r="R853" s="3"/>
    </row>
    <row r="854" ht="15.75" customHeight="1">
      <c r="A854" s="4" t="s">
        <v>4032</v>
      </c>
      <c r="B854" s="4" t="s">
        <v>4033</v>
      </c>
      <c r="C854" s="3"/>
      <c r="D854" s="3"/>
      <c r="E854" s="10" t="s">
        <v>33</v>
      </c>
      <c r="F854" s="9" t="str">
        <f>"https://doi.org/"&amp;M854</f>
        <v>https://doi.org/10.1016/j.drugalcdep.2006.07.003</v>
      </c>
      <c r="G854" s="10" t="s">
        <v>41</v>
      </c>
      <c r="H854" s="10" t="s">
        <v>35</v>
      </c>
      <c r="I854" s="4" t="s">
        <v>976</v>
      </c>
      <c r="J854" s="10" t="s">
        <v>33</v>
      </c>
      <c r="K854" s="10">
        <v>2007.0</v>
      </c>
      <c r="L854" s="4" t="s">
        <v>33</v>
      </c>
      <c r="M854" s="4" t="s">
        <v>4034</v>
      </c>
      <c r="N854" s="11"/>
      <c r="O854" s="3"/>
      <c r="P854" s="3"/>
      <c r="Q854" s="12"/>
      <c r="R854" s="3"/>
    </row>
    <row r="855" ht="15.75" customHeight="1">
      <c r="A855" s="6" t="s">
        <v>4035</v>
      </c>
      <c r="B855" s="6" t="s">
        <v>4036</v>
      </c>
      <c r="C855" s="6"/>
      <c r="D855" s="6"/>
      <c r="E855" s="6" t="s">
        <v>4037</v>
      </c>
      <c r="F855" s="7" t="s">
        <v>4038</v>
      </c>
      <c r="G855" s="8" t="s">
        <v>108</v>
      </c>
      <c r="H855" s="6" t="s">
        <v>27</v>
      </c>
      <c r="I855" s="6" t="s">
        <v>4039</v>
      </c>
      <c r="J855" s="6" t="s">
        <v>4040</v>
      </c>
      <c r="K855" s="8">
        <v>2004.0</v>
      </c>
      <c r="L855" s="7" t="s">
        <v>30</v>
      </c>
      <c r="M855" s="6"/>
      <c r="N855" s="3"/>
      <c r="O855" s="3"/>
      <c r="P855" s="3"/>
      <c r="Q855" s="3"/>
      <c r="R855" s="3"/>
    </row>
    <row r="856" ht="15.75" customHeight="1">
      <c r="A856" s="4" t="s">
        <v>4041</v>
      </c>
      <c r="B856" s="4" t="s">
        <v>4042</v>
      </c>
      <c r="C856" s="3"/>
      <c r="D856" s="3"/>
      <c r="E856" s="4" t="s">
        <v>4043</v>
      </c>
      <c r="F856" s="9" t="s">
        <v>4044</v>
      </c>
      <c r="G856" s="4" t="s">
        <v>260</v>
      </c>
      <c r="H856" s="4" t="s">
        <v>261</v>
      </c>
      <c r="I856" s="4" t="s">
        <v>4045</v>
      </c>
      <c r="J856" s="4" t="s">
        <v>295</v>
      </c>
      <c r="K856" s="10">
        <v>2012.0</v>
      </c>
      <c r="L856" s="3"/>
      <c r="M856" s="4" t="s">
        <v>263</v>
      </c>
      <c r="N856" s="3"/>
      <c r="O856" s="3"/>
      <c r="P856" s="4" t="s">
        <v>8</v>
      </c>
      <c r="Q856" s="4" t="s">
        <v>4046</v>
      </c>
      <c r="R856" s="3"/>
    </row>
    <row r="857" ht="15.75" customHeight="1">
      <c r="A857" s="6" t="s">
        <v>4047</v>
      </c>
      <c r="B857" s="6" t="s">
        <v>4048</v>
      </c>
      <c r="C857" s="6"/>
      <c r="D857" s="6"/>
      <c r="E857" s="6" t="s">
        <v>4049</v>
      </c>
      <c r="F857" s="7" t="s">
        <v>4050</v>
      </c>
      <c r="G857" s="8" t="s">
        <v>108</v>
      </c>
      <c r="H857" s="6" t="s">
        <v>27</v>
      </c>
      <c r="I857" s="6" t="s">
        <v>4051</v>
      </c>
      <c r="J857" s="6" t="s">
        <v>341</v>
      </c>
      <c r="K857" s="8">
        <v>2006.0</v>
      </c>
      <c r="L857" s="7" t="s">
        <v>30</v>
      </c>
      <c r="M857" s="6"/>
      <c r="N857" s="3"/>
      <c r="O857" s="3"/>
      <c r="P857" s="3"/>
      <c r="Q857" s="3"/>
      <c r="R857" s="3"/>
    </row>
    <row r="858" ht="15.75" customHeight="1">
      <c r="A858" s="6" t="s">
        <v>4052</v>
      </c>
      <c r="B858" s="6" t="s">
        <v>4053</v>
      </c>
      <c r="C858" s="6"/>
      <c r="D858" s="6"/>
      <c r="E858" s="6" t="s">
        <v>4054</v>
      </c>
      <c r="F858" s="7" t="s">
        <v>4055</v>
      </c>
      <c r="G858" s="8" t="s">
        <v>108</v>
      </c>
      <c r="H858" s="6" t="s">
        <v>27</v>
      </c>
      <c r="I858" s="6" t="s">
        <v>4056</v>
      </c>
      <c r="J858" s="6" t="s">
        <v>149</v>
      </c>
      <c r="K858" s="8">
        <v>2016.0</v>
      </c>
      <c r="L858" s="7" t="s">
        <v>30</v>
      </c>
      <c r="M858" s="3"/>
      <c r="N858" s="3"/>
      <c r="O858" s="6"/>
      <c r="P858" s="3"/>
      <c r="Q858" s="3"/>
      <c r="R858" s="3"/>
    </row>
    <row r="859" ht="15.75" customHeight="1">
      <c r="A859" s="6" t="s">
        <v>4057</v>
      </c>
      <c r="B859" s="6" t="s">
        <v>4058</v>
      </c>
      <c r="C859" s="6"/>
      <c r="D859" s="6"/>
      <c r="E859" s="6" t="s">
        <v>4059</v>
      </c>
      <c r="F859" s="7" t="s">
        <v>4060</v>
      </c>
      <c r="G859" s="8" t="s">
        <v>108</v>
      </c>
      <c r="H859" s="6" t="s">
        <v>27</v>
      </c>
      <c r="I859" s="6" t="s">
        <v>4061</v>
      </c>
      <c r="J859" s="6" t="s">
        <v>29</v>
      </c>
      <c r="K859" s="8">
        <v>2016.0</v>
      </c>
      <c r="L859" s="7" t="s">
        <v>30</v>
      </c>
      <c r="M859" s="3"/>
      <c r="N859" s="3"/>
      <c r="O859" s="6"/>
      <c r="P859" s="3"/>
      <c r="Q859" s="3"/>
      <c r="R859" s="3"/>
    </row>
    <row r="860" ht="15.75" customHeight="1">
      <c r="A860" s="6" t="s">
        <v>4062</v>
      </c>
      <c r="B860" s="6" t="s">
        <v>4063</v>
      </c>
      <c r="C860" s="6"/>
      <c r="D860" s="6"/>
      <c r="E860" s="6" t="s">
        <v>4064</v>
      </c>
      <c r="F860" s="7" t="s">
        <v>4065</v>
      </c>
      <c r="G860" s="8" t="s">
        <v>108</v>
      </c>
      <c r="H860" s="6" t="s">
        <v>27</v>
      </c>
      <c r="I860" s="6" t="s">
        <v>4066</v>
      </c>
      <c r="J860" s="3"/>
      <c r="K860" s="8">
        <v>2015.0</v>
      </c>
      <c r="L860" s="7" t="s">
        <v>30</v>
      </c>
      <c r="M860" s="6"/>
      <c r="N860" s="6"/>
      <c r="O860" s="6"/>
      <c r="P860" s="3"/>
      <c r="Q860" s="3"/>
      <c r="R860" s="3"/>
    </row>
    <row r="861" ht="15.75" customHeight="1">
      <c r="A861" s="6" t="s">
        <v>4067</v>
      </c>
      <c r="B861" s="6" t="s">
        <v>4068</v>
      </c>
      <c r="C861" s="6"/>
      <c r="D861" s="6"/>
      <c r="E861" s="6" t="s">
        <v>4069</v>
      </c>
      <c r="F861" s="7" t="s">
        <v>4070</v>
      </c>
      <c r="G861" s="8" t="s">
        <v>108</v>
      </c>
      <c r="H861" s="6" t="s">
        <v>27</v>
      </c>
      <c r="I861" s="6" t="s">
        <v>4071</v>
      </c>
      <c r="J861" s="6" t="s">
        <v>149</v>
      </c>
      <c r="K861" s="8">
        <v>2021.0</v>
      </c>
      <c r="L861" s="13" t="s">
        <v>30</v>
      </c>
      <c r="M861" s="6"/>
      <c r="N861" s="6"/>
      <c r="O861" s="6"/>
      <c r="P861" s="6"/>
      <c r="Q861" s="3"/>
      <c r="R861" s="6"/>
    </row>
    <row r="862" ht="15.75" customHeight="1">
      <c r="A862" s="4" t="s">
        <v>4072</v>
      </c>
      <c r="B862" s="4" t="s">
        <v>4073</v>
      </c>
      <c r="C862" s="3"/>
      <c r="D862" s="3"/>
      <c r="E862" s="4" t="s">
        <v>4074</v>
      </c>
      <c r="F862" s="9" t="s">
        <v>4075</v>
      </c>
      <c r="G862" s="4" t="s">
        <v>41</v>
      </c>
      <c r="H862" s="4" t="s">
        <v>261</v>
      </c>
      <c r="I862" s="4" t="s">
        <v>2831</v>
      </c>
      <c r="J862" s="4" t="s">
        <v>149</v>
      </c>
      <c r="K862" s="10">
        <v>2001.0</v>
      </c>
      <c r="L862" s="3"/>
      <c r="M862" s="4" t="s">
        <v>263</v>
      </c>
      <c r="N862" s="3"/>
      <c r="O862" s="3"/>
      <c r="P862" s="4" t="s">
        <v>8</v>
      </c>
      <c r="Q862" s="18" t="s">
        <v>264</v>
      </c>
      <c r="R862" s="3"/>
    </row>
    <row r="863" ht="15.75" customHeight="1">
      <c r="A863" s="4" t="s">
        <v>4076</v>
      </c>
      <c r="B863" s="4" t="s">
        <v>4077</v>
      </c>
      <c r="C863" s="3"/>
      <c r="D863" s="3"/>
      <c r="E863" s="4" t="s">
        <v>4078</v>
      </c>
      <c r="F863" s="9" t="s">
        <v>4079</v>
      </c>
      <c r="G863" s="4" t="s">
        <v>26</v>
      </c>
      <c r="H863" s="4" t="s">
        <v>261</v>
      </c>
      <c r="I863" s="4" t="s">
        <v>610</v>
      </c>
      <c r="J863" s="4" t="s">
        <v>295</v>
      </c>
      <c r="K863" s="10">
        <v>2008.0</v>
      </c>
      <c r="L863" s="3"/>
      <c r="M863" s="4" t="s">
        <v>263</v>
      </c>
      <c r="N863" s="3"/>
      <c r="O863" s="3"/>
      <c r="P863" s="4" t="s">
        <v>8</v>
      </c>
      <c r="Q863" s="4" t="s">
        <v>1661</v>
      </c>
      <c r="R863" s="3"/>
    </row>
    <row r="864" ht="15.75" customHeight="1">
      <c r="A864" s="6" t="s">
        <v>4080</v>
      </c>
      <c r="B864" s="6" t="s">
        <v>4081</v>
      </c>
      <c r="C864" s="6"/>
      <c r="D864" s="6"/>
      <c r="E864" s="6" t="s">
        <v>4082</v>
      </c>
      <c r="F864" s="7" t="s">
        <v>4083</v>
      </c>
      <c r="G864" s="8" t="s">
        <v>108</v>
      </c>
      <c r="H864" s="6" t="s">
        <v>27</v>
      </c>
      <c r="I864" s="6" t="s">
        <v>4084</v>
      </c>
      <c r="J864" s="3"/>
      <c r="K864" s="8">
        <v>2016.0</v>
      </c>
      <c r="L864" s="7" t="s">
        <v>30</v>
      </c>
      <c r="M864" s="3"/>
      <c r="N864" s="3"/>
      <c r="O864" s="6"/>
      <c r="P864" s="3"/>
      <c r="Q864" s="3"/>
      <c r="R864" s="6"/>
    </row>
    <row r="865" ht="15.75" customHeight="1">
      <c r="A865" s="6" t="s">
        <v>4085</v>
      </c>
      <c r="B865" s="6" t="s">
        <v>4086</v>
      </c>
      <c r="C865" s="6"/>
      <c r="D865" s="6"/>
      <c r="E865" s="6" t="s">
        <v>4087</v>
      </c>
      <c r="F865" s="7" t="s">
        <v>4088</v>
      </c>
      <c r="G865" s="8" t="s">
        <v>108</v>
      </c>
      <c r="H865" s="6" t="s">
        <v>27</v>
      </c>
      <c r="I865" s="6" t="s">
        <v>4089</v>
      </c>
      <c r="J865" s="6"/>
      <c r="K865" s="8">
        <v>2008.0</v>
      </c>
      <c r="L865" s="7" t="s">
        <v>30</v>
      </c>
      <c r="M865" s="3"/>
      <c r="N865" s="6"/>
      <c r="O865" s="3"/>
      <c r="P865" s="3"/>
      <c r="Q865" s="3"/>
      <c r="R865" s="3"/>
    </row>
    <row r="866" ht="15.75" customHeight="1">
      <c r="A866" s="6" t="s">
        <v>4090</v>
      </c>
      <c r="B866" s="6" t="s">
        <v>4091</v>
      </c>
      <c r="C866" s="6"/>
      <c r="D866" s="6"/>
      <c r="E866" s="6" t="s">
        <v>4092</v>
      </c>
      <c r="F866" s="7" t="s">
        <v>4093</v>
      </c>
      <c r="G866" s="8" t="s">
        <v>108</v>
      </c>
      <c r="H866" s="6" t="s">
        <v>27</v>
      </c>
      <c r="I866" s="6" t="s">
        <v>4094</v>
      </c>
      <c r="J866" s="6" t="s">
        <v>29</v>
      </c>
      <c r="K866" s="8">
        <v>2021.0</v>
      </c>
      <c r="L866" s="13" t="s">
        <v>30</v>
      </c>
      <c r="M866" s="6"/>
      <c r="N866" s="6"/>
      <c r="O866" s="6"/>
      <c r="P866" s="6"/>
      <c r="Q866" s="6"/>
      <c r="R866" s="6"/>
    </row>
    <row r="867" ht="15.75" customHeight="1">
      <c r="A867" s="4" t="s">
        <v>4095</v>
      </c>
      <c r="B867" s="4" t="s">
        <v>4096</v>
      </c>
      <c r="C867" s="3"/>
      <c r="D867" s="3"/>
      <c r="E867" s="4" t="s">
        <v>33</v>
      </c>
      <c r="F867" s="9" t="str">
        <f>"https://doi.org/"&amp;M867</f>
        <v>https://doi.org/10.1016/j.pnpbp.2003.10.003</v>
      </c>
      <c r="G867" s="10" t="s">
        <v>34</v>
      </c>
      <c r="H867" s="10" t="s">
        <v>35</v>
      </c>
      <c r="I867" s="4" t="s">
        <v>4097</v>
      </c>
      <c r="J867" s="4" t="s">
        <v>33</v>
      </c>
      <c r="K867" s="10">
        <v>2004.0</v>
      </c>
      <c r="L867" s="3"/>
      <c r="M867" s="4" t="s">
        <v>4098</v>
      </c>
      <c r="N867" s="3"/>
      <c r="O867" s="3"/>
      <c r="P867" s="3"/>
      <c r="Q867" s="3"/>
      <c r="R867" s="3"/>
    </row>
    <row r="868" ht="15.75" customHeight="1">
      <c r="A868" s="6" t="s">
        <v>4099</v>
      </c>
      <c r="B868" s="6" t="s">
        <v>4100</v>
      </c>
      <c r="C868" s="6"/>
      <c r="D868" s="6"/>
      <c r="E868" s="6" t="s">
        <v>4101</v>
      </c>
      <c r="F868" s="7" t="s">
        <v>4102</v>
      </c>
      <c r="G868" s="8" t="s">
        <v>108</v>
      </c>
      <c r="H868" s="6" t="s">
        <v>27</v>
      </c>
      <c r="I868" s="6" t="s">
        <v>4103</v>
      </c>
      <c r="J868" s="3"/>
      <c r="K868" s="8">
        <v>2022.0</v>
      </c>
      <c r="L868" s="7" t="s">
        <v>30</v>
      </c>
      <c r="M868" s="6"/>
      <c r="N868" s="6"/>
      <c r="O868" s="6"/>
      <c r="P868" s="6"/>
      <c r="Q868" s="6"/>
      <c r="R868" s="3"/>
    </row>
    <row r="869" ht="15.75" customHeight="1">
      <c r="A869" s="6" t="s">
        <v>3259</v>
      </c>
      <c r="B869" s="6" t="s">
        <v>4104</v>
      </c>
      <c r="C869" s="6"/>
      <c r="D869" s="6"/>
      <c r="E869" s="6" t="s">
        <v>4105</v>
      </c>
      <c r="F869" s="7" t="s">
        <v>902</v>
      </c>
      <c r="G869" s="8" t="s">
        <v>108</v>
      </c>
      <c r="H869" s="6" t="s">
        <v>27</v>
      </c>
      <c r="I869" s="6" t="s">
        <v>4106</v>
      </c>
      <c r="J869" s="3"/>
      <c r="K869" s="8">
        <v>2015.0</v>
      </c>
      <c r="L869" s="7" t="s">
        <v>30</v>
      </c>
      <c r="M869" s="6"/>
      <c r="N869" s="6"/>
      <c r="O869" s="3"/>
      <c r="P869" s="3"/>
      <c r="Q869" s="3"/>
      <c r="R869" s="3"/>
    </row>
    <row r="870" ht="15.75" customHeight="1">
      <c r="A870" s="6" t="s">
        <v>4107</v>
      </c>
      <c r="B870" s="6" t="s">
        <v>4108</v>
      </c>
      <c r="C870" s="6"/>
      <c r="D870" s="6"/>
      <c r="E870" s="6" t="s">
        <v>4109</v>
      </c>
      <c r="F870" s="7" t="s">
        <v>4110</v>
      </c>
      <c r="G870" s="8" t="s">
        <v>214</v>
      </c>
      <c r="H870" s="6" t="s">
        <v>27</v>
      </c>
      <c r="I870" s="6" t="s">
        <v>4111</v>
      </c>
      <c r="J870" s="3"/>
      <c r="K870" s="8">
        <v>2015.0</v>
      </c>
      <c r="L870" s="7" t="s">
        <v>30</v>
      </c>
      <c r="M870" s="3"/>
      <c r="N870" s="3"/>
      <c r="O870" s="3"/>
      <c r="P870" s="3"/>
      <c r="Q870" s="3"/>
      <c r="R870" s="3"/>
    </row>
    <row r="871" ht="15.75" customHeight="1">
      <c r="A871" s="4" t="s">
        <v>4112</v>
      </c>
      <c r="B871" s="4" t="s">
        <v>4113</v>
      </c>
      <c r="C871" s="3"/>
      <c r="D871" s="3"/>
      <c r="E871" s="4" t="s">
        <v>4114</v>
      </c>
      <c r="F871" s="9" t="s">
        <v>4115</v>
      </c>
      <c r="G871" s="4" t="s">
        <v>48</v>
      </c>
      <c r="H871" s="4" t="s">
        <v>261</v>
      </c>
      <c r="I871" s="4" t="s">
        <v>4116</v>
      </c>
      <c r="J871" s="4" t="s">
        <v>488</v>
      </c>
      <c r="K871" s="10">
        <v>2011.0</v>
      </c>
      <c r="L871" s="3"/>
      <c r="M871" s="4" t="s">
        <v>263</v>
      </c>
      <c r="N871" s="3"/>
      <c r="O871" s="3"/>
      <c r="P871" s="4" t="s">
        <v>8</v>
      </c>
      <c r="Q871" s="4" t="s">
        <v>489</v>
      </c>
      <c r="R871" s="3"/>
    </row>
    <row r="872" ht="15.75" customHeight="1">
      <c r="A872" s="6" t="s">
        <v>4117</v>
      </c>
      <c r="B872" s="6" t="s">
        <v>4118</v>
      </c>
      <c r="C872" s="6"/>
      <c r="D872" s="6"/>
      <c r="E872" s="6" t="s">
        <v>4119</v>
      </c>
      <c r="F872" s="7" t="s">
        <v>4120</v>
      </c>
      <c r="G872" s="8" t="s">
        <v>108</v>
      </c>
      <c r="H872" s="6" t="s">
        <v>27</v>
      </c>
      <c r="I872" s="6" t="s">
        <v>4121</v>
      </c>
      <c r="J872" s="6" t="s">
        <v>560</v>
      </c>
      <c r="K872" s="8">
        <v>2003.0</v>
      </c>
      <c r="L872" s="7" t="s">
        <v>30</v>
      </c>
      <c r="M872" s="3"/>
      <c r="N872" s="3"/>
      <c r="O872" s="3"/>
      <c r="P872" s="3"/>
      <c r="Q872" s="3"/>
      <c r="R872" s="3"/>
    </row>
    <row r="873" ht="15.75" customHeight="1">
      <c r="A873" s="4" t="s">
        <v>4122</v>
      </c>
      <c r="B873" s="4" t="s">
        <v>4123</v>
      </c>
      <c r="C873" s="3"/>
      <c r="D873" s="3"/>
      <c r="E873" s="4" t="s">
        <v>4124</v>
      </c>
      <c r="F873" s="9" t="s">
        <v>4125</v>
      </c>
      <c r="G873" s="4" t="s">
        <v>58</v>
      </c>
      <c r="H873" s="4" t="s">
        <v>293</v>
      </c>
      <c r="I873" s="4" t="s">
        <v>4126</v>
      </c>
      <c r="J873" s="4" t="s">
        <v>295</v>
      </c>
      <c r="K873" s="4" t="s">
        <v>263</v>
      </c>
      <c r="L873" s="3"/>
      <c r="M873" s="3"/>
      <c r="N873" s="4" t="s">
        <v>8</v>
      </c>
      <c r="O873" s="4" t="s">
        <v>1684</v>
      </c>
      <c r="P873" s="10">
        <v>2003.0</v>
      </c>
      <c r="Q873" s="3"/>
      <c r="R873" s="10">
        <v>18.0</v>
      </c>
    </row>
    <row r="874" ht="15.75" customHeight="1">
      <c r="A874" s="6" t="s">
        <v>4127</v>
      </c>
      <c r="B874" s="6" t="s">
        <v>4128</v>
      </c>
      <c r="C874" s="6"/>
      <c r="D874" s="6"/>
      <c r="E874" s="6" t="s">
        <v>4129</v>
      </c>
      <c r="F874" s="7" t="s">
        <v>4130</v>
      </c>
      <c r="G874" s="8" t="s">
        <v>48</v>
      </c>
      <c r="H874" s="6" t="s">
        <v>27</v>
      </c>
      <c r="I874" s="6" t="s">
        <v>4131</v>
      </c>
      <c r="J874" s="6"/>
      <c r="K874" s="8">
        <v>2014.0</v>
      </c>
      <c r="L874" s="7" t="s">
        <v>30</v>
      </c>
      <c r="M874" s="6"/>
      <c r="N874" s="6"/>
      <c r="O874" s="6"/>
      <c r="P874" s="6"/>
      <c r="Q874" s="15"/>
      <c r="R874" s="6"/>
    </row>
    <row r="875" ht="15.75" customHeight="1">
      <c r="A875" s="6" t="s">
        <v>4132</v>
      </c>
      <c r="B875" s="6" t="s">
        <v>4133</v>
      </c>
      <c r="C875" s="6"/>
      <c r="D875" s="6"/>
      <c r="E875" s="6" t="s">
        <v>4134</v>
      </c>
      <c r="F875" s="7" t="s">
        <v>4135</v>
      </c>
      <c r="G875" s="8" t="s">
        <v>108</v>
      </c>
      <c r="H875" s="6" t="s">
        <v>27</v>
      </c>
      <c r="I875" s="6" t="s">
        <v>4136</v>
      </c>
      <c r="J875" s="6" t="s">
        <v>29</v>
      </c>
      <c r="K875" s="8">
        <v>2005.0</v>
      </c>
      <c r="L875" s="7" t="s">
        <v>30</v>
      </c>
      <c r="M875" s="6"/>
      <c r="N875" s="3"/>
      <c r="O875" s="3"/>
      <c r="P875" s="3"/>
      <c r="Q875" s="3"/>
      <c r="R875" s="3"/>
    </row>
    <row r="876" ht="15.75" customHeight="1">
      <c r="A876" s="4" t="s">
        <v>4137</v>
      </c>
      <c r="B876" s="4" t="s">
        <v>4138</v>
      </c>
      <c r="C876" s="3"/>
      <c r="D876" s="3"/>
      <c r="E876" s="4" t="s">
        <v>4139</v>
      </c>
      <c r="F876" s="9" t="s">
        <v>4140</v>
      </c>
      <c r="G876" s="4" t="s">
        <v>48</v>
      </c>
      <c r="H876" s="4" t="s">
        <v>261</v>
      </c>
      <c r="I876" s="4" t="s">
        <v>694</v>
      </c>
      <c r="J876" s="4" t="s">
        <v>341</v>
      </c>
      <c r="K876" s="10">
        <v>2005.0</v>
      </c>
      <c r="L876" s="3"/>
      <c r="M876" s="4" t="s">
        <v>263</v>
      </c>
      <c r="N876" s="3"/>
      <c r="O876" s="3"/>
      <c r="P876" s="4" t="s">
        <v>8</v>
      </c>
      <c r="Q876" s="4" t="s">
        <v>611</v>
      </c>
      <c r="R876" s="3"/>
    </row>
    <row r="877" ht="15.75" customHeight="1">
      <c r="A877" s="6" t="s">
        <v>4141</v>
      </c>
      <c r="B877" s="6" t="s">
        <v>4142</v>
      </c>
      <c r="C877" s="6"/>
      <c r="D877" s="6"/>
      <c r="E877" s="6" t="s">
        <v>4143</v>
      </c>
      <c r="F877" s="7" t="s">
        <v>4144</v>
      </c>
      <c r="G877" s="8" t="s">
        <v>108</v>
      </c>
      <c r="H877" s="6" t="s">
        <v>27</v>
      </c>
      <c r="I877" s="6" t="s">
        <v>4145</v>
      </c>
      <c r="J877" s="6" t="s">
        <v>149</v>
      </c>
      <c r="K877" s="8">
        <v>2023.0</v>
      </c>
      <c r="L877" s="7" t="s">
        <v>30</v>
      </c>
      <c r="M877" s="3"/>
      <c r="N877" s="3"/>
      <c r="O877" s="6"/>
      <c r="P877" s="6"/>
      <c r="Q877" s="3"/>
      <c r="R877" s="3"/>
    </row>
    <row r="878" ht="15.75" customHeight="1">
      <c r="A878" s="6" t="s">
        <v>4146</v>
      </c>
      <c r="B878" s="6" t="s">
        <v>4147</v>
      </c>
      <c r="C878" s="6"/>
      <c r="D878" s="6"/>
      <c r="E878" s="6" t="s">
        <v>4148</v>
      </c>
      <c r="F878" s="7" t="s">
        <v>4149</v>
      </c>
      <c r="G878" s="8" t="s">
        <v>108</v>
      </c>
      <c r="H878" s="6" t="s">
        <v>27</v>
      </c>
      <c r="I878" s="6" t="s">
        <v>4150</v>
      </c>
      <c r="J878" s="6" t="s">
        <v>29</v>
      </c>
      <c r="K878" s="8">
        <v>2023.0</v>
      </c>
      <c r="L878" s="7" t="s">
        <v>30</v>
      </c>
      <c r="M878" s="6"/>
      <c r="N878" s="6"/>
      <c r="O878" s="6"/>
      <c r="P878" s="6"/>
      <c r="Q878" s="3"/>
      <c r="R878" s="6"/>
    </row>
    <row r="879" ht="15.75" customHeight="1">
      <c r="A879" s="6" t="s">
        <v>4151</v>
      </c>
      <c r="B879" s="6" t="s">
        <v>4152</v>
      </c>
      <c r="C879" s="6"/>
      <c r="D879" s="6"/>
      <c r="E879" s="6" t="s">
        <v>4153</v>
      </c>
      <c r="F879" s="7" t="s">
        <v>4154</v>
      </c>
      <c r="G879" s="8" t="s">
        <v>108</v>
      </c>
      <c r="H879" s="6" t="s">
        <v>27</v>
      </c>
      <c r="I879" s="6" t="s">
        <v>4155</v>
      </c>
      <c r="J879" s="6" t="s">
        <v>29</v>
      </c>
      <c r="K879" s="8">
        <v>2015.0</v>
      </c>
      <c r="L879" s="7" t="s">
        <v>30</v>
      </c>
      <c r="M879" s="6"/>
      <c r="N879" s="6"/>
      <c r="O879" s="3"/>
      <c r="P879" s="6"/>
      <c r="Q879" s="3"/>
      <c r="R879" s="3"/>
    </row>
    <row r="880" ht="15.75" customHeight="1">
      <c r="A880" s="4" t="s">
        <v>4156</v>
      </c>
      <c r="B880" s="4" t="s">
        <v>4157</v>
      </c>
      <c r="C880" s="4" t="s">
        <v>4158</v>
      </c>
      <c r="D880" s="4" t="s">
        <v>4159</v>
      </c>
      <c r="E880" s="4" t="s">
        <v>4160</v>
      </c>
      <c r="F880" s="5" t="str">
        <f>HYPERLINK("http://dx.doi.org/10.1016/j.addbeh.2015.05.001","http://dx.doi.org/10.1016/j.addbeh.2015.05.001")</f>
        <v>http://dx.doi.org/10.1016/j.addbeh.2015.05.001</v>
      </c>
      <c r="G880" s="3"/>
      <c r="H880" s="3"/>
      <c r="I880" s="3"/>
      <c r="J880" s="3"/>
      <c r="K880" s="3"/>
      <c r="L880" s="3"/>
      <c r="M880" s="3"/>
      <c r="N880" s="3"/>
      <c r="O880" s="3"/>
      <c r="P880" s="3"/>
      <c r="Q880" s="3"/>
      <c r="R880" s="3"/>
    </row>
    <row r="881" ht="15.75" customHeight="1">
      <c r="A881" s="6" t="s">
        <v>4161</v>
      </c>
      <c r="B881" s="6" t="s">
        <v>4162</v>
      </c>
      <c r="C881" s="6"/>
      <c r="D881" s="6"/>
      <c r="E881" s="6" t="s">
        <v>4163</v>
      </c>
      <c r="F881" s="7" t="s">
        <v>4164</v>
      </c>
      <c r="G881" s="8" t="s">
        <v>108</v>
      </c>
      <c r="H881" s="6" t="s">
        <v>27</v>
      </c>
      <c r="I881" s="6" t="s">
        <v>4165</v>
      </c>
      <c r="J881" s="6" t="s">
        <v>341</v>
      </c>
      <c r="K881" s="8">
        <v>2015.0</v>
      </c>
      <c r="L881" s="7" t="s">
        <v>30</v>
      </c>
      <c r="M881" s="6"/>
      <c r="N881" s="6"/>
      <c r="O881" s="6"/>
      <c r="P881" s="3"/>
      <c r="Q881" s="3"/>
      <c r="R881" s="3"/>
    </row>
    <row r="882" ht="15.75" customHeight="1">
      <c r="A882" s="4" t="s">
        <v>4166</v>
      </c>
      <c r="B882" s="4" t="s">
        <v>4167</v>
      </c>
      <c r="C882" s="4" t="s">
        <v>4168</v>
      </c>
      <c r="D882" s="4" t="s">
        <v>4169</v>
      </c>
      <c r="E882" s="4" t="s">
        <v>4170</v>
      </c>
      <c r="F882" s="5" t="str">
        <f>HYPERLINK("http://dx.doi.org/10.1007/s10862-022-09980-w","http://dx.doi.org/10.1007/s10862-022-09980-w")</f>
        <v>http://dx.doi.org/10.1007/s10862-022-09980-w</v>
      </c>
      <c r="G882" s="3"/>
      <c r="H882" s="3"/>
      <c r="I882" s="3"/>
      <c r="J882" s="3"/>
      <c r="K882" s="3"/>
      <c r="L882" s="3"/>
      <c r="M882" s="3"/>
      <c r="N882" s="3"/>
      <c r="O882" s="3"/>
      <c r="P882" s="3"/>
      <c r="Q882" s="3"/>
      <c r="R882" s="3"/>
    </row>
    <row r="883" ht="15.75" customHeight="1">
      <c r="A883" s="4" t="s">
        <v>4171</v>
      </c>
      <c r="B883" s="4" t="s">
        <v>4172</v>
      </c>
      <c r="C883" s="3"/>
      <c r="D883" s="3"/>
      <c r="E883" s="4" t="s">
        <v>33</v>
      </c>
      <c r="F883" s="9" t="str">
        <f>"https://doi.org/"&amp;M883</f>
        <v>https://doi.org/10.3390/ijerph18073652</v>
      </c>
      <c r="G883" s="10" t="s">
        <v>83</v>
      </c>
      <c r="H883" s="10" t="s">
        <v>35</v>
      </c>
      <c r="I883" s="4" t="s">
        <v>4173</v>
      </c>
      <c r="J883" s="10" t="s">
        <v>33</v>
      </c>
      <c r="K883" s="10">
        <v>2021.0</v>
      </c>
      <c r="L883" s="3"/>
      <c r="M883" s="4" t="s">
        <v>4174</v>
      </c>
      <c r="N883" s="3"/>
      <c r="O883" s="3"/>
      <c r="P883" s="3"/>
      <c r="Q883" s="3"/>
      <c r="R883" s="3"/>
    </row>
    <row r="884" ht="15.75" customHeight="1">
      <c r="A884" s="4" t="s">
        <v>4175</v>
      </c>
      <c r="B884" s="4" t="s">
        <v>4176</v>
      </c>
      <c r="C884" s="3"/>
      <c r="D884" s="3"/>
      <c r="E884" s="4" t="s">
        <v>4177</v>
      </c>
      <c r="F884" s="9" t="s">
        <v>4178</v>
      </c>
      <c r="G884" s="4" t="s">
        <v>26</v>
      </c>
      <c r="H884" s="4" t="s">
        <v>261</v>
      </c>
      <c r="I884" s="4" t="s">
        <v>610</v>
      </c>
      <c r="J884" s="4" t="s">
        <v>341</v>
      </c>
      <c r="K884" s="10">
        <v>2021.0</v>
      </c>
      <c r="L884" s="3"/>
      <c r="M884" s="4" t="s">
        <v>8</v>
      </c>
      <c r="N884" s="3"/>
      <c r="O884" s="3"/>
      <c r="P884" s="4" t="s">
        <v>8</v>
      </c>
      <c r="Q884" s="4" t="s">
        <v>611</v>
      </c>
      <c r="R884" s="3"/>
    </row>
    <row r="885" ht="15.75" customHeight="1">
      <c r="A885" s="6" t="s">
        <v>4179</v>
      </c>
      <c r="B885" s="6" t="s">
        <v>4180</v>
      </c>
      <c r="C885" s="6"/>
      <c r="D885" s="6"/>
      <c r="E885" s="6" t="s">
        <v>4181</v>
      </c>
      <c r="F885" s="7" t="s">
        <v>4182</v>
      </c>
      <c r="G885" s="8" t="s">
        <v>41</v>
      </c>
      <c r="H885" s="6" t="s">
        <v>27</v>
      </c>
      <c r="I885" s="6" t="s">
        <v>4183</v>
      </c>
      <c r="J885" s="6" t="s">
        <v>1466</v>
      </c>
      <c r="K885" s="8">
        <v>2018.0</v>
      </c>
      <c r="L885" s="7" t="s">
        <v>30</v>
      </c>
      <c r="M885" s="6"/>
      <c r="N885" s="3"/>
      <c r="O885" s="3"/>
      <c r="P885" s="3"/>
      <c r="Q885" s="3"/>
      <c r="R885" s="6"/>
    </row>
    <row r="886" ht="15.75" customHeight="1">
      <c r="A886" s="4" t="s">
        <v>4184</v>
      </c>
      <c r="B886" s="4" t="s">
        <v>4185</v>
      </c>
      <c r="C886" s="3"/>
      <c r="D886" s="3"/>
      <c r="E886" s="4" t="s">
        <v>4186</v>
      </c>
      <c r="F886" s="9" t="s">
        <v>4187</v>
      </c>
      <c r="G886" s="4" t="s">
        <v>41</v>
      </c>
      <c r="H886" s="4" t="s">
        <v>261</v>
      </c>
      <c r="I886" s="4" t="s">
        <v>3143</v>
      </c>
      <c r="J886" s="4" t="s">
        <v>295</v>
      </c>
      <c r="K886" s="10">
        <v>2014.0</v>
      </c>
      <c r="L886" s="3"/>
      <c r="M886" s="4" t="s">
        <v>263</v>
      </c>
      <c r="N886" s="3"/>
      <c r="O886" s="3"/>
      <c r="P886" s="4" t="s">
        <v>8</v>
      </c>
      <c r="Q886" s="18" t="s">
        <v>1684</v>
      </c>
      <c r="R886" s="3"/>
    </row>
    <row r="887" ht="15.75" customHeight="1">
      <c r="A887" s="4" t="s">
        <v>4188</v>
      </c>
      <c r="B887" s="4" t="s">
        <v>4189</v>
      </c>
      <c r="C887" s="3"/>
      <c r="D887" s="3"/>
      <c r="E887" s="4" t="s">
        <v>4190</v>
      </c>
      <c r="F887" s="9" t="s">
        <v>4191</v>
      </c>
      <c r="G887" s="4" t="s">
        <v>41</v>
      </c>
      <c r="H887" s="4" t="s">
        <v>261</v>
      </c>
      <c r="I887" s="4" t="s">
        <v>4192</v>
      </c>
      <c r="J887" s="4" t="s">
        <v>149</v>
      </c>
      <c r="K887" s="10">
        <v>2007.0</v>
      </c>
      <c r="L887" s="3"/>
      <c r="M887" s="4" t="s">
        <v>263</v>
      </c>
      <c r="N887" s="3"/>
      <c r="O887" s="3"/>
      <c r="P887" s="4" t="s">
        <v>8</v>
      </c>
      <c r="Q887" s="18" t="s">
        <v>264</v>
      </c>
      <c r="R887" s="3"/>
    </row>
    <row r="888" ht="15.75" customHeight="1">
      <c r="A888" s="4" t="s">
        <v>4193</v>
      </c>
      <c r="B888" s="4" t="s">
        <v>4194</v>
      </c>
      <c r="C888" s="3"/>
      <c r="D888" s="3"/>
      <c r="E888" s="4" t="s">
        <v>4195</v>
      </c>
      <c r="F888" s="9" t="s">
        <v>4196</v>
      </c>
      <c r="G888" s="4" t="s">
        <v>260</v>
      </c>
      <c r="H888" s="4" t="s">
        <v>261</v>
      </c>
      <c r="I888" s="4" t="s">
        <v>262</v>
      </c>
      <c r="J888" s="4" t="s">
        <v>149</v>
      </c>
      <c r="K888" s="10">
        <v>1995.0</v>
      </c>
      <c r="L888" s="3"/>
      <c r="M888" s="4" t="s">
        <v>263</v>
      </c>
      <c r="N888" s="3"/>
      <c r="O888" s="3"/>
      <c r="P888" s="4" t="s">
        <v>8</v>
      </c>
      <c r="Q888" s="4" t="s">
        <v>264</v>
      </c>
      <c r="R888" s="3"/>
    </row>
    <row r="889" ht="15.75" customHeight="1">
      <c r="A889" s="4" t="s">
        <v>4197</v>
      </c>
      <c r="B889" s="4" t="s">
        <v>4198</v>
      </c>
      <c r="C889" s="3"/>
      <c r="D889" s="3"/>
      <c r="E889" s="10" t="s">
        <v>33</v>
      </c>
      <c r="F889" s="9" t="str">
        <f t="shared" ref="F889:F890" si="12">"https://doi.org/"&amp;M889</f>
        <v>https://doi.org/10.1016/s0376-8716(99)00157-x</v>
      </c>
      <c r="G889" s="10" t="s">
        <v>41</v>
      </c>
      <c r="H889" s="10" t="s">
        <v>35</v>
      </c>
      <c r="I889" s="4" t="s">
        <v>976</v>
      </c>
      <c r="J889" s="10" t="s">
        <v>33</v>
      </c>
      <c r="K889" s="10">
        <v>2000.0</v>
      </c>
      <c r="L889" s="4" t="s">
        <v>33</v>
      </c>
      <c r="M889" s="4" t="s">
        <v>4199</v>
      </c>
      <c r="N889" s="11"/>
      <c r="O889" s="3"/>
      <c r="P889" s="3"/>
      <c r="Q889" s="12"/>
      <c r="R889" s="3"/>
    </row>
    <row r="890" ht="15.75" customHeight="1">
      <c r="A890" s="4" t="s">
        <v>4200</v>
      </c>
      <c r="B890" s="4" t="s">
        <v>4201</v>
      </c>
      <c r="C890" s="3"/>
      <c r="D890" s="3"/>
      <c r="E890" s="10" t="s">
        <v>33</v>
      </c>
      <c r="F890" s="9" t="str">
        <f t="shared" si="12"/>
        <v>https://doi.org/10.1111/j.1360-0443.2005.00988.x</v>
      </c>
      <c r="G890" s="10" t="s">
        <v>41</v>
      </c>
      <c r="H890" s="10" t="s">
        <v>35</v>
      </c>
      <c r="I890" s="4" t="s">
        <v>370</v>
      </c>
      <c r="J890" s="10" t="s">
        <v>33</v>
      </c>
      <c r="K890" s="10">
        <v>2005.0</v>
      </c>
      <c r="L890" s="4" t="s">
        <v>33</v>
      </c>
      <c r="M890" s="4" t="s">
        <v>4202</v>
      </c>
      <c r="N890" s="11"/>
      <c r="O890" s="3"/>
      <c r="P890" s="3"/>
      <c r="Q890" s="12"/>
      <c r="R890" s="3"/>
    </row>
    <row r="891" ht="15.75" customHeight="1">
      <c r="A891" s="4" t="s">
        <v>4203</v>
      </c>
      <c r="B891" s="4" t="s">
        <v>4204</v>
      </c>
      <c r="C891" s="3"/>
      <c r="D891" s="3"/>
      <c r="E891" s="4" t="s">
        <v>4205</v>
      </c>
      <c r="F891" s="9" t="s">
        <v>4206</v>
      </c>
      <c r="G891" s="4" t="s">
        <v>41</v>
      </c>
      <c r="H891" s="4" t="s">
        <v>261</v>
      </c>
      <c r="I891" s="4" t="s">
        <v>1084</v>
      </c>
      <c r="J891" s="4" t="s">
        <v>295</v>
      </c>
      <c r="K891" s="10">
        <v>1999.0</v>
      </c>
      <c r="L891" s="3"/>
      <c r="M891" s="4" t="s">
        <v>2267</v>
      </c>
      <c r="N891" s="3"/>
      <c r="O891" s="3"/>
      <c r="P891" s="4" t="s">
        <v>8</v>
      </c>
      <c r="Q891" s="18" t="s">
        <v>1085</v>
      </c>
      <c r="R891" s="3"/>
    </row>
    <row r="892" ht="15.75" customHeight="1">
      <c r="A892" s="4" t="s">
        <v>4207</v>
      </c>
      <c r="B892" s="4" t="s">
        <v>4208</v>
      </c>
      <c r="C892" s="3"/>
      <c r="D892" s="3"/>
      <c r="E892" s="10" t="s">
        <v>33</v>
      </c>
      <c r="F892" s="9" t="str">
        <f>"https://doi.org/"&amp;M892</f>
        <v>https://doi.org/10.1097/00003246-199304000-00020</v>
      </c>
      <c r="G892" s="10" t="s">
        <v>41</v>
      </c>
      <c r="H892" s="10" t="s">
        <v>35</v>
      </c>
      <c r="I892" s="4" t="s">
        <v>4209</v>
      </c>
      <c r="J892" s="10" t="s">
        <v>33</v>
      </c>
      <c r="K892" s="10">
        <v>1993.0</v>
      </c>
      <c r="L892" s="4" t="s">
        <v>33</v>
      </c>
      <c r="M892" s="4" t="s">
        <v>4210</v>
      </c>
      <c r="N892" s="11"/>
      <c r="O892" s="3"/>
      <c r="P892" s="3"/>
      <c r="Q892" s="12"/>
      <c r="R892" s="3"/>
    </row>
    <row r="893" ht="15.75" customHeight="1">
      <c r="A893" s="4" t="s">
        <v>4211</v>
      </c>
      <c r="B893" s="4" t="s">
        <v>4212</v>
      </c>
      <c r="C893" s="3"/>
      <c r="D893" s="3"/>
      <c r="E893" s="4" t="s">
        <v>4213</v>
      </c>
      <c r="F893" s="9" t="s">
        <v>4214</v>
      </c>
      <c r="G893" s="4" t="s">
        <v>41</v>
      </c>
      <c r="H893" s="4" t="s">
        <v>261</v>
      </c>
      <c r="I893" s="4" t="s">
        <v>370</v>
      </c>
      <c r="J893" s="4" t="s">
        <v>341</v>
      </c>
      <c r="K893" s="10">
        <v>2021.0</v>
      </c>
      <c r="L893" s="3"/>
      <c r="M893" s="4" t="s">
        <v>263</v>
      </c>
      <c r="N893" s="3"/>
      <c r="O893" s="3"/>
      <c r="P893" s="4" t="s">
        <v>8</v>
      </c>
      <c r="Q893" s="18" t="s">
        <v>371</v>
      </c>
      <c r="R893" s="3"/>
    </row>
    <row r="894" ht="15.75" customHeight="1">
      <c r="A894" s="4" t="s">
        <v>4215</v>
      </c>
      <c r="B894" s="4" t="s">
        <v>4216</v>
      </c>
      <c r="C894" s="3"/>
      <c r="D894" s="3"/>
      <c r="E894" s="10" t="s">
        <v>33</v>
      </c>
      <c r="F894" s="9" t="str">
        <f>"https://doi.org/"&amp;M894</f>
        <v>https://doi.org/10.1016/0306-4603(86)90054-7</v>
      </c>
      <c r="G894" s="10" t="s">
        <v>41</v>
      </c>
      <c r="H894" s="10" t="s">
        <v>35</v>
      </c>
      <c r="I894" s="4" t="s">
        <v>4217</v>
      </c>
      <c r="J894" s="10" t="s">
        <v>33</v>
      </c>
      <c r="K894" s="10">
        <v>1986.0</v>
      </c>
      <c r="L894" s="4" t="s">
        <v>33</v>
      </c>
      <c r="M894" s="4" t="s">
        <v>4218</v>
      </c>
      <c r="N894" s="11"/>
      <c r="O894" s="3"/>
      <c r="P894" s="3"/>
      <c r="Q894" s="12"/>
      <c r="R894" s="3"/>
    </row>
    <row r="895" ht="15.75" customHeight="1">
      <c r="A895" s="4" t="s">
        <v>4219</v>
      </c>
      <c r="B895" s="4" t="s">
        <v>4220</v>
      </c>
      <c r="C895" s="4" t="s">
        <v>4221</v>
      </c>
      <c r="D895" s="4" t="s">
        <v>4222</v>
      </c>
      <c r="E895" s="4" t="s">
        <v>4223</v>
      </c>
      <c r="F895" s="5" t="str">
        <f>HYPERLINK("http://dx.doi.org/10.1016/0376-8716(93)90010-N","http://dx.doi.org/10.1016/0376-8716(93)90010-N")</f>
        <v>http://dx.doi.org/10.1016/0376-8716(93)90010-N</v>
      </c>
      <c r="G895" s="3"/>
      <c r="H895" s="3"/>
      <c r="I895" s="3"/>
      <c r="J895" s="3"/>
      <c r="K895" s="3"/>
      <c r="L895" s="3"/>
      <c r="M895" s="3"/>
      <c r="N895" s="3"/>
      <c r="O895" s="3"/>
      <c r="P895" s="3"/>
      <c r="Q895" s="3"/>
      <c r="R895" s="3"/>
    </row>
    <row r="896" ht="15.75" customHeight="1">
      <c r="A896" s="4" t="s">
        <v>4224</v>
      </c>
      <c r="B896" s="4" t="s">
        <v>4225</v>
      </c>
      <c r="C896" s="3"/>
      <c r="D896" s="3"/>
      <c r="E896" s="4" t="s">
        <v>4226</v>
      </c>
      <c r="F896" s="9" t="s">
        <v>4227</v>
      </c>
      <c r="G896" s="4" t="s">
        <v>41</v>
      </c>
      <c r="H896" s="4" t="s">
        <v>261</v>
      </c>
      <c r="I896" s="4" t="s">
        <v>4228</v>
      </c>
      <c r="J896" s="4" t="s">
        <v>341</v>
      </c>
      <c r="K896" s="10">
        <v>2016.0</v>
      </c>
      <c r="L896" s="3"/>
      <c r="M896" s="4" t="s">
        <v>263</v>
      </c>
      <c r="N896" s="3"/>
      <c r="O896" s="3"/>
      <c r="P896" s="4" t="s">
        <v>8</v>
      </c>
      <c r="Q896" s="18" t="s">
        <v>611</v>
      </c>
      <c r="R896" s="3"/>
    </row>
    <row r="897" ht="15.75" customHeight="1">
      <c r="A897" s="4" t="s">
        <v>4229</v>
      </c>
      <c r="B897" s="4" t="s">
        <v>4230</v>
      </c>
      <c r="C897" s="3"/>
      <c r="D897" s="3"/>
      <c r="E897" s="4" t="s">
        <v>4231</v>
      </c>
      <c r="F897" s="9" t="s">
        <v>4232</v>
      </c>
      <c r="G897" s="4" t="s">
        <v>41</v>
      </c>
      <c r="H897" s="4" t="s">
        <v>261</v>
      </c>
      <c r="I897" s="4" t="s">
        <v>694</v>
      </c>
      <c r="J897" s="4" t="s">
        <v>341</v>
      </c>
      <c r="K897" s="10">
        <v>2005.0</v>
      </c>
      <c r="L897" s="3"/>
      <c r="M897" s="4" t="s">
        <v>263</v>
      </c>
      <c r="N897" s="3"/>
      <c r="O897" s="3"/>
      <c r="P897" s="4" t="s">
        <v>8</v>
      </c>
      <c r="Q897" s="18" t="s">
        <v>611</v>
      </c>
      <c r="R897" s="3"/>
    </row>
    <row r="898" ht="15.75" customHeight="1">
      <c r="A898" s="4" t="s">
        <v>4233</v>
      </c>
      <c r="B898" s="4" t="s">
        <v>4234</v>
      </c>
      <c r="C898" s="4" t="s">
        <v>4235</v>
      </c>
      <c r="D898" s="4" t="s">
        <v>4236</v>
      </c>
      <c r="E898" s="4" t="s">
        <v>4237</v>
      </c>
      <c r="F898" s="5" t="str">
        <f>HYPERLINK("http://dx.doi.org/10.1016/0163-6383(93)80030-C","http://dx.doi.org/10.1016/0163-6383(93)80030-C")</f>
        <v>http://dx.doi.org/10.1016/0163-6383(93)80030-C</v>
      </c>
      <c r="G898" s="3"/>
      <c r="H898" s="3"/>
      <c r="I898" s="3"/>
      <c r="J898" s="3"/>
      <c r="K898" s="3"/>
      <c r="L898" s="3"/>
      <c r="M898" s="3"/>
      <c r="N898" s="3"/>
      <c r="O898" s="3"/>
      <c r="P898" s="3"/>
      <c r="Q898" s="3"/>
      <c r="R898" s="3"/>
    </row>
    <row r="899" ht="15.75" customHeight="1">
      <c r="A899" s="4" t="s">
        <v>4238</v>
      </c>
      <c r="B899" s="4" t="s">
        <v>4239</v>
      </c>
      <c r="C899" s="3"/>
      <c r="D899" s="3"/>
      <c r="E899" s="10" t="s">
        <v>33</v>
      </c>
      <c r="F899" s="9" t="str">
        <f>"https://doi.org/"&amp;M899</f>
        <v>https://doi.org/10.1016/j.drugalcdep.2012.04.015</v>
      </c>
      <c r="G899" s="10" t="s">
        <v>41</v>
      </c>
      <c r="H899" s="10" t="s">
        <v>35</v>
      </c>
      <c r="I899" s="4" t="s">
        <v>976</v>
      </c>
      <c r="J899" s="10" t="s">
        <v>33</v>
      </c>
      <c r="K899" s="10">
        <v>2012.0</v>
      </c>
      <c r="L899" s="4" t="s">
        <v>33</v>
      </c>
      <c r="M899" s="4" t="s">
        <v>4240</v>
      </c>
      <c r="N899" s="11"/>
      <c r="O899" s="3"/>
      <c r="P899" s="3"/>
      <c r="Q899" s="12"/>
      <c r="R899" s="3"/>
    </row>
    <row r="900" ht="15.75" customHeight="1">
      <c r="A900" s="4" t="s">
        <v>4241</v>
      </c>
      <c r="B900" s="4" t="s">
        <v>4242</v>
      </c>
      <c r="C900" s="4" t="s">
        <v>4243</v>
      </c>
      <c r="D900" s="4" t="s">
        <v>4244</v>
      </c>
      <c r="E900" s="4" t="s">
        <v>4245</v>
      </c>
      <c r="F900" s="5" t="str">
        <f>HYPERLINK("http://dx.doi.org/10.1007/s10461-015-1187-7","http://dx.doi.org/10.1007/s10461-015-1187-7")</f>
        <v>http://dx.doi.org/10.1007/s10461-015-1187-7</v>
      </c>
      <c r="G900" s="3"/>
      <c r="H900" s="3"/>
      <c r="I900" s="3"/>
      <c r="J900" s="3"/>
      <c r="K900" s="3"/>
      <c r="L900" s="3"/>
      <c r="M900" s="3"/>
      <c r="N900" s="3"/>
      <c r="O900" s="3"/>
      <c r="P900" s="3"/>
      <c r="Q900" s="3"/>
      <c r="R900" s="3"/>
    </row>
    <row r="901" ht="15.75" customHeight="1">
      <c r="A901" s="4" t="s">
        <v>4246</v>
      </c>
      <c r="B901" s="4" t="s">
        <v>4247</v>
      </c>
      <c r="C901" s="4" t="s">
        <v>4248</v>
      </c>
      <c r="D901" s="4" t="s">
        <v>4249</v>
      </c>
      <c r="E901" s="4" t="s">
        <v>4250</v>
      </c>
      <c r="F901" s="5" t="str">
        <f>HYPERLINK("http://dx.doi.org/10.1016/j.pnpbp.2018.01.015","http://dx.doi.org/10.1016/j.pnpbp.2018.01.015")</f>
        <v>http://dx.doi.org/10.1016/j.pnpbp.2018.01.015</v>
      </c>
      <c r="G901" s="3"/>
      <c r="H901" s="3"/>
      <c r="I901" s="3"/>
      <c r="J901" s="3"/>
      <c r="K901" s="3"/>
      <c r="L901" s="3"/>
      <c r="M901" s="3"/>
      <c r="N901" s="3"/>
      <c r="O901" s="3"/>
      <c r="P901" s="3"/>
      <c r="Q901" s="3"/>
      <c r="R901" s="3"/>
    </row>
    <row r="902" ht="15.75" customHeight="1">
      <c r="A902" s="6" t="s">
        <v>4251</v>
      </c>
      <c r="B902" s="6" t="s">
        <v>4252</v>
      </c>
      <c r="C902" s="6"/>
      <c r="D902" s="6"/>
      <c r="E902" s="6" t="s">
        <v>4253</v>
      </c>
      <c r="F902" s="7" t="s">
        <v>4254</v>
      </c>
      <c r="G902" s="8" t="s">
        <v>41</v>
      </c>
      <c r="H902" s="6" t="s">
        <v>27</v>
      </c>
      <c r="I902" s="6" t="s">
        <v>4255</v>
      </c>
      <c r="J902" s="6" t="s">
        <v>29</v>
      </c>
      <c r="K902" s="8">
        <v>2023.0</v>
      </c>
      <c r="L902" s="7" t="s">
        <v>30</v>
      </c>
      <c r="M902" s="6"/>
      <c r="N902" s="3"/>
      <c r="O902" s="3"/>
      <c r="P902" s="3"/>
      <c r="Q902" s="3"/>
      <c r="R902" s="6"/>
    </row>
    <row r="903" ht="15.75" customHeight="1">
      <c r="A903" s="4" t="s">
        <v>4256</v>
      </c>
      <c r="B903" s="4" t="s">
        <v>4257</v>
      </c>
      <c r="C903" s="3"/>
      <c r="D903" s="3"/>
      <c r="E903" s="4" t="s">
        <v>4258</v>
      </c>
      <c r="F903" s="9" t="s">
        <v>4259</v>
      </c>
      <c r="G903" s="4" t="s">
        <v>41</v>
      </c>
      <c r="H903" s="4" t="s">
        <v>261</v>
      </c>
      <c r="I903" s="4" t="s">
        <v>3485</v>
      </c>
      <c r="J903" s="4" t="s">
        <v>295</v>
      </c>
      <c r="K903" s="10">
        <v>2008.0</v>
      </c>
      <c r="L903" s="3"/>
      <c r="M903" s="4" t="s">
        <v>263</v>
      </c>
      <c r="N903" s="3"/>
      <c r="O903" s="3"/>
      <c r="P903" s="4" t="s">
        <v>8</v>
      </c>
      <c r="Q903" s="18" t="s">
        <v>695</v>
      </c>
      <c r="R903" s="3"/>
    </row>
    <row r="904" ht="15.75" customHeight="1">
      <c r="A904" s="4" t="s">
        <v>4260</v>
      </c>
      <c r="B904" s="4" t="s">
        <v>4261</v>
      </c>
      <c r="C904" s="3"/>
      <c r="D904" s="3"/>
      <c r="E904" s="4" t="s">
        <v>4262</v>
      </c>
      <c r="F904" s="9" t="s">
        <v>4263</v>
      </c>
      <c r="G904" s="4" t="s">
        <v>41</v>
      </c>
      <c r="H904" s="4" t="s">
        <v>261</v>
      </c>
      <c r="I904" s="4" t="s">
        <v>1197</v>
      </c>
      <c r="J904" s="4" t="s">
        <v>231</v>
      </c>
      <c r="K904" s="10">
        <v>2013.0</v>
      </c>
      <c r="L904" s="3"/>
      <c r="M904" s="4" t="s">
        <v>263</v>
      </c>
      <c r="N904" s="3"/>
      <c r="O904" s="3"/>
      <c r="P904" s="4" t="s">
        <v>8</v>
      </c>
      <c r="Q904" s="18" t="s">
        <v>1198</v>
      </c>
      <c r="R904" s="3"/>
    </row>
    <row r="905" ht="15.75" customHeight="1">
      <c r="A905" s="6" t="s">
        <v>4264</v>
      </c>
      <c r="B905" s="6" t="s">
        <v>4265</v>
      </c>
      <c r="C905" s="6"/>
      <c r="D905" s="6"/>
      <c r="E905" s="6" t="s">
        <v>4266</v>
      </c>
      <c r="F905" s="7" t="s">
        <v>4267</v>
      </c>
      <c r="G905" s="8" t="s">
        <v>41</v>
      </c>
      <c r="H905" s="6" t="s">
        <v>27</v>
      </c>
      <c r="I905" s="6" t="s">
        <v>4268</v>
      </c>
      <c r="J905" s="6" t="s">
        <v>149</v>
      </c>
      <c r="K905" s="8">
        <v>2023.0</v>
      </c>
      <c r="L905" s="7" t="s">
        <v>30</v>
      </c>
      <c r="M905" s="6"/>
      <c r="N905" s="6"/>
      <c r="O905" s="6"/>
      <c r="P905" s="6"/>
      <c r="Q905" s="6"/>
      <c r="R905" s="6"/>
    </row>
    <row r="906" ht="15.75" customHeight="1">
      <c r="A906" s="4" t="s">
        <v>4269</v>
      </c>
      <c r="B906" s="4" t="s">
        <v>4270</v>
      </c>
      <c r="C906" s="3"/>
      <c r="D906" s="3"/>
      <c r="E906" s="4" t="s">
        <v>4271</v>
      </c>
      <c r="F906" s="9" t="s">
        <v>4272</v>
      </c>
      <c r="G906" s="4" t="s">
        <v>41</v>
      </c>
      <c r="H906" s="4" t="s">
        <v>261</v>
      </c>
      <c r="I906" s="4" t="s">
        <v>3485</v>
      </c>
      <c r="J906" s="4" t="s">
        <v>341</v>
      </c>
      <c r="K906" s="10">
        <v>1992.0</v>
      </c>
      <c r="L906" s="3"/>
      <c r="M906" s="4" t="s">
        <v>263</v>
      </c>
      <c r="N906" s="3"/>
      <c r="O906" s="3"/>
      <c r="P906" s="4" t="s">
        <v>8</v>
      </c>
      <c r="Q906" s="18" t="s">
        <v>611</v>
      </c>
      <c r="R906" s="3"/>
    </row>
    <row r="907" ht="15.75" customHeight="1">
      <c r="A907" s="4" t="s">
        <v>4273</v>
      </c>
      <c r="B907" s="4" t="s">
        <v>4274</v>
      </c>
      <c r="C907" s="3"/>
      <c r="D907" s="3"/>
      <c r="E907" s="4" t="s">
        <v>4275</v>
      </c>
      <c r="F907" s="9" t="s">
        <v>4276</v>
      </c>
      <c r="G907" s="4" t="s">
        <v>41</v>
      </c>
      <c r="H907" s="4" t="s">
        <v>261</v>
      </c>
      <c r="I907" s="4" t="s">
        <v>4228</v>
      </c>
      <c r="J907" s="4" t="s">
        <v>341</v>
      </c>
      <c r="K907" s="10">
        <v>2014.0</v>
      </c>
      <c r="L907" s="3"/>
      <c r="M907" s="4" t="s">
        <v>263</v>
      </c>
      <c r="N907" s="3"/>
      <c r="O907" s="3"/>
      <c r="P907" s="4" t="s">
        <v>8</v>
      </c>
      <c r="Q907" s="18" t="s">
        <v>611</v>
      </c>
      <c r="R907" s="3"/>
    </row>
    <row r="908" ht="15.75" customHeight="1">
      <c r="A908" s="4" t="s">
        <v>4277</v>
      </c>
      <c r="B908" s="4" t="s">
        <v>4278</v>
      </c>
      <c r="C908" s="3"/>
      <c r="D908" s="3"/>
      <c r="E908" s="10" t="s">
        <v>33</v>
      </c>
      <c r="F908" s="9" t="str">
        <f>"https://doi.org/"&amp;M908</f>
        <v>https://doi.org/10.1111/j.1553-2712.2001.tb01296.x</v>
      </c>
      <c r="G908" s="10" t="s">
        <v>41</v>
      </c>
      <c r="H908" s="10" t="s">
        <v>35</v>
      </c>
      <c r="I908" s="4" t="s">
        <v>4279</v>
      </c>
      <c r="J908" s="10" t="s">
        <v>33</v>
      </c>
      <c r="K908" s="10">
        <v>2001.0</v>
      </c>
      <c r="L908" s="4" t="s">
        <v>33</v>
      </c>
      <c r="M908" s="4" t="s">
        <v>4280</v>
      </c>
      <c r="N908" s="11"/>
      <c r="O908" s="3"/>
      <c r="P908" s="3"/>
      <c r="Q908" s="12"/>
      <c r="R908" s="3"/>
    </row>
    <row r="909" ht="15.75" customHeight="1">
      <c r="A909" s="6" t="s">
        <v>4281</v>
      </c>
      <c r="B909" s="6" t="s">
        <v>4282</v>
      </c>
      <c r="C909" s="6"/>
      <c r="D909" s="6"/>
      <c r="E909" s="6" t="s">
        <v>4283</v>
      </c>
      <c r="F909" s="7" t="s">
        <v>4284</v>
      </c>
      <c r="G909" s="8" t="s">
        <v>108</v>
      </c>
      <c r="H909" s="6" t="s">
        <v>27</v>
      </c>
      <c r="I909" s="6" t="s">
        <v>4285</v>
      </c>
      <c r="J909" s="6" t="s">
        <v>149</v>
      </c>
      <c r="K909" s="8">
        <v>2019.0</v>
      </c>
      <c r="L909" s="7" t="s">
        <v>30</v>
      </c>
      <c r="M909" s="6"/>
      <c r="N909" s="6"/>
      <c r="O909" s="3"/>
      <c r="P909" s="6"/>
      <c r="Q909" s="3"/>
      <c r="R909" s="6"/>
    </row>
    <row r="910" ht="15.75" customHeight="1">
      <c r="A910" s="6" t="s">
        <v>4286</v>
      </c>
      <c r="B910" s="6" t="s">
        <v>4287</v>
      </c>
      <c r="C910" s="6"/>
      <c r="D910" s="6"/>
      <c r="E910" s="6" t="s">
        <v>4288</v>
      </c>
      <c r="F910" s="7" t="s">
        <v>4289</v>
      </c>
      <c r="G910" s="8" t="s">
        <v>108</v>
      </c>
      <c r="H910" s="6" t="s">
        <v>27</v>
      </c>
      <c r="I910" s="6" t="s">
        <v>4290</v>
      </c>
      <c r="J910" s="3"/>
      <c r="K910" s="8">
        <v>2018.0</v>
      </c>
      <c r="L910" s="7" t="s">
        <v>30</v>
      </c>
      <c r="M910" s="3"/>
      <c r="N910" s="3"/>
      <c r="O910" s="6"/>
      <c r="P910" s="6"/>
      <c r="Q910" s="6"/>
      <c r="R910" s="6"/>
    </row>
    <row r="911" ht="15.75" customHeight="1">
      <c r="A911" s="6" t="s">
        <v>4291</v>
      </c>
      <c r="B911" s="6" t="s">
        <v>4292</v>
      </c>
      <c r="C911" s="6"/>
      <c r="D911" s="6"/>
      <c r="E911" s="6" t="s">
        <v>4293</v>
      </c>
      <c r="F911" s="7" t="s">
        <v>4294</v>
      </c>
      <c r="G911" s="8" t="s">
        <v>108</v>
      </c>
      <c r="H911" s="6" t="s">
        <v>27</v>
      </c>
      <c r="I911" s="6" t="s">
        <v>4295</v>
      </c>
      <c r="J911" s="3"/>
      <c r="K911" s="8">
        <v>2018.0</v>
      </c>
      <c r="L911" s="21" t="s">
        <v>30</v>
      </c>
      <c r="M911" s="6"/>
      <c r="N911" s="3"/>
      <c r="O911" s="6"/>
      <c r="P911" s="6"/>
      <c r="Q911" s="6"/>
      <c r="R911" s="6"/>
    </row>
    <row r="912" ht="15.75" customHeight="1">
      <c r="A912" s="6" t="s">
        <v>4296</v>
      </c>
      <c r="B912" s="6" t="s">
        <v>4297</v>
      </c>
      <c r="C912" s="6"/>
      <c r="D912" s="6"/>
      <c r="E912" s="6" t="s">
        <v>4298</v>
      </c>
      <c r="F912" s="7" t="s">
        <v>4299</v>
      </c>
      <c r="G912" s="8" t="s">
        <v>48</v>
      </c>
      <c r="H912" s="6" t="s">
        <v>27</v>
      </c>
      <c r="I912" s="6" t="s">
        <v>4300</v>
      </c>
      <c r="J912" s="6" t="s">
        <v>231</v>
      </c>
      <c r="K912" s="8">
        <v>2021.0</v>
      </c>
      <c r="L912" s="7" t="s">
        <v>30</v>
      </c>
      <c r="M912" s="6"/>
      <c r="N912" s="6"/>
      <c r="O912" s="6"/>
      <c r="P912" s="6"/>
      <c r="Q912" s="6"/>
      <c r="R912" s="6"/>
    </row>
    <row r="913" ht="15.75" customHeight="1">
      <c r="A913" s="4" t="s">
        <v>4301</v>
      </c>
      <c r="B913" s="4" t="s">
        <v>4302</v>
      </c>
      <c r="C913" s="3"/>
      <c r="D913" s="3"/>
      <c r="E913" s="4" t="s">
        <v>4303</v>
      </c>
      <c r="F913" s="3"/>
      <c r="G913" s="4" t="s">
        <v>48</v>
      </c>
      <c r="H913" s="4" t="s">
        <v>261</v>
      </c>
      <c r="I913" s="3"/>
      <c r="J913" s="4" t="s">
        <v>295</v>
      </c>
      <c r="K913" s="10">
        <v>2014.0</v>
      </c>
      <c r="L913" s="3"/>
      <c r="M913" s="4" t="s">
        <v>586</v>
      </c>
      <c r="N913" s="3"/>
      <c r="O913" s="3"/>
      <c r="P913" s="4" t="s">
        <v>587</v>
      </c>
      <c r="Q913" s="4" t="s">
        <v>588</v>
      </c>
      <c r="R913" s="3"/>
    </row>
    <row r="914" ht="15.75" customHeight="1">
      <c r="A914" s="6" t="s">
        <v>4304</v>
      </c>
      <c r="B914" s="6" t="s">
        <v>4305</v>
      </c>
      <c r="C914" s="6"/>
      <c r="D914" s="6"/>
      <c r="E914" s="6" t="s">
        <v>4306</v>
      </c>
      <c r="F914" s="7" t="s">
        <v>4307</v>
      </c>
      <c r="G914" s="8" t="s">
        <v>108</v>
      </c>
      <c r="H914" s="6" t="s">
        <v>27</v>
      </c>
      <c r="I914" s="6" t="s">
        <v>4308</v>
      </c>
      <c r="J914" s="6" t="s">
        <v>29</v>
      </c>
      <c r="K914" s="8">
        <v>2018.0</v>
      </c>
      <c r="L914" s="7" t="s">
        <v>30</v>
      </c>
      <c r="M914" s="6"/>
      <c r="N914" s="6"/>
      <c r="O914" s="6"/>
      <c r="P914" s="6"/>
      <c r="Q914" s="6"/>
      <c r="R914" s="6"/>
    </row>
    <row r="915" ht="15.75" customHeight="1">
      <c r="A915" s="6" t="s">
        <v>4309</v>
      </c>
      <c r="B915" s="6" t="s">
        <v>4310</v>
      </c>
      <c r="C915" s="6"/>
      <c r="D915" s="6"/>
      <c r="E915" s="6" t="s">
        <v>4311</v>
      </c>
      <c r="F915" s="7" t="s">
        <v>4312</v>
      </c>
      <c r="G915" s="8" t="s">
        <v>108</v>
      </c>
      <c r="H915" s="6" t="s">
        <v>27</v>
      </c>
      <c r="I915" s="6" t="s">
        <v>4313</v>
      </c>
      <c r="J915" s="6" t="s">
        <v>560</v>
      </c>
      <c r="K915" s="8">
        <v>2020.0</v>
      </c>
      <c r="L915" s="7" t="s">
        <v>30</v>
      </c>
      <c r="M915" s="6"/>
      <c r="N915" s="3"/>
      <c r="O915" s="3"/>
      <c r="P915" s="6"/>
      <c r="Q915" s="6"/>
      <c r="R915" s="6"/>
    </row>
    <row r="916" ht="15.75" customHeight="1">
      <c r="A916" s="6" t="s">
        <v>4314</v>
      </c>
      <c r="B916" s="6" t="s">
        <v>4315</v>
      </c>
      <c r="C916" s="6"/>
      <c r="D916" s="6"/>
      <c r="E916" s="17" t="s">
        <v>4316</v>
      </c>
      <c r="F916" s="7" t="s">
        <v>4317</v>
      </c>
      <c r="G916" s="8" t="s">
        <v>108</v>
      </c>
      <c r="H916" s="6" t="s">
        <v>27</v>
      </c>
      <c r="I916" s="6" t="s">
        <v>4318</v>
      </c>
      <c r="J916" s="6"/>
      <c r="K916" s="8">
        <v>2011.0</v>
      </c>
      <c r="L916" s="7" t="s">
        <v>30</v>
      </c>
      <c r="M916" s="3"/>
      <c r="N916" s="3"/>
      <c r="O916" s="3"/>
      <c r="P916" s="3"/>
      <c r="Q916" s="3"/>
      <c r="R916" s="3"/>
    </row>
    <row r="917" ht="15.75" customHeight="1">
      <c r="A917" s="4" t="s">
        <v>4319</v>
      </c>
      <c r="B917" s="4" t="s">
        <v>4320</v>
      </c>
      <c r="C917" s="3"/>
      <c r="D917" s="3"/>
      <c r="E917" s="4" t="s">
        <v>4321</v>
      </c>
      <c r="F917" s="9" t="s">
        <v>4322</v>
      </c>
      <c r="G917" s="4" t="s">
        <v>260</v>
      </c>
      <c r="H917" s="4" t="s">
        <v>261</v>
      </c>
      <c r="I917" s="4" t="s">
        <v>4323</v>
      </c>
      <c r="J917" s="4" t="s">
        <v>341</v>
      </c>
      <c r="K917" s="10">
        <v>2017.0</v>
      </c>
      <c r="L917" s="3"/>
      <c r="M917" s="4" t="s">
        <v>263</v>
      </c>
      <c r="N917" s="3"/>
      <c r="O917" s="3"/>
      <c r="P917" s="4" t="s">
        <v>8</v>
      </c>
      <c r="Q917" s="4" t="s">
        <v>611</v>
      </c>
      <c r="R917" s="3"/>
    </row>
    <row r="918" ht="15.75" customHeight="1">
      <c r="A918" s="6" t="s">
        <v>4324</v>
      </c>
      <c r="B918" s="6" t="s">
        <v>4325</v>
      </c>
      <c r="C918" s="6"/>
      <c r="D918" s="6"/>
      <c r="E918" s="6" t="s">
        <v>4326</v>
      </c>
      <c r="F918" s="7" t="s">
        <v>4327</v>
      </c>
      <c r="G918" s="8" t="s">
        <v>108</v>
      </c>
      <c r="H918" s="6" t="s">
        <v>27</v>
      </c>
      <c r="I918" s="6" t="s">
        <v>4328</v>
      </c>
      <c r="J918" s="6" t="s">
        <v>149</v>
      </c>
      <c r="K918" s="8">
        <v>2016.0</v>
      </c>
      <c r="L918" s="7" t="s">
        <v>30</v>
      </c>
      <c r="M918" s="3"/>
      <c r="N918" s="3"/>
      <c r="O918" s="6"/>
      <c r="P918" s="3"/>
      <c r="Q918" s="3"/>
      <c r="R918" s="6"/>
    </row>
    <row r="919" ht="15.75" customHeight="1">
      <c r="A919" s="6" t="s">
        <v>4329</v>
      </c>
      <c r="B919" s="6" t="s">
        <v>4330</v>
      </c>
      <c r="C919" s="6"/>
      <c r="D919" s="6"/>
      <c r="E919" s="6" t="s">
        <v>4331</v>
      </c>
      <c r="F919" s="3"/>
      <c r="G919" s="8" t="s">
        <v>108</v>
      </c>
      <c r="H919" s="6" t="s">
        <v>27</v>
      </c>
      <c r="I919" s="6" t="s">
        <v>4332</v>
      </c>
      <c r="J919" s="6" t="s">
        <v>149</v>
      </c>
      <c r="K919" s="8">
        <v>2022.0</v>
      </c>
      <c r="L919" s="7" t="s">
        <v>30</v>
      </c>
      <c r="M919" s="6"/>
      <c r="N919" s="6"/>
      <c r="O919" s="3"/>
      <c r="P919" s="3"/>
      <c r="Q919" s="3"/>
      <c r="R919" s="3"/>
    </row>
    <row r="920" ht="15.75" customHeight="1">
      <c r="A920" s="6" t="s">
        <v>4333</v>
      </c>
      <c r="B920" s="6" t="s">
        <v>4334</v>
      </c>
      <c r="C920" s="6"/>
      <c r="D920" s="6"/>
      <c r="E920" s="6" t="s">
        <v>4335</v>
      </c>
      <c r="F920" s="7" t="s">
        <v>4336</v>
      </c>
      <c r="G920" s="8" t="s">
        <v>48</v>
      </c>
      <c r="H920" s="6" t="s">
        <v>27</v>
      </c>
      <c r="I920" s="6" t="s">
        <v>4337</v>
      </c>
      <c r="J920" s="3"/>
      <c r="K920" s="8">
        <v>2007.0</v>
      </c>
      <c r="L920" s="7" t="s">
        <v>30</v>
      </c>
      <c r="M920" s="6"/>
      <c r="N920" s="6"/>
      <c r="O920" s="6"/>
      <c r="P920" s="6"/>
      <c r="Q920" s="6"/>
      <c r="R920" s="6"/>
    </row>
    <row r="921" ht="15.75" customHeight="1">
      <c r="A921" s="4" t="s">
        <v>4338</v>
      </c>
      <c r="B921" s="4" t="s">
        <v>4339</v>
      </c>
      <c r="C921" s="3"/>
      <c r="D921" s="3"/>
      <c r="E921" s="4" t="s">
        <v>4340</v>
      </c>
      <c r="F921" s="9" t="s">
        <v>4341</v>
      </c>
      <c r="G921" s="4" t="s">
        <v>260</v>
      </c>
      <c r="H921" s="4" t="s">
        <v>261</v>
      </c>
      <c r="I921" s="4" t="s">
        <v>4342</v>
      </c>
      <c r="J921" s="4" t="s">
        <v>295</v>
      </c>
      <c r="K921" s="10">
        <v>2007.0</v>
      </c>
      <c r="L921" s="3"/>
      <c r="M921" s="4" t="s">
        <v>263</v>
      </c>
      <c r="N921" s="3"/>
      <c r="O921" s="3"/>
      <c r="P921" s="4" t="s">
        <v>8</v>
      </c>
      <c r="Q921" s="4" t="s">
        <v>1684</v>
      </c>
      <c r="R921" s="3"/>
    </row>
    <row r="922" ht="15.75" customHeight="1">
      <c r="A922" s="4" t="s">
        <v>4343</v>
      </c>
      <c r="B922" s="4" t="s">
        <v>4344</v>
      </c>
      <c r="C922" s="3"/>
      <c r="D922" s="3"/>
      <c r="E922" s="4" t="s">
        <v>33</v>
      </c>
      <c r="F922" s="9" t="str">
        <f>"https://doi.org/"&amp;M922</f>
        <v>https://doi.org/10.1007/s00213-021-05773-3</v>
      </c>
      <c r="G922" s="10" t="s">
        <v>58</v>
      </c>
      <c r="H922" s="10" t="s">
        <v>35</v>
      </c>
      <c r="I922" s="4" t="s">
        <v>4345</v>
      </c>
      <c r="J922" s="10" t="s">
        <v>33</v>
      </c>
      <c r="K922" s="10">
        <v>2022.0</v>
      </c>
      <c r="L922" s="10" t="s">
        <v>33</v>
      </c>
      <c r="M922" s="4" t="s">
        <v>4346</v>
      </c>
      <c r="N922" s="3"/>
      <c r="O922" s="3"/>
      <c r="P922" s="3"/>
      <c r="Q922" s="3"/>
      <c r="R922" s="3"/>
    </row>
    <row r="923" ht="15.75" customHeight="1">
      <c r="A923" s="6" t="s">
        <v>4347</v>
      </c>
      <c r="B923" s="6" t="s">
        <v>4348</v>
      </c>
      <c r="C923" s="6"/>
      <c r="D923" s="6"/>
      <c r="E923" s="6" t="s">
        <v>4349</v>
      </c>
      <c r="F923" s="7" t="s">
        <v>4350</v>
      </c>
      <c r="G923" s="8" t="s">
        <v>48</v>
      </c>
      <c r="H923" s="6" t="s">
        <v>27</v>
      </c>
      <c r="I923" s="6" t="s">
        <v>4351</v>
      </c>
      <c r="J923" s="6"/>
      <c r="K923" s="8">
        <v>2013.0</v>
      </c>
      <c r="L923" s="7" t="s">
        <v>30</v>
      </c>
      <c r="M923" s="6"/>
      <c r="N923" s="6"/>
      <c r="O923" s="6"/>
      <c r="P923" s="6"/>
      <c r="Q923" s="6"/>
      <c r="R923" s="6"/>
    </row>
    <row r="924" ht="15.75" customHeight="1">
      <c r="A924" s="6" t="s">
        <v>4352</v>
      </c>
      <c r="B924" s="6" t="s">
        <v>4353</v>
      </c>
      <c r="C924" s="6"/>
      <c r="D924" s="6"/>
      <c r="E924" s="6" t="s">
        <v>4354</v>
      </c>
      <c r="F924" s="7" t="s">
        <v>4355</v>
      </c>
      <c r="G924" s="8" t="s">
        <v>108</v>
      </c>
      <c r="H924" s="6" t="s">
        <v>27</v>
      </c>
      <c r="I924" s="6" t="s">
        <v>4356</v>
      </c>
      <c r="J924" s="3"/>
      <c r="K924" s="8">
        <v>2010.0</v>
      </c>
      <c r="L924" s="7" t="s">
        <v>30</v>
      </c>
      <c r="M924" s="3"/>
      <c r="N924" s="3"/>
      <c r="O924" s="6"/>
      <c r="P924" s="6"/>
      <c r="Q924" s="6"/>
      <c r="R924" s="6"/>
    </row>
    <row r="925" ht="15.75" customHeight="1">
      <c r="A925" s="4" t="s">
        <v>4357</v>
      </c>
      <c r="B925" s="4" t="s">
        <v>4358</v>
      </c>
      <c r="C925" s="3"/>
      <c r="D925" s="3"/>
      <c r="E925" s="4" t="s">
        <v>4359</v>
      </c>
      <c r="F925" s="9" t="s">
        <v>4360</v>
      </c>
      <c r="G925" s="4" t="s">
        <v>41</v>
      </c>
      <c r="H925" s="4" t="s">
        <v>261</v>
      </c>
      <c r="I925" s="4" t="s">
        <v>1683</v>
      </c>
      <c r="J925" s="4" t="s">
        <v>295</v>
      </c>
      <c r="K925" s="10">
        <v>2017.0</v>
      </c>
      <c r="L925" s="3"/>
      <c r="M925" s="4" t="s">
        <v>2267</v>
      </c>
      <c r="N925" s="3"/>
      <c r="O925" s="3"/>
      <c r="P925" s="4" t="s">
        <v>8</v>
      </c>
      <c r="Q925" s="18" t="s">
        <v>1684</v>
      </c>
      <c r="R925" s="3"/>
    </row>
    <row r="926" ht="15.75" customHeight="1">
      <c r="A926" s="4" t="s">
        <v>4361</v>
      </c>
      <c r="B926" s="4" t="s">
        <v>4362</v>
      </c>
      <c r="C926" s="3"/>
      <c r="D926" s="3"/>
      <c r="E926" s="4" t="s">
        <v>4363</v>
      </c>
      <c r="F926" s="9" t="s">
        <v>4364</v>
      </c>
      <c r="G926" s="4" t="s">
        <v>260</v>
      </c>
      <c r="H926" s="4" t="s">
        <v>261</v>
      </c>
      <c r="I926" s="4" t="s">
        <v>370</v>
      </c>
      <c r="J926" s="4" t="s">
        <v>341</v>
      </c>
      <c r="K926" s="10">
        <v>2015.0</v>
      </c>
      <c r="L926" s="3"/>
      <c r="M926" s="4" t="s">
        <v>2267</v>
      </c>
      <c r="N926" s="3"/>
      <c r="O926" s="3"/>
      <c r="P926" s="4" t="s">
        <v>8</v>
      </c>
      <c r="Q926" s="4" t="s">
        <v>371</v>
      </c>
      <c r="R926" s="3"/>
    </row>
    <row r="927" ht="15.75" customHeight="1">
      <c r="A927" s="6" t="s">
        <v>4365</v>
      </c>
      <c r="B927" s="6" t="s">
        <v>4366</v>
      </c>
      <c r="C927" s="6"/>
      <c r="D927" s="6"/>
      <c r="E927" s="6" t="s">
        <v>4367</v>
      </c>
      <c r="F927" s="7" t="s">
        <v>4368</v>
      </c>
      <c r="G927" s="8" t="s">
        <v>108</v>
      </c>
      <c r="H927" s="6" t="s">
        <v>27</v>
      </c>
      <c r="I927" s="6" t="s">
        <v>4369</v>
      </c>
      <c r="J927" s="6" t="s">
        <v>231</v>
      </c>
      <c r="K927" s="8">
        <v>2021.0</v>
      </c>
      <c r="L927" s="13" t="s">
        <v>30</v>
      </c>
      <c r="M927" s="6"/>
      <c r="N927" s="6"/>
      <c r="O927" s="6"/>
      <c r="P927" s="6"/>
      <c r="Q927" s="3"/>
      <c r="R927" s="6"/>
    </row>
    <row r="928" ht="15.75" customHeight="1">
      <c r="A928" s="4" t="s">
        <v>4370</v>
      </c>
      <c r="B928" s="4" t="s">
        <v>4371</v>
      </c>
      <c r="C928" s="3"/>
      <c r="D928" s="3"/>
      <c r="E928" s="4" t="s">
        <v>4372</v>
      </c>
      <c r="F928" s="9" t="s">
        <v>4373</v>
      </c>
      <c r="G928" s="4" t="s">
        <v>260</v>
      </c>
      <c r="H928" s="4" t="s">
        <v>261</v>
      </c>
      <c r="I928" s="4" t="s">
        <v>4374</v>
      </c>
      <c r="J928" s="4" t="s">
        <v>295</v>
      </c>
      <c r="K928" s="10">
        <v>2009.0</v>
      </c>
      <c r="L928" s="3"/>
      <c r="M928" s="4" t="s">
        <v>263</v>
      </c>
      <c r="N928" s="3"/>
      <c r="O928" s="3"/>
      <c r="P928" s="4" t="s">
        <v>8</v>
      </c>
      <c r="Q928" s="4" t="s">
        <v>4375</v>
      </c>
      <c r="R928" s="3"/>
    </row>
    <row r="929" ht="15.75" customHeight="1">
      <c r="A929" s="4" t="s">
        <v>4376</v>
      </c>
      <c r="B929" s="4" t="s">
        <v>4377</v>
      </c>
      <c r="C929" s="3"/>
      <c r="D929" s="3"/>
      <c r="E929" s="10" t="s">
        <v>33</v>
      </c>
      <c r="F929" s="9" t="str">
        <f>"https://doi.org/"&amp;M929</f>
        <v>https://doi.org/10.1016/j.jsat.2007.03.006</v>
      </c>
      <c r="G929" s="10" t="s">
        <v>41</v>
      </c>
      <c r="H929" s="10" t="s">
        <v>35</v>
      </c>
      <c r="I929" s="4" t="s">
        <v>2426</v>
      </c>
      <c r="J929" s="10" t="s">
        <v>33</v>
      </c>
      <c r="K929" s="10">
        <v>2008.0</v>
      </c>
      <c r="L929" s="4" t="s">
        <v>33</v>
      </c>
      <c r="M929" s="4" t="s">
        <v>4378</v>
      </c>
      <c r="N929" s="11"/>
      <c r="O929" s="3"/>
      <c r="P929" s="3"/>
      <c r="Q929" s="12"/>
      <c r="R929" s="3"/>
    </row>
    <row r="930" ht="15.75" customHeight="1">
      <c r="A930" s="4" t="s">
        <v>4379</v>
      </c>
      <c r="B930" s="4" t="s">
        <v>4380</v>
      </c>
      <c r="C930" s="3"/>
      <c r="D930" s="3"/>
      <c r="E930" s="4" t="s">
        <v>4381</v>
      </c>
      <c r="F930" s="9" t="s">
        <v>4382</v>
      </c>
      <c r="G930" s="4" t="s">
        <v>41</v>
      </c>
      <c r="H930" s="4" t="s">
        <v>261</v>
      </c>
      <c r="I930" s="4" t="s">
        <v>1084</v>
      </c>
      <c r="J930" s="4" t="s">
        <v>295</v>
      </c>
      <c r="K930" s="10">
        <v>2003.0</v>
      </c>
      <c r="L930" s="3"/>
      <c r="M930" s="4" t="s">
        <v>263</v>
      </c>
      <c r="N930" s="3"/>
      <c r="O930" s="3"/>
      <c r="P930" s="4" t="s">
        <v>8</v>
      </c>
      <c r="Q930" s="18" t="s">
        <v>1085</v>
      </c>
      <c r="R930" s="3"/>
    </row>
    <row r="931" ht="15.75" customHeight="1">
      <c r="A931" s="4" t="s">
        <v>4383</v>
      </c>
      <c r="B931" s="4" t="s">
        <v>4384</v>
      </c>
      <c r="C931" s="4" t="s">
        <v>4385</v>
      </c>
      <c r="D931" s="4" t="s">
        <v>4386</v>
      </c>
      <c r="E931" s="4" t="s">
        <v>4387</v>
      </c>
      <c r="F931" s="5" t="str">
        <f>HYPERLINK("http://dx.doi.org/10.1016/j.jsat.2011.12.010","http://dx.doi.org/10.1016/j.jsat.2011.12.010")</f>
        <v>http://dx.doi.org/10.1016/j.jsat.2011.12.010</v>
      </c>
      <c r="G931" s="3"/>
      <c r="H931" s="3"/>
      <c r="I931" s="3"/>
      <c r="J931" s="3"/>
      <c r="K931" s="3"/>
      <c r="L931" s="3"/>
      <c r="M931" s="3"/>
      <c r="N931" s="3"/>
      <c r="O931" s="3"/>
      <c r="P931" s="3"/>
      <c r="Q931" s="3"/>
      <c r="R931" s="3"/>
    </row>
    <row r="932" ht="15.75" customHeight="1">
      <c r="A932" s="6" t="s">
        <v>4388</v>
      </c>
      <c r="B932" s="6" t="s">
        <v>4389</v>
      </c>
      <c r="C932" s="6"/>
      <c r="D932" s="6"/>
      <c r="E932" s="6" t="s">
        <v>4390</v>
      </c>
      <c r="F932" s="7" t="s">
        <v>4391</v>
      </c>
      <c r="G932" s="8" t="s">
        <v>108</v>
      </c>
      <c r="H932" s="6" t="s">
        <v>27</v>
      </c>
      <c r="I932" s="6" t="s">
        <v>4392</v>
      </c>
      <c r="J932" s="6" t="s">
        <v>488</v>
      </c>
      <c r="K932" s="8">
        <v>2009.0</v>
      </c>
      <c r="L932" s="7" t="s">
        <v>30</v>
      </c>
      <c r="M932" s="3"/>
      <c r="N932" s="3"/>
      <c r="O932" s="3"/>
      <c r="P932" s="3"/>
      <c r="Q932" s="3"/>
      <c r="R932" s="3"/>
    </row>
    <row r="933" ht="15.75" customHeight="1">
      <c r="A933" s="4" t="s">
        <v>4393</v>
      </c>
      <c r="B933" s="4" t="s">
        <v>4394</v>
      </c>
      <c r="C933" s="4" t="s">
        <v>4395</v>
      </c>
      <c r="D933" s="4" t="s">
        <v>4396</v>
      </c>
      <c r="E933" s="4" t="s">
        <v>4397</v>
      </c>
      <c r="F933" s="5" t="str">
        <f>HYPERLINK("http://dx.doi.org/10.1007/s00406-006-0707-x","http://dx.doi.org/10.1007/s00406-006-0707-x")</f>
        <v>http://dx.doi.org/10.1007/s00406-006-0707-x</v>
      </c>
      <c r="G933" s="3"/>
      <c r="H933" s="3"/>
      <c r="I933" s="3"/>
      <c r="J933" s="3"/>
      <c r="K933" s="3"/>
      <c r="L933" s="3"/>
      <c r="M933" s="3"/>
      <c r="N933" s="3"/>
      <c r="O933" s="3"/>
      <c r="P933" s="3"/>
      <c r="Q933" s="3"/>
      <c r="R933" s="3"/>
    </row>
    <row r="934" ht="15.75" customHeight="1">
      <c r="A934" s="6" t="s">
        <v>4398</v>
      </c>
      <c r="B934" s="6" t="s">
        <v>4399</v>
      </c>
      <c r="C934" s="6"/>
      <c r="D934" s="6"/>
      <c r="E934" s="3"/>
      <c r="F934" s="7" t="s">
        <v>4400</v>
      </c>
      <c r="G934" s="8" t="s">
        <v>41</v>
      </c>
      <c r="H934" s="6" t="s">
        <v>27</v>
      </c>
      <c r="I934" s="6" t="s">
        <v>4401</v>
      </c>
      <c r="J934" s="6" t="s">
        <v>1694</v>
      </c>
      <c r="K934" s="8">
        <v>2021.0</v>
      </c>
      <c r="L934" s="7" t="s">
        <v>30</v>
      </c>
      <c r="M934" s="6"/>
      <c r="N934" s="3"/>
      <c r="O934" s="3"/>
      <c r="P934" s="3"/>
      <c r="Q934" s="3"/>
      <c r="R934" s="6"/>
    </row>
    <row r="935" ht="15.75" customHeight="1">
      <c r="A935" s="4" t="s">
        <v>4402</v>
      </c>
      <c r="B935" s="4" t="s">
        <v>4403</v>
      </c>
      <c r="C935" s="3"/>
      <c r="D935" s="3"/>
      <c r="E935" s="4" t="s">
        <v>4404</v>
      </c>
      <c r="F935" s="9" t="s">
        <v>4405</v>
      </c>
      <c r="G935" s="4" t="s">
        <v>41</v>
      </c>
      <c r="H935" s="4" t="s">
        <v>261</v>
      </c>
      <c r="I935" s="4" t="s">
        <v>4192</v>
      </c>
      <c r="J935" s="4" t="s">
        <v>149</v>
      </c>
      <c r="K935" s="10">
        <v>2013.0</v>
      </c>
      <c r="L935" s="3"/>
      <c r="M935" s="4" t="s">
        <v>263</v>
      </c>
      <c r="N935" s="3"/>
      <c r="O935" s="3"/>
      <c r="P935" s="4" t="s">
        <v>8</v>
      </c>
      <c r="Q935" s="18" t="s">
        <v>264</v>
      </c>
      <c r="R935" s="3"/>
    </row>
    <row r="936" ht="15.75" customHeight="1">
      <c r="A936" s="4" t="s">
        <v>4406</v>
      </c>
      <c r="B936" s="4" t="s">
        <v>4407</v>
      </c>
      <c r="C936" s="3" t="s">
        <v>425</v>
      </c>
      <c r="D936" s="4" t="s">
        <v>4408</v>
      </c>
      <c r="E936" s="4" t="s">
        <v>4409</v>
      </c>
      <c r="F936" s="5" t="str">
        <f>HYPERLINK("http://dx.doi.org/10.1017/S0954579413000746","http://dx.doi.org/10.1017/S0954579413000746")</f>
        <v>http://dx.doi.org/10.1017/S0954579413000746</v>
      </c>
      <c r="G936" s="3"/>
      <c r="H936" s="3"/>
      <c r="I936" s="3"/>
      <c r="J936" s="3"/>
      <c r="K936" s="3"/>
      <c r="L936" s="3"/>
      <c r="M936" s="3"/>
      <c r="N936" s="3"/>
      <c r="O936" s="3"/>
      <c r="P936" s="3"/>
      <c r="Q936" s="3"/>
      <c r="R936" s="3"/>
    </row>
    <row r="937" ht="15.75" customHeight="1">
      <c r="A937" s="6" t="s">
        <v>4410</v>
      </c>
      <c r="B937" s="6" t="s">
        <v>4411</v>
      </c>
      <c r="C937" s="6"/>
      <c r="D937" s="6"/>
      <c r="E937" s="6" t="s">
        <v>4412</v>
      </c>
      <c r="F937" s="7" t="s">
        <v>4413</v>
      </c>
      <c r="G937" s="8" t="s">
        <v>26</v>
      </c>
      <c r="H937" s="6" t="s">
        <v>27</v>
      </c>
      <c r="I937" s="6" t="s">
        <v>4414</v>
      </c>
      <c r="J937" s="6" t="s">
        <v>29</v>
      </c>
      <c r="K937" s="8">
        <v>1995.0</v>
      </c>
      <c r="L937" s="7" t="s">
        <v>30</v>
      </c>
      <c r="M937" s="3"/>
      <c r="N937" s="3"/>
      <c r="O937" s="3"/>
      <c r="P937" s="3"/>
      <c r="Q937" s="3"/>
      <c r="R937" s="6"/>
    </row>
    <row r="938" ht="15.75" customHeight="1">
      <c r="A938" s="6" t="s">
        <v>4415</v>
      </c>
      <c r="B938" s="6" t="s">
        <v>4416</v>
      </c>
      <c r="C938" s="6"/>
      <c r="D938" s="6"/>
      <c r="E938" s="6" t="s">
        <v>4417</v>
      </c>
      <c r="F938" s="7" t="s">
        <v>4418</v>
      </c>
      <c r="G938" s="8" t="s">
        <v>108</v>
      </c>
      <c r="H938" s="6" t="s">
        <v>27</v>
      </c>
      <c r="I938" s="6" t="s">
        <v>4419</v>
      </c>
      <c r="J938" s="6" t="s">
        <v>341</v>
      </c>
      <c r="K938" s="8">
        <v>2004.0</v>
      </c>
      <c r="L938" s="7" t="s">
        <v>30</v>
      </c>
      <c r="M938" s="6"/>
      <c r="N938" s="3"/>
      <c r="O938" s="6"/>
      <c r="P938" s="3"/>
      <c r="Q938" s="3"/>
      <c r="R938" s="3"/>
    </row>
    <row r="939" ht="15.75" customHeight="1">
      <c r="A939" s="4" t="s">
        <v>4420</v>
      </c>
      <c r="B939" s="4" t="s">
        <v>4421</v>
      </c>
      <c r="C939" s="3" t="s">
        <v>425</v>
      </c>
      <c r="D939" s="4" t="s">
        <v>4422</v>
      </c>
      <c r="E939" s="4" t="s">
        <v>4423</v>
      </c>
      <c r="F939" s="5" t="str">
        <f>HYPERLINK("http://dx.doi.org/10.1521/pedi.1996.10.1.56","http://dx.doi.org/10.1521/pedi.1996.10.1.56")</f>
        <v>http://dx.doi.org/10.1521/pedi.1996.10.1.56</v>
      </c>
      <c r="G939" s="3"/>
      <c r="H939" s="3"/>
      <c r="I939" s="3"/>
      <c r="J939" s="3"/>
      <c r="K939" s="3"/>
      <c r="L939" s="3"/>
      <c r="M939" s="3"/>
      <c r="N939" s="3"/>
      <c r="O939" s="3"/>
      <c r="P939" s="3"/>
      <c r="Q939" s="3"/>
      <c r="R939" s="3"/>
    </row>
    <row r="940" ht="15.75" customHeight="1">
      <c r="A940" s="4" t="s">
        <v>4424</v>
      </c>
      <c r="B940" s="4" t="s">
        <v>4425</v>
      </c>
      <c r="C940" s="3"/>
      <c r="D940" s="3"/>
      <c r="E940" s="4" t="s">
        <v>33</v>
      </c>
      <c r="F940" s="9" t="str">
        <f>"https://doi.org/"&amp;M940</f>
        <v>https://doi.org/10.1016/s0376-8716(97)00042-2</v>
      </c>
      <c r="G940" s="10" t="s">
        <v>83</v>
      </c>
      <c r="H940" s="10" t="s">
        <v>35</v>
      </c>
      <c r="I940" s="4" t="s">
        <v>976</v>
      </c>
      <c r="J940" s="10" t="s">
        <v>33</v>
      </c>
      <c r="K940" s="10">
        <v>1997.0</v>
      </c>
      <c r="L940" s="3"/>
      <c r="M940" s="4" t="s">
        <v>4426</v>
      </c>
      <c r="N940" s="3"/>
      <c r="O940" s="3"/>
      <c r="P940" s="3"/>
      <c r="Q940" s="3"/>
      <c r="R940" s="3"/>
    </row>
    <row r="941" ht="15.75" customHeight="1">
      <c r="A941" s="4" t="s">
        <v>4427</v>
      </c>
      <c r="B941" s="4" t="s">
        <v>4428</v>
      </c>
      <c r="C941" s="4" t="s">
        <v>4429</v>
      </c>
      <c r="D941" s="4" t="s">
        <v>4430</v>
      </c>
      <c r="E941" s="4" t="s">
        <v>4431</v>
      </c>
      <c r="F941" s="5" t="str">
        <f>HYPERLINK("http://dx.doi.org/10.1111/j.1360-0443.2006.01585.x","http://dx.doi.org/10.1111/j.1360-0443.2006.01585.x")</f>
        <v>http://dx.doi.org/10.1111/j.1360-0443.2006.01585.x</v>
      </c>
      <c r="G941" s="3"/>
      <c r="H941" s="3"/>
      <c r="I941" s="3"/>
      <c r="J941" s="3"/>
      <c r="K941" s="3"/>
      <c r="L941" s="3"/>
      <c r="M941" s="3"/>
      <c r="N941" s="3"/>
      <c r="O941" s="3"/>
      <c r="P941" s="3"/>
      <c r="Q941" s="3"/>
      <c r="R941" s="3"/>
    </row>
    <row r="942" ht="15.75" customHeight="1">
      <c r="A942" s="4" t="s">
        <v>4432</v>
      </c>
      <c r="B942" s="4" t="s">
        <v>4433</v>
      </c>
      <c r="C942" s="3"/>
      <c r="D942" s="3"/>
      <c r="E942" s="4" t="s">
        <v>4434</v>
      </c>
      <c r="F942" s="3"/>
      <c r="G942" s="4" t="s">
        <v>260</v>
      </c>
      <c r="H942" s="4" t="s">
        <v>261</v>
      </c>
      <c r="I942" s="4" t="s">
        <v>4435</v>
      </c>
      <c r="J942" s="4" t="s">
        <v>2495</v>
      </c>
      <c r="K942" s="10">
        <v>1997.0</v>
      </c>
      <c r="L942" s="3"/>
      <c r="M942" s="4" t="s">
        <v>263</v>
      </c>
      <c r="N942" s="3"/>
      <c r="O942" s="3"/>
      <c r="P942" s="4" t="s">
        <v>8</v>
      </c>
      <c r="Q942" s="4" t="s">
        <v>4436</v>
      </c>
      <c r="R942" s="3"/>
    </row>
    <row r="943" ht="15.75" customHeight="1">
      <c r="A943" s="6" t="s">
        <v>4437</v>
      </c>
      <c r="B943" s="6" t="s">
        <v>4438</v>
      </c>
      <c r="C943" s="6"/>
      <c r="D943" s="6"/>
      <c r="E943" s="6" t="s">
        <v>4439</v>
      </c>
      <c r="F943" s="7" t="s">
        <v>4440</v>
      </c>
      <c r="G943" s="8" t="s">
        <v>108</v>
      </c>
      <c r="H943" s="6" t="s">
        <v>27</v>
      </c>
      <c r="I943" s="6" t="s">
        <v>4441</v>
      </c>
      <c r="J943" s="6" t="s">
        <v>149</v>
      </c>
      <c r="K943" s="8">
        <v>2022.0</v>
      </c>
      <c r="L943" s="7" t="s">
        <v>30</v>
      </c>
      <c r="M943" s="6"/>
      <c r="N943" s="6"/>
      <c r="O943" s="3"/>
      <c r="P943" s="3"/>
      <c r="Q943" s="3"/>
      <c r="R943" s="3"/>
    </row>
    <row r="944" ht="15.75" customHeight="1">
      <c r="A944" s="4" t="s">
        <v>4442</v>
      </c>
      <c r="B944" s="4" t="s">
        <v>4443</v>
      </c>
      <c r="C944" s="4" t="s">
        <v>4444</v>
      </c>
      <c r="D944" s="3" t="s">
        <v>425</v>
      </c>
      <c r="E944" s="4" t="s">
        <v>4445</v>
      </c>
      <c r="F944" s="5" t="str">
        <f>HYPERLINK("http://dx.doi.org/10.14260/jemds/2017/152","http://dx.doi.org/10.14260/jemds/2017/152")</f>
        <v>http://dx.doi.org/10.14260/jemds/2017/152</v>
      </c>
      <c r="G944" s="3"/>
      <c r="H944" s="3"/>
      <c r="I944" s="3"/>
      <c r="J944" s="3"/>
      <c r="K944" s="3"/>
      <c r="L944" s="3"/>
      <c r="M944" s="3"/>
      <c r="N944" s="3"/>
      <c r="O944" s="3"/>
      <c r="P944" s="3"/>
      <c r="Q944" s="3"/>
      <c r="R944" s="3"/>
    </row>
    <row r="945" ht="15.75" customHeight="1">
      <c r="A945" s="4" t="s">
        <v>4446</v>
      </c>
      <c r="B945" s="4" t="s">
        <v>4447</v>
      </c>
      <c r="C945" s="3"/>
      <c r="D945" s="3"/>
      <c r="E945" s="4" t="s">
        <v>33</v>
      </c>
      <c r="F945" s="9" t="str">
        <f>"https://doi.org/"&amp;M945</f>
        <v>https://doi.org/10.1111/j.1460-9592.2004.01523.x</v>
      </c>
      <c r="G945" s="10" t="s">
        <v>48</v>
      </c>
      <c r="H945" s="10" t="s">
        <v>35</v>
      </c>
      <c r="I945" s="4" t="s">
        <v>4448</v>
      </c>
      <c r="J945" s="4" t="s">
        <v>33</v>
      </c>
      <c r="K945" s="10">
        <v>2005.0</v>
      </c>
      <c r="L945" s="3" t="s">
        <v>33</v>
      </c>
      <c r="M945" s="4" t="s">
        <v>4449</v>
      </c>
      <c r="N945" s="3"/>
      <c r="O945" s="3"/>
      <c r="P945" s="3"/>
      <c r="Q945" s="3"/>
      <c r="R945" s="3"/>
    </row>
    <row r="946" ht="15.75" customHeight="1">
      <c r="A946" s="6" t="s">
        <v>4450</v>
      </c>
      <c r="B946" s="6" t="s">
        <v>4451</v>
      </c>
      <c r="C946" s="6"/>
      <c r="D946" s="6"/>
      <c r="E946" s="6" t="s">
        <v>4452</v>
      </c>
      <c r="F946" s="7" t="s">
        <v>4453</v>
      </c>
      <c r="G946" s="8" t="s">
        <v>48</v>
      </c>
      <c r="H946" s="6" t="s">
        <v>27</v>
      </c>
      <c r="I946" s="6" t="s">
        <v>4454</v>
      </c>
      <c r="J946" s="6" t="s">
        <v>149</v>
      </c>
      <c r="K946" s="8">
        <v>2022.0</v>
      </c>
      <c r="L946" s="7" t="s">
        <v>30</v>
      </c>
      <c r="M946" s="6"/>
      <c r="N946" s="6"/>
      <c r="O946" s="6"/>
      <c r="P946" s="6"/>
      <c r="Q946" s="6"/>
      <c r="R946" s="6"/>
    </row>
    <row r="947" ht="15.75" customHeight="1">
      <c r="A947" s="4" t="s">
        <v>4455</v>
      </c>
      <c r="B947" s="4" t="s">
        <v>4456</v>
      </c>
      <c r="C947" s="3"/>
      <c r="D947" s="3"/>
      <c r="E947" s="10" t="s">
        <v>33</v>
      </c>
      <c r="F947" s="9" t="str">
        <f>"https://doi.org/"&amp;M947</f>
        <v>https://doi.org/10.1016/j.drugalcdep.2018.03.030</v>
      </c>
      <c r="G947" s="10" t="s">
        <v>41</v>
      </c>
      <c r="H947" s="10" t="s">
        <v>35</v>
      </c>
      <c r="I947" s="4" t="s">
        <v>976</v>
      </c>
      <c r="J947" s="10" t="s">
        <v>33</v>
      </c>
      <c r="K947" s="10">
        <v>2018.0</v>
      </c>
      <c r="L947" s="4" t="s">
        <v>33</v>
      </c>
      <c r="M947" s="4" t="s">
        <v>4457</v>
      </c>
      <c r="N947" s="11"/>
      <c r="O947" s="3"/>
      <c r="P947" s="3"/>
      <c r="Q947" s="12"/>
      <c r="R947" s="3"/>
    </row>
    <row r="948" ht="15.75" customHeight="1">
      <c r="A948" s="4" t="s">
        <v>4458</v>
      </c>
      <c r="B948" s="4" t="s">
        <v>4459</v>
      </c>
      <c r="C948" s="4" t="s">
        <v>4460</v>
      </c>
      <c r="D948" s="4" t="s">
        <v>4461</v>
      </c>
      <c r="E948" s="4" t="s">
        <v>4462</v>
      </c>
      <c r="F948" s="5" t="str">
        <f>HYPERLINK("http://dx.doi.org/10.1186/s42077-020-00104-8","http://dx.doi.org/10.1186/s42077-020-00104-8")</f>
        <v>http://dx.doi.org/10.1186/s42077-020-00104-8</v>
      </c>
      <c r="G948" s="3"/>
      <c r="H948" s="3"/>
      <c r="I948" s="3"/>
      <c r="J948" s="3"/>
      <c r="K948" s="3"/>
      <c r="L948" s="3"/>
      <c r="M948" s="3"/>
      <c r="N948" s="3"/>
      <c r="O948" s="3"/>
      <c r="P948" s="3"/>
      <c r="Q948" s="3"/>
      <c r="R948" s="3"/>
    </row>
    <row r="949" ht="15.75" customHeight="1">
      <c r="A949" s="6" t="s">
        <v>4463</v>
      </c>
      <c r="B949" s="6" t="s">
        <v>4464</v>
      </c>
      <c r="C949" s="6"/>
      <c r="D949" s="6"/>
      <c r="E949" s="6" t="s">
        <v>4465</v>
      </c>
      <c r="F949" s="7" t="s">
        <v>4466</v>
      </c>
      <c r="G949" s="8" t="s">
        <v>48</v>
      </c>
      <c r="H949" s="6" t="s">
        <v>27</v>
      </c>
      <c r="I949" s="6" t="s">
        <v>4467</v>
      </c>
      <c r="J949" s="6" t="s">
        <v>438</v>
      </c>
      <c r="K949" s="8">
        <v>2017.0</v>
      </c>
      <c r="L949" s="7" t="s">
        <v>30</v>
      </c>
      <c r="M949" s="6"/>
      <c r="N949" s="6"/>
      <c r="O949" s="6"/>
      <c r="P949" s="6"/>
      <c r="Q949" s="6"/>
      <c r="R949" s="6"/>
    </row>
    <row r="950" ht="15.75" customHeight="1">
      <c r="A950" s="4" t="s">
        <v>4468</v>
      </c>
      <c r="B950" s="4" t="s">
        <v>4469</v>
      </c>
      <c r="C950" s="4" t="s">
        <v>4470</v>
      </c>
      <c r="D950" s="4" t="s">
        <v>4471</v>
      </c>
      <c r="E950" s="4" t="s">
        <v>4472</v>
      </c>
      <c r="F950" s="5" t="str">
        <f>HYPERLINK("http://dx.doi.org/10.14260/jemds/2016/832","http://dx.doi.org/10.14260/jemds/2016/832")</f>
        <v>http://dx.doi.org/10.14260/jemds/2016/832</v>
      </c>
      <c r="G950" s="3"/>
      <c r="H950" s="3"/>
      <c r="I950" s="3"/>
      <c r="J950" s="3"/>
      <c r="K950" s="3"/>
      <c r="L950" s="3"/>
      <c r="M950" s="3"/>
      <c r="N950" s="3"/>
      <c r="O950" s="3"/>
      <c r="P950" s="3"/>
      <c r="Q950" s="3"/>
      <c r="R950" s="3"/>
    </row>
    <row r="951" ht="15.75" customHeight="1">
      <c r="A951" s="4" t="s">
        <v>4473</v>
      </c>
      <c r="B951" s="4" t="s">
        <v>4474</v>
      </c>
      <c r="C951" s="3"/>
      <c r="D951" s="3"/>
      <c r="E951" s="4" t="s">
        <v>33</v>
      </c>
      <c r="F951" s="9" t="str">
        <f>"https://doi.org/"&amp;M951</f>
        <v>https://doi.org/10.1097/MD.0000000000012414</v>
      </c>
      <c r="G951" s="10" t="s">
        <v>48</v>
      </c>
      <c r="H951" s="10" t="s">
        <v>35</v>
      </c>
      <c r="I951" s="4" t="s">
        <v>4475</v>
      </c>
      <c r="J951" s="4" t="s">
        <v>33</v>
      </c>
      <c r="K951" s="10">
        <v>2018.0</v>
      </c>
      <c r="L951" s="3" t="s">
        <v>33</v>
      </c>
      <c r="M951" s="4" t="s">
        <v>4476</v>
      </c>
      <c r="N951" s="3"/>
      <c r="O951" s="3"/>
      <c r="P951" s="3"/>
      <c r="Q951" s="3"/>
      <c r="R951" s="3"/>
    </row>
    <row r="952" ht="15.75" customHeight="1">
      <c r="A952" s="6" t="s">
        <v>4477</v>
      </c>
      <c r="B952" s="6" t="s">
        <v>4478</v>
      </c>
      <c r="C952" s="6"/>
      <c r="D952" s="6"/>
      <c r="E952" s="6" t="s">
        <v>4479</v>
      </c>
      <c r="F952" s="3"/>
      <c r="G952" s="8" t="s">
        <v>48</v>
      </c>
      <c r="H952" s="6" t="s">
        <v>27</v>
      </c>
      <c r="I952" s="6" t="s">
        <v>4480</v>
      </c>
      <c r="J952" s="6" t="s">
        <v>438</v>
      </c>
      <c r="K952" s="8">
        <v>2022.0</v>
      </c>
      <c r="L952" s="7" t="s">
        <v>30</v>
      </c>
      <c r="M952" s="6"/>
      <c r="N952" s="6"/>
      <c r="O952" s="6"/>
      <c r="P952" s="6"/>
      <c r="Q952" s="6"/>
      <c r="R952" s="6"/>
    </row>
    <row r="953" ht="15.75" customHeight="1">
      <c r="A953" s="6" t="s">
        <v>4481</v>
      </c>
      <c r="B953" s="6" t="s">
        <v>4482</v>
      </c>
      <c r="C953" s="6"/>
      <c r="D953" s="6"/>
      <c r="E953" s="6" t="s">
        <v>4483</v>
      </c>
      <c r="F953" s="3"/>
      <c r="G953" s="8" t="s">
        <v>48</v>
      </c>
      <c r="H953" s="6" t="s">
        <v>27</v>
      </c>
      <c r="I953" s="6" t="s">
        <v>4484</v>
      </c>
      <c r="J953" s="6" t="s">
        <v>4485</v>
      </c>
      <c r="K953" s="8">
        <v>2020.0</v>
      </c>
      <c r="L953" s="7" t="s">
        <v>30</v>
      </c>
      <c r="M953" s="14"/>
      <c r="N953" s="6"/>
      <c r="O953" s="6"/>
      <c r="P953" s="6"/>
      <c r="Q953" s="6"/>
      <c r="R953" s="6"/>
    </row>
    <row r="954" ht="15.75" customHeight="1">
      <c r="A954" s="4" t="s">
        <v>4486</v>
      </c>
      <c r="B954" s="4" t="s">
        <v>4487</v>
      </c>
      <c r="C954" s="3"/>
      <c r="D954" s="3"/>
      <c r="E954" s="4" t="s">
        <v>4488</v>
      </c>
      <c r="F954" s="9" t="s">
        <v>4489</v>
      </c>
      <c r="G954" s="4" t="s">
        <v>260</v>
      </c>
      <c r="H954" s="4" t="s">
        <v>261</v>
      </c>
      <c r="I954" s="4" t="s">
        <v>1084</v>
      </c>
      <c r="J954" s="4" t="s">
        <v>295</v>
      </c>
      <c r="K954" s="10">
        <v>2008.0</v>
      </c>
      <c r="L954" s="3"/>
      <c r="M954" s="4" t="s">
        <v>263</v>
      </c>
      <c r="N954" s="3"/>
      <c r="O954" s="3"/>
      <c r="P954" s="4" t="s">
        <v>8</v>
      </c>
      <c r="Q954" s="4" t="s">
        <v>1085</v>
      </c>
      <c r="R954" s="3"/>
    </row>
    <row r="955" ht="15.75" customHeight="1">
      <c r="A955" s="6" t="s">
        <v>4490</v>
      </c>
      <c r="B955" s="6" t="s">
        <v>4491</v>
      </c>
      <c r="C955" s="6"/>
      <c r="D955" s="6"/>
      <c r="E955" s="6" t="s">
        <v>4492</v>
      </c>
      <c r="F955" s="7" t="s">
        <v>4493</v>
      </c>
      <c r="G955" s="8" t="s">
        <v>108</v>
      </c>
      <c r="H955" s="6" t="s">
        <v>27</v>
      </c>
      <c r="I955" s="6" t="s">
        <v>4494</v>
      </c>
      <c r="J955" s="6" t="s">
        <v>341</v>
      </c>
      <c r="K955" s="8">
        <v>2015.0</v>
      </c>
      <c r="L955" s="7" t="s">
        <v>30</v>
      </c>
      <c r="M955" s="6"/>
      <c r="N955" s="6"/>
      <c r="O955" s="3"/>
      <c r="P955" s="6"/>
      <c r="Q955" s="3"/>
      <c r="R955" s="6"/>
    </row>
    <row r="956" ht="15.75" customHeight="1">
      <c r="A956" s="6" t="s">
        <v>4495</v>
      </c>
      <c r="B956" s="6" t="s">
        <v>4496</v>
      </c>
      <c r="C956" s="6"/>
      <c r="D956" s="6"/>
      <c r="E956" s="6" t="s">
        <v>4497</v>
      </c>
      <c r="F956" s="3"/>
      <c r="G956" s="8" t="s">
        <v>48</v>
      </c>
      <c r="H956" s="6" t="s">
        <v>27</v>
      </c>
      <c r="I956" s="6" t="s">
        <v>4498</v>
      </c>
      <c r="J956" s="6" t="s">
        <v>4499</v>
      </c>
      <c r="K956" s="8">
        <v>2023.0</v>
      </c>
      <c r="L956" s="7" t="s">
        <v>30</v>
      </c>
      <c r="M956" s="6"/>
      <c r="N956" s="6"/>
      <c r="O956" s="6"/>
      <c r="P956" s="3"/>
      <c r="Q956" s="3"/>
      <c r="R956" s="3"/>
    </row>
    <row r="957" ht="15.75" customHeight="1">
      <c r="A957" s="6" t="s">
        <v>4500</v>
      </c>
      <c r="B957" s="6" t="s">
        <v>4501</v>
      </c>
      <c r="C957" s="6"/>
      <c r="D957" s="6"/>
      <c r="E957" s="6" t="s">
        <v>4502</v>
      </c>
      <c r="F957" s="7" t="s">
        <v>4503</v>
      </c>
      <c r="G957" s="8" t="s">
        <v>108</v>
      </c>
      <c r="H957" s="6" t="s">
        <v>27</v>
      </c>
      <c r="I957" s="6" t="s">
        <v>4504</v>
      </c>
      <c r="J957" s="6" t="s">
        <v>341</v>
      </c>
      <c r="K957" s="8">
        <v>2023.0</v>
      </c>
      <c r="L957" s="7" t="s">
        <v>30</v>
      </c>
      <c r="M957" s="6"/>
      <c r="N957" s="6"/>
      <c r="O957" s="6"/>
      <c r="P957" s="6"/>
      <c r="Q957" s="6"/>
      <c r="R957" s="6"/>
    </row>
    <row r="958" ht="15.75" customHeight="1">
      <c r="A958" s="4" t="s">
        <v>4505</v>
      </c>
      <c r="B958" s="4" t="s">
        <v>4506</v>
      </c>
      <c r="C958" s="3"/>
      <c r="D958" s="3"/>
      <c r="E958" s="4" t="s">
        <v>33</v>
      </c>
      <c r="F958" s="9" t="str">
        <f>"https://doi.org/"&amp;M958</f>
        <v>https://doi.org/10.2174/1871527320666211006141406</v>
      </c>
      <c r="G958" s="10" t="s">
        <v>48</v>
      </c>
      <c r="H958" s="10" t="s">
        <v>35</v>
      </c>
      <c r="I958" s="4" t="s">
        <v>4507</v>
      </c>
      <c r="J958" s="4" t="s">
        <v>33</v>
      </c>
      <c r="K958" s="10">
        <v>2022.0</v>
      </c>
      <c r="L958" s="3" t="s">
        <v>33</v>
      </c>
      <c r="M958" s="4" t="s">
        <v>4508</v>
      </c>
      <c r="N958" s="3"/>
      <c r="O958" s="3"/>
      <c r="P958" s="3"/>
      <c r="Q958" s="3"/>
      <c r="R958" s="3"/>
    </row>
    <row r="959" ht="15.75" customHeight="1">
      <c r="A959" s="4" t="s">
        <v>4509</v>
      </c>
      <c r="B959" s="4" t="s">
        <v>4510</v>
      </c>
      <c r="C959" s="3"/>
      <c r="D959" s="3"/>
      <c r="E959" s="4" t="s">
        <v>4511</v>
      </c>
      <c r="F959" s="9" t="s">
        <v>4512</v>
      </c>
      <c r="G959" s="4" t="s">
        <v>260</v>
      </c>
      <c r="H959" s="4" t="s">
        <v>261</v>
      </c>
      <c r="I959" s="4" t="s">
        <v>2344</v>
      </c>
      <c r="J959" s="4" t="s">
        <v>341</v>
      </c>
      <c r="K959" s="10">
        <v>2023.0</v>
      </c>
      <c r="L959" s="3"/>
      <c r="M959" s="4" t="s">
        <v>263</v>
      </c>
      <c r="N959" s="3"/>
      <c r="O959" s="3"/>
      <c r="P959" s="4" t="s">
        <v>8</v>
      </c>
      <c r="Q959" s="4" t="s">
        <v>611</v>
      </c>
      <c r="R959" s="3"/>
    </row>
    <row r="960" ht="15.75" customHeight="1">
      <c r="A960" s="4" t="s">
        <v>4513</v>
      </c>
      <c r="B960" s="4" t="s">
        <v>4514</v>
      </c>
      <c r="C960" s="3"/>
      <c r="D960" s="3"/>
      <c r="E960" s="4" t="s">
        <v>4515</v>
      </c>
      <c r="F960" s="9" t="s">
        <v>4516</v>
      </c>
      <c r="G960" s="4" t="s">
        <v>260</v>
      </c>
      <c r="H960" s="4" t="s">
        <v>261</v>
      </c>
      <c r="I960" s="4" t="s">
        <v>3233</v>
      </c>
      <c r="J960" s="4" t="s">
        <v>295</v>
      </c>
      <c r="K960" s="10">
        <v>2015.0</v>
      </c>
      <c r="L960" s="3"/>
      <c r="M960" s="4" t="s">
        <v>263</v>
      </c>
      <c r="N960" s="3"/>
      <c r="O960" s="3"/>
      <c r="P960" s="4" t="s">
        <v>8</v>
      </c>
      <c r="Q960" s="4" t="s">
        <v>1319</v>
      </c>
      <c r="R960" s="3"/>
    </row>
    <row r="961" ht="15.75" customHeight="1">
      <c r="A961" s="6" t="s">
        <v>4517</v>
      </c>
      <c r="B961" s="6" t="s">
        <v>4518</v>
      </c>
      <c r="C961" s="6"/>
      <c r="D961" s="6"/>
      <c r="E961" s="6" t="s">
        <v>4519</v>
      </c>
      <c r="F961" s="7" t="s">
        <v>4520</v>
      </c>
      <c r="G961" s="8" t="s">
        <v>48</v>
      </c>
      <c r="H961" s="6" t="s">
        <v>27</v>
      </c>
      <c r="I961" s="6" t="s">
        <v>4521</v>
      </c>
      <c r="J961" s="6"/>
      <c r="K961" s="8">
        <v>2012.0</v>
      </c>
      <c r="L961" s="7" t="s">
        <v>30</v>
      </c>
      <c r="M961" s="6"/>
      <c r="N961" s="6"/>
      <c r="O961" s="6"/>
      <c r="P961" s="6"/>
      <c r="Q961" s="6"/>
      <c r="R961" s="6"/>
    </row>
    <row r="962" ht="15.75" customHeight="1">
      <c r="A962" s="4" t="s">
        <v>4522</v>
      </c>
      <c r="B962" s="4" t="s">
        <v>4523</v>
      </c>
      <c r="C962" s="3"/>
      <c r="D962" s="3"/>
      <c r="E962" s="4" t="s">
        <v>33</v>
      </c>
      <c r="F962" s="9" t="str">
        <f>"https://doi.org/"&amp;M962</f>
        <v>https://doi.org/10.4103/aer.AER_64_20</v>
      </c>
      <c r="G962" s="10" t="s">
        <v>48</v>
      </c>
      <c r="H962" s="10" t="s">
        <v>35</v>
      </c>
      <c r="I962" s="4" t="s">
        <v>4524</v>
      </c>
      <c r="J962" s="4" t="s">
        <v>33</v>
      </c>
      <c r="K962" s="10">
        <v>2020.0</v>
      </c>
      <c r="L962" s="3" t="s">
        <v>33</v>
      </c>
      <c r="M962" s="4" t="s">
        <v>4525</v>
      </c>
      <c r="N962" s="3"/>
      <c r="O962" s="3"/>
      <c r="P962" s="3"/>
      <c r="Q962" s="3"/>
      <c r="R962" s="3"/>
    </row>
    <row r="963" ht="15.75" customHeight="1">
      <c r="A963" s="4" t="s">
        <v>4526</v>
      </c>
      <c r="B963" s="4" t="s">
        <v>4527</v>
      </c>
      <c r="C963" s="4" t="s">
        <v>4528</v>
      </c>
      <c r="D963" s="4" t="s">
        <v>4529</v>
      </c>
      <c r="E963" s="4" t="s">
        <v>4530</v>
      </c>
      <c r="F963" s="5" t="str">
        <f>HYPERLINK("http://dx.doi.org/10.21037/tp-21-435","http://dx.doi.org/10.21037/tp-21-435")</f>
        <v>http://dx.doi.org/10.21037/tp-21-435</v>
      </c>
      <c r="G963" s="3"/>
      <c r="H963" s="3"/>
      <c r="I963" s="3"/>
      <c r="J963" s="3"/>
      <c r="K963" s="3"/>
      <c r="L963" s="3"/>
      <c r="M963" s="3"/>
      <c r="N963" s="3"/>
      <c r="O963" s="3"/>
      <c r="P963" s="3"/>
      <c r="Q963" s="3"/>
      <c r="R963" s="3"/>
    </row>
    <row r="964" ht="15.75" customHeight="1">
      <c r="A964" s="6" t="s">
        <v>4531</v>
      </c>
      <c r="B964" s="6" t="s">
        <v>4532</v>
      </c>
      <c r="C964" s="6"/>
      <c r="D964" s="6"/>
      <c r="E964" s="6" t="s">
        <v>4533</v>
      </c>
      <c r="F964" s="7" t="s">
        <v>4534</v>
      </c>
      <c r="G964" s="8" t="s">
        <v>108</v>
      </c>
      <c r="H964" s="6" t="s">
        <v>27</v>
      </c>
      <c r="I964" s="6" t="s">
        <v>4535</v>
      </c>
      <c r="J964" s="6" t="s">
        <v>341</v>
      </c>
      <c r="K964" s="8">
        <v>2019.0</v>
      </c>
      <c r="L964" s="7" t="s">
        <v>30</v>
      </c>
      <c r="M964" s="6"/>
      <c r="N964" s="6"/>
      <c r="O964" s="6"/>
      <c r="P964" s="6"/>
      <c r="Q964" s="6"/>
      <c r="R964" s="6"/>
    </row>
    <row r="965" ht="15.75" customHeight="1">
      <c r="A965" s="6" t="s">
        <v>4536</v>
      </c>
      <c r="B965" s="6" t="s">
        <v>4537</v>
      </c>
      <c r="C965" s="6"/>
      <c r="D965" s="6"/>
      <c r="E965" s="6" t="s">
        <v>4538</v>
      </c>
      <c r="F965" s="7" t="s">
        <v>4539</v>
      </c>
      <c r="G965" s="8" t="s">
        <v>48</v>
      </c>
      <c r="H965" s="6" t="s">
        <v>27</v>
      </c>
      <c r="I965" s="6" t="s">
        <v>4540</v>
      </c>
      <c r="J965" s="6" t="s">
        <v>29</v>
      </c>
      <c r="K965" s="8">
        <v>2022.0</v>
      </c>
      <c r="L965" s="7" t="s">
        <v>30</v>
      </c>
      <c r="M965" s="3"/>
      <c r="N965" s="6"/>
      <c r="O965" s="6"/>
      <c r="P965" s="6"/>
      <c r="Q965" s="3"/>
      <c r="R965" s="3"/>
    </row>
    <row r="966" ht="15.75" customHeight="1">
      <c r="A966" s="6" t="s">
        <v>4541</v>
      </c>
      <c r="B966" s="6" t="s">
        <v>4542</v>
      </c>
      <c r="C966" s="6"/>
      <c r="D966" s="6"/>
      <c r="E966" s="6" t="s">
        <v>4543</v>
      </c>
      <c r="F966" s="3"/>
      <c r="G966" s="8" t="s">
        <v>108</v>
      </c>
      <c r="H966" s="6" t="s">
        <v>27</v>
      </c>
      <c r="I966" s="6" t="s">
        <v>4544</v>
      </c>
      <c r="J966" s="6" t="s">
        <v>1466</v>
      </c>
      <c r="K966" s="8">
        <v>2002.0</v>
      </c>
      <c r="L966" s="27" t="s">
        <v>30</v>
      </c>
      <c r="M966" s="3"/>
      <c r="N966" s="3"/>
      <c r="O966" s="3"/>
      <c r="P966" s="3"/>
      <c r="Q966" s="3"/>
      <c r="R966" s="3"/>
    </row>
    <row r="967" ht="15.75" customHeight="1">
      <c r="A967" s="4" t="s">
        <v>4545</v>
      </c>
      <c r="B967" s="4" t="s">
        <v>4546</v>
      </c>
      <c r="C967" s="4" t="s">
        <v>4547</v>
      </c>
      <c r="D967" s="4" t="s">
        <v>4548</v>
      </c>
      <c r="E967" s="4" t="s">
        <v>4549</v>
      </c>
      <c r="F967" s="5" t="str">
        <f>HYPERLINK("http://dx.doi.org/10.1177/0310057X0903700509","http://dx.doi.org/10.1177/0310057X0903700509")</f>
        <v>http://dx.doi.org/10.1177/0310057X0903700509</v>
      </c>
      <c r="G967" s="3"/>
      <c r="H967" s="3"/>
      <c r="I967" s="3"/>
      <c r="J967" s="3"/>
      <c r="K967" s="3"/>
      <c r="L967" s="3"/>
      <c r="M967" s="3"/>
      <c r="N967" s="3"/>
      <c r="O967" s="3"/>
      <c r="P967" s="3"/>
      <c r="Q967" s="3"/>
      <c r="R967" s="3"/>
    </row>
    <row r="968" ht="15.75" customHeight="1">
      <c r="A968" s="6" t="s">
        <v>4550</v>
      </c>
      <c r="B968" s="6" t="s">
        <v>4551</v>
      </c>
      <c r="C968" s="6"/>
      <c r="D968" s="6"/>
      <c r="E968" s="6" t="s">
        <v>4552</v>
      </c>
      <c r="F968" s="3"/>
      <c r="G968" s="8" t="s">
        <v>48</v>
      </c>
      <c r="H968" s="6" t="s">
        <v>27</v>
      </c>
      <c r="I968" s="6" t="s">
        <v>4553</v>
      </c>
      <c r="J968" s="6" t="s">
        <v>2465</v>
      </c>
      <c r="K968" s="8">
        <v>2016.0</v>
      </c>
      <c r="L968" s="7" t="s">
        <v>30</v>
      </c>
      <c r="M968" s="6"/>
      <c r="N968" s="6"/>
      <c r="O968" s="6"/>
      <c r="P968" s="6"/>
      <c r="Q968" s="6"/>
      <c r="R968" s="6"/>
    </row>
    <row r="969" ht="15.75" customHeight="1">
      <c r="A969" s="6" t="s">
        <v>4554</v>
      </c>
      <c r="B969" s="6" t="s">
        <v>4555</v>
      </c>
      <c r="C969" s="6"/>
      <c r="D969" s="6"/>
      <c r="E969" s="6" t="s">
        <v>4556</v>
      </c>
      <c r="F969" s="7" t="s">
        <v>4557</v>
      </c>
      <c r="G969" s="8" t="s">
        <v>48</v>
      </c>
      <c r="H969" s="6" t="s">
        <v>27</v>
      </c>
      <c r="I969" s="6" t="s">
        <v>4558</v>
      </c>
      <c r="J969" s="6" t="s">
        <v>4559</v>
      </c>
      <c r="K969" s="8">
        <v>2015.0</v>
      </c>
      <c r="L969" s="7" t="s">
        <v>30</v>
      </c>
      <c r="M969" s="6"/>
      <c r="N969" s="6"/>
      <c r="O969" s="6"/>
      <c r="P969" s="6"/>
      <c r="Q969" s="14"/>
      <c r="R969" s="6"/>
    </row>
    <row r="970" ht="15.75" customHeight="1">
      <c r="A970" s="4" t="s">
        <v>4560</v>
      </c>
      <c r="B970" s="4" t="s">
        <v>4561</v>
      </c>
      <c r="C970" s="3"/>
      <c r="D970" s="3"/>
      <c r="E970" s="4" t="s">
        <v>33</v>
      </c>
      <c r="F970" s="9" t="str">
        <f>"https://doi.org/"&amp;M970</f>
        <v>https://doi.org/10.1111/add.15158</v>
      </c>
      <c r="G970" s="10" t="s">
        <v>83</v>
      </c>
      <c r="H970" s="10" t="s">
        <v>35</v>
      </c>
      <c r="I970" s="4" t="s">
        <v>370</v>
      </c>
      <c r="J970" s="10" t="s">
        <v>33</v>
      </c>
      <c r="K970" s="10">
        <v>2021.0</v>
      </c>
      <c r="L970" s="3"/>
      <c r="M970" s="4" t="s">
        <v>4562</v>
      </c>
      <c r="N970" s="3"/>
      <c r="O970" s="3"/>
      <c r="P970" s="3"/>
      <c r="Q970" s="3"/>
      <c r="R970" s="3"/>
    </row>
    <row r="971" ht="15.75" customHeight="1">
      <c r="A971" s="6" t="s">
        <v>4563</v>
      </c>
      <c r="B971" s="6" t="s">
        <v>4564</v>
      </c>
      <c r="C971" s="6"/>
      <c r="D971" s="6"/>
      <c r="E971" s="6" t="s">
        <v>4565</v>
      </c>
      <c r="F971" s="7" t="s">
        <v>4566</v>
      </c>
      <c r="G971" s="8" t="s">
        <v>108</v>
      </c>
      <c r="H971" s="6" t="s">
        <v>27</v>
      </c>
      <c r="I971" s="6" t="s">
        <v>4567</v>
      </c>
      <c r="J971" s="6" t="s">
        <v>341</v>
      </c>
      <c r="K971" s="8">
        <v>2022.0</v>
      </c>
      <c r="L971" s="7" t="s">
        <v>30</v>
      </c>
      <c r="M971" s="6"/>
      <c r="N971" s="6"/>
      <c r="O971" s="6"/>
      <c r="P971" s="3"/>
      <c r="Q971" s="6"/>
      <c r="R971" s="6"/>
    </row>
    <row r="972" ht="15.75" customHeight="1">
      <c r="A972" s="6" t="s">
        <v>4568</v>
      </c>
      <c r="B972" s="6" t="s">
        <v>4569</v>
      </c>
      <c r="C972" s="6"/>
      <c r="D972" s="6"/>
      <c r="E972" s="6" t="s">
        <v>4570</v>
      </c>
      <c r="F972" s="7" t="s">
        <v>4571</v>
      </c>
      <c r="G972" s="8" t="s">
        <v>108</v>
      </c>
      <c r="H972" s="6" t="s">
        <v>27</v>
      </c>
      <c r="I972" s="6" t="s">
        <v>4572</v>
      </c>
      <c r="J972" s="6" t="s">
        <v>149</v>
      </c>
      <c r="K972" s="8">
        <v>2016.0</v>
      </c>
      <c r="L972" s="7" t="s">
        <v>30</v>
      </c>
      <c r="M972" s="3"/>
      <c r="N972" s="3"/>
      <c r="O972" s="6"/>
      <c r="P972" s="3"/>
      <c r="Q972" s="3"/>
      <c r="R972" s="3"/>
    </row>
    <row r="973" ht="15.75" customHeight="1">
      <c r="A973" s="6" t="s">
        <v>4573</v>
      </c>
      <c r="B973" s="6" t="s">
        <v>4574</v>
      </c>
      <c r="C973" s="6"/>
      <c r="D973" s="6"/>
      <c r="E973" s="6" t="s">
        <v>4575</v>
      </c>
      <c r="F973" s="7" t="s">
        <v>4576</v>
      </c>
      <c r="G973" s="8" t="s">
        <v>48</v>
      </c>
      <c r="H973" s="6" t="s">
        <v>27</v>
      </c>
      <c r="I973" s="6" t="s">
        <v>4577</v>
      </c>
      <c r="J973" s="6" t="s">
        <v>341</v>
      </c>
      <c r="K973" s="8">
        <v>2020.0</v>
      </c>
      <c r="L973" s="7" t="s">
        <v>30</v>
      </c>
      <c r="M973" s="15"/>
      <c r="N973" s="6"/>
      <c r="O973" s="6"/>
      <c r="P973" s="6"/>
      <c r="Q973" s="6"/>
      <c r="R973" s="3"/>
    </row>
    <row r="974" ht="15.75" customHeight="1">
      <c r="A974" s="6" t="s">
        <v>4578</v>
      </c>
      <c r="B974" s="6" t="s">
        <v>4579</v>
      </c>
      <c r="C974" s="6"/>
      <c r="D974" s="6"/>
      <c r="E974" s="6" t="s">
        <v>4580</v>
      </c>
      <c r="F974" s="7" t="s">
        <v>4581</v>
      </c>
      <c r="G974" s="8" t="s">
        <v>108</v>
      </c>
      <c r="H974" s="6" t="s">
        <v>27</v>
      </c>
      <c r="I974" s="6" t="s">
        <v>4582</v>
      </c>
      <c r="J974" s="6" t="s">
        <v>149</v>
      </c>
      <c r="K974" s="8">
        <v>2018.0</v>
      </c>
      <c r="L974" s="7" t="s">
        <v>30</v>
      </c>
      <c r="M974" s="3"/>
      <c r="N974" s="3"/>
      <c r="O974" s="3"/>
      <c r="P974" s="3"/>
      <c r="Q974" s="3"/>
      <c r="R974" s="3"/>
    </row>
    <row r="975" ht="15.75" customHeight="1">
      <c r="A975" s="6" t="s">
        <v>4583</v>
      </c>
      <c r="B975" s="6" t="s">
        <v>4584</v>
      </c>
      <c r="C975" s="6"/>
      <c r="D975" s="6"/>
      <c r="E975" s="6" t="s">
        <v>4585</v>
      </c>
      <c r="F975" s="7" t="s">
        <v>4586</v>
      </c>
      <c r="G975" s="8" t="s">
        <v>108</v>
      </c>
      <c r="H975" s="6" t="s">
        <v>27</v>
      </c>
      <c r="I975" s="6" t="s">
        <v>4587</v>
      </c>
      <c r="J975" s="6" t="s">
        <v>341</v>
      </c>
      <c r="K975" s="8">
        <v>1999.0</v>
      </c>
      <c r="L975" s="7" t="s">
        <v>30</v>
      </c>
      <c r="M975" s="3"/>
      <c r="N975" s="3"/>
      <c r="O975" s="3"/>
      <c r="P975" s="3"/>
      <c r="Q975" s="3"/>
      <c r="R975" s="3"/>
    </row>
    <row r="976" ht="15.75" customHeight="1">
      <c r="A976" s="4" t="s">
        <v>4588</v>
      </c>
      <c r="B976" s="4" t="s">
        <v>4589</v>
      </c>
      <c r="C976" s="3"/>
      <c r="D976" s="3"/>
      <c r="E976" s="4" t="s">
        <v>33</v>
      </c>
      <c r="F976" s="9" t="str">
        <f>"https://doi.org/"&amp;M976</f>
        <v>https://doi.org/10.5694/j.1326-5377.2007.tb01417.x</v>
      </c>
      <c r="G976" s="10" t="s">
        <v>83</v>
      </c>
      <c r="H976" s="10" t="s">
        <v>35</v>
      </c>
      <c r="I976" s="4" t="s">
        <v>4590</v>
      </c>
      <c r="J976" s="10" t="s">
        <v>33</v>
      </c>
      <c r="K976" s="10">
        <v>2007.0</v>
      </c>
      <c r="L976" s="3"/>
      <c r="M976" s="4" t="s">
        <v>4591</v>
      </c>
      <c r="N976" s="3"/>
      <c r="O976" s="3"/>
      <c r="P976" s="3"/>
      <c r="Q976" s="3"/>
      <c r="R976" s="3"/>
    </row>
    <row r="977" ht="15.75" customHeight="1">
      <c r="A977" s="6" t="s">
        <v>4592</v>
      </c>
      <c r="B977" s="6" t="s">
        <v>4593</v>
      </c>
      <c r="C977" s="6"/>
      <c r="D977" s="6"/>
      <c r="E977" s="6" t="s">
        <v>4594</v>
      </c>
      <c r="F977" s="7" t="s">
        <v>4595</v>
      </c>
      <c r="G977" s="8" t="s">
        <v>108</v>
      </c>
      <c r="H977" s="6" t="s">
        <v>27</v>
      </c>
      <c r="I977" s="6" t="s">
        <v>4596</v>
      </c>
      <c r="J977" s="6"/>
      <c r="K977" s="8">
        <v>2007.0</v>
      </c>
      <c r="L977" s="7" t="s">
        <v>30</v>
      </c>
      <c r="M977" s="3"/>
      <c r="N977" s="6"/>
      <c r="O977" s="3"/>
      <c r="P977" s="3"/>
      <c r="Q977" s="6"/>
      <c r="R977" s="3"/>
    </row>
    <row r="978" ht="15.75" customHeight="1">
      <c r="A978" s="4" t="s">
        <v>4597</v>
      </c>
      <c r="B978" s="4" t="s">
        <v>4598</v>
      </c>
      <c r="C978" s="4" t="s">
        <v>4599</v>
      </c>
      <c r="D978" s="4" t="s">
        <v>4600</v>
      </c>
      <c r="E978" s="4" t="s">
        <v>4601</v>
      </c>
      <c r="F978" s="5" t="str">
        <f>HYPERLINK("http://dx.doi.org/10.1177/0300060515621639","http://dx.doi.org/10.1177/0300060515621639")</f>
        <v>http://dx.doi.org/10.1177/0300060515621639</v>
      </c>
      <c r="G978" s="3"/>
      <c r="H978" s="3"/>
      <c r="I978" s="3"/>
      <c r="J978" s="3"/>
      <c r="K978" s="3"/>
      <c r="L978" s="3"/>
      <c r="M978" s="3"/>
      <c r="N978" s="3"/>
      <c r="O978" s="3"/>
      <c r="P978" s="3"/>
      <c r="Q978" s="3"/>
      <c r="R978" s="3"/>
    </row>
    <row r="979" ht="15.75" customHeight="1">
      <c r="A979" s="6" t="s">
        <v>4602</v>
      </c>
      <c r="B979" s="6" t="s">
        <v>4603</v>
      </c>
      <c r="C979" s="6"/>
      <c r="D979" s="6"/>
      <c r="E979" s="6" t="s">
        <v>4604</v>
      </c>
      <c r="F979" s="7" t="s">
        <v>4605</v>
      </c>
      <c r="G979" s="8" t="s">
        <v>48</v>
      </c>
      <c r="H979" s="6" t="s">
        <v>27</v>
      </c>
      <c r="I979" s="6" t="s">
        <v>4606</v>
      </c>
      <c r="J979" s="6"/>
      <c r="K979" s="8">
        <v>2014.0</v>
      </c>
      <c r="L979" s="7" t="s">
        <v>30</v>
      </c>
      <c r="M979" s="6"/>
      <c r="N979" s="6"/>
      <c r="O979" s="6"/>
      <c r="P979" s="6"/>
      <c r="Q979" s="6"/>
      <c r="R979" s="6"/>
    </row>
    <row r="980" ht="15.75" customHeight="1">
      <c r="A980" s="6" t="s">
        <v>4607</v>
      </c>
      <c r="B980" s="6" t="s">
        <v>4608</v>
      </c>
      <c r="C980" s="6"/>
      <c r="D980" s="6"/>
      <c r="E980" s="6" t="s">
        <v>4609</v>
      </c>
      <c r="F980" s="7" t="s">
        <v>4610</v>
      </c>
      <c r="G980" s="8" t="s">
        <v>41</v>
      </c>
      <c r="H980" s="6" t="s">
        <v>27</v>
      </c>
      <c r="I980" s="6" t="s">
        <v>4611</v>
      </c>
      <c r="J980" s="6" t="s">
        <v>341</v>
      </c>
      <c r="K980" s="8">
        <v>2005.0</v>
      </c>
      <c r="L980" s="7" t="s">
        <v>30</v>
      </c>
      <c r="M980" s="6"/>
      <c r="N980" s="3"/>
      <c r="O980" s="3"/>
      <c r="P980" s="3"/>
      <c r="Q980" s="3"/>
      <c r="R980" s="6"/>
    </row>
    <row r="981" ht="15.75" customHeight="1">
      <c r="A981" s="6" t="s">
        <v>4612</v>
      </c>
      <c r="B981" s="6" t="s">
        <v>4613</v>
      </c>
      <c r="C981" s="6"/>
      <c r="D981" s="6"/>
      <c r="E981" s="6" t="s">
        <v>4614</v>
      </c>
      <c r="F981" s="7" t="s">
        <v>4615</v>
      </c>
      <c r="G981" s="8" t="s">
        <v>108</v>
      </c>
      <c r="H981" s="6" t="s">
        <v>27</v>
      </c>
      <c r="I981" s="6" t="s">
        <v>4616</v>
      </c>
      <c r="J981" s="6" t="s">
        <v>438</v>
      </c>
      <c r="K981" s="8">
        <v>2020.0</v>
      </c>
      <c r="L981" s="7" t="s">
        <v>30</v>
      </c>
      <c r="M981" s="6"/>
      <c r="N981" s="3"/>
      <c r="O981" s="3"/>
      <c r="P981" s="6"/>
      <c r="Q981" s="6"/>
      <c r="R981" s="6"/>
    </row>
    <row r="982" ht="15.75" customHeight="1">
      <c r="A982" s="4" t="s">
        <v>4617</v>
      </c>
      <c r="B982" s="4" t="s">
        <v>4618</v>
      </c>
      <c r="C982" s="3"/>
      <c r="D982" s="3"/>
      <c r="E982" s="4" t="s">
        <v>33</v>
      </c>
      <c r="F982" s="9" t="str">
        <f>"https://doi.org/"&amp;M982</f>
        <v>https://doi.org/10.4103/0259-1162.172340</v>
      </c>
      <c r="G982" s="10" t="s">
        <v>48</v>
      </c>
      <c r="H982" s="10" t="s">
        <v>35</v>
      </c>
      <c r="I982" s="4" t="s">
        <v>4619</v>
      </c>
      <c r="J982" s="4" t="s">
        <v>33</v>
      </c>
      <c r="K982" s="10">
        <v>2016.0</v>
      </c>
      <c r="L982" s="3" t="s">
        <v>33</v>
      </c>
      <c r="M982" s="4" t="s">
        <v>4620</v>
      </c>
      <c r="N982" s="3"/>
      <c r="O982" s="3"/>
      <c r="P982" s="3"/>
      <c r="Q982" s="3"/>
      <c r="R982" s="3"/>
    </row>
    <row r="983" ht="15.75" customHeight="1">
      <c r="A983" s="6" t="s">
        <v>4621</v>
      </c>
      <c r="B983" s="6" t="s">
        <v>4622</v>
      </c>
      <c r="C983" s="6"/>
      <c r="D983" s="6"/>
      <c r="E983" s="6" t="s">
        <v>4623</v>
      </c>
      <c r="F983" s="3"/>
      <c r="G983" s="8" t="s">
        <v>48</v>
      </c>
      <c r="H983" s="6" t="s">
        <v>27</v>
      </c>
      <c r="I983" s="6" t="s">
        <v>4624</v>
      </c>
      <c r="J983" s="6" t="s">
        <v>2465</v>
      </c>
      <c r="K983" s="8">
        <v>2019.0</v>
      </c>
      <c r="L983" s="7" t="s">
        <v>30</v>
      </c>
      <c r="M983" s="14"/>
      <c r="N983" s="6"/>
      <c r="O983" s="6"/>
      <c r="P983" s="6"/>
      <c r="Q983" s="3"/>
      <c r="R983" s="6"/>
    </row>
    <row r="984" ht="15.75" customHeight="1">
      <c r="A984" s="6" t="s">
        <v>4625</v>
      </c>
      <c r="B984" s="6" t="s">
        <v>4626</v>
      </c>
      <c r="C984" s="6"/>
      <c r="D984" s="6"/>
      <c r="E984" s="6" t="s">
        <v>4627</v>
      </c>
      <c r="F984" s="3"/>
      <c r="G984" s="8" t="s">
        <v>48</v>
      </c>
      <c r="H984" s="6" t="s">
        <v>27</v>
      </c>
      <c r="I984" s="6" t="s">
        <v>4628</v>
      </c>
      <c r="J984" s="6" t="s">
        <v>4629</v>
      </c>
      <c r="K984" s="8">
        <v>2017.0</v>
      </c>
      <c r="L984" s="7" t="s">
        <v>30</v>
      </c>
      <c r="M984" s="6"/>
      <c r="N984" s="6"/>
      <c r="O984" s="6"/>
      <c r="P984" s="6"/>
      <c r="Q984" s="14"/>
      <c r="R984" s="6"/>
    </row>
    <row r="985" ht="15.75" customHeight="1">
      <c r="A985" s="6" t="s">
        <v>4630</v>
      </c>
      <c r="B985" s="6" t="s">
        <v>4631</v>
      </c>
      <c r="C985" s="6"/>
      <c r="D985" s="6"/>
      <c r="E985" s="6" t="s">
        <v>4632</v>
      </c>
      <c r="F985" s="7" t="s">
        <v>4633</v>
      </c>
      <c r="G985" s="8" t="s">
        <v>48</v>
      </c>
      <c r="H985" s="6" t="s">
        <v>27</v>
      </c>
      <c r="I985" s="6" t="s">
        <v>4634</v>
      </c>
      <c r="J985" s="6" t="s">
        <v>1694</v>
      </c>
      <c r="K985" s="8">
        <v>2017.0</v>
      </c>
      <c r="L985" s="7" t="s">
        <v>30</v>
      </c>
      <c r="M985" s="6"/>
      <c r="N985" s="6"/>
      <c r="O985" s="6"/>
      <c r="P985" s="6"/>
      <c r="Q985" s="14"/>
      <c r="R985" s="6"/>
    </row>
    <row r="986" ht="15.75" customHeight="1">
      <c r="A986" s="6" t="s">
        <v>4635</v>
      </c>
      <c r="B986" s="6" t="s">
        <v>4636</v>
      </c>
      <c r="C986" s="6"/>
      <c r="D986" s="6"/>
      <c r="E986" s="6" t="s">
        <v>4637</v>
      </c>
      <c r="F986" s="3"/>
      <c r="G986" s="8" t="s">
        <v>108</v>
      </c>
      <c r="H986" s="6" t="s">
        <v>27</v>
      </c>
      <c r="I986" s="6" t="s">
        <v>4638</v>
      </c>
      <c r="J986" s="6" t="s">
        <v>4629</v>
      </c>
      <c r="K986" s="8">
        <v>2003.0</v>
      </c>
      <c r="L986" s="7" t="s">
        <v>30</v>
      </c>
      <c r="M986" s="3"/>
      <c r="N986" s="3"/>
      <c r="O986" s="3"/>
      <c r="P986" s="3"/>
      <c r="Q986" s="3"/>
      <c r="R986" s="3"/>
    </row>
    <row r="987" ht="15.75" customHeight="1">
      <c r="A987" s="6" t="s">
        <v>4639</v>
      </c>
      <c r="B987" s="6" t="s">
        <v>4640</v>
      </c>
      <c r="C987" s="6"/>
      <c r="D987" s="6"/>
      <c r="E987" s="6" t="s">
        <v>4641</v>
      </c>
      <c r="F987" s="7" t="s">
        <v>4642</v>
      </c>
      <c r="G987" s="8" t="s">
        <v>108</v>
      </c>
      <c r="H987" s="6" t="s">
        <v>27</v>
      </c>
      <c r="I987" s="6" t="s">
        <v>4643</v>
      </c>
      <c r="J987" s="6" t="s">
        <v>149</v>
      </c>
      <c r="K987" s="8">
        <v>2018.0</v>
      </c>
      <c r="L987" s="7" t="s">
        <v>30</v>
      </c>
      <c r="M987" s="3"/>
      <c r="N987" s="3"/>
      <c r="O987" s="3"/>
      <c r="P987" s="3"/>
      <c r="Q987" s="3"/>
      <c r="R987" s="3"/>
    </row>
    <row r="988" ht="15.75" customHeight="1">
      <c r="A988" s="6" t="s">
        <v>4644</v>
      </c>
      <c r="B988" s="6" t="s">
        <v>4645</v>
      </c>
      <c r="C988" s="6"/>
      <c r="D988" s="6"/>
      <c r="E988" s="6" t="s">
        <v>4646</v>
      </c>
      <c r="F988" s="7" t="s">
        <v>4647</v>
      </c>
      <c r="G988" s="8" t="s">
        <v>108</v>
      </c>
      <c r="H988" s="6" t="s">
        <v>27</v>
      </c>
      <c r="I988" s="6" t="s">
        <v>4648</v>
      </c>
      <c r="J988" s="6" t="s">
        <v>377</v>
      </c>
      <c r="K988" s="8">
        <v>2021.0</v>
      </c>
      <c r="L988" s="21" t="s">
        <v>30</v>
      </c>
      <c r="M988" s="6"/>
      <c r="N988" s="6"/>
      <c r="O988" s="6"/>
      <c r="P988" s="6"/>
      <c r="Q988" s="6"/>
      <c r="R988" s="6"/>
    </row>
    <row r="989" ht="15.75" customHeight="1">
      <c r="A989" s="6" t="s">
        <v>4649</v>
      </c>
      <c r="B989" s="6" t="s">
        <v>4650</v>
      </c>
      <c r="C989" s="6"/>
      <c r="D989" s="6"/>
      <c r="E989" s="6" t="s">
        <v>4651</v>
      </c>
      <c r="F989" s="7" t="s">
        <v>4652</v>
      </c>
      <c r="G989" s="8" t="s">
        <v>48</v>
      </c>
      <c r="H989" s="6" t="s">
        <v>27</v>
      </c>
      <c r="I989" s="6" t="s">
        <v>4653</v>
      </c>
      <c r="J989" s="6" t="s">
        <v>1694</v>
      </c>
      <c r="K989" s="8">
        <v>2022.0</v>
      </c>
      <c r="L989" s="7" t="s">
        <v>30</v>
      </c>
      <c r="M989" s="6"/>
      <c r="N989" s="6"/>
      <c r="O989" s="6"/>
      <c r="P989" s="6"/>
      <c r="Q989" s="3"/>
      <c r="R989" s="3"/>
    </row>
    <row r="990" ht="15.75" customHeight="1">
      <c r="A990" s="4" t="s">
        <v>4654</v>
      </c>
      <c r="B990" s="4" t="s">
        <v>4655</v>
      </c>
      <c r="C990" s="3"/>
      <c r="D990" s="3"/>
      <c r="E990" s="4" t="s">
        <v>33</v>
      </c>
      <c r="F990" s="9" t="str">
        <f>"https://doi.org/"&amp;M990</f>
        <v>https://doi.org/10.1016/j.bja.2018.03.039</v>
      </c>
      <c r="G990" s="10" t="s">
        <v>48</v>
      </c>
      <c r="H990" s="10" t="s">
        <v>35</v>
      </c>
      <c r="I990" s="4" t="s">
        <v>4656</v>
      </c>
      <c r="J990" s="4" t="s">
        <v>33</v>
      </c>
      <c r="K990" s="10">
        <v>2018.0</v>
      </c>
      <c r="L990" s="3" t="s">
        <v>33</v>
      </c>
      <c r="M990" s="4" t="s">
        <v>4657</v>
      </c>
      <c r="N990" s="3"/>
      <c r="O990" s="3"/>
      <c r="P990" s="3"/>
      <c r="Q990" s="3"/>
      <c r="R990" s="3"/>
    </row>
    <row r="991" ht="15.75" customHeight="1">
      <c r="A991" s="6" t="s">
        <v>4658</v>
      </c>
      <c r="B991" s="6" t="s">
        <v>4659</v>
      </c>
      <c r="C991" s="6"/>
      <c r="D991" s="6"/>
      <c r="E991" s="6" t="s">
        <v>4660</v>
      </c>
      <c r="F991" s="7" t="s">
        <v>4661</v>
      </c>
      <c r="G991" s="8" t="s">
        <v>48</v>
      </c>
      <c r="H991" s="6" t="s">
        <v>27</v>
      </c>
      <c r="I991" s="6" t="s">
        <v>4662</v>
      </c>
      <c r="J991" s="6" t="s">
        <v>149</v>
      </c>
      <c r="K991" s="8">
        <v>2020.0</v>
      </c>
      <c r="L991" s="7" t="s">
        <v>30</v>
      </c>
      <c r="M991" s="14"/>
      <c r="N991" s="3"/>
      <c r="O991" s="6"/>
      <c r="P991" s="6"/>
      <c r="Q991" s="3"/>
      <c r="R991" s="3"/>
    </row>
    <row r="992" ht="15.75" customHeight="1">
      <c r="A992" s="4" t="s">
        <v>4663</v>
      </c>
      <c r="B992" s="4" t="s">
        <v>4664</v>
      </c>
      <c r="C992" s="3"/>
      <c r="D992" s="3"/>
      <c r="E992" s="4" t="s">
        <v>33</v>
      </c>
      <c r="F992" s="9" t="str">
        <f>"https://doi.org/"&amp;M992</f>
        <v>https://doi.org/10.1111/j.1460-9592.2010.03286.x</v>
      </c>
      <c r="G992" s="10" t="s">
        <v>48</v>
      </c>
      <c r="H992" s="10" t="s">
        <v>35</v>
      </c>
      <c r="I992" s="4" t="s">
        <v>4665</v>
      </c>
      <c r="J992" s="4" t="s">
        <v>33</v>
      </c>
      <c r="K992" s="10">
        <v>2010.0</v>
      </c>
      <c r="L992" s="3" t="s">
        <v>33</v>
      </c>
      <c r="M992" s="4" t="s">
        <v>4666</v>
      </c>
      <c r="N992" s="3"/>
      <c r="O992" s="3"/>
      <c r="P992" s="3"/>
      <c r="Q992" s="3"/>
      <c r="R992" s="3"/>
    </row>
    <row r="993" ht="15.75" customHeight="1">
      <c r="A993" s="6" t="s">
        <v>4667</v>
      </c>
      <c r="B993" s="6" t="s">
        <v>4668</v>
      </c>
      <c r="C993" s="6"/>
      <c r="D993" s="6"/>
      <c r="E993" s="6" t="s">
        <v>4669</v>
      </c>
      <c r="F993" s="7" t="s">
        <v>4670</v>
      </c>
      <c r="G993" s="8" t="s">
        <v>48</v>
      </c>
      <c r="H993" s="6" t="s">
        <v>27</v>
      </c>
      <c r="I993" s="6" t="s">
        <v>4671</v>
      </c>
      <c r="J993" s="6"/>
      <c r="K993" s="8">
        <v>2011.0</v>
      </c>
      <c r="L993" s="7" t="s">
        <v>30</v>
      </c>
      <c r="M993" s="6"/>
      <c r="N993" s="6"/>
      <c r="O993" s="6"/>
      <c r="P993" s="6"/>
      <c r="Q993" s="6"/>
      <c r="R993" s="6"/>
    </row>
    <row r="994" ht="15.75" customHeight="1">
      <c r="A994" s="6" t="s">
        <v>4672</v>
      </c>
      <c r="B994" s="6" t="s">
        <v>4673</v>
      </c>
      <c r="C994" s="6"/>
      <c r="D994" s="6"/>
      <c r="E994" s="6" t="s">
        <v>4674</v>
      </c>
      <c r="F994" s="7" t="s">
        <v>4675</v>
      </c>
      <c r="G994" s="8" t="s">
        <v>48</v>
      </c>
      <c r="H994" s="6" t="s">
        <v>27</v>
      </c>
      <c r="I994" s="6" t="s">
        <v>4676</v>
      </c>
      <c r="J994" s="6"/>
      <c r="K994" s="8">
        <v>2011.0</v>
      </c>
      <c r="L994" s="7" t="s">
        <v>30</v>
      </c>
      <c r="M994" s="6"/>
      <c r="N994" s="6"/>
      <c r="O994" s="6"/>
      <c r="P994" s="6"/>
      <c r="Q994" s="6"/>
      <c r="R994" s="6"/>
    </row>
    <row r="995" ht="15.75" customHeight="1">
      <c r="A995" s="4" t="s">
        <v>4677</v>
      </c>
      <c r="B995" s="4" t="s">
        <v>4678</v>
      </c>
      <c r="C995" s="3" t="s">
        <v>425</v>
      </c>
      <c r="D995" s="4" t="s">
        <v>4679</v>
      </c>
      <c r="E995" s="4" t="s">
        <v>4680</v>
      </c>
      <c r="F995" s="5" t="str">
        <f>HYPERLINK("http://dx.doi.org/10.1371/journal.pone.0271926","http://dx.doi.org/10.1371/journal.pone.0271926")</f>
        <v>http://dx.doi.org/10.1371/journal.pone.0271926</v>
      </c>
      <c r="G995" s="3"/>
      <c r="H995" s="3"/>
      <c r="I995" s="3"/>
      <c r="J995" s="3"/>
      <c r="K995" s="3"/>
      <c r="L995" s="3"/>
      <c r="M995" s="3"/>
      <c r="N995" s="3"/>
      <c r="O995" s="3"/>
      <c r="P995" s="3"/>
      <c r="Q995" s="3"/>
      <c r="R995" s="3"/>
    </row>
    <row r="996" ht="15.75" customHeight="1">
      <c r="A996" s="4" t="s">
        <v>4681</v>
      </c>
      <c r="B996" s="4" t="s">
        <v>4682</v>
      </c>
      <c r="C996" s="3"/>
      <c r="D996" s="3"/>
      <c r="E996" s="4" t="s">
        <v>4683</v>
      </c>
      <c r="F996" s="9" t="s">
        <v>4684</v>
      </c>
      <c r="G996" s="4" t="s">
        <v>48</v>
      </c>
      <c r="H996" s="4" t="s">
        <v>261</v>
      </c>
      <c r="I996" s="4" t="s">
        <v>4685</v>
      </c>
      <c r="J996" s="4" t="s">
        <v>295</v>
      </c>
      <c r="K996" s="10">
        <v>2003.0</v>
      </c>
      <c r="L996" s="3"/>
      <c r="M996" s="4" t="s">
        <v>263</v>
      </c>
      <c r="N996" s="3"/>
      <c r="O996" s="3"/>
      <c r="P996" s="4" t="s">
        <v>8</v>
      </c>
      <c r="Q996" s="4" t="s">
        <v>1215</v>
      </c>
      <c r="R996" s="3"/>
    </row>
    <row r="997" ht="15.75" customHeight="1">
      <c r="A997" s="4" t="s">
        <v>4686</v>
      </c>
      <c r="B997" s="4" t="s">
        <v>4687</v>
      </c>
      <c r="C997" s="4" t="s">
        <v>4688</v>
      </c>
      <c r="D997" s="4" t="s">
        <v>4689</v>
      </c>
      <c r="E997" s="4" t="s">
        <v>4690</v>
      </c>
      <c r="F997" s="3" t="s">
        <v>425</v>
      </c>
      <c r="G997" s="3"/>
      <c r="H997" s="3"/>
      <c r="I997" s="3"/>
      <c r="J997" s="3"/>
      <c r="K997" s="3"/>
      <c r="L997" s="3"/>
      <c r="M997" s="3"/>
      <c r="N997" s="3"/>
      <c r="O997" s="3"/>
      <c r="P997" s="3"/>
      <c r="Q997" s="3"/>
      <c r="R997" s="3"/>
    </row>
    <row r="998" ht="15.75" customHeight="1">
      <c r="A998" s="6" t="s">
        <v>4691</v>
      </c>
      <c r="B998" s="6" t="s">
        <v>4692</v>
      </c>
      <c r="C998" s="6"/>
      <c r="D998" s="6"/>
      <c r="E998" s="6" t="s">
        <v>4693</v>
      </c>
      <c r="F998" s="7" t="s">
        <v>4694</v>
      </c>
      <c r="G998" s="8" t="s">
        <v>108</v>
      </c>
      <c r="H998" s="6" t="s">
        <v>27</v>
      </c>
      <c r="I998" s="6" t="s">
        <v>4695</v>
      </c>
      <c r="J998" s="6" t="s">
        <v>341</v>
      </c>
      <c r="K998" s="8">
        <v>2023.0</v>
      </c>
      <c r="L998" s="7" t="s">
        <v>30</v>
      </c>
      <c r="M998" s="6"/>
      <c r="N998" s="6"/>
      <c r="O998" s="6"/>
      <c r="P998" s="6"/>
      <c r="Q998" s="6"/>
      <c r="R998" s="6"/>
    </row>
    <row r="999" ht="15.75" customHeight="1">
      <c r="A999" s="4" t="s">
        <v>4696</v>
      </c>
      <c r="B999" s="4" t="s">
        <v>4697</v>
      </c>
      <c r="C999" s="4" t="s">
        <v>4698</v>
      </c>
      <c r="D999" s="4" t="s">
        <v>4699</v>
      </c>
      <c r="E999" s="4" t="s">
        <v>4700</v>
      </c>
      <c r="F999" s="5" t="str">
        <f>HYPERLINK("http://dx.doi.org/10.1007/s00540-012-1422-6","http://dx.doi.org/10.1007/s00540-012-1422-6")</f>
        <v>http://dx.doi.org/10.1007/s00540-012-1422-6</v>
      </c>
      <c r="G999" s="3"/>
      <c r="H999" s="3"/>
      <c r="I999" s="3"/>
      <c r="J999" s="3"/>
      <c r="K999" s="3"/>
      <c r="L999" s="3"/>
      <c r="M999" s="3"/>
      <c r="N999" s="3"/>
      <c r="O999" s="3"/>
      <c r="P999" s="3"/>
      <c r="Q999" s="3"/>
      <c r="R999" s="3"/>
    </row>
    <row r="1000" ht="15.75" customHeight="1">
      <c r="A1000" s="6" t="s">
        <v>4701</v>
      </c>
      <c r="B1000" s="6" t="s">
        <v>4702</v>
      </c>
      <c r="C1000" s="6"/>
      <c r="D1000" s="6"/>
      <c r="E1000" s="6" t="s">
        <v>4703</v>
      </c>
      <c r="F1000" s="7" t="s">
        <v>4704</v>
      </c>
      <c r="G1000" s="8" t="s">
        <v>48</v>
      </c>
      <c r="H1000" s="6" t="s">
        <v>27</v>
      </c>
      <c r="I1000" s="6" t="s">
        <v>4705</v>
      </c>
      <c r="J1000" s="6"/>
      <c r="K1000" s="8">
        <v>2012.0</v>
      </c>
      <c r="L1000" s="7" t="s">
        <v>30</v>
      </c>
      <c r="M1000" s="6"/>
      <c r="N1000" s="6"/>
      <c r="O1000" s="6"/>
      <c r="P1000" s="6"/>
      <c r="Q1000" s="6"/>
      <c r="R1000" s="6"/>
    </row>
    <row r="1001" ht="15.75" customHeight="1">
      <c r="A1001" s="4" t="s">
        <v>4706</v>
      </c>
      <c r="B1001" s="4" t="s">
        <v>4707</v>
      </c>
      <c r="C1001" s="3" t="s">
        <v>425</v>
      </c>
      <c r="D1001" s="4" t="s">
        <v>4708</v>
      </c>
      <c r="E1001" s="4" t="s">
        <v>4709</v>
      </c>
      <c r="F1001" s="5" t="str">
        <f>HYPERLINK("http://dx.doi.org/10.2460/javma.240.8.991","http://dx.doi.org/10.2460/javma.240.8.991")</f>
        <v>http://dx.doi.org/10.2460/javma.240.8.991</v>
      </c>
      <c r="G1001" s="3"/>
      <c r="H1001" s="3"/>
      <c r="I1001" s="3"/>
      <c r="J1001" s="3"/>
      <c r="K1001" s="3"/>
      <c r="L1001" s="3"/>
      <c r="M1001" s="3"/>
      <c r="N1001" s="3"/>
      <c r="O1001" s="3"/>
      <c r="P1001" s="3"/>
      <c r="Q1001" s="3"/>
      <c r="R1001" s="3"/>
    </row>
    <row r="1002" ht="15.75" customHeight="1">
      <c r="A1002" s="6" t="s">
        <v>4710</v>
      </c>
      <c r="B1002" s="6" t="s">
        <v>4711</v>
      </c>
      <c r="C1002" s="6"/>
      <c r="D1002" s="6"/>
      <c r="E1002" s="6" t="s">
        <v>4712</v>
      </c>
      <c r="F1002" s="7" t="s">
        <v>4713</v>
      </c>
      <c r="G1002" s="8" t="s">
        <v>48</v>
      </c>
      <c r="H1002" s="6" t="s">
        <v>27</v>
      </c>
      <c r="I1002" s="6" t="s">
        <v>4714</v>
      </c>
      <c r="J1002" s="6" t="s">
        <v>29</v>
      </c>
      <c r="K1002" s="8">
        <v>2018.0</v>
      </c>
      <c r="L1002" s="7" t="s">
        <v>30</v>
      </c>
      <c r="M1002" s="15"/>
      <c r="N1002" s="6"/>
      <c r="O1002" s="6"/>
      <c r="P1002" s="6"/>
      <c r="Q1002" s="3"/>
      <c r="R1002" s="6"/>
    </row>
    <row r="1003" ht="15.75" customHeight="1">
      <c r="A1003" s="6" t="s">
        <v>4715</v>
      </c>
      <c r="B1003" s="6" t="s">
        <v>4716</v>
      </c>
      <c r="C1003" s="6"/>
      <c r="D1003" s="6"/>
      <c r="E1003" s="6" t="s">
        <v>4717</v>
      </c>
      <c r="F1003" s="7" t="s">
        <v>1120</v>
      </c>
      <c r="G1003" s="8" t="s">
        <v>48</v>
      </c>
      <c r="H1003" s="6" t="s">
        <v>27</v>
      </c>
      <c r="I1003" s="6" t="s">
        <v>4718</v>
      </c>
      <c r="J1003" s="6" t="s">
        <v>149</v>
      </c>
      <c r="K1003" s="8">
        <v>2023.0</v>
      </c>
      <c r="L1003" s="7" t="s">
        <v>30</v>
      </c>
      <c r="M1003" s="3"/>
      <c r="N1003" s="3"/>
      <c r="O1003" s="6"/>
      <c r="P1003" s="3"/>
      <c r="Q1003" s="3"/>
      <c r="R1003" s="3"/>
    </row>
    <row r="1004" ht="15.75" customHeight="1">
      <c r="A1004" s="6" t="s">
        <v>4719</v>
      </c>
      <c r="B1004" s="6" t="s">
        <v>4720</v>
      </c>
      <c r="C1004" s="6"/>
      <c r="D1004" s="6"/>
      <c r="E1004" s="6" t="s">
        <v>4721</v>
      </c>
      <c r="F1004" s="7" t="s">
        <v>4722</v>
      </c>
      <c r="G1004" s="8" t="s">
        <v>48</v>
      </c>
      <c r="H1004" s="6" t="s">
        <v>27</v>
      </c>
      <c r="I1004" s="6" t="s">
        <v>4723</v>
      </c>
      <c r="J1004" s="6" t="s">
        <v>341</v>
      </c>
      <c r="K1004" s="8">
        <v>2020.0</v>
      </c>
      <c r="L1004" s="7" t="s">
        <v>30</v>
      </c>
      <c r="M1004" s="14"/>
      <c r="N1004" s="6"/>
      <c r="O1004" s="6"/>
      <c r="P1004" s="6"/>
      <c r="Q1004" s="6"/>
      <c r="R1004" s="6"/>
    </row>
    <row r="1005" ht="15.75" customHeight="1">
      <c r="A1005" s="6" t="s">
        <v>4724</v>
      </c>
      <c r="B1005" s="6" t="s">
        <v>4725</v>
      </c>
      <c r="C1005" s="6"/>
      <c r="D1005" s="6"/>
      <c r="E1005" s="6" t="s">
        <v>4726</v>
      </c>
      <c r="F1005" s="7" t="s">
        <v>4727</v>
      </c>
      <c r="G1005" s="8" t="s">
        <v>108</v>
      </c>
      <c r="H1005" s="6" t="s">
        <v>27</v>
      </c>
      <c r="I1005" s="6" t="s">
        <v>4728</v>
      </c>
      <c r="J1005" s="6" t="s">
        <v>377</v>
      </c>
      <c r="K1005" s="8">
        <v>2016.0</v>
      </c>
      <c r="L1005" s="7" t="s">
        <v>30</v>
      </c>
      <c r="M1005" s="3"/>
      <c r="N1005" s="6"/>
      <c r="O1005" s="3"/>
      <c r="P1005" s="6"/>
      <c r="Q1005" s="6"/>
      <c r="R1005" s="6"/>
    </row>
    <row r="1006" ht="15.75" customHeight="1">
      <c r="A1006" s="6" t="s">
        <v>4729</v>
      </c>
      <c r="B1006" s="6" t="s">
        <v>4730</v>
      </c>
      <c r="C1006" s="6"/>
      <c r="D1006" s="6"/>
      <c r="E1006" s="6" t="s">
        <v>4731</v>
      </c>
      <c r="F1006" s="3"/>
      <c r="G1006" s="8" t="s">
        <v>108</v>
      </c>
      <c r="H1006" s="6" t="s">
        <v>27</v>
      </c>
      <c r="I1006" s="6" t="s">
        <v>4732</v>
      </c>
      <c r="J1006" s="6"/>
      <c r="K1006" s="8">
        <v>2011.0</v>
      </c>
      <c r="L1006" s="7" t="s">
        <v>30</v>
      </c>
      <c r="M1006" s="3"/>
      <c r="N1006" s="3"/>
      <c r="O1006" s="3"/>
      <c r="P1006" s="3"/>
      <c r="Q1006" s="3"/>
      <c r="R1006" s="3"/>
    </row>
    <row r="1007" ht="15.75" customHeight="1">
      <c r="A1007" s="6" t="s">
        <v>4733</v>
      </c>
      <c r="B1007" s="6" t="s">
        <v>4734</v>
      </c>
      <c r="C1007" s="6"/>
      <c r="D1007" s="6"/>
      <c r="E1007" s="6" t="s">
        <v>4735</v>
      </c>
      <c r="F1007" s="7" t="s">
        <v>4736</v>
      </c>
      <c r="G1007" s="8" t="s">
        <v>108</v>
      </c>
      <c r="H1007" s="6" t="s">
        <v>27</v>
      </c>
      <c r="I1007" s="6" t="s">
        <v>4737</v>
      </c>
      <c r="J1007" s="6" t="s">
        <v>438</v>
      </c>
      <c r="K1007" s="8">
        <v>2021.0</v>
      </c>
      <c r="L1007" s="7" t="s">
        <v>30</v>
      </c>
      <c r="M1007" s="14"/>
      <c r="N1007" s="6"/>
      <c r="O1007" s="6"/>
      <c r="P1007" s="6"/>
      <c r="Q1007" s="6"/>
      <c r="R1007" s="3"/>
    </row>
    <row r="1008" ht="15.75" customHeight="1">
      <c r="A1008" s="6" t="s">
        <v>4738</v>
      </c>
      <c r="B1008" s="6" t="s">
        <v>4739</v>
      </c>
      <c r="C1008" s="6"/>
      <c r="D1008" s="6"/>
      <c r="E1008" s="6" t="s">
        <v>4740</v>
      </c>
      <c r="F1008" s="7" t="s">
        <v>4741</v>
      </c>
      <c r="G1008" s="8" t="s">
        <v>48</v>
      </c>
      <c r="H1008" s="6" t="s">
        <v>27</v>
      </c>
      <c r="I1008" s="6" t="s">
        <v>4742</v>
      </c>
      <c r="J1008" s="6" t="s">
        <v>438</v>
      </c>
      <c r="K1008" s="8">
        <v>2023.0</v>
      </c>
      <c r="L1008" s="7" t="s">
        <v>30</v>
      </c>
      <c r="M1008" s="6"/>
      <c r="N1008" s="6"/>
      <c r="O1008" s="6"/>
      <c r="P1008" s="6"/>
      <c r="Q1008" s="3"/>
      <c r="R1008" s="3"/>
    </row>
    <row r="1009" ht="15.75" customHeight="1">
      <c r="A1009" s="6" t="s">
        <v>4743</v>
      </c>
      <c r="B1009" s="6" t="s">
        <v>4744</v>
      </c>
      <c r="C1009" s="6"/>
      <c r="D1009" s="6"/>
      <c r="E1009" s="6" t="s">
        <v>4745</v>
      </c>
      <c r="F1009" s="7" t="s">
        <v>4746</v>
      </c>
      <c r="G1009" s="8" t="s">
        <v>108</v>
      </c>
      <c r="H1009" s="6" t="s">
        <v>27</v>
      </c>
      <c r="I1009" s="6" t="s">
        <v>4747</v>
      </c>
      <c r="J1009" s="6" t="s">
        <v>341</v>
      </c>
      <c r="K1009" s="8">
        <v>2021.0</v>
      </c>
      <c r="L1009" s="13" t="s">
        <v>30</v>
      </c>
      <c r="M1009" s="6"/>
      <c r="N1009" s="6"/>
      <c r="O1009" s="6"/>
      <c r="P1009" s="6"/>
      <c r="Q1009" s="3"/>
      <c r="R1009" s="6"/>
    </row>
    <row r="1010" ht="15.75" customHeight="1">
      <c r="A1010" s="6" t="s">
        <v>4748</v>
      </c>
      <c r="B1010" s="6" t="s">
        <v>4749</v>
      </c>
      <c r="C1010" s="6"/>
      <c r="D1010" s="6"/>
      <c r="E1010" s="6" t="s">
        <v>4750</v>
      </c>
      <c r="F1010" s="7" t="s">
        <v>4751</v>
      </c>
      <c r="G1010" s="8" t="s">
        <v>108</v>
      </c>
      <c r="H1010" s="6" t="s">
        <v>27</v>
      </c>
      <c r="I1010" s="6" t="s">
        <v>4752</v>
      </c>
      <c r="J1010" s="6" t="s">
        <v>29</v>
      </c>
      <c r="K1010" s="8">
        <v>2017.0</v>
      </c>
      <c r="L1010" s="7" t="s">
        <v>30</v>
      </c>
      <c r="M1010" s="3"/>
      <c r="N1010" s="3"/>
      <c r="O1010" s="6"/>
      <c r="P1010" s="6"/>
      <c r="Q1010" s="6"/>
      <c r="R1010" s="6"/>
    </row>
    <row r="1011" ht="15.75" customHeight="1">
      <c r="A1011" s="6" t="s">
        <v>4753</v>
      </c>
      <c r="B1011" s="6" t="s">
        <v>4754</v>
      </c>
      <c r="C1011" s="6"/>
      <c r="D1011" s="6"/>
      <c r="E1011" s="6" t="s">
        <v>4755</v>
      </c>
      <c r="F1011" s="7" t="s">
        <v>4756</v>
      </c>
      <c r="G1011" s="8" t="s">
        <v>108</v>
      </c>
      <c r="H1011" s="6" t="s">
        <v>27</v>
      </c>
      <c r="I1011" s="6" t="s">
        <v>4757</v>
      </c>
      <c r="J1011" s="6" t="s">
        <v>341</v>
      </c>
      <c r="K1011" s="8">
        <v>2021.0</v>
      </c>
      <c r="L1011" s="13" t="s">
        <v>30</v>
      </c>
      <c r="M1011" s="6"/>
      <c r="N1011" s="6"/>
      <c r="O1011" s="6"/>
      <c r="P1011" s="6"/>
      <c r="Q1011" s="3"/>
      <c r="R1011" s="6"/>
    </row>
    <row r="1012" ht="15.75" customHeight="1">
      <c r="A1012" s="4" t="s">
        <v>4758</v>
      </c>
      <c r="B1012" s="4" t="s">
        <v>4759</v>
      </c>
      <c r="C1012" s="3"/>
      <c r="D1012" s="3"/>
      <c r="E1012" s="4" t="s">
        <v>33</v>
      </c>
      <c r="F1012" s="9" t="str">
        <f>"https://doi.org/"&amp;M1012</f>
        <v>https://doi.org/10.1001/jamanetworkopen.2021.3220</v>
      </c>
      <c r="G1012" s="10" t="s">
        <v>83</v>
      </c>
      <c r="H1012" s="10" t="s">
        <v>35</v>
      </c>
      <c r="I1012" s="4" t="s">
        <v>4760</v>
      </c>
      <c r="J1012" s="10" t="s">
        <v>33</v>
      </c>
      <c r="K1012" s="10">
        <v>2021.0</v>
      </c>
      <c r="L1012" s="3"/>
      <c r="M1012" s="4" t="s">
        <v>4761</v>
      </c>
      <c r="N1012" s="3"/>
      <c r="O1012" s="3"/>
      <c r="P1012" s="3"/>
      <c r="Q1012" s="3"/>
      <c r="R1012" s="3"/>
    </row>
    <row r="1013" ht="15.75" customHeight="1">
      <c r="A1013" s="4" t="s">
        <v>4762</v>
      </c>
      <c r="B1013" s="4" t="s">
        <v>4763</v>
      </c>
      <c r="C1013" s="3"/>
      <c r="D1013" s="3"/>
      <c r="E1013" s="4" t="s">
        <v>4764</v>
      </c>
      <c r="F1013" s="9" t="s">
        <v>4765</v>
      </c>
      <c r="G1013" s="4" t="s">
        <v>260</v>
      </c>
      <c r="H1013" s="4" t="s">
        <v>261</v>
      </c>
      <c r="I1013" s="4" t="s">
        <v>694</v>
      </c>
      <c r="J1013" s="4" t="s">
        <v>341</v>
      </c>
      <c r="K1013" s="10">
        <v>2016.0</v>
      </c>
      <c r="L1013" s="3"/>
      <c r="M1013" s="4" t="s">
        <v>263</v>
      </c>
      <c r="N1013" s="3"/>
      <c r="O1013" s="3"/>
      <c r="P1013" s="4" t="s">
        <v>8</v>
      </c>
      <c r="Q1013" s="4" t="s">
        <v>611</v>
      </c>
      <c r="R1013" s="3"/>
    </row>
    <row r="1014" ht="15.75" customHeight="1">
      <c r="A1014" s="4" t="s">
        <v>4766</v>
      </c>
      <c r="B1014" s="4" t="s">
        <v>4767</v>
      </c>
      <c r="C1014" s="3"/>
      <c r="D1014" s="3"/>
      <c r="E1014" s="4" t="s">
        <v>4768</v>
      </c>
      <c r="F1014" s="9" t="s">
        <v>4769</v>
      </c>
      <c r="G1014" s="4" t="s">
        <v>260</v>
      </c>
      <c r="H1014" s="4" t="s">
        <v>261</v>
      </c>
      <c r="I1014" s="4" t="s">
        <v>3180</v>
      </c>
      <c r="J1014" s="4" t="s">
        <v>231</v>
      </c>
      <c r="K1014" s="10">
        <v>2005.0</v>
      </c>
      <c r="L1014" s="3"/>
      <c r="M1014" s="4" t="s">
        <v>263</v>
      </c>
      <c r="N1014" s="3"/>
      <c r="O1014" s="3"/>
      <c r="P1014" s="4" t="s">
        <v>8</v>
      </c>
      <c r="Q1014" s="4" t="s">
        <v>3181</v>
      </c>
      <c r="R1014" s="3"/>
    </row>
    <row r="1015" ht="15.75" customHeight="1">
      <c r="A1015" s="6" t="s">
        <v>4770</v>
      </c>
      <c r="B1015" s="6" t="s">
        <v>4771</v>
      </c>
      <c r="C1015" s="6"/>
      <c r="D1015" s="6"/>
      <c r="E1015" s="6" t="s">
        <v>4772</v>
      </c>
      <c r="F1015" s="7" t="s">
        <v>4773</v>
      </c>
      <c r="G1015" s="8" t="s">
        <v>108</v>
      </c>
      <c r="H1015" s="6" t="s">
        <v>27</v>
      </c>
      <c r="I1015" s="6" t="s">
        <v>4774</v>
      </c>
      <c r="J1015" s="6" t="s">
        <v>341</v>
      </c>
      <c r="K1015" s="8">
        <v>1998.0</v>
      </c>
      <c r="L1015" s="27" t="s">
        <v>30</v>
      </c>
      <c r="M1015" s="3"/>
      <c r="N1015" s="3"/>
      <c r="O1015" s="3"/>
      <c r="P1015" s="3"/>
      <c r="Q1015" s="3"/>
      <c r="R1015" s="3"/>
    </row>
    <row r="1016" ht="15.75" customHeight="1">
      <c r="A1016" s="6" t="s">
        <v>4775</v>
      </c>
      <c r="B1016" s="6" t="s">
        <v>4776</v>
      </c>
      <c r="C1016" s="6"/>
      <c r="D1016" s="6"/>
      <c r="E1016" s="6" t="s">
        <v>4777</v>
      </c>
      <c r="F1016" s="3"/>
      <c r="G1016" s="8" t="s">
        <v>108</v>
      </c>
      <c r="H1016" s="6" t="s">
        <v>27</v>
      </c>
      <c r="I1016" s="6" t="s">
        <v>4778</v>
      </c>
      <c r="J1016" s="3"/>
      <c r="K1016" s="8">
        <v>2011.0</v>
      </c>
      <c r="L1016" s="7" t="s">
        <v>30</v>
      </c>
      <c r="M1016" s="6"/>
      <c r="N1016" s="6"/>
      <c r="O1016" s="6"/>
      <c r="P1016" s="6"/>
      <c r="Q1016" s="3"/>
      <c r="R1016" s="6"/>
    </row>
    <row r="1017" ht="15.75" customHeight="1">
      <c r="A1017" s="6" t="s">
        <v>4779</v>
      </c>
      <c r="B1017" s="6" t="s">
        <v>4780</v>
      </c>
      <c r="C1017" s="6"/>
      <c r="D1017" s="6"/>
      <c r="E1017" s="6" t="s">
        <v>4781</v>
      </c>
      <c r="F1017" s="7" t="s">
        <v>4782</v>
      </c>
      <c r="G1017" s="8" t="s">
        <v>108</v>
      </c>
      <c r="H1017" s="6" t="s">
        <v>27</v>
      </c>
      <c r="I1017" s="6" t="s">
        <v>4783</v>
      </c>
      <c r="J1017" s="6" t="s">
        <v>341</v>
      </c>
      <c r="K1017" s="8">
        <v>2021.0</v>
      </c>
      <c r="L1017" s="13" t="s">
        <v>30</v>
      </c>
      <c r="M1017" s="6"/>
      <c r="N1017" s="6"/>
      <c r="O1017" s="6"/>
      <c r="P1017" s="6"/>
      <c r="Q1017" s="3"/>
      <c r="R1017" s="6"/>
    </row>
    <row r="1018" ht="15.75" customHeight="1">
      <c r="A1018" s="4" t="s">
        <v>4784</v>
      </c>
      <c r="B1018" s="4" t="s">
        <v>4785</v>
      </c>
      <c r="C1018" s="3"/>
      <c r="D1018" s="3"/>
      <c r="E1018" s="4" t="s">
        <v>33</v>
      </c>
      <c r="F1018" s="9" t="str">
        <f>"https://doi.org/"&amp;M1018</f>
        <v>https://doi.org/10.1016/j.psychres.2015.05.095</v>
      </c>
      <c r="G1018" s="10" t="s">
        <v>83</v>
      </c>
      <c r="H1018" s="10" t="s">
        <v>35</v>
      </c>
      <c r="I1018" s="4" t="s">
        <v>4786</v>
      </c>
      <c r="J1018" s="10" t="s">
        <v>33</v>
      </c>
      <c r="K1018" s="10">
        <v>2015.0</v>
      </c>
      <c r="L1018" s="3"/>
      <c r="M1018" s="4" t="s">
        <v>4787</v>
      </c>
      <c r="N1018" s="3"/>
      <c r="O1018" s="3"/>
      <c r="P1018" s="3"/>
      <c r="Q1018" s="3"/>
      <c r="R1018" s="3"/>
    </row>
    <row r="1019" ht="15.75" customHeight="1">
      <c r="A1019" s="4" t="s">
        <v>4788</v>
      </c>
      <c r="B1019" s="4" t="s">
        <v>4789</v>
      </c>
      <c r="C1019" s="3"/>
      <c r="D1019" s="3"/>
      <c r="E1019" s="4" t="s">
        <v>4790</v>
      </c>
      <c r="F1019" s="9" t="s">
        <v>4791</v>
      </c>
      <c r="G1019" s="4" t="s">
        <v>260</v>
      </c>
      <c r="H1019" s="4" t="s">
        <v>261</v>
      </c>
      <c r="I1019" s="4" t="s">
        <v>2582</v>
      </c>
      <c r="J1019" s="4" t="s">
        <v>295</v>
      </c>
      <c r="K1019" s="10">
        <v>2020.0</v>
      </c>
      <c r="L1019" s="3"/>
      <c r="M1019" s="4" t="s">
        <v>263</v>
      </c>
      <c r="N1019" s="3"/>
      <c r="O1019" s="3"/>
      <c r="P1019" s="4" t="s">
        <v>8</v>
      </c>
      <c r="Q1019" s="4" t="s">
        <v>1085</v>
      </c>
      <c r="R1019" s="3"/>
    </row>
    <row r="1020" ht="15.75" customHeight="1">
      <c r="A1020" s="4" t="s">
        <v>4792</v>
      </c>
      <c r="B1020" s="4" t="s">
        <v>4793</v>
      </c>
      <c r="C1020" s="3"/>
      <c r="D1020" s="3"/>
      <c r="E1020" s="4" t="s">
        <v>4794</v>
      </c>
      <c r="F1020" s="9" t="s">
        <v>4795</v>
      </c>
      <c r="G1020" s="4" t="s">
        <v>48</v>
      </c>
      <c r="H1020" s="4" t="s">
        <v>261</v>
      </c>
      <c r="I1020" s="4" t="s">
        <v>1197</v>
      </c>
      <c r="J1020" s="4" t="s">
        <v>231</v>
      </c>
      <c r="K1020" s="10">
        <v>2021.0</v>
      </c>
      <c r="L1020" s="3"/>
      <c r="M1020" s="4" t="s">
        <v>263</v>
      </c>
      <c r="N1020" s="3"/>
      <c r="O1020" s="3"/>
      <c r="P1020" s="4" t="s">
        <v>8</v>
      </c>
      <c r="Q1020" s="4" t="s">
        <v>1198</v>
      </c>
      <c r="R1020" s="3"/>
    </row>
    <row r="1021" ht="15.75" customHeight="1">
      <c r="A1021" s="6" t="s">
        <v>3525</v>
      </c>
      <c r="B1021" s="6" t="s">
        <v>4796</v>
      </c>
      <c r="C1021" s="6"/>
      <c r="D1021" s="6"/>
      <c r="E1021" s="6" t="s">
        <v>4797</v>
      </c>
      <c r="F1021" s="7" t="s">
        <v>4798</v>
      </c>
      <c r="G1021" s="8" t="s">
        <v>108</v>
      </c>
      <c r="H1021" s="6" t="s">
        <v>27</v>
      </c>
      <c r="I1021" s="6" t="s">
        <v>4799</v>
      </c>
      <c r="J1021" s="6"/>
      <c r="K1021" s="8">
        <v>2013.0</v>
      </c>
      <c r="L1021" s="7" t="s">
        <v>30</v>
      </c>
      <c r="M1021" s="3"/>
      <c r="N1021" s="3"/>
      <c r="O1021" s="3"/>
      <c r="P1021" s="3"/>
      <c r="Q1021" s="3"/>
      <c r="R1021" s="3"/>
    </row>
    <row r="1022" ht="15.75" customHeight="1">
      <c r="A1022" s="4" t="s">
        <v>4800</v>
      </c>
      <c r="B1022" s="4" t="s">
        <v>4801</v>
      </c>
      <c r="C1022" s="3"/>
      <c r="D1022" s="3"/>
      <c r="E1022" s="4" t="s">
        <v>4802</v>
      </c>
      <c r="F1022" s="9" t="s">
        <v>4803</v>
      </c>
      <c r="G1022" s="4" t="s">
        <v>260</v>
      </c>
      <c r="H1022" s="4" t="s">
        <v>261</v>
      </c>
      <c r="I1022" s="4" t="s">
        <v>4804</v>
      </c>
      <c r="J1022" s="4" t="s">
        <v>341</v>
      </c>
      <c r="K1022" s="10">
        <v>2010.0</v>
      </c>
      <c r="L1022" s="3"/>
      <c r="M1022" s="4" t="s">
        <v>263</v>
      </c>
      <c r="N1022" s="3"/>
      <c r="O1022" s="3"/>
      <c r="P1022" s="4" t="s">
        <v>8</v>
      </c>
      <c r="Q1022" s="4" t="s">
        <v>371</v>
      </c>
      <c r="R1022" s="3"/>
    </row>
    <row r="1023" ht="15.75" customHeight="1">
      <c r="A1023" s="6" t="s">
        <v>4805</v>
      </c>
      <c r="B1023" s="6" t="s">
        <v>4806</v>
      </c>
      <c r="C1023" s="6"/>
      <c r="D1023" s="6"/>
      <c r="E1023" s="6" t="s">
        <v>4807</v>
      </c>
      <c r="F1023" s="7" t="s">
        <v>4808</v>
      </c>
      <c r="G1023" s="8" t="s">
        <v>108</v>
      </c>
      <c r="H1023" s="6" t="s">
        <v>27</v>
      </c>
      <c r="I1023" s="6" t="s">
        <v>4809</v>
      </c>
      <c r="J1023" s="6" t="s">
        <v>341</v>
      </c>
      <c r="K1023" s="8">
        <v>2019.0</v>
      </c>
      <c r="L1023" s="7" t="s">
        <v>30</v>
      </c>
      <c r="M1023" s="6"/>
      <c r="N1023" s="6"/>
      <c r="O1023" s="3"/>
      <c r="P1023" s="6"/>
      <c r="Q1023" s="6"/>
      <c r="R1023" s="6"/>
    </row>
    <row r="1024" ht="15.75" customHeight="1">
      <c r="A1024" s="6" t="s">
        <v>4810</v>
      </c>
      <c r="B1024" s="6" t="s">
        <v>4811</v>
      </c>
      <c r="C1024" s="6"/>
      <c r="D1024" s="6"/>
      <c r="E1024" s="6" t="s">
        <v>4812</v>
      </c>
      <c r="F1024" s="7" t="s">
        <v>4813</v>
      </c>
      <c r="G1024" s="8" t="s">
        <v>108</v>
      </c>
      <c r="H1024" s="6" t="s">
        <v>27</v>
      </c>
      <c r="I1024" s="6" t="s">
        <v>4814</v>
      </c>
      <c r="J1024" s="6" t="s">
        <v>231</v>
      </c>
      <c r="K1024" s="8">
        <v>2020.0</v>
      </c>
      <c r="L1024" s="13" t="s">
        <v>30</v>
      </c>
      <c r="M1024" s="6"/>
      <c r="N1024" s="3"/>
      <c r="O1024" s="3"/>
      <c r="P1024" s="6"/>
      <c r="Q1024" s="3"/>
      <c r="R1024" s="6"/>
    </row>
    <row r="1025" ht="15.75" customHeight="1">
      <c r="A1025" s="6" t="s">
        <v>4815</v>
      </c>
      <c r="B1025" s="6" t="s">
        <v>4816</v>
      </c>
      <c r="C1025" s="6"/>
      <c r="D1025" s="6"/>
      <c r="E1025" s="6" t="s">
        <v>4817</v>
      </c>
      <c r="F1025" s="7" t="s">
        <v>4818</v>
      </c>
      <c r="G1025" s="8" t="s">
        <v>108</v>
      </c>
      <c r="H1025" s="6" t="s">
        <v>27</v>
      </c>
      <c r="I1025" s="6" t="s">
        <v>4819</v>
      </c>
      <c r="J1025" s="6" t="s">
        <v>2495</v>
      </c>
      <c r="K1025" s="8">
        <v>2009.0</v>
      </c>
      <c r="L1025" s="7" t="s">
        <v>30</v>
      </c>
      <c r="M1025" s="3"/>
      <c r="N1025" s="3"/>
      <c r="O1025" s="3"/>
      <c r="P1025" s="3"/>
      <c r="Q1025" s="3"/>
      <c r="R1025" s="3"/>
    </row>
    <row r="1026" ht="15.75" customHeight="1">
      <c r="A1026" s="6" t="s">
        <v>4820</v>
      </c>
      <c r="B1026" s="6" t="s">
        <v>4821</v>
      </c>
      <c r="C1026" s="6"/>
      <c r="D1026" s="6"/>
      <c r="E1026" s="6" t="s">
        <v>4822</v>
      </c>
      <c r="F1026" s="7" t="s">
        <v>4823</v>
      </c>
      <c r="G1026" s="8" t="s">
        <v>108</v>
      </c>
      <c r="H1026" s="6" t="s">
        <v>27</v>
      </c>
      <c r="I1026" s="6" t="s">
        <v>4824</v>
      </c>
      <c r="J1026" s="6" t="s">
        <v>149</v>
      </c>
      <c r="K1026" s="8">
        <v>2021.0</v>
      </c>
      <c r="L1026" s="7" t="s">
        <v>30</v>
      </c>
      <c r="M1026" s="15"/>
      <c r="N1026" s="6"/>
      <c r="O1026" s="6"/>
      <c r="P1026" s="6"/>
      <c r="Q1026" s="6"/>
      <c r="R1026" s="3"/>
    </row>
    <row r="1027" ht="15.75" customHeight="1">
      <c r="A1027" s="4" t="s">
        <v>4825</v>
      </c>
      <c r="B1027" s="4" t="s">
        <v>4826</v>
      </c>
      <c r="C1027" s="3"/>
      <c r="D1027" s="3"/>
      <c r="E1027" s="4" t="s">
        <v>4827</v>
      </c>
      <c r="F1027" s="9" t="s">
        <v>4828</v>
      </c>
      <c r="G1027" s="4" t="s">
        <v>41</v>
      </c>
      <c r="H1027" s="4" t="s">
        <v>261</v>
      </c>
      <c r="I1027" s="4" t="s">
        <v>262</v>
      </c>
      <c r="J1027" s="4" t="s">
        <v>149</v>
      </c>
      <c r="K1027" s="10">
        <v>2014.0</v>
      </c>
      <c r="L1027" s="3"/>
      <c r="M1027" s="4" t="s">
        <v>263</v>
      </c>
      <c r="N1027" s="3"/>
      <c r="O1027" s="3"/>
      <c r="P1027" s="4" t="s">
        <v>8</v>
      </c>
      <c r="Q1027" s="18" t="s">
        <v>264</v>
      </c>
      <c r="R1027" s="3"/>
    </row>
    <row r="1028" ht="15.75" customHeight="1">
      <c r="A1028" s="4" t="s">
        <v>4829</v>
      </c>
      <c r="B1028" s="4" t="s">
        <v>4830</v>
      </c>
      <c r="C1028" s="3"/>
      <c r="D1028" s="3"/>
      <c r="E1028" s="4" t="s">
        <v>4831</v>
      </c>
      <c r="F1028" s="9" t="s">
        <v>4832</v>
      </c>
      <c r="G1028" s="4" t="s">
        <v>260</v>
      </c>
      <c r="H1028" s="4" t="s">
        <v>261</v>
      </c>
      <c r="I1028" s="4" t="s">
        <v>4833</v>
      </c>
      <c r="J1028" s="4" t="s">
        <v>488</v>
      </c>
      <c r="K1028" s="10">
        <v>2014.0</v>
      </c>
      <c r="L1028" s="3"/>
      <c r="M1028" s="4" t="s">
        <v>263</v>
      </c>
      <c r="N1028" s="3"/>
      <c r="O1028" s="3"/>
      <c r="P1028" s="4" t="s">
        <v>8</v>
      </c>
      <c r="Q1028" s="4" t="s">
        <v>4834</v>
      </c>
      <c r="R1028" s="3"/>
    </row>
    <row r="1029" ht="15.75" customHeight="1">
      <c r="A1029" s="6" t="s">
        <v>4835</v>
      </c>
      <c r="B1029" s="6" t="s">
        <v>4836</v>
      </c>
      <c r="C1029" s="6"/>
      <c r="D1029" s="6"/>
      <c r="E1029" s="6" t="s">
        <v>4837</v>
      </c>
      <c r="F1029" s="7" t="s">
        <v>4838</v>
      </c>
      <c r="G1029" s="8" t="s">
        <v>108</v>
      </c>
      <c r="H1029" s="6" t="s">
        <v>27</v>
      </c>
      <c r="I1029" s="6" t="s">
        <v>4839</v>
      </c>
      <c r="J1029" s="6" t="s">
        <v>29</v>
      </c>
      <c r="K1029" s="8">
        <v>2015.0</v>
      </c>
      <c r="L1029" s="7" t="s">
        <v>30</v>
      </c>
      <c r="M1029" s="6"/>
      <c r="N1029" s="6"/>
      <c r="O1029" s="6"/>
      <c r="P1029" s="3"/>
      <c r="Q1029" s="3"/>
      <c r="R1029" s="3"/>
    </row>
    <row r="1030" ht="15.75" customHeight="1">
      <c r="A1030" s="4" t="s">
        <v>4840</v>
      </c>
      <c r="B1030" s="4" t="s">
        <v>4841</v>
      </c>
      <c r="C1030" s="3"/>
      <c r="D1030" s="3"/>
      <c r="E1030" s="4" t="s">
        <v>4842</v>
      </c>
      <c r="F1030" s="9" t="s">
        <v>4843</v>
      </c>
      <c r="G1030" s="4" t="s">
        <v>48</v>
      </c>
      <c r="H1030" s="4" t="s">
        <v>261</v>
      </c>
      <c r="I1030" s="4" t="s">
        <v>2831</v>
      </c>
      <c r="J1030" s="4" t="s">
        <v>149</v>
      </c>
      <c r="K1030" s="10">
        <v>2019.0</v>
      </c>
      <c r="L1030" s="3"/>
      <c r="M1030" s="4" t="s">
        <v>1383</v>
      </c>
      <c r="N1030" s="3"/>
      <c r="O1030" s="3"/>
      <c r="P1030" s="4" t="s">
        <v>8</v>
      </c>
      <c r="Q1030" s="4" t="s">
        <v>264</v>
      </c>
      <c r="R1030" s="3"/>
    </row>
    <row r="1031" ht="15.75" customHeight="1">
      <c r="A1031" s="4" t="s">
        <v>4844</v>
      </c>
      <c r="B1031" s="4" t="s">
        <v>4845</v>
      </c>
      <c r="C1031" s="3"/>
      <c r="D1031" s="3"/>
      <c r="E1031" s="4" t="s">
        <v>4846</v>
      </c>
      <c r="F1031" s="9" t="s">
        <v>4847</v>
      </c>
      <c r="G1031" s="4" t="s">
        <v>260</v>
      </c>
      <c r="H1031" s="4" t="s">
        <v>261</v>
      </c>
      <c r="I1031" s="4" t="s">
        <v>262</v>
      </c>
      <c r="J1031" s="4" t="s">
        <v>149</v>
      </c>
      <c r="K1031" s="10">
        <v>2011.0</v>
      </c>
      <c r="L1031" s="3"/>
      <c r="M1031" s="4" t="s">
        <v>263</v>
      </c>
      <c r="N1031" s="3"/>
      <c r="O1031" s="3"/>
      <c r="P1031" s="4" t="s">
        <v>8</v>
      </c>
      <c r="Q1031" s="4" t="s">
        <v>264</v>
      </c>
      <c r="R1031" s="3"/>
    </row>
    <row r="1032" ht="15.75" customHeight="1">
      <c r="A1032" s="4" t="s">
        <v>4848</v>
      </c>
      <c r="B1032" s="4" t="s">
        <v>4849</v>
      </c>
      <c r="C1032" s="3"/>
      <c r="D1032" s="3"/>
      <c r="E1032" s="4" t="s">
        <v>4850</v>
      </c>
      <c r="F1032" s="9" t="s">
        <v>4851</v>
      </c>
      <c r="G1032" s="4" t="s">
        <v>41</v>
      </c>
      <c r="H1032" s="4" t="s">
        <v>261</v>
      </c>
      <c r="I1032" s="4" t="s">
        <v>4852</v>
      </c>
      <c r="J1032" s="4" t="s">
        <v>341</v>
      </c>
      <c r="K1032" s="10">
        <v>2021.0</v>
      </c>
      <c r="L1032" s="3"/>
      <c r="M1032" s="4" t="s">
        <v>263</v>
      </c>
      <c r="N1032" s="3"/>
      <c r="O1032" s="3"/>
      <c r="P1032" s="4" t="s">
        <v>8</v>
      </c>
      <c r="Q1032" s="18" t="s">
        <v>611</v>
      </c>
      <c r="R1032" s="3"/>
    </row>
    <row r="1033" ht="15.75" customHeight="1">
      <c r="A1033" s="4" t="s">
        <v>4853</v>
      </c>
      <c r="B1033" s="4" t="s">
        <v>4854</v>
      </c>
      <c r="C1033" s="3"/>
      <c r="D1033" s="3"/>
      <c r="E1033" s="4" t="s">
        <v>4855</v>
      </c>
      <c r="F1033" s="9" t="s">
        <v>4856</v>
      </c>
      <c r="G1033" s="4" t="s">
        <v>41</v>
      </c>
      <c r="H1033" s="4" t="s">
        <v>261</v>
      </c>
      <c r="I1033" s="4" t="s">
        <v>4857</v>
      </c>
      <c r="J1033" s="4" t="s">
        <v>3055</v>
      </c>
      <c r="K1033" s="10">
        <v>2015.0</v>
      </c>
      <c r="L1033" s="3"/>
      <c r="M1033" s="4" t="s">
        <v>263</v>
      </c>
      <c r="N1033" s="3"/>
      <c r="O1033" s="3"/>
      <c r="P1033" s="4" t="s">
        <v>8</v>
      </c>
      <c r="Q1033" s="18" t="s">
        <v>4858</v>
      </c>
      <c r="R1033" s="3"/>
    </row>
    <row r="1034" ht="15.75" customHeight="1">
      <c r="A1034" s="4" t="s">
        <v>4859</v>
      </c>
      <c r="B1034" s="4" t="s">
        <v>4860</v>
      </c>
      <c r="C1034" s="3"/>
      <c r="D1034" s="3"/>
      <c r="E1034" s="4" t="s">
        <v>4861</v>
      </c>
      <c r="F1034" s="3"/>
      <c r="G1034" s="4" t="s">
        <v>41</v>
      </c>
      <c r="H1034" s="4" t="s">
        <v>261</v>
      </c>
      <c r="I1034" s="3"/>
      <c r="J1034" s="4" t="s">
        <v>4862</v>
      </c>
      <c r="K1034" s="10">
        <v>1988.0</v>
      </c>
      <c r="L1034" s="3"/>
      <c r="M1034" s="4" t="s">
        <v>2221</v>
      </c>
      <c r="N1034" s="3"/>
      <c r="O1034" s="3"/>
      <c r="P1034" s="4" t="s">
        <v>2221</v>
      </c>
      <c r="Q1034" s="18" t="s">
        <v>4863</v>
      </c>
      <c r="R1034" s="3"/>
    </row>
    <row r="1035" ht="15.75" customHeight="1">
      <c r="A1035" s="6" t="s">
        <v>4864</v>
      </c>
      <c r="B1035" s="6" t="s">
        <v>4865</v>
      </c>
      <c r="C1035" s="6"/>
      <c r="D1035" s="6"/>
      <c r="E1035" s="6" t="s">
        <v>4866</v>
      </c>
      <c r="F1035" s="7" t="s">
        <v>4867</v>
      </c>
      <c r="G1035" s="8" t="s">
        <v>108</v>
      </c>
      <c r="H1035" s="6" t="s">
        <v>27</v>
      </c>
      <c r="I1035" s="6" t="s">
        <v>4868</v>
      </c>
      <c r="J1035" s="6" t="s">
        <v>29</v>
      </c>
      <c r="K1035" s="8">
        <v>2005.0</v>
      </c>
      <c r="L1035" s="7" t="s">
        <v>30</v>
      </c>
      <c r="M1035" s="6"/>
      <c r="N1035" s="3"/>
      <c r="O1035" s="3"/>
      <c r="P1035" s="3"/>
      <c r="Q1035" s="3"/>
      <c r="R1035" s="3"/>
    </row>
    <row r="1036" ht="15.75" customHeight="1">
      <c r="A1036" s="6" t="s">
        <v>4869</v>
      </c>
      <c r="B1036" s="6" t="s">
        <v>4870</v>
      </c>
      <c r="C1036" s="6"/>
      <c r="D1036" s="6"/>
      <c r="E1036" s="6" t="s">
        <v>4871</v>
      </c>
      <c r="F1036" s="7" t="s">
        <v>4872</v>
      </c>
      <c r="G1036" s="8" t="s">
        <v>41</v>
      </c>
      <c r="H1036" s="6" t="s">
        <v>27</v>
      </c>
      <c r="I1036" s="6" t="s">
        <v>4873</v>
      </c>
      <c r="J1036" s="3"/>
      <c r="K1036" s="8">
        <v>2012.0</v>
      </c>
      <c r="L1036" s="7" t="s">
        <v>30</v>
      </c>
      <c r="M1036" s="6"/>
      <c r="N1036" s="6"/>
      <c r="O1036" s="6"/>
      <c r="P1036" s="6"/>
      <c r="Q1036" s="6"/>
      <c r="R1036" s="6"/>
    </row>
    <row r="1037" ht="15.75" customHeight="1">
      <c r="A1037" s="4" t="s">
        <v>4874</v>
      </c>
      <c r="B1037" s="4" t="s">
        <v>4875</v>
      </c>
      <c r="C1037" s="3"/>
      <c r="D1037" s="3"/>
      <c r="E1037" s="4" t="s">
        <v>33</v>
      </c>
      <c r="F1037" s="9" t="str">
        <f>"https://doi.org/"&amp;M1037</f>
        <v>https://doi.org/10.1016/j.respe.2012.02.010</v>
      </c>
      <c r="G1037" s="10" t="s">
        <v>34</v>
      </c>
      <c r="H1037" s="10" t="s">
        <v>35</v>
      </c>
      <c r="I1037" s="4" t="s">
        <v>4876</v>
      </c>
      <c r="J1037" s="4" t="s">
        <v>33</v>
      </c>
      <c r="K1037" s="10">
        <v>2012.0</v>
      </c>
      <c r="L1037" s="3"/>
      <c r="M1037" s="4" t="s">
        <v>4877</v>
      </c>
      <c r="N1037" s="3"/>
      <c r="O1037" s="3"/>
      <c r="P1037" s="3"/>
      <c r="Q1037" s="3"/>
      <c r="R1037" s="3"/>
    </row>
    <row r="1038" ht="15.75" customHeight="1">
      <c r="A1038" s="6" t="s">
        <v>4878</v>
      </c>
      <c r="B1038" s="6" t="s">
        <v>4879</v>
      </c>
      <c r="C1038" s="6"/>
      <c r="D1038" s="6"/>
      <c r="E1038" s="6" t="s">
        <v>4880</v>
      </c>
      <c r="F1038" s="7" t="s">
        <v>4881</v>
      </c>
      <c r="G1038" s="8" t="s">
        <v>108</v>
      </c>
      <c r="H1038" s="6" t="s">
        <v>27</v>
      </c>
      <c r="I1038" s="6" t="s">
        <v>4882</v>
      </c>
      <c r="J1038" s="6" t="s">
        <v>341</v>
      </c>
      <c r="K1038" s="8">
        <v>2020.0</v>
      </c>
      <c r="L1038" s="13" t="s">
        <v>30</v>
      </c>
      <c r="M1038" s="6"/>
      <c r="N1038" s="6"/>
      <c r="O1038" s="3"/>
      <c r="P1038" s="6"/>
      <c r="Q1038" s="6"/>
      <c r="R1038" s="3"/>
    </row>
    <row r="1039" ht="15.75" customHeight="1">
      <c r="A1039" s="6" t="s">
        <v>4883</v>
      </c>
      <c r="B1039" s="6" t="s">
        <v>4884</v>
      </c>
      <c r="C1039" s="6"/>
      <c r="D1039" s="6"/>
      <c r="E1039" s="6" t="s">
        <v>4885</v>
      </c>
      <c r="F1039" s="7" t="s">
        <v>4886</v>
      </c>
      <c r="G1039" s="8" t="s">
        <v>48</v>
      </c>
      <c r="H1039" s="6" t="s">
        <v>27</v>
      </c>
      <c r="I1039" s="6" t="s">
        <v>4887</v>
      </c>
      <c r="J1039" s="6" t="s">
        <v>341</v>
      </c>
      <c r="K1039" s="8">
        <v>2019.0</v>
      </c>
      <c r="L1039" s="7" t="s">
        <v>30</v>
      </c>
      <c r="M1039" s="28"/>
      <c r="N1039" s="6"/>
      <c r="O1039" s="6"/>
      <c r="P1039" s="6"/>
      <c r="Q1039" s="3"/>
      <c r="R1039" s="6"/>
    </row>
    <row r="1040" ht="15.75" customHeight="1">
      <c r="A1040" s="4" t="s">
        <v>4888</v>
      </c>
      <c r="B1040" s="4" t="s">
        <v>4889</v>
      </c>
      <c r="C1040" s="3"/>
      <c r="D1040" s="3"/>
      <c r="E1040" s="4" t="s">
        <v>4890</v>
      </c>
      <c r="F1040" s="9" t="s">
        <v>4891</v>
      </c>
      <c r="G1040" s="4" t="s">
        <v>41</v>
      </c>
      <c r="H1040" s="4" t="s">
        <v>261</v>
      </c>
      <c r="I1040" s="4" t="s">
        <v>387</v>
      </c>
      <c r="J1040" s="4" t="s">
        <v>149</v>
      </c>
      <c r="K1040" s="10">
        <v>2003.0</v>
      </c>
      <c r="L1040" s="3"/>
      <c r="M1040" s="4" t="s">
        <v>263</v>
      </c>
      <c r="N1040" s="3"/>
      <c r="O1040" s="3"/>
      <c r="P1040" s="4" t="s">
        <v>8</v>
      </c>
      <c r="Q1040" s="18" t="s">
        <v>264</v>
      </c>
      <c r="R1040" s="3"/>
    </row>
    <row r="1041" ht="15.75" customHeight="1">
      <c r="A1041" s="6" t="s">
        <v>4892</v>
      </c>
      <c r="B1041" s="6" t="s">
        <v>4893</v>
      </c>
      <c r="C1041" s="6"/>
      <c r="D1041" s="6"/>
      <c r="E1041" s="6" t="s">
        <v>4894</v>
      </c>
      <c r="F1041" s="7" t="s">
        <v>4895</v>
      </c>
      <c r="G1041" s="8" t="s">
        <v>41</v>
      </c>
      <c r="H1041" s="6" t="s">
        <v>27</v>
      </c>
      <c r="I1041" s="6" t="s">
        <v>4896</v>
      </c>
      <c r="J1041" s="6" t="s">
        <v>29</v>
      </c>
      <c r="K1041" s="8">
        <v>2015.0</v>
      </c>
      <c r="L1041" s="7" t="s">
        <v>30</v>
      </c>
      <c r="M1041" s="6"/>
      <c r="N1041" s="3"/>
      <c r="O1041" s="3"/>
      <c r="P1041" s="3"/>
      <c r="Q1041" s="3"/>
      <c r="R1041" s="6"/>
    </row>
    <row r="1042" ht="15.75" customHeight="1">
      <c r="A1042" s="4" t="s">
        <v>4897</v>
      </c>
      <c r="B1042" s="4" t="s">
        <v>4898</v>
      </c>
      <c r="C1042" s="3"/>
      <c r="D1042" s="3"/>
      <c r="E1042" s="4" t="s">
        <v>4899</v>
      </c>
      <c r="F1042" s="9" t="s">
        <v>4900</v>
      </c>
      <c r="G1042" s="4" t="s">
        <v>41</v>
      </c>
      <c r="H1042" s="4" t="s">
        <v>261</v>
      </c>
      <c r="I1042" s="4" t="s">
        <v>4901</v>
      </c>
      <c r="J1042" s="4" t="s">
        <v>295</v>
      </c>
      <c r="K1042" s="10">
        <v>2013.0</v>
      </c>
      <c r="L1042" s="3"/>
      <c r="M1042" s="4" t="s">
        <v>263</v>
      </c>
      <c r="N1042" s="3"/>
      <c r="O1042" s="3"/>
      <c r="P1042" s="4" t="s">
        <v>8</v>
      </c>
      <c r="Q1042" s="18" t="s">
        <v>689</v>
      </c>
      <c r="R1042" s="3"/>
    </row>
    <row r="1043" ht="15.75" customHeight="1">
      <c r="A1043" s="4" t="s">
        <v>4902</v>
      </c>
      <c r="B1043" s="4" t="s">
        <v>4903</v>
      </c>
      <c r="C1043" s="3"/>
      <c r="D1043" s="3"/>
      <c r="E1043" s="4" t="s">
        <v>4904</v>
      </c>
      <c r="F1043" s="9" t="s">
        <v>4905</v>
      </c>
      <c r="G1043" s="4" t="s">
        <v>41</v>
      </c>
      <c r="H1043" s="4" t="s">
        <v>261</v>
      </c>
      <c r="I1043" s="4" t="s">
        <v>4901</v>
      </c>
      <c r="J1043" s="4" t="s">
        <v>295</v>
      </c>
      <c r="K1043" s="10">
        <v>2006.0</v>
      </c>
      <c r="L1043" s="3"/>
      <c r="M1043" s="4" t="s">
        <v>263</v>
      </c>
      <c r="N1043" s="3"/>
      <c r="O1043" s="3"/>
      <c r="P1043" s="4" t="s">
        <v>8</v>
      </c>
      <c r="Q1043" s="18" t="s">
        <v>689</v>
      </c>
      <c r="R1043" s="3"/>
    </row>
    <row r="1044" ht="15.75" customHeight="1">
      <c r="A1044" s="6" t="s">
        <v>4906</v>
      </c>
      <c r="B1044" s="6" t="s">
        <v>4907</v>
      </c>
      <c r="C1044" s="6"/>
      <c r="D1044" s="6"/>
      <c r="E1044" s="6" t="s">
        <v>4908</v>
      </c>
      <c r="F1044" s="3"/>
      <c r="G1044" s="8" t="s">
        <v>214</v>
      </c>
      <c r="H1044" s="6" t="s">
        <v>27</v>
      </c>
      <c r="I1044" s="6" t="s">
        <v>4909</v>
      </c>
      <c r="J1044" s="6" t="s">
        <v>149</v>
      </c>
      <c r="K1044" s="8">
        <v>2017.0</v>
      </c>
      <c r="L1044" s="7" t="s">
        <v>30</v>
      </c>
      <c r="M1044" s="3"/>
      <c r="N1044" s="3"/>
      <c r="O1044" s="3"/>
      <c r="P1044" s="3"/>
      <c r="Q1044" s="3"/>
      <c r="R1044" s="3"/>
    </row>
    <row r="1045" ht="15.75" customHeight="1">
      <c r="A1045" s="4" t="s">
        <v>4910</v>
      </c>
      <c r="B1045" s="4" t="s">
        <v>4911</v>
      </c>
      <c r="C1045" s="3"/>
      <c r="D1045" s="3"/>
      <c r="E1045" s="4" t="s">
        <v>4912</v>
      </c>
      <c r="F1045" s="9" t="s">
        <v>4913</v>
      </c>
      <c r="G1045" s="4" t="s">
        <v>41</v>
      </c>
      <c r="H1045" s="4" t="s">
        <v>261</v>
      </c>
      <c r="I1045" s="4" t="s">
        <v>3755</v>
      </c>
      <c r="J1045" s="4" t="s">
        <v>149</v>
      </c>
      <c r="K1045" s="10">
        <v>2009.0</v>
      </c>
      <c r="L1045" s="3"/>
      <c r="M1045" s="4" t="s">
        <v>263</v>
      </c>
      <c r="N1045" s="3"/>
      <c r="O1045" s="3"/>
      <c r="P1045" s="4" t="s">
        <v>8</v>
      </c>
      <c r="Q1045" s="18" t="s">
        <v>264</v>
      </c>
      <c r="R1045" s="3"/>
    </row>
    <row r="1046" ht="15.75" customHeight="1">
      <c r="A1046" s="4" t="s">
        <v>4914</v>
      </c>
      <c r="B1046" s="4" t="s">
        <v>4915</v>
      </c>
      <c r="C1046" s="3"/>
      <c r="D1046" s="3"/>
      <c r="E1046" s="4" t="s">
        <v>33</v>
      </c>
      <c r="F1046" s="9" t="str">
        <f>"https://doi.org/"&amp;M1046</f>
        <v>https://doi.org/10.1017/S0033291721003925</v>
      </c>
      <c r="G1046" s="10" t="s">
        <v>58</v>
      </c>
      <c r="H1046" s="10" t="s">
        <v>35</v>
      </c>
      <c r="I1046" s="4" t="s">
        <v>4916</v>
      </c>
      <c r="J1046" s="10" t="s">
        <v>33</v>
      </c>
      <c r="K1046" s="10">
        <v>2023.0</v>
      </c>
      <c r="L1046" s="10" t="s">
        <v>33</v>
      </c>
      <c r="M1046" s="4" t="s">
        <v>4917</v>
      </c>
      <c r="N1046" s="3"/>
      <c r="O1046" s="3"/>
      <c r="P1046" s="3"/>
      <c r="Q1046" s="3"/>
      <c r="R1046" s="3"/>
    </row>
    <row r="1047" ht="15.75" customHeight="1">
      <c r="A1047" s="6" t="s">
        <v>4918</v>
      </c>
      <c r="B1047" s="6" t="s">
        <v>4919</v>
      </c>
      <c r="C1047" s="6"/>
      <c r="D1047" s="6"/>
      <c r="E1047" s="6" t="s">
        <v>4920</v>
      </c>
      <c r="F1047" s="3"/>
      <c r="G1047" s="8" t="s">
        <v>108</v>
      </c>
      <c r="H1047" s="6" t="s">
        <v>27</v>
      </c>
      <c r="I1047" s="6" t="s">
        <v>4921</v>
      </c>
      <c r="J1047" s="6"/>
      <c r="K1047" s="8">
        <v>2012.0</v>
      </c>
      <c r="L1047" s="7" t="s">
        <v>30</v>
      </c>
      <c r="M1047" s="3"/>
      <c r="N1047" s="3"/>
      <c r="O1047" s="3"/>
      <c r="P1047" s="3"/>
      <c r="Q1047" s="3"/>
      <c r="R1047" s="3"/>
    </row>
    <row r="1048" ht="15.75" customHeight="1">
      <c r="A1048" s="6" t="s">
        <v>4922</v>
      </c>
      <c r="B1048" s="6" t="s">
        <v>4923</v>
      </c>
      <c r="C1048" s="6"/>
      <c r="D1048" s="6"/>
      <c r="E1048" s="6" t="s">
        <v>4924</v>
      </c>
      <c r="F1048" s="7" t="s">
        <v>4925</v>
      </c>
      <c r="G1048" s="8" t="s">
        <v>108</v>
      </c>
      <c r="H1048" s="6" t="s">
        <v>27</v>
      </c>
      <c r="I1048" s="6" t="s">
        <v>4926</v>
      </c>
      <c r="J1048" s="6" t="s">
        <v>149</v>
      </c>
      <c r="K1048" s="8">
        <v>2000.0</v>
      </c>
      <c r="L1048" s="7" t="s">
        <v>30</v>
      </c>
      <c r="M1048" s="3"/>
      <c r="N1048" s="3"/>
      <c r="O1048" s="3"/>
      <c r="P1048" s="6"/>
      <c r="Q1048" s="3"/>
      <c r="R1048" s="6"/>
    </row>
    <row r="1049" ht="15.75" customHeight="1">
      <c r="A1049" s="6" t="s">
        <v>4927</v>
      </c>
      <c r="B1049" s="6" t="s">
        <v>4928</v>
      </c>
      <c r="C1049" s="6"/>
      <c r="D1049" s="6"/>
      <c r="E1049" s="6" t="s">
        <v>4929</v>
      </c>
      <c r="F1049" s="7" t="s">
        <v>4930</v>
      </c>
      <c r="G1049" s="8" t="s">
        <v>108</v>
      </c>
      <c r="H1049" s="6" t="s">
        <v>27</v>
      </c>
      <c r="I1049" s="6" t="s">
        <v>4931</v>
      </c>
      <c r="J1049" s="6"/>
      <c r="K1049" s="8">
        <v>2008.0</v>
      </c>
      <c r="L1049" s="7" t="s">
        <v>30</v>
      </c>
      <c r="M1049" s="3"/>
      <c r="N1049" s="6"/>
      <c r="O1049" s="3"/>
      <c r="P1049" s="3"/>
      <c r="Q1049" s="3"/>
      <c r="R1049" s="3"/>
    </row>
    <row r="1050" ht="15.75" customHeight="1">
      <c r="A1050" s="6" t="s">
        <v>4932</v>
      </c>
      <c r="B1050" s="6" t="s">
        <v>4933</v>
      </c>
      <c r="C1050" s="6"/>
      <c r="D1050" s="6"/>
      <c r="E1050" s="6" t="s">
        <v>4934</v>
      </c>
      <c r="F1050" s="7" t="s">
        <v>947</v>
      </c>
      <c r="G1050" s="8" t="s">
        <v>48</v>
      </c>
      <c r="H1050" s="6" t="s">
        <v>27</v>
      </c>
      <c r="I1050" s="6" t="s">
        <v>4935</v>
      </c>
      <c r="J1050" s="6" t="s">
        <v>341</v>
      </c>
      <c r="K1050" s="8">
        <v>2019.0</v>
      </c>
      <c r="L1050" s="7" t="s">
        <v>30</v>
      </c>
      <c r="M1050" s="29"/>
      <c r="N1050" s="6"/>
      <c r="O1050" s="6"/>
      <c r="P1050" s="6"/>
      <c r="Q1050" s="3"/>
      <c r="R1050" s="6"/>
    </row>
    <row r="1051" ht="15.75" customHeight="1">
      <c r="A1051" s="6" t="s">
        <v>4936</v>
      </c>
      <c r="B1051" s="6" t="s">
        <v>4937</v>
      </c>
      <c r="C1051" s="6"/>
      <c r="D1051" s="6"/>
      <c r="E1051" s="6" t="s">
        <v>4938</v>
      </c>
      <c r="F1051" s="7" t="s">
        <v>4939</v>
      </c>
      <c r="G1051" s="8" t="s">
        <v>108</v>
      </c>
      <c r="H1051" s="6" t="s">
        <v>27</v>
      </c>
      <c r="I1051" s="6" t="s">
        <v>4940</v>
      </c>
      <c r="J1051" s="6" t="s">
        <v>29</v>
      </c>
      <c r="K1051" s="8">
        <v>2016.0</v>
      </c>
      <c r="L1051" s="7" t="s">
        <v>30</v>
      </c>
      <c r="M1051" s="3"/>
      <c r="N1051" s="6"/>
      <c r="O1051" s="6"/>
      <c r="P1051" s="6"/>
      <c r="Q1051" s="6"/>
      <c r="R1051" s="6"/>
    </row>
    <row r="1052" ht="15.75" customHeight="1">
      <c r="A1052" s="6" t="s">
        <v>4941</v>
      </c>
      <c r="B1052" s="6" t="s">
        <v>4942</v>
      </c>
      <c r="C1052" s="6"/>
      <c r="D1052" s="6"/>
      <c r="E1052" s="6" t="s">
        <v>4943</v>
      </c>
      <c r="F1052" s="7" t="s">
        <v>4944</v>
      </c>
      <c r="G1052" s="8" t="s">
        <v>108</v>
      </c>
      <c r="H1052" s="6" t="s">
        <v>27</v>
      </c>
      <c r="I1052" s="6" t="s">
        <v>4945</v>
      </c>
      <c r="J1052" s="6" t="s">
        <v>29</v>
      </c>
      <c r="K1052" s="8">
        <v>2017.0</v>
      </c>
      <c r="L1052" s="7" t="s">
        <v>30</v>
      </c>
      <c r="M1052" s="3"/>
      <c r="N1052" s="3"/>
      <c r="O1052" s="6"/>
      <c r="P1052" s="6"/>
      <c r="Q1052" s="6"/>
      <c r="R1052" s="6"/>
    </row>
    <row r="1053" ht="15.75" customHeight="1">
      <c r="A1053" s="6" t="s">
        <v>4946</v>
      </c>
      <c r="B1053" s="6" t="s">
        <v>4947</v>
      </c>
      <c r="C1053" s="6"/>
      <c r="D1053" s="6"/>
      <c r="E1053" s="17" t="s">
        <v>4948</v>
      </c>
      <c r="F1053" s="7" t="s">
        <v>4949</v>
      </c>
      <c r="G1053" s="8" t="s">
        <v>108</v>
      </c>
      <c r="H1053" s="6" t="s">
        <v>27</v>
      </c>
      <c r="I1053" s="6" t="s">
        <v>4950</v>
      </c>
      <c r="J1053" s="6"/>
      <c r="K1053" s="8">
        <v>2012.0</v>
      </c>
      <c r="L1053" s="7" t="s">
        <v>30</v>
      </c>
      <c r="M1053" s="3"/>
      <c r="N1053" s="3"/>
      <c r="O1053" s="3"/>
      <c r="P1053" s="3"/>
      <c r="Q1053" s="3"/>
      <c r="R1053" s="3"/>
    </row>
    <row r="1054" ht="15.75" customHeight="1">
      <c r="A1054" s="6" t="s">
        <v>4951</v>
      </c>
      <c r="B1054" s="6" t="s">
        <v>4952</v>
      </c>
      <c r="C1054" s="6"/>
      <c r="D1054" s="6"/>
      <c r="E1054" s="6" t="s">
        <v>4953</v>
      </c>
      <c r="F1054" s="7" t="s">
        <v>4954</v>
      </c>
      <c r="G1054" s="8" t="s">
        <v>108</v>
      </c>
      <c r="H1054" s="6" t="s">
        <v>27</v>
      </c>
      <c r="I1054" s="6" t="s">
        <v>4955</v>
      </c>
      <c r="J1054" s="6" t="s">
        <v>29</v>
      </c>
      <c r="K1054" s="8">
        <v>2004.0</v>
      </c>
      <c r="L1054" s="7" t="s">
        <v>30</v>
      </c>
      <c r="M1054" s="6"/>
      <c r="N1054" s="3"/>
      <c r="O1054" s="6"/>
      <c r="P1054" s="3"/>
      <c r="Q1054" s="3"/>
      <c r="R1054" s="3"/>
    </row>
    <row r="1055" ht="15.75" customHeight="1">
      <c r="A1055" s="6" t="s">
        <v>4956</v>
      </c>
      <c r="B1055" s="6" t="s">
        <v>4957</v>
      </c>
      <c r="C1055" s="6"/>
      <c r="D1055" s="6"/>
      <c r="E1055" s="6" t="s">
        <v>4958</v>
      </c>
      <c r="F1055" s="7" t="s">
        <v>4959</v>
      </c>
      <c r="G1055" s="8" t="s">
        <v>108</v>
      </c>
      <c r="H1055" s="6" t="s">
        <v>27</v>
      </c>
      <c r="I1055" s="6" t="s">
        <v>4960</v>
      </c>
      <c r="J1055" s="6" t="s">
        <v>341</v>
      </c>
      <c r="K1055" s="8">
        <v>1982.0</v>
      </c>
      <c r="L1055" s="7" t="s">
        <v>30</v>
      </c>
      <c r="M1055" s="3"/>
      <c r="N1055" s="3"/>
      <c r="O1055" s="3"/>
      <c r="P1055" s="3"/>
      <c r="Q1055" s="3"/>
      <c r="R1055" s="3"/>
    </row>
    <row r="1056" ht="15.75" customHeight="1">
      <c r="A1056" s="4" t="s">
        <v>4961</v>
      </c>
      <c r="B1056" s="4" t="s">
        <v>4962</v>
      </c>
      <c r="C1056" s="3"/>
      <c r="D1056" s="3"/>
      <c r="E1056" s="4" t="s">
        <v>4963</v>
      </c>
      <c r="F1056" s="3"/>
      <c r="G1056" s="4" t="s">
        <v>41</v>
      </c>
      <c r="H1056" s="4" t="s">
        <v>261</v>
      </c>
      <c r="I1056" s="4" t="s">
        <v>4964</v>
      </c>
      <c r="J1056" s="4" t="s">
        <v>2495</v>
      </c>
      <c r="K1056" s="10">
        <v>2021.0</v>
      </c>
      <c r="L1056" s="3"/>
      <c r="M1056" s="4" t="s">
        <v>263</v>
      </c>
      <c r="N1056" s="3"/>
      <c r="O1056" s="3"/>
      <c r="P1056" s="4" t="s">
        <v>8</v>
      </c>
      <c r="Q1056" s="18" t="s">
        <v>4965</v>
      </c>
      <c r="R1056" s="3"/>
    </row>
    <row r="1057" ht="15.75" customHeight="1">
      <c r="A1057" s="4" t="s">
        <v>4966</v>
      </c>
      <c r="B1057" s="4" t="s">
        <v>4967</v>
      </c>
      <c r="C1057" s="3" t="s">
        <v>425</v>
      </c>
      <c r="D1057" s="4" t="s">
        <v>4968</v>
      </c>
      <c r="E1057" s="4" t="s">
        <v>4969</v>
      </c>
      <c r="F1057" s="3" t="s">
        <v>425</v>
      </c>
      <c r="G1057" s="3"/>
      <c r="H1057" s="3"/>
      <c r="I1057" s="3"/>
      <c r="J1057" s="3"/>
      <c r="K1057" s="3"/>
      <c r="L1057" s="3"/>
      <c r="M1057" s="3"/>
      <c r="N1057" s="3"/>
      <c r="O1057" s="3"/>
      <c r="P1057" s="3"/>
      <c r="Q1057" s="3"/>
      <c r="R1057" s="3"/>
    </row>
    <row r="1058" ht="15.75" customHeight="1">
      <c r="A1058" s="6" t="s">
        <v>4970</v>
      </c>
      <c r="B1058" s="6" t="s">
        <v>4971</v>
      </c>
      <c r="C1058" s="6"/>
      <c r="D1058" s="6"/>
      <c r="E1058" s="17" t="s">
        <v>4972</v>
      </c>
      <c r="F1058" s="7" t="s">
        <v>4973</v>
      </c>
      <c r="G1058" s="8" t="s">
        <v>108</v>
      </c>
      <c r="H1058" s="6" t="s">
        <v>27</v>
      </c>
      <c r="I1058" s="6" t="s">
        <v>4974</v>
      </c>
      <c r="J1058" s="6"/>
      <c r="K1058" s="8">
        <v>2011.0</v>
      </c>
      <c r="L1058" s="7" t="s">
        <v>30</v>
      </c>
      <c r="M1058" s="3"/>
      <c r="N1058" s="3"/>
      <c r="O1058" s="3"/>
      <c r="P1058" s="3"/>
      <c r="Q1058" s="3"/>
      <c r="R1058" s="3"/>
    </row>
    <row r="1059" ht="15.75" customHeight="1">
      <c r="A1059" s="4" t="s">
        <v>4975</v>
      </c>
      <c r="B1059" s="4" t="s">
        <v>4976</v>
      </c>
      <c r="C1059" s="3"/>
      <c r="D1059" s="3"/>
      <c r="E1059" s="4" t="s">
        <v>4977</v>
      </c>
      <c r="F1059" s="9" t="s">
        <v>4978</v>
      </c>
      <c r="G1059" s="4" t="s">
        <v>260</v>
      </c>
      <c r="H1059" s="4" t="s">
        <v>261</v>
      </c>
      <c r="I1059" s="4" t="s">
        <v>1725</v>
      </c>
      <c r="J1059" s="4" t="s">
        <v>149</v>
      </c>
      <c r="K1059" s="10">
        <v>2023.0</v>
      </c>
      <c r="L1059" s="3"/>
      <c r="M1059" s="4" t="s">
        <v>263</v>
      </c>
      <c r="N1059" s="3"/>
      <c r="O1059" s="3"/>
      <c r="P1059" s="4" t="s">
        <v>8</v>
      </c>
      <c r="Q1059" s="4" t="s">
        <v>264</v>
      </c>
      <c r="R1059" s="3"/>
    </row>
    <row r="1060" ht="15.75" customHeight="1">
      <c r="A1060" s="4" t="s">
        <v>4979</v>
      </c>
      <c r="B1060" s="4" t="s">
        <v>4980</v>
      </c>
      <c r="C1060" s="3"/>
      <c r="D1060" s="3"/>
      <c r="E1060" s="4" t="s">
        <v>4981</v>
      </c>
      <c r="F1060" s="9" t="s">
        <v>4982</v>
      </c>
      <c r="G1060" s="4" t="s">
        <v>41</v>
      </c>
      <c r="H1060" s="4" t="s">
        <v>261</v>
      </c>
      <c r="I1060" s="4" t="s">
        <v>582</v>
      </c>
      <c r="J1060" s="4" t="s">
        <v>149</v>
      </c>
      <c r="K1060" s="10">
        <v>2020.0</v>
      </c>
      <c r="L1060" s="3"/>
      <c r="M1060" s="4" t="s">
        <v>263</v>
      </c>
      <c r="N1060" s="3"/>
      <c r="O1060" s="3"/>
      <c r="P1060" s="4" t="s">
        <v>8</v>
      </c>
      <c r="Q1060" s="18" t="s">
        <v>264</v>
      </c>
      <c r="R1060" s="3"/>
    </row>
    <row r="1061" ht="15.75" customHeight="1">
      <c r="A1061" s="4" t="s">
        <v>4983</v>
      </c>
      <c r="B1061" s="4" t="s">
        <v>4984</v>
      </c>
      <c r="C1061" s="3"/>
      <c r="D1061" s="3"/>
      <c r="E1061" s="4" t="s">
        <v>33</v>
      </c>
      <c r="F1061" s="9" t="str">
        <f>"https://doi.org/"&amp;M1061</f>
        <v>https://doi.org/10.1016/j.jadohealth.2003.08.018</v>
      </c>
      <c r="G1061" s="10" t="s">
        <v>83</v>
      </c>
      <c r="H1061" s="10" t="s">
        <v>35</v>
      </c>
      <c r="I1061" s="4" t="s">
        <v>4985</v>
      </c>
      <c r="J1061" s="10" t="s">
        <v>33</v>
      </c>
      <c r="K1061" s="10">
        <v>2004.0</v>
      </c>
      <c r="L1061" s="3"/>
      <c r="M1061" s="4" t="s">
        <v>4986</v>
      </c>
      <c r="N1061" s="3"/>
      <c r="O1061" s="3"/>
      <c r="P1061" s="3"/>
      <c r="Q1061" s="3"/>
      <c r="R1061" s="3"/>
    </row>
    <row r="1062" ht="15.75" customHeight="1">
      <c r="A1062" s="4" t="s">
        <v>4987</v>
      </c>
      <c r="B1062" s="4" t="s">
        <v>4988</v>
      </c>
      <c r="C1062" s="3"/>
      <c r="D1062" s="3"/>
      <c r="E1062" s="4" t="s">
        <v>4989</v>
      </c>
      <c r="F1062" s="9" t="s">
        <v>4990</v>
      </c>
      <c r="G1062" s="4" t="s">
        <v>41</v>
      </c>
      <c r="H1062" s="4" t="s">
        <v>261</v>
      </c>
      <c r="I1062" s="4" t="s">
        <v>4991</v>
      </c>
      <c r="J1062" s="4" t="s">
        <v>149</v>
      </c>
      <c r="K1062" s="10">
        <v>2020.0</v>
      </c>
      <c r="L1062" s="3"/>
      <c r="M1062" s="4" t="s">
        <v>263</v>
      </c>
      <c r="N1062" s="3"/>
      <c r="O1062" s="3"/>
      <c r="P1062" s="4" t="s">
        <v>8</v>
      </c>
      <c r="Q1062" s="18" t="s">
        <v>264</v>
      </c>
      <c r="R1062" s="3"/>
    </row>
    <row r="1063" ht="15.75" customHeight="1">
      <c r="A1063" s="4" t="s">
        <v>4992</v>
      </c>
      <c r="B1063" s="4" t="s">
        <v>4993</v>
      </c>
      <c r="C1063" s="3"/>
      <c r="D1063" s="3"/>
      <c r="E1063" s="4" t="s">
        <v>4994</v>
      </c>
      <c r="F1063" s="9" t="s">
        <v>4995</v>
      </c>
      <c r="G1063" s="4" t="s">
        <v>260</v>
      </c>
      <c r="H1063" s="4" t="s">
        <v>261</v>
      </c>
      <c r="I1063" s="4" t="s">
        <v>776</v>
      </c>
      <c r="J1063" s="4" t="s">
        <v>341</v>
      </c>
      <c r="K1063" s="10">
        <v>2012.0</v>
      </c>
      <c r="L1063" s="3"/>
      <c r="M1063" s="4" t="s">
        <v>263</v>
      </c>
      <c r="N1063" s="3"/>
      <c r="O1063" s="3"/>
      <c r="P1063" s="4" t="s">
        <v>8</v>
      </c>
      <c r="Q1063" s="4" t="s">
        <v>371</v>
      </c>
      <c r="R1063" s="3"/>
    </row>
    <row r="1064" ht="15.75" customHeight="1">
      <c r="A1064" s="4" t="s">
        <v>4996</v>
      </c>
      <c r="B1064" s="4" t="s">
        <v>4997</v>
      </c>
      <c r="C1064" s="3"/>
      <c r="D1064" s="3"/>
      <c r="E1064" s="4" t="s">
        <v>4998</v>
      </c>
      <c r="F1064" s="9" t="s">
        <v>4999</v>
      </c>
      <c r="G1064" s="4" t="s">
        <v>260</v>
      </c>
      <c r="H1064" s="4" t="s">
        <v>261</v>
      </c>
      <c r="I1064" s="4" t="s">
        <v>387</v>
      </c>
      <c r="J1064" s="4" t="s">
        <v>149</v>
      </c>
      <c r="K1064" s="10">
        <v>2011.0</v>
      </c>
      <c r="L1064" s="3"/>
      <c r="M1064" s="4" t="s">
        <v>263</v>
      </c>
      <c r="N1064" s="3"/>
      <c r="O1064" s="3"/>
      <c r="P1064" s="4" t="s">
        <v>8</v>
      </c>
      <c r="Q1064" s="4" t="s">
        <v>264</v>
      </c>
      <c r="R1064" s="3"/>
    </row>
    <row r="1065" ht="15.75" customHeight="1">
      <c r="A1065" s="6" t="s">
        <v>5000</v>
      </c>
      <c r="B1065" s="6" t="s">
        <v>5001</v>
      </c>
      <c r="C1065" s="6"/>
      <c r="D1065" s="6"/>
      <c r="E1065" s="6" t="s">
        <v>5002</v>
      </c>
      <c r="F1065" s="7" t="s">
        <v>5003</v>
      </c>
      <c r="G1065" s="8" t="s">
        <v>108</v>
      </c>
      <c r="H1065" s="6" t="s">
        <v>27</v>
      </c>
      <c r="I1065" s="6" t="s">
        <v>5004</v>
      </c>
      <c r="J1065" s="6" t="s">
        <v>149</v>
      </c>
      <c r="K1065" s="8">
        <v>2019.0</v>
      </c>
      <c r="L1065" s="7" t="s">
        <v>30</v>
      </c>
      <c r="M1065" s="6"/>
      <c r="N1065" s="6"/>
      <c r="O1065" s="3"/>
      <c r="P1065" s="6"/>
      <c r="Q1065" s="6"/>
      <c r="R1065" s="6"/>
    </row>
    <row r="1066" ht="15.75" customHeight="1">
      <c r="A1066" s="4" t="s">
        <v>5005</v>
      </c>
      <c r="B1066" s="4" t="s">
        <v>5006</v>
      </c>
      <c r="C1066" s="3"/>
      <c r="D1066" s="3"/>
      <c r="E1066" s="4" t="s">
        <v>5007</v>
      </c>
      <c r="F1066" s="9" t="s">
        <v>5008</v>
      </c>
      <c r="G1066" s="4" t="s">
        <v>260</v>
      </c>
      <c r="H1066" s="4" t="s">
        <v>261</v>
      </c>
      <c r="I1066" s="4" t="s">
        <v>650</v>
      </c>
      <c r="J1066" s="4" t="s">
        <v>488</v>
      </c>
      <c r="K1066" s="10">
        <v>2013.0</v>
      </c>
      <c r="L1066" s="3"/>
      <c r="M1066" s="4" t="s">
        <v>263</v>
      </c>
      <c r="N1066" s="3"/>
      <c r="O1066" s="3"/>
      <c r="P1066" s="4" t="s">
        <v>8</v>
      </c>
      <c r="Q1066" s="4" t="s">
        <v>489</v>
      </c>
      <c r="R1066" s="3"/>
    </row>
    <row r="1067" ht="15.75" customHeight="1">
      <c r="A1067" s="4" t="s">
        <v>5009</v>
      </c>
      <c r="B1067" s="4" t="s">
        <v>5010</v>
      </c>
      <c r="C1067" s="3"/>
      <c r="D1067" s="3"/>
      <c r="E1067" s="4" t="s">
        <v>5011</v>
      </c>
      <c r="F1067" s="9" t="s">
        <v>5012</v>
      </c>
      <c r="G1067" s="4" t="s">
        <v>260</v>
      </c>
      <c r="H1067" s="4" t="s">
        <v>261</v>
      </c>
      <c r="I1067" s="4" t="s">
        <v>387</v>
      </c>
      <c r="J1067" s="4" t="s">
        <v>149</v>
      </c>
      <c r="K1067" s="10">
        <v>2018.0</v>
      </c>
      <c r="L1067" s="3"/>
      <c r="M1067" s="4" t="s">
        <v>263</v>
      </c>
      <c r="N1067" s="3"/>
      <c r="O1067" s="3"/>
      <c r="P1067" s="4" t="s">
        <v>8</v>
      </c>
      <c r="Q1067" s="4" t="s">
        <v>264</v>
      </c>
      <c r="R1067" s="3"/>
    </row>
    <row r="1068" ht="15.75" customHeight="1">
      <c r="A1068" s="4" t="s">
        <v>5013</v>
      </c>
      <c r="B1068" s="4" t="s">
        <v>5014</v>
      </c>
      <c r="C1068" s="3"/>
      <c r="D1068" s="3"/>
      <c r="E1068" s="4" t="s">
        <v>5015</v>
      </c>
      <c r="F1068" s="9" t="s">
        <v>5016</v>
      </c>
      <c r="G1068" s="4" t="s">
        <v>260</v>
      </c>
      <c r="H1068" s="4" t="s">
        <v>261</v>
      </c>
      <c r="I1068" s="4" t="s">
        <v>3498</v>
      </c>
      <c r="J1068" s="4" t="s">
        <v>149</v>
      </c>
      <c r="K1068" s="10">
        <v>2016.0</v>
      </c>
      <c r="L1068" s="3"/>
      <c r="M1068" s="4" t="s">
        <v>263</v>
      </c>
      <c r="N1068" s="3"/>
      <c r="O1068" s="3"/>
      <c r="P1068" s="4" t="s">
        <v>8</v>
      </c>
      <c r="Q1068" s="4" t="s">
        <v>264</v>
      </c>
      <c r="R1068" s="3"/>
    </row>
    <row r="1069" ht="15.75" customHeight="1">
      <c r="A1069" s="6" t="s">
        <v>5017</v>
      </c>
      <c r="B1069" s="6" t="s">
        <v>5018</v>
      </c>
      <c r="C1069" s="6"/>
      <c r="D1069" s="6"/>
      <c r="E1069" s="6" t="s">
        <v>5019</v>
      </c>
      <c r="F1069" s="7" t="s">
        <v>5020</v>
      </c>
      <c r="G1069" s="8" t="s">
        <v>48</v>
      </c>
      <c r="H1069" s="6" t="s">
        <v>27</v>
      </c>
      <c r="I1069" s="6" t="s">
        <v>5021</v>
      </c>
      <c r="J1069" s="6" t="s">
        <v>231</v>
      </c>
      <c r="K1069" s="8">
        <v>2022.0</v>
      </c>
      <c r="L1069" s="7" t="s">
        <v>30</v>
      </c>
      <c r="M1069" s="6"/>
      <c r="N1069" s="6"/>
      <c r="O1069" s="6"/>
      <c r="P1069" s="6"/>
      <c r="Q1069" s="3"/>
      <c r="R1069" s="6"/>
    </row>
    <row r="1070" ht="15.75" customHeight="1">
      <c r="A1070" s="6" t="s">
        <v>5022</v>
      </c>
      <c r="B1070" s="6" t="s">
        <v>5023</v>
      </c>
      <c r="C1070" s="6"/>
      <c r="D1070" s="6"/>
      <c r="E1070" s="6" t="s">
        <v>5024</v>
      </c>
      <c r="F1070" s="3"/>
      <c r="G1070" s="8" t="s">
        <v>108</v>
      </c>
      <c r="H1070" s="6" t="s">
        <v>27</v>
      </c>
      <c r="I1070" s="6" t="s">
        <v>5025</v>
      </c>
      <c r="J1070" s="6" t="s">
        <v>149</v>
      </c>
      <c r="K1070" s="8">
        <v>2017.0</v>
      </c>
      <c r="L1070" s="7" t="s">
        <v>30</v>
      </c>
      <c r="M1070" s="3"/>
      <c r="N1070" s="3"/>
      <c r="O1070" s="3"/>
      <c r="P1070" s="3"/>
      <c r="Q1070" s="3"/>
      <c r="R1070" s="3"/>
    </row>
    <row r="1071" ht="15.75" customHeight="1">
      <c r="A1071" s="4" t="s">
        <v>5026</v>
      </c>
      <c r="B1071" s="4" t="s">
        <v>5027</v>
      </c>
      <c r="C1071" s="3"/>
      <c r="D1071" s="3"/>
      <c r="E1071" s="4" t="s">
        <v>33</v>
      </c>
      <c r="F1071" s="9" t="str">
        <f>"https://doi.org/"&amp;M1071</f>
        <v>https://doi.org/10.1136/bmjopen-2017-017949</v>
      </c>
      <c r="G1071" s="10" t="s">
        <v>83</v>
      </c>
      <c r="H1071" s="10" t="s">
        <v>35</v>
      </c>
      <c r="I1071" s="4" t="s">
        <v>5028</v>
      </c>
      <c r="J1071" s="10" t="s">
        <v>33</v>
      </c>
      <c r="K1071" s="10">
        <v>2017.0</v>
      </c>
      <c r="L1071" s="3"/>
      <c r="M1071" s="4" t="s">
        <v>5029</v>
      </c>
      <c r="N1071" s="3"/>
      <c r="O1071" s="3"/>
      <c r="P1071" s="3"/>
      <c r="Q1071" s="3"/>
      <c r="R1071" s="3"/>
    </row>
    <row r="1072" ht="15.75" customHeight="1">
      <c r="A1072" s="4" t="s">
        <v>5030</v>
      </c>
      <c r="B1072" s="4" t="s">
        <v>5031</v>
      </c>
      <c r="C1072" s="3"/>
      <c r="D1072" s="3"/>
      <c r="E1072" s="4" t="s">
        <v>5032</v>
      </c>
      <c r="F1072" s="3"/>
      <c r="G1072" s="4" t="s">
        <v>260</v>
      </c>
      <c r="H1072" s="4" t="s">
        <v>261</v>
      </c>
      <c r="I1072" s="4" t="s">
        <v>1197</v>
      </c>
      <c r="J1072" s="4" t="s">
        <v>231</v>
      </c>
      <c r="K1072" s="10">
        <v>2012.0</v>
      </c>
      <c r="L1072" s="3"/>
      <c r="M1072" s="4" t="s">
        <v>263</v>
      </c>
      <c r="N1072" s="3"/>
      <c r="O1072" s="3"/>
      <c r="P1072" s="4" t="s">
        <v>8</v>
      </c>
      <c r="Q1072" s="4" t="s">
        <v>1198</v>
      </c>
      <c r="R1072" s="3"/>
    </row>
    <row r="1073" ht="15.75" customHeight="1">
      <c r="A1073" s="6" t="s">
        <v>5033</v>
      </c>
      <c r="B1073" s="6" t="s">
        <v>5034</v>
      </c>
      <c r="C1073" s="6"/>
      <c r="D1073" s="6"/>
      <c r="E1073" s="6" t="s">
        <v>5035</v>
      </c>
      <c r="F1073" s="7" t="s">
        <v>5036</v>
      </c>
      <c r="G1073" s="8" t="s">
        <v>48</v>
      </c>
      <c r="H1073" s="6" t="s">
        <v>27</v>
      </c>
      <c r="I1073" s="6" t="s">
        <v>5037</v>
      </c>
      <c r="J1073" s="6" t="s">
        <v>29</v>
      </c>
      <c r="K1073" s="8">
        <v>2023.0</v>
      </c>
      <c r="L1073" s="7" t="s">
        <v>30</v>
      </c>
      <c r="M1073" s="3"/>
      <c r="N1073" s="3"/>
      <c r="O1073" s="3"/>
      <c r="P1073" s="3"/>
      <c r="Q1073" s="3"/>
      <c r="R1073" s="3"/>
    </row>
    <row r="1074" ht="15.75" customHeight="1">
      <c r="A1074" s="4" t="s">
        <v>5038</v>
      </c>
      <c r="B1074" s="4" t="s">
        <v>5039</v>
      </c>
      <c r="C1074" s="3" t="s">
        <v>425</v>
      </c>
      <c r="D1074" s="4" t="s">
        <v>5040</v>
      </c>
      <c r="E1074" s="4" t="s">
        <v>5041</v>
      </c>
      <c r="F1074" s="5" t="str">
        <f>HYPERLINK("http://dx.doi.org/10.1038/s41380-022-01855-6","http://dx.doi.org/10.1038/s41380-022-01855-6")</f>
        <v>http://dx.doi.org/10.1038/s41380-022-01855-6</v>
      </c>
      <c r="G1074" s="3"/>
      <c r="H1074" s="3"/>
      <c r="I1074" s="3"/>
      <c r="J1074" s="3"/>
      <c r="K1074" s="3"/>
      <c r="L1074" s="3"/>
      <c r="M1074" s="3"/>
      <c r="N1074" s="3"/>
      <c r="O1074" s="3"/>
      <c r="P1074" s="3"/>
      <c r="Q1074" s="3"/>
      <c r="R1074" s="3"/>
    </row>
    <row r="1075" ht="15.75" customHeight="1">
      <c r="A1075" s="4" t="s">
        <v>5042</v>
      </c>
      <c r="B1075" s="4" t="s">
        <v>5043</v>
      </c>
      <c r="C1075" s="3" t="s">
        <v>425</v>
      </c>
      <c r="D1075" s="4" t="s">
        <v>5044</v>
      </c>
      <c r="E1075" s="4" t="s">
        <v>5045</v>
      </c>
      <c r="F1075" s="5" t="str">
        <f>HYPERLINK("http://dx.doi.org/10.1111/cdev.12316","http://dx.doi.org/10.1111/cdev.12316")</f>
        <v>http://dx.doi.org/10.1111/cdev.12316</v>
      </c>
      <c r="G1075" s="3"/>
      <c r="H1075" s="3"/>
      <c r="I1075" s="3"/>
      <c r="J1075" s="3"/>
      <c r="K1075" s="3"/>
      <c r="L1075" s="3"/>
      <c r="M1075" s="3"/>
      <c r="N1075" s="3"/>
      <c r="O1075" s="3"/>
      <c r="P1075" s="3"/>
      <c r="Q1075" s="3"/>
      <c r="R1075" s="3"/>
    </row>
    <row r="1076" ht="15.75" customHeight="1">
      <c r="A1076" s="6" t="s">
        <v>5046</v>
      </c>
      <c r="B1076" s="6" t="s">
        <v>5047</v>
      </c>
      <c r="C1076" s="6"/>
      <c r="D1076" s="6"/>
      <c r="E1076" s="6" t="s">
        <v>5048</v>
      </c>
      <c r="F1076" s="3"/>
      <c r="G1076" s="8" t="s">
        <v>108</v>
      </c>
      <c r="H1076" s="6" t="s">
        <v>27</v>
      </c>
      <c r="I1076" s="6" t="s">
        <v>5049</v>
      </c>
      <c r="J1076" s="3"/>
      <c r="K1076" s="8">
        <v>2015.0</v>
      </c>
      <c r="L1076" s="7" t="s">
        <v>30</v>
      </c>
      <c r="M1076" s="6"/>
      <c r="N1076" s="6"/>
      <c r="O1076" s="6"/>
      <c r="P1076" s="3"/>
      <c r="Q1076" s="3"/>
      <c r="R1076" s="3"/>
    </row>
    <row r="1077" ht="15.75" customHeight="1">
      <c r="A1077" s="4" t="s">
        <v>5050</v>
      </c>
      <c r="B1077" s="4" t="s">
        <v>5051</v>
      </c>
      <c r="C1077" s="3"/>
      <c r="D1077" s="3"/>
      <c r="E1077" s="4" t="s">
        <v>5052</v>
      </c>
      <c r="F1077" s="9" t="s">
        <v>5053</v>
      </c>
      <c r="G1077" s="4" t="s">
        <v>260</v>
      </c>
      <c r="H1077" s="4" t="s">
        <v>261</v>
      </c>
      <c r="I1077" s="4" t="s">
        <v>2549</v>
      </c>
      <c r="J1077" s="4" t="s">
        <v>341</v>
      </c>
      <c r="K1077" s="10">
        <v>2012.0</v>
      </c>
      <c r="L1077" s="3"/>
      <c r="M1077" s="4" t="s">
        <v>263</v>
      </c>
      <c r="N1077" s="3"/>
      <c r="O1077" s="3"/>
      <c r="P1077" s="4" t="s">
        <v>8</v>
      </c>
      <c r="Q1077" s="4" t="s">
        <v>611</v>
      </c>
      <c r="R1077" s="3"/>
    </row>
    <row r="1078" ht="15.75" customHeight="1">
      <c r="A1078" s="4" t="s">
        <v>5054</v>
      </c>
      <c r="B1078" s="4" t="s">
        <v>5055</v>
      </c>
      <c r="C1078" s="3"/>
      <c r="D1078" s="3"/>
      <c r="E1078" s="4" t="s">
        <v>5056</v>
      </c>
      <c r="F1078" s="3"/>
      <c r="G1078" s="4" t="s">
        <v>41</v>
      </c>
      <c r="H1078" s="4" t="s">
        <v>261</v>
      </c>
      <c r="I1078" s="4" t="s">
        <v>5057</v>
      </c>
      <c r="J1078" s="4" t="s">
        <v>1466</v>
      </c>
      <c r="K1078" s="10">
        <v>2002.0</v>
      </c>
      <c r="L1078" s="3"/>
      <c r="M1078" s="4" t="s">
        <v>263</v>
      </c>
      <c r="N1078" s="3"/>
      <c r="O1078" s="3"/>
      <c r="P1078" s="4" t="s">
        <v>8</v>
      </c>
      <c r="Q1078" s="18" t="s">
        <v>5058</v>
      </c>
      <c r="R1078" s="3"/>
    </row>
    <row r="1079" ht="15.75" customHeight="1">
      <c r="A1079" s="6" t="s">
        <v>5059</v>
      </c>
      <c r="B1079" s="6" t="s">
        <v>5060</v>
      </c>
      <c r="C1079" s="6"/>
      <c r="D1079" s="6"/>
      <c r="E1079" s="6" t="s">
        <v>5061</v>
      </c>
      <c r="F1079" s="7" t="s">
        <v>5062</v>
      </c>
      <c r="G1079" s="8" t="s">
        <v>108</v>
      </c>
      <c r="H1079" s="6" t="s">
        <v>27</v>
      </c>
      <c r="I1079" s="6" t="s">
        <v>5063</v>
      </c>
      <c r="J1079" s="3"/>
      <c r="K1079" s="8">
        <v>2019.0</v>
      </c>
      <c r="L1079" s="21" t="s">
        <v>30</v>
      </c>
      <c r="M1079" s="3"/>
      <c r="N1079" s="3"/>
      <c r="O1079" s="3"/>
      <c r="P1079" s="6"/>
      <c r="Q1079" s="3"/>
      <c r="R1079" s="3"/>
    </row>
    <row r="1080" ht="15.75" customHeight="1">
      <c r="A1080" s="4" t="s">
        <v>5064</v>
      </c>
      <c r="B1080" s="4" t="s">
        <v>5065</v>
      </c>
      <c r="C1080" s="3"/>
      <c r="D1080" s="3"/>
      <c r="E1080" s="4" t="s">
        <v>5066</v>
      </c>
      <c r="F1080" s="9" t="s">
        <v>5067</v>
      </c>
      <c r="G1080" s="4" t="s">
        <v>26</v>
      </c>
      <c r="H1080" s="4" t="s">
        <v>261</v>
      </c>
      <c r="I1080" s="4" t="s">
        <v>610</v>
      </c>
      <c r="J1080" s="4" t="s">
        <v>341</v>
      </c>
      <c r="K1080" s="10">
        <v>2013.0</v>
      </c>
      <c r="L1080" s="3"/>
      <c r="M1080" s="4" t="s">
        <v>263</v>
      </c>
      <c r="N1080" s="3"/>
      <c r="O1080" s="3"/>
      <c r="P1080" s="4" t="s">
        <v>8</v>
      </c>
      <c r="Q1080" s="4" t="s">
        <v>611</v>
      </c>
      <c r="R1080" s="3"/>
    </row>
    <row r="1081" ht="15.75" customHeight="1">
      <c r="A1081" s="6" t="s">
        <v>5068</v>
      </c>
      <c r="B1081" s="6" t="s">
        <v>5069</v>
      </c>
      <c r="C1081" s="6"/>
      <c r="D1081" s="6"/>
      <c r="E1081" s="6" t="s">
        <v>5070</v>
      </c>
      <c r="F1081" s="7" t="s">
        <v>5071</v>
      </c>
      <c r="G1081" s="8" t="s">
        <v>108</v>
      </c>
      <c r="H1081" s="6" t="s">
        <v>27</v>
      </c>
      <c r="I1081" s="6" t="s">
        <v>5072</v>
      </c>
      <c r="J1081" s="6" t="s">
        <v>488</v>
      </c>
      <c r="K1081" s="8">
        <v>2014.0</v>
      </c>
      <c r="L1081" s="7" t="s">
        <v>30</v>
      </c>
      <c r="M1081" s="6"/>
      <c r="N1081" s="6"/>
      <c r="O1081" s="3"/>
      <c r="P1081" s="3"/>
      <c r="Q1081" s="3"/>
      <c r="R1081" s="3"/>
    </row>
    <row r="1082" ht="15.75" customHeight="1">
      <c r="A1082" s="4" t="s">
        <v>5073</v>
      </c>
      <c r="B1082" s="4" t="s">
        <v>5074</v>
      </c>
      <c r="C1082" s="4" t="s">
        <v>5075</v>
      </c>
      <c r="D1082" s="4" t="s">
        <v>5076</v>
      </c>
      <c r="E1082" s="4" t="s">
        <v>5077</v>
      </c>
      <c r="F1082" s="5" t="str">
        <f>HYPERLINK("http://dx.doi.org/10.1007/s10461-022-03648-y","http://dx.doi.org/10.1007/s10461-022-03648-y")</f>
        <v>http://dx.doi.org/10.1007/s10461-022-03648-y</v>
      </c>
      <c r="G1082" s="3"/>
      <c r="H1082" s="3"/>
      <c r="I1082" s="3"/>
      <c r="J1082" s="3"/>
      <c r="K1082" s="3"/>
      <c r="L1082" s="3"/>
      <c r="M1082" s="3"/>
      <c r="N1082" s="3"/>
      <c r="O1082" s="3"/>
      <c r="P1082" s="3"/>
      <c r="Q1082" s="3"/>
      <c r="R1082" s="3"/>
    </row>
    <row r="1083" ht="15.75" customHeight="1">
      <c r="A1083" s="4" t="s">
        <v>5078</v>
      </c>
      <c r="B1083" s="4" t="s">
        <v>5079</v>
      </c>
      <c r="C1083" s="3"/>
      <c r="D1083" s="3"/>
      <c r="E1083" s="4" t="s">
        <v>5080</v>
      </c>
      <c r="F1083" s="9" t="s">
        <v>5081</v>
      </c>
      <c r="G1083" s="4" t="s">
        <v>41</v>
      </c>
      <c r="H1083" s="4" t="s">
        <v>261</v>
      </c>
      <c r="I1083" s="4" t="s">
        <v>5082</v>
      </c>
      <c r="J1083" s="4" t="s">
        <v>488</v>
      </c>
      <c r="K1083" s="10">
        <v>2014.0</v>
      </c>
      <c r="L1083" s="3"/>
      <c r="M1083" s="4" t="s">
        <v>263</v>
      </c>
      <c r="N1083" s="3"/>
      <c r="O1083" s="3"/>
      <c r="P1083" s="4" t="s">
        <v>8</v>
      </c>
      <c r="Q1083" s="18" t="s">
        <v>489</v>
      </c>
      <c r="R1083" s="3"/>
    </row>
    <row r="1084" ht="15.75" customHeight="1">
      <c r="A1084" s="6" t="s">
        <v>5083</v>
      </c>
      <c r="B1084" s="6" t="s">
        <v>5084</v>
      </c>
      <c r="C1084" s="6"/>
      <c r="D1084" s="6"/>
      <c r="E1084" s="6" t="s">
        <v>5085</v>
      </c>
      <c r="F1084" s="7" t="s">
        <v>5086</v>
      </c>
      <c r="G1084" s="8" t="s">
        <v>108</v>
      </c>
      <c r="H1084" s="6" t="s">
        <v>27</v>
      </c>
      <c r="I1084" s="6" t="s">
        <v>5087</v>
      </c>
      <c r="J1084" s="6" t="s">
        <v>231</v>
      </c>
      <c r="K1084" s="8">
        <v>2023.0</v>
      </c>
      <c r="L1084" s="7" t="s">
        <v>30</v>
      </c>
      <c r="M1084" s="3"/>
      <c r="N1084" s="3"/>
      <c r="O1084" s="6"/>
      <c r="P1084" s="6"/>
      <c r="Q1084" s="3"/>
      <c r="R1084" s="3"/>
    </row>
    <row r="1085" ht="15.75" customHeight="1">
      <c r="A1085" s="6" t="s">
        <v>5088</v>
      </c>
      <c r="B1085" s="6" t="s">
        <v>5089</v>
      </c>
      <c r="C1085" s="6"/>
      <c r="D1085" s="6"/>
      <c r="E1085" s="6" t="s">
        <v>5090</v>
      </c>
      <c r="F1085" s="7" t="s">
        <v>5091</v>
      </c>
      <c r="G1085" s="8" t="s">
        <v>108</v>
      </c>
      <c r="H1085" s="6" t="s">
        <v>27</v>
      </c>
      <c r="I1085" s="6" t="s">
        <v>5092</v>
      </c>
      <c r="J1085" s="3"/>
      <c r="K1085" s="8">
        <v>2018.0</v>
      </c>
      <c r="L1085" s="13" t="s">
        <v>30</v>
      </c>
      <c r="M1085" s="3"/>
      <c r="N1085" s="3"/>
      <c r="O1085" s="6"/>
      <c r="P1085" s="6"/>
      <c r="Q1085" s="6"/>
      <c r="R1085" s="6"/>
    </row>
    <row r="1086" ht="15.75" customHeight="1">
      <c r="A1086" s="6" t="s">
        <v>5093</v>
      </c>
      <c r="B1086" s="6" t="s">
        <v>5094</v>
      </c>
      <c r="C1086" s="6"/>
      <c r="D1086" s="6"/>
      <c r="E1086" s="6" t="s">
        <v>5095</v>
      </c>
      <c r="F1086" s="7" t="s">
        <v>5096</v>
      </c>
      <c r="G1086" s="8" t="s">
        <v>108</v>
      </c>
      <c r="H1086" s="6" t="s">
        <v>27</v>
      </c>
      <c r="I1086" s="6" t="s">
        <v>5097</v>
      </c>
      <c r="J1086" s="6" t="s">
        <v>29</v>
      </c>
      <c r="K1086" s="8">
        <v>2014.0</v>
      </c>
      <c r="L1086" s="7" t="s">
        <v>30</v>
      </c>
      <c r="M1086" s="6"/>
      <c r="N1086" s="6"/>
      <c r="O1086" s="6"/>
      <c r="P1086" s="6"/>
      <c r="Q1086" s="3"/>
      <c r="R1086" s="3"/>
    </row>
    <row r="1087" ht="15.75" customHeight="1">
      <c r="A1087" s="6" t="s">
        <v>5098</v>
      </c>
      <c r="B1087" s="6" t="s">
        <v>5099</v>
      </c>
      <c r="C1087" s="6"/>
      <c r="D1087" s="6"/>
      <c r="E1087" s="6" t="s">
        <v>5100</v>
      </c>
      <c r="F1087" s="7" t="s">
        <v>5101</v>
      </c>
      <c r="G1087" s="8" t="s">
        <v>41</v>
      </c>
      <c r="H1087" s="6" t="s">
        <v>27</v>
      </c>
      <c r="I1087" s="6" t="s">
        <v>5102</v>
      </c>
      <c r="J1087" s="6" t="s">
        <v>341</v>
      </c>
      <c r="K1087" s="8">
        <v>2000.0</v>
      </c>
      <c r="L1087" s="7" t="s">
        <v>30</v>
      </c>
      <c r="M1087" s="6"/>
      <c r="N1087" s="3"/>
      <c r="O1087" s="3"/>
      <c r="P1087" s="3"/>
      <c r="Q1087" s="3"/>
      <c r="R1087" s="6"/>
    </row>
    <row r="1088" ht="15.75" customHeight="1">
      <c r="A1088" s="4" t="s">
        <v>5103</v>
      </c>
      <c r="B1088" s="4" t="s">
        <v>5104</v>
      </c>
      <c r="C1088" s="3"/>
      <c r="D1088" s="3"/>
      <c r="E1088" s="4" t="s">
        <v>5105</v>
      </c>
      <c r="F1088" s="9" t="s">
        <v>5106</v>
      </c>
      <c r="G1088" s="4" t="s">
        <v>260</v>
      </c>
      <c r="H1088" s="4" t="s">
        <v>261</v>
      </c>
      <c r="I1088" s="4" t="s">
        <v>4804</v>
      </c>
      <c r="J1088" s="4" t="s">
        <v>341</v>
      </c>
      <c r="K1088" s="10">
        <v>2012.0</v>
      </c>
      <c r="L1088" s="3"/>
      <c r="M1088" s="4" t="s">
        <v>263</v>
      </c>
      <c r="N1088" s="3"/>
      <c r="O1088" s="3"/>
      <c r="P1088" s="4" t="s">
        <v>8</v>
      </c>
      <c r="Q1088" s="4" t="s">
        <v>371</v>
      </c>
      <c r="R1088" s="3"/>
    </row>
    <row r="1089" ht="15.75" customHeight="1">
      <c r="A1089" s="4" t="s">
        <v>5107</v>
      </c>
      <c r="B1089" s="4" t="s">
        <v>5108</v>
      </c>
      <c r="C1089" s="4" t="s">
        <v>5109</v>
      </c>
      <c r="D1089" s="4" t="s">
        <v>5110</v>
      </c>
      <c r="E1089" s="4" t="s">
        <v>5111</v>
      </c>
      <c r="F1089" s="5" t="str">
        <f>HYPERLINK("http://dx.doi.org/10.1111/add.14620","http://dx.doi.org/10.1111/add.14620")</f>
        <v>http://dx.doi.org/10.1111/add.14620</v>
      </c>
      <c r="G1089" s="3"/>
      <c r="H1089" s="3"/>
      <c r="I1089" s="3"/>
      <c r="J1089" s="3"/>
      <c r="K1089" s="3"/>
      <c r="L1089" s="3"/>
      <c r="M1089" s="3"/>
      <c r="N1089" s="3"/>
      <c r="O1089" s="3"/>
      <c r="P1089" s="3"/>
      <c r="Q1089" s="3"/>
      <c r="R1089" s="3"/>
    </row>
    <row r="1090" ht="15.75" customHeight="1">
      <c r="A1090" s="6" t="s">
        <v>5112</v>
      </c>
      <c r="B1090" s="6" t="s">
        <v>5113</v>
      </c>
      <c r="C1090" s="6"/>
      <c r="D1090" s="6"/>
      <c r="E1090" s="6" t="s">
        <v>5114</v>
      </c>
      <c r="F1090" s="7" t="s">
        <v>5115</v>
      </c>
      <c r="G1090" s="8" t="s">
        <v>41</v>
      </c>
      <c r="H1090" s="6" t="s">
        <v>27</v>
      </c>
      <c r="I1090" s="6" t="s">
        <v>5116</v>
      </c>
      <c r="J1090" s="6" t="s">
        <v>29</v>
      </c>
      <c r="K1090" s="8">
        <v>2019.0</v>
      </c>
      <c r="L1090" s="7" t="s">
        <v>30</v>
      </c>
      <c r="M1090" s="6"/>
      <c r="N1090" s="3"/>
      <c r="O1090" s="3"/>
      <c r="P1090" s="3"/>
      <c r="Q1090" s="3"/>
      <c r="R1090" s="6"/>
    </row>
    <row r="1091" ht="15.75" customHeight="1">
      <c r="A1091" s="4" t="s">
        <v>5117</v>
      </c>
      <c r="B1091" s="4" t="s">
        <v>5118</v>
      </c>
      <c r="C1091" s="3"/>
      <c r="D1091" s="3"/>
      <c r="E1091" s="4" t="s">
        <v>33</v>
      </c>
      <c r="F1091" s="9" t="str">
        <f>"https://doi.org/"&amp;M1091</f>
        <v>https://doi.org/10.1111/add.12508</v>
      </c>
      <c r="G1091" s="10" t="s">
        <v>58</v>
      </c>
      <c r="H1091" s="10" t="s">
        <v>35</v>
      </c>
      <c r="I1091" s="4" t="s">
        <v>5119</v>
      </c>
      <c r="J1091" s="10" t="s">
        <v>33</v>
      </c>
      <c r="K1091" s="10">
        <v>2014.0</v>
      </c>
      <c r="L1091" s="10" t="s">
        <v>33</v>
      </c>
      <c r="M1091" s="4" t="s">
        <v>5120</v>
      </c>
      <c r="N1091" s="3"/>
      <c r="O1091" s="3"/>
      <c r="P1091" s="3"/>
      <c r="Q1091" s="3"/>
      <c r="R1091" s="3"/>
    </row>
    <row r="1092" ht="15.75" customHeight="1">
      <c r="A1092" s="6" t="s">
        <v>5121</v>
      </c>
      <c r="B1092" s="6" t="s">
        <v>5122</v>
      </c>
      <c r="C1092" s="6"/>
      <c r="D1092" s="6"/>
      <c r="E1092" s="6" t="s">
        <v>5123</v>
      </c>
      <c r="F1092" s="7" t="s">
        <v>5124</v>
      </c>
      <c r="G1092" s="8" t="s">
        <v>108</v>
      </c>
      <c r="H1092" s="6" t="s">
        <v>27</v>
      </c>
      <c r="I1092" s="6" t="s">
        <v>5125</v>
      </c>
      <c r="J1092" s="6" t="s">
        <v>341</v>
      </c>
      <c r="K1092" s="8">
        <v>2014.0</v>
      </c>
      <c r="L1092" s="7" t="s">
        <v>30</v>
      </c>
      <c r="M1092" s="6"/>
      <c r="N1092" s="3"/>
      <c r="O1092" s="3"/>
      <c r="P1092" s="3"/>
      <c r="Q1092" s="3"/>
      <c r="R1092" s="3"/>
    </row>
    <row r="1093" ht="15.75" customHeight="1">
      <c r="A1093" s="4" t="s">
        <v>5126</v>
      </c>
      <c r="B1093" s="4" t="s">
        <v>5127</v>
      </c>
      <c r="C1093" s="3"/>
      <c r="D1093" s="3"/>
      <c r="E1093" s="4" t="s">
        <v>5128</v>
      </c>
      <c r="F1093" s="3"/>
      <c r="G1093" s="4" t="s">
        <v>260</v>
      </c>
      <c r="H1093" s="4" t="s">
        <v>261</v>
      </c>
      <c r="I1093" s="4" t="s">
        <v>5129</v>
      </c>
      <c r="J1093" s="4" t="s">
        <v>938</v>
      </c>
      <c r="K1093" s="10">
        <v>2016.0</v>
      </c>
      <c r="L1093" s="3"/>
      <c r="M1093" s="4" t="s">
        <v>263</v>
      </c>
      <c r="N1093" s="3"/>
      <c r="O1093" s="3"/>
      <c r="P1093" s="4" t="s">
        <v>8</v>
      </c>
      <c r="Q1093" s="4" t="s">
        <v>5129</v>
      </c>
      <c r="R1093" s="3"/>
    </row>
    <row r="1094" ht="15.75" customHeight="1">
      <c r="A1094" s="4" t="s">
        <v>5130</v>
      </c>
      <c r="B1094" s="4" t="s">
        <v>5131</v>
      </c>
      <c r="C1094" s="3"/>
      <c r="D1094" s="3"/>
      <c r="E1094" s="4" t="s">
        <v>5132</v>
      </c>
      <c r="F1094" s="9" t="s">
        <v>5133</v>
      </c>
      <c r="G1094" s="4" t="s">
        <v>260</v>
      </c>
      <c r="H1094" s="4" t="s">
        <v>261</v>
      </c>
      <c r="I1094" s="4" t="s">
        <v>3233</v>
      </c>
      <c r="J1094" s="4" t="s">
        <v>295</v>
      </c>
      <c r="K1094" s="10">
        <v>2018.0</v>
      </c>
      <c r="L1094" s="3"/>
      <c r="M1094" s="4" t="s">
        <v>263</v>
      </c>
      <c r="N1094" s="3"/>
      <c r="O1094" s="3"/>
      <c r="P1094" s="4" t="s">
        <v>8</v>
      </c>
      <c r="Q1094" s="4" t="s">
        <v>1319</v>
      </c>
      <c r="R1094" s="3"/>
    </row>
    <row r="1095" ht="15.75" customHeight="1">
      <c r="A1095" s="4" t="s">
        <v>5134</v>
      </c>
      <c r="B1095" s="4" t="s">
        <v>5135</v>
      </c>
      <c r="C1095" s="3"/>
      <c r="D1095" s="3"/>
      <c r="E1095" s="4" t="s">
        <v>33</v>
      </c>
      <c r="F1095" s="9" t="str">
        <f>"https://doi.org/"&amp;M1095</f>
        <v>https://doi.org/10.1016/j.josat.2023.208956</v>
      </c>
      <c r="G1095" s="10" t="s">
        <v>34</v>
      </c>
      <c r="H1095" s="10" t="s">
        <v>35</v>
      </c>
      <c r="I1095" s="4" t="s">
        <v>5136</v>
      </c>
      <c r="J1095" s="4" t="s">
        <v>33</v>
      </c>
      <c r="K1095" s="10">
        <v>2023.0</v>
      </c>
      <c r="L1095" s="3"/>
      <c r="M1095" s="4" t="s">
        <v>5137</v>
      </c>
      <c r="N1095" s="3"/>
      <c r="O1095" s="3"/>
      <c r="P1095" s="3"/>
      <c r="Q1095" s="3"/>
      <c r="R1095" s="3"/>
    </row>
    <row r="1096" ht="15.75" customHeight="1">
      <c r="A1096" s="4" t="s">
        <v>5138</v>
      </c>
      <c r="B1096" s="4" t="s">
        <v>5139</v>
      </c>
      <c r="C1096" s="4" t="s">
        <v>5140</v>
      </c>
      <c r="D1096" s="4" t="s">
        <v>5141</v>
      </c>
      <c r="E1096" s="4" t="s">
        <v>5142</v>
      </c>
      <c r="F1096" s="5" t="str">
        <f>HYPERLINK("http://dx.doi.org/10.1016/S0145-2134(03)00169-8","http://dx.doi.org/10.1016/S0145-2134(03)00169-8")</f>
        <v>http://dx.doi.org/10.1016/S0145-2134(03)00169-8</v>
      </c>
      <c r="G1096" s="3"/>
      <c r="H1096" s="3"/>
      <c r="I1096" s="3"/>
      <c r="J1096" s="3"/>
      <c r="K1096" s="3"/>
      <c r="L1096" s="3"/>
      <c r="M1096" s="3"/>
      <c r="N1096" s="3"/>
      <c r="O1096" s="3"/>
      <c r="P1096" s="3"/>
      <c r="Q1096" s="3"/>
      <c r="R1096" s="3"/>
    </row>
    <row r="1097" ht="15.75" customHeight="1">
      <c r="A1097" s="6" t="s">
        <v>5143</v>
      </c>
      <c r="B1097" s="6" t="s">
        <v>5144</v>
      </c>
      <c r="C1097" s="6"/>
      <c r="D1097" s="6"/>
      <c r="E1097" s="3"/>
      <c r="F1097" s="7" t="s">
        <v>5145</v>
      </c>
      <c r="G1097" s="8" t="s">
        <v>41</v>
      </c>
      <c r="H1097" s="6" t="s">
        <v>27</v>
      </c>
      <c r="I1097" s="6" t="s">
        <v>5146</v>
      </c>
      <c r="J1097" s="6" t="s">
        <v>341</v>
      </c>
      <c r="K1097" s="8">
        <v>2003.0</v>
      </c>
      <c r="L1097" s="7" t="s">
        <v>30</v>
      </c>
      <c r="M1097" s="6"/>
      <c r="N1097" s="3"/>
      <c r="O1097" s="3"/>
      <c r="P1097" s="3"/>
      <c r="Q1097" s="3"/>
      <c r="R1097" s="6"/>
    </row>
    <row r="1098" ht="15.75" customHeight="1">
      <c r="A1098" s="4" t="s">
        <v>5147</v>
      </c>
      <c r="B1098" s="4" t="s">
        <v>5148</v>
      </c>
      <c r="C1098" s="3" t="s">
        <v>425</v>
      </c>
      <c r="D1098" s="4" t="s">
        <v>5149</v>
      </c>
      <c r="E1098" s="4" t="s">
        <v>5150</v>
      </c>
      <c r="F1098" s="5" t="str">
        <f>HYPERLINK("http://dx.doi.org/10.1080/87565641.2021.1986044","http://dx.doi.org/10.1080/87565641.2021.1986044")</f>
        <v>http://dx.doi.org/10.1080/87565641.2021.1986044</v>
      </c>
      <c r="G1098" s="3"/>
      <c r="H1098" s="3"/>
      <c r="I1098" s="3"/>
      <c r="J1098" s="3"/>
      <c r="K1098" s="3"/>
      <c r="L1098" s="3"/>
      <c r="M1098" s="3"/>
      <c r="N1098" s="3"/>
      <c r="O1098" s="3"/>
      <c r="P1098" s="3"/>
      <c r="Q1098" s="3"/>
      <c r="R1098" s="3"/>
    </row>
    <row r="1099" ht="15.75" customHeight="1">
      <c r="A1099" s="6" t="s">
        <v>5151</v>
      </c>
      <c r="B1099" s="6" t="s">
        <v>5152</v>
      </c>
      <c r="C1099" s="6"/>
      <c r="D1099" s="6"/>
      <c r="E1099" s="6" t="s">
        <v>5153</v>
      </c>
      <c r="F1099" s="3"/>
      <c r="G1099" s="8" t="s">
        <v>108</v>
      </c>
      <c r="H1099" s="6" t="s">
        <v>27</v>
      </c>
      <c r="I1099" s="6" t="s">
        <v>5154</v>
      </c>
      <c r="J1099" s="6" t="s">
        <v>341</v>
      </c>
      <c r="K1099" s="8">
        <v>2003.0</v>
      </c>
      <c r="L1099" s="7" t="s">
        <v>30</v>
      </c>
      <c r="M1099" s="6"/>
      <c r="N1099" s="6"/>
      <c r="O1099" s="6"/>
      <c r="P1099" s="3"/>
      <c r="Q1099" s="3"/>
      <c r="R1099" s="3"/>
    </row>
    <row r="1100" ht="15.75" customHeight="1">
      <c r="A1100" s="4" t="s">
        <v>5155</v>
      </c>
      <c r="B1100" s="4" t="s">
        <v>5156</v>
      </c>
      <c r="C1100" s="3"/>
      <c r="D1100" s="3"/>
      <c r="E1100" s="4" t="s">
        <v>33</v>
      </c>
      <c r="F1100" s="9" t="str">
        <f>"https://doi.org/"&amp;M1100</f>
        <v>https://doi.org/10.1016/j.psychres.2013.06.010</v>
      </c>
      <c r="G1100" s="10" t="s">
        <v>83</v>
      </c>
      <c r="H1100" s="10" t="s">
        <v>35</v>
      </c>
      <c r="I1100" s="4" t="s">
        <v>4786</v>
      </c>
      <c r="J1100" s="10" t="s">
        <v>33</v>
      </c>
      <c r="K1100" s="10">
        <v>2013.0</v>
      </c>
      <c r="L1100" s="3"/>
      <c r="M1100" s="4" t="s">
        <v>5157</v>
      </c>
      <c r="N1100" s="3"/>
      <c r="O1100" s="3"/>
      <c r="P1100" s="3"/>
      <c r="Q1100" s="3"/>
      <c r="R1100" s="3"/>
    </row>
    <row r="1101" ht="15.75" customHeight="1">
      <c r="A1101" s="6" t="s">
        <v>5158</v>
      </c>
      <c r="B1101" s="6" t="s">
        <v>5159</v>
      </c>
      <c r="C1101" s="6"/>
      <c r="D1101" s="6"/>
      <c r="E1101" s="6" t="s">
        <v>5160</v>
      </c>
      <c r="F1101" s="7" t="s">
        <v>5161</v>
      </c>
      <c r="G1101" s="8" t="s">
        <v>108</v>
      </c>
      <c r="H1101" s="6" t="s">
        <v>27</v>
      </c>
      <c r="I1101" s="6" t="s">
        <v>5162</v>
      </c>
      <c r="J1101" s="6"/>
      <c r="K1101" s="8">
        <v>2007.0</v>
      </c>
      <c r="L1101" s="7" t="s">
        <v>30</v>
      </c>
      <c r="M1101" s="3"/>
      <c r="N1101" s="3"/>
      <c r="O1101" s="3"/>
      <c r="P1101" s="3"/>
      <c r="Q1101" s="3"/>
      <c r="R1101" s="3"/>
    </row>
    <row r="1102" ht="15.75" customHeight="1">
      <c r="A1102" s="6" t="s">
        <v>5163</v>
      </c>
      <c r="B1102" s="6" t="s">
        <v>5164</v>
      </c>
      <c r="C1102" s="6"/>
      <c r="D1102" s="6"/>
      <c r="E1102" s="6" t="s">
        <v>5165</v>
      </c>
      <c r="F1102" s="7" t="s">
        <v>5166</v>
      </c>
      <c r="G1102" s="8" t="s">
        <v>108</v>
      </c>
      <c r="H1102" s="6" t="s">
        <v>27</v>
      </c>
      <c r="I1102" s="6" t="s">
        <v>5167</v>
      </c>
      <c r="J1102" s="6" t="s">
        <v>341</v>
      </c>
      <c r="K1102" s="8">
        <v>2019.0</v>
      </c>
      <c r="L1102" s="7" t="s">
        <v>30</v>
      </c>
      <c r="M1102" s="6"/>
      <c r="N1102" s="6"/>
      <c r="O1102" s="3"/>
      <c r="P1102" s="6"/>
      <c r="Q1102" s="6"/>
      <c r="R1102" s="6"/>
    </row>
    <row r="1103" ht="15.75" customHeight="1">
      <c r="A1103" s="6" t="s">
        <v>5168</v>
      </c>
      <c r="B1103" s="6" t="s">
        <v>5169</v>
      </c>
      <c r="C1103" s="6"/>
      <c r="D1103" s="6"/>
      <c r="E1103" s="6" t="s">
        <v>5170</v>
      </c>
      <c r="F1103" s="7" t="s">
        <v>5171</v>
      </c>
      <c r="G1103" s="8" t="s">
        <v>108</v>
      </c>
      <c r="H1103" s="6" t="s">
        <v>27</v>
      </c>
      <c r="I1103" s="6" t="s">
        <v>5172</v>
      </c>
      <c r="J1103" s="6" t="s">
        <v>29</v>
      </c>
      <c r="K1103" s="8">
        <v>2023.0</v>
      </c>
      <c r="L1103" s="7" t="s">
        <v>30</v>
      </c>
      <c r="M1103" s="6"/>
      <c r="N1103" s="6"/>
      <c r="O1103" s="6"/>
      <c r="P1103" s="6"/>
      <c r="Q1103" s="6"/>
      <c r="R1103" s="6"/>
    </row>
    <row r="1104" ht="15.75" customHeight="1">
      <c r="A1104" s="6" t="s">
        <v>5173</v>
      </c>
      <c r="B1104" s="6" t="s">
        <v>5174</v>
      </c>
      <c r="C1104" s="6"/>
      <c r="D1104" s="6"/>
      <c r="E1104" s="6" t="s">
        <v>5175</v>
      </c>
      <c r="F1104" s="7" t="s">
        <v>5176</v>
      </c>
      <c r="G1104" s="8" t="s">
        <v>108</v>
      </c>
      <c r="H1104" s="6" t="s">
        <v>27</v>
      </c>
      <c r="I1104" s="6" t="s">
        <v>5177</v>
      </c>
      <c r="J1104" s="6" t="s">
        <v>341</v>
      </c>
      <c r="K1104" s="8">
        <v>2020.0</v>
      </c>
      <c r="L1104" s="7" t="s">
        <v>30</v>
      </c>
      <c r="M1104" s="6"/>
      <c r="N1104" s="6"/>
      <c r="O1104" s="6"/>
      <c r="P1104" s="3"/>
      <c r="Q1104" s="3"/>
      <c r="R1104" s="3"/>
    </row>
    <row r="1105" ht="15.75" customHeight="1">
      <c r="A1105" s="6" t="s">
        <v>5178</v>
      </c>
      <c r="B1105" s="6" t="s">
        <v>5179</v>
      </c>
      <c r="C1105" s="6"/>
      <c r="D1105" s="6"/>
      <c r="E1105" s="6" t="s">
        <v>5180</v>
      </c>
      <c r="F1105" s="3"/>
      <c r="G1105" s="8" t="s">
        <v>108</v>
      </c>
      <c r="H1105" s="6" t="s">
        <v>27</v>
      </c>
      <c r="I1105" s="6" t="s">
        <v>3900</v>
      </c>
      <c r="J1105" s="6" t="s">
        <v>149</v>
      </c>
      <c r="K1105" s="8">
        <v>2017.0</v>
      </c>
      <c r="L1105" s="7" t="s">
        <v>30</v>
      </c>
      <c r="M1105" s="3"/>
      <c r="N1105" s="3"/>
      <c r="O1105" s="3"/>
      <c r="P1105" s="3"/>
      <c r="Q1105" s="3"/>
      <c r="R1105" s="3"/>
    </row>
    <row r="1106" ht="15.75" customHeight="1">
      <c r="A1106" s="6" t="s">
        <v>5181</v>
      </c>
      <c r="B1106" s="6" t="s">
        <v>5182</v>
      </c>
      <c r="C1106" s="6"/>
      <c r="D1106" s="6"/>
      <c r="E1106" s="6" t="s">
        <v>5183</v>
      </c>
      <c r="F1106" s="7" t="s">
        <v>5184</v>
      </c>
      <c r="G1106" s="8" t="s">
        <v>108</v>
      </c>
      <c r="H1106" s="6" t="s">
        <v>27</v>
      </c>
      <c r="I1106" s="6" t="s">
        <v>5185</v>
      </c>
      <c r="J1106" s="6"/>
      <c r="K1106" s="8">
        <v>2008.0</v>
      </c>
      <c r="L1106" s="7" t="s">
        <v>30</v>
      </c>
      <c r="M1106" s="3"/>
      <c r="N1106" s="3"/>
      <c r="O1106" s="3"/>
      <c r="P1106" s="3"/>
      <c r="Q1106" s="3"/>
      <c r="R1106" s="3"/>
    </row>
    <row r="1107" ht="15.75" customHeight="1">
      <c r="A1107" s="4" t="s">
        <v>5186</v>
      </c>
      <c r="B1107" s="4" t="s">
        <v>5187</v>
      </c>
      <c r="C1107" s="3"/>
      <c r="D1107" s="3"/>
      <c r="E1107" s="4" t="s">
        <v>5188</v>
      </c>
      <c r="F1107" s="9" t="s">
        <v>5189</v>
      </c>
      <c r="G1107" s="4" t="s">
        <v>41</v>
      </c>
      <c r="H1107" s="4" t="s">
        <v>261</v>
      </c>
      <c r="I1107" s="4" t="s">
        <v>4804</v>
      </c>
      <c r="J1107" s="4" t="s">
        <v>341</v>
      </c>
      <c r="K1107" s="10">
        <v>2007.0</v>
      </c>
      <c r="L1107" s="3"/>
      <c r="M1107" s="4" t="s">
        <v>263</v>
      </c>
      <c r="N1107" s="3"/>
      <c r="O1107" s="3"/>
      <c r="P1107" s="4" t="s">
        <v>8</v>
      </c>
      <c r="Q1107" s="18" t="s">
        <v>371</v>
      </c>
      <c r="R1107" s="3"/>
    </row>
    <row r="1108" ht="15.75" customHeight="1">
      <c r="A1108" s="4" t="s">
        <v>5190</v>
      </c>
      <c r="B1108" s="4" t="s">
        <v>5191</v>
      </c>
      <c r="C1108" s="3"/>
      <c r="D1108" s="3"/>
      <c r="E1108" s="4" t="s">
        <v>33</v>
      </c>
      <c r="F1108" s="9" t="str">
        <f>"https://doi.org/"&amp;M1108</f>
        <v>https://doi.org/10.1097/YCT.0000000000000804</v>
      </c>
      <c r="G1108" s="10" t="s">
        <v>48</v>
      </c>
      <c r="H1108" s="10" t="s">
        <v>35</v>
      </c>
      <c r="I1108" s="4" t="s">
        <v>5192</v>
      </c>
      <c r="J1108" s="4" t="s">
        <v>33</v>
      </c>
      <c r="K1108" s="10">
        <v>2022.0</v>
      </c>
      <c r="L1108" s="3" t="s">
        <v>33</v>
      </c>
      <c r="M1108" s="4" t="s">
        <v>5193</v>
      </c>
      <c r="N1108" s="3"/>
      <c r="O1108" s="3"/>
      <c r="P1108" s="3"/>
      <c r="Q1108" s="3"/>
      <c r="R1108" s="3"/>
    </row>
    <row r="1109" ht="15.75" customHeight="1">
      <c r="A1109" s="6" t="s">
        <v>5194</v>
      </c>
      <c r="B1109" s="6" t="s">
        <v>5195</v>
      </c>
      <c r="C1109" s="6"/>
      <c r="D1109" s="6"/>
      <c r="E1109" s="6" t="s">
        <v>5196</v>
      </c>
      <c r="F1109" s="7" t="s">
        <v>5197</v>
      </c>
      <c r="G1109" s="8" t="s">
        <v>108</v>
      </c>
      <c r="H1109" s="6" t="s">
        <v>27</v>
      </c>
      <c r="I1109" s="6" t="s">
        <v>5198</v>
      </c>
      <c r="J1109" s="3"/>
      <c r="K1109" s="8">
        <v>2022.0</v>
      </c>
      <c r="L1109" s="23" t="s">
        <v>30</v>
      </c>
      <c r="M1109" s="3"/>
      <c r="N1109" s="6"/>
      <c r="O1109" s="6"/>
      <c r="P1109" s="3"/>
      <c r="Q1109" s="6"/>
      <c r="R1109" s="3"/>
    </row>
    <row r="1110" ht="15.75" customHeight="1">
      <c r="A1110" s="4" t="s">
        <v>5199</v>
      </c>
      <c r="B1110" s="4" t="s">
        <v>5200</v>
      </c>
      <c r="C1110" s="3"/>
      <c r="D1110" s="3"/>
      <c r="E1110" s="4" t="s">
        <v>5201</v>
      </c>
      <c r="F1110" s="9" t="s">
        <v>5202</v>
      </c>
      <c r="G1110" s="4" t="s">
        <v>260</v>
      </c>
      <c r="H1110" s="4" t="s">
        <v>261</v>
      </c>
      <c r="I1110" s="4" t="s">
        <v>2831</v>
      </c>
      <c r="J1110" s="4" t="s">
        <v>149</v>
      </c>
      <c r="K1110" s="10">
        <v>2016.0</v>
      </c>
      <c r="L1110" s="3"/>
      <c r="M1110" s="4" t="s">
        <v>1383</v>
      </c>
      <c r="N1110" s="3"/>
      <c r="O1110" s="3"/>
      <c r="P1110" s="4" t="s">
        <v>8</v>
      </c>
      <c r="Q1110" s="4" t="s">
        <v>264</v>
      </c>
      <c r="R1110" s="3"/>
    </row>
    <row r="1111" ht="15.75" customHeight="1">
      <c r="A1111" s="6" t="s">
        <v>5203</v>
      </c>
      <c r="B1111" s="6" t="s">
        <v>5204</v>
      </c>
      <c r="C1111" s="6"/>
      <c r="D1111" s="6"/>
      <c r="E1111" s="6" t="s">
        <v>5205</v>
      </c>
      <c r="F1111" s="7" t="s">
        <v>5206</v>
      </c>
      <c r="G1111" s="8" t="s">
        <v>48</v>
      </c>
      <c r="H1111" s="6" t="s">
        <v>27</v>
      </c>
      <c r="I1111" s="6" t="s">
        <v>5207</v>
      </c>
      <c r="J1111" s="6" t="s">
        <v>1694</v>
      </c>
      <c r="K1111" s="8">
        <v>2022.0</v>
      </c>
      <c r="L1111" s="7" t="s">
        <v>30</v>
      </c>
      <c r="M1111" s="6"/>
      <c r="N1111" s="6"/>
      <c r="O1111" s="6"/>
      <c r="P1111" s="3"/>
      <c r="Q1111" s="6"/>
      <c r="R1111" s="3"/>
    </row>
    <row r="1112" ht="15.75" customHeight="1">
      <c r="A1112" s="6" t="s">
        <v>5208</v>
      </c>
      <c r="B1112" s="6" t="s">
        <v>5209</v>
      </c>
      <c r="C1112" s="6"/>
      <c r="D1112" s="6"/>
      <c r="E1112" s="6" t="s">
        <v>5210</v>
      </c>
      <c r="F1112" s="7" t="s">
        <v>5211</v>
      </c>
      <c r="G1112" s="8" t="s">
        <v>108</v>
      </c>
      <c r="H1112" s="6" t="s">
        <v>27</v>
      </c>
      <c r="I1112" s="6" t="s">
        <v>5212</v>
      </c>
      <c r="J1112" s="6" t="s">
        <v>29</v>
      </c>
      <c r="K1112" s="8">
        <v>2021.0</v>
      </c>
      <c r="L1112" s="13" t="s">
        <v>30</v>
      </c>
      <c r="M1112" s="6"/>
      <c r="N1112" s="6"/>
      <c r="O1112" s="6"/>
      <c r="P1112" s="6"/>
      <c r="Q1112" s="6"/>
      <c r="R1112" s="6"/>
    </row>
    <row r="1113" ht="15.75" customHeight="1">
      <c r="A1113" s="4" t="s">
        <v>5213</v>
      </c>
      <c r="B1113" s="4" t="s">
        <v>5214</v>
      </c>
      <c r="C1113" s="3"/>
      <c r="D1113" s="3"/>
      <c r="E1113" s="4" t="s">
        <v>33</v>
      </c>
      <c r="F1113" s="9" t="str">
        <f>"https://doi.org/"&amp;M1113</f>
        <v>https://doi.org/10.1101/2023.07.02.547427</v>
      </c>
      <c r="G1113" s="10" t="s">
        <v>26</v>
      </c>
      <c r="H1113" s="10" t="s">
        <v>35</v>
      </c>
      <c r="I1113" s="4" t="s">
        <v>5215</v>
      </c>
      <c r="J1113" s="4" t="s">
        <v>33</v>
      </c>
      <c r="K1113" s="10">
        <v>2023.0</v>
      </c>
      <c r="L1113" s="10" t="s">
        <v>33</v>
      </c>
      <c r="M1113" s="4" t="s">
        <v>5216</v>
      </c>
      <c r="N1113" s="3"/>
      <c r="O1113" s="3"/>
      <c r="P1113" s="3"/>
      <c r="Q1113" s="3"/>
      <c r="R1113" s="3"/>
    </row>
    <row r="1114" ht="15.75" customHeight="1">
      <c r="A1114" s="6" t="s">
        <v>5217</v>
      </c>
      <c r="B1114" s="6" t="s">
        <v>5218</v>
      </c>
      <c r="C1114" s="6"/>
      <c r="D1114" s="6"/>
      <c r="E1114" s="6" t="s">
        <v>5219</v>
      </c>
      <c r="F1114" s="7" t="s">
        <v>5220</v>
      </c>
      <c r="G1114" s="8" t="s">
        <v>108</v>
      </c>
      <c r="H1114" s="6" t="s">
        <v>27</v>
      </c>
      <c r="I1114" s="6" t="s">
        <v>5221</v>
      </c>
      <c r="J1114" s="6" t="s">
        <v>341</v>
      </c>
      <c r="K1114" s="8">
        <v>2021.0</v>
      </c>
      <c r="L1114" s="21" t="s">
        <v>30</v>
      </c>
      <c r="M1114" s="6"/>
      <c r="N1114" s="3"/>
      <c r="O1114" s="6"/>
      <c r="P1114" s="6"/>
      <c r="Q1114" s="3"/>
      <c r="R1114" s="6"/>
    </row>
    <row r="1115" ht="15.75" customHeight="1">
      <c r="A1115" s="6" t="s">
        <v>5222</v>
      </c>
      <c r="B1115" s="6" t="s">
        <v>5223</v>
      </c>
      <c r="C1115" s="6"/>
      <c r="D1115" s="6"/>
      <c r="E1115" s="6" t="s">
        <v>5224</v>
      </c>
      <c r="F1115" s="7" t="s">
        <v>5225</v>
      </c>
      <c r="G1115" s="8" t="s">
        <v>108</v>
      </c>
      <c r="H1115" s="6" t="s">
        <v>27</v>
      </c>
      <c r="I1115" s="6" t="s">
        <v>5226</v>
      </c>
      <c r="J1115" s="6" t="s">
        <v>231</v>
      </c>
      <c r="K1115" s="8">
        <v>2021.0</v>
      </c>
      <c r="L1115" s="7" t="s">
        <v>30</v>
      </c>
      <c r="M1115" s="29"/>
      <c r="N1115" s="6"/>
      <c r="O1115" s="6"/>
      <c r="P1115" s="6"/>
      <c r="Q1115" s="3"/>
      <c r="R1115" s="3"/>
    </row>
    <row r="1116" ht="15.75" customHeight="1">
      <c r="A1116" s="4" t="s">
        <v>5227</v>
      </c>
      <c r="B1116" s="4" t="s">
        <v>5228</v>
      </c>
      <c r="C1116" s="3"/>
      <c r="D1116" s="3"/>
      <c r="E1116" s="4" t="s">
        <v>5229</v>
      </c>
      <c r="F1116" s="9" t="s">
        <v>5230</v>
      </c>
      <c r="G1116" s="4" t="s">
        <v>26</v>
      </c>
      <c r="H1116" s="4" t="s">
        <v>261</v>
      </c>
      <c r="I1116" s="4" t="s">
        <v>610</v>
      </c>
      <c r="J1116" s="4" t="s">
        <v>341</v>
      </c>
      <c r="K1116" s="10">
        <v>2023.0</v>
      </c>
      <c r="L1116" s="3"/>
      <c r="M1116" s="4" t="s">
        <v>8</v>
      </c>
      <c r="N1116" s="3"/>
      <c r="O1116" s="3"/>
      <c r="P1116" s="4" t="s">
        <v>8</v>
      </c>
      <c r="Q1116" s="4" t="s">
        <v>611</v>
      </c>
      <c r="R1116" s="3"/>
    </row>
    <row r="1117" ht="15.75" customHeight="1">
      <c r="A1117" s="6" t="s">
        <v>5231</v>
      </c>
      <c r="B1117" s="6" t="s">
        <v>5232</v>
      </c>
      <c r="C1117" s="6"/>
      <c r="D1117" s="6"/>
      <c r="E1117" s="6" t="s">
        <v>5233</v>
      </c>
      <c r="F1117" s="7" t="s">
        <v>5234</v>
      </c>
      <c r="G1117" s="8" t="s">
        <v>108</v>
      </c>
      <c r="H1117" s="6" t="s">
        <v>27</v>
      </c>
      <c r="I1117" s="6" t="s">
        <v>5235</v>
      </c>
      <c r="J1117" s="3"/>
      <c r="K1117" s="8">
        <v>2010.0</v>
      </c>
      <c r="L1117" s="7" t="s">
        <v>30</v>
      </c>
      <c r="M1117" s="3"/>
      <c r="N1117" s="3"/>
      <c r="O1117" s="6"/>
      <c r="P1117" s="6"/>
      <c r="Q1117" s="6"/>
      <c r="R1117" s="6"/>
    </row>
    <row r="1118" ht="15.75" customHeight="1">
      <c r="A1118" s="6" t="s">
        <v>5236</v>
      </c>
      <c r="B1118" s="6" t="s">
        <v>5237</v>
      </c>
      <c r="C1118" s="6"/>
      <c r="D1118" s="6"/>
      <c r="E1118" s="6" t="s">
        <v>5238</v>
      </c>
      <c r="F1118" s="7" t="s">
        <v>5239</v>
      </c>
      <c r="G1118" s="8" t="s">
        <v>108</v>
      </c>
      <c r="H1118" s="6" t="s">
        <v>27</v>
      </c>
      <c r="I1118" s="6" t="s">
        <v>5240</v>
      </c>
      <c r="J1118" s="3"/>
      <c r="K1118" s="8">
        <v>2010.0</v>
      </c>
      <c r="L1118" s="7" t="s">
        <v>30</v>
      </c>
      <c r="M1118" s="3"/>
      <c r="N1118" s="3"/>
      <c r="O1118" s="6"/>
      <c r="P1118" s="6"/>
      <c r="Q1118" s="6"/>
      <c r="R1118" s="6"/>
    </row>
    <row r="1119" ht="15.75" customHeight="1">
      <c r="A1119" s="4" t="s">
        <v>5241</v>
      </c>
      <c r="B1119" s="4" t="s">
        <v>5242</v>
      </c>
      <c r="C1119" s="3"/>
      <c r="D1119" s="3"/>
      <c r="E1119" s="4" t="s">
        <v>5243</v>
      </c>
      <c r="F1119" s="9" t="s">
        <v>5244</v>
      </c>
      <c r="G1119" s="4" t="s">
        <v>58</v>
      </c>
      <c r="H1119" s="4" t="s">
        <v>293</v>
      </c>
      <c r="I1119" s="4" t="s">
        <v>5245</v>
      </c>
      <c r="J1119" s="4" t="s">
        <v>295</v>
      </c>
      <c r="K1119" s="4" t="s">
        <v>263</v>
      </c>
      <c r="L1119" s="3"/>
      <c r="M1119" s="3"/>
      <c r="N1119" s="4" t="s">
        <v>8</v>
      </c>
      <c r="O1119" s="4" t="s">
        <v>5246</v>
      </c>
      <c r="P1119" s="10">
        <v>2001.0</v>
      </c>
      <c r="Q1119" s="3"/>
      <c r="R1119" s="10">
        <v>110.0</v>
      </c>
    </row>
    <row r="1120" ht="15.75" customHeight="1">
      <c r="A1120" s="4" t="s">
        <v>5247</v>
      </c>
      <c r="B1120" s="4" t="s">
        <v>5248</v>
      </c>
      <c r="C1120" s="3"/>
      <c r="D1120" s="3"/>
      <c r="E1120" s="4" t="s">
        <v>33</v>
      </c>
      <c r="F1120" s="9" t="str">
        <f>"https://doi.org/"&amp;M1120</f>
        <v>https://doi.org/10.3109/00207450108986555</v>
      </c>
      <c r="G1120" s="10" t="s">
        <v>34</v>
      </c>
      <c r="H1120" s="10" t="s">
        <v>35</v>
      </c>
      <c r="I1120" s="4" t="s">
        <v>5249</v>
      </c>
      <c r="J1120" s="4" t="s">
        <v>33</v>
      </c>
      <c r="K1120" s="10">
        <v>2001.0</v>
      </c>
      <c r="L1120" s="3"/>
      <c r="M1120" s="4" t="s">
        <v>5250</v>
      </c>
      <c r="N1120" s="3"/>
      <c r="O1120" s="3"/>
      <c r="P1120" s="3"/>
      <c r="Q1120" s="3"/>
      <c r="R1120" s="3"/>
    </row>
    <row r="1121" ht="15.75" customHeight="1">
      <c r="A1121" s="4" t="s">
        <v>5251</v>
      </c>
      <c r="B1121" s="4" t="s">
        <v>5252</v>
      </c>
      <c r="C1121" s="3"/>
      <c r="D1121" s="3"/>
      <c r="E1121" s="4" t="s">
        <v>5253</v>
      </c>
      <c r="F1121" s="9" t="s">
        <v>5254</v>
      </c>
      <c r="G1121" s="4" t="s">
        <v>260</v>
      </c>
      <c r="H1121" s="4" t="s">
        <v>261</v>
      </c>
      <c r="I1121" s="4" t="s">
        <v>694</v>
      </c>
      <c r="J1121" s="4" t="s">
        <v>341</v>
      </c>
      <c r="K1121" s="10">
        <v>2006.0</v>
      </c>
      <c r="L1121" s="3"/>
      <c r="M1121" s="4" t="s">
        <v>263</v>
      </c>
      <c r="N1121" s="3"/>
      <c r="O1121" s="3"/>
      <c r="P1121" s="4" t="s">
        <v>8</v>
      </c>
      <c r="Q1121" s="4" t="s">
        <v>611</v>
      </c>
      <c r="R1121" s="3"/>
    </row>
    <row r="1122" ht="15.75" customHeight="1">
      <c r="A1122" s="6" t="s">
        <v>5255</v>
      </c>
      <c r="B1122" s="6" t="s">
        <v>5256</v>
      </c>
      <c r="C1122" s="6"/>
      <c r="D1122" s="6"/>
      <c r="E1122" s="6" t="s">
        <v>5257</v>
      </c>
      <c r="F1122" s="7" t="s">
        <v>5258</v>
      </c>
      <c r="G1122" s="8" t="s">
        <v>108</v>
      </c>
      <c r="H1122" s="6" t="s">
        <v>27</v>
      </c>
      <c r="I1122" s="6" t="s">
        <v>5259</v>
      </c>
      <c r="J1122" s="6" t="s">
        <v>149</v>
      </c>
      <c r="K1122" s="8">
        <v>2020.0</v>
      </c>
      <c r="L1122" s="7" t="s">
        <v>30</v>
      </c>
      <c r="M1122" s="6"/>
      <c r="N1122" s="6"/>
      <c r="O1122" s="6"/>
      <c r="P1122" s="3"/>
      <c r="Q1122" s="3"/>
      <c r="R1122" s="3"/>
    </row>
    <row r="1123" ht="15.75" customHeight="1">
      <c r="A1123" s="4" t="s">
        <v>5260</v>
      </c>
      <c r="B1123" s="4" t="s">
        <v>5261</v>
      </c>
      <c r="C1123" s="3"/>
      <c r="D1123" s="3"/>
      <c r="E1123" s="4" t="s">
        <v>33</v>
      </c>
      <c r="F1123" s="9" t="str">
        <f>"https://doi.org/"&amp;M1123</f>
        <v>https://doi.org/10.1177/1049732311422238</v>
      </c>
      <c r="G1123" s="10" t="s">
        <v>83</v>
      </c>
      <c r="H1123" s="10" t="s">
        <v>35</v>
      </c>
      <c r="I1123" s="4" t="s">
        <v>5262</v>
      </c>
      <c r="J1123" s="10" t="s">
        <v>33</v>
      </c>
      <c r="K1123" s="10">
        <v>2012.0</v>
      </c>
      <c r="L1123" s="3"/>
      <c r="M1123" s="4" t="s">
        <v>5263</v>
      </c>
      <c r="N1123" s="3"/>
      <c r="O1123" s="3"/>
      <c r="P1123" s="3"/>
      <c r="Q1123" s="3"/>
      <c r="R1123" s="3"/>
    </row>
    <row r="1124" ht="15.75" customHeight="1">
      <c r="A1124" s="6" t="s">
        <v>5264</v>
      </c>
      <c r="B1124" s="6" t="s">
        <v>5265</v>
      </c>
      <c r="C1124" s="6"/>
      <c r="D1124" s="6"/>
      <c r="E1124" s="6" t="s">
        <v>5266</v>
      </c>
      <c r="F1124" s="7" t="s">
        <v>5267</v>
      </c>
      <c r="G1124" s="8" t="s">
        <v>108</v>
      </c>
      <c r="H1124" s="6" t="s">
        <v>27</v>
      </c>
      <c r="I1124" s="6" t="s">
        <v>5268</v>
      </c>
      <c r="J1124" s="6" t="s">
        <v>341</v>
      </c>
      <c r="K1124" s="8">
        <v>2021.0</v>
      </c>
      <c r="L1124" s="13" t="s">
        <v>30</v>
      </c>
      <c r="M1124" s="6"/>
      <c r="N1124" s="6"/>
      <c r="O1124" s="6"/>
      <c r="P1124" s="6"/>
      <c r="Q1124" s="3"/>
      <c r="R1124" s="6"/>
    </row>
    <row r="1125" ht="15.75" customHeight="1">
      <c r="A1125" s="6" t="s">
        <v>5269</v>
      </c>
      <c r="B1125" s="6" t="s">
        <v>5270</v>
      </c>
      <c r="C1125" s="6"/>
      <c r="D1125" s="6"/>
      <c r="E1125" s="6" t="s">
        <v>5271</v>
      </c>
      <c r="F1125" s="7" t="s">
        <v>4440</v>
      </c>
      <c r="G1125" s="8" t="s">
        <v>108</v>
      </c>
      <c r="H1125" s="6" t="s">
        <v>27</v>
      </c>
      <c r="I1125" s="6" t="s">
        <v>5272</v>
      </c>
      <c r="J1125" s="6" t="s">
        <v>149</v>
      </c>
      <c r="K1125" s="8">
        <v>2022.0</v>
      </c>
      <c r="L1125" s="7" t="s">
        <v>30</v>
      </c>
      <c r="M1125" s="6"/>
      <c r="N1125" s="6"/>
      <c r="O1125" s="3"/>
      <c r="P1125" s="3"/>
      <c r="Q1125" s="3"/>
      <c r="R1125" s="3"/>
    </row>
    <row r="1126" ht="15.75" customHeight="1">
      <c r="A1126" s="4" t="s">
        <v>5273</v>
      </c>
      <c r="B1126" s="4" t="s">
        <v>5274</v>
      </c>
      <c r="C1126" s="3"/>
      <c r="D1126" s="3"/>
      <c r="E1126" s="4" t="s">
        <v>5275</v>
      </c>
      <c r="F1126" s="9" t="s">
        <v>5276</v>
      </c>
      <c r="G1126" s="4" t="s">
        <v>260</v>
      </c>
      <c r="H1126" s="4" t="s">
        <v>261</v>
      </c>
      <c r="I1126" s="4" t="s">
        <v>262</v>
      </c>
      <c r="J1126" s="4" t="s">
        <v>149</v>
      </c>
      <c r="K1126" s="10">
        <v>2005.0</v>
      </c>
      <c r="L1126" s="3"/>
      <c r="M1126" s="4" t="s">
        <v>263</v>
      </c>
      <c r="N1126" s="3"/>
      <c r="O1126" s="3"/>
      <c r="P1126" s="4" t="s">
        <v>8</v>
      </c>
      <c r="Q1126" s="4" t="s">
        <v>264</v>
      </c>
      <c r="R1126" s="3"/>
    </row>
    <row r="1127" ht="15.75" customHeight="1">
      <c r="A1127" s="6" t="s">
        <v>5277</v>
      </c>
      <c r="B1127" s="6" t="s">
        <v>5278</v>
      </c>
      <c r="C1127" s="6"/>
      <c r="D1127" s="6"/>
      <c r="E1127" s="6" t="s">
        <v>5279</v>
      </c>
      <c r="F1127" s="7" t="s">
        <v>5280</v>
      </c>
      <c r="G1127" s="8" t="s">
        <v>108</v>
      </c>
      <c r="H1127" s="6" t="s">
        <v>27</v>
      </c>
      <c r="I1127" s="6" t="s">
        <v>5281</v>
      </c>
      <c r="J1127" s="6" t="s">
        <v>149</v>
      </c>
      <c r="K1127" s="8">
        <v>2019.0</v>
      </c>
      <c r="L1127" s="7" t="s">
        <v>30</v>
      </c>
      <c r="M1127" s="6"/>
      <c r="N1127" s="3"/>
      <c r="O1127" s="3"/>
      <c r="P1127" s="6"/>
      <c r="Q1127" s="3"/>
      <c r="R1127" s="3"/>
    </row>
    <row r="1128" ht="15.75" customHeight="1">
      <c r="A1128" s="6" t="s">
        <v>5282</v>
      </c>
      <c r="B1128" s="6" t="s">
        <v>5283</v>
      </c>
      <c r="C1128" s="6"/>
      <c r="D1128" s="6"/>
      <c r="E1128" s="6" t="s">
        <v>5284</v>
      </c>
      <c r="F1128" s="7" t="s">
        <v>5285</v>
      </c>
      <c r="G1128" s="8" t="s">
        <v>108</v>
      </c>
      <c r="H1128" s="6" t="s">
        <v>27</v>
      </c>
      <c r="I1128" s="6" t="s">
        <v>5286</v>
      </c>
      <c r="J1128" s="6" t="s">
        <v>341</v>
      </c>
      <c r="K1128" s="8">
        <v>2021.0</v>
      </c>
      <c r="L1128" s="7" t="s">
        <v>30</v>
      </c>
      <c r="M1128" s="14"/>
      <c r="N1128" s="6"/>
      <c r="O1128" s="6"/>
      <c r="P1128" s="6"/>
      <c r="Q1128" s="3"/>
      <c r="R1128" s="3"/>
    </row>
    <row r="1129" ht="15.75" customHeight="1">
      <c r="A1129" s="4" t="s">
        <v>5287</v>
      </c>
      <c r="B1129" s="4" t="s">
        <v>5288</v>
      </c>
      <c r="C1129" s="3"/>
      <c r="D1129" s="3"/>
      <c r="E1129" s="4" t="s">
        <v>5289</v>
      </c>
      <c r="F1129" s="9" t="s">
        <v>5290</v>
      </c>
      <c r="G1129" s="4" t="s">
        <v>260</v>
      </c>
      <c r="H1129" s="4" t="s">
        <v>261</v>
      </c>
      <c r="I1129" s="4" t="s">
        <v>5291</v>
      </c>
      <c r="J1129" s="4" t="s">
        <v>149</v>
      </c>
      <c r="K1129" s="10">
        <v>2013.0</v>
      </c>
      <c r="L1129" s="3"/>
      <c r="M1129" s="4" t="s">
        <v>263</v>
      </c>
      <c r="N1129" s="3"/>
      <c r="O1129" s="3"/>
      <c r="P1129" s="4" t="s">
        <v>8</v>
      </c>
      <c r="Q1129" s="4" t="s">
        <v>264</v>
      </c>
      <c r="R1129" s="3"/>
    </row>
    <row r="1130" ht="15.75" customHeight="1">
      <c r="A1130" s="6" t="s">
        <v>5292</v>
      </c>
      <c r="B1130" s="6" t="s">
        <v>5293</v>
      </c>
      <c r="C1130" s="6"/>
      <c r="D1130" s="6"/>
      <c r="E1130" s="6" t="s">
        <v>5294</v>
      </c>
      <c r="F1130" s="3"/>
      <c r="G1130" s="8" t="s">
        <v>108</v>
      </c>
      <c r="H1130" s="6" t="s">
        <v>27</v>
      </c>
      <c r="I1130" s="6" t="s">
        <v>5295</v>
      </c>
      <c r="J1130" s="6" t="s">
        <v>3055</v>
      </c>
      <c r="K1130" s="8">
        <v>1994.0</v>
      </c>
      <c r="L1130" s="7" t="s">
        <v>30</v>
      </c>
      <c r="M1130" s="3"/>
      <c r="N1130" s="3"/>
      <c r="O1130" s="3"/>
      <c r="P1130" s="3"/>
      <c r="Q1130" s="3"/>
      <c r="R1130" s="3"/>
    </row>
    <row r="1131" ht="15.75" customHeight="1">
      <c r="A1131" s="4" t="s">
        <v>5296</v>
      </c>
      <c r="B1131" s="4" t="s">
        <v>5297</v>
      </c>
      <c r="C1131" s="3"/>
      <c r="D1131" s="3"/>
      <c r="E1131" s="4" t="s">
        <v>33</v>
      </c>
      <c r="F1131" s="9" t="str">
        <f>"https://doi.org/"&amp;M1131</f>
        <v>https://doi.org/10.1007/s10508-014-0279-1</v>
      </c>
      <c r="G1131" s="10" t="s">
        <v>83</v>
      </c>
      <c r="H1131" s="10" t="s">
        <v>35</v>
      </c>
      <c r="I1131" s="4" t="s">
        <v>5298</v>
      </c>
      <c r="J1131" s="10" t="s">
        <v>33</v>
      </c>
      <c r="K1131" s="10">
        <v>2015.0</v>
      </c>
      <c r="L1131" s="3"/>
      <c r="M1131" s="4" t="s">
        <v>5299</v>
      </c>
      <c r="N1131" s="3"/>
      <c r="O1131" s="3"/>
      <c r="P1131" s="3"/>
      <c r="Q1131" s="3"/>
      <c r="R1131" s="3"/>
    </row>
    <row r="1132" ht="15.75" customHeight="1">
      <c r="A1132" s="6" t="s">
        <v>5300</v>
      </c>
      <c r="B1132" s="6" t="s">
        <v>5301</v>
      </c>
      <c r="C1132" s="6"/>
      <c r="D1132" s="6"/>
      <c r="E1132" s="6" t="s">
        <v>5302</v>
      </c>
      <c r="F1132" s="7" t="s">
        <v>5303</v>
      </c>
      <c r="G1132" s="8" t="s">
        <v>108</v>
      </c>
      <c r="H1132" s="6" t="s">
        <v>27</v>
      </c>
      <c r="I1132" s="6" t="s">
        <v>5304</v>
      </c>
      <c r="J1132" s="3"/>
      <c r="K1132" s="8">
        <v>2018.0</v>
      </c>
      <c r="L1132" s="21" t="s">
        <v>30</v>
      </c>
      <c r="M1132" s="3"/>
      <c r="N1132" s="3"/>
      <c r="O1132" s="6"/>
      <c r="P1132" s="6"/>
      <c r="Q1132" s="6"/>
      <c r="R1132" s="6"/>
    </row>
    <row r="1133" ht="15.75" customHeight="1">
      <c r="A1133" s="6" t="s">
        <v>5305</v>
      </c>
      <c r="B1133" s="6" t="s">
        <v>5306</v>
      </c>
      <c r="C1133" s="6"/>
      <c r="D1133" s="6"/>
      <c r="E1133" s="6" t="s">
        <v>5307</v>
      </c>
      <c r="F1133" s="7" t="s">
        <v>5308</v>
      </c>
      <c r="G1133" s="8" t="s">
        <v>108</v>
      </c>
      <c r="H1133" s="6" t="s">
        <v>27</v>
      </c>
      <c r="I1133" s="6" t="s">
        <v>5309</v>
      </c>
      <c r="J1133" s="3"/>
      <c r="K1133" s="8">
        <v>2014.0</v>
      </c>
      <c r="L1133" s="7" t="s">
        <v>30</v>
      </c>
      <c r="M1133" s="3"/>
      <c r="N1133" s="3"/>
      <c r="O1133" s="3"/>
      <c r="P1133" s="3"/>
      <c r="Q1133" s="3"/>
      <c r="R1133" s="3"/>
    </row>
    <row r="1134" ht="15.75" customHeight="1">
      <c r="A1134" s="4" t="s">
        <v>5310</v>
      </c>
      <c r="B1134" s="4" t="s">
        <v>5311</v>
      </c>
      <c r="C1134" s="3"/>
      <c r="D1134" s="3"/>
      <c r="E1134" s="4" t="s">
        <v>33</v>
      </c>
      <c r="F1134" s="9" t="str">
        <f>"https://doi.org/"&amp;M1134</f>
        <v>https://doi.org/10.4088/jcp.08m04011</v>
      </c>
      <c r="G1134" s="10" t="s">
        <v>83</v>
      </c>
      <c r="H1134" s="10" t="s">
        <v>35</v>
      </c>
      <c r="I1134" s="4" t="s">
        <v>5312</v>
      </c>
      <c r="J1134" s="10" t="s">
        <v>33</v>
      </c>
      <c r="K1134" s="10">
        <v>2009.0</v>
      </c>
      <c r="L1134" s="3"/>
      <c r="M1134" s="4" t="s">
        <v>5313</v>
      </c>
      <c r="N1134" s="3"/>
      <c r="O1134" s="3"/>
      <c r="P1134" s="3"/>
      <c r="Q1134" s="3"/>
      <c r="R1134" s="3"/>
    </row>
    <row r="1135" ht="15.75" customHeight="1">
      <c r="A1135" s="4" t="s">
        <v>5314</v>
      </c>
      <c r="B1135" s="4" t="s">
        <v>5315</v>
      </c>
      <c r="C1135" s="3"/>
      <c r="D1135" s="3"/>
      <c r="E1135" s="4" t="s">
        <v>5316</v>
      </c>
      <c r="F1135" s="9" t="s">
        <v>5317</v>
      </c>
      <c r="G1135" s="4" t="s">
        <v>260</v>
      </c>
      <c r="H1135" s="4" t="s">
        <v>261</v>
      </c>
      <c r="I1135" s="4" t="s">
        <v>2549</v>
      </c>
      <c r="J1135" s="4" t="s">
        <v>341</v>
      </c>
      <c r="K1135" s="10">
        <v>2015.0</v>
      </c>
      <c r="L1135" s="3"/>
      <c r="M1135" s="4" t="s">
        <v>263</v>
      </c>
      <c r="N1135" s="3"/>
      <c r="O1135" s="3"/>
      <c r="P1135" s="4" t="s">
        <v>8</v>
      </c>
      <c r="Q1135" s="4" t="s">
        <v>611</v>
      </c>
      <c r="R1135" s="3"/>
    </row>
    <row r="1136" ht="15.75" customHeight="1">
      <c r="A1136" s="6" t="s">
        <v>5318</v>
      </c>
      <c r="B1136" s="6" t="s">
        <v>5319</v>
      </c>
      <c r="C1136" s="6"/>
      <c r="D1136" s="6"/>
      <c r="E1136" s="6" t="s">
        <v>5320</v>
      </c>
      <c r="F1136" s="3"/>
      <c r="G1136" s="8" t="s">
        <v>214</v>
      </c>
      <c r="H1136" s="6" t="s">
        <v>27</v>
      </c>
      <c r="I1136" s="6" t="s">
        <v>5321</v>
      </c>
      <c r="J1136" s="6" t="s">
        <v>29</v>
      </c>
      <c r="K1136" s="8">
        <v>1977.0</v>
      </c>
      <c r="L1136" s="7" t="s">
        <v>30</v>
      </c>
      <c r="M1136" s="3"/>
      <c r="N1136" s="3"/>
      <c r="O1136" s="3"/>
      <c r="P1136" s="3"/>
      <c r="Q1136" s="3"/>
      <c r="R1136" s="3"/>
    </row>
    <row r="1137" ht="15.75" customHeight="1">
      <c r="A1137" s="6" t="s">
        <v>5322</v>
      </c>
      <c r="B1137" s="6" t="s">
        <v>5323</v>
      </c>
      <c r="C1137" s="6"/>
      <c r="D1137" s="6"/>
      <c r="E1137" s="6" t="s">
        <v>5324</v>
      </c>
      <c r="F1137" s="7" t="s">
        <v>5325</v>
      </c>
      <c r="G1137" s="8" t="s">
        <v>108</v>
      </c>
      <c r="H1137" s="6" t="s">
        <v>27</v>
      </c>
      <c r="I1137" s="6" t="s">
        <v>5326</v>
      </c>
      <c r="J1137" s="3"/>
      <c r="K1137" s="8">
        <v>2022.0</v>
      </c>
      <c r="L1137" s="13" t="s">
        <v>30</v>
      </c>
      <c r="M1137" s="6"/>
      <c r="N1137" s="6"/>
      <c r="O1137" s="6"/>
      <c r="P1137" s="3"/>
      <c r="Q1137" s="6"/>
      <c r="R1137" s="3"/>
    </row>
    <row r="1138" ht="15.75" customHeight="1">
      <c r="A1138" s="4" t="s">
        <v>5327</v>
      </c>
      <c r="B1138" s="4" t="s">
        <v>5328</v>
      </c>
      <c r="C1138" s="3"/>
      <c r="D1138" s="3"/>
      <c r="E1138" s="10" t="s">
        <v>33</v>
      </c>
      <c r="F1138" s="9" t="str">
        <f>"https://doi.org/"&amp;M1138</f>
        <v>https://doi.org/10.1080/10550490490459924</v>
      </c>
      <c r="G1138" s="10" t="s">
        <v>41</v>
      </c>
      <c r="H1138" s="10" t="s">
        <v>35</v>
      </c>
      <c r="I1138" s="4" t="s">
        <v>5329</v>
      </c>
      <c r="J1138" s="10" t="s">
        <v>33</v>
      </c>
      <c r="K1138" s="10">
        <v>2004.0</v>
      </c>
      <c r="L1138" s="4" t="s">
        <v>33</v>
      </c>
      <c r="M1138" s="4" t="s">
        <v>5330</v>
      </c>
      <c r="N1138" s="11"/>
      <c r="O1138" s="3"/>
      <c r="P1138" s="3"/>
      <c r="Q1138" s="12"/>
      <c r="R1138" s="3"/>
    </row>
    <row r="1139" ht="15.75" customHeight="1">
      <c r="A1139" s="6" t="s">
        <v>5331</v>
      </c>
      <c r="B1139" s="6" t="s">
        <v>5332</v>
      </c>
      <c r="C1139" s="6"/>
      <c r="D1139" s="6"/>
      <c r="E1139" s="6" t="s">
        <v>5333</v>
      </c>
      <c r="F1139" s="7" t="s">
        <v>5334</v>
      </c>
      <c r="G1139" s="8" t="s">
        <v>108</v>
      </c>
      <c r="H1139" s="6" t="s">
        <v>27</v>
      </c>
      <c r="I1139" s="6" t="s">
        <v>5335</v>
      </c>
      <c r="J1139" s="6" t="s">
        <v>29</v>
      </c>
      <c r="K1139" s="8">
        <v>2022.0</v>
      </c>
      <c r="L1139" s="7" t="s">
        <v>30</v>
      </c>
      <c r="M1139" s="6"/>
      <c r="N1139" s="6"/>
      <c r="O1139" s="3"/>
      <c r="P1139" s="6"/>
      <c r="Q1139" s="6"/>
      <c r="R1139" s="6"/>
    </row>
    <row r="1140" ht="15.75" customHeight="1">
      <c r="A1140" s="4" t="s">
        <v>5336</v>
      </c>
      <c r="B1140" s="4" t="s">
        <v>5337</v>
      </c>
      <c r="C1140" s="3"/>
      <c r="D1140" s="3"/>
      <c r="E1140" s="10" t="s">
        <v>33</v>
      </c>
      <c r="F1140" s="9" t="str">
        <f>"https://doi.org/"&amp;M1140</f>
        <v>https://doi.org/10.1007/s10461-023-04156-3</v>
      </c>
      <c r="G1140" s="10" t="s">
        <v>41</v>
      </c>
      <c r="H1140" s="10" t="s">
        <v>35</v>
      </c>
      <c r="I1140" s="4" t="s">
        <v>5338</v>
      </c>
      <c r="J1140" s="10" t="s">
        <v>33</v>
      </c>
      <c r="K1140" s="10">
        <v>2023.0</v>
      </c>
      <c r="L1140" s="4" t="s">
        <v>33</v>
      </c>
      <c r="M1140" s="4" t="s">
        <v>5339</v>
      </c>
      <c r="N1140" s="11"/>
      <c r="O1140" s="3"/>
      <c r="P1140" s="3"/>
      <c r="Q1140" s="12"/>
      <c r="R1140" s="3"/>
    </row>
    <row r="1141" ht="15.75" customHeight="1">
      <c r="A1141" s="6" t="s">
        <v>5340</v>
      </c>
      <c r="B1141" s="6" t="s">
        <v>5341</v>
      </c>
      <c r="C1141" s="6"/>
      <c r="D1141" s="6"/>
      <c r="E1141" s="6" t="s">
        <v>5342</v>
      </c>
      <c r="F1141" s="3"/>
      <c r="G1141" s="8" t="s">
        <v>108</v>
      </c>
      <c r="H1141" s="6" t="s">
        <v>27</v>
      </c>
      <c r="I1141" s="6" t="s">
        <v>3952</v>
      </c>
      <c r="J1141" s="6" t="s">
        <v>149</v>
      </c>
      <c r="K1141" s="8">
        <v>2019.0</v>
      </c>
      <c r="L1141" s="7" t="s">
        <v>30</v>
      </c>
      <c r="M1141" s="6"/>
      <c r="N1141" s="3"/>
      <c r="O1141" s="3"/>
      <c r="P1141" s="6"/>
      <c r="Q1141" s="3"/>
      <c r="R1141" s="6"/>
    </row>
    <row r="1142" ht="15.75" customHeight="1">
      <c r="A1142" s="6" t="s">
        <v>5343</v>
      </c>
      <c r="B1142" s="6" t="s">
        <v>5344</v>
      </c>
      <c r="C1142" s="6"/>
      <c r="D1142" s="6"/>
      <c r="E1142" s="6" t="s">
        <v>5345</v>
      </c>
      <c r="F1142" s="7" t="s">
        <v>5346</v>
      </c>
      <c r="G1142" s="8" t="s">
        <v>108</v>
      </c>
      <c r="H1142" s="6" t="s">
        <v>27</v>
      </c>
      <c r="I1142" s="6" t="s">
        <v>5347</v>
      </c>
      <c r="J1142" s="6" t="s">
        <v>149</v>
      </c>
      <c r="K1142" s="8">
        <v>2023.0</v>
      </c>
      <c r="L1142" s="7" t="s">
        <v>30</v>
      </c>
      <c r="M1142" s="3"/>
      <c r="N1142" s="3"/>
      <c r="O1142" s="3"/>
      <c r="P1142" s="3"/>
      <c r="Q1142" s="6"/>
      <c r="R1142" s="3"/>
    </row>
    <row r="1143" ht="15.75" customHeight="1">
      <c r="A1143" s="4" t="s">
        <v>5348</v>
      </c>
      <c r="B1143" s="4" t="s">
        <v>5349</v>
      </c>
      <c r="C1143" s="3"/>
      <c r="D1143" s="3"/>
      <c r="E1143" s="4" t="s">
        <v>5350</v>
      </c>
      <c r="F1143" s="9" t="s">
        <v>5351</v>
      </c>
      <c r="G1143" s="4" t="s">
        <v>260</v>
      </c>
      <c r="H1143" s="4" t="s">
        <v>261</v>
      </c>
      <c r="I1143" s="4" t="s">
        <v>5245</v>
      </c>
      <c r="J1143" s="4" t="s">
        <v>341</v>
      </c>
      <c r="K1143" s="10">
        <v>2002.0</v>
      </c>
      <c r="L1143" s="3"/>
      <c r="M1143" s="4" t="s">
        <v>263</v>
      </c>
      <c r="N1143" s="3"/>
      <c r="O1143" s="3"/>
      <c r="P1143" s="4" t="s">
        <v>8</v>
      </c>
      <c r="Q1143" s="4" t="s">
        <v>611</v>
      </c>
      <c r="R1143" s="3"/>
    </row>
    <row r="1144" ht="15.75" customHeight="1">
      <c r="A1144" s="4" t="s">
        <v>5352</v>
      </c>
      <c r="B1144" s="4" t="s">
        <v>5353</v>
      </c>
      <c r="C1144" s="4" t="s">
        <v>5354</v>
      </c>
      <c r="D1144" s="4" t="s">
        <v>5355</v>
      </c>
      <c r="E1144" s="4" t="s">
        <v>5356</v>
      </c>
      <c r="F1144" s="5" t="str">
        <f>HYPERLINK("http://dx.doi.org/10.1016/j.drugalcdep.2006.11.002","http://dx.doi.org/10.1016/j.drugalcdep.2006.11.002")</f>
        <v>http://dx.doi.org/10.1016/j.drugalcdep.2006.11.002</v>
      </c>
      <c r="G1144" s="3"/>
      <c r="H1144" s="3"/>
      <c r="I1144" s="3"/>
      <c r="J1144" s="3"/>
      <c r="K1144" s="3"/>
      <c r="L1144" s="3"/>
      <c r="M1144" s="3"/>
      <c r="N1144" s="3"/>
      <c r="O1144" s="3"/>
      <c r="P1144" s="3"/>
      <c r="Q1144" s="3"/>
      <c r="R1144" s="3"/>
    </row>
    <row r="1145" ht="15.75" customHeight="1">
      <c r="A1145" s="4" t="s">
        <v>5357</v>
      </c>
      <c r="B1145" s="4" t="s">
        <v>5358</v>
      </c>
      <c r="C1145" s="3"/>
      <c r="D1145" s="3"/>
      <c r="E1145" s="4" t="s">
        <v>5359</v>
      </c>
      <c r="F1145" s="9" t="s">
        <v>5360</v>
      </c>
      <c r="G1145" s="4" t="s">
        <v>260</v>
      </c>
      <c r="H1145" s="4" t="s">
        <v>261</v>
      </c>
      <c r="I1145" s="4" t="s">
        <v>1329</v>
      </c>
      <c r="J1145" s="4" t="s">
        <v>341</v>
      </c>
      <c r="K1145" s="10">
        <v>2018.0</v>
      </c>
      <c r="L1145" s="3"/>
      <c r="M1145" s="4" t="s">
        <v>263</v>
      </c>
      <c r="N1145" s="3"/>
      <c r="O1145" s="3"/>
      <c r="P1145" s="4" t="s">
        <v>8</v>
      </c>
      <c r="Q1145" s="4" t="s">
        <v>611</v>
      </c>
      <c r="R1145" s="3"/>
    </row>
    <row r="1146" ht="15.75" customHeight="1">
      <c r="A1146" s="6" t="s">
        <v>5361</v>
      </c>
      <c r="B1146" s="6" t="s">
        <v>5362</v>
      </c>
      <c r="C1146" s="6"/>
      <c r="D1146" s="6"/>
      <c r="E1146" s="6" t="s">
        <v>5363</v>
      </c>
      <c r="F1146" s="7" t="s">
        <v>5364</v>
      </c>
      <c r="G1146" s="8" t="s">
        <v>108</v>
      </c>
      <c r="H1146" s="6" t="s">
        <v>27</v>
      </c>
      <c r="I1146" s="6" t="s">
        <v>5365</v>
      </c>
      <c r="J1146" s="6" t="s">
        <v>29</v>
      </c>
      <c r="K1146" s="8">
        <v>2021.0</v>
      </c>
      <c r="L1146" s="13" t="s">
        <v>30</v>
      </c>
      <c r="M1146" s="6"/>
      <c r="N1146" s="6"/>
      <c r="O1146" s="6"/>
      <c r="P1146" s="6"/>
      <c r="Q1146" s="3"/>
      <c r="R1146" s="6"/>
    </row>
    <row r="1147" ht="15.75" customHeight="1">
      <c r="A1147" s="4" t="s">
        <v>5366</v>
      </c>
      <c r="B1147" s="4" t="s">
        <v>5367</v>
      </c>
      <c r="C1147" s="3"/>
      <c r="D1147" s="3"/>
      <c r="E1147" s="4" t="s">
        <v>5368</v>
      </c>
      <c r="F1147" s="3"/>
      <c r="G1147" s="4" t="s">
        <v>41</v>
      </c>
      <c r="H1147" s="4" t="s">
        <v>261</v>
      </c>
      <c r="I1147" s="3"/>
      <c r="J1147" s="4" t="s">
        <v>295</v>
      </c>
      <c r="K1147" s="10">
        <v>2022.0</v>
      </c>
      <c r="L1147" s="3"/>
      <c r="M1147" s="4" t="s">
        <v>586</v>
      </c>
      <c r="N1147" s="3"/>
      <c r="O1147" s="3"/>
      <c r="P1147" s="4" t="s">
        <v>587</v>
      </c>
      <c r="Q1147" s="18" t="s">
        <v>588</v>
      </c>
      <c r="R1147" s="3"/>
    </row>
    <row r="1148" ht="15.75" customHeight="1">
      <c r="A1148" s="4" t="s">
        <v>5369</v>
      </c>
      <c r="B1148" s="4" t="s">
        <v>5370</v>
      </c>
      <c r="C1148" s="3" t="s">
        <v>425</v>
      </c>
      <c r="D1148" s="4" t="s">
        <v>5371</v>
      </c>
      <c r="E1148" s="4" t="s">
        <v>5372</v>
      </c>
      <c r="F1148" s="5" t="str">
        <f>HYPERLINK("http://dx.doi.org/10.1016/j.neuron.2021.11.022","http://dx.doi.org/10.1016/j.neuron.2021.11.022")</f>
        <v>http://dx.doi.org/10.1016/j.neuron.2021.11.022</v>
      </c>
      <c r="G1148" s="3"/>
      <c r="H1148" s="3"/>
      <c r="I1148" s="3"/>
      <c r="J1148" s="3"/>
      <c r="K1148" s="3"/>
      <c r="L1148" s="3"/>
      <c r="M1148" s="3"/>
      <c r="N1148" s="3"/>
      <c r="O1148" s="3"/>
      <c r="P1148" s="3"/>
      <c r="Q1148" s="3"/>
      <c r="R1148" s="3"/>
    </row>
    <row r="1149" ht="15.75" customHeight="1">
      <c r="A1149" s="4" t="s">
        <v>5373</v>
      </c>
      <c r="B1149" s="4" t="s">
        <v>5374</v>
      </c>
      <c r="C1149" s="4" t="s">
        <v>5375</v>
      </c>
      <c r="D1149" s="4" t="s">
        <v>5376</v>
      </c>
      <c r="E1149" s="4" t="s">
        <v>5377</v>
      </c>
      <c r="F1149" s="5" t="str">
        <f>HYPERLINK("http://dx.doi.org/10.1097/00002030-199305000-00017","http://dx.doi.org/10.1097/00002030-199305000-00017")</f>
        <v>http://dx.doi.org/10.1097/00002030-199305000-00017</v>
      </c>
      <c r="G1149" s="3"/>
      <c r="H1149" s="3"/>
      <c r="I1149" s="3"/>
      <c r="J1149" s="3"/>
      <c r="K1149" s="3"/>
      <c r="L1149" s="3"/>
      <c r="M1149" s="3"/>
      <c r="N1149" s="3"/>
      <c r="O1149" s="3"/>
      <c r="P1149" s="3"/>
      <c r="Q1149" s="3"/>
      <c r="R1149" s="3"/>
    </row>
    <row r="1150" ht="15.75" customHeight="1">
      <c r="A1150" s="6" t="s">
        <v>5378</v>
      </c>
      <c r="B1150" s="6" t="s">
        <v>5379</v>
      </c>
      <c r="C1150" s="6"/>
      <c r="D1150" s="6"/>
      <c r="E1150" s="6" t="s">
        <v>5380</v>
      </c>
      <c r="F1150" s="7" t="s">
        <v>5381</v>
      </c>
      <c r="G1150" s="8" t="s">
        <v>108</v>
      </c>
      <c r="H1150" s="6" t="s">
        <v>27</v>
      </c>
      <c r="I1150" s="6" t="s">
        <v>5382</v>
      </c>
      <c r="J1150" s="6" t="s">
        <v>341</v>
      </c>
      <c r="K1150" s="8">
        <v>2023.0</v>
      </c>
      <c r="L1150" s="7" t="s">
        <v>30</v>
      </c>
      <c r="M1150" s="3"/>
      <c r="N1150" s="3"/>
      <c r="O1150" s="3"/>
      <c r="P1150" s="3"/>
      <c r="Q1150" s="6"/>
      <c r="R1150" s="3"/>
    </row>
    <row r="1151" ht="15.75" customHeight="1">
      <c r="A1151" s="4" t="s">
        <v>5383</v>
      </c>
      <c r="B1151" s="4" t="s">
        <v>5384</v>
      </c>
      <c r="C1151" s="3"/>
      <c r="D1151" s="3"/>
      <c r="E1151" s="4" t="s">
        <v>5385</v>
      </c>
      <c r="F1151" s="9" t="s">
        <v>5386</v>
      </c>
      <c r="G1151" s="4" t="s">
        <v>260</v>
      </c>
      <c r="H1151" s="4" t="s">
        <v>261</v>
      </c>
      <c r="I1151" s="4" t="s">
        <v>3180</v>
      </c>
      <c r="J1151" s="4" t="s">
        <v>231</v>
      </c>
      <c r="K1151" s="10">
        <v>2006.0</v>
      </c>
      <c r="L1151" s="3"/>
      <c r="M1151" s="4" t="s">
        <v>263</v>
      </c>
      <c r="N1151" s="3"/>
      <c r="O1151" s="3"/>
      <c r="P1151" s="4" t="s">
        <v>8</v>
      </c>
      <c r="Q1151" s="4" t="s">
        <v>3181</v>
      </c>
      <c r="R1151" s="3"/>
    </row>
    <row r="1152" ht="15.75" customHeight="1">
      <c r="A1152" s="4" t="s">
        <v>5387</v>
      </c>
      <c r="B1152" s="4" t="s">
        <v>5388</v>
      </c>
      <c r="C1152" s="3"/>
      <c r="D1152" s="3"/>
      <c r="E1152" s="4" t="s">
        <v>33</v>
      </c>
      <c r="F1152" s="9" t="str">
        <f>"https://doi.org/"&amp;M1152</f>
        <v>https://doi.org/10.1177/0886260519831374</v>
      </c>
      <c r="G1152" s="10" t="s">
        <v>83</v>
      </c>
      <c r="H1152" s="10" t="s">
        <v>35</v>
      </c>
      <c r="I1152" s="4" t="s">
        <v>5389</v>
      </c>
      <c r="J1152" s="10" t="s">
        <v>33</v>
      </c>
      <c r="K1152" s="10">
        <v>2021.0</v>
      </c>
      <c r="L1152" s="3"/>
      <c r="M1152" s="4" t="s">
        <v>5390</v>
      </c>
      <c r="N1152" s="3"/>
      <c r="O1152" s="3"/>
      <c r="P1152" s="3"/>
      <c r="Q1152" s="3"/>
      <c r="R1152" s="3"/>
    </row>
    <row r="1153" ht="15.75" customHeight="1">
      <c r="A1153" s="6" t="s">
        <v>5391</v>
      </c>
      <c r="B1153" s="6" t="s">
        <v>5392</v>
      </c>
      <c r="C1153" s="6"/>
      <c r="D1153" s="6"/>
      <c r="E1153" s="6" t="s">
        <v>5393</v>
      </c>
      <c r="F1153" s="7" t="s">
        <v>5394</v>
      </c>
      <c r="G1153" s="8" t="s">
        <v>108</v>
      </c>
      <c r="H1153" s="6" t="s">
        <v>27</v>
      </c>
      <c r="I1153" s="6" t="s">
        <v>5395</v>
      </c>
      <c r="J1153" s="6"/>
      <c r="K1153" s="8">
        <v>2019.0</v>
      </c>
      <c r="L1153" s="13" t="s">
        <v>30</v>
      </c>
      <c r="M1153" s="3"/>
      <c r="N1153" s="3"/>
      <c r="O1153" s="3"/>
      <c r="P1153" s="3"/>
      <c r="Q1153" s="3"/>
      <c r="R1153" s="3"/>
    </row>
    <row r="1154" ht="15.75" customHeight="1">
      <c r="A1154" s="6" t="s">
        <v>5396</v>
      </c>
      <c r="B1154" s="6" t="s">
        <v>5397</v>
      </c>
      <c r="C1154" s="6"/>
      <c r="D1154" s="6"/>
      <c r="E1154" s="6" t="s">
        <v>5398</v>
      </c>
      <c r="F1154" s="7" t="s">
        <v>5399</v>
      </c>
      <c r="G1154" s="8" t="s">
        <v>108</v>
      </c>
      <c r="H1154" s="6" t="s">
        <v>27</v>
      </c>
      <c r="I1154" s="6" t="s">
        <v>5400</v>
      </c>
      <c r="J1154" s="6" t="s">
        <v>29</v>
      </c>
      <c r="K1154" s="8">
        <v>2017.0</v>
      </c>
      <c r="L1154" s="7" t="s">
        <v>30</v>
      </c>
      <c r="M1154" s="3"/>
      <c r="N1154" s="3"/>
      <c r="O1154" s="6"/>
      <c r="P1154" s="6"/>
      <c r="Q1154" s="6"/>
      <c r="R1154" s="6"/>
    </row>
    <row r="1155" ht="15.75" customHeight="1">
      <c r="A1155" s="6" t="s">
        <v>5401</v>
      </c>
      <c r="B1155" s="6" t="s">
        <v>5402</v>
      </c>
      <c r="C1155" s="6"/>
      <c r="D1155" s="6"/>
      <c r="E1155" s="6" t="s">
        <v>5403</v>
      </c>
      <c r="F1155" s="7" t="s">
        <v>5404</v>
      </c>
      <c r="G1155" s="8" t="s">
        <v>108</v>
      </c>
      <c r="H1155" s="6" t="s">
        <v>27</v>
      </c>
      <c r="I1155" s="6" t="s">
        <v>5405</v>
      </c>
      <c r="J1155" s="6"/>
      <c r="K1155" s="8">
        <v>2006.0</v>
      </c>
      <c r="L1155" s="7" t="s">
        <v>30</v>
      </c>
      <c r="M1155" s="6"/>
      <c r="N1155" s="3"/>
      <c r="O1155" s="3"/>
      <c r="P1155" s="3"/>
      <c r="Q1155" s="3"/>
      <c r="R1155" s="3"/>
    </row>
    <row r="1156" ht="15.75" customHeight="1">
      <c r="A1156" s="4" t="s">
        <v>5406</v>
      </c>
      <c r="B1156" s="4" t="s">
        <v>5407</v>
      </c>
      <c r="C1156" s="3"/>
      <c r="D1156" s="3"/>
      <c r="E1156" s="4" t="s">
        <v>5408</v>
      </c>
      <c r="F1156" s="9" t="s">
        <v>5409</v>
      </c>
      <c r="G1156" s="4" t="s">
        <v>260</v>
      </c>
      <c r="H1156" s="4" t="s">
        <v>261</v>
      </c>
      <c r="I1156" s="4" t="s">
        <v>5410</v>
      </c>
      <c r="J1156" s="4" t="s">
        <v>295</v>
      </c>
      <c r="K1156" s="10">
        <v>2000.0</v>
      </c>
      <c r="L1156" s="3"/>
      <c r="M1156" s="4" t="s">
        <v>263</v>
      </c>
      <c r="N1156" s="3"/>
      <c r="O1156" s="3"/>
      <c r="P1156" s="4" t="s">
        <v>8</v>
      </c>
      <c r="Q1156" s="4" t="s">
        <v>5411</v>
      </c>
      <c r="R1156" s="3"/>
    </row>
    <row r="1157" ht="15.75" customHeight="1">
      <c r="A1157" s="4" t="s">
        <v>5412</v>
      </c>
      <c r="B1157" s="4" t="s">
        <v>5413</v>
      </c>
      <c r="C1157" s="3"/>
      <c r="D1157" s="3"/>
      <c r="E1157" s="4" t="s">
        <v>5414</v>
      </c>
      <c r="F1157" s="9" t="s">
        <v>5415</v>
      </c>
      <c r="G1157" s="4" t="s">
        <v>260</v>
      </c>
      <c r="H1157" s="4" t="s">
        <v>261</v>
      </c>
      <c r="I1157" s="4" t="s">
        <v>3905</v>
      </c>
      <c r="J1157" s="4" t="s">
        <v>295</v>
      </c>
      <c r="K1157" s="10">
        <v>1973.0</v>
      </c>
      <c r="L1157" s="3"/>
      <c r="M1157" s="4" t="s">
        <v>263</v>
      </c>
      <c r="N1157" s="3"/>
      <c r="O1157" s="3"/>
      <c r="P1157" s="4" t="s">
        <v>8</v>
      </c>
      <c r="Q1157" s="4" t="s">
        <v>1085</v>
      </c>
      <c r="R1157" s="3"/>
    </row>
    <row r="1158" ht="15.75" customHeight="1">
      <c r="A1158" s="4" t="s">
        <v>5416</v>
      </c>
      <c r="B1158" s="4" t="s">
        <v>5417</v>
      </c>
      <c r="C1158" s="3"/>
      <c r="D1158" s="3"/>
      <c r="E1158" s="4" t="s">
        <v>5418</v>
      </c>
      <c r="F1158" s="9" t="s">
        <v>5419</v>
      </c>
      <c r="G1158" s="4" t="s">
        <v>260</v>
      </c>
      <c r="H1158" s="4" t="s">
        <v>261</v>
      </c>
      <c r="I1158" s="4" t="s">
        <v>5420</v>
      </c>
      <c r="J1158" s="4" t="s">
        <v>488</v>
      </c>
      <c r="K1158" s="10">
        <v>2000.0</v>
      </c>
      <c r="L1158" s="3"/>
      <c r="M1158" s="4" t="s">
        <v>263</v>
      </c>
      <c r="N1158" s="3"/>
      <c r="O1158" s="3"/>
      <c r="P1158" s="4" t="s">
        <v>8</v>
      </c>
      <c r="Q1158" s="4" t="s">
        <v>489</v>
      </c>
      <c r="R1158" s="3"/>
    </row>
    <row r="1159" ht="15.75" customHeight="1">
      <c r="A1159" s="6" t="s">
        <v>5421</v>
      </c>
      <c r="B1159" s="6" t="s">
        <v>5422</v>
      </c>
      <c r="C1159" s="6"/>
      <c r="D1159" s="6"/>
      <c r="E1159" s="6" t="s">
        <v>5423</v>
      </c>
      <c r="F1159" s="3"/>
      <c r="G1159" s="8" t="s">
        <v>41</v>
      </c>
      <c r="H1159" s="6" t="s">
        <v>27</v>
      </c>
      <c r="I1159" s="6" t="s">
        <v>5424</v>
      </c>
      <c r="J1159" s="6" t="s">
        <v>29</v>
      </c>
      <c r="K1159" s="8">
        <v>1994.0</v>
      </c>
      <c r="L1159" s="7" t="s">
        <v>30</v>
      </c>
      <c r="M1159" s="6"/>
      <c r="N1159" s="3"/>
      <c r="O1159" s="3"/>
      <c r="P1159" s="3"/>
      <c r="Q1159" s="3"/>
      <c r="R1159" s="6"/>
    </row>
    <row r="1160" ht="15.75" customHeight="1">
      <c r="A1160" s="6" t="s">
        <v>5425</v>
      </c>
      <c r="B1160" s="6" t="s">
        <v>5426</v>
      </c>
      <c r="C1160" s="6"/>
      <c r="D1160" s="6"/>
      <c r="E1160" s="6" t="s">
        <v>5427</v>
      </c>
      <c r="F1160" s="7" t="s">
        <v>5428</v>
      </c>
      <c r="G1160" s="8" t="s">
        <v>108</v>
      </c>
      <c r="H1160" s="6" t="s">
        <v>27</v>
      </c>
      <c r="I1160" s="6" t="s">
        <v>5429</v>
      </c>
      <c r="J1160" s="3"/>
      <c r="K1160" s="8">
        <v>2022.0</v>
      </c>
      <c r="L1160" s="22" t="s">
        <v>30</v>
      </c>
      <c r="M1160" s="3"/>
      <c r="N1160" s="3"/>
      <c r="O1160" s="3"/>
      <c r="P1160" s="3"/>
      <c r="Q1160" s="3"/>
      <c r="R1160" s="3"/>
    </row>
    <row r="1161" ht="15.75" customHeight="1">
      <c r="A1161" s="6" t="s">
        <v>5430</v>
      </c>
      <c r="B1161" s="6" t="s">
        <v>5431</v>
      </c>
      <c r="C1161" s="6"/>
      <c r="D1161" s="6"/>
      <c r="E1161" s="6" t="s">
        <v>5432</v>
      </c>
      <c r="F1161" s="7" t="s">
        <v>5433</v>
      </c>
      <c r="G1161" s="8" t="s">
        <v>108</v>
      </c>
      <c r="H1161" s="6" t="s">
        <v>27</v>
      </c>
      <c r="I1161" s="6" t="s">
        <v>5434</v>
      </c>
      <c r="J1161" s="6" t="s">
        <v>149</v>
      </c>
      <c r="K1161" s="8">
        <v>2021.0</v>
      </c>
      <c r="L1161" s="13" t="s">
        <v>30</v>
      </c>
      <c r="M1161" s="3"/>
      <c r="N1161" s="3"/>
      <c r="O1161" s="3"/>
      <c r="P1161" s="3"/>
      <c r="Q1161" s="3"/>
      <c r="R1161" s="3"/>
    </row>
    <row r="1162" ht="15.75" customHeight="1">
      <c r="A1162" s="6" t="s">
        <v>5435</v>
      </c>
      <c r="B1162" s="6" t="s">
        <v>5436</v>
      </c>
      <c r="C1162" s="6"/>
      <c r="D1162" s="6"/>
      <c r="E1162" s="6" t="s">
        <v>5437</v>
      </c>
      <c r="F1162" s="7" t="s">
        <v>5438</v>
      </c>
      <c r="G1162" s="8" t="s">
        <v>108</v>
      </c>
      <c r="H1162" s="6" t="s">
        <v>27</v>
      </c>
      <c r="I1162" s="6" t="s">
        <v>5439</v>
      </c>
      <c r="J1162" s="6" t="s">
        <v>149</v>
      </c>
      <c r="K1162" s="8">
        <v>2021.0</v>
      </c>
      <c r="L1162" s="13" t="s">
        <v>30</v>
      </c>
      <c r="M1162" s="3"/>
      <c r="N1162" s="3"/>
      <c r="O1162" s="3"/>
      <c r="P1162" s="3"/>
      <c r="Q1162" s="3"/>
      <c r="R1162" s="3"/>
    </row>
    <row r="1163" ht="15.75" customHeight="1">
      <c r="A1163" s="6" t="s">
        <v>5440</v>
      </c>
      <c r="B1163" s="6" t="s">
        <v>5441</v>
      </c>
      <c r="C1163" s="6"/>
      <c r="D1163" s="6"/>
      <c r="E1163" s="6" t="s">
        <v>5442</v>
      </c>
      <c r="F1163" s="7" t="s">
        <v>5443</v>
      </c>
      <c r="G1163" s="8" t="s">
        <v>108</v>
      </c>
      <c r="H1163" s="6" t="s">
        <v>27</v>
      </c>
      <c r="I1163" s="6" t="s">
        <v>5444</v>
      </c>
      <c r="J1163" s="6" t="s">
        <v>149</v>
      </c>
      <c r="K1163" s="8">
        <v>2020.0</v>
      </c>
      <c r="L1163" s="7" t="s">
        <v>30</v>
      </c>
      <c r="M1163" s="6"/>
      <c r="N1163" s="6"/>
      <c r="O1163" s="6"/>
      <c r="P1163" s="3"/>
      <c r="Q1163" s="3"/>
      <c r="R1163" s="3"/>
    </row>
    <row r="1164" ht="15.75" customHeight="1">
      <c r="A1164" s="6" t="s">
        <v>5445</v>
      </c>
      <c r="B1164" s="6" t="s">
        <v>5446</v>
      </c>
      <c r="C1164" s="6"/>
      <c r="D1164" s="6"/>
      <c r="E1164" s="6" t="s">
        <v>5447</v>
      </c>
      <c r="F1164" s="3"/>
      <c r="G1164" s="8" t="s">
        <v>108</v>
      </c>
      <c r="H1164" s="6" t="s">
        <v>27</v>
      </c>
      <c r="I1164" s="6" t="s">
        <v>5448</v>
      </c>
      <c r="J1164" s="6" t="s">
        <v>5449</v>
      </c>
      <c r="K1164" s="8">
        <v>1998.0</v>
      </c>
      <c r="L1164" s="7" t="s">
        <v>30</v>
      </c>
      <c r="M1164" s="3"/>
      <c r="N1164" s="3"/>
      <c r="O1164" s="3"/>
      <c r="P1164" s="3"/>
      <c r="Q1164" s="3"/>
      <c r="R1164" s="3"/>
    </row>
    <row r="1165" ht="15.75" customHeight="1">
      <c r="A1165" s="4" t="s">
        <v>5450</v>
      </c>
      <c r="B1165" s="4" t="s">
        <v>5451</v>
      </c>
      <c r="C1165" s="3"/>
      <c r="D1165" s="3"/>
      <c r="E1165" s="4" t="s">
        <v>5452</v>
      </c>
      <c r="F1165" s="3"/>
      <c r="G1165" s="4" t="s">
        <v>260</v>
      </c>
      <c r="H1165" s="4" t="s">
        <v>261</v>
      </c>
      <c r="I1165" s="3"/>
      <c r="J1165" s="4" t="s">
        <v>295</v>
      </c>
      <c r="K1165" s="10">
        <v>1998.0</v>
      </c>
      <c r="L1165" s="3"/>
      <c r="M1165" s="4" t="s">
        <v>586</v>
      </c>
      <c r="N1165" s="3"/>
      <c r="O1165" s="3"/>
      <c r="P1165" s="4" t="s">
        <v>587</v>
      </c>
      <c r="Q1165" s="4" t="s">
        <v>588</v>
      </c>
      <c r="R1165" s="3"/>
    </row>
    <row r="1166" ht="15.75" customHeight="1">
      <c r="A1166" s="6" t="s">
        <v>5453</v>
      </c>
      <c r="B1166" s="6" t="s">
        <v>5454</v>
      </c>
      <c r="C1166" s="6"/>
      <c r="D1166" s="6"/>
      <c r="E1166" s="6" t="s">
        <v>5455</v>
      </c>
      <c r="F1166" s="7" t="s">
        <v>5456</v>
      </c>
      <c r="G1166" s="8" t="s">
        <v>108</v>
      </c>
      <c r="H1166" s="6" t="s">
        <v>27</v>
      </c>
      <c r="I1166" s="6" t="s">
        <v>5457</v>
      </c>
      <c r="J1166" s="6" t="s">
        <v>29</v>
      </c>
      <c r="K1166" s="8">
        <v>2021.0</v>
      </c>
      <c r="L1166" s="7" t="s">
        <v>30</v>
      </c>
      <c r="M1166" s="6"/>
      <c r="N1166" s="6"/>
      <c r="O1166" s="6"/>
      <c r="P1166" s="6"/>
      <c r="Q1166" s="3"/>
      <c r="R1166" s="6"/>
    </row>
    <row r="1167" ht="15.75" customHeight="1">
      <c r="A1167" s="4" t="s">
        <v>5458</v>
      </c>
      <c r="B1167" s="4" t="s">
        <v>5459</v>
      </c>
      <c r="C1167" s="4" t="s">
        <v>5460</v>
      </c>
      <c r="D1167" s="4" t="s">
        <v>5461</v>
      </c>
      <c r="E1167" s="4" t="s">
        <v>5462</v>
      </c>
      <c r="F1167" s="5" t="str">
        <f>HYPERLINK("http://dx.doi.org/10.1002/hup.2459","http://dx.doi.org/10.1002/hup.2459")</f>
        <v>http://dx.doi.org/10.1002/hup.2459</v>
      </c>
      <c r="G1167" s="3"/>
      <c r="H1167" s="3"/>
      <c r="I1167" s="3"/>
      <c r="J1167" s="3"/>
      <c r="K1167" s="3"/>
      <c r="L1167" s="3"/>
      <c r="M1167" s="3"/>
      <c r="N1167" s="3"/>
      <c r="O1167" s="3"/>
      <c r="P1167" s="3"/>
      <c r="Q1167" s="3"/>
      <c r="R1167" s="3"/>
    </row>
    <row r="1168" ht="15.75" customHeight="1">
      <c r="A1168" s="6" t="s">
        <v>5463</v>
      </c>
      <c r="B1168" s="6" t="s">
        <v>5464</v>
      </c>
      <c r="C1168" s="6"/>
      <c r="D1168" s="6"/>
      <c r="E1168" s="6" t="s">
        <v>5465</v>
      </c>
      <c r="F1168" s="3"/>
      <c r="G1168" s="8" t="s">
        <v>108</v>
      </c>
      <c r="H1168" s="6" t="s">
        <v>27</v>
      </c>
      <c r="I1168" s="6" t="s">
        <v>5466</v>
      </c>
      <c r="J1168" s="3"/>
      <c r="K1168" s="8">
        <v>2014.0</v>
      </c>
      <c r="L1168" s="7" t="s">
        <v>30</v>
      </c>
      <c r="M1168" s="3"/>
      <c r="N1168" s="6"/>
      <c r="O1168" s="3"/>
      <c r="P1168" s="3"/>
      <c r="Q1168" s="3"/>
      <c r="R1168" s="3"/>
    </row>
    <row r="1169" ht="15.75" customHeight="1">
      <c r="A1169" s="4" t="s">
        <v>5467</v>
      </c>
      <c r="B1169" s="4" t="s">
        <v>5468</v>
      </c>
      <c r="C1169" s="3"/>
      <c r="D1169" s="3"/>
      <c r="E1169" s="10" t="s">
        <v>33</v>
      </c>
      <c r="F1169" s="9" t="str">
        <f>"https://doi.org/"&amp;M1169</f>
        <v>https://doi.org/10.1017/S0033291710000449</v>
      </c>
      <c r="G1169" s="10" t="s">
        <v>41</v>
      </c>
      <c r="H1169" s="10" t="s">
        <v>35</v>
      </c>
      <c r="I1169" s="4" t="s">
        <v>5469</v>
      </c>
      <c r="J1169" s="10" t="s">
        <v>33</v>
      </c>
      <c r="K1169" s="10">
        <v>2011.0</v>
      </c>
      <c r="L1169" s="4" t="s">
        <v>33</v>
      </c>
      <c r="M1169" s="4" t="s">
        <v>5470</v>
      </c>
      <c r="N1169" s="11"/>
      <c r="O1169" s="3"/>
      <c r="P1169" s="3"/>
      <c r="Q1169" s="12"/>
      <c r="R1169" s="3"/>
    </row>
    <row r="1170" ht="15.75" customHeight="1">
      <c r="A1170" s="4" t="s">
        <v>5471</v>
      </c>
      <c r="B1170" s="4" t="s">
        <v>5472</v>
      </c>
      <c r="C1170" s="3"/>
      <c r="D1170" s="3"/>
      <c r="E1170" s="4" t="s">
        <v>5473</v>
      </c>
      <c r="F1170" s="9" t="s">
        <v>5474</v>
      </c>
      <c r="G1170" s="4" t="s">
        <v>41</v>
      </c>
      <c r="H1170" s="4" t="s">
        <v>261</v>
      </c>
      <c r="I1170" s="4" t="s">
        <v>5475</v>
      </c>
      <c r="J1170" s="4" t="s">
        <v>149</v>
      </c>
      <c r="K1170" s="10">
        <v>2012.0</v>
      </c>
      <c r="L1170" s="3"/>
      <c r="M1170" s="4" t="s">
        <v>263</v>
      </c>
      <c r="N1170" s="3"/>
      <c r="O1170" s="3"/>
      <c r="P1170" s="4" t="s">
        <v>8</v>
      </c>
      <c r="Q1170" s="18" t="s">
        <v>264</v>
      </c>
      <c r="R1170" s="3"/>
    </row>
    <row r="1171" ht="15.75" customHeight="1">
      <c r="A1171" s="6" t="s">
        <v>5476</v>
      </c>
      <c r="B1171" s="6" t="s">
        <v>5477</v>
      </c>
      <c r="C1171" s="6"/>
      <c r="D1171" s="6"/>
      <c r="E1171" s="6" t="s">
        <v>5478</v>
      </c>
      <c r="F1171" s="7" t="s">
        <v>5479</v>
      </c>
      <c r="G1171" s="8" t="s">
        <v>48</v>
      </c>
      <c r="H1171" s="6" t="s">
        <v>27</v>
      </c>
      <c r="I1171" s="6" t="s">
        <v>5480</v>
      </c>
      <c r="J1171" s="6" t="s">
        <v>231</v>
      </c>
      <c r="K1171" s="8">
        <v>2022.0</v>
      </c>
      <c r="L1171" s="7" t="s">
        <v>30</v>
      </c>
      <c r="M1171" s="6"/>
      <c r="N1171" s="6"/>
      <c r="O1171" s="6"/>
      <c r="P1171" s="6"/>
      <c r="Q1171" s="6"/>
      <c r="R1171" s="6"/>
    </row>
    <row r="1172" ht="15.75" customHeight="1">
      <c r="A1172" s="4" t="s">
        <v>5481</v>
      </c>
      <c r="B1172" s="4" t="s">
        <v>5482</v>
      </c>
      <c r="C1172" s="3"/>
      <c r="D1172" s="3"/>
      <c r="E1172" s="4" t="s">
        <v>5483</v>
      </c>
      <c r="F1172" s="9" t="s">
        <v>5484</v>
      </c>
      <c r="G1172" s="4" t="s">
        <v>48</v>
      </c>
      <c r="H1172" s="4" t="s">
        <v>261</v>
      </c>
      <c r="I1172" s="4" t="s">
        <v>559</v>
      </c>
      <c r="J1172" s="4" t="s">
        <v>560</v>
      </c>
      <c r="K1172" s="10">
        <v>2017.0</v>
      </c>
      <c r="L1172" s="3"/>
      <c r="M1172" s="4" t="s">
        <v>263</v>
      </c>
      <c r="N1172" s="3"/>
      <c r="O1172" s="3"/>
      <c r="P1172" s="4" t="s">
        <v>8</v>
      </c>
      <c r="Q1172" s="4" t="s">
        <v>561</v>
      </c>
      <c r="R1172" s="3"/>
    </row>
    <row r="1173" ht="15.75" customHeight="1">
      <c r="A1173" s="6" t="s">
        <v>5485</v>
      </c>
      <c r="B1173" s="6" t="s">
        <v>5486</v>
      </c>
      <c r="C1173" s="6"/>
      <c r="D1173" s="6"/>
      <c r="E1173" s="6" t="s">
        <v>5487</v>
      </c>
      <c r="F1173" s="3"/>
      <c r="G1173" s="8" t="s">
        <v>108</v>
      </c>
      <c r="H1173" s="6" t="s">
        <v>27</v>
      </c>
      <c r="I1173" s="6" t="s">
        <v>5488</v>
      </c>
      <c r="J1173" s="6" t="s">
        <v>149</v>
      </c>
      <c r="K1173" s="8">
        <v>2021.0</v>
      </c>
      <c r="L1173" s="13" t="s">
        <v>30</v>
      </c>
      <c r="M1173" s="3"/>
      <c r="N1173" s="3"/>
      <c r="O1173" s="3"/>
      <c r="P1173" s="3"/>
      <c r="Q1173" s="3"/>
      <c r="R1173" s="3"/>
    </row>
    <row r="1174" ht="15.75" customHeight="1">
      <c r="A1174" s="6" t="s">
        <v>5489</v>
      </c>
      <c r="B1174" s="6" t="s">
        <v>5490</v>
      </c>
      <c r="C1174" s="6"/>
      <c r="D1174" s="6"/>
      <c r="E1174" s="6" t="s">
        <v>5491</v>
      </c>
      <c r="F1174" s="7" t="s">
        <v>5492</v>
      </c>
      <c r="G1174" s="8" t="s">
        <v>108</v>
      </c>
      <c r="H1174" s="6" t="s">
        <v>27</v>
      </c>
      <c r="I1174" s="6" t="s">
        <v>5493</v>
      </c>
      <c r="J1174" s="6" t="s">
        <v>2465</v>
      </c>
      <c r="K1174" s="8">
        <v>2021.0</v>
      </c>
      <c r="L1174" s="13" t="s">
        <v>30</v>
      </c>
      <c r="M1174" s="6"/>
      <c r="N1174" s="6"/>
      <c r="O1174" s="6"/>
      <c r="P1174" s="6"/>
      <c r="Q1174" s="3"/>
      <c r="R1174" s="6"/>
    </row>
    <row r="1175" ht="15.75" customHeight="1">
      <c r="A1175" s="4" t="s">
        <v>5494</v>
      </c>
      <c r="B1175" s="4" t="s">
        <v>5495</v>
      </c>
      <c r="C1175" s="4" t="s">
        <v>5496</v>
      </c>
      <c r="D1175" s="4" t="s">
        <v>5497</v>
      </c>
      <c r="E1175" s="4" t="s">
        <v>5498</v>
      </c>
      <c r="F1175" s="5" t="str">
        <f>HYPERLINK("http://dx.doi.org/10.5152/TJAR.2022.21298","http://dx.doi.org/10.5152/TJAR.2022.21298")</f>
        <v>http://dx.doi.org/10.5152/TJAR.2022.21298</v>
      </c>
      <c r="G1175" s="3"/>
      <c r="H1175" s="3"/>
      <c r="I1175" s="3"/>
      <c r="J1175" s="3"/>
      <c r="K1175" s="3"/>
      <c r="L1175" s="3"/>
      <c r="M1175" s="3"/>
      <c r="N1175" s="3"/>
      <c r="O1175" s="3"/>
      <c r="P1175" s="3"/>
      <c r="Q1175" s="3"/>
      <c r="R1175" s="3"/>
    </row>
    <row r="1176" ht="15.75" customHeight="1">
      <c r="A1176" s="6" t="s">
        <v>5499</v>
      </c>
      <c r="B1176" s="6" t="s">
        <v>5500</v>
      </c>
      <c r="C1176" s="6"/>
      <c r="D1176" s="6"/>
      <c r="E1176" s="6" t="s">
        <v>5501</v>
      </c>
      <c r="F1176" s="7" t="s">
        <v>5502</v>
      </c>
      <c r="G1176" s="8" t="s">
        <v>108</v>
      </c>
      <c r="H1176" s="6" t="s">
        <v>27</v>
      </c>
      <c r="I1176" s="6" t="s">
        <v>5503</v>
      </c>
      <c r="J1176" s="6" t="s">
        <v>149</v>
      </c>
      <c r="K1176" s="8">
        <v>2019.0</v>
      </c>
      <c r="L1176" s="7" t="s">
        <v>30</v>
      </c>
      <c r="M1176" s="6"/>
      <c r="N1176" s="3"/>
      <c r="O1176" s="3"/>
      <c r="P1176" s="6"/>
      <c r="Q1176" s="3"/>
      <c r="R1176" s="6"/>
    </row>
    <row r="1177" ht="15.75" customHeight="1">
      <c r="A1177" s="4" t="s">
        <v>5504</v>
      </c>
      <c r="B1177" s="4" t="s">
        <v>5505</v>
      </c>
      <c r="C1177" s="3"/>
      <c r="D1177" s="3"/>
      <c r="E1177" s="4" t="s">
        <v>5506</v>
      </c>
      <c r="F1177" s="9" t="s">
        <v>5507</v>
      </c>
      <c r="G1177" s="4" t="s">
        <v>41</v>
      </c>
      <c r="H1177" s="4" t="s">
        <v>261</v>
      </c>
      <c r="I1177" s="4" t="s">
        <v>5508</v>
      </c>
      <c r="J1177" s="4" t="s">
        <v>149</v>
      </c>
      <c r="K1177" s="10">
        <v>2005.0</v>
      </c>
      <c r="L1177" s="3"/>
      <c r="M1177" s="4" t="s">
        <v>263</v>
      </c>
      <c r="N1177" s="3"/>
      <c r="O1177" s="3"/>
      <c r="P1177" s="4" t="s">
        <v>8</v>
      </c>
      <c r="Q1177" s="18" t="s">
        <v>264</v>
      </c>
      <c r="R1177" s="3"/>
    </row>
    <row r="1178" ht="15.75" customHeight="1">
      <c r="A1178" s="6" t="s">
        <v>5509</v>
      </c>
      <c r="B1178" s="6" t="s">
        <v>5510</v>
      </c>
      <c r="C1178" s="6"/>
      <c r="D1178" s="6"/>
      <c r="E1178" s="6" t="s">
        <v>5511</v>
      </c>
      <c r="F1178" s="7" t="s">
        <v>5512</v>
      </c>
      <c r="G1178" s="8" t="s">
        <v>108</v>
      </c>
      <c r="H1178" s="6" t="s">
        <v>27</v>
      </c>
      <c r="I1178" s="6" t="s">
        <v>5513</v>
      </c>
      <c r="J1178" s="6" t="s">
        <v>29</v>
      </c>
      <c r="K1178" s="8">
        <v>2023.0</v>
      </c>
      <c r="L1178" s="7" t="s">
        <v>30</v>
      </c>
      <c r="M1178" s="6"/>
      <c r="N1178" s="6"/>
      <c r="O1178" s="6"/>
      <c r="P1178" s="6"/>
      <c r="Q1178" s="6"/>
      <c r="R1178" s="6"/>
    </row>
    <row r="1179" ht="15.75" customHeight="1">
      <c r="A1179" s="6" t="s">
        <v>5514</v>
      </c>
      <c r="B1179" s="6" t="s">
        <v>5515</v>
      </c>
      <c r="C1179" s="6"/>
      <c r="D1179" s="6"/>
      <c r="E1179" s="6" t="s">
        <v>5516</v>
      </c>
      <c r="F1179" s="7" t="s">
        <v>5517</v>
      </c>
      <c r="G1179" s="8" t="s">
        <v>41</v>
      </c>
      <c r="H1179" s="6" t="s">
        <v>27</v>
      </c>
      <c r="I1179" s="6" t="s">
        <v>5518</v>
      </c>
      <c r="J1179" s="6" t="s">
        <v>29</v>
      </c>
      <c r="K1179" s="8">
        <v>2021.0</v>
      </c>
      <c r="L1179" s="7" t="s">
        <v>30</v>
      </c>
      <c r="M1179" s="3"/>
      <c r="N1179" s="3"/>
      <c r="O1179" s="3"/>
      <c r="P1179" s="3"/>
      <c r="Q1179" s="3"/>
      <c r="R1179" s="6"/>
    </row>
    <row r="1180" ht="15.75" customHeight="1">
      <c r="A1180" s="6" t="s">
        <v>5519</v>
      </c>
      <c r="B1180" s="6" t="s">
        <v>5520</v>
      </c>
      <c r="C1180" s="6"/>
      <c r="D1180" s="6"/>
      <c r="E1180" s="17" t="s">
        <v>5521</v>
      </c>
      <c r="F1180" s="7" t="s">
        <v>5522</v>
      </c>
      <c r="G1180" s="8" t="s">
        <v>108</v>
      </c>
      <c r="H1180" s="6" t="s">
        <v>27</v>
      </c>
      <c r="I1180" s="6" t="s">
        <v>5523</v>
      </c>
      <c r="J1180" s="6"/>
      <c r="K1180" s="8">
        <v>2012.0</v>
      </c>
      <c r="L1180" s="7" t="s">
        <v>30</v>
      </c>
      <c r="M1180" s="3"/>
      <c r="N1180" s="3"/>
      <c r="O1180" s="3"/>
      <c r="P1180" s="3"/>
      <c r="Q1180" s="3"/>
      <c r="R1180" s="3"/>
    </row>
    <row r="1181" ht="15.75" customHeight="1">
      <c r="A1181" s="6" t="s">
        <v>5524</v>
      </c>
      <c r="B1181" s="6" t="s">
        <v>5525</v>
      </c>
      <c r="C1181" s="6"/>
      <c r="D1181" s="6"/>
      <c r="E1181" s="6" t="s">
        <v>5526</v>
      </c>
      <c r="F1181" s="7" t="s">
        <v>5527</v>
      </c>
      <c r="G1181" s="8" t="s">
        <v>26</v>
      </c>
      <c r="H1181" s="6" t="s">
        <v>27</v>
      </c>
      <c r="I1181" s="6" t="s">
        <v>5528</v>
      </c>
      <c r="J1181" s="6" t="s">
        <v>377</v>
      </c>
      <c r="K1181" s="8">
        <v>2013.0</v>
      </c>
      <c r="L1181" s="7" t="s">
        <v>30</v>
      </c>
      <c r="M1181" s="3"/>
      <c r="N1181" s="3"/>
      <c r="O1181" s="3"/>
      <c r="P1181" s="3"/>
      <c r="Q1181" s="3"/>
      <c r="R1181" s="6"/>
    </row>
    <row r="1182" ht="15.75" customHeight="1">
      <c r="A1182" s="6" t="s">
        <v>5529</v>
      </c>
      <c r="B1182" s="6" t="s">
        <v>5530</v>
      </c>
      <c r="C1182" s="6"/>
      <c r="D1182" s="6"/>
      <c r="E1182" s="6" t="s">
        <v>5531</v>
      </c>
      <c r="F1182" s="7" t="s">
        <v>5532</v>
      </c>
      <c r="G1182" s="8" t="s">
        <v>41</v>
      </c>
      <c r="H1182" s="6" t="s">
        <v>27</v>
      </c>
      <c r="I1182" s="6" t="s">
        <v>5533</v>
      </c>
      <c r="J1182" s="6" t="s">
        <v>341</v>
      </c>
      <c r="K1182" s="8">
        <v>2022.0</v>
      </c>
      <c r="L1182" s="7" t="s">
        <v>30</v>
      </c>
      <c r="M1182" s="6"/>
      <c r="N1182" s="3"/>
      <c r="O1182" s="3"/>
      <c r="P1182" s="3"/>
      <c r="Q1182" s="3"/>
      <c r="R1182" s="6"/>
    </row>
    <row r="1183" ht="15.75" customHeight="1">
      <c r="A1183" s="6" t="s">
        <v>5534</v>
      </c>
      <c r="B1183" s="6" t="s">
        <v>5535</v>
      </c>
      <c r="C1183" s="6"/>
      <c r="D1183" s="6"/>
      <c r="E1183" s="6" t="s">
        <v>5536</v>
      </c>
      <c r="F1183" s="7" t="s">
        <v>5537</v>
      </c>
      <c r="G1183" s="8" t="s">
        <v>108</v>
      </c>
      <c r="H1183" s="6" t="s">
        <v>27</v>
      </c>
      <c r="I1183" s="6" t="s">
        <v>5538</v>
      </c>
      <c r="J1183" s="6" t="s">
        <v>29</v>
      </c>
      <c r="K1183" s="8">
        <v>2019.0</v>
      </c>
      <c r="L1183" s="7" t="s">
        <v>30</v>
      </c>
      <c r="M1183" s="6"/>
      <c r="N1183" s="6"/>
      <c r="O1183" s="6"/>
      <c r="P1183" s="6"/>
      <c r="Q1183" s="6"/>
      <c r="R1183" s="6"/>
    </row>
    <row r="1184" ht="15.75" customHeight="1">
      <c r="A1184" s="4" t="s">
        <v>5539</v>
      </c>
      <c r="B1184" s="4" t="s">
        <v>5540</v>
      </c>
      <c r="C1184" s="3"/>
      <c r="D1184" s="3"/>
      <c r="E1184" s="4" t="s">
        <v>5541</v>
      </c>
      <c r="F1184" s="9" t="s">
        <v>5542</v>
      </c>
      <c r="G1184" s="4" t="s">
        <v>41</v>
      </c>
      <c r="H1184" s="4" t="s">
        <v>261</v>
      </c>
      <c r="I1184" s="4" t="s">
        <v>262</v>
      </c>
      <c r="J1184" s="4" t="s">
        <v>149</v>
      </c>
      <c r="K1184" s="10">
        <v>2013.0</v>
      </c>
      <c r="L1184" s="3"/>
      <c r="M1184" s="4" t="s">
        <v>263</v>
      </c>
      <c r="N1184" s="3"/>
      <c r="O1184" s="3"/>
      <c r="P1184" s="4" t="s">
        <v>8</v>
      </c>
      <c r="Q1184" s="18" t="s">
        <v>264</v>
      </c>
      <c r="R1184" s="3"/>
    </row>
    <row r="1185" ht="15.75" customHeight="1">
      <c r="A1185" s="6" t="s">
        <v>5543</v>
      </c>
      <c r="B1185" s="6" t="s">
        <v>5544</v>
      </c>
      <c r="C1185" s="6"/>
      <c r="D1185" s="6"/>
      <c r="E1185" s="6" t="s">
        <v>5545</v>
      </c>
      <c r="F1185" s="7" t="s">
        <v>5546</v>
      </c>
      <c r="G1185" s="8" t="s">
        <v>108</v>
      </c>
      <c r="H1185" s="6" t="s">
        <v>27</v>
      </c>
      <c r="I1185" s="6" t="s">
        <v>5547</v>
      </c>
      <c r="J1185" s="6" t="s">
        <v>149</v>
      </c>
      <c r="K1185" s="8">
        <v>1981.0</v>
      </c>
      <c r="L1185" s="7" t="s">
        <v>30</v>
      </c>
      <c r="M1185" s="3"/>
      <c r="N1185" s="3"/>
      <c r="O1185" s="3"/>
      <c r="P1185" s="3"/>
      <c r="Q1185" s="3"/>
      <c r="R1185" s="3"/>
    </row>
    <row r="1186" ht="15.75" customHeight="1">
      <c r="A1186" s="4" t="s">
        <v>5548</v>
      </c>
      <c r="B1186" s="4" t="s">
        <v>5549</v>
      </c>
      <c r="C1186" s="3"/>
      <c r="D1186" s="3"/>
      <c r="E1186" s="4" t="s">
        <v>33</v>
      </c>
      <c r="F1186" s="9" t="str">
        <f>"https://doi.org/"&amp;M1186</f>
        <v>https://doi.org/10.1038/s41380-023-02148-2</v>
      </c>
      <c r="G1186" s="10" t="s">
        <v>54</v>
      </c>
      <c r="H1186" s="10" t="s">
        <v>1249</v>
      </c>
      <c r="I1186" s="4" t="s">
        <v>5550</v>
      </c>
      <c r="J1186" s="10" t="s">
        <v>33</v>
      </c>
      <c r="K1186" s="10">
        <v>2023.0</v>
      </c>
      <c r="L1186" s="10" t="s">
        <v>33</v>
      </c>
      <c r="M1186" s="4" t="s">
        <v>5551</v>
      </c>
      <c r="N1186" s="3"/>
      <c r="O1186" s="3"/>
      <c r="P1186" s="3"/>
      <c r="Q1186" s="3"/>
      <c r="R1186" s="3"/>
    </row>
    <row r="1187" ht="15.75" customHeight="1">
      <c r="A1187" s="4" t="s">
        <v>5552</v>
      </c>
      <c r="B1187" s="4" t="s">
        <v>5553</v>
      </c>
      <c r="C1187" s="3"/>
      <c r="D1187" s="3"/>
      <c r="E1187" s="4" t="s">
        <v>5554</v>
      </c>
      <c r="F1187" s="9" t="s">
        <v>5555</v>
      </c>
      <c r="G1187" s="4" t="s">
        <v>41</v>
      </c>
      <c r="H1187" s="4" t="s">
        <v>261</v>
      </c>
      <c r="I1187" s="4" t="s">
        <v>1560</v>
      </c>
      <c r="J1187" s="4" t="s">
        <v>341</v>
      </c>
      <c r="K1187" s="10">
        <v>1985.0</v>
      </c>
      <c r="L1187" s="3"/>
      <c r="M1187" s="4" t="s">
        <v>263</v>
      </c>
      <c r="N1187" s="3"/>
      <c r="O1187" s="3"/>
      <c r="P1187" s="4" t="s">
        <v>8</v>
      </c>
      <c r="Q1187" s="4" t="s">
        <v>577</v>
      </c>
      <c r="R1187" s="3"/>
    </row>
    <row r="1188" ht="15.75" customHeight="1">
      <c r="A1188" s="6" t="s">
        <v>5556</v>
      </c>
      <c r="B1188" s="6" t="s">
        <v>5557</v>
      </c>
      <c r="C1188" s="6"/>
      <c r="D1188" s="6"/>
      <c r="E1188" s="3"/>
      <c r="F1188" s="7" t="s">
        <v>5558</v>
      </c>
      <c r="G1188" s="8" t="s">
        <v>48</v>
      </c>
      <c r="H1188" s="6" t="s">
        <v>27</v>
      </c>
      <c r="I1188" s="6" t="s">
        <v>5559</v>
      </c>
      <c r="J1188" s="6"/>
      <c r="K1188" s="8">
        <v>2013.0</v>
      </c>
      <c r="L1188" s="7" t="s">
        <v>30</v>
      </c>
      <c r="M1188" s="6"/>
      <c r="N1188" s="6"/>
      <c r="O1188" s="6"/>
      <c r="P1188" s="6"/>
      <c r="Q1188" s="6"/>
      <c r="R1188" s="6"/>
    </row>
    <row r="1189" ht="15.75" customHeight="1">
      <c r="A1189" s="4" t="s">
        <v>5560</v>
      </c>
      <c r="B1189" s="4" t="s">
        <v>5561</v>
      </c>
      <c r="C1189" s="3"/>
      <c r="D1189" s="3"/>
      <c r="E1189" s="4" t="s">
        <v>5562</v>
      </c>
      <c r="F1189" s="9" t="s">
        <v>5563</v>
      </c>
      <c r="G1189" s="4" t="s">
        <v>54</v>
      </c>
      <c r="H1189" s="4" t="s">
        <v>261</v>
      </c>
      <c r="I1189" s="4" t="s">
        <v>294</v>
      </c>
      <c r="J1189" s="4" t="s">
        <v>295</v>
      </c>
      <c r="K1189" s="10">
        <v>2006.0</v>
      </c>
      <c r="L1189" s="3"/>
      <c r="M1189" s="4" t="s">
        <v>263</v>
      </c>
      <c r="N1189" s="3"/>
      <c r="O1189" s="3"/>
      <c r="P1189" s="4" t="s">
        <v>8</v>
      </c>
      <c r="Q1189" s="4" t="s">
        <v>296</v>
      </c>
      <c r="R1189" s="3"/>
    </row>
    <row r="1190" ht="15.75" customHeight="1">
      <c r="A1190" s="6" t="s">
        <v>5564</v>
      </c>
      <c r="B1190" s="6" t="s">
        <v>5565</v>
      </c>
      <c r="C1190" s="6"/>
      <c r="D1190" s="6"/>
      <c r="E1190" s="17" t="s">
        <v>5566</v>
      </c>
      <c r="F1190" s="7" t="s">
        <v>5567</v>
      </c>
      <c r="G1190" s="8" t="s">
        <v>108</v>
      </c>
      <c r="H1190" s="6" t="s">
        <v>27</v>
      </c>
      <c r="I1190" s="6" t="s">
        <v>5568</v>
      </c>
      <c r="J1190" s="3"/>
      <c r="K1190" s="8">
        <v>2011.0</v>
      </c>
      <c r="L1190" s="7" t="s">
        <v>30</v>
      </c>
      <c r="M1190" s="6"/>
      <c r="N1190" s="6"/>
      <c r="O1190" s="3"/>
      <c r="P1190" s="6"/>
      <c r="Q1190" s="3"/>
      <c r="R1190" s="6"/>
    </row>
    <row r="1191" ht="15.75" customHeight="1">
      <c r="A1191" s="6" t="s">
        <v>5569</v>
      </c>
      <c r="B1191" s="6" t="s">
        <v>5570</v>
      </c>
      <c r="C1191" s="6"/>
      <c r="D1191" s="6"/>
      <c r="E1191" s="6" t="s">
        <v>5571</v>
      </c>
      <c r="F1191" s="7" t="s">
        <v>5572</v>
      </c>
      <c r="G1191" s="8" t="s">
        <v>108</v>
      </c>
      <c r="H1191" s="6" t="s">
        <v>27</v>
      </c>
      <c r="I1191" s="6" t="s">
        <v>5573</v>
      </c>
      <c r="J1191" s="6" t="s">
        <v>341</v>
      </c>
      <c r="K1191" s="8">
        <v>2017.0</v>
      </c>
      <c r="L1191" s="7" t="s">
        <v>30</v>
      </c>
      <c r="M1191" s="6"/>
      <c r="N1191" s="6"/>
      <c r="O1191" s="3"/>
      <c r="P1191" s="6"/>
      <c r="Q1191" s="6"/>
      <c r="R1191" s="6"/>
    </row>
    <row r="1192" ht="15.75" customHeight="1">
      <c r="A1192" s="4" t="s">
        <v>5574</v>
      </c>
      <c r="B1192" s="4" t="s">
        <v>5575</v>
      </c>
      <c r="C1192" s="3"/>
      <c r="D1192" s="3"/>
      <c r="E1192" s="4" t="s">
        <v>5576</v>
      </c>
      <c r="F1192" s="9" t="s">
        <v>5577</v>
      </c>
      <c r="G1192" s="4" t="s">
        <v>48</v>
      </c>
      <c r="H1192" s="4" t="s">
        <v>261</v>
      </c>
      <c r="I1192" s="4" t="s">
        <v>5578</v>
      </c>
      <c r="J1192" s="4" t="s">
        <v>149</v>
      </c>
      <c r="K1192" s="10">
        <v>2023.0</v>
      </c>
      <c r="L1192" s="3"/>
      <c r="M1192" s="4" t="s">
        <v>1383</v>
      </c>
      <c r="N1192" s="3"/>
      <c r="O1192" s="3"/>
      <c r="P1192" s="4" t="s">
        <v>8</v>
      </c>
      <c r="Q1192" s="4" t="s">
        <v>264</v>
      </c>
      <c r="R1192" s="3"/>
    </row>
    <row r="1193" ht="15.75" customHeight="1">
      <c r="A1193" s="4" t="s">
        <v>5579</v>
      </c>
      <c r="B1193" s="4" t="s">
        <v>5580</v>
      </c>
      <c r="C1193" s="3"/>
      <c r="D1193" s="3"/>
      <c r="E1193" s="4" t="s">
        <v>5581</v>
      </c>
      <c r="F1193" s="9" t="s">
        <v>5582</v>
      </c>
      <c r="G1193" s="4" t="s">
        <v>41</v>
      </c>
      <c r="H1193" s="4" t="s">
        <v>261</v>
      </c>
      <c r="I1193" s="4" t="s">
        <v>776</v>
      </c>
      <c r="J1193" s="4" t="s">
        <v>341</v>
      </c>
      <c r="K1193" s="10">
        <v>2006.0</v>
      </c>
      <c r="L1193" s="3"/>
      <c r="M1193" s="4" t="s">
        <v>263</v>
      </c>
      <c r="N1193" s="3"/>
      <c r="O1193" s="3"/>
      <c r="P1193" s="4" t="s">
        <v>8</v>
      </c>
      <c r="Q1193" s="18" t="s">
        <v>611</v>
      </c>
      <c r="R1193" s="3"/>
    </row>
    <row r="1194" ht="15.75" customHeight="1">
      <c r="A1194" s="6" t="s">
        <v>5583</v>
      </c>
      <c r="B1194" s="6" t="s">
        <v>5584</v>
      </c>
      <c r="C1194" s="6"/>
      <c r="D1194" s="6"/>
      <c r="E1194" s="17" t="s">
        <v>5585</v>
      </c>
      <c r="F1194" s="7" t="s">
        <v>5586</v>
      </c>
      <c r="G1194" s="8" t="s">
        <v>108</v>
      </c>
      <c r="H1194" s="6" t="s">
        <v>27</v>
      </c>
      <c r="I1194" s="6" t="s">
        <v>5587</v>
      </c>
      <c r="J1194" s="6"/>
      <c r="K1194" s="8">
        <v>2011.0</v>
      </c>
      <c r="L1194" s="7" t="s">
        <v>30</v>
      </c>
      <c r="M1194" s="3"/>
      <c r="N1194" s="3"/>
      <c r="O1194" s="3"/>
      <c r="P1194" s="3"/>
      <c r="Q1194" s="3"/>
      <c r="R1194" s="3"/>
    </row>
    <row r="1195" ht="15.75" customHeight="1">
      <c r="A1195" s="4" t="s">
        <v>5588</v>
      </c>
      <c r="B1195" s="4" t="s">
        <v>5589</v>
      </c>
      <c r="C1195" s="3"/>
      <c r="D1195" s="3"/>
      <c r="E1195" s="4" t="s">
        <v>33</v>
      </c>
      <c r="F1195" s="9" t="str">
        <f>"https://doi.org/"&amp;M1195</f>
        <v>https://doi.org/10.1186/s12954-022-00712-7</v>
      </c>
      <c r="G1195" s="10" t="s">
        <v>83</v>
      </c>
      <c r="H1195" s="10" t="s">
        <v>35</v>
      </c>
      <c r="I1195" s="4" t="s">
        <v>5590</v>
      </c>
      <c r="J1195" s="10" t="s">
        <v>33</v>
      </c>
      <c r="K1195" s="10">
        <v>2022.0</v>
      </c>
      <c r="L1195" s="3"/>
      <c r="M1195" s="4" t="s">
        <v>5591</v>
      </c>
      <c r="N1195" s="3"/>
      <c r="O1195" s="3"/>
      <c r="P1195" s="3"/>
      <c r="Q1195" s="3"/>
      <c r="R1195" s="3"/>
    </row>
    <row r="1196" ht="15.75" customHeight="1">
      <c r="A1196" s="6" t="s">
        <v>5592</v>
      </c>
      <c r="B1196" s="6" t="s">
        <v>5593</v>
      </c>
      <c r="C1196" s="6"/>
      <c r="D1196" s="6"/>
      <c r="E1196" s="6" t="s">
        <v>5594</v>
      </c>
      <c r="F1196" s="7" t="s">
        <v>5595</v>
      </c>
      <c r="G1196" s="8" t="s">
        <v>108</v>
      </c>
      <c r="H1196" s="6" t="s">
        <v>27</v>
      </c>
      <c r="I1196" s="6" t="s">
        <v>5596</v>
      </c>
      <c r="J1196" s="6" t="s">
        <v>341</v>
      </c>
      <c r="K1196" s="8">
        <v>2021.0</v>
      </c>
      <c r="L1196" s="7" t="s">
        <v>30</v>
      </c>
      <c r="M1196" s="14"/>
      <c r="N1196" s="6"/>
      <c r="O1196" s="6"/>
      <c r="P1196" s="6"/>
      <c r="Q1196" s="3"/>
      <c r="R1196" s="3"/>
    </row>
    <row r="1197" ht="15.75" customHeight="1">
      <c r="A1197" s="6" t="s">
        <v>5597</v>
      </c>
      <c r="B1197" s="6" t="s">
        <v>5598</v>
      </c>
      <c r="C1197" s="6"/>
      <c r="D1197" s="6"/>
      <c r="E1197" s="6" t="s">
        <v>5599</v>
      </c>
      <c r="F1197" s="7" t="s">
        <v>1945</v>
      </c>
      <c r="G1197" s="8" t="s">
        <v>48</v>
      </c>
      <c r="H1197" s="6" t="s">
        <v>27</v>
      </c>
      <c r="I1197" s="6" t="s">
        <v>5600</v>
      </c>
      <c r="J1197" s="6" t="s">
        <v>149</v>
      </c>
      <c r="K1197" s="8">
        <v>2022.0</v>
      </c>
      <c r="L1197" s="7" t="s">
        <v>30</v>
      </c>
      <c r="M1197" s="6"/>
      <c r="N1197" s="6"/>
      <c r="O1197" s="6"/>
      <c r="P1197" s="3"/>
      <c r="Q1197" s="6"/>
      <c r="R1197" s="6"/>
    </row>
    <row r="1198" ht="15.75" customHeight="1">
      <c r="A1198" s="4" t="s">
        <v>5601</v>
      </c>
      <c r="B1198" s="4" t="s">
        <v>5602</v>
      </c>
      <c r="C1198" s="3"/>
      <c r="D1198" s="3"/>
      <c r="E1198" s="4" t="s">
        <v>5603</v>
      </c>
      <c r="F1198" s="9" t="s">
        <v>5604</v>
      </c>
      <c r="G1198" s="4" t="s">
        <v>41</v>
      </c>
      <c r="H1198" s="4" t="s">
        <v>261</v>
      </c>
      <c r="I1198" s="4" t="s">
        <v>2816</v>
      </c>
      <c r="J1198" s="4" t="s">
        <v>341</v>
      </c>
      <c r="K1198" s="10">
        <v>2014.0</v>
      </c>
      <c r="L1198" s="3"/>
      <c r="M1198" s="4" t="s">
        <v>263</v>
      </c>
      <c r="N1198" s="3"/>
      <c r="O1198" s="3"/>
      <c r="P1198" s="4" t="s">
        <v>8</v>
      </c>
      <c r="Q1198" s="18" t="s">
        <v>611</v>
      </c>
      <c r="R1198" s="3"/>
    </row>
    <row r="1199" ht="15.75" customHeight="1">
      <c r="A1199" s="4" t="s">
        <v>5605</v>
      </c>
      <c r="B1199" s="4" t="s">
        <v>5606</v>
      </c>
      <c r="C1199" s="3"/>
      <c r="D1199" s="3"/>
      <c r="E1199" s="4" t="s">
        <v>5607</v>
      </c>
      <c r="F1199" s="9" t="s">
        <v>5608</v>
      </c>
      <c r="G1199" s="4" t="s">
        <v>41</v>
      </c>
      <c r="H1199" s="4" t="s">
        <v>261</v>
      </c>
      <c r="I1199" s="4" t="s">
        <v>3563</v>
      </c>
      <c r="J1199" s="4" t="s">
        <v>149</v>
      </c>
      <c r="K1199" s="10">
        <v>2007.0</v>
      </c>
      <c r="L1199" s="3"/>
      <c r="M1199" s="4" t="s">
        <v>263</v>
      </c>
      <c r="N1199" s="3"/>
      <c r="O1199" s="3"/>
      <c r="P1199" s="4" t="s">
        <v>8</v>
      </c>
      <c r="Q1199" s="18" t="s">
        <v>264</v>
      </c>
      <c r="R1199" s="3"/>
    </row>
    <row r="1200" ht="15.75" customHeight="1">
      <c r="A1200" s="6" t="s">
        <v>5609</v>
      </c>
      <c r="B1200" s="6" t="s">
        <v>5610</v>
      </c>
      <c r="C1200" s="6"/>
      <c r="D1200" s="6"/>
      <c r="E1200" s="17" t="s">
        <v>5611</v>
      </c>
      <c r="F1200" s="7" t="s">
        <v>5612</v>
      </c>
      <c r="G1200" s="8" t="s">
        <v>108</v>
      </c>
      <c r="H1200" s="6" t="s">
        <v>27</v>
      </c>
      <c r="I1200" s="6" t="s">
        <v>5613</v>
      </c>
      <c r="J1200" s="3"/>
      <c r="K1200" s="8">
        <v>2011.0</v>
      </c>
      <c r="L1200" s="7" t="s">
        <v>30</v>
      </c>
      <c r="M1200" s="6"/>
      <c r="N1200" s="6"/>
      <c r="O1200" s="3"/>
      <c r="P1200" s="6"/>
      <c r="Q1200" s="6"/>
      <c r="R1200" s="6"/>
    </row>
    <row r="1201" ht="15.75" customHeight="1">
      <c r="A1201" s="6" t="s">
        <v>5614</v>
      </c>
      <c r="B1201" s="6" t="s">
        <v>5615</v>
      </c>
      <c r="C1201" s="6"/>
      <c r="D1201" s="6"/>
      <c r="E1201" s="6" t="s">
        <v>5616</v>
      </c>
      <c r="F1201" s="7" t="s">
        <v>5617</v>
      </c>
      <c r="G1201" s="8" t="s">
        <v>26</v>
      </c>
      <c r="H1201" s="6" t="s">
        <v>27</v>
      </c>
      <c r="I1201" s="6" t="s">
        <v>5618</v>
      </c>
      <c r="J1201" s="6" t="s">
        <v>341</v>
      </c>
      <c r="K1201" s="8">
        <v>2023.0</v>
      </c>
      <c r="L1201" s="7" t="s">
        <v>30</v>
      </c>
      <c r="M1201" s="3"/>
      <c r="N1201" s="3"/>
      <c r="O1201" s="3"/>
      <c r="P1201" s="3"/>
      <c r="Q1201" s="3"/>
      <c r="R1201" s="3"/>
    </row>
    <row r="1202" ht="15.75" customHeight="1">
      <c r="A1202" s="6" t="s">
        <v>5619</v>
      </c>
      <c r="B1202" s="6" t="s">
        <v>5620</v>
      </c>
      <c r="C1202" s="6"/>
      <c r="D1202" s="6"/>
      <c r="E1202" s="6" t="s">
        <v>5621</v>
      </c>
      <c r="F1202" s="7" t="s">
        <v>5622</v>
      </c>
      <c r="G1202" s="8" t="s">
        <v>108</v>
      </c>
      <c r="H1202" s="6" t="s">
        <v>27</v>
      </c>
      <c r="I1202" s="6" t="s">
        <v>5623</v>
      </c>
      <c r="J1202" s="6" t="s">
        <v>29</v>
      </c>
      <c r="K1202" s="8">
        <v>2019.0</v>
      </c>
      <c r="L1202" s="7" t="s">
        <v>30</v>
      </c>
      <c r="M1202" s="6"/>
      <c r="N1202" s="6"/>
      <c r="O1202" s="3"/>
      <c r="P1202" s="6"/>
      <c r="Q1202" s="6"/>
      <c r="R1202" s="6"/>
    </row>
    <row r="1203" ht="15.75" customHeight="1">
      <c r="A1203" s="6" t="s">
        <v>5624</v>
      </c>
      <c r="B1203" s="6" t="s">
        <v>5625</v>
      </c>
      <c r="C1203" s="6"/>
      <c r="D1203" s="6"/>
      <c r="E1203" s="6" t="s">
        <v>5626</v>
      </c>
      <c r="F1203" s="7" t="s">
        <v>5627</v>
      </c>
      <c r="G1203" s="8" t="s">
        <v>108</v>
      </c>
      <c r="H1203" s="6" t="s">
        <v>27</v>
      </c>
      <c r="I1203" s="6" t="s">
        <v>5628</v>
      </c>
      <c r="J1203" s="6" t="s">
        <v>488</v>
      </c>
      <c r="K1203" s="8">
        <v>2010.0</v>
      </c>
      <c r="L1203" s="7" t="s">
        <v>30</v>
      </c>
      <c r="M1203" s="3"/>
      <c r="N1203" s="3"/>
      <c r="O1203" s="3"/>
      <c r="P1203" s="3"/>
      <c r="Q1203" s="3"/>
      <c r="R1203" s="3"/>
    </row>
    <row r="1204" ht="15.75" customHeight="1">
      <c r="A1204" s="6" t="s">
        <v>2076</v>
      </c>
      <c r="B1204" s="6" t="s">
        <v>5629</v>
      </c>
      <c r="C1204" s="6"/>
      <c r="D1204" s="6"/>
      <c r="E1204" s="6" t="s">
        <v>5630</v>
      </c>
      <c r="F1204" s="7" t="s">
        <v>5631</v>
      </c>
      <c r="G1204" s="8" t="s">
        <v>108</v>
      </c>
      <c r="H1204" s="6" t="s">
        <v>27</v>
      </c>
      <c r="I1204" s="6" t="s">
        <v>5632</v>
      </c>
      <c r="J1204" s="6" t="s">
        <v>341</v>
      </c>
      <c r="K1204" s="8">
        <v>2015.0</v>
      </c>
      <c r="L1204" s="7" t="s">
        <v>30</v>
      </c>
      <c r="M1204" s="6"/>
      <c r="N1204" s="6"/>
      <c r="O1204" s="3"/>
      <c r="P1204" s="6"/>
      <c r="Q1204" s="6"/>
      <c r="R1204" s="6"/>
    </row>
    <row r="1205" ht="15.75" customHeight="1">
      <c r="A1205" s="6" t="s">
        <v>5633</v>
      </c>
      <c r="B1205" s="6" t="s">
        <v>5634</v>
      </c>
      <c r="C1205" s="6"/>
      <c r="D1205" s="6"/>
      <c r="E1205" s="6" t="s">
        <v>5635</v>
      </c>
      <c r="F1205" s="7" t="s">
        <v>5636</v>
      </c>
      <c r="G1205" s="8" t="s">
        <v>108</v>
      </c>
      <c r="H1205" s="6" t="s">
        <v>27</v>
      </c>
      <c r="I1205" s="6" t="s">
        <v>5637</v>
      </c>
      <c r="J1205" s="6" t="s">
        <v>29</v>
      </c>
      <c r="K1205" s="8">
        <v>2019.0</v>
      </c>
      <c r="L1205" s="7" t="s">
        <v>30</v>
      </c>
      <c r="M1205" s="6"/>
      <c r="N1205" s="6"/>
      <c r="O1205" s="6"/>
      <c r="P1205" s="6"/>
      <c r="Q1205" s="6"/>
      <c r="R1205" s="6"/>
    </row>
    <row r="1206" ht="15.75" customHeight="1">
      <c r="A1206" s="4" t="s">
        <v>5638</v>
      </c>
      <c r="B1206" s="4" t="s">
        <v>5639</v>
      </c>
      <c r="C1206" s="3"/>
      <c r="D1206" s="3"/>
      <c r="E1206" s="4" t="s">
        <v>5640</v>
      </c>
      <c r="F1206" s="9" t="s">
        <v>5641</v>
      </c>
      <c r="G1206" s="4" t="s">
        <v>214</v>
      </c>
      <c r="H1206" s="4" t="s">
        <v>261</v>
      </c>
      <c r="I1206" s="4" t="s">
        <v>5642</v>
      </c>
      <c r="J1206" s="4" t="s">
        <v>295</v>
      </c>
      <c r="K1206" s="10">
        <v>2022.0</v>
      </c>
      <c r="L1206" s="3"/>
      <c r="M1206" s="4" t="s">
        <v>263</v>
      </c>
      <c r="N1206" s="3"/>
      <c r="O1206" s="3"/>
      <c r="P1206" s="4" t="s">
        <v>8</v>
      </c>
      <c r="Q1206" s="4" t="s">
        <v>689</v>
      </c>
      <c r="R1206" s="3"/>
    </row>
    <row r="1207" ht="15.75" customHeight="1">
      <c r="A1207" s="6" t="s">
        <v>5643</v>
      </c>
      <c r="B1207" s="6" t="s">
        <v>5644</v>
      </c>
      <c r="C1207" s="6"/>
      <c r="D1207" s="6"/>
      <c r="E1207" s="6" t="s">
        <v>5645</v>
      </c>
      <c r="F1207" s="7" t="s">
        <v>5646</v>
      </c>
      <c r="G1207" s="8" t="s">
        <v>108</v>
      </c>
      <c r="H1207" s="6" t="s">
        <v>27</v>
      </c>
      <c r="I1207" s="6" t="s">
        <v>5647</v>
      </c>
      <c r="J1207" s="6" t="s">
        <v>2495</v>
      </c>
      <c r="K1207" s="8">
        <v>2023.0</v>
      </c>
      <c r="L1207" s="7" t="s">
        <v>30</v>
      </c>
      <c r="M1207" s="6"/>
      <c r="N1207" s="6"/>
      <c r="O1207" s="3"/>
      <c r="P1207" s="3"/>
      <c r="Q1207" s="6"/>
      <c r="R1207" s="6"/>
    </row>
    <row r="1208" ht="15.75" customHeight="1">
      <c r="A1208" s="4" t="s">
        <v>5648</v>
      </c>
      <c r="B1208" s="4" t="s">
        <v>5649</v>
      </c>
      <c r="C1208" s="3"/>
      <c r="D1208" s="3"/>
      <c r="E1208" s="4" t="s">
        <v>5650</v>
      </c>
      <c r="F1208" s="9" t="s">
        <v>5651</v>
      </c>
      <c r="G1208" s="4" t="s">
        <v>48</v>
      </c>
      <c r="H1208" s="4" t="s">
        <v>261</v>
      </c>
      <c r="I1208" s="4" t="s">
        <v>1882</v>
      </c>
      <c r="J1208" s="4" t="s">
        <v>149</v>
      </c>
      <c r="K1208" s="10">
        <v>2019.0</v>
      </c>
      <c r="L1208" s="3"/>
      <c r="M1208" s="4" t="s">
        <v>263</v>
      </c>
      <c r="N1208" s="3"/>
      <c r="O1208" s="3"/>
      <c r="P1208" s="4" t="s">
        <v>8</v>
      </c>
      <c r="Q1208" s="4" t="s">
        <v>264</v>
      </c>
      <c r="R1208" s="3"/>
    </row>
    <row r="1209" ht="15.75" customHeight="1">
      <c r="A1209" s="4" t="s">
        <v>5652</v>
      </c>
      <c r="B1209" s="24" t="s">
        <v>5653</v>
      </c>
      <c r="C1209" s="25"/>
      <c r="D1209" s="25"/>
      <c r="E1209" s="4" t="s">
        <v>5654</v>
      </c>
      <c r="F1209" s="9" t="s">
        <v>5655</v>
      </c>
      <c r="G1209" s="4" t="s">
        <v>41</v>
      </c>
      <c r="H1209" s="4" t="s">
        <v>261</v>
      </c>
      <c r="I1209" s="4" t="s">
        <v>5656</v>
      </c>
      <c r="J1209" s="4" t="s">
        <v>295</v>
      </c>
      <c r="K1209" s="10">
        <v>2022.0</v>
      </c>
      <c r="L1209" s="3"/>
      <c r="M1209" s="4" t="s">
        <v>263</v>
      </c>
      <c r="N1209" s="3"/>
      <c r="O1209" s="3"/>
      <c r="P1209" s="4" t="s">
        <v>8</v>
      </c>
      <c r="Q1209" s="18" t="s">
        <v>5657</v>
      </c>
      <c r="R1209" s="3"/>
    </row>
    <row r="1210" ht="15.75" customHeight="1">
      <c r="A1210" s="6" t="s">
        <v>5658</v>
      </c>
      <c r="B1210" s="16" t="s">
        <v>5659</v>
      </c>
      <c r="C1210" s="16"/>
      <c r="D1210" s="16"/>
      <c r="E1210" s="6" t="s">
        <v>5660</v>
      </c>
      <c r="F1210" s="7" t="s">
        <v>5661</v>
      </c>
      <c r="G1210" s="8" t="s">
        <v>108</v>
      </c>
      <c r="H1210" s="6" t="s">
        <v>27</v>
      </c>
      <c r="I1210" s="6" t="s">
        <v>5662</v>
      </c>
      <c r="J1210" s="6" t="s">
        <v>488</v>
      </c>
      <c r="K1210" s="8">
        <v>2021.0</v>
      </c>
      <c r="L1210" s="13" t="s">
        <v>30</v>
      </c>
      <c r="M1210" s="6"/>
      <c r="N1210" s="6"/>
      <c r="O1210" s="6"/>
      <c r="P1210" s="6"/>
      <c r="Q1210" s="3"/>
      <c r="R1210" s="6"/>
    </row>
    <row r="1211" ht="15.75" customHeight="1">
      <c r="A1211" s="4" t="s">
        <v>5663</v>
      </c>
      <c r="B1211" s="4" t="s">
        <v>5664</v>
      </c>
      <c r="C1211" s="3"/>
      <c r="D1211" s="3"/>
      <c r="E1211" s="4" t="s">
        <v>5665</v>
      </c>
      <c r="F1211" s="9" t="s">
        <v>5666</v>
      </c>
      <c r="G1211" s="4" t="s">
        <v>260</v>
      </c>
      <c r="H1211" s="4" t="s">
        <v>261</v>
      </c>
      <c r="I1211" s="4" t="s">
        <v>1324</v>
      </c>
      <c r="J1211" s="4" t="s">
        <v>149</v>
      </c>
      <c r="K1211" s="10">
        <v>2010.0</v>
      </c>
      <c r="L1211" s="3"/>
      <c r="M1211" s="4" t="s">
        <v>263</v>
      </c>
      <c r="N1211" s="3"/>
      <c r="O1211" s="3"/>
      <c r="P1211" s="4" t="s">
        <v>8</v>
      </c>
      <c r="Q1211" s="4" t="s">
        <v>264</v>
      </c>
      <c r="R1211" s="3"/>
    </row>
    <row r="1212" ht="15.75" customHeight="1">
      <c r="A1212" s="6" t="s">
        <v>5667</v>
      </c>
      <c r="B1212" s="6" t="s">
        <v>5668</v>
      </c>
      <c r="C1212" s="6"/>
      <c r="D1212" s="6"/>
      <c r="E1212" s="6" t="s">
        <v>5669</v>
      </c>
      <c r="F1212" s="7" t="s">
        <v>5670</v>
      </c>
      <c r="G1212" s="8" t="s">
        <v>108</v>
      </c>
      <c r="H1212" s="6" t="s">
        <v>27</v>
      </c>
      <c r="I1212" s="6" t="s">
        <v>5671</v>
      </c>
      <c r="J1212" s="6" t="s">
        <v>149</v>
      </c>
      <c r="K1212" s="8">
        <v>2023.0</v>
      </c>
      <c r="L1212" s="7" t="s">
        <v>30</v>
      </c>
      <c r="M1212" s="3"/>
      <c r="N1212" s="3"/>
      <c r="O1212" s="3"/>
      <c r="P1212" s="3"/>
      <c r="Q1212" s="3"/>
      <c r="R1212" s="3"/>
    </row>
    <row r="1213" ht="15.75" customHeight="1">
      <c r="A1213" s="4" t="s">
        <v>5672</v>
      </c>
      <c r="B1213" s="4" t="s">
        <v>5673</v>
      </c>
      <c r="C1213" s="3"/>
      <c r="D1213" s="3"/>
      <c r="E1213" s="4" t="s">
        <v>5674</v>
      </c>
      <c r="F1213" s="9" t="s">
        <v>5675</v>
      </c>
      <c r="G1213" s="4" t="s">
        <v>48</v>
      </c>
      <c r="H1213" s="4" t="s">
        <v>261</v>
      </c>
      <c r="I1213" s="4" t="s">
        <v>1882</v>
      </c>
      <c r="J1213" s="4" t="s">
        <v>149</v>
      </c>
      <c r="K1213" s="10">
        <v>2021.0</v>
      </c>
      <c r="L1213" s="3"/>
      <c r="M1213" s="4" t="s">
        <v>263</v>
      </c>
      <c r="N1213" s="3"/>
      <c r="O1213" s="3"/>
      <c r="P1213" s="4" t="s">
        <v>8</v>
      </c>
      <c r="Q1213" s="4" t="s">
        <v>264</v>
      </c>
      <c r="R1213" s="3"/>
    </row>
    <row r="1214" ht="15.75" customHeight="1">
      <c r="A1214" s="6" t="s">
        <v>5676</v>
      </c>
      <c r="B1214" s="6" t="s">
        <v>5677</v>
      </c>
      <c r="C1214" s="6"/>
      <c r="D1214" s="6"/>
      <c r="E1214" s="6" t="s">
        <v>5678</v>
      </c>
      <c r="F1214" s="7" t="s">
        <v>5679</v>
      </c>
      <c r="G1214" s="8" t="s">
        <v>108</v>
      </c>
      <c r="H1214" s="6" t="s">
        <v>27</v>
      </c>
      <c r="I1214" s="6" t="s">
        <v>5680</v>
      </c>
      <c r="J1214" s="6" t="s">
        <v>341</v>
      </c>
      <c r="K1214" s="8">
        <v>2017.0</v>
      </c>
      <c r="L1214" s="7" t="s">
        <v>30</v>
      </c>
      <c r="M1214" s="3"/>
      <c r="N1214" s="3"/>
      <c r="O1214" s="6"/>
      <c r="P1214" s="6"/>
      <c r="Q1214" s="6"/>
      <c r="R1214" s="6"/>
    </row>
    <row r="1215" ht="15.75" customHeight="1">
      <c r="A1215" s="6" t="s">
        <v>5681</v>
      </c>
      <c r="B1215" s="6" t="s">
        <v>5682</v>
      </c>
      <c r="C1215" s="6"/>
      <c r="D1215" s="6"/>
      <c r="E1215" s="6" t="s">
        <v>5683</v>
      </c>
      <c r="F1215" s="7" t="s">
        <v>5684</v>
      </c>
      <c r="G1215" s="8" t="s">
        <v>108</v>
      </c>
      <c r="H1215" s="6" t="s">
        <v>27</v>
      </c>
      <c r="I1215" s="6" t="s">
        <v>5685</v>
      </c>
      <c r="J1215" s="3"/>
      <c r="K1215" s="8">
        <v>2014.0</v>
      </c>
      <c r="L1215" s="7" t="s">
        <v>30</v>
      </c>
      <c r="M1215" s="3"/>
      <c r="N1215" s="6"/>
      <c r="O1215" s="3"/>
      <c r="P1215" s="3"/>
      <c r="Q1215" s="3"/>
      <c r="R1215" s="3"/>
    </row>
    <row r="1216" ht="15.75" customHeight="1">
      <c r="A1216" s="6" t="s">
        <v>5686</v>
      </c>
      <c r="B1216" s="6" t="s">
        <v>5687</v>
      </c>
      <c r="C1216" s="6"/>
      <c r="D1216" s="6"/>
      <c r="E1216" s="6" t="s">
        <v>5688</v>
      </c>
      <c r="F1216" s="7" t="s">
        <v>5689</v>
      </c>
      <c r="G1216" s="8" t="s">
        <v>108</v>
      </c>
      <c r="H1216" s="6" t="s">
        <v>27</v>
      </c>
      <c r="I1216" s="6" t="s">
        <v>5690</v>
      </c>
      <c r="J1216" s="6" t="s">
        <v>341</v>
      </c>
      <c r="K1216" s="8">
        <v>2021.0</v>
      </c>
      <c r="L1216" s="7" t="s">
        <v>30</v>
      </c>
      <c r="M1216" s="14"/>
      <c r="N1216" s="6"/>
      <c r="O1216" s="6"/>
      <c r="P1216" s="6"/>
      <c r="Q1216" s="3"/>
      <c r="R1216" s="3"/>
    </row>
    <row r="1217" ht="15.75" customHeight="1">
      <c r="A1217" s="4" t="s">
        <v>5691</v>
      </c>
      <c r="B1217" s="4" t="s">
        <v>5692</v>
      </c>
      <c r="C1217" s="4" t="s">
        <v>5693</v>
      </c>
      <c r="D1217" s="4" t="s">
        <v>5694</v>
      </c>
      <c r="E1217" s="4" t="s">
        <v>5695</v>
      </c>
      <c r="F1217" s="5" t="str">
        <f>HYPERLINK("http://dx.doi.org/10.1037/ccp0000403","http://dx.doi.org/10.1037/ccp0000403")</f>
        <v>http://dx.doi.org/10.1037/ccp0000403</v>
      </c>
      <c r="G1217" s="3"/>
      <c r="H1217" s="3"/>
      <c r="I1217" s="3"/>
      <c r="J1217" s="3"/>
      <c r="K1217" s="3"/>
      <c r="L1217" s="3"/>
      <c r="M1217" s="3"/>
      <c r="N1217" s="3"/>
      <c r="O1217" s="3"/>
      <c r="P1217" s="3"/>
      <c r="Q1217" s="3"/>
      <c r="R1217" s="3"/>
    </row>
    <row r="1218" ht="15.75" customHeight="1">
      <c r="A1218" s="4" t="s">
        <v>5696</v>
      </c>
      <c r="B1218" s="4" t="s">
        <v>5697</v>
      </c>
      <c r="C1218" s="4" t="s">
        <v>5698</v>
      </c>
      <c r="D1218" s="4" t="s">
        <v>5699</v>
      </c>
      <c r="E1218" s="4" t="s">
        <v>5700</v>
      </c>
      <c r="F1218" s="5" t="str">
        <f>HYPERLINK("http://dx.doi.org/10.1080/16506073.2021.2007995","http://dx.doi.org/10.1080/16506073.2021.2007995")</f>
        <v>http://dx.doi.org/10.1080/16506073.2021.2007995</v>
      </c>
      <c r="G1218" s="3"/>
      <c r="H1218" s="3"/>
      <c r="I1218" s="3"/>
      <c r="J1218" s="3"/>
      <c r="K1218" s="3"/>
      <c r="L1218" s="3"/>
      <c r="M1218" s="3"/>
      <c r="N1218" s="3"/>
      <c r="O1218" s="3"/>
      <c r="P1218" s="3"/>
      <c r="Q1218" s="3"/>
      <c r="R1218" s="3"/>
    </row>
    <row r="1219" ht="15.75" customHeight="1">
      <c r="A1219" s="6" t="s">
        <v>5701</v>
      </c>
      <c r="B1219" s="6" t="s">
        <v>5702</v>
      </c>
      <c r="C1219" s="6"/>
      <c r="D1219" s="6"/>
      <c r="E1219" s="6" t="s">
        <v>5703</v>
      </c>
      <c r="F1219" s="7" t="s">
        <v>5704</v>
      </c>
      <c r="G1219" s="8" t="s">
        <v>48</v>
      </c>
      <c r="H1219" s="6" t="s">
        <v>27</v>
      </c>
      <c r="I1219" s="6" t="s">
        <v>5705</v>
      </c>
      <c r="J1219" s="6" t="s">
        <v>1694</v>
      </c>
      <c r="K1219" s="8">
        <v>2020.0</v>
      </c>
      <c r="L1219" s="7" t="s">
        <v>30</v>
      </c>
      <c r="M1219" s="6"/>
      <c r="N1219" s="6"/>
      <c r="O1219" s="6"/>
      <c r="P1219" s="6"/>
      <c r="Q1219" s="3"/>
      <c r="R1219" s="3"/>
    </row>
    <row r="1220" ht="15.75" customHeight="1">
      <c r="A1220" s="6" t="s">
        <v>5706</v>
      </c>
      <c r="B1220" s="6" t="s">
        <v>5707</v>
      </c>
      <c r="C1220" s="6"/>
      <c r="D1220" s="6"/>
      <c r="E1220" s="6" t="s">
        <v>5708</v>
      </c>
      <c r="F1220" s="7" t="s">
        <v>5709</v>
      </c>
      <c r="G1220" s="8" t="s">
        <v>214</v>
      </c>
      <c r="H1220" s="6" t="s">
        <v>27</v>
      </c>
      <c r="I1220" s="6" t="s">
        <v>5710</v>
      </c>
      <c r="J1220" s="3"/>
      <c r="K1220" s="8">
        <v>2015.0</v>
      </c>
      <c r="L1220" s="7" t="s">
        <v>30</v>
      </c>
      <c r="M1220" s="3"/>
      <c r="N1220" s="3"/>
      <c r="O1220" s="3"/>
      <c r="P1220" s="3"/>
      <c r="Q1220" s="3"/>
      <c r="R1220" s="3"/>
    </row>
    <row r="1221" ht="15.75" customHeight="1">
      <c r="A1221" s="4" t="s">
        <v>5711</v>
      </c>
      <c r="B1221" s="4" t="s">
        <v>5712</v>
      </c>
      <c r="C1221" s="3"/>
      <c r="D1221" s="3"/>
      <c r="E1221" s="4" t="s">
        <v>5713</v>
      </c>
      <c r="F1221" s="9" t="s">
        <v>5714</v>
      </c>
      <c r="G1221" s="4" t="s">
        <v>260</v>
      </c>
      <c r="H1221" s="4" t="s">
        <v>261</v>
      </c>
      <c r="I1221" s="4" t="s">
        <v>5715</v>
      </c>
      <c r="J1221" s="4" t="s">
        <v>295</v>
      </c>
      <c r="K1221" s="10">
        <v>2013.0</v>
      </c>
      <c r="L1221" s="3"/>
      <c r="M1221" s="4" t="s">
        <v>263</v>
      </c>
      <c r="N1221" s="3"/>
      <c r="O1221" s="3"/>
      <c r="P1221" s="4" t="s">
        <v>8</v>
      </c>
      <c r="Q1221" s="4" t="s">
        <v>296</v>
      </c>
      <c r="R1221" s="3"/>
    </row>
    <row r="1222" ht="15.75" customHeight="1">
      <c r="A1222" s="6" t="s">
        <v>5716</v>
      </c>
      <c r="B1222" s="6" t="s">
        <v>5717</v>
      </c>
      <c r="C1222" s="6"/>
      <c r="D1222" s="6"/>
      <c r="E1222" s="6" t="s">
        <v>5718</v>
      </c>
      <c r="F1222" s="7" t="s">
        <v>5719</v>
      </c>
      <c r="G1222" s="8" t="s">
        <v>48</v>
      </c>
      <c r="H1222" s="6" t="s">
        <v>27</v>
      </c>
      <c r="I1222" s="6" t="s">
        <v>5720</v>
      </c>
      <c r="J1222" s="6" t="s">
        <v>149</v>
      </c>
      <c r="K1222" s="8">
        <v>2020.0</v>
      </c>
      <c r="L1222" s="7" t="s">
        <v>30</v>
      </c>
      <c r="M1222" s="30"/>
      <c r="N1222" s="3"/>
      <c r="O1222" s="6"/>
      <c r="P1222" s="6"/>
      <c r="Q1222" s="6"/>
      <c r="R1222" s="3"/>
    </row>
    <row r="1223" ht="15.75" customHeight="1">
      <c r="A1223" s="4" t="s">
        <v>5721</v>
      </c>
      <c r="B1223" s="4" t="s">
        <v>5722</v>
      </c>
      <c r="C1223" s="3" t="s">
        <v>425</v>
      </c>
      <c r="D1223" s="4" t="s">
        <v>5723</v>
      </c>
      <c r="E1223" s="4" t="s">
        <v>5724</v>
      </c>
      <c r="F1223" s="5" t="str">
        <f>HYPERLINK("http://dx.doi.org/10.4284/sej.2009.76.1.67","http://dx.doi.org/10.4284/sej.2009.76.1.67")</f>
        <v>http://dx.doi.org/10.4284/sej.2009.76.1.67</v>
      </c>
      <c r="G1223" s="3"/>
      <c r="H1223" s="3"/>
      <c r="I1223" s="3"/>
      <c r="J1223" s="3"/>
      <c r="K1223" s="3"/>
      <c r="L1223" s="3"/>
      <c r="M1223" s="3"/>
      <c r="N1223" s="3"/>
      <c r="O1223" s="3"/>
      <c r="P1223" s="3"/>
      <c r="Q1223" s="3"/>
      <c r="R1223" s="3"/>
    </row>
    <row r="1224" ht="15.75" customHeight="1">
      <c r="A1224" s="6" t="s">
        <v>5725</v>
      </c>
      <c r="B1224" s="6" t="s">
        <v>5726</v>
      </c>
      <c r="C1224" s="6"/>
      <c r="D1224" s="6"/>
      <c r="E1224" s="6" t="s">
        <v>5727</v>
      </c>
      <c r="F1224" s="7" t="s">
        <v>5728</v>
      </c>
      <c r="G1224" s="8" t="s">
        <v>108</v>
      </c>
      <c r="H1224" s="6" t="s">
        <v>27</v>
      </c>
      <c r="I1224" s="6" t="s">
        <v>5729</v>
      </c>
      <c r="J1224" s="6" t="s">
        <v>149</v>
      </c>
      <c r="K1224" s="8">
        <v>2019.0</v>
      </c>
      <c r="L1224" s="7" t="s">
        <v>30</v>
      </c>
      <c r="M1224" s="6"/>
      <c r="N1224" s="3"/>
      <c r="O1224" s="3"/>
      <c r="P1224" s="6"/>
      <c r="Q1224" s="3"/>
      <c r="R1224" s="6"/>
    </row>
    <row r="1225" ht="15.75" customHeight="1">
      <c r="A1225" s="6" t="s">
        <v>5730</v>
      </c>
      <c r="B1225" s="6" t="s">
        <v>5731</v>
      </c>
      <c r="C1225" s="6"/>
      <c r="D1225" s="6"/>
      <c r="E1225" s="6" t="s">
        <v>5732</v>
      </c>
      <c r="F1225" s="7" t="s">
        <v>5733</v>
      </c>
      <c r="G1225" s="8" t="s">
        <v>108</v>
      </c>
      <c r="H1225" s="6" t="s">
        <v>27</v>
      </c>
      <c r="I1225" s="6" t="s">
        <v>5734</v>
      </c>
      <c r="J1225" s="6" t="s">
        <v>29</v>
      </c>
      <c r="K1225" s="8">
        <v>2017.0</v>
      </c>
      <c r="L1225" s="7" t="s">
        <v>30</v>
      </c>
      <c r="M1225" s="6"/>
      <c r="N1225" s="6"/>
      <c r="O1225" s="6"/>
      <c r="P1225" s="6"/>
      <c r="Q1225" s="6"/>
      <c r="R1225" s="6"/>
    </row>
    <row r="1226" ht="15.75" customHeight="1">
      <c r="A1226" s="4" t="s">
        <v>5735</v>
      </c>
      <c r="B1226" s="4" t="s">
        <v>5736</v>
      </c>
      <c r="C1226" s="3"/>
      <c r="D1226" s="3"/>
      <c r="E1226" s="4" t="s">
        <v>5737</v>
      </c>
      <c r="F1226" s="9" t="s">
        <v>5738</v>
      </c>
      <c r="G1226" s="4" t="s">
        <v>26</v>
      </c>
      <c r="H1226" s="4" t="s">
        <v>261</v>
      </c>
      <c r="I1226" s="4" t="s">
        <v>610</v>
      </c>
      <c r="J1226" s="4" t="s">
        <v>341</v>
      </c>
      <c r="K1226" s="10">
        <v>2014.0</v>
      </c>
      <c r="L1226" s="3"/>
      <c r="M1226" s="4" t="s">
        <v>263</v>
      </c>
      <c r="N1226" s="3"/>
      <c r="O1226" s="3"/>
      <c r="P1226" s="4" t="s">
        <v>8</v>
      </c>
      <c r="Q1226" s="4" t="s">
        <v>611</v>
      </c>
      <c r="R1226" s="3"/>
    </row>
    <row r="1227" ht="15.75" customHeight="1">
      <c r="A1227" s="6" t="s">
        <v>5739</v>
      </c>
      <c r="B1227" s="6" t="s">
        <v>5740</v>
      </c>
      <c r="C1227" s="6"/>
      <c r="D1227" s="6"/>
      <c r="E1227" s="6" t="s">
        <v>5741</v>
      </c>
      <c r="F1227" s="7" t="s">
        <v>5742</v>
      </c>
      <c r="G1227" s="8" t="s">
        <v>108</v>
      </c>
      <c r="H1227" s="6" t="s">
        <v>27</v>
      </c>
      <c r="I1227" s="6" t="s">
        <v>5743</v>
      </c>
      <c r="J1227" s="6"/>
      <c r="K1227" s="8">
        <v>2009.0</v>
      </c>
      <c r="L1227" s="7" t="s">
        <v>30</v>
      </c>
      <c r="M1227" s="3"/>
      <c r="N1227" s="3"/>
      <c r="O1227" s="3"/>
      <c r="P1227" s="3"/>
      <c r="Q1227" s="6"/>
      <c r="R1227" s="3"/>
    </row>
    <row r="1228" ht="15.75" customHeight="1">
      <c r="A1228" s="6" t="s">
        <v>5744</v>
      </c>
      <c r="B1228" s="6" t="s">
        <v>5745</v>
      </c>
      <c r="C1228" s="6"/>
      <c r="D1228" s="6"/>
      <c r="E1228" s="6" t="s">
        <v>5746</v>
      </c>
      <c r="F1228" s="7" t="s">
        <v>962</v>
      </c>
      <c r="G1228" s="8" t="s">
        <v>48</v>
      </c>
      <c r="H1228" s="6" t="s">
        <v>27</v>
      </c>
      <c r="I1228" s="6" t="s">
        <v>5747</v>
      </c>
      <c r="J1228" s="3"/>
      <c r="K1228" s="8">
        <v>2016.0</v>
      </c>
      <c r="L1228" s="7" t="s">
        <v>30</v>
      </c>
      <c r="M1228" s="6"/>
      <c r="N1228" s="6"/>
      <c r="O1228" s="6"/>
      <c r="P1228" s="6"/>
      <c r="Q1228" s="14"/>
      <c r="R1228" s="3"/>
    </row>
    <row r="1229" ht="15.75" customHeight="1">
      <c r="A1229" s="6" t="s">
        <v>5748</v>
      </c>
      <c r="B1229" s="6" t="s">
        <v>5749</v>
      </c>
      <c r="C1229" s="6"/>
      <c r="D1229" s="6"/>
      <c r="E1229" s="6" t="s">
        <v>5750</v>
      </c>
      <c r="F1229" s="7" t="s">
        <v>5751</v>
      </c>
      <c r="G1229" s="8" t="s">
        <v>108</v>
      </c>
      <c r="H1229" s="6" t="s">
        <v>27</v>
      </c>
      <c r="I1229" s="6" t="s">
        <v>5752</v>
      </c>
      <c r="J1229" s="6" t="s">
        <v>29</v>
      </c>
      <c r="K1229" s="8">
        <v>2015.0</v>
      </c>
      <c r="L1229" s="7" t="s">
        <v>30</v>
      </c>
      <c r="M1229" s="3"/>
      <c r="N1229" s="6"/>
      <c r="O1229" s="6"/>
      <c r="P1229" s="6"/>
      <c r="Q1229" s="3"/>
      <c r="R1229" s="3"/>
    </row>
    <row r="1230" ht="15.75" customHeight="1">
      <c r="A1230" s="6" t="s">
        <v>5753</v>
      </c>
      <c r="B1230" s="6" t="s">
        <v>5754</v>
      </c>
      <c r="C1230" s="6"/>
      <c r="D1230" s="6"/>
      <c r="E1230" s="17" t="s">
        <v>5755</v>
      </c>
      <c r="F1230" s="7" t="s">
        <v>5756</v>
      </c>
      <c r="G1230" s="8" t="s">
        <v>108</v>
      </c>
      <c r="H1230" s="6" t="s">
        <v>27</v>
      </c>
      <c r="I1230" s="6" t="s">
        <v>5757</v>
      </c>
      <c r="J1230" s="6"/>
      <c r="K1230" s="8">
        <v>2011.0</v>
      </c>
      <c r="L1230" s="7" t="s">
        <v>30</v>
      </c>
      <c r="M1230" s="3"/>
      <c r="N1230" s="3"/>
      <c r="O1230" s="3"/>
      <c r="P1230" s="3"/>
      <c r="Q1230" s="3"/>
      <c r="R1230" s="3"/>
    </row>
    <row r="1231" ht="15.75" customHeight="1">
      <c r="A1231" s="4" t="s">
        <v>5758</v>
      </c>
      <c r="B1231" s="4" t="s">
        <v>5759</v>
      </c>
      <c r="C1231" s="3"/>
      <c r="D1231" s="3"/>
      <c r="E1231" s="4" t="s">
        <v>5760</v>
      </c>
      <c r="F1231" s="9" t="s">
        <v>5761</v>
      </c>
      <c r="G1231" s="4" t="s">
        <v>48</v>
      </c>
      <c r="H1231" s="4" t="s">
        <v>261</v>
      </c>
      <c r="I1231" s="4" t="s">
        <v>5762</v>
      </c>
      <c r="J1231" s="4" t="s">
        <v>341</v>
      </c>
      <c r="K1231" s="10">
        <v>2022.0</v>
      </c>
      <c r="L1231" s="3"/>
      <c r="M1231" s="4" t="s">
        <v>263</v>
      </c>
      <c r="N1231" s="3"/>
      <c r="O1231" s="3"/>
      <c r="P1231" s="4" t="s">
        <v>8</v>
      </c>
      <c r="Q1231" s="4" t="s">
        <v>371</v>
      </c>
      <c r="R1231" s="3"/>
    </row>
    <row r="1232" ht="15.75" customHeight="1">
      <c r="A1232" s="4" t="s">
        <v>5763</v>
      </c>
      <c r="B1232" s="4" t="s">
        <v>5764</v>
      </c>
      <c r="C1232" s="3"/>
      <c r="D1232" s="3"/>
      <c r="E1232" s="4" t="s">
        <v>33</v>
      </c>
      <c r="F1232" s="9" t="str">
        <f>"https://doi.org/"&amp;M1232</f>
        <v>https://doi.org/10.1017/S0954579408000151</v>
      </c>
      <c r="G1232" s="10" t="s">
        <v>83</v>
      </c>
      <c r="H1232" s="10" t="s">
        <v>35</v>
      </c>
      <c r="I1232" s="4" t="s">
        <v>5765</v>
      </c>
      <c r="J1232" s="10" t="s">
        <v>33</v>
      </c>
      <c r="K1232" s="10">
        <v>2008.0</v>
      </c>
      <c r="L1232" s="3"/>
      <c r="M1232" s="4" t="s">
        <v>5766</v>
      </c>
      <c r="N1232" s="3"/>
      <c r="O1232" s="3"/>
      <c r="P1232" s="3"/>
      <c r="Q1232" s="3"/>
      <c r="R1232" s="3"/>
    </row>
    <row r="1233" ht="15.75" customHeight="1">
      <c r="A1233" s="6" t="s">
        <v>5767</v>
      </c>
      <c r="B1233" s="6" t="s">
        <v>5768</v>
      </c>
      <c r="C1233" s="6"/>
      <c r="D1233" s="6"/>
      <c r="E1233" s="6" t="s">
        <v>5769</v>
      </c>
      <c r="F1233" s="7" t="s">
        <v>5770</v>
      </c>
      <c r="G1233" s="8" t="s">
        <v>108</v>
      </c>
      <c r="H1233" s="6" t="s">
        <v>27</v>
      </c>
      <c r="I1233" s="6" t="s">
        <v>5771</v>
      </c>
      <c r="J1233" s="6" t="s">
        <v>29</v>
      </c>
      <c r="K1233" s="8">
        <v>2016.0</v>
      </c>
      <c r="L1233" s="7" t="s">
        <v>30</v>
      </c>
      <c r="M1233" s="6"/>
      <c r="N1233" s="6"/>
      <c r="O1233" s="6"/>
      <c r="P1233" s="6"/>
      <c r="Q1233" s="6"/>
      <c r="R1233" s="6"/>
    </row>
    <row r="1234" ht="15.75" customHeight="1">
      <c r="A1234" s="4" t="s">
        <v>5772</v>
      </c>
      <c r="B1234" s="4" t="s">
        <v>5773</v>
      </c>
      <c r="C1234" s="4" t="s">
        <v>5774</v>
      </c>
      <c r="D1234" s="4" t="s">
        <v>5775</v>
      </c>
      <c r="E1234" s="4" t="s">
        <v>5776</v>
      </c>
      <c r="F1234" s="5" t="str">
        <f>HYPERLINK("http://dx.doi.org/10.1177/0269881109106909","http://dx.doi.org/10.1177/0269881109106909")</f>
        <v>http://dx.doi.org/10.1177/0269881109106909</v>
      </c>
      <c r="G1234" s="3"/>
      <c r="H1234" s="3"/>
      <c r="I1234" s="3"/>
      <c r="J1234" s="3"/>
      <c r="K1234" s="3"/>
      <c r="L1234" s="3"/>
      <c r="M1234" s="3"/>
      <c r="N1234" s="3"/>
      <c r="O1234" s="3"/>
      <c r="P1234" s="3"/>
      <c r="Q1234" s="3"/>
      <c r="R1234" s="3"/>
    </row>
    <row r="1235" ht="15.75" customHeight="1">
      <c r="A1235" s="4" t="s">
        <v>5777</v>
      </c>
      <c r="B1235" s="4" t="s">
        <v>5778</v>
      </c>
      <c r="C1235" s="3"/>
      <c r="D1235" s="3"/>
      <c r="E1235" s="4" t="s">
        <v>5779</v>
      </c>
      <c r="F1235" s="9" t="s">
        <v>5780</v>
      </c>
      <c r="G1235" s="4" t="s">
        <v>260</v>
      </c>
      <c r="H1235" s="4" t="s">
        <v>261</v>
      </c>
      <c r="I1235" s="4" t="s">
        <v>5781</v>
      </c>
      <c r="J1235" s="4" t="s">
        <v>295</v>
      </c>
      <c r="K1235" s="10">
        <v>2002.0</v>
      </c>
      <c r="L1235" s="3"/>
      <c r="M1235" s="4" t="s">
        <v>263</v>
      </c>
      <c r="N1235" s="3"/>
      <c r="O1235" s="3"/>
      <c r="P1235" s="4" t="s">
        <v>8</v>
      </c>
      <c r="Q1235" s="4" t="s">
        <v>5782</v>
      </c>
      <c r="R1235" s="3"/>
    </row>
    <row r="1236" ht="15.75" customHeight="1">
      <c r="A1236" s="6" t="s">
        <v>5783</v>
      </c>
      <c r="B1236" s="6" t="s">
        <v>5784</v>
      </c>
      <c r="C1236" s="6"/>
      <c r="D1236" s="6"/>
      <c r="E1236" s="3"/>
      <c r="F1236" s="7" t="s">
        <v>5785</v>
      </c>
      <c r="G1236" s="8" t="s">
        <v>26</v>
      </c>
      <c r="H1236" s="6" t="s">
        <v>27</v>
      </c>
      <c r="I1236" s="6" t="s">
        <v>5786</v>
      </c>
      <c r="J1236" s="6" t="s">
        <v>341</v>
      </c>
      <c r="K1236" s="8">
        <v>2015.0</v>
      </c>
      <c r="L1236" s="7" t="s">
        <v>30</v>
      </c>
      <c r="M1236" s="3"/>
      <c r="N1236" s="3"/>
      <c r="O1236" s="3"/>
      <c r="P1236" s="3"/>
      <c r="Q1236" s="3"/>
      <c r="R1236" s="3"/>
    </row>
    <row r="1237" ht="15.75" customHeight="1">
      <c r="A1237" s="6" t="s">
        <v>5787</v>
      </c>
      <c r="B1237" s="6" t="s">
        <v>5788</v>
      </c>
      <c r="C1237" s="6"/>
      <c r="D1237" s="6"/>
      <c r="E1237" s="6" t="s">
        <v>5789</v>
      </c>
      <c r="F1237" s="7" t="s">
        <v>5790</v>
      </c>
      <c r="G1237" s="8" t="s">
        <v>108</v>
      </c>
      <c r="H1237" s="6" t="s">
        <v>27</v>
      </c>
      <c r="I1237" s="6" t="s">
        <v>5791</v>
      </c>
      <c r="J1237" s="6" t="s">
        <v>149</v>
      </c>
      <c r="K1237" s="8">
        <v>2022.0</v>
      </c>
      <c r="L1237" s="7" t="s">
        <v>30</v>
      </c>
      <c r="M1237" s="6"/>
      <c r="N1237" s="6"/>
      <c r="O1237" s="6"/>
      <c r="P1237" s="3"/>
      <c r="Q1237" s="3"/>
      <c r="R1237" s="3"/>
    </row>
    <row r="1238" ht="15.75" customHeight="1">
      <c r="A1238" s="4" t="s">
        <v>5792</v>
      </c>
      <c r="B1238" s="4" t="s">
        <v>5793</v>
      </c>
      <c r="C1238" s="3"/>
      <c r="D1238" s="3"/>
      <c r="E1238" s="4" t="s">
        <v>5794</v>
      </c>
      <c r="F1238" s="9" t="s">
        <v>5795</v>
      </c>
      <c r="G1238" s="4" t="s">
        <v>41</v>
      </c>
      <c r="H1238" s="4" t="s">
        <v>261</v>
      </c>
      <c r="I1238" s="4" t="s">
        <v>5796</v>
      </c>
      <c r="J1238" s="4" t="s">
        <v>149</v>
      </c>
      <c r="K1238" s="10">
        <v>2007.0</v>
      </c>
      <c r="L1238" s="3"/>
      <c r="M1238" s="4" t="s">
        <v>263</v>
      </c>
      <c r="N1238" s="3"/>
      <c r="O1238" s="3"/>
      <c r="P1238" s="4" t="s">
        <v>8</v>
      </c>
      <c r="Q1238" s="18" t="s">
        <v>264</v>
      </c>
      <c r="R1238" s="3"/>
    </row>
    <row r="1239" ht="15.75" customHeight="1">
      <c r="A1239" s="4" t="s">
        <v>5797</v>
      </c>
      <c r="B1239" s="4" t="s">
        <v>5798</v>
      </c>
      <c r="C1239" s="3"/>
      <c r="D1239" s="3"/>
      <c r="E1239" s="4" t="s">
        <v>5799</v>
      </c>
      <c r="F1239" s="9" t="s">
        <v>5800</v>
      </c>
      <c r="G1239" s="4" t="s">
        <v>260</v>
      </c>
      <c r="H1239" s="4" t="s">
        <v>261</v>
      </c>
      <c r="I1239" s="4" t="s">
        <v>370</v>
      </c>
      <c r="J1239" s="4" t="s">
        <v>341</v>
      </c>
      <c r="K1239" s="10">
        <v>2017.0</v>
      </c>
      <c r="L1239" s="3"/>
      <c r="M1239" s="4" t="s">
        <v>263</v>
      </c>
      <c r="N1239" s="3"/>
      <c r="O1239" s="3"/>
      <c r="P1239" s="4" t="s">
        <v>8</v>
      </c>
      <c r="Q1239" s="4" t="s">
        <v>371</v>
      </c>
      <c r="R1239" s="3"/>
    </row>
    <row r="1240" ht="15.75" customHeight="1">
      <c r="A1240" s="4" t="s">
        <v>5801</v>
      </c>
      <c r="B1240" s="4" t="s">
        <v>5802</v>
      </c>
      <c r="C1240" s="3"/>
      <c r="D1240" s="3"/>
      <c r="E1240" s="4" t="s">
        <v>5803</v>
      </c>
      <c r="F1240" s="9" t="s">
        <v>5804</v>
      </c>
      <c r="G1240" s="4" t="s">
        <v>260</v>
      </c>
      <c r="H1240" s="4" t="s">
        <v>261</v>
      </c>
      <c r="I1240" s="4" t="s">
        <v>262</v>
      </c>
      <c r="J1240" s="4" t="s">
        <v>149</v>
      </c>
      <c r="K1240" s="10">
        <v>2010.0</v>
      </c>
      <c r="L1240" s="3"/>
      <c r="M1240" s="4" t="s">
        <v>263</v>
      </c>
      <c r="N1240" s="3"/>
      <c r="O1240" s="3"/>
      <c r="P1240" s="4" t="s">
        <v>8</v>
      </c>
      <c r="Q1240" s="4" t="s">
        <v>264</v>
      </c>
      <c r="R1240" s="3"/>
    </row>
    <row r="1241" ht="15.75" customHeight="1">
      <c r="A1241" s="4" t="s">
        <v>5805</v>
      </c>
      <c r="B1241" s="4" t="s">
        <v>5806</v>
      </c>
      <c r="C1241" s="3"/>
      <c r="D1241" s="3"/>
      <c r="E1241" s="4" t="s">
        <v>5807</v>
      </c>
      <c r="F1241" s="9" t="s">
        <v>5808</v>
      </c>
      <c r="G1241" s="4" t="s">
        <v>41</v>
      </c>
      <c r="H1241" s="4" t="s">
        <v>261</v>
      </c>
      <c r="I1241" s="4" t="s">
        <v>387</v>
      </c>
      <c r="J1241" s="4" t="s">
        <v>149</v>
      </c>
      <c r="K1241" s="10">
        <v>2016.0</v>
      </c>
      <c r="L1241" s="3"/>
      <c r="M1241" s="4" t="s">
        <v>263</v>
      </c>
      <c r="N1241" s="3"/>
      <c r="O1241" s="3"/>
      <c r="P1241" s="4" t="s">
        <v>8</v>
      </c>
      <c r="Q1241" s="18" t="s">
        <v>264</v>
      </c>
      <c r="R1241" s="3"/>
    </row>
    <row r="1242" ht="15.75" customHeight="1">
      <c r="A1242" s="4" t="s">
        <v>5809</v>
      </c>
      <c r="B1242" s="4" t="s">
        <v>5810</v>
      </c>
      <c r="C1242" s="3"/>
      <c r="D1242" s="3"/>
      <c r="E1242" s="4" t="s">
        <v>5811</v>
      </c>
      <c r="F1242" s="9" t="s">
        <v>5812</v>
      </c>
      <c r="G1242" s="4" t="s">
        <v>48</v>
      </c>
      <c r="H1242" s="4" t="s">
        <v>261</v>
      </c>
      <c r="I1242" s="4" t="s">
        <v>5813</v>
      </c>
      <c r="J1242" s="4" t="s">
        <v>341</v>
      </c>
      <c r="K1242" s="10">
        <v>2011.0</v>
      </c>
      <c r="L1242" s="3"/>
      <c r="M1242" s="4" t="s">
        <v>2267</v>
      </c>
      <c r="N1242" s="3"/>
      <c r="O1242" s="3"/>
      <c r="P1242" s="4" t="s">
        <v>8</v>
      </c>
      <c r="Q1242" s="4" t="s">
        <v>539</v>
      </c>
      <c r="R1242" s="3"/>
    </row>
    <row r="1243" ht="15.75" customHeight="1">
      <c r="A1243" s="6" t="s">
        <v>5814</v>
      </c>
      <c r="B1243" s="6" t="s">
        <v>5815</v>
      </c>
      <c r="C1243" s="6"/>
      <c r="D1243" s="6"/>
      <c r="E1243" s="6" t="s">
        <v>5816</v>
      </c>
      <c r="F1243" s="7" t="s">
        <v>5817</v>
      </c>
      <c r="G1243" s="8" t="s">
        <v>48</v>
      </c>
      <c r="H1243" s="6" t="s">
        <v>27</v>
      </c>
      <c r="I1243" s="6" t="s">
        <v>5818</v>
      </c>
      <c r="J1243" s="6"/>
      <c r="K1243" s="8">
        <v>2012.0</v>
      </c>
      <c r="L1243" s="7" t="s">
        <v>30</v>
      </c>
      <c r="M1243" s="6"/>
      <c r="N1243" s="6"/>
      <c r="O1243" s="6"/>
      <c r="P1243" s="6"/>
      <c r="Q1243" s="6"/>
      <c r="R1243" s="6"/>
    </row>
    <row r="1244" ht="15.75" customHeight="1">
      <c r="A1244" s="6" t="s">
        <v>5819</v>
      </c>
      <c r="B1244" s="6" t="s">
        <v>5820</v>
      </c>
      <c r="C1244" s="6"/>
      <c r="D1244" s="6"/>
      <c r="E1244" s="6" t="s">
        <v>5821</v>
      </c>
      <c r="F1244" s="3"/>
      <c r="G1244" s="8" t="s">
        <v>108</v>
      </c>
      <c r="H1244" s="6" t="s">
        <v>27</v>
      </c>
      <c r="I1244" s="6" t="s">
        <v>5822</v>
      </c>
      <c r="J1244" s="6" t="s">
        <v>341</v>
      </c>
      <c r="K1244" s="8">
        <v>2003.0</v>
      </c>
      <c r="L1244" s="7" t="s">
        <v>30</v>
      </c>
      <c r="M1244" s="3"/>
      <c r="N1244" s="3"/>
      <c r="O1244" s="3"/>
      <c r="P1244" s="3"/>
      <c r="Q1244" s="3"/>
      <c r="R1244" s="3"/>
    </row>
    <row r="1245" ht="15.75" customHeight="1">
      <c r="A1245" s="4" t="s">
        <v>5823</v>
      </c>
      <c r="B1245" s="4" t="s">
        <v>5824</v>
      </c>
      <c r="C1245" s="3"/>
      <c r="D1245" s="3"/>
      <c r="E1245" s="4" t="s">
        <v>5825</v>
      </c>
      <c r="F1245" s="9" t="s">
        <v>5826</v>
      </c>
      <c r="G1245" s="4" t="s">
        <v>260</v>
      </c>
      <c r="H1245" s="4" t="s">
        <v>261</v>
      </c>
      <c r="I1245" s="4" t="s">
        <v>370</v>
      </c>
      <c r="J1245" s="4" t="s">
        <v>341</v>
      </c>
      <c r="K1245" s="10">
        <v>2014.0</v>
      </c>
      <c r="L1245" s="3"/>
      <c r="M1245" s="4" t="s">
        <v>263</v>
      </c>
      <c r="N1245" s="3"/>
      <c r="O1245" s="3"/>
      <c r="P1245" s="4" t="s">
        <v>8</v>
      </c>
      <c r="Q1245" s="4" t="s">
        <v>371</v>
      </c>
      <c r="R1245" s="3"/>
    </row>
    <row r="1246" ht="15.75" customHeight="1">
      <c r="A1246" s="4" t="s">
        <v>5827</v>
      </c>
      <c r="B1246" s="4" t="s">
        <v>5828</v>
      </c>
      <c r="C1246" s="3"/>
      <c r="D1246" s="3"/>
      <c r="E1246" s="4" t="s">
        <v>5829</v>
      </c>
      <c r="F1246" s="9" t="s">
        <v>5830</v>
      </c>
      <c r="G1246" s="4" t="s">
        <v>260</v>
      </c>
      <c r="H1246" s="4" t="s">
        <v>261</v>
      </c>
      <c r="I1246" s="4" t="s">
        <v>5831</v>
      </c>
      <c r="J1246" s="4" t="s">
        <v>149</v>
      </c>
      <c r="K1246" s="10">
        <v>2013.0</v>
      </c>
      <c r="L1246" s="3"/>
      <c r="M1246" s="4" t="s">
        <v>263</v>
      </c>
      <c r="N1246" s="3"/>
      <c r="O1246" s="3"/>
      <c r="P1246" s="4" t="s">
        <v>8</v>
      </c>
      <c r="Q1246" s="4" t="s">
        <v>264</v>
      </c>
      <c r="R1246" s="3"/>
    </row>
    <row r="1247" ht="15.75" customHeight="1">
      <c r="A1247" s="4" t="s">
        <v>5832</v>
      </c>
      <c r="B1247" s="4" t="s">
        <v>5833</v>
      </c>
      <c r="C1247" s="3"/>
      <c r="D1247" s="3"/>
      <c r="E1247" s="4" t="s">
        <v>5834</v>
      </c>
      <c r="F1247" s="9" t="s">
        <v>5835</v>
      </c>
      <c r="G1247" s="4" t="s">
        <v>260</v>
      </c>
      <c r="H1247" s="4" t="s">
        <v>261</v>
      </c>
      <c r="I1247" s="4" t="s">
        <v>370</v>
      </c>
      <c r="J1247" s="4" t="s">
        <v>341</v>
      </c>
      <c r="K1247" s="10">
        <v>2023.0</v>
      </c>
      <c r="L1247" s="3"/>
      <c r="M1247" s="4" t="s">
        <v>263</v>
      </c>
      <c r="N1247" s="3"/>
      <c r="O1247" s="3"/>
      <c r="P1247" s="4" t="s">
        <v>8</v>
      </c>
      <c r="Q1247" s="4" t="s">
        <v>371</v>
      </c>
      <c r="R1247" s="3"/>
    </row>
    <row r="1248" ht="15.75" customHeight="1">
      <c r="A1248" s="6" t="s">
        <v>5836</v>
      </c>
      <c r="B1248" s="6" t="s">
        <v>5837</v>
      </c>
      <c r="C1248" s="6"/>
      <c r="D1248" s="6"/>
      <c r="E1248" s="6" t="s">
        <v>5838</v>
      </c>
      <c r="F1248" s="7" t="s">
        <v>5839</v>
      </c>
      <c r="G1248" s="8" t="s">
        <v>108</v>
      </c>
      <c r="H1248" s="6" t="s">
        <v>27</v>
      </c>
      <c r="I1248" s="6" t="s">
        <v>5840</v>
      </c>
      <c r="J1248" s="6" t="s">
        <v>149</v>
      </c>
      <c r="K1248" s="8">
        <v>2019.0</v>
      </c>
      <c r="L1248" s="7" t="s">
        <v>30</v>
      </c>
      <c r="M1248" s="6"/>
      <c r="N1248" s="6"/>
      <c r="O1248" s="3"/>
      <c r="P1248" s="6"/>
      <c r="Q1248" s="3"/>
      <c r="R1248" s="3"/>
    </row>
    <row r="1249" ht="15.75" customHeight="1">
      <c r="A1249" s="6" t="s">
        <v>5841</v>
      </c>
      <c r="B1249" s="6" t="s">
        <v>5842</v>
      </c>
      <c r="C1249" s="6"/>
      <c r="D1249" s="6"/>
      <c r="E1249" s="6" t="s">
        <v>5843</v>
      </c>
      <c r="F1249" s="7" t="s">
        <v>5844</v>
      </c>
      <c r="G1249" s="8" t="s">
        <v>108</v>
      </c>
      <c r="H1249" s="6" t="s">
        <v>27</v>
      </c>
      <c r="I1249" s="6" t="s">
        <v>5845</v>
      </c>
      <c r="J1249" s="6" t="s">
        <v>29</v>
      </c>
      <c r="K1249" s="8">
        <v>2014.0</v>
      </c>
      <c r="L1249" s="7" t="s">
        <v>30</v>
      </c>
      <c r="M1249" s="6"/>
      <c r="N1249" s="3"/>
      <c r="O1249" s="6"/>
      <c r="P1249" s="6"/>
      <c r="Q1249" s="3"/>
      <c r="R1249" s="3"/>
    </row>
    <row r="1250" ht="15.75" customHeight="1">
      <c r="A1250" s="6" t="s">
        <v>5846</v>
      </c>
      <c r="B1250" s="6" t="s">
        <v>5847</v>
      </c>
      <c r="C1250" s="6"/>
      <c r="D1250" s="6"/>
      <c r="E1250" s="6" t="s">
        <v>5848</v>
      </c>
      <c r="F1250" s="3"/>
      <c r="G1250" s="8" t="s">
        <v>108</v>
      </c>
      <c r="H1250" s="6" t="s">
        <v>27</v>
      </c>
      <c r="I1250" s="6" t="s">
        <v>5849</v>
      </c>
      <c r="J1250" s="6" t="s">
        <v>149</v>
      </c>
      <c r="K1250" s="8">
        <v>2023.0</v>
      </c>
      <c r="L1250" s="7" t="s">
        <v>30</v>
      </c>
      <c r="M1250" s="3"/>
      <c r="N1250" s="3"/>
      <c r="O1250" s="3"/>
      <c r="P1250" s="3"/>
      <c r="Q1250" s="3"/>
      <c r="R1250" s="3"/>
    </row>
    <row r="1251" ht="15.75" customHeight="1">
      <c r="A1251" s="6" t="s">
        <v>5850</v>
      </c>
      <c r="B1251" s="6" t="s">
        <v>5851</v>
      </c>
      <c r="C1251" s="6"/>
      <c r="D1251" s="6"/>
      <c r="E1251" s="6" t="s">
        <v>5852</v>
      </c>
      <c r="F1251" s="7" t="s">
        <v>5853</v>
      </c>
      <c r="G1251" s="8" t="s">
        <v>41</v>
      </c>
      <c r="H1251" s="6" t="s">
        <v>27</v>
      </c>
      <c r="I1251" s="6" t="s">
        <v>5854</v>
      </c>
      <c r="J1251" s="6" t="s">
        <v>29</v>
      </c>
      <c r="K1251" s="8">
        <v>2020.0</v>
      </c>
      <c r="L1251" s="7" t="s">
        <v>30</v>
      </c>
      <c r="M1251" s="6"/>
      <c r="N1251" s="3"/>
      <c r="O1251" s="3"/>
      <c r="P1251" s="3"/>
      <c r="Q1251" s="3"/>
      <c r="R1251" s="6"/>
    </row>
    <row r="1252" ht="15.75" customHeight="1">
      <c r="A1252" s="4" t="s">
        <v>5855</v>
      </c>
      <c r="B1252" s="4" t="s">
        <v>5856</v>
      </c>
      <c r="C1252" s="3"/>
      <c r="D1252" s="3"/>
      <c r="E1252" s="4" t="s">
        <v>5857</v>
      </c>
      <c r="F1252" s="9" t="s">
        <v>5858</v>
      </c>
      <c r="G1252" s="4" t="s">
        <v>260</v>
      </c>
      <c r="H1252" s="4" t="s">
        <v>261</v>
      </c>
      <c r="I1252" s="4" t="s">
        <v>5859</v>
      </c>
      <c r="J1252" s="4" t="s">
        <v>149</v>
      </c>
      <c r="K1252" s="10">
        <v>2013.0</v>
      </c>
      <c r="L1252" s="3"/>
      <c r="M1252" s="4" t="s">
        <v>263</v>
      </c>
      <c r="N1252" s="3"/>
      <c r="O1252" s="3"/>
      <c r="P1252" s="4" t="s">
        <v>8</v>
      </c>
      <c r="Q1252" s="4" t="s">
        <v>264</v>
      </c>
      <c r="R1252" s="3"/>
    </row>
    <row r="1253" ht="15.75" customHeight="1">
      <c r="A1253" s="4" t="s">
        <v>5860</v>
      </c>
      <c r="B1253" s="4" t="s">
        <v>5861</v>
      </c>
      <c r="C1253" s="3" t="s">
        <v>425</v>
      </c>
      <c r="D1253" s="4" t="s">
        <v>5862</v>
      </c>
      <c r="E1253" s="4" t="s">
        <v>5863</v>
      </c>
      <c r="F1253" s="3" t="s">
        <v>425</v>
      </c>
      <c r="G1253" s="3"/>
      <c r="H1253" s="3"/>
      <c r="I1253" s="3"/>
      <c r="J1253" s="3"/>
      <c r="K1253" s="3"/>
      <c r="L1253" s="3"/>
      <c r="M1253" s="3"/>
      <c r="N1253" s="3"/>
      <c r="O1253" s="3"/>
      <c r="P1253" s="3"/>
      <c r="Q1253" s="3"/>
      <c r="R1253" s="3"/>
    </row>
    <row r="1254" ht="15.75" customHeight="1">
      <c r="A1254" s="6" t="s">
        <v>5864</v>
      </c>
      <c r="B1254" s="6" t="s">
        <v>5865</v>
      </c>
      <c r="C1254" s="6"/>
      <c r="D1254" s="6"/>
      <c r="E1254" s="6" t="s">
        <v>5866</v>
      </c>
      <c r="F1254" s="7" t="s">
        <v>5867</v>
      </c>
      <c r="G1254" s="8" t="s">
        <v>48</v>
      </c>
      <c r="H1254" s="6" t="s">
        <v>27</v>
      </c>
      <c r="I1254" s="6" t="s">
        <v>5868</v>
      </c>
      <c r="J1254" s="6"/>
      <c r="K1254" s="8">
        <v>2011.0</v>
      </c>
      <c r="L1254" s="7" t="s">
        <v>30</v>
      </c>
      <c r="M1254" s="6"/>
      <c r="N1254" s="6"/>
      <c r="O1254" s="6"/>
      <c r="P1254" s="6"/>
      <c r="Q1254" s="6"/>
      <c r="R1254" s="6"/>
    </row>
    <row r="1255" ht="15.75" customHeight="1">
      <c r="A1255" s="4" t="s">
        <v>5869</v>
      </c>
      <c r="B1255" s="4" t="s">
        <v>5870</v>
      </c>
      <c r="C1255" s="4" t="s">
        <v>5871</v>
      </c>
      <c r="D1255" s="4" t="s">
        <v>5872</v>
      </c>
      <c r="E1255" s="4" t="s">
        <v>5873</v>
      </c>
      <c r="F1255" s="5" t="str">
        <f>HYPERLINK("http://dx.doi.org/10.1111/j.1360-0443.2012.03796.x","http://dx.doi.org/10.1111/j.1360-0443.2012.03796.x")</f>
        <v>http://dx.doi.org/10.1111/j.1360-0443.2012.03796.x</v>
      </c>
      <c r="G1255" s="3"/>
      <c r="H1255" s="3"/>
      <c r="I1255" s="3"/>
      <c r="J1255" s="3"/>
      <c r="K1255" s="3"/>
      <c r="L1255" s="3"/>
      <c r="M1255" s="3"/>
      <c r="N1255" s="3"/>
      <c r="O1255" s="3"/>
      <c r="P1255" s="3"/>
      <c r="Q1255" s="3"/>
      <c r="R1255" s="3"/>
    </row>
    <row r="1256" ht="15.75" customHeight="1">
      <c r="A1256" s="6" t="s">
        <v>5874</v>
      </c>
      <c r="B1256" s="6" t="s">
        <v>5875</v>
      </c>
      <c r="C1256" s="6"/>
      <c r="D1256" s="6"/>
      <c r="E1256" s="3"/>
      <c r="F1256" s="7" t="s">
        <v>5876</v>
      </c>
      <c r="G1256" s="8" t="s">
        <v>41</v>
      </c>
      <c r="H1256" s="6" t="s">
        <v>27</v>
      </c>
      <c r="I1256" s="6" t="s">
        <v>5877</v>
      </c>
      <c r="J1256" s="6" t="s">
        <v>377</v>
      </c>
      <c r="K1256" s="8">
        <v>2022.0</v>
      </c>
      <c r="L1256" s="7" t="s">
        <v>30</v>
      </c>
      <c r="M1256" s="6"/>
      <c r="N1256" s="3"/>
      <c r="O1256" s="3"/>
      <c r="P1256" s="3"/>
      <c r="Q1256" s="3"/>
      <c r="R1256" s="6"/>
    </row>
    <row r="1257" ht="15.75" customHeight="1">
      <c r="A1257" s="4" t="s">
        <v>5878</v>
      </c>
      <c r="B1257" s="4" t="s">
        <v>5879</v>
      </c>
      <c r="C1257" s="3" t="s">
        <v>425</v>
      </c>
      <c r="D1257" s="4" t="s">
        <v>5880</v>
      </c>
      <c r="E1257" s="4" t="s">
        <v>5881</v>
      </c>
      <c r="F1257" s="5" t="str">
        <f>HYPERLINK("http://dx.doi.org/10.1089/104454603322572606","http://dx.doi.org/10.1089/104454603322572606")</f>
        <v>http://dx.doi.org/10.1089/104454603322572606</v>
      </c>
      <c r="G1257" s="3"/>
      <c r="H1257" s="3"/>
      <c r="I1257" s="3"/>
      <c r="J1257" s="3"/>
      <c r="K1257" s="3"/>
      <c r="L1257" s="3"/>
      <c r="M1257" s="3"/>
      <c r="N1257" s="3"/>
      <c r="O1257" s="3"/>
      <c r="P1257" s="3"/>
      <c r="Q1257" s="3"/>
      <c r="R1257" s="3"/>
    </row>
    <row r="1258" ht="15.75" customHeight="1">
      <c r="A1258" s="4" t="s">
        <v>5882</v>
      </c>
      <c r="B1258" s="4" t="s">
        <v>5883</v>
      </c>
      <c r="C1258" s="3"/>
      <c r="D1258" s="3"/>
      <c r="E1258" s="4" t="s">
        <v>33</v>
      </c>
      <c r="F1258" s="9" t="str">
        <f>"https://doi.org/"&amp;M1258</f>
        <v>https://doi.org/10.1111/j.1553-2712.2003.tb00044.x</v>
      </c>
      <c r="G1258" s="10" t="s">
        <v>48</v>
      </c>
      <c r="H1258" s="10" t="s">
        <v>35</v>
      </c>
      <c r="I1258" s="4" t="s">
        <v>5884</v>
      </c>
      <c r="J1258" s="4" t="s">
        <v>33</v>
      </c>
      <c r="K1258" s="10">
        <v>2003.0</v>
      </c>
      <c r="L1258" s="3" t="s">
        <v>33</v>
      </c>
      <c r="M1258" s="4" t="s">
        <v>5885</v>
      </c>
      <c r="N1258" s="3"/>
      <c r="O1258" s="3"/>
      <c r="P1258" s="3"/>
      <c r="Q1258" s="3"/>
      <c r="R1258" s="3"/>
    </row>
    <row r="1259" ht="15.75" customHeight="1">
      <c r="A1259" s="4" t="s">
        <v>5886</v>
      </c>
      <c r="B1259" s="4" t="s">
        <v>5887</v>
      </c>
      <c r="C1259" s="4" t="s">
        <v>5888</v>
      </c>
      <c r="D1259" s="4" t="s">
        <v>5889</v>
      </c>
      <c r="E1259" s="4" t="s">
        <v>5890</v>
      </c>
      <c r="F1259" s="5" t="str">
        <f>HYPERLINK("http://dx.doi.org/10.1542/peds.111.1.97","http://dx.doi.org/10.1542/peds.111.1.97")</f>
        <v>http://dx.doi.org/10.1542/peds.111.1.97</v>
      </c>
      <c r="G1259" s="3"/>
      <c r="H1259" s="3"/>
      <c r="I1259" s="3"/>
      <c r="J1259" s="3"/>
      <c r="K1259" s="3"/>
      <c r="L1259" s="3"/>
      <c r="M1259" s="3"/>
      <c r="N1259" s="3"/>
      <c r="O1259" s="3"/>
      <c r="P1259" s="3"/>
      <c r="Q1259" s="3"/>
      <c r="R1259" s="3"/>
    </row>
    <row r="1260" ht="15.75" customHeight="1">
      <c r="A1260" s="6" t="s">
        <v>5891</v>
      </c>
      <c r="B1260" s="6" t="s">
        <v>5892</v>
      </c>
      <c r="C1260" s="6"/>
      <c r="D1260" s="6"/>
      <c r="E1260" s="6" t="s">
        <v>5893</v>
      </c>
      <c r="F1260" s="7" t="s">
        <v>5894</v>
      </c>
      <c r="G1260" s="8" t="s">
        <v>108</v>
      </c>
      <c r="H1260" s="6" t="s">
        <v>27</v>
      </c>
      <c r="I1260" s="6" t="s">
        <v>5895</v>
      </c>
      <c r="J1260" s="6" t="s">
        <v>29</v>
      </c>
      <c r="K1260" s="8">
        <v>2017.0</v>
      </c>
      <c r="L1260" s="7" t="s">
        <v>30</v>
      </c>
      <c r="M1260" s="3"/>
      <c r="N1260" s="3"/>
      <c r="O1260" s="6"/>
      <c r="P1260" s="6"/>
      <c r="Q1260" s="3"/>
      <c r="R1260" s="6"/>
    </row>
    <row r="1261" ht="15.75" customHeight="1">
      <c r="A1261" s="6" t="s">
        <v>5896</v>
      </c>
      <c r="B1261" s="6" t="s">
        <v>5897</v>
      </c>
      <c r="C1261" s="6"/>
      <c r="D1261" s="6"/>
      <c r="E1261" s="6" t="s">
        <v>5898</v>
      </c>
      <c r="F1261" s="7" t="s">
        <v>5899</v>
      </c>
      <c r="G1261" s="8" t="s">
        <v>108</v>
      </c>
      <c r="H1261" s="6" t="s">
        <v>27</v>
      </c>
      <c r="I1261" s="6" t="s">
        <v>5900</v>
      </c>
      <c r="J1261" s="6" t="s">
        <v>149</v>
      </c>
      <c r="K1261" s="8">
        <v>2023.0</v>
      </c>
      <c r="L1261" s="7" t="s">
        <v>30</v>
      </c>
      <c r="M1261" s="3"/>
      <c r="N1261" s="3"/>
      <c r="O1261" s="3"/>
      <c r="P1261" s="3"/>
      <c r="Q1261" s="3"/>
      <c r="R1261" s="3"/>
    </row>
    <row r="1262" ht="15.75" customHeight="1">
      <c r="A1262" s="6" t="s">
        <v>5901</v>
      </c>
      <c r="B1262" s="6" t="s">
        <v>5902</v>
      </c>
      <c r="C1262" s="6"/>
      <c r="D1262" s="6"/>
      <c r="E1262" s="6" t="s">
        <v>5903</v>
      </c>
      <c r="F1262" s="7" t="s">
        <v>5904</v>
      </c>
      <c r="G1262" s="8" t="s">
        <v>108</v>
      </c>
      <c r="H1262" s="6" t="s">
        <v>27</v>
      </c>
      <c r="I1262" s="6" t="s">
        <v>5905</v>
      </c>
      <c r="J1262" s="6" t="s">
        <v>149</v>
      </c>
      <c r="K1262" s="8">
        <v>2023.0</v>
      </c>
      <c r="L1262" s="7" t="s">
        <v>30</v>
      </c>
      <c r="M1262" s="3"/>
      <c r="N1262" s="3"/>
      <c r="O1262" s="3"/>
      <c r="P1262" s="3"/>
      <c r="Q1262" s="3"/>
      <c r="R1262" s="3"/>
    </row>
    <row r="1263" ht="15.75" customHeight="1">
      <c r="A1263" s="4" t="s">
        <v>5906</v>
      </c>
      <c r="B1263" s="4" t="s">
        <v>5907</v>
      </c>
      <c r="C1263" s="3"/>
      <c r="D1263" s="3"/>
      <c r="E1263" s="4" t="s">
        <v>5908</v>
      </c>
      <c r="F1263" s="9" t="s">
        <v>5909</v>
      </c>
      <c r="G1263" s="4" t="s">
        <v>41</v>
      </c>
      <c r="H1263" s="4" t="s">
        <v>261</v>
      </c>
      <c r="I1263" s="4" t="s">
        <v>2831</v>
      </c>
      <c r="J1263" s="4" t="s">
        <v>149</v>
      </c>
      <c r="K1263" s="10">
        <v>2007.0</v>
      </c>
      <c r="L1263" s="3"/>
      <c r="M1263" s="4" t="s">
        <v>263</v>
      </c>
      <c r="N1263" s="3"/>
      <c r="O1263" s="3"/>
      <c r="P1263" s="4" t="s">
        <v>8</v>
      </c>
      <c r="Q1263" s="18" t="s">
        <v>264</v>
      </c>
      <c r="R1263" s="3"/>
    </row>
    <row r="1264" ht="15.75" customHeight="1">
      <c r="A1264" s="4" t="s">
        <v>5910</v>
      </c>
      <c r="B1264" s="4" t="s">
        <v>5911</v>
      </c>
      <c r="C1264" s="3"/>
      <c r="D1264" s="3"/>
      <c r="E1264" s="10" t="s">
        <v>33</v>
      </c>
      <c r="F1264" s="9" t="str">
        <f>"https://doi.org/"&amp;M1264</f>
        <v>https://doi.org/10.1016/s0925-4927(99)00019-0</v>
      </c>
      <c r="G1264" s="10" t="s">
        <v>41</v>
      </c>
      <c r="H1264" s="10" t="s">
        <v>35</v>
      </c>
      <c r="I1264" s="4" t="s">
        <v>4786</v>
      </c>
      <c r="J1264" s="10" t="s">
        <v>33</v>
      </c>
      <c r="K1264" s="10">
        <v>1999.0</v>
      </c>
      <c r="L1264" s="4" t="s">
        <v>33</v>
      </c>
      <c r="M1264" s="4" t="s">
        <v>5912</v>
      </c>
      <c r="N1264" s="11"/>
      <c r="O1264" s="3"/>
      <c r="P1264" s="3"/>
      <c r="Q1264" s="12"/>
      <c r="R1264" s="3"/>
    </row>
    <row r="1265" ht="15.75" customHeight="1">
      <c r="A1265" s="4" t="s">
        <v>5913</v>
      </c>
      <c r="B1265" s="4" t="s">
        <v>5914</v>
      </c>
      <c r="C1265" s="3" t="s">
        <v>425</v>
      </c>
      <c r="D1265" s="4" t="s">
        <v>5915</v>
      </c>
      <c r="E1265" s="4" t="s">
        <v>5916</v>
      </c>
      <c r="F1265" s="5" t="str">
        <f>HYPERLINK("http://dx.doi.org/10.1371/journal.pbio.0030271","http://dx.doi.org/10.1371/journal.pbio.0030271")</f>
        <v>http://dx.doi.org/10.1371/journal.pbio.0030271</v>
      </c>
      <c r="G1265" s="3"/>
      <c r="H1265" s="3"/>
      <c r="I1265" s="3"/>
      <c r="J1265" s="3"/>
      <c r="K1265" s="3"/>
      <c r="L1265" s="3"/>
      <c r="M1265" s="3"/>
      <c r="N1265" s="3"/>
      <c r="O1265" s="3"/>
      <c r="P1265" s="3"/>
      <c r="Q1265" s="3"/>
      <c r="R1265" s="3"/>
    </row>
    <row r="1266" ht="15.75" customHeight="1">
      <c r="A1266" s="6" t="s">
        <v>5917</v>
      </c>
      <c r="B1266" s="6" t="s">
        <v>5918</v>
      </c>
      <c r="C1266" s="6"/>
      <c r="D1266" s="6"/>
      <c r="E1266" s="6" t="s">
        <v>5919</v>
      </c>
      <c r="F1266" s="7" t="s">
        <v>5920</v>
      </c>
      <c r="G1266" s="8" t="s">
        <v>108</v>
      </c>
      <c r="H1266" s="6" t="s">
        <v>27</v>
      </c>
      <c r="I1266" s="6" t="s">
        <v>5921</v>
      </c>
      <c r="J1266" s="6" t="s">
        <v>29</v>
      </c>
      <c r="K1266" s="8">
        <v>2021.0</v>
      </c>
      <c r="L1266" s="7" t="s">
        <v>30</v>
      </c>
      <c r="M1266" s="6"/>
      <c r="N1266" s="6"/>
      <c r="O1266" s="6"/>
      <c r="P1266" s="6"/>
      <c r="Q1266" s="6"/>
      <c r="R1266" s="3"/>
    </row>
    <row r="1267" ht="15.75" customHeight="1">
      <c r="A1267" s="6" t="s">
        <v>5922</v>
      </c>
      <c r="B1267" s="6" t="s">
        <v>5923</v>
      </c>
      <c r="C1267" s="6"/>
      <c r="D1267" s="6"/>
      <c r="E1267" s="6" t="s">
        <v>5924</v>
      </c>
      <c r="F1267" s="7" t="s">
        <v>2279</v>
      </c>
      <c r="G1267" s="8" t="s">
        <v>108</v>
      </c>
      <c r="H1267" s="6" t="s">
        <v>27</v>
      </c>
      <c r="I1267" s="6" t="s">
        <v>5925</v>
      </c>
      <c r="J1267" s="6" t="s">
        <v>149</v>
      </c>
      <c r="K1267" s="8">
        <v>2019.0</v>
      </c>
      <c r="L1267" s="7" t="s">
        <v>30</v>
      </c>
      <c r="M1267" s="6"/>
      <c r="N1267" s="6"/>
      <c r="O1267" s="3"/>
      <c r="P1267" s="6"/>
      <c r="Q1267" s="3"/>
      <c r="R1267" s="3"/>
    </row>
    <row r="1268" ht="15.75" customHeight="1">
      <c r="A1268" s="6" t="s">
        <v>5926</v>
      </c>
      <c r="B1268" s="6" t="s">
        <v>5927</v>
      </c>
      <c r="C1268" s="6"/>
      <c r="D1268" s="6"/>
      <c r="E1268" s="6" t="s">
        <v>5928</v>
      </c>
      <c r="F1268" s="7" t="s">
        <v>5929</v>
      </c>
      <c r="G1268" s="8" t="s">
        <v>108</v>
      </c>
      <c r="H1268" s="6" t="s">
        <v>27</v>
      </c>
      <c r="I1268" s="6" t="s">
        <v>5930</v>
      </c>
      <c r="J1268" s="6" t="s">
        <v>341</v>
      </c>
      <c r="K1268" s="8">
        <v>2013.0</v>
      </c>
      <c r="L1268" s="7" t="s">
        <v>30</v>
      </c>
      <c r="M1268" s="6"/>
      <c r="N1268" s="3"/>
      <c r="O1268" s="6"/>
      <c r="P1268" s="3"/>
      <c r="Q1268" s="3"/>
      <c r="R1268" s="3"/>
    </row>
    <row r="1269" ht="15.75" customHeight="1">
      <c r="A1269" s="4" t="s">
        <v>5931</v>
      </c>
      <c r="B1269" s="4" t="s">
        <v>5932</v>
      </c>
      <c r="C1269" s="3"/>
      <c r="D1269" s="3"/>
      <c r="E1269" s="4" t="s">
        <v>5933</v>
      </c>
      <c r="F1269" s="9" t="s">
        <v>5934</v>
      </c>
      <c r="G1269" s="4" t="s">
        <v>58</v>
      </c>
      <c r="H1269" s="4" t="s">
        <v>293</v>
      </c>
      <c r="I1269" s="4" t="s">
        <v>487</v>
      </c>
      <c r="J1269" s="4" t="s">
        <v>488</v>
      </c>
      <c r="K1269" s="4" t="s">
        <v>263</v>
      </c>
      <c r="L1269" s="3"/>
      <c r="M1269" s="3"/>
      <c r="N1269" s="4" t="s">
        <v>8</v>
      </c>
      <c r="O1269" s="4" t="s">
        <v>489</v>
      </c>
      <c r="P1269" s="10">
        <v>2013.0</v>
      </c>
      <c r="Q1269" s="3"/>
      <c r="R1269" s="10">
        <v>226.0</v>
      </c>
    </row>
    <row r="1270" ht="15.75" customHeight="1">
      <c r="A1270" s="4" t="s">
        <v>5935</v>
      </c>
      <c r="B1270" s="4" t="s">
        <v>5936</v>
      </c>
      <c r="C1270" s="3"/>
      <c r="D1270" s="3"/>
      <c r="E1270" s="4" t="s">
        <v>5937</v>
      </c>
      <c r="F1270" s="9" t="s">
        <v>5938</v>
      </c>
      <c r="G1270" s="4" t="s">
        <v>260</v>
      </c>
      <c r="H1270" s="4" t="s">
        <v>261</v>
      </c>
      <c r="I1270" s="4" t="s">
        <v>2582</v>
      </c>
      <c r="J1270" s="4" t="s">
        <v>295</v>
      </c>
      <c r="K1270" s="10">
        <v>2013.0</v>
      </c>
      <c r="L1270" s="3"/>
      <c r="M1270" s="4" t="s">
        <v>263</v>
      </c>
      <c r="N1270" s="3"/>
      <c r="O1270" s="3"/>
      <c r="P1270" s="4" t="s">
        <v>8</v>
      </c>
      <c r="Q1270" s="4" t="s">
        <v>1085</v>
      </c>
      <c r="R1270" s="3"/>
    </row>
    <row r="1271" ht="15.75" customHeight="1">
      <c r="A1271" s="6" t="s">
        <v>5939</v>
      </c>
      <c r="B1271" s="6" t="s">
        <v>5940</v>
      </c>
      <c r="C1271" s="6"/>
      <c r="D1271" s="6"/>
      <c r="E1271" s="6" t="s">
        <v>5941</v>
      </c>
      <c r="F1271" s="7" t="s">
        <v>5942</v>
      </c>
      <c r="G1271" s="8" t="s">
        <v>48</v>
      </c>
      <c r="H1271" s="6" t="s">
        <v>27</v>
      </c>
      <c r="I1271" s="6" t="s">
        <v>3952</v>
      </c>
      <c r="J1271" s="6" t="s">
        <v>149</v>
      </c>
      <c r="K1271" s="8">
        <v>2019.0</v>
      </c>
      <c r="L1271" s="7" t="s">
        <v>30</v>
      </c>
      <c r="M1271" s="14"/>
      <c r="N1271" s="3"/>
      <c r="O1271" s="6"/>
      <c r="P1271" s="6"/>
      <c r="Q1271" s="3"/>
      <c r="R1271" s="3"/>
    </row>
    <row r="1272" ht="15.75" customHeight="1">
      <c r="A1272" s="4" t="s">
        <v>5943</v>
      </c>
      <c r="B1272" s="4" t="s">
        <v>5944</v>
      </c>
      <c r="C1272" s="3"/>
      <c r="D1272" s="3"/>
      <c r="E1272" s="4" t="s">
        <v>5945</v>
      </c>
      <c r="F1272" s="9" t="s">
        <v>5946</v>
      </c>
      <c r="G1272" s="4" t="s">
        <v>48</v>
      </c>
      <c r="H1272" s="4" t="s">
        <v>261</v>
      </c>
      <c r="I1272" s="4" t="s">
        <v>5947</v>
      </c>
      <c r="J1272" s="4" t="s">
        <v>341</v>
      </c>
      <c r="K1272" s="10">
        <v>2020.0</v>
      </c>
      <c r="L1272" s="3"/>
      <c r="M1272" s="4" t="s">
        <v>263</v>
      </c>
      <c r="N1272" s="3"/>
      <c r="O1272" s="3"/>
      <c r="P1272" s="4" t="s">
        <v>8</v>
      </c>
      <c r="Q1272" s="4" t="s">
        <v>5948</v>
      </c>
      <c r="R1272" s="3"/>
    </row>
    <row r="1273" ht="15.75" customHeight="1">
      <c r="A1273" s="4" t="s">
        <v>5949</v>
      </c>
      <c r="B1273" s="4" t="s">
        <v>5950</v>
      </c>
      <c r="C1273" s="4" t="s">
        <v>5951</v>
      </c>
      <c r="D1273" s="4" t="s">
        <v>5952</v>
      </c>
      <c r="E1273" s="4" t="s">
        <v>5953</v>
      </c>
      <c r="F1273" s="5" t="str">
        <f>HYPERLINK("http://dx.doi.org/10.1097/QAD.0000000000000503","http://dx.doi.org/10.1097/QAD.0000000000000503")</f>
        <v>http://dx.doi.org/10.1097/QAD.0000000000000503</v>
      </c>
      <c r="G1273" s="3"/>
      <c r="H1273" s="3"/>
      <c r="I1273" s="3"/>
      <c r="J1273" s="3"/>
      <c r="K1273" s="3"/>
      <c r="L1273" s="3"/>
      <c r="M1273" s="3"/>
      <c r="N1273" s="3"/>
      <c r="O1273" s="3"/>
      <c r="P1273" s="3"/>
      <c r="Q1273" s="3"/>
      <c r="R1273" s="3"/>
    </row>
    <row r="1274" ht="15.75" customHeight="1">
      <c r="A1274" s="4" t="s">
        <v>5954</v>
      </c>
      <c r="B1274" s="4" t="s">
        <v>5955</v>
      </c>
      <c r="C1274" s="3"/>
      <c r="D1274" s="3"/>
      <c r="E1274" s="4" t="s">
        <v>33</v>
      </c>
      <c r="F1274" s="9" t="str">
        <f>"https://doi.org/"&amp;M1274</f>
        <v>https://doi.org/10.1016/s0376-8716(01)00128-4</v>
      </c>
      <c r="G1274" s="10" t="s">
        <v>83</v>
      </c>
      <c r="H1274" s="10" t="s">
        <v>35</v>
      </c>
      <c r="I1274" s="4" t="s">
        <v>976</v>
      </c>
      <c r="J1274" s="10" t="s">
        <v>33</v>
      </c>
      <c r="K1274" s="10">
        <v>2001.0</v>
      </c>
      <c r="L1274" s="3"/>
      <c r="M1274" s="4" t="s">
        <v>5956</v>
      </c>
      <c r="N1274" s="3"/>
      <c r="O1274" s="3"/>
      <c r="P1274" s="3"/>
      <c r="Q1274" s="3"/>
      <c r="R1274" s="3"/>
    </row>
    <row r="1275" ht="15.75" customHeight="1">
      <c r="A1275" s="6" t="s">
        <v>5957</v>
      </c>
      <c r="B1275" s="6" t="s">
        <v>5958</v>
      </c>
      <c r="C1275" s="6"/>
      <c r="D1275" s="6"/>
      <c r="E1275" s="6" t="s">
        <v>5959</v>
      </c>
      <c r="F1275" s="7" t="s">
        <v>5960</v>
      </c>
      <c r="G1275" s="8" t="s">
        <v>108</v>
      </c>
      <c r="H1275" s="6" t="s">
        <v>27</v>
      </c>
      <c r="I1275" s="6" t="s">
        <v>5961</v>
      </c>
      <c r="J1275" s="3"/>
      <c r="K1275" s="8">
        <v>2022.0</v>
      </c>
      <c r="L1275" s="13" t="s">
        <v>30</v>
      </c>
      <c r="M1275" s="6"/>
      <c r="N1275" s="6"/>
      <c r="O1275" s="6"/>
      <c r="P1275" s="6"/>
      <c r="Q1275" s="6"/>
      <c r="R1275" s="3"/>
    </row>
    <row r="1276" ht="15.75" customHeight="1">
      <c r="A1276" s="4" t="s">
        <v>5962</v>
      </c>
      <c r="B1276" s="4" t="s">
        <v>5963</v>
      </c>
      <c r="C1276" s="3"/>
      <c r="D1276" s="3"/>
      <c r="E1276" s="4" t="s">
        <v>33</v>
      </c>
      <c r="F1276" s="9" t="str">
        <f>"https://doi.org/"&amp;M1276</f>
        <v>https://doi.org/10.1111/dote.12455</v>
      </c>
      <c r="G1276" s="10" t="s">
        <v>58</v>
      </c>
      <c r="H1276" s="10" t="s">
        <v>35</v>
      </c>
      <c r="I1276" s="4" t="s">
        <v>5964</v>
      </c>
      <c r="J1276" s="10" t="s">
        <v>33</v>
      </c>
      <c r="K1276" s="10">
        <v>2017.0</v>
      </c>
      <c r="L1276" s="10" t="s">
        <v>33</v>
      </c>
      <c r="M1276" s="4" t="s">
        <v>5965</v>
      </c>
      <c r="N1276" s="3"/>
      <c r="O1276" s="3"/>
      <c r="P1276" s="3"/>
      <c r="Q1276" s="3"/>
      <c r="R1276" s="3"/>
    </row>
    <row r="1277" ht="15.75" customHeight="1">
      <c r="A1277" s="6" t="s">
        <v>5966</v>
      </c>
      <c r="B1277" s="6" t="s">
        <v>5967</v>
      </c>
      <c r="C1277" s="6"/>
      <c r="D1277" s="6"/>
      <c r="E1277" s="6" t="s">
        <v>5968</v>
      </c>
      <c r="F1277" s="7" t="s">
        <v>5969</v>
      </c>
      <c r="G1277" s="8" t="s">
        <v>214</v>
      </c>
      <c r="H1277" s="6" t="s">
        <v>27</v>
      </c>
      <c r="I1277" s="6" t="s">
        <v>5970</v>
      </c>
      <c r="J1277" s="6" t="s">
        <v>149</v>
      </c>
      <c r="K1277" s="8">
        <v>2020.0</v>
      </c>
      <c r="L1277" s="7" t="s">
        <v>30</v>
      </c>
      <c r="M1277" s="3"/>
      <c r="N1277" s="3"/>
      <c r="O1277" s="3"/>
      <c r="P1277" s="3"/>
      <c r="Q1277" s="3"/>
      <c r="R1277" s="3"/>
    </row>
    <row r="1278" ht="15.75" customHeight="1">
      <c r="A1278" s="6" t="s">
        <v>5971</v>
      </c>
      <c r="B1278" s="6" t="s">
        <v>5972</v>
      </c>
      <c r="C1278" s="6"/>
      <c r="D1278" s="6"/>
      <c r="E1278" s="6" t="s">
        <v>5973</v>
      </c>
      <c r="F1278" s="3"/>
      <c r="G1278" s="8" t="s">
        <v>108</v>
      </c>
      <c r="H1278" s="6" t="s">
        <v>27</v>
      </c>
      <c r="I1278" s="6" t="s">
        <v>5974</v>
      </c>
      <c r="J1278" s="6" t="s">
        <v>5975</v>
      </c>
      <c r="K1278" s="8">
        <v>1991.0</v>
      </c>
      <c r="L1278" s="7" t="s">
        <v>30</v>
      </c>
      <c r="M1278" s="3"/>
      <c r="N1278" s="3"/>
      <c r="O1278" s="3"/>
      <c r="P1278" s="3"/>
      <c r="Q1278" s="3"/>
      <c r="R1278" s="3"/>
    </row>
    <row r="1279" ht="15.75" customHeight="1">
      <c r="A1279" s="6" t="s">
        <v>5976</v>
      </c>
      <c r="B1279" s="6" t="s">
        <v>5977</v>
      </c>
      <c r="C1279" s="6"/>
      <c r="D1279" s="6"/>
      <c r="E1279" s="6" t="s">
        <v>5978</v>
      </c>
      <c r="F1279" s="3"/>
      <c r="G1279" s="8" t="s">
        <v>41</v>
      </c>
      <c r="H1279" s="6" t="s">
        <v>27</v>
      </c>
      <c r="I1279" s="6" t="s">
        <v>5979</v>
      </c>
      <c r="J1279" s="6" t="s">
        <v>5980</v>
      </c>
      <c r="K1279" s="8">
        <v>2013.0</v>
      </c>
      <c r="L1279" s="7" t="s">
        <v>30</v>
      </c>
      <c r="M1279" s="6"/>
      <c r="N1279" s="3"/>
      <c r="O1279" s="3"/>
      <c r="P1279" s="3"/>
      <c r="Q1279" s="3"/>
      <c r="R1279" s="6"/>
    </row>
    <row r="1280" ht="15.75" customHeight="1">
      <c r="A1280" s="4" t="s">
        <v>5981</v>
      </c>
      <c r="B1280" s="4" t="s">
        <v>5982</v>
      </c>
      <c r="C1280" s="3"/>
      <c r="D1280" s="3"/>
      <c r="E1280" s="4" t="s">
        <v>5983</v>
      </c>
      <c r="F1280" s="9" t="s">
        <v>5984</v>
      </c>
      <c r="G1280" s="4" t="s">
        <v>260</v>
      </c>
      <c r="H1280" s="4" t="s">
        <v>261</v>
      </c>
      <c r="I1280" s="4" t="s">
        <v>987</v>
      </c>
      <c r="J1280" s="4" t="s">
        <v>488</v>
      </c>
      <c r="K1280" s="10">
        <v>2017.0</v>
      </c>
      <c r="L1280" s="3"/>
      <c r="M1280" s="4" t="s">
        <v>263</v>
      </c>
      <c r="N1280" s="3"/>
      <c r="O1280" s="3"/>
      <c r="P1280" s="4" t="s">
        <v>8</v>
      </c>
      <c r="Q1280" s="4" t="s">
        <v>489</v>
      </c>
      <c r="R1280" s="3"/>
    </row>
    <row r="1281" ht="15.75" customHeight="1">
      <c r="A1281" s="4" t="s">
        <v>5985</v>
      </c>
      <c r="B1281" s="4" t="s">
        <v>5986</v>
      </c>
      <c r="C1281" s="3"/>
      <c r="D1281" s="3"/>
      <c r="E1281" s="4" t="s">
        <v>5987</v>
      </c>
      <c r="F1281" s="9" t="s">
        <v>5988</v>
      </c>
      <c r="G1281" s="4" t="s">
        <v>260</v>
      </c>
      <c r="H1281" s="4" t="s">
        <v>261</v>
      </c>
      <c r="I1281" s="4" t="s">
        <v>987</v>
      </c>
      <c r="J1281" s="4" t="s">
        <v>488</v>
      </c>
      <c r="K1281" s="10">
        <v>1999.0</v>
      </c>
      <c r="L1281" s="3"/>
      <c r="M1281" s="4" t="s">
        <v>263</v>
      </c>
      <c r="N1281" s="3"/>
      <c r="O1281" s="3"/>
      <c r="P1281" s="4" t="s">
        <v>8</v>
      </c>
      <c r="Q1281" s="4" t="s">
        <v>489</v>
      </c>
      <c r="R1281" s="3"/>
    </row>
    <row r="1282" ht="15.75" customHeight="1">
      <c r="A1282" s="6" t="s">
        <v>5989</v>
      </c>
      <c r="B1282" s="6" t="s">
        <v>5990</v>
      </c>
      <c r="C1282" s="6"/>
      <c r="D1282" s="6"/>
      <c r="E1282" s="6" t="s">
        <v>5991</v>
      </c>
      <c r="F1282" s="7" t="s">
        <v>5992</v>
      </c>
      <c r="G1282" s="8" t="s">
        <v>48</v>
      </c>
      <c r="H1282" s="6" t="s">
        <v>27</v>
      </c>
      <c r="I1282" s="6" t="s">
        <v>5993</v>
      </c>
      <c r="J1282" s="6"/>
      <c r="K1282" s="8">
        <v>2014.0</v>
      </c>
      <c r="L1282" s="7" t="s">
        <v>30</v>
      </c>
      <c r="M1282" s="6"/>
      <c r="N1282" s="6"/>
      <c r="O1282" s="6"/>
      <c r="P1282" s="6"/>
      <c r="Q1282" s="6"/>
      <c r="R1282" s="6"/>
    </row>
    <row r="1283" ht="15.75" customHeight="1">
      <c r="A1283" s="4" t="s">
        <v>5994</v>
      </c>
      <c r="B1283" s="4" t="s">
        <v>5995</v>
      </c>
      <c r="C1283" s="3"/>
      <c r="D1283" s="3"/>
      <c r="E1283" s="4" t="s">
        <v>33</v>
      </c>
      <c r="F1283" s="9" t="str">
        <f>"https://doi.org/"&amp;M1283</f>
        <v>https://doi.org/10.5209/rev_sjop.2011.v14.n2.20</v>
      </c>
      <c r="G1283" s="10" t="s">
        <v>83</v>
      </c>
      <c r="H1283" s="10" t="s">
        <v>35</v>
      </c>
      <c r="I1283" s="4" t="s">
        <v>5996</v>
      </c>
      <c r="J1283" s="10" t="s">
        <v>33</v>
      </c>
      <c r="K1283" s="10">
        <v>2011.0</v>
      </c>
      <c r="L1283" s="3"/>
      <c r="M1283" s="4" t="s">
        <v>5997</v>
      </c>
      <c r="N1283" s="3"/>
      <c r="O1283" s="3"/>
      <c r="P1283" s="3"/>
      <c r="Q1283" s="3"/>
      <c r="R1283" s="3"/>
    </row>
    <row r="1284" ht="15.75" customHeight="1">
      <c r="A1284" s="4" t="s">
        <v>5998</v>
      </c>
      <c r="B1284" s="4" t="s">
        <v>5999</v>
      </c>
      <c r="C1284" s="3"/>
      <c r="D1284" s="3"/>
      <c r="E1284" s="4" t="s">
        <v>6000</v>
      </c>
      <c r="F1284" s="9" t="s">
        <v>6001</v>
      </c>
      <c r="G1284" s="4" t="s">
        <v>41</v>
      </c>
      <c r="H1284" s="4" t="s">
        <v>261</v>
      </c>
      <c r="I1284" s="4" t="s">
        <v>6002</v>
      </c>
      <c r="J1284" s="4" t="s">
        <v>295</v>
      </c>
      <c r="K1284" s="10">
        <v>2004.0</v>
      </c>
      <c r="L1284" s="3"/>
      <c r="M1284" s="4" t="s">
        <v>263</v>
      </c>
      <c r="N1284" s="3"/>
      <c r="O1284" s="3"/>
      <c r="P1284" s="4" t="s">
        <v>8</v>
      </c>
      <c r="Q1284" s="18" t="s">
        <v>1684</v>
      </c>
      <c r="R1284" s="3"/>
    </row>
    <row r="1285" ht="15.75" customHeight="1">
      <c r="A1285" s="4" t="s">
        <v>6003</v>
      </c>
      <c r="B1285" s="4" t="s">
        <v>6004</v>
      </c>
      <c r="C1285" s="3"/>
      <c r="D1285" s="3"/>
      <c r="E1285" s="4" t="s">
        <v>33</v>
      </c>
      <c r="F1285" s="9" t="str">
        <f>"https://doi.org/"&amp;M1285</f>
        <v>https://doi.org/10.1111/j.1360-0443.1990.tb01675.x</v>
      </c>
      <c r="G1285" s="10" t="s">
        <v>34</v>
      </c>
      <c r="H1285" s="10" t="s">
        <v>35</v>
      </c>
      <c r="I1285" s="4" t="s">
        <v>6005</v>
      </c>
      <c r="J1285" s="4" t="s">
        <v>33</v>
      </c>
      <c r="K1285" s="10">
        <v>1990.0</v>
      </c>
      <c r="L1285" s="3"/>
      <c r="M1285" s="4" t="s">
        <v>6006</v>
      </c>
      <c r="N1285" s="3"/>
      <c r="O1285" s="3"/>
      <c r="P1285" s="3"/>
      <c r="Q1285" s="3"/>
      <c r="R1285" s="3"/>
    </row>
    <row r="1286" ht="15.75" customHeight="1">
      <c r="A1286" s="6" t="s">
        <v>6007</v>
      </c>
      <c r="B1286" s="6" t="s">
        <v>6008</v>
      </c>
      <c r="C1286" s="6"/>
      <c r="D1286" s="6"/>
      <c r="E1286" s="6" t="s">
        <v>6009</v>
      </c>
      <c r="F1286" s="3"/>
      <c r="G1286" s="8" t="s">
        <v>48</v>
      </c>
      <c r="H1286" s="6" t="s">
        <v>27</v>
      </c>
      <c r="I1286" s="6" t="s">
        <v>6010</v>
      </c>
      <c r="J1286" s="3"/>
      <c r="K1286" s="8">
        <v>2000.0</v>
      </c>
      <c r="L1286" s="7" t="s">
        <v>30</v>
      </c>
      <c r="M1286" s="3"/>
      <c r="N1286" s="6"/>
      <c r="O1286" s="3"/>
      <c r="P1286" s="6"/>
      <c r="Q1286" s="6"/>
      <c r="R1286" s="6"/>
    </row>
    <row r="1287" ht="15.75" customHeight="1">
      <c r="A1287" s="6" t="s">
        <v>6011</v>
      </c>
      <c r="B1287" s="6" t="s">
        <v>6012</v>
      </c>
      <c r="C1287" s="6"/>
      <c r="D1287" s="6"/>
      <c r="E1287" s="6" t="s">
        <v>6013</v>
      </c>
      <c r="F1287" s="7" t="s">
        <v>6014</v>
      </c>
      <c r="G1287" s="8" t="s">
        <v>48</v>
      </c>
      <c r="H1287" s="6" t="s">
        <v>27</v>
      </c>
      <c r="I1287" s="6" t="s">
        <v>6015</v>
      </c>
      <c r="J1287" s="6"/>
      <c r="K1287" s="8">
        <v>2009.0</v>
      </c>
      <c r="L1287" s="7" t="s">
        <v>30</v>
      </c>
      <c r="M1287" s="6"/>
      <c r="N1287" s="6"/>
      <c r="O1287" s="6"/>
      <c r="P1287" s="6"/>
      <c r="Q1287" s="6"/>
      <c r="R1287" s="6"/>
    </row>
    <row r="1288" ht="15.75" customHeight="1">
      <c r="A1288" s="4" t="s">
        <v>6016</v>
      </c>
      <c r="B1288" s="4" t="s">
        <v>6017</v>
      </c>
      <c r="C1288" s="3"/>
      <c r="D1288" s="3"/>
      <c r="E1288" s="4" t="s">
        <v>6018</v>
      </c>
      <c r="F1288" s="9" t="s">
        <v>6019</v>
      </c>
      <c r="G1288" s="4" t="s">
        <v>260</v>
      </c>
      <c r="H1288" s="4" t="s">
        <v>261</v>
      </c>
      <c r="I1288" s="4" t="s">
        <v>3143</v>
      </c>
      <c r="J1288" s="4" t="s">
        <v>295</v>
      </c>
      <c r="K1288" s="10">
        <v>2011.0</v>
      </c>
      <c r="L1288" s="3"/>
      <c r="M1288" s="4" t="s">
        <v>263</v>
      </c>
      <c r="N1288" s="3"/>
      <c r="O1288" s="3"/>
      <c r="P1288" s="4" t="s">
        <v>8</v>
      </c>
      <c r="Q1288" s="4" t="s">
        <v>1684</v>
      </c>
      <c r="R1288" s="3"/>
    </row>
    <row r="1289" ht="15.75" customHeight="1">
      <c r="A1289" s="4" t="s">
        <v>6020</v>
      </c>
      <c r="B1289" s="4" t="s">
        <v>6021</v>
      </c>
      <c r="C1289" s="4" t="s">
        <v>6022</v>
      </c>
      <c r="D1289" s="4" t="s">
        <v>6023</v>
      </c>
      <c r="E1289" s="4" t="s">
        <v>6024</v>
      </c>
      <c r="F1289" s="5" t="str">
        <f>HYPERLINK("http://dx.doi.org/10.1097/00005650-200411000-00011","http://dx.doi.org/10.1097/00005650-200411000-00011")</f>
        <v>http://dx.doi.org/10.1097/00005650-200411000-00011</v>
      </c>
      <c r="G1289" s="3"/>
      <c r="H1289" s="3"/>
      <c r="I1289" s="3"/>
      <c r="J1289" s="3"/>
      <c r="K1289" s="3"/>
      <c r="L1289" s="3"/>
      <c r="M1289" s="3"/>
      <c r="N1289" s="3"/>
      <c r="O1289" s="3"/>
      <c r="P1289" s="3"/>
      <c r="Q1289" s="3"/>
      <c r="R1289" s="3"/>
    </row>
    <row r="1290" ht="15.75" customHeight="1">
      <c r="A1290" s="6" t="s">
        <v>6025</v>
      </c>
      <c r="B1290" s="6" t="s">
        <v>6026</v>
      </c>
      <c r="C1290" s="6"/>
      <c r="D1290" s="6"/>
      <c r="E1290" s="6" t="s">
        <v>6027</v>
      </c>
      <c r="F1290" s="7" t="s">
        <v>6028</v>
      </c>
      <c r="G1290" s="8" t="s">
        <v>48</v>
      </c>
      <c r="H1290" s="6" t="s">
        <v>27</v>
      </c>
      <c r="I1290" s="6" t="s">
        <v>6029</v>
      </c>
      <c r="J1290" s="6" t="s">
        <v>438</v>
      </c>
      <c r="K1290" s="8">
        <v>2018.0</v>
      </c>
      <c r="L1290" s="7" t="s">
        <v>30</v>
      </c>
      <c r="M1290" s="6"/>
      <c r="N1290" s="6"/>
      <c r="O1290" s="6"/>
      <c r="P1290" s="6"/>
      <c r="Q1290" s="6"/>
      <c r="R1290" s="6"/>
    </row>
    <row r="1291" ht="15.75" customHeight="1">
      <c r="A1291" s="4" t="s">
        <v>6030</v>
      </c>
      <c r="B1291" s="4" t="s">
        <v>6031</v>
      </c>
      <c r="C1291" s="4" t="s">
        <v>6032</v>
      </c>
      <c r="D1291" s="4" t="s">
        <v>6033</v>
      </c>
      <c r="E1291" s="4" t="s">
        <v>6034</v>
      </c>
      <c r="F1291" s="5" t="str">
        <f>HYPERLINK("http://dx.doi.org/10.3109/10826089709027294","http://dx.doi.org/10.3109/10826089709027294")</f>
        <v>http://dx.doi.org/10.3109/10826089709027294</v>
      </c>
      <c r="G1291" s="3"/>
      <c r="H1291" s="3"/>
      <c r="I1291" s="3"/>
      <c r="J1291" s="3"/>
      <c r="K1291" s="3"/>
      <c r="L1291" s="3"/>
      <c r="M1291" s="3"/>
      <c r="N1291" s="3"/>
      <c r="O1291" s="3"/>
      <c r="P1291" s="3"/>
      <c r="Q1291" s="3"/>
      <c r="R1291" s="3"/>
    </row>
    <row r="1292" ht="15.75" customHeight="1">
      <c r="A1292" s="4" t="s">
        <v>6035</v>
      </c>
      <c r="B1292" s="4" t="s">
        <v>6036</v>
      </c>
      <c r="C1292" s="3"/>
      <c r="D1292" s="3"/>
      <c r="E1292" s="4" t="s">
        <v>6037</v>
      </c>
      <c r="F1292" s="9" t="s">
        <v>6038</v>
      </c>
      <c r="G1292" s="4" t="s">
        <v>41</v>
      </c>
      <c r="H1292" s="4" t="s">
        <v>261</v>
      </c>
      <c r="I1292" s="4" t="s">
        <v>1214</v>
      </c>
      <c r="J1292" s="4" t="s">
        <v>295</v>
      </c>
      <c r="K1292" s="10">
        <v>2001.0</v>
      </c>
      <c r="L1292" s="3"/>
      <c r="M1292" s="4" t="s">
        <v>263</v>
      </c>
      <c r="N1292" s="3"/>
      <c r="O1292" s="3"/>
      <c r="P1292" s="4" t="s">
        <v>8</v>
      </c>
      <c r="Q1292" s="18" t="s">
        <v>1215</v>
      </c>
      <c r="R1292" s="3"/>
    </row>
    <row r="1293" ht="15.75" customHeight="1">
      <c r="A1293" s="4" t="s">
        <v>6039</v>
      </c>
      <c r="B1293" s="4" t="s">
        <v>6040</v>
      </c>
      <c r="C1293" s="3"/>
      <c r="D1293" s="3"/>
      <c r="E1293" s="4" t="s">
        <v>6041</v>
      </c>
      <c r="F1293" s="9" t="s">
        <v>6042</v>
      </c>
      <c r="G1293" s="4" t="s">
        <v>260</v>
      </c>
      <c r="H1293" s="4" t="s">
        <v>261</v>
      </c>
      <c r="I1293" s="4" t="s">
        <v>262</v>
      </c>
      <c r="J1293" s="4" t="s">
        <v>149</v>
      </c>
      <c r="K1293" s="10">
        <v>2008.0</v>
      </c>
      <c r="L1293" s="3"/>
      <c r="M1293" s="4" t="s">
        <v>263</v>
      </c>
      <c r="N1293" s="3"/>
      <c r="O1293" s="3"/>
      <c r="P1293" s="4" t="s">
        <v>8</v>
      </c>
      <c r="Q1293" s="4" t="s">
        <v>264</v>
      </c>
      <c r="R1293" s="3"/>
    </row>
    <row r="1294" ht="15.75" customHeight="1">
      <c r="A1294" s="6" t="s">
        <v>6043</v>
      </c>
      <c r="B1294" s="6" t="s">
        <v>6044</v>
      </c>
      <c r="C1294" s="6"/>
      <c r="D1294" s="6"/>
      <c r="E1294" s="6" t="s">
        <v>6045</v>
      </c>
      <c r="F1294" s="7" t="s">
        <v>6046</v>
      </c>
      <c r="G1294" s="8" t="s">
        <v>41</v>
      </c>
      <c r="H1294" s="6" t="s">
        <v>27</v>
      </c>
      <c r="I1294" s="6" t="s">
        <v>6047</v>
      </c>
      <c r="J1294" s="6" t="s">
        <v>29</v>
      </c>
      <c r="K1294" s="8">
        <v>2002.0</v>
      </c>
      <c r="L1294" s="7" t="s">
        <v>30</v>
      </c>
      <c r="M1294" s="6"/>
      <c r="N1294" s="3"/>
      <c r="O1294" s="3"/>
      <c r="P1294" s="3"/>
      <c r="Q1294" s="3"/>
      <c r="R1294" s="6"/>
    </row>
    <row r="1295" ht="15.75" customHeight="1">
      <c r="A1295" s="6" t="s">
        <v>6048</v>
      </c>
      <c r="B1295" s="6" t="s">
        <v>6049</v>
      </c>
      <c r="C1295" s="6"/>
      <c r="D1295" s="6"/>
      <c r="E1295" s="6" t="s">
        <v>6050</v>
      </c>
      <c r="F1295" s="7" t="s">
        <v>6051</v>
      </c>
      <c r="G1295" s="8" t="s">
        <v>108</v>
      </c>
      <c r="H1295" s="6" t="s">
        <v>27</v>
      </c>
      <c r="I1295" s="6" t="s">
        <v>6052</v>
      </c>
      <c r="J1295" s="3"/>
      <c r="K1295" s="8">
        <v>2022.0</v>
      </c>
      <c r="L1295" s="13" t="s">
        <v>30</v>
      </c>
      <c r="M1295" s="6"/>
      <c r="N1295" s="6"/>
      <c r="O1295" s="6"/>
      <c r="P1295" s="3"/>
      <c r="Q1295" s="6"/>
      <c r="R1295" s="3"/>
    </row>
    <row r="1296" ht="15.75" customHeight="1">
      <c r="A1296" s="4" t="s">
        <v>6053</v>
      </c>
      <c r="B1296" s="4" t="s">
        <v>6054</v>
      </c>
      <c r="C1296" s="3"/>
      <c r="D1296" s="3"/>
      <c r="E1296" s="4" t="s">
        <v>33</v>
      </c>
      <c r="F1296" s="9" t="str">
        <f>"https://doi.org/"&amp;M1296</f>
        <v>https://doi.org/10.1159/000520118</v>
      </c>
      <c r="G1296" s="10" t="s">
        <v>48</v>
      </c>
      <c r="H1296" s="10" t="s">
        <v>35</v>
      </c>
      <c r="I1296" s="4" t="s">
        <v>6055</v>
      </c>
      <c r="J1296" s="4" t="s">
        <v>33</v>
      </c>
      <c r="K1296" s="10">
        <v>2022.0</v>
      </c>
      <c r="L1296" s="3" t="s">
        <v>33</v>
      </c>
      <c r="M1296" s="4" t="s">
        <v>6056</v>
      </c>
      <c r="N1296" s="3"/>
      <c r="O1296" s="3"/>
      <c r="P1296" s="3"/>
      <c r="Q1296" s="3"/>
      <c r="R1296" s="3"/>
    </row>
    <row r="1297" ht="15.75" customHeight="1">
      <c r="A1297" s="4" t="s">
        <v>6057</v>
      </c>
      <c r="B1297" s="4" t="s">
        <v>6058</v>
      </c>
      <c r="C1297" s="3"/>
      <c r="D1297" s="3"/>
      <c r="E1297" s="4" t="s">
        <v>6059</v>
      </c>
      <c r="F1297" s="9" t="s">
        <v>6060</v>
      </c>
      <c r="G1297" s="4" t="s">
        <v>41</v>
      </c>
      <c r="H1297" s="4" t="s">
        <v>261</v>
      </c>
      <c r="I1297" s="4" t="s">
        <v>6061</v>
      </c>
      <c r="J1297" s="4" t="s">
        <v>341</v>
      </c>
      <c r="K1297" s="10">
        <v>2014.0</v>
      </c>
      <c r="L1297" s="3"/>
      <c r="M1297" s="4" t="s">
        <v>263</v>
      </c>
      <c r="N1297" s="3"/>
      <c r="O1297" s="3"/>
      <c r="P1297" s="4" t="s">
        <v>8</v>
      </c>
      <c r="Q1297" s="18" t="s">
        <v>539</v>
      </c>
      <c r="R1297" s="3"/>
    </row>
    <row r="1298" ht="15.75" customHeight="1">
      <c r="A1298" s="4" t="s">
        <v>6062</v>
      </c>
      <c r="B1298" s="4" t="s">
        <v>6063</v>
      </c>
      <c r="C1298" s="3" t="s">
        <v>425</v>
      </c>
      <c r="D1298" s="3" t="s">
        <v>425</v>
      </c>
      <c r="E1298" s="4" t="s">
        <v>5973</v>
      </c>
      <c r="F1298" s="3" t="s">
        <v>425</v>
      </c>
      <c r="G1298" s="3"/>
      <c r="H1298" s="3"/>
      <c r="I1298" s="3"/>
      <c r="J1298" s="3"/>
      <c r="K1298" s="3"/>
      <c r="L1298" s="3"/>
      <c r="M1298" s="3"/>
      <c r="N1298" s="3"/>
      <c r="O1298" s="3"/>
      <c r="P1298" s="3"/>
      <c r="Q1298" s="3"/>
      <c r="R1298" s="3"/>
    </row>
    <row r="1299" ht="15.75" customHeight="1">
      <c r="A1299" s="4" t="s">
        <v>6064</v>
      </c>
      <c r="B1299" s="4" t="s">
        <v>6065</v>
      </c>
      <c r="C1299" s="3"/>
      <c r="D1299" s="3"/>
      <c r="E1299" s="4" t="s">
        <v>6066</v>
      </c>
      <c r="F1299" s="9" t="s">
        <v>6067</v>
      </c>
      <c r="G1299" s="4" t="s">
        <v>260</v>
      </c>
      <c r="H1299" s="4" t="s">
        <v>261</v>
      </c>
      <c r="I1299" s="4" t="s">
        <v>3233</v>
      </c>
      <c r="J1299" s="4" t="s">
        <v>295</v>
      </c>
      <c r="K1299" s="10">
        <v>2011.0</v>
      </c>
      <c r="L1299" s="3"/>
      <c r="M1299" s="4" t="s">
        <v>263</v>
      </c>
      <c r="N1299" s="3"/>
      <c r="O1299" s="3"/>
      <c r="P1299" s="4" t="s">
        <v>8</v>
      </c>
      <c r="Q1299" s="4" t="s">
        <v>1319</v>
      </c>
      <c r="R1299" s="3"/>
    </row>
    <row r="1300" ht="15.75" customHeight="1">
      <c r="A1300" s="4" t="s">
        <v>6068</v>
      </c>
      <c r="B1300" s="4" t="s">
        <v>6069</v>
      </c>
      <c r="C1300" s="4" t="s">
        <v>6070</v>
      </c>
      <c r="D1300" s="4" t="s">
        <v>6071</v>
      </c>
      <c r="E1300" s="4" t="s">
        <v>6072</v>
      </c>
      <c r="F1300" s="5" t="str">
        <f>HYPERLINK("http://dx.doi.org/10.1111/add.15182","http://dx.doi.org/10.1111/add.15182")</f>
        <v>http://dx.doi.org/10.1111/add.15182</v>
      </c>
      <c r="G1300" s="3"/>
      <c r="H1300" s="3"/>
      <c r="I1300" s="3"/>
      <c r="J1300" s="3"/>
      <c r="K1300" s="3"/>
      <c r="L1300" s="3"/>
      <c r="M1300" s="3"/>
      <c r="N1300" s="3"/>
      <c r="O1300" s="3"/>
      <c r="P1300" s="3"/>
      <c r="Q1300" s="3"/>
      <c r="R1300" s="3"/>
    </row>
    <row r="1301" ht="15.75" customHeight="1">
      <c r="A1301" s="4" t="s">
        <v>6073</v>
      </c>
      <c r="B1301" s="4" t="s">
        <v>6074</v>
      </c>
      <c r="C1301" s="3"/>
      <c r="D1301" s="3"/>
      <c r="E1301" s="4" t="s">
        <v>6075</v>
      </c>
      <c r="F1301" s="9" t="s">
        <v>6076</v>
      </c>
      <c r="G1301" s="4" t="s">
        <v>1803</v>
      </c>
      <c r="H1301" s="4" t="s">
        <v>261</v>
      </c>
      <c r="I1301" s="4" t="s">
        <v>3999</v>
      </c>
      <c r="J1301" s="4" t="s">
        <v>149</v>
      </c>
      <c r="K1301" s="10">
        <v>2018.0</v>
      </c>
      <c r="L1301" s="3"/>
      <c r="M1301" s="4" t="s">
        <v>263</v>
      </c>
      <c r="N1301" s="3"/>
      <c r="O1301" s="3"/>
      <c r="P1301" s="4" t="s">
        <v>8</v>
      </c>
      <c r="Q1301" s="4" t="s">
        <v>264</v>
      </c>
      <c r="R1301" s="3"/>
    </row>
    <row r="1302" ht="15.75" customHeight="1">
      <c r="A1302" s="4" t="s">
        <v>6077</v>
      </c>
      <c r="B1302" s="4" t="s">
        <v>6078</v>
      </c>
      <c r="C1302" s="3" t="s">
        <v>425</v>
      </c>
      <c r="D1302" s="4" t="s">
        <v>6079</v>
      </c>
      <c r="E1302" s="4" t="s">
        <v>6080</v>
      </c>
      <c r="F1302" s="5" t="str">
        <f>HYPERLINK("http://dx.doi.org/10.2307/2061826","http://dx.doi.org/10.2307/2061826")</f>
        <v>http://dx.doi.org/10.2307/2061826</v>
      </c>
      <c r="G1302" s="3"/>
      <c r="H1302" s="3"/>
      <c r="I1302" s="3"/>
      <c r="J1302" s="3"/>
      <c r="K1302" s="3"/>
      <c r="L1302" s="3"/>
      <c r="M1302" s="3"/>
      <c r="N1302" s="3"/>
      <c r="O1302" s="3"/>
      <c r="P1302" s="3"/>
      <c r="Q1302" s="3"/>
      <c r="R1302" s="3"/>
    </row>
    <row r="1303" ht="15.75" customHeight="1">
      <c r="A1303" s="4" t="s">
        <v>6081</v>
      </c>
      <c r="B1303" s="4" t="s">
        <v>6082</v>
      </c>
      <c r="C1303" s="3"/>
      <c r="D1303" s="3"/>
      <c r="E1303" s="4" t="s">
        <v>33</v>
      </c>
      <c r="F1303" s="3"/>
      <c r="G1303" s="10" t="s">
        <v>34</v>
      </c>
      <c r="H1303" s="10" t="s">
        <v>35</v>
      </c>
      <c r="I1303" s="4" t="s">
        <v>6083</v>
      </c>
      <c r="J1303" s="4" t="s">
        <v>33</v>
      </c>
      <c r="K1303" s="10">
        <v>1986.0</v>
      </c>
      <c r="L1303" s="3"/>
      <c r="M1303" s="3"/>
      <c r="N1303" s="3"/>
      <c r="O1303" s="3"/>
      <c r="P1303" s="3"/>
      <c r="Q1303" s="3"/>
      <c r="R1303" s="3"/>
    </row>
    <row r="1304" ht="15.75" customHeight="1">
      <c r="A1304" s="4" t="s">
        <v>6084</v>
      </c>
      <c r="B1304" s="4" t="s">
        <v>6085</v>
      </c>
      <c r="C1304" s="3"/>
      <c r="D1304" s="3"/>
      <c r="E1304" s="4" t="s">
        <v>6086</v>
      </c>
      <c r="F1304" s="9" t="s">
        <v>6087</v>
      </c>
      <c r="G1304" s="4" t="s">
        <v>260</v>
      </c>
      <c r="H1304" s="4" t="s">
        <v>261</v>
      </c>
      <c r="I1304" s="4" t="s">
        <v>6088</v>
      </c>
      <c r="J1304" s="4" t="s">
        <v>295</v>
      </c>
      <c r="K1304" s="10">
        <v>2003.0</v>
      </c>
      <c r="L1304" s="3"/>
      <c r="M1304" s="4" t="s">
        <v>263</v>
      </c>
      <c r="N1304" s="3"/>
      <c r="O1304" s="3"/>
      <c r="P1304" s="4" t="s">
        <v>8</v>
      </c>
      <c r="Q1304" s="4" t="s">
        <v>6089</v>
      </c>
      <c r="R1304" s="3"/>
    </row>
    <row r="1305" ht="15.75" customHeight="1">
      <c r="A1305" s="4" t="s">
        <v>6090</v>
      </c>
      <c r="B1305" s="4" t="s">
        <v>6091</v>
      </c>
      <c r="C1305" s="3"/>
      <c r="D1305" s="3"/>
      <c r="E1305" s="4" t="s">
        <v>6092</v>
      </c>
      <c r="F1305" s="9" t="s">
        <v>6093</v>
      </c>
      <c r="G1305" s="4" t="s">
        <v>260</v>
      </c>
      <c r="H1305" s="4" t="s">
        <v>261</v>
      </c>
      <c r="I1305" s="4" t="s">
        <v>3622</v>
      </c>
      <c r="J1305" s="4" t="s">
        <v>341</v>
      </c>
      <c r="K1305" s="10">
        <v>2011.0</v>
      </c>
      <c r="L1305" s="3"/>
      <c r="M1305" s="4" t="s">
        <v>263</v>
      </c>
      <c r="N1305" s="3"/>
      <c r="O1305" s="3"/>
      <c r="P1305" s="4" t="s">
        <v>8</v>
      </c>
      <c r="Q1305" s="4" t="s">
        <v>611</v>
      </c>
      <c r="R1305" s="3"/>
    </row>
    <row r="1306" ht="15.75" customHeight="1">
      <c r="A1306" s="4" t="s">
        <v>6094</v>
      </c>
      <c r="B1306" s="4" t="s">
        <v>6095</v>
      </c>
      <c r="C1306" s="3"/>
      <c r="D1306" s="3"/>
      <c r="E1306" s="4" t="s">
        <v>6096</v>
      </c>
      <c r="F1306" s="3"/>
      <c r="G1306" s="4" t="s">
        <v>41</v>
      </c>
      <c r="H1306" s="4" t="s">
        <v>261</v>
      </c>
      <c r="I1306" s="3"/>
      <c r="J1306" s="4" t="s">
        <v>6097</v>
      </c>
      <c r="K1306" s="10">
        <v>2011.0</v>
      </c>
      <c r="L1306" s="3"/>
      <c r="M1306" s="4" t="s">
        <v>6098</v>
      </c>
      <c r="N1306" s="3"/>
      <c r="O1306" s="3"/>
      <c r="P1306" s="4" t="s">
        <v>2221</v>
      </c>
      <c r="Q1306" s="18" t="s">
        <v>6099</v>
      </c>
      <c r="R1306" s="3"/>
    </row>
    <row r="1307" ht="15.75" customHeight="1">
      <c r="A1307" s="4" t="s">
        <v>6100</v>
      </c>
      <c r="B1307" s="4" t="s">
        <v>6101</v>
      </c>
      <c r="C1307" s="3"/>
      <c r="D1307" s="3"/>
      <c r="E1307" s="4" t="s">
        <v>33</v>
      </c>
      <c r="F1307" s="9" t="str">
        <f>"https://doi.org/"&amp;M1307</f>
        <v>https://doi.org/10.1081/ja-120004178</v>
      </c>
      <c r="G1307" s="10" t="s">
        <v>83</v>
      </c>
      <c r="H1307" s="10" t="s">
        <v>35</v>
      </c>
      <c r="I1307" s="4" t="s">
        <v>3557</v>
      </c>
      <c r="J1307" s="10" t="s">
        <v>33</v>
      </c>
      <c r="K1307" s="10">
        <v>2002.0</v>
      </c>
      <c r="L1307" s="3"/>
      <c r="M1307" s="4" t="s">
        <v>6102</v>
      </c>
      <c r="N1307" s="3"/>
      <c r="O1307" s="3"/>
      <c r="P1307" s="3"/>
      <c r="Q1307" s="3"/>
      <c r="R1307" s="3"/>
    </row>
    <row r="1308" ht="15.75" customHeight="1">
      <c r="A1308" s="4" t="s">
        <v>6103</v>
      </c>
      <c r="B1308" s="4" t="s">
        <v>6104</v>
      </c>
      <c r="C1308" s="3"/>
      <c r="D1308" s="3"/>
      <c r="E1308" s="4" t="s">
        <v>6105</v>
      </c>
      <c r="F1308" s="9" t="s">
        <v>6106</v>
      </c>
      <c r="G1308" s="4" t="s">
        <v>260</v>
      </c>
      <c r="H1308" s="4" t="s">
        <v>261</v>
      </c>
      <c r="I1308" s="4" t="s">
        <v>294</v>
      </c>
      <c r="J1308" s="4" t="s">
        <v>295</v>
      </c>
      <c r="K1308" s="10">
        <v>2018.0</v>
      </c>
      <c r="L1308" s="3"/>
      <c r="M1308" s="4" t="s">
        <v>263</v>
      </c>
      <c r="N1308" s="3"/>
      <c r="O1308" s="3"/>
      <c r="P1308" s="4" t="s">
        <v>8</v>
      </c>
      <c r="Q1308" s="4" t="s">
        <v>296</v>
      </c>
      <c r="R1308" s="3"/>
    </row>
    <row r="1309" ht="15.75" customHeight="1">
      <c r="A1309" s="6" t="s">
        <v>6107</v>
      </c>
      <c r="B1309" s="6" t="s">
        <v>6108</v>
      </c>
      <c r="C1309" s="6"/>
      <c r="D1309" s="6"/>
      <c r="E1309" s="6" t="s">
        <v>6109</v>
      </c>
      <c r="F1309" s="7" t="s">
        <v>6110</v>
      </c>
      <c r="G1309" s="8" t="s">
        <v>108</v>
      </c>
      <c r="H1309" s="6" t="s">
        <v>27</v>
      </c>
      <c r="I1309" s="6" t="s">
        <v>6111</v>
      </c>
      <c r="J1309" s="6" t="s">
        <v>149</v>
      </c>
      <c r="K1309" s="8">
        <v>2017.0</v>
      </c>
      <c r="L1309" s="7" t="s">
        <v>30</v>
      </c>
      <c r="M1309" s="3"/>
      <c r="N1309" s="3"/>
      <c r="O1309" s="3"/>
      <c r="P1309" s="3"/>
      <c r="Q1309" s="3"/>
      <c r="R1309" s="3"/>
    </row>
    <row r="1310" ht="15.75" customHeight="1">
      <c r="A1310" s="6" t="s">
        <v>6112</v>
      </c>
      <c r="B1310" s="6" t="s">
        <v>6113</v>
      </c>
      <c r="C1310" s="6"/>
      <c r="D1310" s="6"/>
      <c r="E1310" s="6" t="s">
        <v>6114</v>
      </c>
      <c r="F1310" s="7" t="s">
        <v>6115</v>
      </c>
      <c r="G1310" s="8" t="s">
        <v>108</v>
      </c>
      <c r="H1310" s="6" t="s">
        <v>27</v>
      </c>
      <c r="I1310" s="6" t="s">
        <v>6116</v>
      </c>
      <c r="J1310" s="6"/>
      <c r="K1310" s="8">
        <v>2012.0</v>
      </c>
      <c r="L1310" s="7" t="s">
        <v>30</v>
      </c>
      <c r="M1310" s="3"/>
      <c r="N1310" s="3"/>
      <c r="O1310" s="3"/>
      <c r="P1310" s="3"/>
      <c r="Q1310" s="3"/>
      <c r="R1310" s="3"/>
    </row>
    <row r="1311" ht="15.75" customHeight="1">
      <c r="A1311" s="4" t="s">
        <v>6117</v>
      </c>
      <c r="B1311" s="4" t="s">
        <v>6118</v>
      </c>
      <c r="C1311" s="3"/>
      <c r="D1311" s="3"/>
      <c r="E1311" s="4" t="s">
        <v>6119</v>
      </c>
      <c r="F1311" s="9" t="s">
        <v>6120</v>
      </c>
      <c r="G1311" s="4" t="s">
        <v>260</v>
      </c>
      <c r="H1311" s="4" t="s">
        <v>261</v>
      </c>
      <c r="I1311" s="4" t="s">
        <v>3200</v>
      </c>
      <c r="J1311" s="4" t="s">
        <v>149</v>
      </c>
      <c r="K1311" s="10">
        <v>2014.0</v>
      </c>
      <c r="L1311" s="3"/>
      <c r="M1311" s="4" t="s">
        <v>263</v>
      </c>
      <c r="N1311" s="3"/>
      <c r="O1311" s="3"/>
      <c r="P1311" s="4" t="s">
        <v>8</v>
      </c>
      <c r="Q1311" s="4" t="s">
        <v>264</v>
      </c>
      <c r="R1311" s="3"/>
    </row>
    <row r="1312" ht="15.75" customHeight="1">
      <c r="A1312" s="6" t="s">
        <v>6121</v>
      </c>
      <c r="B1312" s="6" t="s">
        <v>6122</v>
      </c>
      <c r="C1312" s="6"/>
      <c r="D1312" s="6"/>
      <c r="E1312" s="6" t="s">
        <v>6123</v>
      </c>
      <c r="F1312" s="3"/>
      <c r="G1312" s="8" t="s">
        <v>41</v>
      </c>
      <c r="H1312" s="6" t="s">
        <v>27</v>
      </c>
      <c r="I1312" s="6" t="s">
        <v>6124</v>
      </c>
      <c r="J1312" s="6" t="s">
        <v>149</v>
      </c>
      <c r="K1312" s="8">
        <v>2020.0</v>
      </c>
      <c r="L1312" s="7" t="s">
        <v>30</v>
      </c>
      <c r="M1312" s="6"/>
      <c r="N1312" s="6"/>
      <c r="O1312" s="6"/>
      <c r="P1312" s="6"/>
      <c r="Q1312" s="6"/>
      <c r="R1312" s="6"/>
    </row>
    <row r="1313" ht="15.75" customHeight="1">
      <c r="A1313" s="6" t="s">
        <v>6125</v>
      </c>
      <c r="B1313" s="6" t="s">
        <v>6126</v>
      </c>
      <c r="C1313" s="6"/>
      <c r="D1313" s="6"/>
      <c r="E1313" s="6" t="s">
        <v>6127</v>
      </c>
      <c r="F1313" s="3"/>
      <c r="G1313" s="8" t="s">
        <v>108</v>
      </c>
      <c r="H1313" s="6" t="s">
        <v>27</v>
      </c>
      <c r="I1313" s="6" t="s">
        <v>6128</v>
      </c>
      <c r="J1313" s="6" t="s">
        <v>29</v>
      </c>
      <c r="K1313" s="8">
        <v>2019.0</v>
      </c>
      <c r="L1313" s="7" t="s">
        <v>30</v>
      </c>
      <c r="M1313" s="6"/>
      <c r="N1313" s="6"/>
      <c r="O1313" s="3"/>
      <c r="P1313" s="3"/>
      <c r="Q1313" s="3"/>
      <c r="R1313" s="6"/>
    </row>
    <row r="1314" ht="15.75" customHeight="1">
      <c r="A1314" s="4" t="s">
        <v>6129</v>
      </c>
      <c r="B1314" s="4" t="s">
        <v>6130</v>
      </c>
      <c r="C1314" s="3"/>
      <c r="D1314" s="3"/>
      <c r="E1314" s="10" t="s">
        <v>33</v>
      </c>
      <c r="F1314" s="9" t="str">
        <f>"https://doi.org/"&amp;M1314</f>
        <v>https://doi.org/10.1080/10550490701389880</v>
      </c>
      <c r="G1314" s="10" t="s">
        <v>41</v>
      </c>
      <c r="H1314" s="10" t="s">
        <v>35</v>
      </c>
      <c r="I1314" s="4" t="s">
        <v>5329</v>
      </c>
      <c r="J1314" s="10" t="s">
        <v>33</v>
      </c>
      <c r="K1314" s="10">
        <v>2007.0</v>
      </c>
      <c r="L1314" s="4" t="s">
        <v>33</v>
      </c>
      <c r="M1314" s="4" t="s">
        <v>6131</v>
      </c>
      <c r="N1314" s="11"/>
      <c r="O1314" s="3"/>
      <c r="P1314" s="3"/>
      <c r="Q1314" s="12"/>
      <c r="R1314" s="3"/>
    </row>
    <row r="1315" ht="15.75" customHeight="1">
      <c r="A1315" s="6" t="s">
        <v>6132</v>
      </c>
      <c r="B1315" s="6" t="s">
        <v>6133</v>
      </c>
      <c r="C1315" s="6"/>
      <c r="D1315" s="6"/>
      <c r="E1315" s="6" t="s">
        <v>6134</v>
      </c>
      <c r="F1315" s="7" t="s">
        <v>6135</v>
      </c>
      <c r="G1315" s="8" t="s">
        <v>108</v>
      </c>
      <c r="H1315" s="6" t="s">
        <v>27</v>
      </c>
      <c r="I1315" s="6" t="s">
        <v>6136</v>
      </c>
      <c r="J1315" s="3"/>
      <c r="K1315" s="8">
        <v>2022.0</v>
      </c>
      <c r="L1315" s="13" t="s">
        <v>30</v>
      </c>
      <c r="M1315" s="6"/>
      <c r="N1315" s="6"/>
      <c r="O1315" s="6"/>
      <c r="P1315" s="3"/>
      <c r="Q1315" s="6"/>
      <c r="R1315" s="3"/>
    </row>
    <row r="1316" ht="15.75" customHeight="1">
      <c r="A1316" s="6" t="s">
        <v>6137</v>
      </c>
      <c r="B1316" s="6" t="s">
        <v>6138</v>
      </c>
      <c r="C1316" s="6"/>
      <c r="D1316" s="6"/>
      <c r="E1316" s="6" t="s">
        <v>6139</v>
      </c>
      <c r="F1316" s="3"/>
      <c r="G1316" s="8" t="s">
        <v>108</v>
      </c>
      <c r="H1316" s="6" t="s">
        <v>27</v>
      </c>
      <c r="I1316" s="6" t="s">
        <v>6140</v>
      </c>
      <c r="J1316" s="6" t="s">
        <v>29</v>
      </c>
      <c r="K1316" s="8">
        <v>2000.0</v>
      </c>
      <c r="L1316" s="7" t="s">
        <v>30</v>
      </c>
      <c r="M1316" s="3"/>
      <c r="N1316" s="3"/>
      <c r="O1316" s="3"/>
      <c r="P1316" s="3"/>
      <c r="Q1316" s="3"/>
      <c r="R1316" s="3"/>
    </row>
    <row r="1317" ht="15.75" customHeight="1">
      <c r="A1317" s="4" t="s">
        <v>6141</v>
      </c>
      <c r="B1317" s="4" t="s">
        <v>6142</v>
      </c>
      <c r="C1317" s="3"/>
      <c r="D1317" s="3"/>
      <c r="E1317" s="4" t="s">
        <v>6143</v>
      </c>
      <c r="F1317" s="9" t="s">
        <v>6144</v>
      </c>
      <c r="G1317" s="4" t="s">
        <v>48</v>
      </c>
      <c r="H1317" s="4" t="s">
        <v>261</v>
      </c>
      <c r="I1317" s="4" t="s">
        <v>1882</v>
      </c>
      <c r="J1317" s="4" t="s">
        <v>149</v>
      </c>
      <c r="K1317" s="10">
        <v>2023.0</v>
      </c>
      <c r="L1317" s="3"/>
      <c r="M1317" s="4" t="s">
        <v>263</v>
      </c>
      <c r="N1317" s="3"/>
      <c r="O1317" s="3"/>
      <c r="P1317" s="4" t="s">
        <v>8</v>
      </c>
      <c r="Q1317" s="4" t="s">
        <v>264</v>
      </c>
      <c r="R1317" s="3"/>
    </row>
    <row r="1318" ht="15.75" customHeight="1">
      <c r="A1318" s="6" t="s">
        <v>6145</v>
      </c>
      <c r="B1318" s="6" t="s">
        <v>6146</v>
      </c>
      <c r="C1318" s="6"/>
      <c r="D1318" s="6"/>
      <c r="E1318" s="6" t="s">
        <v>6147</v>
      </c>
      <c r="F1318" s="7" t="s">
        <v>6148</v>
      </c>
      <c r="G1318" s="8" t="s">
        <v>41</v>
      </c>
      <c r="H1318" s="6" t="s">
        <v>27</v>
      </c>
      <c r="I1318" s="6" t="s">
        <v>6149</v>
      </c>
      <c r="J1318" s="6" t="s">
        <v>341</v>
      </c>
      <c r="K1318" s="8">
        <v>1992.0</v>
      </c>
      <c r="L1318" s="7" t="s">
        <v>30</v>
      </c>
      <c r="M1318" s="6"/>
      <c r="N1318" s="3"/>
      <c r="O1318" s="3"/>
      <c r="P1318" s="3"/>
      <c r="Q1318" s="3"/>
      <c r="R1318" s="6"/>
    </row>
    <row r="1319" ht="15.75" customHeight="1">
      <c r="A1319" s="4" t="s">
        <v>6150</v>
      </c>
      <c r="B1319" s="4" t="s">
        <v>6151</v>
      </c>
      <c r="C1319" s="3"/>
      <c r="D1319" s="3"/>
      <c r="E1319" s="4" t="s">
        <v>6152</v>
      </c>
      <c r="F1319" s="9" t="s">
        <v>6153</v>
      </c>
      <c r="G1319" s="4" t="s">
        <v>260</v>
      </c>
      <c r="H1319" s="4" t="s">
        <v>261</v>
      </c>
      <c r="I1319" s="4" t="s">
        <v>262</v>
      </c>
      <c r="J1319" s="4" t="s">
        <v>149</v>
      </c>
      <c r="K1319" s="10">
        <v>2005.0</v>
      </c>
      <c r="L1319" s="3"/>
      <c r="M1319" s="4" t="s">
        <v>263</v>
      </c>
      <c r="N1319" s="3"/>
      <c r="O1319" s="3"/>
      <c r="P1319" s="4" t="s">
        <v>8</v>
      </c>
      <c r="Q1319" s="4" t="s">
        <v>264</v>
      </c>
      <c r="R1319" s="3"/>
    </row>
    <row r="1320" ht="15.75" customHeight="1">
      <c r="A1320" s="6" t="s">
        <v>6154</v>
      </c>
      <c r="B1320" s="6" t="s">
        <v>6155</v>
      </c>
      <c r="C1320" s="6"/>
      <c r="D1320" s="6"/>
      <c r="E1320" s="6" t="s">
        <v>6156</v>
      </c>
      <c r="F1320" s="7" t="s">
        <v>6157</v>
      </c>
      <c r="G1320" s="8" t="s">
        <v>108</v>
      </c>
      <c r="H1320" s="6" t="s">
        <v>27</v>
      </c>
      <c r="I1320" s="6" t="s">
        <v>6158</v>
      </c>
      <c r="J1320" s="6" t="s">
        <v>29</v>
      </c>
      <c r="K1320" s="8">
        <v>2022.0</v>
      </c>
      <c r="L1320" s="7" t="s">
        <v>30</v>
      </c>
      <c r="M1320" s="6"/>
      <c r="N1320" s="6"/>
      <c r="O1320" s="6"/>
      <c r="P1320" s="6"/>
      <c r="Q1320" s="6"/>
      <c r="R1320" s="3"/>
    </row>
    <row r="1321" ht="15.75" customHeight="1">
      <c r="A1321" s="6" t="s">
        <v>6159</v>
      </c>
      <c r="B1321" s="6" t="s">
        <v>6160</v>
      </c>
      <c r="C1321" s="6"/>
      <c r="D1321" s="6"/>
      <c r="E1321" s="6" t="s">
        <v>6161</v>
      </c>
      <c r="F1321" s="7" t="s">
        <v>6162</v>
      </c>
      <c r="G1321" s="8" t="s">
        <v>108</v>
      </c>
      <c r="H1321" s="6" t="s">
        <v>27</v>
      </c>
      <c r="I1321" s="6" t="s">
        <v>6163</v>
      </c>
      <c r="J1321" s="6" t="s">
        <v>29</v>
      </c>
      <c r="K1321" s="8">
        <v>2016.0</v>
      </c>
      <c r="L1321" s="7" t="s">
        <v>30</v>
      </c>
      <c r="M1321" s="3"/>
      <c r="N1321" s="6"/>
      <c r="O1321" s="6"/>
      <c r="P1321" s="6"/>
      <c r="Q1321" s="6"/>
      <c r="R1321" s="6"/>
    </row>
    <row r="1322" ht="15.75" customHeight="1">
      <c r="A1322" s="6" t="s">
        <v>6164</v>
      </c>
      <c r="B1322" s="6" t="s">
        <v>6165</v>
      </c>
      <c r="C1322" s="6"/>
      <c r="D1322" s="6"/>
      <c r="E1322" s="6" t="s">
        <v>6166</v>
      </c>
      <c r="F1322" s="3"/>
      <c r="G1322" s="8" t="s">
        <v>108</v>
      </c>
      <c r="H1322" s="6" t="s">
        <v>27</v>
      </c>
      <c r="I1322" s="6" t="s">
        <v>6167</v>
      </c>
      <c r="J1322" s="6" t="s">
        <v>438</v>
      </c>
      <c r="K1322" s="8">
        <v>2020.0</v>
      </c>
      <c r="L1322" s="13" t="s">
        <v>30</v>
      </c>
      <c r="M1322" s="6"/>
      <c r="N1322" s="3"/>
      <c r="O1322" s="3"/>
      <c r="P1322" s="6"/>
      <c r="Q1322" s="6"/>
      <c r="R1322" s="6"/>
    </row>
    <row r="1323" ht="15.75" customHeight="1">
      <c r="A1323" s="4" t="s">
        <v>6168</v>
      </c>
      <c r="B1323" s="4" t="s">
        <v>6169</v>
      </c>
      <c r="C1323" s="4" t="s">
        <v>6170</v>
      </c>
      <c r="D1323" s="4" t="s">
        <v>6171</v>
      </c>
      <c r="E1323" s="4" t="s">
        <v>6172</v>
      </c>
      <c r="F1323" s="5" t="str">
        <f>HYPERLINK("http://dx.doi.org/10.1016/j.jsat.2009.06.002","http://dx.doi.org/10.1016/j.jsat.2009.06.002")</f>
        <v>http://dx.doi.org/10.1016/j.jsat.2009.06.002</v>
      </c>
      <c r="G1323" s="3"/>
      <c r="H1323" s="3"/>
      <c r="I1323" s="3"/>
      <c r="J1323" s="3"/>
      <c r="K1323" s="3"/>
      <c r="L1323" s="3"/>
      <c r="M1323" s="3"/>
      <c r="N1323" s="3"/>
      <c r="O1323" s="3"/>
      <c r="P1323" s="3"/>
      <c r="Q1323" s="3"/>
      <c r="R1323" s="3"/>
    </row>
    <row r="1324" ht="15.75" customHeight="1">
      <c r="A1324" s="4" t="s">
        <v>6173</v>
      </c>
      <c r="B1324" s="4" t="s">
        <v>6174</v>
      </c>
      <c r="C1324" s="3"/>
      <c r="D1324" s="3"/>
      <c r="E1324" s="4" t="s">
        <v>6175</v>
      </c>
      <c r="F1324" s="9" t="s">
        <v>6176</v>
      </c>
      <c r="G1324" s="4" t="s">
        <v>214</v>
      </c>
      <c r="H1324" s="4" t="s">
        <v>261</v>
      </c>
      <c r="I1324" s="4" t="s">
        <v>2110</v>
      </c>
      <c r="J1324" s="4" t="s">
        <v>295</v>
      </c>
      <c r="K1324" s="10">
        <v>2020.0</v>
      </c>
      <c r="L1324" s="3"/>
      <c r="M1324" s="4" t="s">
        <v>263</v>
      </c>
      <c r="N1324" s="3"/>
      <c r="O1324" s="3"/>
      <c r="P1324" s="4" t="s">
        <v>8</v>
      </c>
      <c r="Q1324" s="4" t="s">
        <v>689</v>
      </c>
      <c r="R1324" s="3"/>
    </row>
    <row r="1325" ht="15.75" customHeight="1">
      <c r="A1325" s="4" t="s">
        <v>6177</v>
      </c>
      <c r="B1325" s="4" t="s">
        <v>6178</v>
      </c>
      <c r="C1325" s="3"/>
      <c r="D1325" s="3"/>
      <c r="E1325" s="4" t="s">
        <v>6179</v>
      </c>
      <c r="F1325" s="9" t="s">
        <v>6180</v>
      </c>
      <c r="G1325" s="4" t="s">
        <v>260</v>
      </c>
      <c r="H1325" s="4" t="s">
        <v>261</v>
      </c>
      <c r="I1325" s="4" t="s">
        <v>6002</v>
      </c>
      <c r="J1325" s="4" t="s">
        <v>295</v>
      </c>
      <c r="K1325" s="10">
        <v>1991.0</v>
      </c>
      <c r="L1325" s="3"/>
      <c r="M1325" s="4" t="s">
        <v>263</v>
      </c>
      <c r="N1325" s="3"/>
      <c r="O1325" s="3"/>
      <c r="P1325" s="4" t="s">
        <v>8</v>
      </c>
      <c r="Q1325" s="4" t="s">
        <v>1684</v>
      </c>
      <c r="R1325" s="3"/>
    </row>
    <row r="1326" ht="15.75" customHeight="1">
      <c r="A1326" s="4" t="s">
        <v>6181</v>
      </c>
      <c r="B1326" s="4" t="s">
        <v>6182</v>
      </c>
      <c r="C1326" s="3"/>
      <c r="D1326" s="3"/>
      <c r="E1326" s="4" t="s">
        <v>6183</v>
      </c>
      <c r="F1326" s="9" t="s">
        <v>6184</v>
      </c>
      <c r="G1326" s="4" t="s">
        <v>260</v>
      </c>
      <c r="H1326" s="4" t="s">
        <v>261</v>
      </c>
      <c r="I1326" s="4" t="s">
        <v>6185</v>
      </c>
      <c r="J1326" s="4" t="s">
        <v>488</v>
      </c>
      <c r="K1326" s="10">
        <v>2008.0</v>
      </c>
      <c r="L1326" s="3"/>
      <c r="M1326" s="4" t="s">
        <v>263</v>
      </c>
      <c r="N1326" s="3"/>
      <c r="O1326" s="3"/>
      <c r="P1326" s="4" t="s">
        <v>8</v>
      </c>
      <c r="Q1326" s="4" t="s">
        <v>489</v>
      </c>
      <c r="R1326" s="3"/>
    </row>
    <row r="1327" ht="15.75" customHeight="1">
      <c r="A1327" s="4" t="s">
        <v>6186</v>
      </c>
      <c r="B1327" s="4" t="s">
        <v>6187</v>
      </c>
      <c r="C1327" s="4" t="s">
        <v>6188</v>
      </c>
      <c r="D1327" s="4" t="s">
        <v>6189</v>
      </c>
      <c r="E1327" s="4" t="s">
        <v>6190</v>
      </c>
      <c r="F1327" s="5" t="str">
        <f>HYPERLINK("http://dx.doi.org/10.1093/epirev/mxac006","http://dx.doi.org/10.1093/epirev/mxac006")</f>
        <v>http://dx.doi.org/10.1093/epirev/mxac006</v>
      </c>
      <c r="G1327" s="3"/>
      <c r="H1327" s="3"/>
      <c r="I1327" s="3"/>
      <c r="J1327" s="3"/>
      <c r="K1327" s="3"/>
      <c r="L1327" s="3"/>
      <c r="M1327" s="3"/>
      <c r="N1327" s="3"/>
      <c r="O1327" s="3"/>
      <c r="P1327" s="3"/>
      <c r="Q1327" s="3"/>
      <c r="R1327" s="3"/>
    </row>
    <row r="1328" ht="15.75" customHeight="1">
      <c r="A1328" s="6" t="s">
        <v>6191</v>
      </c>
      <c r="B1328" s="6" t="s">
        <v>6192</v>
      </c>
      <c r="C1328" s="6"/>
      <c r="D1328" s="6"/>
      <c r="E1328" s="6" t="s">
        <v>6193</v>
      </c>
      <c r="F1328" s="7" t="s">
        <v>6194</v>
      </c>
      <c r="G1328" s="8" t="s">
        <v>108</v>
      </c>
      <c r="H1328" s="6" t="s">
        <v>27</v>
      </c>
      <c r="I1328" s="6" t="s">
        <v>6195</v>
      </c>
      <c r="J1328" s="6" t="s">
        <v>29</v>
      </c>
      <c r="K1328" s="8">
        <v>2021.0</v>
      </c>
      <c r="L1328" s="7" t="s">
        <v>30</v>
      </c>
      <c r="M1328" s="14"/>
      <c r="N1328" s="6"/>
      <c r="O1328" s="6"/>
      <c r="P1328" s="6"/>
      <c r="Q1328" s="3"/>
      <c r="R1328" s="3"/>
    </row>
    <row r="1329" ht="15.75" customHeight="1">
      <c r="A1329" s="6" t="s">
        <v>6196</v>
      </c>
      <c r="B1329" s="6" t="s">
        <v>6197</v>
      </c>
      <c r="C1329" s="6"/>
      <c r="D1329" s="6"/>
      <c r="E1329" s="6" t="s">
        <v>6198</v>
      </c>
      <c r="F1329" s="7" t="s">
        <v>6199</v>
      </c>
      <c r="G1329" s="8" t="s">
        <v>108</v>
      </c>
      <c r="H1329" s="6" t="s">
        <v>27</v>
      </c>
      <c r="I1329" s="6" t="s">
        <v>6200</v>
      </c>
      <c r="J1329" s="6" t="s">
        <v>231</v>
      </c>
      <c r="K1329" s="8">
        <v>2021.0</v>
      </c>
      <c r="L1329" s="13" t="s">
        <v>30</v>
      </c>
      <c r="M1329" s="6"/>
      <c r="N1329" s="3"/>
      <c r="O1329" s="6"/>
      <c r="P1329" s="6"/>
      <c r="Q1329" s="6"/>
      <c r="R1329" s="6"/>
    </row>
    <row r="1330" ht="15.75" customHeight="1">
      <c r="A1330" s="4" t="s">
        <v>6201</v>
      </c>
      <c r="B1330" s="4" t="s">
        <v>6202</v>
      </c>
      <c r="C1330" s="3"/>
      <c r="D1330" s="3"/>
      <c r="E1330" s="4" t="s">
        <v>33</v>
      </c>
      <c r="F1330" s="9" t="str">
        <f>"https://doi.org/"&amp;M1330</f>
        <v>https://doi.org/10.3389/fpsyg.2019.01115</v>
      </c>
      <c r="G1330" s="10" t="s">
        <v>83</v>
      </c>
      <c r="H1330" s="10" t="s">
        <v>35</v>
      </c>
      <c r="I1330" s="4" t="s">
        <v>6203</v>
      </c>
      <c r="J1330" s="10" t="s">
        <v>33</v>
      </c>
      <c r="K1330" s="10">
        <v>2019.0</v>
      </c>
      <c r="L1330" s="3"/>
      <c r="M1330" s="4" t="s">
        <v>6204</v>
      </c>
      <c r="N1330" s="3"/>
      <c r="O1330" s="3"/>
      <c r="P1330" s="3"/>
      <c r="Q1330" s="3"/>
      <c r="R1330" s="3"/>
    </row>
    <row r="1331" ht="15.75" customHeight="1">
      <c r="A1331" s="4" t="s">
        <v>6205</v>
      </c>
      <c r="B1331" s="4" t="s">
        <v>6206</v>
      </c>
      <c r="C1331" s="3"/>
      <c r="D1331" s="3"/>
      <c r="E1331" s="4" t="s">
        <v>6207</v>
      </c>
      <c r="F1331" s="9" t="s">
        <v>6208</v>
      </c>
      <c r="G1331" s="4" t="s">
        <v>48</v>
      </c>
      <c r="H1331" s="4" t="s">
        <v>261</v>
      </c>
      <c r="I1331" s="4" t="s">
        <v>6209</v>
      </c>
      <c r="J1331" s="4" t="s">
        <v>295</v>
      </c>
      <c r="K1331" s="10">
        <v>2019.0</v>
      </c>
      <c r="L1331" s="3"/>
      <c r="M1331" s="4" t="s">
        <v>263</v>
      </c>
      <c r="N1331" s="3"/>
      <c r="O1331" s="3"/>
      <c r="P1331" s="4" t="s">
        <v>8</v>
      </c>
      <c r="Q1331" s="4" t="s">
        <v>296</v>
      </c>
      <c r="R1331" s="3"/>
    </row>
    <row r="1332" ht="15.75" customHeight="1">
      <c r="A1332" s="6" t="s">
        <v>6210</v>
      </c>
      <c r="B1332" s="6" t="s">
        <v>6211</v>
      </c>
      <c r="C1332" s="6"/>
      <c r="D1332" s="6"/>
      <c r="E1332" s="6" t="s">
        <v>6212</v>
      </c>
      <c r="F1332" s="7" t="s">
        <v>6213</v>
      </c>
      <c r="G1332" s="8" t="s">
        <v>108</v>
      </c>
      <c r="H1332" s="6" t="s">
        <v>27</v>
      </c>
      <c r="I1332" s="6" t="s">
        <v>6214</v>
      </c>
      <c r="J1332" s="6" t="s">
        <v>29</v>
      </c>
      <c r="K1332" s="8">
        <v>2021.0</v>
      </c>
      <c r="L1332" s="7" t="s">
        <v>30</v>
      </c>
      <c r="M1332" s="6"/>
      <c r="N1332" s="6"/>
      <c r="O1332" s="6"/>
      <c r="P1332" s="6"/>
      <c r="Q1332" s="3"/>
      <c r="R1332" s="6"/>
    </row>
    <row r="1333" ht="15.75" customHeight="1">
      <c r="A1333" s="4" t="s">
        <v>6215</v>
      </c>
      <c r="B1333" s="4" t="s">
        <v>6216</v>
      </c>
      <c r="C1333" s="3"/>
      <c r="D1333" s="3"/>
      <c r="E1333" s="4" t="s">
        <v>6217</v>
      </c>
      <c r="F1333" s="9" t="s">
        <v>6218</v>
      </c>
      <c r="G1333" s="4" t="s">
        <v>54</v>
      </c>
      <c r="H1333" s="4" t="s">
        <v>261</v>
      </c>
      <c r="I1333" s="4" t="s">
        <v>571</v>
      </c>
      <c r="J1333" s="4" t="s">
        <v>341</v>
      </c>
      <c r="K1333" s="10">
        <v>2008.0</v>
      </c>
      <c r="L1333" s="3"/>
      <c r="M1333" s="4" t="s">
        <v>263</v>
      </c>
      <c r="N1333" s="3"/>
      <c r="O1333" s="3"/>
      <c r="P1333" s="4" t="s">
        <v>8</v>
      </c>
      <c r="Q1333" s="4" t="s">
        <v>572</v>
      </c>
      <c r="R1333" s="3"/>
    </row>
    <row r="1334" ht="15.75" customHeight="1">
      <c r="A1334" s="6" t="s">
        <v>6219</v>
      </c>
      <c r="B1334" s="6" t="s">
        <v>6220</v>
      </c>
      <c r="C1334" s="6"/>
      <c r="D1334" s="6"/>
      <c r="E1334" s="6" t="s">
        <v>6221</v>
      </c>
      <c r="F1334" s="7" t="s">
        <v>6222</v>
      </c>
      <c r="G1334" s="8" t="s">
        <v>41</v>
      </c>
      <c r="H1334" s="6" t="s">
        <v>27</v>
      </c>
      <c r="I1334" s="6" t="s">
        <v>6223</v>
      </c>
      <c r="J1334" s="6" t="s">
        <v>488</v>
      </c>
      <c r="K1334" s="8">
        <v>2000.0</v>
      </c>
      <c r="L1334" s="7" t="s">
        <v>30</v>
      </c>
      <c r="M1334" s="6"/>
      <c r="N1334" s="3"/>
      <c r="O1334" s="3"/>
      <c r="P1334" s="3"/>
      <c r="Q1334" s="3"/>
      <c r="R1334" s="6"/>
    </row>
    <row r="1335" ht="15.75" customHeight="1">
      <c r="A1335" s="6" t="s">
        <v>1480</v>
      </c>
      <c r="B1335" s="6" t="s">
        <v>6224</v>
      </c>
      <c r="C1335" s="6"/>
      <c r="D1335" s="6"/>
      <c r="E1335" s="6" t="s">
        <v>6225</v>
      </c>
      <c r="F1335" s="7" t="s">
        <v>6226</v>
      </c>
      <c r="G1335" s="8" t="s">
        <v>108</v>
      </c>
      <c r="H1335" s="6" t="s">
        <v>27</v>
      </c>
      <c r="I1335" s="6" t="s">
        <v>6227</v>
      </c>
      <c r="J1335" s="6"/>
      <c r="K1335" s="8">
        <v>2012.0</v>
      </c>
      <c r="L1335" s="7" t="s">
        <v>30</v>
      </c>
      <c r="M1335" s="3"/>
      <c r="N1335" s="3"/>
      <c r="O1335" s="3"/>
      <c r="P1335" s="3"/>
      <c r="Q1335" s="3"/>
      <c r="R1335" s="3"/>
    </row>
    <row r="1336" ht="15.75" customHeight="1">
      <c r="A1336" s="4" t="s">
        <v>6228</v>
      </c>
      <c r="B1336" s="4" t="s">
        <v>6229</v>
      </c>
      <c r="C1336" s="3"/>
      <c r="D1336" s="3"/>
      <c r="E1336" s="4" t="s">
        <v>6230</v>
      </c>
      <c r="F1336" s="9" t="s">
        <v>6231</v>
      </c>
      <c r="G1336" s="4" t="s">
        <v>260</v>
      </c>
      <c r="H1336" s="4" t="s">
        <v>261</v>
      </c>
      <c r="I1336" s="4" t="s">
        <v>4435</v>
      </c>
      <c r="J1336" s="4" t="s">
        <v>2495</v>
      </c>
      <c r="K1336" s="10">
        <v>2012.0</v>
      </c>
      <c r="L1336" s="3"/>
      <c r="M1336" s="4" t="s">
        <v>777</v>
      </c>
      <c r="N1336" s="3"/>
      <c r="O1336" s="3"/>
      <c r="P1336" s="4" t="s">
        <v>8</v>
      </c>
      <c r="Q1336" s="4" t="s">
        <v>4436</v>
      </c>
      <c r="R1336" s="3"/>
    </row>
    <row r="1337" ht="15.75" customHeight="1">
      <c r="A1337" s="6" t="s">
        <v>6232</v>
      </c>
      <c r="B1337" s="6" t="s">
        <v>6233</v>
      </c>
      <c r="C1337" s="6"/>
      <c r="D1337" s="6"/>
      <c r="E1337" s="6" t="s">
        <v>6234</v>
      </c>
      <c r="F1337" s="3"/>
      <c r="G1337" s="8" t="s">
        <v>48</v>
      </c>
      <c r="H1337" s="6" t="s">
        <v>27</v>
      </c>
      <c r="I1337" s="6" t="s">
        <v>6235</v>
      </c>
      <c r="J1337" s="6" t="s">
        <v>149</v>
      </c>
      <c r="K1337" s="8">
        <v>2018.0</v>
      </c>
      <c r="L1337" s="7" t="s">
        <v>30</v>
      </c>
      <c r="M1337" s="6"/>
      <c r="N1337" s="6"/>
      <c r="O1337" s="6"/>
      <c r="P1337" s="6"/>
      <c r="Q1337" s="14"/>
      <c r="R1337" s="3"/>
    </row>
    <row r="1338" ht="15.75" customHeight="1">
      <c r="A1338" s="6" t="s">
        <v>6236</v>
      </c>
      <c r="B1338" s="6" t="s">
        <v>6237</v>
      </c>
      <c r="C1338" s="6"/>
      <c r="D1338" s="6"/>
      <c r="E1338" s="6" t="s">
        <v>6238</v>
      </c>
      <c r="F1338" s="7" t="s">
        <v>6239</v>
      </c>
      <c r="G1338" s="8" t="s">
        <v>108</v>
      </c>
      <c r="H1338" s="6" t="s">
        <v>27</v>
      </c>
      <c r="I1338" s="6" t="s">
        <v>6240</v>
      </c>
      <c r="J1338" s="6" t="s">
        <v>341</v>
      </c>
      <c r="K1338" s="8">
        <v>2023.0</v>
      </c>
      <c r="L1338" s="7" t="s">
        <v>30</v>
      </c>
      <c r="M1338" s="3"/>
      <c r="N1338" s="3"/>
      <c r="O1338" s="6"/>
      <c r="P1338" s="6"/>
      <c r="Q1338" s="3"/>
      <c r="R1338" s="6"/>
    </row>
    <row r="1339" ht="15.75" customHeight="1">
      <c r="A1339" s="4" t="s">
        <v>6241</v>
      </c>
      <c r="B1339" s="4" t="s">
        <v>6242</v>
      </c>
      <c r="C1339" s="4" t="s">
        <v>6243</v>
      </c>
      <c r="D1339" s="4" t="s">
        <v>6244</v>
      </c>
      <c r="E1339" s="4" t="s">
        <v>6245</v>
      </c>
      <c r="F1339" s="5" t="str">
        <f>HYPERLINK("http://dx.doi.org/10.1186/s13063-017-2164-4","http://dx.doi.org/10.1186/s13063-017-2164-4")</f>
        <v>http://dx.doi.org/10.1186/s13063-017-2164-4</v>
      </c>
      <c r="G1339" s="3"/>
      <c r="H1339" s="3"/>
      <c r="I1339" s="3"/>
      <c r="J1339" s="3"/>
      <c r="K1339" s="3"/>
      <c r="L1339" s="3"/>
      <c r="M1339" s="3"/>
      <c r="N1339" s="3"/>
      <c r="O1339" s="3"/>
      <c r="P1339" s="3"/>
      <c r="Q1339" s="3"/>
      <c r="R1339" s="3"/>
    </row>
    <row r="1340" ht="15.75" customHeight="1">
      <c r="A1340" s="6" t="s">
        <v>6246</v>
      </c>
      <c r="B1340" s="6" t="s">
        <v>6247</v>
      </c>
      <c r="C1340" s="6"/>
      <c r="D1340" s="6"/>
      <c r="E1340" s="6" t="s">
        <v>6248</v>
      </c>
      <c r="F1340" s="7" t="s">
        <v>6249</v>
      </c>
      <c r="G1340" s="8" t="s">
        <v>48</v>
      </c>
      <c r="H1340" s="6" t="s">
        <v>27</v>
      </c>
      <c r="I1340" s="6" t="s">
        <v>6250</v>
      </c>
      <c r="J1340" s="6" t="s">
        <v>149</v>
      </c>
      <c r="K1340" s="8">
        <v>2018.0</v>
      </c>
      <c r="L1340" s="7" t="s">
        <v>30</v>
      </c>
      <c r="M1340" s="6"/>
      <c r="N1340" s="6"/>
      <c r="O1340" s="6"/>
      <c r="P1340" s="6"/>
      <c r="Q1340" s="14"/>
      <c r="R1340" s="3"/>
    </row>
    <row r="1341" ht="15.75" customHeight="1">
      <c r="A1341" s="4" t="s">
        <v>6251</v>
      </c>
      <c r="B1341" s="4" t="s">
        <v>6252</v>
      </c>
      <c r="C1341" s="3"/>
      <c r="D1341" s="3"/>
      <c r="E1341" s="4" t="s">
        <v>6253</v>
      </c>
      <c r="F1341" s="9" t="s">
        <v>6254</v>
      </c>
      <c r="G1341" s="4" t="s">
        <v>41</v>
      </c>
      <c r="H1341" s="4" t="s">
        <v>261</v>
      </c>
      <c r="I1341" s="4" t="s">
        <v>4192</v>
      </c>
      <c r="J1341" s="4" t="s">
        <v>149</v>
      </c>
      <c r="K1341" s="10">
        <v>2021.0</v>
      </c>
      <c r="L1341" s="3"/>
      <c r="M1341" s="4" t="s">
        <v>263</v>
      </c>
      <c r="N1341" s="3"/>
      <c r="O1341" s="3"/>
      <c r="P1341" s="4" t="s">
        <v>8</v>
      </c>
      <c r="Q1341" s="18" t="s">
        <v>264</v>
      </c>
      <c r="R1341" s="3"/>
    </row>
    <row r="1342" ht="15.75" customHeight="1">
      <c r="A1342" s="4" t="s">
        <v>6255</v>
      </c>
      <c r="B1342" s="4" t="s">
        <v>6256</v>
      </c>
      <c r="C1342" s="3"/>
      <c r="D1342" s="3"/>
      <c r="E1342" s="4" t="s">
        <v>6257</v>
      </c>
      <c r="F1342" s="9" t="s">
        <v>6258</v>
      </c>
      <c r="G1342" s="4" t="s">
        <v>41</v>
      </c>
      <c r="H1342" s="4" t="s">
        <v>261</v>
      </c>
      <c r="I1342" s="4" t="s">
        <v>3210</v>
      </c>
      <c r="J1342" s="4" t="s">
        <v>295</v>
      </c>
      <c r="K1342" s="10">
        <v>2000.0</v>
      </c>
      <c r="L1342" s="3"/>
      <c r="M1342" s="4" t="s">
        <v>263</v>
      </c>
      <c r="N1342" s="3"/>
      <c r="O1342" s="3"/>
      <c r="P1342" s="4" t="s">
        <v>8</v>
      </c>
      <c r="Q1342" s="18" t="s">
        <v>1684</v>
      </c>
      <c r="R1342" s="3"/>
    </row>
    <row r="1343" ht="15.75" customHeight="1">
      <c r="A1343" s="6" t="s">
        <v>6259</v>
      </c>
      <c r="B1343" s="6" t="s">
        <v>6260</v>
      </c>
      <c r="C1343" s="6"/>
      <c r="D1343" s="6"/>
      <c r="E1343" s="6" t="s">
        <v>6261</v>
      </c>
      <c r="F1343" s="3"/>
      <c r="G1343" s="8" t="s">
        <v>108</v>
      </c>
      <c r="H1343" s="6" t="s">
        <v>27</v>
      </c>
      <c r="I1343" s="6" t="s">
        <v>6262</v>
      </c>
      <c r="J1343" s="3"/>
      <c r="K1343" s="8">
        <v>2016.0</v>
      </c>
      <c r="L1343" s="7" t="s">
        <v>30</v>
      </c>
      <c r="M1343" s="3"/>
      <c r="N1343" s="3"/>
      <c r="O1343" s="3"/>
      <c r="P1343" s="3"/>
      <c r="Q1343" s="3"/>
      <c r="R1343" s="3"/>
    </row>
    <row r="1344" ht="15.75" customHeight="1">
      <c r="A1344" s="4" t="s">
        <v>6263</v>
      </c>
      <c r="B1344" s="4" t="s">
        <v>6264</v>
      </c>
      <c r="C1344" s="3"/>
      <c r="D1344" s="3"/>
      <c r="E1344" s="4" t="s">
        <v>33</v>
      </c>
      <c r="F1344" s="9" t="str">
        <f>"https://doi.org/"&amp;M1344</f>
        <v>https://doi.org/10.1186/s12871-022-01848-6</v>
      </c>
      <c r="G1344" s="10" t="s">
        <v>48</v>
      </c>
      <c r="H1344" s="10" t="s">
        <v>35</v>
      </c>
      <c r="I1344" s="4" t="s">
        <v>6265</v>
      </c>
      <c r="J1344" s="4" t="s">
        <v>33</v>
      </c>
      <c r="K1344" s="10">
        <v>2022.0</v>
      </c>
      <c r="L1344" s="3" t="s">
        <v>33</v>
      </c>
      <c r="M1344" s="4" t="s">
        <v>6266</v>
      </c>
      <c r="N1344" s="3"/>
      <c r="O1344" s="3"/>
      <c r="P1344" s="3"/>
      <c r="Q1344" s="3"/>
      <c r="R1344" s="3"/>
    </row>
    <row r="1345" ht="15.75" customHeight="1">
      <c r="A1345" s="6" t="s">
        <v>6267</v>
      </c>
      <c r="B1345" s="6" t="s">
        <v>6268</v>
      </c>
      <c r="C1345" s="6"/>
      <c r="D1345" s="6"/>
      <c r="E1345" s="6" t="s">
        <v>6269</v>
      </c>
      <c r="F1345" s="7" t="s">
        <v>6270</v>
      </c>
      <c r="G1345" s="8" t="s">
        <v>108</v>
      </c>
      <c r="H1345" s="6" t="s">
        <v>27</v>
      </c>
      <c r="I1345" s="6" t="s">
        <v>6271</v>
      </c>
      <c r="J1345" s="6" t="s">
        <v>29</v>
      </c>
      <c r="K1345" s="8">
        <v>2023.0</v>
      </c>
      <c r="L1345" s="7" t="s">
        <v>30</v>
      </c>
      <c r="M1345" s="6"/>
      <c r="N1345" s="6"/>
      <c r="O1345" s="6"/>
      <c r="P1345" s="6"/>
      <c r="Q1345" s="6"/>
      <c r="R1345" s="6"/>
    </row>
    <row r="1346" ht="15.75" customHeight="1">
      <c r="A1346" s="4" t="s">
        <v>6272</v>
      </c>
      <c r="B1346" s="4" t="s">
        <v>6273</v>
      </c>
      <c r="C1346" s="3"/>
      <c r="D1346" s="3"/>
      <c r="E1346" s="4" t="s">
        <v>33</v>
      </c>
      <c r="F1346" s="9" t="str">
        <f>"https://doi.org/"&amp;M1346</f>
        <v>https://doi.org/10.1177/0269881117725685</v>
      </c>
      <c r="G1346" s="10" t="s">
        <v>48</v>
      </c>
      <c r="H1346" s="10" t="s">
        <v>35</v>
      </c>
      <c r="I1346" s="4" t="s">
        <v>6274</v>
      </c>
      <c r="J1346" s="4" t="s">
        <v>33</v>
      </c>
      <c r="K1346" s="10">
        <v>2017.0</v>
      </c>
      <c r="L1346" s="3" t="s">
        <v>33</v>
      </c>
      <c r="M1346" s="4" t="s">
        <v>6275</v>
      </c>
      <c r="N1346" s="3"/>
      <c r="O1346" s="3"/>
      <c r="P1346" s="3"/>
      <c r="Q1346" s="3"/>
      <c r="R1346" s="3"/>
    </row>
    <row r="1347" ht="15.75" customHeight="1">
      <c r="A1347" s="4" t="s">
        <v>6276</v>
      </c>
      <c r="B1347" s="4" t="s">
        <v>6277</v>
      </c>
      <c r="C1347" s="4" t="s">
        <v>6278</v>
      </c>
      <c r="D1347" s="4" t="s">
        <v>6279</v>
      </c>
      <c r="E1347" s="4" t="s">
        <v>6280</v>
      </c>
      <c r="F1347" s="5" t="str">
        <f>HYPERLINK("http://dx.doi.org/10.1177/0300060514543039","http://dx.doi.org/10.1177/0300060514543039")</f>
        <v>http://dx.doi.org/10.1177/0300060514543039</v>
      </c>
      <c r="G1347" s="3"/>
      <c r="H1347" s="3"/>
      <c r="I1347" s="3"/>
      <c r="J1347" s="3"/>
      <c r="K1347" s="3"/>
      <c r="L1347" s="3"/>
      <c r="M1347" s="3"/>
      <c r="N1347" s="3"/>
      <c r="O1347" s="3"/>
      <c r="P1347" s="3"/>
      <c r="Q1347" s="3"/>
      <c r="R1347" s="3"/>
    </row>
    <row r="1348" ht="15.75" customHeight="1">
      <c r="A1348" s="6" t="s">
        <v>6281</v>
      </c>
      <c r="B1348" s="6" t="s">
        <v>6282</v>
      </c>
      <c r="C1348" s="6"/>
      <c r="D1348" s="6"/>
      <c r="E1348" s="6" t="s">
        <v>6283</v>
      </c>
      <c r="F1348" s="7" t="s">
        <v>6284</v>
      </c>
      <c r="G1348" s="8" t="s">
        <v>108</v>
      </c>
      <c r="H1348" s="6" t="s">
        <v>27</v>
      </c>
      <c r="I1348" s="6" t="s">
        <v>6285</v>
      </c>
      <c r="J1348" s="3"/>
      <c r="K1348" s="8">
        <v>2014.0</v>
      </c>
      <c r="L1348" s="7" t="s">
        <v>30</v>
      </c>
      <c r="M1348" s="3"/>
      <c r="N1348" s="6"/>
      <c r="O1348" s="3"/>
      <c r="P1348" s="3"/>
      <c r="Q1348" s="3"/>
      <c r="R1348" s="3"/>
    </row>
    <row r="1349" ht="15.75" customHeight="1">
      <c r="A1349" s="6" t="s">
        <v>6286</v>
      </c>
      <c r="B1349" s="6" t="s">
        <v>6287</v>
      </c>
      <c r="C1349" s="6"/>
      <c r="D1349" s="6"/>
      <c r="E1349" s="6" t="s">
        <v>6288</v>
      </c>
      <c r="F1349" s="7" t="s">
        <v>6289</v>
      </c>
      <c r="G1349" s="8" t="s">
        <v>41</v>
      </c>
      <c r="H1349" s="6" t="s">
        <v>27</v>
      </c>
      <c r="I1349" s="6" t="s">
        <v>6290</v>
      </c>
      <c r="J1349" s="3"/>
      <c r="K1349" s="8">
        <v>2016.0</v>
      </c>
      <c r="L1349" s="7" t="s">
        <v>30</v>
      </c>
      <c r="M1349" s="6"/>
      <c r="N1349" s="6"/>
      <c r="O1349" s="6"/>
      <c r="P1349" s="6"/>
      <c r="Q1349" s="6"/>
      <c r="R1349" s="6"/>
    </row>
    <row r="1350" ht="15.75" customHeight="1">
      <c r="A1350" s="6" t="s">
        <v>6291</v>
      </c>
      <c r="B1350" s="6" t="s">
        <v>6292</v>
      </c>
      <c r="C1350" s="6"/>
      <c r="D1350" s="6"/>
      <c r="E1350" s="6" t="s">
        <v>6293</v>
      </c>
      <c r="F1350" s="3"/>
      <c r="G1350" s="8" t="s">
        <v>108</v>
      </c>
      <c r="H1350" s="6" t="s">
        <v>27</v>
      </c>
      <c r="I1350" s="6" t="s">
        <v>6294</v>
      </c>
      <c r="J1350" s="3"/>
      <c r="K1350" s="8">
        <v>1975.0</v>
      </c>
      <c r="L1350" s="7" t="s">
        <v>30</v>
      </c>
      <c r="M1350" s="3"/>
      <c r="N1350" s="3"/>
      <c r="O1350" s="3"/>
      <c r="P1350" s="3"/>
      <c r="Q1350" s="3"/>
      <c r="R1350" s="3"/>
    </row>
    <row r="1351" ht="15.75" customHeight="1">
      <c r="A1351" s="6" t="s">
        <v>6295</v>
      </c>
      <c r="B1351" s="6" t="s">
        <v>6296</v>
      </c>
      <c r="C1351" s="6"/>
      <c r="D1351" s="6"/>
      <c r="E1351" s="6" t="s">
        <v>6297</v>
      </c>
      <c r="F1351" s="7" t="s">
        <v>6298</v>
      </c>
      <c r="G1351" s="8" t="s">
        <v>108</v>
      </c>
      <c r="H1351" s="6" t="s">
        <v>27</v>
      </c>
      <c r="I1351" s="6" t="s">
        <v>6299</v>
      </c>
      <c r="J1351" s="3"/>
      <c r="K1351" s="8">
        <v>2022.0</v>
      </c>
      <c r="L1351" s="7" t="s">
        <v>30</v>
      </c>
      <c r="M1351" s="6"/>
      <c r="N1351" s="6"/>
      <c r="O1351" s="6"/>
      <c r="P1351" s="3"/>
      <c r="Q1351" s="6"/>
      <c r="R1351" s="3"/>
    </row>
    <row r="1352" ht="15.75" customHeight="1">
      <c r="A1352" s="6" t="s">
        <v>6300</v>
      </c>
      <c r="B1352" s="6" t="s">
        <v>6301</v>
      </c>
      <c r="C1352" s="6"/>
      <c r="D1352" s="6"/>
      <c r="E1352" s="6" t="s">
        <v>6302</v>
      </c>
      <c r="F1352" s="7" t="s">
        <v>6303</v>
      </c>
      <c r="G1352" s="8" t="s">
        <v>48</v>
      </c>
      <c r="H1352" s="6" t="s">
        <v>27</v>
      </c>
      <c r="I1352" s="6" t="s">
        <v>6304</v>
      </c>
      <c r="J1352" s="6"/>
      <c r="K1352" s="8">
        <v>2012.0</v>
      </c>
      <c r="L1352" s="7" t="s">
        <v>30</v>
      </c>
      <c r="M1352" s="6"/>
      <c r="N1352" s="6"/>
      <c r="O1352" s="6"/>
      <c r="P1352" s="6"/>
      <c r="Q1352" s="6"/>
      <c r="R1352" s="6"/>
    </row>
    <row r="1353" ht="15.75" customHeight="1">
      <c r="A1353" s="6" t="s">
        <v>6305</v>
      </c>
      <c r="B1353" s="6" t="s">
        <v>6306</v>
      </c>
      <c r="C1353" s="6"/>
      <c r="D1353" s="6"/>
      <c r="E1353" s="6" t="s">
        <v>6307</v>
      </c>
      <c r="F1353" s="7" t="s">
        <v>6308</v>
      </c>
      <c r="G1353" s="8" t="s">
        <v>48</v>
      </c>
      <c r="H1353" s="6" t="s">
        <v>27</v>
      </c>
      <c r="I1353" s="6" t="s">
        <v>6309</v>
      </c>
      <c r="J1353" s="6" t="s">
        <v>938</v>
      </c>
      <c r="K1353" s="8">
        <v>2017.0</v>
      </c>
      <c r="L1353" s="7" t="s">
        <v>30</v>
      </c>
      <c r="M1353" s="6"/>
      <c r="N1353" s="6"/>
      <c r="O1353" s="6"/>
      <c r="P1353" s="6"/>
      <c r="Q1353" s="29"/>
      <c r="R1353" s="6"/>
    </row>
    <row r="1354" ht="15.75" customHeight="1">
      <c r="A1354" s="4" t="s">
        <v>6310</v>
      </c>
      <c r="B1354" s="4" t="s">
        <v>6311</v>
      </c>
      <c r="C1354" s="3"/>
      <c r="D1354" s="3"/>
      <c r="E1354" s="4" t="s">
        <v>33</v>
      </c>
      <c r="F1354" s="9" t="str">
        <f>"https://doi.org/"&amp;M1354</f>
        <v>https://doi.org/10.1186/s13063-023-07575-8</v>
      </c>
      <c r="G1354" s="10" t="s">
        <v>48</v>
      </c>
      <c r="H1354" s="10" t="s">
        <v>35</v>
      </c>
      <c r="I1354" s="4" t="s">
        <v>6312</v>
      </c>
      <c r="J1354" s="4" t="s">
        <v>33</v>
      </c>
      <c r="K1354" s="10">
        <v>2023.0</v>
      </c>
      <c r="L1354" s="3" t="s">
        <v>33</v>
      </c>
      <c r="M1354" s="4" t="s">
        <v>6313</v>
      </c>
      <c r="N1354" s="3"/>
      <c r="O1354" s="3"/>
      <c r="P1354" s="3"/>
      <c r="Q1354" s="3"/>
      <c r="R1354" s="3"/>
    </row>
    <row r="1355" ht="15.75" customHeight="1">
      <c r="A1355" s="6" t="s">
        <v>6314</v>
      </c>
      <c r="B1355" s="6" t="s">
        <v>6315</v>
      </c>
      <c r="C1355" s="6"/>
      <c r="D1355" s="6"/>
      <c r="E1355" s="17" t="s">
        <v>6316</v>
      </c>
      <c r="F1355" s="7" t="s">
        <v>6317</v>
      </c>
      <c r="G1355" s="8" t="s">
        <v>108</v>
      </c>
      <c r="H1355" s="6" t="s">
        <v>27</v>
      </c>
      <c r="I1355" s="6" t="s">
        <v>6318</v>
      </c>
      <c r="J1355" s="3"/>
      <c r="K1355" s="8">
        <v>2011.0</v>
      </c>
      <c r="L1355" s="7" t="s">
        <v>30</v>
      </c>
      <c r="M1355" s="6"/>
      <c r="N1355" s="6"/>
      <c r="O1355" s="3"/>
      <c r="P1355" s="6"/>
      <c r="Q1355" s="6"/>
      <c r="R1355" s="6"/>
    </row>
    <row r="1356" ht="15.75" customHeight="1">
      <c r="A1356" s="6" t="s">
        <v>6319</v>
      </c>
      <c r="B1356" s="6" t="s">
        <v>6320</v>
      </c>
      <c r="C1356" s="6"/>
      <c r="D1356" s="6"/>
      <c r="E1356" s="17" t="s">
        <v>6321</v>
      </c>
      <c r="F1356" s="7" t="s">
        <v>6322</v>
      </c>
      <c r="G1356" s="8" t="s">
        <v>108</v>
      </c>
      <c r="H1356" s="6" t="s">
        <v>27</v>
      </c>
      <c r="I1356" s="6" t="s">
        <v>6323</v>
      </c>
      <c r="J1356" s="6"/>
      <c r="K1356" s="8">
        <v>2012.0</v>
      </c>
      <c r="L1356" s="7" t="s">
        <v>30</v>
      </c>
      <c r="M1356" s="3"/>
      <c r="N1356" s="3"/>
      <c r="O1356" s="3"/>
      <c r="P1356" s="3"/>
      <c r="Q1356" s="3"/>
      <c r="R1356" s="3"/>
    </row>
    <row r="1357" ht="15.75" customHeight="1">
      <c r="A1357" s="6" t="s">
        <v>6324</v>
      </c>
      <c r="B1357" s="6" t="s">
        <v>6325</v>
      </c>
      <c r="C1357" s="6"/>
      <c r="D1357" s="6"/>
      <c r="E1357" s="6" t="s">
        <v>6326</v>
      </c>
      <c r="F1357" s="7" t="s">
        <v>6327</v>
      </c>
      <c r="G1357" s="8" t="s">
        <v>48</v>
      </c>
      <c r="H1357" s="6" t="s">
        <v>27</v>
      </c>
      <c r="I1357" s="6" t="s">
        <v>6328</v>
      </c>
      <c r="J1357" s="6" t="s">
        <v>438</v>
      </c>
      <c r="K1357" s="8">
        <v>2022.0</v>
      </c>
      <c r="L1357" s="7" t="s">
        <v>30</v>
      </c>
      <c r="M1357" s="6"/>
      <c r="N1357" s="6"/>
      <c r="O1357" s="6"/>
      <c r="P1357" s="6"/>
      <c r="Q1357" s="6"/>
      <c r="R1357" s="6"/>
    </row>
    <row r="1358" ht="15.75" customHeight="1">
      <c r="A1358" s="6" t="s">
        <v>6329</v>
      </c>
      <c r="B1358" s="6" t="s">
        <v>6330</v>
      </c>
      <c r="C1358" s="6"/>
      <c r="D1358" s="6"/>
      <c r="E1358" s="6" t="s">
        <v>6331</v>
      </c>
      <c r="F1358" s="7" t="s">
        <v>6332</v>
      </c>
      <c r="G1358" s="8" t="s">
        <v>108</v>
      </c>
      <c r="H1358" s="6" t="s">
        <v>27</v>
      </c>
      <c r="I1358" s="6" t="s">
        <v>6333</v>
      </c>
      <c r="J1358" s="6" t="s">
        <v>560</v>
      </c>
      <c r="K1358" s="8">
        <v>2022.0</v>
      </c>
      <c r="L1358" s="7" t="s">
        <v>30</v>
      </c>
      <c r="M1358" s="6"/>
      <c r="N1358" s="6"/>
      <c r="O1358" s="6"/>
      <c r="P1358" s="6"/>
      <c r="Q1358" s="6"/>
      <c r="R1358" s="3"/>
    </row>
    <row r="1359" ht="15.75" customHeight="1">
      <c r="A1359" s="4" t="s">
        <v>6334</v>
      </c>
      <c r="B1359" s="4" t="s">
        <v>6335</v>
      </c>
      <c r="C1359" s="4" t="s">
        <v>6336</v>
      </c>
      <c r="D1359" s="4" t="s">
        <v>6337</v>
      </c>
      <c r="E1359" s="4" t="s">
        <v>6338</v>
      </c>
      <c r="F1359" s="5" t="str">
        <f>HYPERLINK("http://dx.doi.org/10.1111/j.1475-6773.2005.00481.x","http://dx.doi.org/10.1111/j.1475-6773.2005.00481.x")</f>
        <v>http://dx.doi.org/10.1111/j.1475-6773.2005.00481.x</v>
      </c>
      <c r="G1359" s="3"/>
      <c r="H1359" s="3"/>
      <c r="I1359" s="3"/>
      <c r="J1359" s="3"/>
      <c r="K1359" s="3"/>
      <c r="L1359" s="3"/>
      <c r="M1359" s="3"/>
      <c r="N1359" s="3"/>
      <c r="O1359" s="3"/>
      <c r="P1359" s="3"/>
      <c r="Q1359" s="3"/>
      <c r="R1359" s="3"/>
    </row>
    <row r="1360" ht="15.75" customHeight="1">
      <c r="A1360" s="4" t="s">
        <v>6339</v>
      </c>
      <c r="B1360" s="4" t="s">
        <v>6340</v>
      </c>
      <c r="C1360" s="3"/>
      <c r="D1360" s="3"/>
      <c r="E1360" s="4" t="s">
        <v>6341</v>
      </c>
      <c r="F1360" s="9" t="s">
        <v>6342</v>
      </c>
      <c r="G1360" s="4" t="s">
        <v>48</v>
      </c>
      <c r="H1360" s="4" t="s">
        <v>261</v>
      </c>
      <c r="I1360" s="4" t="s">
        <v>1749</v>
      </c>
      <c r="J1360" s="4" t="s">
        <v>295</v>
      </c>
      <c r="K1360" s="10">
        <v>2015.0</v>
      </c>
      <c r="L1360" s="3"/>
      <c r="M1360" s="4" t="s">
        <v>263</v>
      </c>
      <c r="N1360" s="3"/>
      <c r="O1360" s="3"/>
      <c r="P1360" s="4" t="s">
        <v>8</v>
      </c>
      <c r="Q1360" s="4" t="s">
        <v>1684</v>
      </c>
      <c r="R1360" s="3"/>
    </row>
    <row r="1361" ht="15.75" customHeight="1">
      <c r="A1361" s="4" t="s">
        <v>6343</v>
      </c>
      <c r="B1361" s="4" t="s">
        <v>6344</v>
      </c>
      <c r="C1361" s="3"/>
      <c r="D1361" s="3"/>
      <c r="E1361" s="4" t="s">
        <v>6345</v>
      </c>
      <c r="F1361" s="9" t="s">
        <v>6346</v>
      </c>
      <c r="G1361" s="4" t="s">
        <v>260</v>
      </c>
      <c r="H1361" s="4" t="s">
        <v>261</v>
      </c>
      <c r="I1361" s="4" t="s">
        <v>3622</v>
      </c>
      <c r="J1361" s="4" t="s">
        <v>341</v>
      </c>
      <c r="K1361" s="10">
        <v>2010.0</v>
      </c>
      <c r="L1361" s="3"/>
      <c r="M1361" s="4" t="s">
        <v>263</v>
      </c>
      <c r="N1361" s="3"/>
      <c r="O1361" s="3"/>
      <c r="P1361" s="4" t="s">
        <v>8</v>
      </c>
      <c r="Q1361" s="4" t="s">
        <v>611</v>
      </c>
      <c r="R1361" s="3"/>
    </row>
    <row r="1362" ht="15.75" customHeight="1">
      <c r="A1362" s="6" t="s">
        <v>6347</v>
      </c>
      <c r="B1362" s="6" t="s">
        <v>6348</v>
      </c>
      <c r="C1362" s="6"/>
      <c r="D1362" s="6"/>
      <c r="E1362" s="6" t="s">
        <v>6349</v>
      </c>
      <c r="F1362" s="7" t="s">
        <v>6350</v>
      </c>
      <c r="G1362" s="8" t="s">
        <v>108</v>
      </c>
      <c r="H1362" s="6" t="s">
        <v>27</v>
      </c>
      <c r="I1362" s="6" t="s">
        <v>6351</v>
      </c>
      <c r="J1362" s="6" t="s">
        <v>29</v>
      </c>
      <c r="K1362" s="8">
        <v>1996.0</v>
      </c>
      <c r="L1362" s="7" t="s">
        <v>30</v>
      </c>
      <c r="M1362" s="3"/>
      <c r="N1362" s="3"/>
      <c r="O1362" s="3"/>
      <c r="P1362" s="3"/>
      <c r="Q1362" s="3"/>
      <c r="R1362" s="3"/>
    </row>
    <row r="1363" ht="15.75" customHeight="1">
      <c r="A1363" s="4" t="s">
        <v>6352</v>
      </c>
      <c r="B1363" s="4" t="s">
        <v>6353</v>
      </c>
      <c r="C1363" s="4" t="s">
        <v>6354</v>
      </c>
      <c r="D1363" s="4" t="s">
        <v>6355</v>
      </c>
      <c r="E1363" s="4" t="s">
        <v>6356</v>
      </c>
      <c r="F1363" s="5" t="str">
        <f>HYPERLINK("http://dx.doi.org/10.1080/00952990.2019.1708087","http://dx.doi.org/10.1080/00952990.2019.1708087")</f>
        <v>http://dx.doi.org/10.1080/00952990.2019.1708087</v>
      </c>
      <c r="G1363" s="3"/>
      <c r="H1363" s="3"/>
      <c r="I1363" s="3"/>
      <c r="J1363" s="3"/>
      <c r="K1363" s="3"/>
      <c r="L1363" s="3"/>
      <c r="M1363" s="3"/>
      <c r="N1363" s="3"/>
      <c r="O1363" s="3"/>
      <c r="P1363" s="3"/>
      <c r="Q1363" s="3"/>
      <c r="R1363" s="3"/>
    </row>
    <row r="1364" ht="15.75" customHeight="1">
      <c r="A1364" s="6" t="s">
        <v>6357</v>
      </c>
      <c r="B1364" s="6" t="s">
        <v>6358</v>
      </c>
      <c r="C1364" s="6"/>
      <c r="D1364" s="6"/>
      <c r="E1364" s="6" t="s">
        <v>6359</v>
      </c>
      <c r="F1364" s="7" t="s">
        <v>6360</v>
      </c>
      <c r="G1364" s="8" t="s">
        <v>108</v>
      </c>
      <c r="H1364" s="6" t="s">
        <v>27</v>
      </c>
      <c r="I1364" s="6" t="s">
        <v>6361</v>
      </c>
      <c r="J1364" s="6" t="s">
        <v>29</v>
      </c>
      <c r="K1364" s="8">
        <v>2010.0</v>
      </c>
      <c r="L1364" s="7" t="s">
        <v>30</v>
      </c>
      <c r="M1364" s="3"/>
      <c r="N1364" s="3"/>
      <c r="O1364" s="3"/>
      <c r="P1364" s="3"/>
      <c r="Q1364" s="3"/>
      <c r="R1364" s="3"/>
    </row>
    <row r="1365" ht="15.75" customHeight="1">
      <c r="A1365" s="6" t="s">
        <v>6362</v>
      </c>
      <c r="B1365" s="6" t="s">
        <v>6363</v>
      </c>
      <c r="C1365" s="6"/>
      <c r="D1365" s="6"/>
      <c r="E1365" s="17" t="s">
        <v>6364</v>
      </c>
      <c r="F1365" s="7" t="s">
        <v>6365</v>
      </c>
      <c r="G1365" s="8" t="s">
        <v>108</v>
      </c>
      <c r="H1365" s="6" t="s">
        <v>27</v>
      </c>
      <c r="I1365" s="6" t="s">
        <v>6366</v>
      </c>
      <c r="J1365" s="3"/>
      <c r="K1365" s="8">
        <v>2011.0</v>
      </c>
      <c r="L1365" s="7" t="s">
        <v>30</v>
      </c>
      <c r="M1365" s="6"/>
      <c r="N1365" s="6"/>
      <c r="O1365" s="3"/>
      <c r="P1365" s="6"/>
      <c r="Q1365" s="6"/>
      <c r="R1365" s="6"/>
    </row>
    <row r="1366" ht="15.75" customHeight="1">
      <c r="A1366" s="4" t="s">
        <v>6367</v>
      </c>
      <c r="B1366" s="4" t="s">
        <v>6368</v>
      </c>
      <c r="C1366" s="3"/>
      <c r="D1366" s="3"/>
      <c r="E1366" s="4" t="s">
        <v>6369</v>
      </c>
      <c r="F1366" s="9" t="s">
        <v>6370</v>
      </c>
      <c r="G1366" s="4" t="s">
        <v>260</v>
      </c>
      <c r="H1366" s="4" t="s">
        <v>261</v>
      </c>
      <c r="I1366" s="4" t="s">
        <v>650</v>
      </c>
      <c r="J1366" s="4" t="s">
        <v>488</v>
      </c>
      <c r="K1366" s="10">
        <v>1999.0</v>
      </c>
      <c r="L1366" s="3"/>
      <c r="M1366" s="4" t="s">
        <v>263</v>
      </c>
      <c r="N1366" s="3"/>
      <c r="O1366" s="3"/>
      <c r="P1366" s="4" t="s">
        <v>8</v>
      </c>
      <c r="Q1366" s="4" t="s">
        <v>489</v>
      </c>
      <c r="R1366" s="3"/>
    </row>
    <row r="1367" ht="15.75" customHeight="1">
      <c r="A1367" s="6" t="s">
        <v>6371</v>
      </c>
      <c r="B1367" s="6" t="s">
        <v>6372</v>
      </c>
      <c r="C1367" s="6"/>
      <c r="D1367" s="6"/>
      <c r="E1367" s="6" t="s">
        <v>6373</v>
      </c>
      <c r="F1367" s="7" t="s">
        <v>3726</v>
      </c>
      <c r="G1367" s="8" t="s">
        <v>108</v>
      </c>
      <c r="H1367" s="6" t="s">
        <v>27</v>
      </c>
      <c r="I1367" s="6" t="s">
        <v>6374</v>
      </c>
      <c r="J1367" s="3"/>
      <c r="K1367" s="8">
        <v>2010.0</v>
      </c>
      <c r="L1367" s="7" t="s">
        <v>30</v>
      </c>
      <c r="M1367" s="3"/>
      <c r="N1367" s="3"/>
      <c r="O1367" s="6"/>
      <c r="P1367" s="6"/>
      <c r="Q1367" s="6"/>
      <c r="R1367" s="6"/>
    </row>
    <row r="1368" ht="15.75" customHeight="1">
      <c r="A1368" s="4" t="s">
        <v>6375</v>
      </c>
      <c r="B1368" s="4" t="s">
        <v>6376</v>
      </c>
      <c r="C1368" s="3"/>
      <c r="D1368" s="3"/>
      <c r="E1368" s="4" t="s">
        <v>33</v>
      </c>
      <c r="F1368" s="9" t="str">
        <f>"https://doi.org/"&amp;M1368</f>
        <v>https://doi.org/10.1016/S0140-6736(09)61420-3</v>
      </c>
      <c r="G1368" s="10" t="s">
        <v>34</v>
      </c>
      <c r="H1368" s="10" t="s">
        <v>35</v>
      </c>
      <c r="I1368" s="4" t="s">
        <v>6377</v>
      </c>
      <c r="J1368" s="4" t="s">
        <v>33</v>
      </c>
      <c r="K1368" s="10">
        <v>2009.0</v>
      </c>
      <c r="L1368" s="3"/>
      <c r="M1368" s="4" t="s">
        <v>6378</v>
      </c>
      <c r="N1368" s="3"/>
      <c r="O1368" s="3"/>
      <c r="P1368" s="3"/>
      <c r="Q1368" s="3"/>
      <c r="R1368" s="3"/>
    </row>
    <row r="1369" ht="15.75" customHeight="1">
      <c r="A1369" s="6" t="s">
        <v>6379</v>
      </c>
      <c r="B1369" s="6" t="s">
        <v>6380</v>
      </c>
      <c r="C1369" s="6"/>
      <c r="D1369" s="6"/>
      <c r="E1369" s="6" t="s">
        <v>6381</v>
      </c>
      <c r="F1369" s="7" t="s">
        <v>6382</v>
      </c>
      <c r="G1369" s="8" t="s">
        <v>108</v>
      </c>
      <c r="H1369" s="6" t="s">
        <v>27</v>
      </c>
      <c r="I1369" s="6" t="s">
        <v>6383</v>
      </c>
      <c r="J1369" s="3"/>
      <c r="K1369" s="8">
        <v>2014.0</v>
      </c>
      <c r="L1369" s="7" t="s">
        <v>30</v>
      </c>
      <c r="M1369" s="3"/>
      <c r="N1369" s="3"/>
      <c r="O1369" s="3"/>
      <c r="P1369" s="3"/>
      <c r="Q1369" s="3"/>
      <c r="R1369" s="3"/>
    </row>
    <row r="1370" ht="15.75" customHeight="1">
      <c r="A1370" s="6" t="s">
        <v>6384</v>
      </c>
      <c r="B1370" s="6" t="s">
        <v>6385</v>
      </c>
      <c r="C1370" s="6"/>
      <c r="D1370" s="6"/>
      <c r="E1370" s="6" t="s">
        <v>6386</v>
      </c>
      <c r="F1370" s="7" t="s">
        <v>6387</v>
      </c>
      <c r="G1370" s="8" t="s">
        <v>41</v>
      </c>
      <c r="H1370" s="6" t="s">
        <v>27</v>
      </c>
      <c r="I1370" s="6" t="s">
        <v>6388</v>
      </c>
      <c r="J1370" s="6" t="s">
        <v>29</v>
      </c>
      <c r="K1370" s="8">
        <v>2019.0</v>
      </c>
      <c r="L1370" s="7" t="s">
        <v>30</v>
      </c>
      <c r="M1370" s="6"/>
      <c r="N1370" s="3"/>
      <c r="O1370" s="3"/>
      <c r="P1370" s="3"/>
      <c r="Q1370" s="3"/>
      <c r="R1370" s="6"/>
    </row>
    <row r="1371" ht="15.75" customHeight="1">
      <c r="A1371" s="6" t="s">
        <v>6389</v>
      </c>
      <c r="B1371" s="6" t="s">
        <v>6390</v>
      </c>
      <c r="C1371" s="6"/>
      <c r="D1371" s="6"/>
      <c r="E1371" s="6" t="s">
        <v>6391</v>
      </c>
      <c r="F1371" s="7" t="s">
        <v>6392</v>
      </c>
      <c r="G1371" s="8" t="s">
        <v>48</v>
      </c>
      <c r="H1371" s="6" t="s">
        <v>27</v>
      </c>
      <c r="I1371" s="6" t="s">
        <v>6393</v>
      </c>
      <c r="J1371" s="6" t="s">
        <v>438</v>
      </c>
      <c r="K1371" s="8">
        <v>2023.0</v>
      </c>
      <c r="L1371" s="7" t="s">
        <v>30</v>
      </c>
      <c r="M1371" s="6"/>
      <c r="N1371" s="6"/>
      <c r="O1371" s="6"/>
      <c r="P1371" s="6"/>
      <c r="Q1371" s="3"/>
      <c r="R1371" s="3"/>
    </row>
    <row r="1372" ht="15.75" customHeight="1">
      <c r="A1372" s="4" t="s">
        <v>6394</v>
      </c>
      <c r="B1372" s="4" t="s">
        <v>6395</v>
      </c>
      <c r="C1372" s="3"/>
      <c r="D1372" s="3"/>
      <c r="E1372" s="4" t="s">
        <v>6396</v>
      </c>
      <c r="F1372" s="9" t="s">
        <v>6397</v>
      </c>
      <c r="G1372" s="4" t="s">
        <v>41</v>
      </c>
      <c r="H1372" s="4" t="s">
        <v>261</v>
      </c>
      <c r="I1372" s="4" t="s">
        <v>6398</v>
      </c>
      <c r="J1372" s="4" t="s">
        <v>295</v>
      </c>
      <c r="K1372" s="10">
        <v>1998.0</v>
      </c>
      <c r="L1372" s="3"/>
      <c r="M1372" s="4" t="s">
        <v>263</v>
      </c>
      <c r="N1372" s="3"/>
      <c r="O1372" s="3"/>
      <c r="P1372" s="4" t="s">
        <v>8</v>
      </c>
      <c r="Q1372" s="18" t="s">
        <v>1952</v>
      </c>
      <c r="R1372" s="3"/>
    </row>
    <row r="1373" ht="15.75" customHeight="1">
      <c r="A1373" s="4" t="s">
        <v>6399</v>
      </c>
      <c r="B1373" s="4" t="s">
        <v>6400</v>
      </c>
      <c r="C1373" s="3"/>
      <c r="D1373" s="3"/>
      <c r="E1373" s="4" t="s">
        <v>6401</v>
      </c>
      <c r="F1373" s="9" t="s">
        <v>6402</v>
      </c>
      <c r="G1373" s="4" t="s">
        <v>41</v>
      </c>
      <c r="H1373" s="4" t="s">
        <v>261</v>
      </c>
      <c r="I1373" s="4" t="s">
        <v>4342</v>
      </c>
      <c r="J1373" s="4" t="s">
        <v>295</v>
      </c>
      <c r="K1373" s="10">
        <v>2016.0</v>
      </c>
      <c r="L1373" s="3"/>
      <c r="M1373" s="4" t="s">
        <v>263</v>
      </c>
      <c r="N1373" s="3"/>
      <c r="O1373" s="3"/>
      <c r="P1373" s="4" t="s">
        <v>8</v>
      </c>
      <c r="Q1373" s="18" t="s">
        <v>1684</v>
      </c>
      <c r="R1373" s="3"/>
    </row>
    <row r="1374" ht="15.75" customHeight="1">
      <c r="A1374" s="6" t="s">
        <v>6403</v>
      </c>
      <c r="B1374" s="6" t="s">
        <v>6404</v>
      </c>
      <c r="C1374" s="6"/>
      <c r="D1374" s="6"/>
      <c r="E1374" s="17" t="s">
        <v>6405</v>
      </c>
      <c r="F1374" s="7" t="s">
        <v>6406</v>
      </c>
      <c r="G1374" s="8" t="s">
        <v>108</v>
      </c>
      <c r="H1374" s="6" t="s">
        <v>27</v>
      </c>
      <c r="I1374" s="6" t="s">
        <v>6407</v>
      </c>
      <c r="J1374" s="6"/>
      <c r="K1374" s="8">
        <v>2012.0</v>
      </c>
      <c r="L1374" s="7" t="s">
        <v>30</v>
      </c>
      <c r="M1374" s="3"/>
      <c r="N1374" s="3"/>
      <c r="O1374" s="3"/>
      <c r="P1374" s="3"/>
      <c r="Q1374" s="3"/>
      <c r="R1374" s="3"/>
    </row>
    <row r="1375" ht="15.75" customHeight="1">
      <c r="A1375" s="6" t="s">
        <v>6408</v>
      </c>
      <c r="B1375" s="6" t="s">
        <v>6409</v>
      </c>
      <c r="C1375" s="6"/>
      <c r="D1375" s="6"/>
      <c r="E1375" s="6" t="s">
        <v>6410</v>
      </c>
      <c r="F1375" s="7" t="s">
        <v>6411</v>
      </c>
      <c r="G1375" s="8" t="s">
        <v>108</v>
      </c>
      <c r="H1375" s="6" t="s">
        <v>27</v>
      </c>
      <c r="I1375" s="6" t="s">
        <v>6412</v>
      </c>
      <c r="J1375" s="6" t="s">
        <v>231</v>
      </c>
      <c r="K1375" s="8">
        <v>2023.0</v>
      </c>
      <c r="L1375" s="7" t="s">
        <v>30</v>
      </c>
      <c r="M1375" s="6"/>
      <c r="N1375" s="6"/>
      <c r="O1375" s="6"/>
      <c r="P1375" s="6"/>
      <c r="Q1375" s="6"/>
      <c r="R1375" s="3"/>
    </row>
    <row r="1376" ht="15.75" customHeight="1">
      <c r="A1376" s="6" t="s">
        <v>6413</v>
      </c>
      <c r="B1376" s="6" t="s">
        <v>6414</v>
      </c>
      <c r="C1376" s="6"/>
      <c r="D1376" s="6"/>
      <c r="E1376" s="6" t="s">
        <v>6415</v>
      </c>
      <c r="F1376" s="7" t="s">
        <v>6416</v>
      </c>
      <c r="G1376" s="8" t="s">
        <v>48</v>
      </c>
      <c r="H1376" s="6" t="s">
        <v>27</v>
      </c>
      <c r="I1376" s="6" t="s">
        <v>6417</v>
      </c>
      <c r="J1376" s="6"/>
      <c r="K1376" s="8">
        <v>2014.0</v>
      </c>
      <c r="L1376" s="7" t="s">
        <v>30</v>
      </c>
      <c r="M1376" s="6"/>
      <c r="N1376" s="6"/>
      <c r="O1376" s="6"/>
      <c r="P1376" s="6"/>
      <c r="Q1376" s="14"/>
      <c r="R1376" s="6"/>
    </row>
    <row r="1377" ht="15.75" customHeight="1">
      <c r="A1377" s="4" t="s">
        <v>6418</v>
      </c>
      <c r="B1377" s="4" t="s">
        <v>6419</v>
      </c>
      <c r="C1377" s="3"/>
      <c r="D1377" s="3"/>
      <c r="E1377" s="4" t="s">
        <v>6420</v>
      </c>
      <c r="F1377" s="9" t="s">
        <v>6421</v>
      </c>
      <c r="G1377" s="4" t="s">
        <v>260</v>
      </c>
      <c r="H1377" s="4" t="s">
        <v>261</v>
      </c>
      <c r="I1377" s="4" t="s">
        <v>6209</v>
      </c>
      <c r="J1377" s="4" t="s">
        <v>295</v>
      </c>
      <c r="K1377" s="10">
        <v>2018.0</v>
      </c>
      <c r="L1377" s="3"/>
      <c r="M1377" s="4" t="s">
        <v>263</v>
      </c>
      <c r="N1377" s="3"/>
      <c r="O1377" s="3"/>
      <c r="P1377" s="4" t="s">
        <v>8</v>
      </c>
      <c r="Q1377" s="4" t="s">
        <v>296</v>
      </c>
      <c r="R1377" s="3"/>
    </row>
    <row r="1378" ht="15.75" customHeight="1">
      <c r="A1378" s="6" t="s">
        <v>6422</v>
      </c>
      <c r="B1378" s="6" t="s">
        <v>6423</v>
      </c>
      <c r="C1378" s="6"/>
      <c r="D1378" s="6"/>
      <c r="E1378" s="6" t="s">
        <v>6424</v>
      </c>
      <c r="F1378" s="7" t="s">
        <v>6425</v>
      </c>
      <c r="G1378" s="8" t="s">
        <v>48</v>
      </c>
      <c r="H1378" s="6" t="s">
        <v>27</v>
      </c>
      <c r="I1378" s="6" t="s">
        <v>6426</v>
      </c>
      <c r="J1378" s="6"/>
      <c r="K1378" s="8">
        <v>2013.0</v>
      </c>
      <c r="L1378" s="7" t="s">
        <v>30</v>
      </c>
      <c r="M1378" s="6"/>
      <c r="N1378" s="6"/>
      <c r="O1378" s="6"/>
      <c r="P1378" s="6"/>
      <c r="Q1378" s="6"/>
      <c r="R1378" s="6"/>
    </row>
    <row r="1379" ht="15.75" customHeight="1">
      <c r="A1379" s="6" t="s">
        <v>6427</v>
      </c>
      <c r="B1379" s="6" t="s">
        <v>6428</v>
      </c>
      <c r="C1379" s="6"/>
      <c r="D1379" s="6"/>
      <c r="E1379" s="6" t="s">
        <v>6429</v>
      </c>
      <c r="F1379" s="7" t="s">
        <v>6430</v>
      </c>
      <c r="G1379" s="8" t="s">
        <v>48</v>
      </c>
      <c r="H1379" s="6" t="s">
        <v>27</v>
      </c>
      <c r="I1379" s="6" t="s">
        <v>6431</v>
      </c>
      <c r="J1379" s="6" t="s">
        <v>341</v>
      </c>
      <c r="K1379" s="8">
        <v>2021.0</v>
      </c>
      <c r="L1379" s="7" t="s">
        <v>30</v>
      </c>
      <c r="M1379" s="6"/>
      <c r="N1379" s="6"/>
      <c r="O1379" s="6"/>
      <c r="P1379" s="6"/>
      <c r="Q1379" s="6"/>
      <c r="R1379" s="6"/>
    </row>
    <row r="1380" ht="15.75" customHeight="1">
      <c r="A1380" s="4" t="s">
        <v>6432</v>
      </c>
      <c r="B1380" s="4" t="s">
        <v>6433</v>
      </c>
      <c r="C1380" s="3"/>
      <c r="D1380" s="3"/>
      <c r="E1380" s="4" t="s">
        <v>6434</v>
      </c>
      <c r="F1380" s="3"/>
      <c r="G1380" s="4" t="s">
        <v>41</v>
      </c>
      <c r="H1380" s="4" t="s">
        <v>261</v>
      </c>
      <c r="I1380" s="4" t="s">
        <v>4964</v>
      </c>
      <c r="J1380" s="4" t="s">
        <v>2495</v>
      </c>
      <c r="K1380" s="10">
        <v>2021.0</v>
      </c>
      <c r="L1380" s="3"/>
      <c r="M1380" s="4" t="s">
        <v>263</v>
      </c>
      <c r="N1380" s="3"/>
      <c r="O1380" s="3"/>
      <c r="P1380" s="4" t="s">
        <v>8</v>
      </c>
      <c r="Q1380" s="18" t="s">
        <v>4965</v>
      </c>
      <c r="R1380" s="3"/>
    </row>
    <row r="1381" ht="15.75" customHeight="1">
      <c r="A1381" s="6" t="s">
        <v>6435</v>
      </c>
      <c r="B1381" s="6" t="s">
        <v>6436</v>
      </c>
      <c r="C1381" s="6"/>
      <c r="D1381" s="6"/>
      <c r="E1381" s="6" t="s">
        <v>6437</v>
      </c>
      <c r="F1381" s="7" t="s">
        <v>6438</v>
      </c>
      <c r="G1381" s="8" t="s">
        <v>108</v>
      </c>
      <c r="H1381" s="6" t="s">
        <v>27</v>
      </c>
      <c r="I1381" s="6" t="s">
        <v>6439</v>
      </c>
      <c r="J1381" s="6" t="s">
        <v>6440</v>
      </c>
      <c r="K1381" s="8">
        <v>2021.0</v>
      </c>
      <c r="L1381" s="13" t="s">
        <v>30</v>
      </c>
      <c r="M1381" s="6"/>
      <c r="N1381" s="6"/>
      <c r="O1381" s="6"/>
      <c r="P1381" s="6"/>
      <c r="Q1381" s="3"/>
      <c r="R1381" s="6"/>
    </row>
    <row r="1382" ht="15.75" customHeight="1">
      <c r="A1382" s="4" t="s">
        <v>6441</v>
      </c>
      <c r="B1382" s="4" t="s">
        <v>6442</v>
      </c>
      <c r="C1382" s="3"/>
      <c r="D1382" s="3"/>
      <c r="E1382" s="4" t="s">
        <v>6443</v>
      </c>
      <c r="F1382" s="9" t="s">
        <v>6444</v>
      </c>
      <c r="G1382" s="4" t="s">
        <v>260</v>
      </c>
      <c r="H1382" s="4" t="s">
        <v>261</v>
      </c>
      <c r="I1382" s="4" t="s">
        <v>370</v>
      </c>
      <c r="J1382" s="4" t="s">
        <v>341</v>
      </c>
      <c r="K1382" s="10">
        <v>2018.0</v>
      </c>
      <c r="L1382" s="3"/>
      <c r="M1382" s="4" t="s">
        <v>263</v>
      </c>
      <c r="N1382" s="3"/>
      <c r="O1382" s="3"/>
      <c r="P1382" s="4" t="s">
        <v>8</v>
      </c>
      <c r="Q1382" s="4" t="s">
        <v>371</v>
      </c>
      <c r="R1382" s="3"/>
    </row>
    <row r="1383" ht="15.75" customHeight="1">
      <c r="A1383" s="6" t="s">
        <v>6445</v>
      </c>
      <c r="B1383" s="6" t="s">
        <v>6446</v>
      </c>
      <c r="C1383" s="6"/>
      <c r="D1383" s="6"/>
      <c r="E1383" s="6" t="s">
        <v>6447</v>
      </c>
      <c r="F1383" s="7" t="s">
        <v>6448</v>
      </c>
      <c r="G1383" s="8" t="s">
        <v>108</v>
      </c>
      <c r="H1383" s="6" t="s">
        <v>27</v>
      </c>
      <c r="I1383" s="6" t="s">
        <v>6449</v>
      </c>
      <c r="J1383" s="3"/>
      <c r="K1383" s="8">
        <v>2018.0</v>
      </c>
      <c r="L1383" s="13" t="s">
        <v>30</v>
      </c>
      <c r="M1383" s="3"/>
      <c r="N1383" s="6"/>
      <c r="O1383" s="3"/>
      <c r="P1383" s="3"/>
      <c r="Q1383" s="6"/>
      <c r="R1383" s="6"/>
    </row>
    <row r="1384" ht="15.75" customHeight="1">
      <c r="A1384" s="4" t="s">
        <v>6450</v>
      </c>
      <c r="B1384" s="4" t="s">
        <v>6451</v>
      </c>
      <c r="C1384" s="3"/>
      <c r="D1384" s="3"/>
      <c r="E1384" s="4" t="s">
        <v>6452</v>
      </c>
      <c r="F1384" s="9" t="s">
        <v>6453</v>
      </c>
      <c r="G1384" s="4" t="s">
        <v>260</v>
      </c>
      <c r="H1384" s="4" t="s">
        <v>261</v>
      </c>
      <c r="I1384" s="4" t="s">
        <v>2592</v>
      </c>
      <c r="J1384" s="4" t="s">
        <v>295</v>
      </c>
      <c r="K1384" s="10">
        <v>2015.0</v>
      </c>
      <c r="L1384" s="3"/>
      <c r="M1384" s="4" t="s">
        <v>263</v>
      </c>
      <c r="N1384" s="3"/>
      <c r="O1384" s="3"/>
      <c r="P1384" s="4" t="s">
        <v>8</v>
      </c>
      <c r="Q1384" s="4" t="s">
        <v>1684</v>
      </c>
      <c r="R1384" s="3"/>
    </row>
    <row r="1385" ht="15.75" customHeight="1">
      <c r="A1385" s="6" t="s">
        <v>6454</v>
      </c>
      <c r="B1385" s="6" t="s">
        <v>6455</v>
      </c>
      <c r="C1385" s="6"/>
      <c r="D1385" s="6"/>
      <c r="E1385" s="6" t="s">
        <v>6456</v>
      </c>
      <c r="F1385" s="7" t="s">
        <v>6457</v>
      </c>
      <c r="G1385" s="8" t="s">
        <v>108</v>
      </c>
      <c r="H1385" s="6" t="s">
        <v>27</v>
      </c>
      <c r="I1385" s="6" t="s">
        <v>6458</v>
      </c>
      <c r="J1385" s="6" t="s">
        <v>341</v>
      </c>
      <c r="K1385" s="8">
        <v>2017.0</v>
      </c>
      <c r="L1385" s="7" t="s">
        <v>30</v>
      </c>
      <c r="M1385" s="3"/>
      <c r="N1385" s="3"/>
      <c r="O1385" s="6"/>
      <c r="P1385" s="6"/>
      <c r="Q1385" s="6"/>
      <c r="R1385" s="6"/>
    </row>
    <row r="1386" ht="15.75" customHeight="1">
      <c r="A1386" s="6" t="s">
        <v>6459</v>
      </c>
      <c r="B1386" s="6" t="s">
        <v>6460</v>
      </c>
      <c r="C1386" s="6"/>
      <c r="D1386" s="6"/>
      <c r="E1386" s="6" t="s">
        <v>6461</v>
      </c>
      <c r="F1386" s="3"/>
      <c r="G1386" s="8" t="s">
        <v>48</v>
      </c>
      <c r="H1386" s="6" t="s">
        <v>27</v>
      </c>
      <c r="I1386" s="6" t="s">
        <v>6462</v>
      </c>
      <c r="J1386" s="6" t="s">
        <v>149</v>
      </c>
      <c r="K1386" s="8">
        <v>2023.0</v>
      </c>
      <c r="L1386" s="7" t="s">
        <v>30</v>
      </c>
      <c r="M1386" s="3"/>
      <c r="N1386" s="3"/>
      <c r="O1386" s="6"/>
      <c r="P1386" s="3"/>
      <c r="Q1386" s="3"/>
      <c r="R1386" s="3"/>
    </row>
    <row r="1387" ht="15.75" customHeight="1">
      <c r="A1387" s="4" t="s">
        <v>6463</v>
      </c>
      <c r="B1387" s="4" t="s">
        <v>6464</v>
      </c>
      <c r="C1387" s="4" t="s">
        <v>6465</v>
      </c>
      <c r="D1387" s="4" t="s">
        <v>6466</v>
      </c>
      <c r="E1387" s="4" t="s">
        <v>6467</v>
      </c>
      <c r="F1387" s="5" t="str">
        <f>HYPERLINK("http://dx.doi.org/10.1002/dev.22396","http://dx.doi.org/10.1002/dev.22396")</f>
        <v>http://dx.doi.org/10.1002/dev.22396</v>
      </c>
      <c r="G1387" s="3"/>
      <c r="H1387" s="3"/>
      <c r="I1387" s="3"/>
      <c r="J1387" s="3"/>
      <c r="K1387" s="3"/>
      <c r="L1387" s="3"/>
      <c r="M1387" s="3"/>
      <c r="N1387" s="3"/>
      <c r="O1387" s="3"/>
      <c r="P1387" s="3"/>
      <c r="Q1387" s="3"/>
      <c r="R1387" s="3"/>
    </row>
    <row r="1388" ht="15.75" customHeight="1">
      <c r="A1388" s="6" t="s">
        <v>6468</v>
      </c>
      <c r="B1388" s="6" t="s">
        <v>6469</v>
      </c>
      <c r="C1388" s="6"/>
      <c r="D1388" s="6"/>
      <c r="E1388" s="6" t="s">
        <v>6470</v>
      </c>
      <c r="F1388" s="7" t="s">
        <v>6471</v>
      </c>
      <c r="G1388" s="8" t="s">
        <v>108</v>
      </c>
      <c r="H1388" s="6" t="s">
        <v>27</v>
      </c>
      <c r="I1388" s="6" t="s">
        <v>6472</v>
      </c>
      <c r="J1388" s="3"/>
      <c r="K1388" s="8">
        <v>2018.0</v>
      </c>
      <c r="L1388" s="19" t="s">
        <v>30</v>
      </c>
      <c r="M1388" s="6"/>
      <c r="N1388" s="3"/>
      <c r="O1388" s="6"/>
      <c r="P1388" s="6"/>
      <c r="Q1388" s="6"/>
      <c r="R1388" s="6"/>
    </row>
    <row r="1389" ht="15.75" customHeight="1">
      <c r="A1389" s="6" t="s">
        <v>6473</v>
      </c>
      <c r="B1389" s="6" t="s">
        <v>6474</v>
      </c>
      <c r="C1389" s="6"/>
      <c r="D1389" s="6"/>
      <c r="E1389" s="6" t="s">
        <v>6475</v>
      </c>
      <c r="F1389" s="7" t="s">
        <v>6476</v>
      </c>
      <c r="G1389" s="8" t="s">
        <v>26</v>
      </c>
      <c r="H1389" s="6" t="s">
        <v>27</v>
      </c>
      <c r="I1389" s="6" t="s">
        <v>6477</v>
      </c>
      <c r="J1389" s="6" t="s">
        <v>341</v>
      </c>
      <c r="K1389" s="8">
        <v>2020.0</v>
      </c>
      <c r="L1389" s="7" t="s">
        <v>30</v>
      </c>
      <c r="M1389" s="3"/>
      <c r="N1389" s="3"/>
      <c r="O1389" s="3"/>
      <c r="P1389" s="3"/>
      <c r="Q1389" s="3"/>
      <c r="R1389" s="3"/>
    </row>
    <row r="1390" ht="15.75" customHeight="1">
      <c r="A1390" s="4" t="s">
        <v>6478</v>
      </c>
      <c r="B1390" s="4" t="s">
        <v>6479</v>
      </c>
      <c r="C1390" s="3" t="s">
        <v>425</v>
      </c>
      <c r="D1390" s="4" t="s">
        <v>6480</v>
      </c>
      <c r="E1390" s="4" t="s">
        <v>6481</v>
      </c>
      <c r="F1390" s="5" t="str">
        <f>HYPERLINK("http://dx.doi.org/10.1097/00004714-200002000-00016","http://dx.doi.org/10.1097/00004714-200002000-00016")</f>
        <v>http://dx.doi.org/10.1097/00004714-200002000-00016</v>
      </c>
      <c r="G1390" s="3"/>
      <c r="H1390" s="3"/>
      <c r="I1390" s="3"/>
      <c r="J1390" s="3"/>
      <c r="K1390" s="3"/>
      <c r="L1390" s="3"/>
      <c r="M1390" s="3"/>
      <c r="N1390" s="3"/>
      <c r="O1390" s="3"/>
      <c r="P1390" s="3"/>
      <c r="Q1390" s="3"/>
      <c r="R1390" s="3"/>
    </row>
    <row r="1391" ht="15.75" customHeight="1">
      <c r="A1391" s="4" t="s">
        <v>6482</v>
      </c>
      <c r="B1391" s="4" t="s">
        <v>6483</v>
      </c>
      <c r="C1391" s="3"/>
      <c r="D1391" s="3"/>
      <c r="E1391" s="4" t="s">
        <v>6484</v>
      </c>
      <c r="F1391" s="9" t="s">
        <v>6485</v>
      </c>
      <c r="G1391" s="4" t="s">
        <v>260</v>
      </c>
      <c r="H1391" s="4" t="s">
        <v>261</v>
      </c>
      <c r="I1391" s="4" t="s">
        <v>610</v>
      </c>
      <c r="J1391" s="4" t="s">
        <v>295</v>
      </c>
      <c r="K1391" s="10">
        <v>1999.0</v>
      </c>
      <c r="L1391" s="3"/>
      <c r="M1391" s="4" t="s">
        <v>263</v>
      </c>
      <c r="N1391" s="3"/>
      <c r="O1391" s="3"/>
      <c r="P1391" s="4" t="s">
        <v>8</v>
      </c>
      <c r="Q1391" s="4" t="s">
        <v>1661</v>
      </c>
      <c r="R1391" s="3"/>
    </row>
    <row r="1392" ht="15.75" customHeight="1">
      <c r="A1392" s="6" t="s">
        <v>6486</v>
      </c>
      <c r="B1392" s="6" t="s">
        <v>6487</v>
      </c>
      <c r="C1392" s="6"/>
      <c r="D1392" s="6"/>
      <c r="E1392" s="6" t="s">
        <v>6488</v>
      </c>
      <c r="F1392" s="7" t="s">
        <v>6489</v>
      </c>
      <c r="G1392" s="8" t="s">
        <v>108</v>
      </c>
      <c r="H1392" s="6" t="s">
        <v>27</v>
      </c>
      <c r="I1392" s="6" t="s">
        <v>6490</v>
      </c>
      <c r="J1392" s="6" t="s">
        <v>231</v>
      </c>
      <c r="K1392" s="8">
        <v>2023.0</v>
      </c>
      <c r="L1392" s="7" t="s">
        <v>30</v>
      </c>
      <c r="M1392" s="6"/>
      <c r="N1392" s="6"/>
      <c r="O1392" s="6"/>
      <c r="P1392" s="6"/>
      <c r="Q1392" s="6"/>
      <c r="R1392" s="6"/>
    </row>
    <row r="1393" ht="15.75" customHeight="1">
      <c r="A1393" s="6" t="s">
        <v>6491</v>
      </c>
      <c r="B1393" s="6" t="s">
        <v>6492</v>
      </c>
      <c r="C1393" s="6"/>
      <c r="D1393" s="6"/>
      <c r="E1393" s="6" t="s">
        <v>6493</v>
      </c>
      <c r="F1393" s="7" t="s">
        <v>6494</v>
      </c>
      <c r="G1393" s="8" t="s">
        <v>48</v>
      </c>
      <c r="H1393" s="6" t="s">
        <v>27</v>
      </c>
      <c r="I1393" s="6" t="s">
        <v>6495</v>
      </c>
      <c r="J1393" s="3"/>
      <c r="K1393" s="8">
        <v>2003.0</v>
      </c>
      <c r="L1393" s="7" t="s">
        <v>30</v>
      </c>
      <c r="M1393" s="3"/>
      <c r="N1393" s="6"/>
      <c r="O1393" s="6"/>
      <c r="P1393" s="6"/>
      <c r="Q1393" s="6"/>
      <c r="R1393" s="6"/>
    </row>
    <row r="1394" ht="15.75" customHeight="1">
      <c r="A1394" s="6" t="s">
        <v>6496</v>
      </c>
      <c r="B1394" s="6" t="s">
        <v>6497</v>
      </c>
      <c r="C1394" s="6"/>
      <c r="D1394" s="6"/>
      <c r="E1394" s="6" t="s">
        <v>6498</v>
      </c>
      <c r="F1394" s="7" t="s">
        <v>6499</v>
      </c>
      <c r="G1394" s="8" t="s">
        <v>108</v>
      </c>
      <c r="H1394" s="6" t="s">
        <v>27</v>
      </c>
      <c r="I1394" s="6" t="s">
        <v>6500</v>
      </c>
      <c r="J1394" s="6" t="s">
        <v>149</v>
      </c>
      <c r="K1394" s="8">
        <v>2016.0</v>
      </c>
      <c r="L1394" s="7" t="s">
        <v>30</v>
      </c>
      <c r="M1394" s="3"/>
      <c r="N1394" s="3"/>
      <c r="O1394" s="6"/>
      <c r="P1394" s="3"/>
      <c r="Q1394" s="3"/>
      <c r="R1394" s="6"/>
    </row>
    <row r="1395" ht="15.75" customHeight="1">
      <c r="A1395" s="6" t="s">
        <v>6501</v>
      </c>
      <c r="B1395" s="6" t="s">
        <v>6502</v>
      </c>
      <c r="C1395" s="6"/>
      <c r="D1395" s="6"/>
      <c r="E1395" s="6" t="s">
        <v>6503</v>
      </c>
      <c r="F1395" s="7" t="s">
        <v>6504</v>
      </c>
      <c r="G1395" s="8" t="s">
        <v>41</v>
      </c>
      <c r="H1395" s="6" t="s">
        <v>27</v>
      </c>
      <c r="I1395" s="6" t="s">
        <v>6505</v>
      </c>
      <c r="J1395" s="3"/>
      <c r="K1395" s="8">
        <v>2014.0</v>
      </c>
      <c r="L1395" s="7" t="s">
        <v>30</v>
      </c>
      <c r="M1395" s="6"/>
      <c r="N1395" s="6"/>
      <c r="O1395" s="6"/>
      <c r="P1395" s="6"/>
      <c r="Q1395" s="6"/>
      <c r="R1395" s="6"/>
    </row>
    <row r="1396" ht="15.75" customHeight="1">
      <c r="A1396" s="6" t="s">
        <v>6506</v>
      </c>
      <c r="B1396" s="6" t="s">
        <v>6507</v>
      </c>
      <c r="C1396" s="6"/>
      <c r="D1396" s="6"/>
      <c r="E1396" s="6" t="s">
        <v>6508</v>
      </c>
      <c r="F1396" s="7" t="s">
        <v>6509</v>
      </c>
      <c r="G1396" s="8" t="s">
        <v>108</v>
      </c>
      <c r="H1396" s="6" t="s">
        <v>27</v>
      </c>
      <c r="I1396" s="6" t="s">
        <v>6510</v>
      </c>
      <c r="J1396" s="6" t="s">
        <v>149</v>
      </c>
      <c r="K1396" s="8">
        <v>2020.0</v>
      </c>
      <c r="L1396" s="7" t="s">
        <v>30</v>
      </c>
      <c r="M1396" s="6"/>
      <c r="N1396" s="6"/>
      <c r="O1396" s="3"/>
      <c r="P1396" s="3"/>
      <c r="Q1396" s="3"/>
      <c r="R1396" s="3"/>
    </row>
    <row r="1397" ht="15.75" customHeight="1">
      <c r="A1397" s="6" t="s">
        <v>6511</v>
      </c>
      <c r="B1397" s="6" t="s">
        <v>6512</v>
      </c>
      <c r="C1397" s="6"/>
      <c r="D1397" s="6"/>
      <c r="E1397" s="6" t="s">
        <v>6513</v>
      </c>
      <c r="F1397" s="7" t="s">
        <v>6514</v>
      </c>
      <c r="G1397" s="8" t="s">
        <v>108</v>
      </c>
      <c r="H1397" s="6" t="s">
        <v>27</v>
      </c>
      <c r="I1397" s="6" t="s">
        <v>6515</v>
      </c>
      <c r="J1397" s="6" t="s">
        <v>231</v>
      </c>
      <c r="K1397" s="8">
        <v>2023.0</v>
      </c>
      <c r="L1397" s="7" t="s">
        <v>30</v>
      </c>
      <c r="M1397" s="6"/>
      <c r="N1397" s="6"/>
      <c r="O1397" s="6"/>
      <c r="P1397" s="6"/>
      <c r="Q1397" s="6"/>
      <c r="R1397" s="3"/>
    </row>
    <row r="1398" ht="15.75" customHeight="1">
      <c r="A1398" s="4" t="s">
        <v>6516</v>
      </c>
      <c r="B1398" s="4" t="s">
        <v>6517</v>
      </c>
      <c r="C1398" s="3"/>
      <c r="D1398" s="3"/>
      <c r="E1398" s="4" t="s">
        <v>33</v>
      </c>
      <c r="F1398" s="9" t="str">
        <f>"https://doi.org/"&amp;M1398</f>
        <v>https://doi.org/10.1016/j.drugalcdep.2016.02.020</v>
      </c>
      <c r="G1398" s="10" t="s">
        <v>58</v>
      </c>
      <c r="H1398" s="10" t="s">
        <v>35</v>
      </c>
      <c r="I1398" s="4" t="s">
        <v>6518</v>
      </c>
      <c r="J1398" s="10" t="s">
        <v>33</v>
      </c>
      <c r="K1398" s="10">
        <v>2016.0</v>
      </c>
      <c r="L1398" s="10" t="s">
        <v>33</v>
      </c>
      <c r="M1398" s="4" t="s">
        <v>6519</v>
      </c>
      <c r="N1398" s="4" t="s">
        <v>6520</v>
      </c>
      <c r="O1398" s="3"/>
      <c r="P1398" s="3"/>
      <c r="Q1398" s="3"/>
      <c r="R1398" s="3"/>
    </row>
    <row r="1399" ht="15.75" customHeight="1">
      <c r="A1399" s="4" t="s">
        <v>6521</v>
      </c>
      <c r="B1399" s="4" t="s">
        <v>6522</v>
      </c>
      <c r="C1399" s="3"/>
      <c r="D1399" s="3"/>
      <c r="E1399" s="4" t="s">
        <v>6523</v>
      </c>
      <c r="F1399" s="9" t="s">
        <v>6524</v>
      </c>
      <c r="G1399" s="4" t="s">
        <v>48</v>
      </c>
      <c r="H1399" s="4" t="s">
        <v>261</v>
      </c>
      <c r="I1399" s="4" t="s">
        <v>4342</v>
      </c>
      <c r="J1399" s="4" t="s">
        <v>295</v>
      </c>
      <c r="K1399" s="10">
        <v>2022.0</v>
      </c>
      <c r="L1399" s="3"/>
      <c r="M1399" s="4" t="s">
        <v>263</v>
      </c>
      <c r="N1399" s="3"/>
      <c r="O1399" s="3"/>
      <c r="P1399" s="4" t="s">
        <v>8</v>
      </c>
      <c r="Q1399" s="4" t="s">
        <v>1684</v>
      </c>
      <c r="R1399" s="3"/>
    </row>
    <row r="1400" ht="15.75" customHeight="1">
      <c r="A1400" s="4" t="s">
        <v>6525</v>
      </c>
      <c r="B1400" s="4" t="s">
        <v>6526</v>
      </c>
      <c r="C1400" s="4" t="s">
        <v>6527</v>
      </c>
      <c r="D1400" s="4" t="s">
        <v>6528</v>
      </c>
      <c r="E1400" s="4" t="s">
        <v>6529</v>
      </c>
      <c r="F1400" s="5" t="str">
        <f>HYPERLINK("http://dx.doi.org/10.1097/01.aids.0000192079.49185.f9","http://dx.doi.org/10.1097/01.aids.0000192079.49185.f9")</f>
        <v>http://dx.doi.org/10.1097/01.aids.0000192079.49185.f9</v>
      </c>
      <c r="G1400" s="3"/>
      <c r="H1400" s="3"/>
      <c r="I1400" s="3"/>
      <c r="J1400" s="3"/>
      <c r="K1400" s="3"/>
      <c r="L1400" s="3"/>
      <c r="M1400" s="3"/>
      <c r="N1400" s="3"/>
      <c r="O1400" s="3"/>
      <c r="P1400" s="3"/>
      <c r="Q1400" s="3"/>
      <c r="R1400" s="3"/>
    </row>
    <row r="1401" ht="15.75" customHeight="1">
      <c r="A1401" s="6" t="s">
        <v>6530</v>
      </c>
      <c r="B1401" s="6" t="s">
        <v>6531</v>
      </c>
      <c r="C1401" s="6"/>
      <c r="D1401" s="6"/>
      <c r="E1401" s="6" t="s">
        <v>6532</v>
      </c>
      <c r="F1401" s="7" t="s">
        <v>6533</v>
      </c>
      <c r="G1401" s="8" t="s">
        <v>214</v>
      </c>
      <c r="H1401" s="6" t="s">
        <v>27</v>
      </c>
      <c r="I1401" s="6" t="s">
        <v>6534</v>
      </c>
      <c r="J1401" s="3"/>
      <c r="K1401" s="8">
        <v>2009.0</v>
      </c>
      <c r="L1401" s="7" t="s">
        <v>30</v>
      </c>
      <c r="M1401" s="3"/>
      <c r="N1401" s="3"/>
      <c r="O1401" s="3"/>
      <c r="P1401" s="3"/>
      <c r="Q1401" s="3"/>
      <c r="R1401" s="3"/>
    </row>
    <row r="1402" ht="15.75" customHeight="1">
      <c r="A1402" s="6" t="s">
        <v>6535</v>
      </c>
      <c r="B1402" s="16" t="s">
        <v>6536</v>
      </c>
      <c r="C1402" s="16"/>
      <c r="D1402" s="16"/>
      <c r="E1402" s="6" t="s">
        <v>6537</v>
      </c>
      <c r="F1402" s="3"/>
      <c r="G1402" s="8" t="s">
        <v>108</v>
      </c>
      <c r="H1402" s="6" t="s">
        <v>27</v>
      </c>
      <c r="I1402" s="6" t="s">
        <v>6538</v>
      </c>
      <c r="J1402" s="3"/>
      <c r="K1402" s="8">
        <v>2022.0</v>
      </c>
      <c r="L1402" s="13" t="s">
        <v>30</v>
      </c>
      <c r="M1402" s="6"/>
      <c r="N1402" s="6"/>
      <c r="O1402" s="6"/>
      <c r="P1402" s="3"/>
      <c r="Q1402" s="6"/>
      <c r="R1402" s="3"/>
    </row>
    <row r="1403" ht="15.75" customHeight="1">
      <c r="A1403" s="6" t="s">
        <v>6539</v>
      </c>
      <c r="B1403" s="6" t="s">
        <v>6540</v>
      </c>
      <c r="C1403" s="6"/>
      <c r="D1403" s="6"/>
      <c r="E1403" s="6" t="s">
        <v>6541</v>
      </c>
      <c r="F1403" s="7" t="s">
        <v>6542</v>
      </c>
      <c r="G1403" s="8" t="s">
        <v>48</v>
      </c>
      <c r="H1403" s="6" t="s">
        <v>27</v>
      </c>
      <c r="I1403" s="6" t="s">
        <v>6543</v>
      </c>
      <c r="J1403" s="6" t="s">
        <v>341</v>
      </c>
      <c r="K1403" s="8">
        <v>2023.0</v>
      </c>
      <c r="L1403" s="7" t="s">
        <v>30</v>
      </c>
      <c r="M1403" s="6"/>
      <c r="N1403" s="6"/>
      <c r="O1403" s="6"/>
      <c r="P1403" s="6"/>
      <c r="Q1403" s="6"/>
      <c r="R1403" s="3"/>
    </row>
    <row r="1404" ht="15.75" customHeight="1">
      <c r="A1404" s="6" t="s">
        <v>6544</v>
      </c>
      <c r="B1404" s="6" t="s">
        <v>6545</v>
      </c>
      <c r="C1404" s="6"/>
      <c r="D1404" s="6"/>
      <c r="E1404" s="6" t="s">
        <v>6546</v>
      </c>
      <c r="F1404" s="7" t="s">
        <v>6547</v>
      </c>
      <c r="G1404" s="8" t="s">
        <v>48</v>
      </c>
      <c r="H1404" s="6" t="s">
        <v>27</v>
      </c>
      <c r="I1404" s="6" t="s">
        <v>6548</v>
      </c>
      <c r="J1404" s="6"/>
      <c r="K1404" s="8">
        <v>2014.0</v>
      </c>
      <c r="L1404" s="7" t="s">
        <v>30</v>
      </c>
      <c r="M1404" s="6"/>
      <c r="N1404" s="6"/>
      <c r="O1404" s="6"/>
      <c r="P1404" s="6"/>
      <c r="Q1404" s="6"/>
      <c r="R1404" s="6"/>
    </row>
    <row r="1405" ht="15.75" customHeight="1">
      <c r="A1405" s="4" t="s">
        <v>6549</v>
      </c>
      <c r="B1405" s="4" t="s">
        <v>6550</v>
      </c>
      <c r="C1405" s="4" t="s">
        <v>6551</v>
      </c>
      <c r="D1405" s="4" t="s">
        <v>6552</v>
      </c>
      <c r="E1405" s="4" t="s">
        <v>6553</v>
      </c>
      <c r="F1405" s="5" t="str">
        <f>HYPERLINK("http://dx.doi.org/10.1002/ab.21607","http://dx.doi.org/10.1002/ab.21607")</f>
        <v>http://dx.doi.org/10.1002/ab.21607</v>
      </c>
      <c r="G1405" s="3"/>
      <c r="H1405" s="3"/>
      <c r="I1405" s="3"/>
      <c r="J1405" s="3"/>
      <c r="K1405" s="3"/>
      <c r="L1405" s="3"/>
      <c r="M1405" s="3"/>
      <c r="N1405" s="3"/>
      <c r="O1405" s="3"/>
      <c r="P1405" s="3"/>
      <c r="Q1405" s="3"/>
      <c r="R1405" s="3"/>
    </row>
    <row r="1406" ht="15.75" customHeight="1">
      <c r="A1406" s="6" t="s">
        <v>6554</v>
      </c>
      <c r="B1406" s="6" t="s">
        <v>6555</v>
      </c>
      <c r="C1406" s="6"/>
      <c r="D1406" s="6"/>
      <c r="E1406" s="6" t="s">
        <v>6556</v>
      </c>
      <c r="F1406" s="7" t="s">
        <v>6557</v>
      </c>
      <c r="G1406" s="8" t="s">
        <v>108</v>
      </c>
      <c r="H1406" s="6" t="s">
        <v>27</v>
      </c>
      <c r="I1406" s="6" t="s">
        <v>6558</v>
      </c>
      <c r="J1406" s="6" t="s">
        <v>231</v>
      </c>
      <c r="K1406" s="8">
        <v>2022.0</v>
      </c>
      <c r="L1406" s="7" t="s">
        <v>30</v>
      </c>
      <c r="M1406" s="6"/>
      <c r="N1406" s="6"/>
      <c r="O1406" s="6"/>
      <c r="P1406" s="6"/>
      <c r="Q1406" s="6"/>
      <c r="R1406" s="6"/>
    </row>
    <row r="1407" ht="15.75" customHeight="1">
      <c r="A1407" s="6" t="s">
        <v>6559</v>
      </c>
      <c r="B1407" s="6" t="s">
        <v>6560</v>
      </c>
      <c r="C1407" s="6"/>
      <c r="D1407" s="6"/>
      <c r="E1407" s="6" t="s">
        <v>6561</v>
      </c>
      <c r="F1407" s="7" t="s">
        <v>6562</v>
      </c>
      <c r="G1407" s="8" t="s">
        <v>214</v>
      </c>
      <c r="H1407" s="6" t="s">
        <v>27</v>
      </c>
      <c r="I1407" s="6" t="s">
        <v>6563</v>
      </c>
      <c r="J1407" s="6" t="s">
        <v>29</v>
      </c>
      <c r="K1407" s="8">
        <v>2023.0</v>
      </c>
      <c r="L1407" s="7" t="s">
        <v>30</v>
      </c>
      <c r="M1407" s="3"/>
      <c r="N1407" s="3"/>
      <c r="O1407" s="3"/>
      <c r="P1407" s="3"/>
      <c r="Q1407" s="3"/>
      <c r="R1407" s="3"/>
    </row>
    <row r="1408" ht="15.75" customHeight="1">
      <c r="A1408" s="6" t="s">
        <v>6564</v>
      </c>
      <c r="B1408" s="6" t="s">
        <v>6565</v>
      </c>
      <c r="C1408" s="6"/>
      <c r="D1408" s="6"/>
      <c r="E1408" s="6" t="s">
        <v>6566</v>
      </c>
      <c r="F1408" s="7" t="s">
        <v>6567</v>
      </c>
      <c r="G1408" s="8" t="s">
        <v>108</v>
      </c>
      <c r="H1408" s="6" t="s">
        <v>27</v>
      </c>
      <c r="I1408" s="6" t="s">
        <v>6568</v>
      </c>
      <c r="J1408" s="6" t="s">
        <v>29</v>
      </c>
      <c r="K1408" s="8">
        <v>2005.0</v>
      </c>
      <c r="L1408" s="7" t="s">
        <v>30</v>
      </c>
      <c r="M1408" s="6"/>
      <c r="N1408" s="3"/>
      <c r="O1408" s="3"/>
      <c r="P1408" s="3"/>
      <c r="Q1408" s="3"/>
      <c r="R1408" s="3"/>
    </row>
    <row r="1409" ht="15.75" customHeight="1">
      <c r="A1409" s="6" t="s">
        <v>6569</v>
      </c>
      <c r="B1409" s="6" t="s">
        <v>6570</v>
      </c>
      <c r="C1409" s="6"/>
      <c r="D1409" s="6"/>
      <c r="E1409" s="6" t="s">
        <v>6571</v>
      </c>
      <c r="F1409" s="7" t="s">
        <v>6572</v>
      </c>
      <c r="G1409" s="8" t="s">
        <v>108</v>
      </c>
      <c r="H1409" s="6" t="s">
        <v>27</v>
      </c>
      <c r="I1409" s="6" t="s">
        <v>6573</v>
      </c>
      <c r="J1409" s="6" t="s">
        <v>149</v>
      </c>
      <c r="K1409" s="8">
        <v>2016.0</v>
      </c>
      <c r="L1409" s="7" t="s">
        <v>30</v>
      </c>
      <c r="M1409" s="3"/>
      <c r="N1409" s="3"/>
      <c r="O1409" s="6"/>
      <c r="P1409" s="3"/>
      <c r="Q1409" s="3"/>
      <c r="R1409" s="3"/>
    </row>
    <row r="1410" ht="15.75" customHeight="1">
      <c r="A1410" s="6" t="s">
        <v>6574</v>
      </c>
      <c r="B1410" s="6" t="s">
        <v>6575</v>
      </c>
      <c r="C1410" s="6"/>
      <c r="D1410" s="6"/>
      <c r="E1410" s="6" t="s">
        <v>6576</v>
      </c>
      <c r="F1410" s="3"/>
      <c r="G1410" s="8" t="s">
        <v>108</v>
      </c>
      <c r="H1410" s="6" t="s">
        <v>27</v>
      </c>
      <c r="I1410" s="6" t="s">
        <v>6577</v>
      </c>
      <c r="J1410" s="3"/>
      <c r="K1410" s="8">
        <v>2015.0</v>
      </c>
      <c r="L1410" s="7" t="s">
        <v>30</v>
      </c>
      <c r="M1410" s="6"/>
      <c r="N1410" s="6"/>
      <c r="O1410" s="6"/>
      <c r="P1410" s="3"/>
      <c r="Q1410" s="3"/>
      <c r="R1410" s="3"/>
    </row>
    <row r="1411" ht="15.75" customHeight="1">
      <c r="A1411" s="6" t="s">
        <v>6578</v>
      </c>
      <c r="B1411" s="6" t="s">
        <v>6579</v>
      </c>
      <c r="C1411" s="6"/>
      <c r="D1411" s="6"/>
      <c r="E1411" s="6" t="s">
        <v>6580</v>
      </c>
      <c r="F1411" s="7" t="s">
        <v>6581</v>
      </c>
      <c r="G1411" s="8" t="s">
        <v>108</v>
      </c>
      <c r="H1411" s="6" t="s">
        <v>27</v>
      </c>
      <c r="I1411" s="6" t="s">
        <v>6582</v>
      </c>
      <c r="J1411" s="6" t="s">
        <v>341</v>
      </c>
      <c r="K1411" s="8">
        <v>2021.0</v>
      </c>
      <c r="L1411" s="7" t="s">
        <v>30</v>
      </c>
      <c r="M1411" s="14"/>
      <c r="N1411" s="6"/>
      <c r="O1411" s="6"/>
      <c r="P1411" s="6"/>
      <c r="Q1411" s="3"/>
      <c r="R1411" s="3"/>
    </row>
    <row r="1412" ht="15.75" customHeight="1">
      <c r="A1412" s="4" t="s">
        <v>6583</v>
      </c>
      <c r="B1412" s="4" t="s">
        <v>6584</v>
      </c>
      <c r="C1412" s="3"/>
      <c r="D1412" s="3"/>
      <c r="E1412" s="4" t="s">
        <v>33</v>
      </c>
      <c r="F1412" s="9" t="str">
        <f>"https://doi.org/"&amp;M1412</f>
        <v>https://doi.org/10.1007/s00213-008-1162-3</v>
      </c>
      <c r="G1412" s="10" t="s">
        <v>58</v>
      </c>
      <c r="H1412" s="10" t="s">
        <v>35</v>
      </c>
      <c r="I1412" s="4" t="s">
        <v>6585</v>
      </c>
      <c r="J1412" s="10" t="s">
        <v>33</v>
      </c>
      <c r="K1412" s="10">
        <v>2008.0</v>
      </c>
      <c r="L1412" s="10" t="s">
        <v>33</v>
      </c>
      <c r="M1412" s="4" t="s">
        <v>6586</v>
      </c>
      <c r="N1412" s="3"/>
      <c r="O1412" s="3"/>
      <c r="P1412" s="3"/>
      <c r="Q1412" s="3"/>
      <c r="R1412" s="3"/>
    </row>
    <row r="1413" ht="15.75" customHeight="1">
      <c r="A1413" s="4" t="s">
        <v>6587</v>
      </c>
      <c r="B1413" s="4" t="s">
        <v>6588</v>
      </c>
      <c r="C1413" s="3"/>
      <c r="D1413" s="3"/>
      <c r="E1413" s="4" t="s">
        <v>6589</v>
      </c>
      <c r="F1413" s="9" t="s">
        <v>6590</v>
      </c>
      <c r="G1413" s="4" t="s">
        <v>48</v>
      </c>
      <c r="H1413" s="4" t="s">
        <v>261</v>
      </c>
      <c r="I1413" s="4" t="s">
        <v>1882</v>
      </c>
      <c r="J1413" s="4" t="s">
        <v>149</v>
      </c>
      <c r="K1413" s="10">
        <v>2023.0</v>
      </c>
      <c r="L1413" s="3"/>
      <c r="M1413" s="4" t="s">
        <v>263</v>
      </c>
      <c r="N1413" s="3"/>
      <c r="O1413" s="3"/>
      <c r="P1413" s="4" t="s">
        <v>8</v>
      </c>
      <c r="Q1413" s="4" t="s">
        <v>264</v>
      </c>
      <c r="R1413" s="3"/>
    </row>
    <row r="1414" ht="15.75" customHeight="1">
      <c r="A1414" s="6" t="s">
        <v>6591</v>
      </c>
      <c r="B1414" s="6" t="s">
        <v>6592</v>
      </c>
      <c r="C1414" s="6"/>
      <c r="D1414" s="6"/>
      <c r="E1414" s="6" t="s">
        <v>6593</v>
      </c>
      <c r="F1414" s="7" t="s">
        <v>6594</v>
      </c>
      <c r="G1414" s="8" t="s">
        <v>108</v>
      </c>
      <c r="H1414" s="6" t="s">
        <v>27</v>
      </c>
      <c r="I1414" s="6" t="s">
        <v>6595</v>
      </c>
      <c r="J1414" s="6" t="s">
        <v>29</v>
      </c>
      <c r="K1414" s="8">
        <v>2001.0</v>
      </c>
      <c r="L1414" s="7" t="s">
        <v>30</v>
      </c>
      <c r="M1414" s="3"/>
      <c r="N1414" s="3"/>
      <c r="O1414" s="3"/>
      <c r="P1414" s="3"/>
      <c r="Q1414" s="3"/>
      <c r="R1414" s="3"/>
    </row>
    <row r="1415" ht="15.75" customHeight="1">
      <c r="A1415" s="4" t="s">
        <v>6596</v>
      </c>
      <c r="B1415" s="4" t="s">
        <v>6597</v>
      </c>
      <c r="C1415" s="3"/>
      <c r="D1415" s="3"/>
      <c r="E1415" s="4" t="s">
        <v>6598</v>
      </c>
      <c r="F1415" s="9" t="s">
        <v>6599</v>
      </c>
      <c r="G1415" s="4" t="s">
        <v>41</v>
      </c>
      <c r="H1415" s="4" t="s">
        <v>261</v>
      </c>
      <c r="I1415" s="4" t="s">
        <v>3755</v>
      </c>
      <c r="J1415" s="4" t="s">
        <v>149</v>
      </c>
      <c r="K1415" s="10">
        <v>2015.0</v>
      </c>
      <c r="L1415" s="3"/>
      <c r="M1415" s="4" t="s">
        <v>263</v>
      </c>
      <c r="N1415" s="3"/>
      <c r="O1415" s="3"/>
      <c r="P1415" s="4" t="s">
        <v>8</v>
      </c>
      <c r="Q1415" s="18" t="s">
        <v>264</v>
      </c>
      <c r="R1415" s="3"/>
    </row>
    <row r="1416" ht="15.75" customHeight="1">
      <c r="A1416" s="4" t="s">
        <v>6600</v>
      </c>
      <c r="B1416" s="4" t="s">
        <v>6601</v>
      </c>
      <c r="C1416" s="3"/>
      <c r="D1416" s="3"/>
      <c r="E1416" s="4" t="s">
        <v>6602</v>
      </c>
      <c r="F1416" s="9" t="s">
        <v>6603</v>
      </c>
      <c r="G1416" s="4" t="s">
        <v>41</v>
      </c>
      <c r="H1416" s="4" t="s">
        <v>261</v>
      </c>
      <c r="I1416" s="4" t="s">
        <v>6604</v>
      </c>
      <c r="J1416" s="4" t="s">
        <v>295</v>
      </c>
      <c r="K1416" s="10">
        <v>2007.0</v>
      </c>
      <c r="L1416" s="3"/>
      <c r="M1416" s="4" t="s">
        <v>263</v>
      </c>
      <c r="N1416" s="3"/>
      <c r="O1416" s="3"/>
      <c r="P1416" s="4" t="s">
        <v>8</v>
      </c>
      <c r="Q1416" s="18" t="s">
        <v>6605</v>
      </c>
      <c r="R1416" s="3"/>
    </row>
    <row r="1417" ht="15.75" customHeight="1">
      <c r="A1417" s="6" t="s">
        <v>6606</v>
      </c>
      <c r="B1417" s="6" t="s">
        <v>6607</v>
      </c>
      <c r="C1417" s="6"/>
      <c r="D1417" s="6"/>
      <c r="E1417" s="6" t="s">
        <v>6608</v>
      </c>
      <c r="F1417" s="7" t="s">
        <v>6609</v>
      </c>
      <c r="G1417" s="8" t="s">
        <v>41</v>
      </c>
      <c r="H1417" s="6" t="s">
        <v>27</v>
      </c>
      <c r="I1417" s="6" t="s">
        <v>6610</v>
      </c>
      <c r="J1417" s="6" t="s">
        <v>29</v>
      </c>
      <c r="K1417" s="8">
        <v>2015.0</v>
      </c>
      <c r="L1417" s="7" t="s">
        <v>30</v>
      </c>
      <c r="M1417" s="6"/>
      <c r="N1417" s="3"/>
      <c r="O1417" s="3"/>
      <c r="P1417" s="3"/>
      <c r="Q1417" s="3"/>
      <c r="R1417" s="6"/>
    </row>
    <row r="1418" ht="15.75" customHeight="1">
      <c r="A1418" s="4" t="s">
        <v>6611</v>
      </c>
      <c r="B1418" s="4" t="s">
        <v>6612</v>
      </c>
      <c r="C1418" s="3"/>
      <c r="D1418" s="3"/>
      <c r="E1418" s="4" t="s">
        <v>6613</v>
      </c>
      <c r="F1418" s="9" t="s">
        <v>6614</v>
      </c>
      <c r="G1418" s="4" t="s">
        <v>260</v>
      </c>
      <c r="H1418" s="4" t="s">
        <v>261</v>
      </c>
      <c r="I1418" s="4" t="s">
        <v>6615</v>
      </c>
      <c r="J1418" s="4" t="s">
        <v>341</v>
      </c>
      <c r="K1418" s="10">
        <v>2016.0</v>
      </c>
      <c r="L1418" s="3"/>
      <c r="M1418" s="4" t="s">
        <v>263</v>
      </c>
      <c r="N1418" s="3"/>
      <c r="O1418" s="3"/>
      <c r="P1418" s="4" t="s">
        <v>8</v>
      </c>
      <c r="Q1418" s="4" t="s">
        <v>572</v>
      </c>
      <c r="R1418" s="3"/>
    </row>
    <row r="1419" ht="15.75" customHeight="1">
      <c r="A1419" s="6" t="s">
        <v>6616</v>
      </c>
      <c r="B1419" s="6" t="s">
        <v>6617</v>
      </c>
      <c r="C1419" s="6"/>
      <c r="D1419" s="6"/>
      <c r="E1419" s="6" t="s">
        <v>6618</v>
      </c>
      <c r="F1419" s="7" t="s">
        <v>6619</v>
      </c>
      <c r="G1419" s="8" t="s">
        <v>108</v>
      </c>
      <c r="H1419" s="6" t="s">
        <v>27</v>
      </c>
      <c r="I1419" s="6" t="s">
        <v>6620</v>
      </c>
      <c r="J1419" s="6" t="s">
        <v>341</v>
      </c>
      <c r="K1419" s="8">
        <v>2023.0</v>
      </c>
      <c r="L1419" s="7" t="s">
        <v>30</v>
      </c>
      <c r="M1419" s="6"/>
      <c r="N1419" s="3"/>
      <c r="O1419" s="6"/>
      <c r="P1419" s="6"/>
      <c r="Q1419" s="6"/>
      <c r="R1419" s="3"/>
    </row>
    <row r="1420" ht="15.75" customHeight="1">
      <c r="A1420" s="6" t="s">
        <v>6621</v>
      </c>
      <c r="B1420" s="6" t="s">
        <v>6622</v>
      </c>
      <c r="C1420" s="6"/>
      <c r="D1420" s="6"/>
      <c r="E1420" s="6" t="s">
        <v>6623</v>
      </c>
      <c r="F1420" s="7" t="s">
        <v>6624</v>
      </c>
      <c r="G1420" s="8" t="s">
        <v>48</v>
      </c>
      <c r="H1420" s="6" t="s">
        <v>27</v>
      </c>
      <c r="I1420" s="6" t="s">
        <v>6625</v>
      </c>
      <c r="J1420" s="6" t="s">
        <v>29</v>
      </c>
      <c r="K1420" s="8">
        <v>2024.0</v>
      </c>
      <c r="L1420" s="7" t="s">
        <v>30</v>
      </c>
      <c r="M1420" s="6"/>
      <c r="N1420" s="6"/>
      <c r="O1420" s="6"/>
      <c r="P1420" s="6"/>
      <c r="Q1420" s="6"/>
      <c r="R1420" s="6"/>
    </row>
    <row r="1421" ht="15.75" customHeight="1">
      <c r="A1421" s="4" t="s">
        <v>6626</v>
      </c>
      <c r="B1421" s="4" t="s">
        <v>6627</v>
      </c>
      <c r="C1421" s="3"/>
      <c r="D1421" s="3"/>
      <c r="E1421" s="4" t="s">
        <v>33</v>
      </c>
      <c r="F1421" s="9" t="str">
        <f>"https://doi.org/"&amp;M1421</f>
        <v>https://doi.org/10.1073/pnas.1524187113</v>
      </c>
      <c r="G1421" s="10" t="s">
        <v>58</v>
      </c>
      <c r="H1421" s="10" t="s">
        <v>35</v>
      </c>
      <c r="I1421" s="4" t="s">
        <v>6628</v>
      </c>
      <c r="J1421" s="10" t="s">
        <v>33</v>
      </c>
      <c r="K1421" s="10">
        <v>2016.0</v>
      </c>
      <c r="L1421" s="10" t="s">
        <v>33</v>
      </c>
      <c r="M1421" s="4" t="s">
        <v>6629</v>
      </c>
      <c r="N1421" s="3"/>
      <c r="O1421" s="3"/>
      <c r="P1421" s="3"/>
      <c r="Q1421" s="3"/>
      <c r="R1421" s="3"/>
    </row>
    <row r="1422" ht="15.75" customHeight="1">
      <c r="A1422" s="6" t="s">
        <v>6630</v>
      </c>
      <c r="B1422" s="6" t="s">
        <v>6631</v>
      </c>
      <c r="C1422" s="6"/>
      <c r="D1422" s="6"/>
      <c r="E1422" s="6" t="s">
        <v>6632</v>
      </c>
      <c r="F1422" s="7" t="s">
        <v>6633</v>
      </c>
      <c r="G1422" s="8" t="s">
        <v>48</v>
      </c>
      <c r="H1422" s="6" t="s">
        <v>27</v>
      </c>
      <c r="I1422" s="6" t="s">
        <v>6634</v>
      </c>
      <c r="J1422" s="6" t="s">
        <v>341</v>
      </c>
      <c r="K1422" s="8">
        <v>2022.0</v>
      </c>
      <c r="L1422" s="7" t="s">
        <v>30</v>
      </c>
      <c r="M1422" s="6"/>
      <c r="N1422" s="6"/>
      <c r="O1422" s="6"/>
      <c r="P1422" s="6"/>
      <c r="Q1422" s="6"/>
      <c r="R1422" s="6"/>
    </row>
    <row r="1423" ht="15.75" customHeight="1">
      <c r="A1423" s="6" t="s">
        <v>6635</v>
      </c>
      <c r="B1423" s="6" t="s">
        <v>6636</v>
      </c>
      <c r="C1423" s="6"/>
      <c r="D1423" s="6"/>
      <c r="E1423" s="6" t="s">
        <v>6637</v>
      </c>
      <c r="F1423" s="7" t="s">
        <v>6638</v>
      </c>
      <c r="G1423" s="8" t="s">
        <v>108</v>
      </c>
      <c r="H1423" s="6" t="s">
        <v>27</v>
      </c>
      <c r="I1423" s="6" t="s">
        <v>6639</v>
      </c>
      <c r="J1423" s="6" t="s">
        <v>560</v>
      </c>
      <c r="K1423" s="8">
        <v>2023.0</v>
      </c>
      <c r="L1423" s="7" t="s">
        <v>30</v>
      </c>
      <c r="M1423" s="3"/>
      <c r="N1423" s="6"/>
      <c r="O1423" s="6"/>
      <c r="P1423" s="3"/>
      <c r="Q1423" s="3"/>
      <c r="R1423" s="3"/>
    </row>
    <row r="1424" ht="15.75" customHeight="1">
      <c r="A1424" s="4" t="s">
        <v>6640</v>
      </c>
      <c r="B1424" s="4" t="s">
        <v>6641</v>
      </c>
      <c r="C1424" s="3"/>
      <c r="D1424" s="3"/>
      <c r="E1424" s="4" t="s">
        <v>6642</v>
      </c>
      <c r="F1424" s="9" t="s">
        <v>6643</v>
      </c>
      <c r="G1424" s="4" t="s">
        <v>48</v>
      </c>
      <c r="H1424" s="4" t="s">
        <v>261</v>
      </c>
      <c r="I1424" s="4" t="s">
        <v>294</v>
      </c>
      <c r="J1424" s="4" t="s">
        <v>295</v>
      </c>
      <c r="K1424" s="10">
        <v>2020.0</v>
      </c>
      <c r="L1424" s="3"/>
      <c r="M1424" s="4" t="s">
        <v>263</v>
      </c>
      <c r="N1424" s="3"/>
      <c r="O1424" s="3"/>
      <c r="P1424" s="4" t="s">
        <v>8</v>
      </c>
      <c r="Q1424" s="4" t="s">
        <v>296</v>
      </c>
      <c r="R1424" s="3"/>
    </row>
    <row r="1425" ht="15.75" customHeight="1">
      <c r="A1425" s="6" t="s">
        <v>6644</v>
      </c>
      <c r="B1425" s="16" t="s">
        <v>6645</v>
      </c>
      <c r="C1425" s="16"/>
      <c r="D1425" s="16"/>
      <c r="E1425" s="6" t="s">
        <v>6646</v>
      </c>
      <c r="F1425" s="7" t="s">
        <v>6647</v>
      </c>
      <c r="G1425" s="8" t="s">
        <v>108</v>
      </c>
      <c r="H1425" s="6" t="s">
        <v>27</v>
      </c>
      <c r="I1425" s="6" t="s">
        <v>6648</v>
      </c>
      <c r="J1425" s="6" t="s">
        <v>29</v>
      </c>
      <c r="K1425" s="8">
        <v>2023.0</v>
      </c>
      <c r="L1425" s="7" t="s">
        <v>30</v>
      </c>
      <c r="M1425" s="6"/>
      <c r="N1425" s="6"/>
      <c r="O1425" s="6"/>
      <c r="P1425" s="6"/>
      <c r="Q1425" s="6"/>
      <c r="R1425" s="3"/>
    </row>
    <row r="1426" ht="15.75" customHeight="1">
      <c r="A1426" s="6" t="s">
        <v>6649</v>
      </c>
      <c r="B1426" s="16" t="s">
        <v>6650</v>
      </c>
      <c r="C1426" s="16"/>
      <c r="D1426" s="16"/>
      <c r="E1426" s="6" t="s">
        <v>6651</v>
      </c>
      <c r="F1426" s="7" t="s">
        <v>6652</v>
      </c>
      <c r="G1426" s="8" t="s">
        <v>108</v>
      </c>
      <c r="H1426" s="6" t="s">
        <v>27</v>
      </c>
      <c r="I1426" s="6" t="s">
        <v>6653</v>
      </c>
      <c r="J1426" s="6" t="s">
        <v>29</v>
      </c>
      <c r="K1426" s="8">
        <v>1998.0</v>
      </c>
      <c r="L1426" s="7" t="s">
        <v>30</v>
      </c>
      <c r="M1426" s="3"/>
      <c r="N1426" s="3"/>
      <c r="O1426" s="3"/>
      <c r="P1426" s="3"/>
      <c r="Q1426" s="3"/>
      <c r="R1426" s="3"/>
    </row>
    <row r="1427" ht="15.75" customHeight="1">
      <c r="A1427" s="6" t="s">
        <v>6654</v>
      </c>
      <c r="B1427" s="6" t="s">
        <v>6655</v>
      </c>
      <c r="C1427" s="6"/>
      <c r="D1427" s="6"/>
      <c r="E1427" s="6" t="s">
        <v>6656</v>
      </c>
      <c r="F1427" s="3"/>
      <c r="G1427" s="8" t="s">
        <v>48</v>
      </c>
      <c r="H1427" s="6" t="s">
        <v>27</v>
      </c>
      <c r="I1427" s="6" t="s">
        <v>6657</v>
      </c>
      <c r="J1427" s="6" t="s">
        <v>149</v>
      </c>
      <c r="K1427" s="8">
        <v>2020.0</v>
      </c>
      <c r="L1427" s="7" t="s">
        <v>30</v>
      </c>
      <c r="M1427" s="14"/>
      <c r="N1427" s="6"/>
      <c r="O1427" s="6"/>
      <c r="P1427" s="6"/>
      <c r="Q1427" s="6"/>
      <c r="R1427" s="6"/>
    </row>
    <row r="1428" ht="15.75" customHeight="1">
      <c r="A1428" s="6" t="s">
        <v>6658</v>
      </c>
      <c r="B1428" s="6" t="s">
        <v>6659</v>
      </c>
      <c r="C1428" s="6"/>
      <c r="D1428" s="6"/>
      <c r="E1428" s="6" t="s">
        <v>6660</v>
      </c>
      <c r="F1428" s="7" t="s">
        <v>6661</v>
      </c>
      <c r="G1428" s="8" t="s">
        <v>48</v>
      </c>
      <c r="H1428" s="6" t="s">
        <v>27</v>
      </c>
      <c r="I1428" s="6" t="s">
        <v>6662</v>
      </c>
      <c r="J1428" s="6" t="s">
        <v>149</v>
      </c>
      <c r="K1428" s="8">
        <v>2016.0</v>
      </c>
      <c r="L1428" s="7" t="s">
        <v>30</v>
      </c>
      <c r="M1428" s="6"/>
      <c r="N1428" s="6"/>
      <c r="O1428" s="6"/>
      <c r="P1428" s="6"/>
      <c r="Q1428" s="14"/>
      <c r="R1428" s="3"/>
    </row>
    <row r="1429" ht="15.75" customHeight="1">
      <c r="A1429" s="4" t="s">
        <v>6663</v>
      </c>
      <c r="B1429" s="4" t="s">
        <v>6664</v>
      </c>
      <c r="C1429" s="3"/>
      <c r="D1429" s="3"/>
      <c r="E1429" s="4" t="s">
        <v>33</v>
      </c>
      <c r="F1429" s="9" t="str">
        <f>"https://doi.org/"&amp;M1429</f>
        <v>https://doi.org/10.3389/fmed.2022.832105</v>
      </c>
      <c r="G1429" s="10" t="s">
        <v>48</v>
      </c>
      <c r="H1429" s="10" t="s">
        <v>35</v>
      </c>
      <c r="I1429" s="4" t="s">
        <v>6665</v>
      </c>
      <c r="J1429" s="4" t="s">
        <v>33</v>
      </c>
      <c r="K1429" s="10">
        <v>2022.0</v>
      </c>
      <c r="L1429" s="3" t="s">
        <v>33</v>
      </c>
      <c r="M1429" s="4" t="s">
        <v>6666</v>
      </c>
      <c r="N1429" s="3"/>
      <c r="O1429" s="3"/>
      <c r="P1429" s="3"/>
      <c r="Q1429" s="3"/>
      <c r="R1429" s="3"/>
    </row>
    <row r="1430" ht="15.75" customHeight="1">
      <c r="A1430" s="6" t="s">
        <v>6667</v>
      </c>
      <c r="B1430" s="6" t="s">
        <v>6668</v>
      </c>
      <c r="C1430" s="6"/>
      <c r="D1430" s="6"/>
      <c r="E1430" s="6" t="s">
        <v>6669</v>
      </c>
      <c r="F1430" s="3"/>
      <c r="G1430" s="8" t="s">
        <v>48</v>
      </c>
      <c r="H1430" s="6" t="s">
        <v>27</v>
      </c>
      <c r="I1430" s="6" t="s">
        <v>6670</v>
      </c>
      <c r="J1430" s="6" t="s">
        <v>341</v>
      </c>
      <c r="K1430" s="8">
        <v>2022.0</v>
      </c>
      <c r="L1430" s="7" t="s">
        <v>30</v>
      </c>
      <c r="M1430" s="6"/>
      <c r="N1430" s="6"/>
      <c r="O1430" s="6"/>
      <c r="P1430" s="6"/>
      <c r="Q1430" s="6"/>
      <c r="R1430" s="6"/>
    </row>
    <row r="1431" ht="15.75" customHeight="1">
      <c r="A1431" s="6" t="s">
        <v>6671</v>
      </c>
      <c r="B1431" s="6" t="s">
        <v>6672</v>
      </c>
      <c r="C1431" s="6"/>
      <c r="D1431" s="6"/>
      <c r="E1431" s="6" t="s">
        <v>6673</v>
      </c>
      <c r="F1431" s="7" t="s">
        <v>6674</v>
      </c>
      <c r="G1431" s="8" t="s">
        <v>48</v>
      </c>
      <c r="H1431" s="6" t="s">
        <v>27</v>
      </c>
      <c r="I1431" s="6" t="s">
        <v>6675</v>
      </c>
      <c r="J1431" s="6" t="s">
        <v>231</v>
      </c>
      <c r="K1431" s="8">
        <v>2022.0</v>
      </c>
      <c r="L1431" s="7" t="s">
        <v>30</v>
      </c>
      <c r="M1431" s="6"/>
      <c r="N1431" s="6"/>
      <c r="O1431" s="6"/>
      <c r="P1431" s="6"/>
      <c r="Q1431" s="6"/>
      <c r="R1431" s="6"/>
    </row>
    <row r="1432" ht="15.75" customHeight="1">
      <c r="A1432" s="6" t="s">
        <v>6676</v>
      </c>
      <c r="B1432" s="6" t="s">
        <v>6677</v>
      </c>
      <c r="C1432" s="6"/>
      <c r="D1432" s="6"/>
      <c r="E1432" s="6" t="s">
        <v>6678</v>
      </c>
      <c r="F1432" s="7" t="s">
        <v>6679</v>
      </c>
      <c r="G1432" s="8" t="s">
        <v>108</v>
      </c>
      <c r="H1432" s="6" t="s">
        <v>27</v>
      </c>
      <c r="I1432" s="6" t="s">
        <v>6680</v>
      </c>
      <c r="J1432" s="6" t="s">
        <v>341</v>
      </c>
      <c r="K1432" s="8">
        <v>2023.0</v>
      </c>
      <c r="L1432" s="7" t="s">
        <v>30</v>
      </c>
      <c r="M1432" s="6"/>
      <c r="N1432" s="6"/>
      <c r="O1432" s="3"/>
      <c r="P1432" s="3"/>
      <c r="Q1432" s="6"/>
      <c r="R1432" s="6"/>
    </row>
    <row r="1433" ht="15.75" customHeight="1">
      <c r="A1433" s="6" t="s">
        <v>6681</v>
      </c>
      <c r="B1433" s="6" t="s">
        <v>6682</v>
      </c>
      <c r="C1433" s="6"/>
      <c r="D1433" s="6"/>
      <c r="E1433" s="6" t="s">
        <v>6683</v>
      </c>
      <c r="F1433" s="7" t="s">
        <v>6684</v>
      </c>
      <c r="G1433" s="8" t="s">
        <v>108</v>
      </c>
      <c r="H1433" s="6" t="s">
        <v>27</v>
      </c>
      <c r="I1433" s="6" t="s">
        <v>6685</v>
      </c>
      <c r="J1433" s="6" t="s">
        <v>341</v>
      </c>
      <c r="K1433" s="8">
        <v>1999.0</v>
      </c>
      <c r="L1433" s="7" t="s">
        <v>30</v>
      </c>
      <c r="M1433" s="3"/>
      <c r="N1433" s="3"/>
      <c r="O1433" s="3"/>
      <c r="P1433" s="3"/>
      <c r="Q1433" s="3"/>
      <c r="R1433" s="3"/>
    </row>
    <row r="1434" ht="15.75" customHeight="1">
      <c r="A1434" s="6" t="s">
        <v>6686</v>
      </c>
      <c r="B1434" s="6" t="s">
        <v>6687</v>
      </c>
      <c r="C1434" s="6"/>
      <c r="D1434" s="6"/>
      <c r="E1434" s="6" t="s">
        <v>6688</v>
      </c>
      <c r="F1434" s="7" t="s">
        <v>6689</v>
      </c>
      <c r="G1434" s="8" t="s">
        <v>108</v>
      </c>
      <c r="H1434" s="6" t="s">
        <v>27</v>
      </c>
      <c r="I1434" s="6" t="s">
        <v>6690</v>
      </c>
      <c r="J1434" s="6" t="s">
        <v>4629</v>
      </c>
      <c r="K1434" s="8">
        <v>2023.0</v>
      </c>
      <c r="L1434" s="7" t="s">
        <v>30</v>
      </c>
      <c r="M1434" s="6"/>
      <c r="N1434" s="6"/>
      <c r="O1434" s="6"/>
      <c r="P1434" s="6"/>
      <c r="Q1434" s="3"/>
      <c r="R1434" s="3"/>
    </row>
    <row r="1435" ht="15.75" customHeight="1">
      <c r="A1435" s="4" t="s">
        <v>6691</v>
      </c>
      <c r="B1435" s="4" t="s">
        <v>6692</v>
      </c>
      <c r="C1435" s="3"/>
      <c r="D1435" s="3"/>
      <c r="E1435" s="4" t="s">
        <v>33</v>
      </c>
      <c r="F1435" s="9" t="str">
        <f>"https://doi.org/"&amp;M1435</f>
        <v>https://doi.org/10.1155/2018/1015054</v>
      </c>
      <c r="G1435" s="10" t="s">
        <v>48</v>
      </c>
      <c r="H1435" s="10" t="s">
        <v>35</v>
      </c>
      <c r="I1435" s="4" t="s">
        <v>6693</v>
      </c>
      <c r="J1435" s="4" t="s">
        <v>33</v>
      </c>
      <c r="K1435" s="10">
        <v>2018.0</v>
      </c>
      <c r="L1435" s="3" t="s">
        <v>33</v>
      </c>
      <c r="M1435" s="4" t="s">
        <v>6694</v>
      </c>
      <c r="N1435" s="3"/>
      <c r="O1435" s="3"/>
      <c r="P1435" s="3"/>
      <c r="Q1435" s="3"/>
      <c r="R1435" s="3"/>
    </row>
    <row r="1436" ht="15.75" customHeight="1">
      <c r="A1436" s="4" t="s">
        <v>6695</v>
      </c>
      <c r="B1436" s="4" t="s">
        <v>6692</v>
      </c>
      <c r="C1436" s="3" t="s">
        <v>425</v>
      </c>
      <c r="D1436" s="4" t="s">
        <v>6696</v>
      </c>
      <c r="E1436" s="4" t="s">
        <v>6697</v>
      </c>
      <c r="F1436" s="5" t="str">
        <f>HYPERLINK("http://dx.doi.org/10.1155/2018/1015054","http://dx.doi.org/10.1155/2018/1015054")</f>
        <v>http://dx.doi.org/10.1155/2018/1015054</v>
      </c>
      <c r="G1436" s="3"/>
      <c r="H1436" s="3"/>
      <c r="I1436" s="3"/>
      <c r="J1436" s="3"/>
      <c r="K1436" s="3"/>
      <c r="L1436" s="3"/>
      <c r="M1436" s="3"/>
      <c r="N1436" s="3"/>
      <c r="O1436" s="3"/>
      <c r="P1436" s="3"/>
      <c r="Q1436" s="3"/>
      <c r="R1436" s="3"/>
    </row>
    <row r="1437" ht="15.75" customHeight="1">
      <c r="A1437" s="6" t="s">
        <v>6698</v>
      </c>
      <c r="B1437" s="6" t="s">
        <v>6699</v>
      </c>
      <c r="C1437" s="6"/>
      <c r="D1437" s="6"/>
      <c r="E1437" s="6" t="s">
        <v>6700</v>
      </c>
      <c r="F1437" s="7" t="s">
        <v>6701</v>
      </c>
      <c r="G1437" s="8" t="s">
        <v>48</v>
      </c>
      <c r="H1437" s="6" t="s">
        <v>27</v>
      </c>
      <c r="I1437" s="6" t="s">
        <v>6702</v>
      </c>
      <c r="J1437" s="6" t="s">
        <v>2465</v>
      </c>
      <c r="K1437" s="8">
        <v>2021.0</v>
      </c>
      <c r="L1437" s="7" t="s">
        <v>30</v>
      </c>
      <c r="M1437" s="6"/>
      <c r="N1437" s="6"/>
      <c r="O1437" s="6"/>
      <c r="P1437" s="6"/>
      <c r="Q1437" s="6"/>
      <c r="R1437" s="6"/>
    </row>
    <row r="1438" ht="15.75" customHeight="1">
      <c r="A1438" s="6" t="s">
        <v>6703</v>
      </c>
      <c r="B1438" s="6" t="s">
        <v>6704</v>
      </c>
      <c r="C1438" s="6"/>
      <c r="D1438" s="6"/>
      <c r="E1438" s="6" t="s">
        <v>6705</v>
      </c>
      <c r="F1438" s="7" t="s">
        <v>6706</v>
      </c>
      <c r="G1438" s="8" t="s">
        <v>41</v>
      </c>
      <c r="H1438" s="6" t="s">
        <v>27</v>
      </c>
      <c r="I1438" s="6" t="s">
        <v>6707</v>
      </c>
      <c r="J1438" s="6" t="s">
        <v>3441</v>
      </c>
      <c r="K1438" s="8">
        <v>2021.0</v>
      </c>
      <c r="L1438" s="7" t="s">
        <v>30</v>
      </c>
      <c r="M1438" s="6"/>
      <c r="N1438" s="3"/>
      <c r="O1438" s="3"/>
      <c r="P1438" s="3"/>
      <c r="Q1438" s="3"/>
      <c r="R1438" s="6"/>
    </row>
    <row r="1439" ht="15.75" customHeight="1">
      <c r="A1439" s="6" t="s">
        <v>6708</v>
      </c>
      <c r="B1439" s="6" t="s">
        <v>6709</v>
      </c>
      <c r="C1439" s="6"/>
      <c r="D1439" s="6"/>
      <c r="E1439" s="6" t="s">
        <v>6710</v>
      </c>
      <c r="F1439" s="7" t="s">
        <v>6711</v>
      </c>
      <c r="G1439" s="8" t="s">
        <v>48</v>
      </c>
      <c r="H1439" s="6" t="s">
        <v>27</v>
      </c>
      <c r="I1439" s="6" t="s">
        <v>6712</v>
      </c>
      <c r="J1439" s="6" t="s">
        <v>2465</v>
      </c>
      <c r="K1439" s="8">
        <v>2018.0</v>
      </c>
      <c r="L1439" s="7" t="s">
        <v>30</v>
      </c>
      <c r="M1439" s="6"/>
      <c r="N1439" s="6"/>
      <c r="O1439" s="6"/>
      <c r="P1439" s="6"/>
      <c r="Q1439" s="6"/>
      <c r="R1439" s="6"/>
    </row>
    <row r="1440" ht="15.75" customHeight="1">
      <c r="A1440" s="6" t="s">
        <v>6713</v>
      </c>
      <c r="B1440" s="6" t="s">
        <v>6714</v>
      </c>
      <c r="C1440" s="6"/>
      <c r="D1440" s="6"/>
      <c r="E1440" s="6" t="s">
        <v>6715</v>
      </c>
      <c r="F1440" s="7" t="s">
        <v>6716</v>
      </c>
      <c r="G1440" s="8" t="s">
        <v>108</v>
      </c>
      <c r="H1440" s="6" t="s">
        <v>27</v>
      </c>
      <c r="I1440" s="6" t="s">
        <v>6717</v>
      </c>
      <c r="J1440" s="6"/>
      <c r="K1440" s="8">
        <v>2008.0</v>
      </c>
      <c r="L1440" s="7" t="s">
        <v>30</v>
      </c>
      <c r="M1440" s="3"/>
      <c r="N1440" s="3"/>
      <c r="O1440" s="3"/>
      <c r="P1440" s="3"/>
      <c r="Q1440" s="3"/>
      <c r="R1440" s="3"/>
    </row>
    <row r="1441" ht="15.75" customHeight="1">
      <c r="A1441" s="4" t="s">
        <v>6718</v>
      </c>
      <c r="B1441" s="4" t="s">
        <v>6719</v>
      </c>
      <c r="C1441" s="3" t="s">
        <v>425</v>
      </c>
      <c r="D1441" s="4" t="s">
        <v>6720</v>
      </c>
      <c r="E1441" s="4" t="s">
        <v>6721</v>
      </c>
      <c r="F1441" s="5" t="str">
        <f>HYPERLINK("http://dx.doi.org/10.1001/jamapsychiatry.2019.0638","http://dx.doi.org/10.1001/jamapsychiatry.2019.0638")</f>
        <v>http://dx.doi.org/10.1001/jamapsychiatry.2019.0638</v>
      </c>
      <c r="G1441" s="3"/>
      <c r="H1441" s="3"/>
      <c r="I1441" s="3"/>
      <c r="J1441" s="3"/>
      <c r="K1441" s="3"/>
      <c r="L1441" s="3"/>
      <c r="M1441" s="3"/>
      <c r="N1441" s="3"/>
      <c r="O1441" s="3"/>
      <c r="P1441" s="3"/>
      <c r="Q1441" s="3"/>
      <c r="R1441" s="3"/>
    </row>
    <row r="1442" ht="15.75" customHeight="1">
      <c r="A1442" s="6" t="s">
        <v>6722</v>
      </c>
      <c r="B1442" s="6" t="s">
        <v>6723</v>
      </c>
      <c r="C1442" s="6"/>
      <c r="D1442" s="6"/>
      <c r="E1442" s="6" t="s">
        <v>6724</v>
      </c>
      <c r="F1442" s="7" t="s">
        <v>6725</v>
      </c>
      <c r="G1442" s="8" t="s">
        <v>108</v>
      </c>
      <c r="H1442" s="6" t="s">
        <v>27</v>
      </c>
      <c r="I1442" s="6" t="s">
        <v>6726</v>
      </c>
      <c r="J1442" s="6" t="s">
        <v>29</v>
      </c>
      <c r="K1442" s="8">
        <v>2005.0</v>
      </c>
      <c r="L1442" s="7" t="s">
        <v>30</v>
      </c>
      <c r="M1442" s="6"/>
      <c r="N1442" s="3"/>
      <c r="O1442" s="3"/>
      <c r="P1442" s="3"/>
      <c r="Q1442" s="3"/>
      <c r="R1442" s="3"/>
    </row>
    <row r="1443" ht="15.75" customHeight="1">
      <c r="A1443" s="6" t="s">
        <v>6727</v>
      </c>
      <c r="B1443" s="6" t="s">
        <v>6728</v>
      </c>
      <c r="C1443" s="6"/>
      <c r="D1443" s="6"/>
      <c r="E1443" s="6" t="s">
        <v>6729</v>
      </c>
      <c r="F1443" s="7" t="s">
        <v>6730</v>
      </c>
      <c r="G1443" s="8" t="s">
        <v>48</v>
      </c>
      <c r="H1443" s="6" t="s">
        <v>27</v>
      </c>
      <c r="I1443" s="6" t="s">
        <v>6731</v>
      </c>
      <c r="J1443" s="6" t="s">
        <v>341</v>
      </c>
      <c r="K1443" s="8">
        <v>2023.0</v>
      </c>
      <c r="L1443" s="7" t="s">
        <v>30</v>
      </c>
      <c r="M1443" s="6"/>
      <c r="N1443" s="6"/>
      <c r="O1443" s="6"/>
      <c r="P1443" s="6"/>
      <c r="Q1443" s="3"/>
      <c r="R1443" s="3"/>
    </row>
    <row r="1444" ht="15.75" customHeight="1">
      <c r="A1444" s="6" t="s">
        <v>6732</v>
      </c>
      <c r="B1444" s="6" t="s">
        <v>6733</v>
      </c>
      <c r="C1444" s="6"/>
      <c r="D1444" s="6"/>
      <c r="E1444" s="6" t="s">
        <v>6734</v>
      </c>
      <c r="F1444" s="7" t="s">
        <v>6735</v>
      </c>
      <c r="G1444" s="8" t="s">
        <v>108</v>
      </c>
      <c r="H1444" s="6" t="s">
        <v>27</v>
      </c>
      <c r="I1444" s="6" t="s">
        <v>6736</v>
      </c>
      <c r="J1444" s="3"/>
      <c r="K1444" s="8">
        <v>2022.0</v>
      </c>
      <c r="L1444" s="13" t="s">
        <v>30</v>
      </c>
      <c r="M1444" s="6"/>
      <c r="N1444" s="6"/>
      <c r="O1444" s="6"/>
      <c r="P1444" s="3"/>
      <c r="Q1444" s="6"/>
      <c r="R1444" s="3"/>
    </row>
    <row r="1445" ht="15.75" customHeight="1">
      <c r="A1445" s="6" t="s">
        <v>6737</v>
      </c>
      <c r="B1445" s="6" t="s">
        <v>6738</v>
      </c>
      <c r="C1445" s="6"/>
      <c r="D1445" s="6"/>
      <c r="E1445" s="6" t="s">
        <v>6739</v>
      </c>
      <c r="F1445" s="7" t="s">
        <v>6740</v>
      </c>
      <c r="G1445" s="8" t="s">
        <v>48</v>
      </c>
      <c r="H1445" s="6" t="s">
        <v>27</v>
      </c>
      <c r="I1445" s="6" t="s">
        <v>6741</v>
      </c>
      <c r="J1445" s="3"/>
      <c r="K1445" s="8">
        <v>2008.0</v>
      </c>
      <c r="L1445" s="7" t="s">
        <v>30</v>
      </c>
      <c r="M1445" s="3"/>
      <c r="N1445" s="6"/>
      <c r="O1445" s="6"/>
      <c r="P1445" s="6"/>
      <c r="Q1445" s="6"/>
      <c r="R1445" s="6"/>
    </row>
    <row r="1446" ht="15.75" customHeight="1">
      <c r="A1446" s="4" t="s">
        <v>6742</v>
      </c>
      <c r="B1446" s="4" t="s">
        <v>6743</v>
      </c>
      <c r="C1446" s="3"/>
      <c r="D1446" s="3"/>
      <c r="E1446" s="4" t="s">
        <v>33</v>
      </c>
      <c r="F1446" s="9" t="str">
        <f t="shared" ref="F1446:F1448" si="13">"https://doi.org/"&amp;M1446</f>
        <v>https://doi.org/10.3389/fpain.2022.1022767</v>
      </c>
      <c r="G1446" s="10" t="s">
        <v>48</v>
      </c>
      <c r="H1446" s="10" t="s">
        <v>35</v>
      </c>
      <c r="I1446" s="4" t="s">
        <v>6744</v>
      </c>
      <c r="J1446" s="4" t="s">
        <v>33</v>
      </c>
      <c r="K1446" s="10">
        <v>2022.0</v>
      </c>
      <c r="L1446" s="3" t="s">
        <v>33</v>
      </c>
      <c r="M1446" s="4" t="s">
        <v>6745</v>
      </c>
      <c r="N1446" s="3"/>
      <c r="O1446" s="3"/>
      <c r="P1446" s="3"/>
      <c r="Q1446" s="3"/>
      <c r="R1446" s="3"/>
    </row>
    <row r="1447" ht="15.75" customHeight="1">
      <c r="A1447" s="4" t="s">
        <v>6746</v>
      </c>
      <c r="B1447" s="4" t="s">
        <v>6747</v>
      </c>
      <c r="C1447" s="3"/>
      <c r="D1447" s="3"/>
      <c r="E1447" s="4" t="s">
        <v>33</v>
      </c>
      <c r="F1447" s="9" t="str">
        <f t="shared" si="13"/>
        <v>https://doi.org/10.1016/j.ajem.2020.04.013</v>
      </c>
      <c r="G1447" s="10" t="s">
        <v>48</v>
      </c>
      <c r="H1447" s="10" t="s">
        <v>35</v>
      </c>
      <c r="I1447" s="4" t="s">
        <v>6748</v>
      </c>
      <c r="J1447" s="4" t="s">
        <v>33</v>
      </c>
      <c r="K1447" s="10">
        <v>2021.0</v>
      </c>
      <c r="L1447" s="3" t="s">
        <v>33</v>
      </c>
      <c r="M1447" s="4" t="s">
        <v>6749</v>
      </c>
      <c r="N1447" s="3"/>
      <c r="O1447" s="3"/>
      <c r="P1447" s="3"/>
      <c r="Q1447" s="3"/>
      <c r="R1447" s="3"/>
    </row>
    <row r="1448" ht="15.75" customHeight="1">
      <c r="A1448" s="4" t="s">
        <v>6750</v>
      </c>
      <c r="B1448" s="4" t="s">
        <v>6751</v>
      </c>
      <c r="C1448" s="3"/>
      <c r="D1448" s="3"/>
      <c r="E1448" s="4" t="s">
        <v>33</v>
      </c>
      <c r="F1448" s="9" t="str">
        <f t="shared" si="13"/>
        <v>https://doi.org/10.2214/ajr.169.4.9308455</v>
      </c>
      <c r="G1448" s="10" t="s">
        <v>48</v>
      </c>
      <c r="H1448" s="10" t="s">
        <v>35</v>
      </c>
      <c r="I1448" s="4" t="s">
        <v>6752</v>
      </c>
      <c r="J1448" s="4" t="s">
        <v>33</v>
      </c>
      <c r="K1448" s="10">
        <v>1997.0</v>
      </c>
      <c r="L1448" s="3" t="s">
        <v>33</v>
      </c>
      <c r="M1448" s="4" t="s">
        <v>6753</v>
      </c>
      <c r="N1448" s="3"/>
      <c r="O1448" s="3"/>
      <c r="P1448" s="3"/>
      <c r="Q1448" s="3"/>
      <c r="R1448" s="3"/>
    </row>
    <row r="1449" ht="15.75" customHeight="1">
      <c r="A1449" s="6" t="s">
        <v>6754</v>
      </c>
      <c r="B1449" s="6" t="s">
        <v>6755</v>
      </c>
      <c r="C1449" s="6"/>
      <c r="D1449" s="6"/>
      <c r="E1449" s="6" t="s">
        <v>6756</v>
      </c>
      <c r="F1449" s="7" t="s">
        <v>1945</v>
      </c>
      <c r="G1449" s="8" t="s">
        <v>48</v>
      </c>
      <c r="H1449" s="6" t="s">
        <v>27</v>
      </c>
      <c r="I1449" s="6" t="s">
        <v>6757</v>
      </c>
      <c r="J1449" s="6" t="s">
        <v>149</v>
      </c>
      <c r="K1449" s="8">
        <v>2022.0</v>
      </c>
      <c r="L1449" s="7" t="s">
        <v>30</v>
      </c>
      <c r="M1449" s="6"/>
      <c r="N1449" s="6"/>
      <c r="O1449" s="6"/>
      <c r="P1449" s="3"/>
      <c r="Q1449" s="6"/>
      <c r="R1449" s="6"/>
    </row>
    <row r="1450" ht="15.75" customHeight="1">
      <c r="A1450" s="6" t="s">
        <v>6758</v>
      </c>
      <c r="B1450" s="6" t="s">
        <v>6759</v>
      </c>
      <c r="C1450" s="6"/>
      <c r="D1450" s="6"/>
      <c r="E1450" s="6" t="s">
        <v>6760</v>
      </c>
      <c r="F1450" s="7" t="s">
        <v>6761</v>
      </c>
      <c r="G1450" s="8" t="s">
        <v>108</v>
      </c>
      <c r="H1450" s="6" t="s">
        <v>27</v>
      </c>
      <c r="I1450" s="6" t="s">
        <v>6762</v>
      </c>
      <c r="J1450" s="6"/>
      <c r="K1450" s="8">
        <v>2012.0</v>
      </c>
      <c r="L1450" s="7" t="s">
        <v>30</v>
      </c>
      <c r="M1450" s="3"/>
      <c r="N1450" s="3"/>
      <c r="O1450" s="3"/>
      <c r="P1450" s="3"/>
      <c r="Q1450" s="3"/>
      <c r="R1450" s="3"/>
    </row>
    <row r="1451" ht="15.75" customHeight="1">
      <c r="A1451" s="6" t="s">
        <v>6763</v>
      </c>
      <c r="B1451" s="6" t="s">
        <v>6764</v>
      </c>
      <c r="C1451" s="6"/>
      <c r="D1451" s="6"/>
      <c r="E1451" s="6" t="s">
        <v>6765</v>
      </c>
      <c r="F1451" s="7" t="s">
        <v>6766</v>
      </c>
      <c r="G1451" s="8" t="s">
        <v>108</v>
      </c>
      <c r="H1451" s="6" t="s">
        <v>27</v>
      </c>
      <c r="I1451" s="6" t="s">
        <v>6767</v>
      </c>
      <c r="J1451" s="6" t="s">
        <v>29</v>
      </c>
      <c r="K1451" s="8">
        <v>2023.0</v>
      </c>
      <c r="L1451" s="7" t="s">
        <v>30</v>
      </c>
      <c r="M1451" s="6"/>
      <c r="N1451" s="6"/>
      <c r="O1451" s="3"/>
      <c r="P1451" s="3"/>
      <c r="Q1451" s="6"/>
      <c r="R1451" s="6"/>
    </row>
    <row r="1452" ht="15.75" customHeight="1">
      <c r="A1452" s="6" t="s">
        <v>5046</v>
      </c>
      <c r="B1452" s="6" t="s">
        <v>6768</v>
      </c>
      <c r="C1452" s="6"/>
      <c r="D1452" s="6"/>
      <c r="E1452" s="6" t="s">
        <v>6769</v>
      </c>
      <c r="F1452" s="3"/>
      <c r="G1452" s="8" t="s">
        <v>108</v>
      </c>
      <c r="H1452" s="6" t="s">
        <v>27</v>
      </c>
      <c r="I1452" s="6" t="s">
        <v>6770</v>
      </c>
      <c r="J1452" s="6"/>
      <c r="K1452" s="8">
        <v>2012.0</v>
      </c>
      <c r="L1452" s="7" t="s">
        <v>30</v>
      </c>
      <c r="M1452" s="3"/>
      <c r="N1452" s="3"/>
      <c r="O1452" s="3"/>
      <c r="P1452" s="6"/>
      <c r="Q1452" s="3"/>
      <c r="R1452" s="3"/>
    </row>
    <row r="1453" ht="15.75" customHeight="1">
      <c r="A1453" s="6" t="s">
        <v>6771</v>
      </c>
      <c r="B1453" s="6" t="s">
        <v>6772</v>
      </c>
      <c r="C1453" s="6"/>
      <c r="D1453" s="6"/>
      <c r="E1453" s="6" t="s">
        <v>6773</v>
      </c>
      <c r="F1453" s="7" t="s">
        <v>6774</v>
      </c>
      <c r="G1453" s="8" t="s">
        <v>108</v>
      </c>
      <c r="H1453" s="6" t="s">
        <v>27</v>
      </c>
      <c r="I1453" s="6" t="s">
        <v>6775</v>
      </c>
      <c r="J1453" s="3"/>
      <c r="K1453" s="8">
        <v>2018.0</v>
      </c>
      <c r="L1453" s="7" t="s">
        <v>30</v>
      </c>
      <c r="M1453" s="6"/>
      <c r="N1453" s="6"/>
      <c r="O1453" s="6"/>
      <c r="P1453" s="3"/>
      <c r="Q1453" s="6"/>
      <c r="R1453" s="6"/>
    </row>
    <row r="1454" ht="15.75" customHeight="1">
      <c r="A1454" s="6" t="s">
        <v>6776</v>
      </c>
      <c r="B1454" s="6" t="s">
        <v>6777</v>
      </c>
      <c r="C1454" s="6"/>
      <c r="D1454" s="6"/>
      <c r="E1454" s="6" t="s">
        <v>6778</v>
      </c>
      <c r="F1454" s="7" t="s">
        <v>6779</v>
      </c>
      <c r="G1454" s="8" t="s">
        <v>48</v>
      </c>
      <c r="H1454" s="6" t="s">
        <v>27</v>
      </c>
      <c r="I1454" s="6" t="s">
        <v>6780</v>
      </c>
      <c r="J1454" s="6"/>
      <c r="K1454" s="8">
        <v>2012.0</v>
      </c>
      <c r="L1454" s="7" t="s">
        <v>30</v>
      </c>
      <c r="M1454" s="6"/>
      <c r="N1454" s="6"/>
      <c r="O1454" s="6"/>
      <c r="P1454" s="6"/>
      <c r="Q1454" s="6"/>
      <c r="R1454" s="6"/>
    </row>
    <row r="1455" ht="15.75" customHeight="1">
      <c r="A1455" s="6" t="s">
        <v>6781</v>
      </c>
      <c r="B1455" s="6" t="s">
        <v>6777</v>
      </c>
      <c r="C1455" s="6"/>
      <c r="D1455" s="6"/>
      <c r="E1455" s="6" t="s">
        <v>6782</v>
      </c>
      <c r="F1455" s="7" t="s">
        <v>6783</v>
      </c>
      <c r="G1455" s="8" t="s">
        <v>48</v>
      </c>
      <c r="H1455" s="6" t="s">
        <v>27</v>
      </c>
      <c r="I1455" s="6" t="s">
        <v>6784</v>
      </c>
      <c r="J1455" s="3"/>
      <c r="K1455" s="8">
        <v>2005.0</v>
      </c>
      <c r="L1455" s="7" t="s">
        <v>30</v>
      </c>
      <c r="M1455" s="3"/>
      <c r="N1455" s="6"/>
      <c r="O1455" s="6"/>
      <c r="P1455" s="6"/>
      <c r="Q1455" s="6"/>
      <c r="R1455" s="6"/>
    </row>
    <row r="1456" ht="15.75" customHeight="1">
      <c r="A1456" s="6" t="s">
        <v>6785</v>
      </c>
      <c r="B1456" s="6" t="s">
        <v>6786</v>
      </c>
      <c r="C1456" s="6"/>
      <c r="D1456" s="6"/>
      <c r="E1456" s="6" t="s">
        <v>6787</v>
      </c>
      <c r="F1456" s="7" t="s">
        <v>6788</v>
      </c>
      <c r="G1456" s="8" t="s">
        <v>108</v>
      </c>
      <c r="H1456" s="6" t="s">
        <v>27</v>
      </c>
      <c r="I1456" s="6" t="s">
        <v>6789</v>
      </c>
      <c r="J1456" s="6" t="s">
        <v>438</v>
      </c>
      <c r="K1456" s="8">
        <v>2020.0</v>
      </c>
      <c r="L1456" s="7" t="s">
        <v>30</v>
      </c>
      <c r="M1456" s="6"/>
      <c r="N1456" s="6"/>
      <c r="O1456" s="3"/>
      <c r="P1456" s="3"/>
      <c r="Q1456" s="3"/>
      <c r="R1456" s="3"/>
    </row>
    <row r="1457" ht="15.75" customHeight="1">
      <c r="A1457" s="6" t="s">
        <v>6790</v>
      </c>
      <c r="B1457" s="6" t="s">
        <v>6791</v>
      </c>
      <c r="C1457" s="6"/>
      <c r="D1457" s="6"/>
      <c r="E1457" s="6" t="s">
        <v>6792</v>
      </c>
      <c r="F1457" s="7" t="s">
        <v>6793</v>
      </c>
      <c r="G1457" s="8" t="s">
        <v>108</v>
      </c>
      <c r="H1457" s="6" t="s">
        <v>27</v>
      </c>
      <c r="I1457" s="6" t="s">
        <v>6794</v>
      </c>
      <c r="J1457" s="6" t="s">
        <v>149</v>
      </c>
      <c r="K1457" s="8">
        <v>2020.0</v>
      </c>
      <c r="L1457" s="7" t="s">
        <v>30</v>
      </c>
      <c r="M1457" s="6"/>
      <c r="N1457" s="6"/>
      <c r="O1457" s="6"/>
      <c r="P1457" s="3"/>
      <c r="Q1457" s="3"/>
      <c r="R1457" s="3"/>
    </row>
    <row r="1458" ht="15.75" customHeight="1">
      <c r="A1458" s="6" t="s">
        <v>6795</v>
      </c>
      <c r="B1458" s="6" t="s">
        <v>6796</v>
      </c>
      <c r="C1458" s="6"/>
      <c r="D1458" s="6"/>
      <c r="E1458" s="6" t="s">
        <v>6797</v>
      </c>
      <c r="F1458" s="7" t="s">
        <v>6798</v>
      </c>
      <c r="G1458" s="8" t="s">
        <v>108</v>
      </c>
      <c r="H1458" s="6" t="s">
        <v>27</v>
      </c>
      <c r="I1458" s="6" t="s">
        <v>6799</v>
      </c>
      <c r="J1458" s="6" t="s">
        <v>29</v>
      </c>
      <c r="K1458" s="8">
        <v>2021.0</v>
      </c>
      <c r="L1458" s="7" t="s">
        <v>30</v>
      </c>
      <c r="M1458" s="6"/>
      <c r="N1458" s="6"/>
      <c r="O1458" s="6"/>
      <c r="P1458" s="6"/>
      <c r="Q1458" s="3"/>
      <c r="R1458" s="3"/>
    </row>
    <row r="1459" ht="15.75" customHeight="1">
      <c r="A1459" s="6" t="s">
        <v>6800</v>
      </c>
      <c r="B1459" s="6" t="s">
        <v>6801</v>
      </c>
      <c r="C1459" s="6"/>
      <c r="D1459" s="6"/>
      <c r="E1459" s="6" t="s">
        <v>6802</v>
      </c>
      <c r="F1459" s="7" t="s">
        <v>6803</v>
      </c>
      <c r="G1459" s="8" t="s">
        <v>108</v>
      </c>
      <c r="H1459" s="6" t="s">
        <v>27</v>
      </c>
      <c r="I1459" s="6" t="s">
        <v>6804</v>
      </c>
      <c r="J1459" s="6" t="s">
        <v>3441</v>
      </c>
      <c r="K1459" s="8">
        <v>2023.0</v>
      </c>
      <c r="L1459" s="7" t="s">
        <v>30</v>
      </c>
      <c r="M1459" s="3"/>
      <c r="N1459" s="3"/>
      <c r="O1459" s="6"/>
      <c r="P1459" s="6"/>
      <c r="Q1459" s="3"/>
      <c r="R1459" s="3"/>
    </row>
    <row r="1460" ht="15.75" customHeight="1">
      <c r="A1460" s="6" t="s">
        <v>6805</v>
      </c>
      <c r="B1460" s="6" t="s">
        <v>6806</v>
      </c>
      <c r="C1460" s="6"/>
      <c r="D1460" s="6"/>
      <c r="E1460" s="6" t="s">
        <v>6807</v>
      </c>
      <c r="F1460" s="7" t="s">
        <v>755</v>
      </c>
      <c r="G1460" s="8" t="s">
        <v>48</v>
      </c>
      <c r="H1460" s="6" t="s">
        <v>27</v>
      </c>
      <c r="I1460" s="6" t="s">
        <v>6808</v>
      </c>
      <c r="J1460" s="6" t="s">
        <v>29</v>
      </c>
      <c r="K1460" s="8">
        <v>2018.0</v>
      </c>
      <c r="L1460" s="7" t="s">
        <v>30</v>
      </c>
      <c r="M1460" s="6"/>
      <c r="N1460" s="6"/>
      <c r="O1460" s="6"/>
      <c r="P1460" s="6"/>
      <c r="Q1460" s="3"/>
      <c r="R1460" s="6"/>
    </row>
    <row r="1461" ht="15.75" customHeight="1">
      <c r="A1461" s="6" t="s">
        <v>6809</v>
      </c>
      <c r="B1461" s="6" t="s">
        <v>6810</v>
      </c>
      <c r="C1461" s="6"/>
      <c r="D1461" s="6"/>
      <c r="E1461" s="6" t="s">
        <v>6811</v>
      </c>
      <c r="F1461" s="3"/>
      <c r="G1461" s="8" t="s">
        <v>41</v>
      </c>
      <c r="H1461" s="6" t="s">
        <v>27</v>
      </c>
      <c r="I1461" s="6" t="s">
        <v>6812</v>
      </c>
      <c r="J1461" s="6" t="s">
        <v>149</v>
      </c>
      <c r="K1461" s="8">
        <v>2018.0</v>
      </c>
      <c r="L1461" s="7" t="s">
        <v>30</v>
      </c>
      <c r="M1461" s="6"/>
      <c r="N1461" s="6"/>
      <c r="O1461" s="6"/>
      <c r="P1461" s="6"/>
      <c r="Q1461" s="6"/>
      <c r="R1461" s="6"/>
    </row>
    <row r="1462" ht="15.75" customHeight="1">
      <c r="A1462" s="4" t="s">
        <v>6813</v>
      </c>
      <c r="B1462" s="4" t="s">
        <v>6814</v>
      </c>
      <c r="C1462" s="3"/>
      <c r="D1462" s="3"/>
      <c r="E1462" s="4" t="s">
        <v>6815</v>
      </c>
      <c r="F1462" s="9" t="s">
        <v>6816</v>
      </c>
      <c r="G1462" s="4" t="s">
        <v>48</v>
      </c>
      <c r="H1462" s="4" t="s">
        <v>261</v>
      </c>
      <c r="I1462" s="4" t="s">
        <v>5578</v>
      </c>
      <c r="J1462" s="4" t="s">
        <v>149</v>
      </c>
      <c r="K1462" s="10">
        <v>2022.0</v>
      </c>
      <c r="L1462" s="3"/>
      <c r="M1462" s="4" t="s">
        <v>263</v>
      </c>
      <c r="N1462" s="3"/>
      <c r="O1462" s="3"/>
      <c r="P1462" s="4" t="s">
        <v>8</v>
      </c>
      <c r="Q1462" s="4" t="s">
        <v>264</v>
      </c>
      <c r="R1462" s="3"/>
    </row>
    <row r="1463" ht="15.75" customHeight="1">
      <c r="A1463" s="6" t="s">
        <v>6817</v>
      </c>
      <c r="B1463" s="6" t="s">
        <v>6818</v>
      </c>
      <c r="C1463" s="6"/>
      <c r="D1463" s="6"/>
      <c r="E1463" s="6" t="s">
        <v>6819</v>
      </c>
      <c r="F1463" s="7" t="s">
        <v>6820</v>
      </c>
      <c r="G1463" s="8" t="s">
        <v>108</v>
      </c>
      <c r="H1463" s="6" t="s">
        <v>27</v>
      </c>
      <c r="I1463" s="6" t="s">
        <v>6821</v>
      </c>
      <c r="J1463" s="3"/>
      <c r="K1463" s="8">
        <v>2018.0</v>
      </c>
      <c r="L1463" s="13" t="s">
        <v>30</v>
      </c>
      <c r="M1463" s="6"/>
      <c r="N1463" s="6"/>
      <c r="O1463" s="6"/>
      <c r="P1463" s="6"/>
      <c r="Q1463" s="6"/>
      <c r="R1463" s="6"/>
    </row>
    <row r="1464" ht="15.75" customHeight="1">
      <c r="A1464" s="6" t="s">
        <v>6822</v>
      </c>
      <c r="B1464" s="6" t="s">
        <v>6823</v>
      </c>
      <c r="C1464" s="6"/>
      <c r="D1464" s="6"/>
      <c r="E1464" s="6" t="s">
        <v>6824</v>
      </c>
      <c r="F1464" s="7" t="s">
        <v>6825</v>
      </c>
      <c r="G1464" s="8" t="s">
        <v>108</v>
      </c>
      <c r="H1464" s="6" t="s">
        <v>27</v>
      </c>
      <c r="I1464" s="6" t="s">
        <v>6826</v>
      </c>
      <c r="J1464" s="6" t="s">
        <v>149</v>
      </c>
      <c r="K1464" s="8">
        <v>2017.0</v>
      </c>
      <c r="L1464" s="7" t="s">
        <v>30</v>
      </c>
      <c r="M1464" s="3"/>
      <c r="N1464" s="3"/>
      <c r="O1464" s="3"/>
      <c r="P1464" s="3"/>
      <c r="Q1464" s="3"/>
      <c r="R1464" s="3"/>
    </row>
    <row r="1465" ht="15.75" customHeight="1">
      <c r="A1465" s="4" t="s">
        <v>6827</v>
      </c>
      <c r="B1465" s="4" t="s">
        <v>6828</v>
      </c>
      <c r="C1465" s="3"/>
      <c r="D1465" s="3"/>
      <c r="E1465" s="4" t="s">
        <v>6829</v>
      </c>
      <c r="F1465" s="9" t="s">
        <v>6830</v>
      </c>
      <c r="G1465" s="4" t="s">
        <v>41</v>
      </c>
      <c r="H1465" s="4" t="s">
        <v>261</v>
      </c>
      <c r="I1465" s="4" t="s">
        <v>487</v>
      </c>
      <c r="J1465" s="4" t="s">
        <v>488</v>
      </c>
      <c r="K1465" s="10">
        <v>2011.0</v>
      </c>
      <c r="L1465" s="3"/>
      <c r="M1465" s="4" t="s">
        <v>263</v>
      </c>
      <c r="N1465" s="3"/>
      <c r="O1465" s="3"/>
      <c r="P1465" s="4" t="s">
        <v>8</v>
      </c>
      <c r="Q1465" s="18" t="s">
        <v>489</v>
      </c>
      <c r="R1465" s="3"/>
    </row>
    <row r="1466" ht="15.75" customHeight="1">
      <c r="A1466" s="4" t="s">
        <v>6831</v>
      </c>
      <c r="B1466" s="4" t="s">
        <v>6832</v>
      </c>
      <c r="C1466" s="3"/>
      <c r="D1466" s="3"/>
      <c r="E1466" s="10" t="s">
        <v>33</v>
      </c>
      <c r="F1466" s="9" t="str">
        <f>"https://doi.org/"&amp;M1466</f>
        <v>https://doi.org/10.1038/sj.mp.4000766</v>
      </c>
      <c r="G1466" s="10" t="s">
        <v>41</v>
      </c>
      <c r="H1466" s="10" t="s">
        <v>35</v>
      </c>
      <c r="I1466" s="4" t="s">
        <v>6833</v>
      </c>
      <c r="J1466" s="10" t="s">
        <v>33</v>
      </c>
      <c r="K1466" s="10">
        <v>2000.0</v>
      </c>
      <c r="L1466" s="4" t="s">
        <v>33</v>
      </c>
      <c r="M1466" s="4" t="s">
        <v>6834</v>
      </c>
      <c r="N1466" s="26"/>
      <c r="O1466" s="3"/>
      <c r="P1466" s="3"/>
      <c r="Q1466" s="12"/>
      <c r="R1466" s="3"/>
    </row>
    <row r="1467" ht="15.75" customHeight="1">
      <c r="A1467" s="4" t="s">
        <v>6835</v>
      </c>
      <c r="B1467" s="4" t="s">
        <v>6836</v>
      </c>
      <c r="C1467" s="3"/>
      <c r="D1467" s="3"/>
      <c r="E1467" s="4" t="s">
        <v>6837</v>
      </c>
      <c r="F1467" s="9" t="s">
        <v>6838</v>
      </c>
      <c r="G1467" s="4" t="s">
        <v>260</v>
      </c>
      <c r="H1467" s="4" t="s">
        <v>261</v>
      </c>
      <c r="I1467" s="4" t="s">
        <v>4116</v>
      </c>
      <c r="J1467" s="4" t="s">
        <v>488</v>
      </c>
      <c r="K1467" s="10">
        <v>2017.0</v>
      </c>
      <c r="L1467" s="3"/>
      <c r="M1467" s="4" t="s">
        <v>263</v>
      </c>
      <c r="N1467" s="3"/>
      <c r="O1467" s="3"/>
      <c r="P1467" s="4" t="s">
        <v>8</v>
      </c>
      <c r="Q1467" s="4" t="s">
        <v>489</v>
      </c>
      <c r="R1467" s="3"/>
    </row>
    <row r="1468" ht="15.75" customHeight="1">
      <c r="A1468" s="6" t="s">
        <v>6839</v>
      </c>
      <c r="B1468" s="6" t="s">
        <v>6840</v>
      </c>
      <c r="C1468" s="6"/>
      <c r="D1468" s="6"/>
      <c r="E1468" s="6" t="s">
        <v>6841</v>
      </c>
      <c r="F1468" s="7" t="s">
        <v>6842</v>
      </c>
      <c r="G1468" s="8" t="s">
        <v>108</v>
      </c>
      <c r="H1468" s="6" t="s">
        <v>27</v>
      </c>
      <c r="I1468" s="6" t="s">
        <v>6843</v>
      </c>
      <c r="J1468" s="6"/>
      <c r="K1468" s="8">
        <v>2019.0</v>
      </c>
      <c r="L1468" s="13" t="s">
        <v>30</v>
      </c>
      <c r="M1468" s="3"/>
      <c r="N1468" s="3"/>
      <c r="O1468" s="3"/>
      <c r="P1468" s="3"/>
      <c r="Q1468" s="3"/>
      <c r="R1468" s="3"/>
    </row>
    <row r="1469" ht="15.75" customHeight="1">
      <c r="A1469" s="4" t="s">
        <v>6844</v>
      </c>
      <c r="B1469" s="4" t="s">
        <v>6845</v>
      </c>
      <c r="C1469" s="4" t="s">
        <v>6846</v>
      </c>
      <c r="D1469" s="4" t="s">
        <v>6847</v>
      </c>
      <c r="E1469" s="4" t="s">
        <v>6848</v>
      </c>
      <c r="F1469" s="5" t="str">
        <f>HYPERLINK("http://dx.doi.org/10.1542/peds.99.4.555","http://dx.doi.org/10.1542/peds.99.4.555")</f>
        <v>http://dx.doi.org/10.1542/peds.99.4.555</v>
      </c>
      <c r="G1469" s="3"/>
      <c r="H1469" s="3"/>
      <c r="I1469" s="3"/>
      <c r="J1469" s="3"/>
      <c r="K1469" s="3"/>
      <c r="L1469" s="3"/>
      <c r="M1469" s="3"/>
      <c r="N1469" s="3"/>
      <c r="O1469" s="3"/>
      <c r="P1469" s="3"/>
      <c r="Q1469" s="3"/>
      <c r="R1469" s="3"/>
    </row>
    <row r="1470" ht="15.75" customHeight="1">
      <c r="A1470" s="6" t="s">
        <v>97</v>
      </c>
      <c r="B1470" s="6" t="s">
        <v>6849</v>
      </c>
      <c r="C1470" s="6"/>
      <c r="D1470" s="6"/>
      <c r="E1470" s="6" t="s">
        <v>6850</v>
      </c>
      <c r="F1470" s="7" t="s">
        <v>6851</v>
      </c>
      <c r="G1470" s="8" t="s">
        <v>48</v>
      </c>
      <c r="H1470" s="6" t="s">
        <v>27</v>
      </c>
      <c r="I1470" s="6" t="s">
        <v>6852</v>
      </c>
      <c r="J1470" s="6" t="s">
        <v>4040</v>
      </c>
      <c r="K1470" s="8">
        <v>2023.0</v>
      </c>
      <c r="L1470" s="7" t="s">
        <v>30</v>
      </c>
      <c r="M1470" s="6"/>
      <c r="N1470" s="6"/>
      <c r="O1470" s="6"/>
      <c r="P1470" s="6"/>
      <c r="Q1470" s="6"/>
      <c r="R1470" s="3"/>
    </row>
    <row r="1471" ht="15.75" customHeight="1">
      <c r="A1471" s="6" t="s">
        <v>6853</v>
      </c>
      <c r="B1471" s="6" t="s">
        <v>6854</v>
      </c>
      <c r="C1471" s="6"/>
      <c r="D1471" s="6"/>
      <c r="E1471" s="6" t="s">
        <v>6855</v>
      </c>
      <c r="F1471" s="7" t="s">
        <v>6856</v>
      </c>
      <c r="G1471" s="8" t="s">
        <v>48</v>
      </c>
      <c r="H1471" s="6" t="s">
        <v>27</v>
      </c>
      <c r="I1471" s="6" t="s">
        <v>6857</v>
      </c>
      <c r="J1471" s="6" t="s">
        <v>6858</v>
      </c>
      <c r="K1471" s="8">
        <v>2015.0</v>
      </c>
      <c r="L1471" s="7" t="s">
        <v>30</v>
      </c>
      <c r="M1471" s="6"/>
      <c r="N1471" s="6"/>
      <c r="O1471" s="6"/>
      <c r="P1471" s="6"/>
      <c r="Q1471" s="6"/>
      <c r="R1471" s="6"/>
    </row>
    <row r="1472" ht="15.75" customHeight="1">
      <c r="A1472" s="4" t="s">
        <v>6859</v>
      </c>
      <c r="B1472" s="4" t="s">
        <v>6860</v>
      </c>
      <c r="C1472" s="3"/>
      <c r="D1472" s="3"/>
      <c r="E1472" s="4" t="s">
        <v>6861</v>
      </c>
      <c r="F1472" s="9" t="s">
        <v>6862</v>
      </c>
      <c r="G1472" s="4" t="s">
        <v>214</v>
      </c>
      <c r="H1472" s="4" t="s">
        <v>261</v>
      </c>
      <c r="I1472" s="4" t="s">
        <v>6863</v>
      </c>
      <c r="J1472" s="4" t="s">
        <v>488</v>
      </c>
      <c r="K1472" s="10">
        <v>2014.0</v>
      </c>
      <c r="L1472" s="3"/>
      <c r="M1472" s="4" t="s">
        <v>263</v>
      </c>
      <c r="N1472" s="3"/>
      <c r="O1472" s="3"/>
      <c r="P1472" s="4" t="s">
        <v>8</v>
      </c>
      <c r="Q1472" s="4" t="s">
        <v>6864</v>
      </c>
      <c r="R1472" s="3"/>
    </row>
    <row r="1473" ht="15.75" customHeight="1">
      <c r="A1473" s="6" t="s">
        <v>6865</v>
      </c>
      <c r="B1473" s="6" t="s">
        <v>6866</v>
      </c>
      <c r="C1473" s="6"/>
      <c r="D1473" s="6"/>
      <c r="E1473" s="6" t="s">
        <v>6867</v>
      </c>
      <c r="F1473" s="7" t="s">
        <v>6868</v>
      </c>
      <c r="G1473" s="8" t="s">
        <v>108</v>
      </c>
      <c r="H1473" s="6" t="s">
        <v>27</v>
      </c>
      <c r="I1473" s="6" t="s">
        <v>6869</v>
      </c>
      <c r="J1473" s="6" t="s">
        <v>29</v>
      </c>
      <c r="K1473" s="8">
        <v>2021.0</v>
      </c>
      <c r="L1473" s="7" t="s">
        <v>30</v>
      </c>
      <c r="M1473" s="6"/>
      <c r="N1473" s="6"/>
      <c r="O1473" s="6"/>
      <c r="P1473" s="6"/>
      <c r="Q1473" s="6"/>
      <c r="R1473" s="6"/>
    </row>
    <row r="1474" ht="15.75" customHeight="1">
      <c r="A1474" s="6" t="s">
        <v>6870</v>
      </c>
      <c r="B1474" s="6" t="s">
        <v>6871</v>
      </c>
      <c r="C1474" s="6"/>
      <c r="D1474" s="6"/>
      <c r="E1474" s="6" t="s">
        <v>6872</v>
      </c>
      <c r="F1474" s="7" t="s">
        <v>6873</v>
      </c>
      <c r="G1474" s="8" t="s">
        <v>108</v>
      </c>
      <c r="H1474" s="6" t="s">
        <v>27</v>
      </c>
      <c r="I1474" s="6" t="s">
        <v>6874</v>
      </c>
      <c r="J1474" s="6" t="s">
        <v>29</v>
      </c>
      <c r="K1474" s="8">
        <v>2022.0</v>
      </c>
      <c r="L1474" s="7" t="s">
        <v>30</v>
      </c>
      <c r="M1474" s="3"/>
      <c r="N1474" s="6"/>
      <c r="O1474" s="3"/>
      <c r="P1474" s="3"/>
      <c r="Q1474" s="3"/>
      <c r="R1474" s="6"/>
    </row>
    <row r="1475" ht="15.75" customHeight="1">
      <c r="A1475" s="6" t="s">
        <v>6875</v>
      </c>
      <c r="B1475" s="6" t="s">
        <v>6876</v>
      </c>
      <c r="C1475" s="6"/>
      <c r="D1475" s="6"/>
      <c r="E1475" s="6" t="s">
        <v>6877</v>
      </c>
      <c r="F1475" s="7" t="s">
        <v>6878</v>
      </c>
      <c r="G1475" s="8" t="s">
        <v>108</v>
      </c>
      <c r="H1475" s="6" t="s">
        <v>27</v>
      </c>
      <c r="I1475" s="6" t="s">
        <v>6879</v>
      </c>
      <c r="J1475" s="6" t="s">
        <v>29</v>
      </c>
      <c r="K1475" s="8">
        <v>2019.0</v>
      </c>
      <c r="L1475" s="7" t="s">
        <v>30</v>
      </c>
      <c r="M1475" s="6"/>
      <c r="N1475" s="6"/>
      <c r="O1475" s="6"/>
      <c r="P1475" s="6"/>
      <c r="Q1475" s="6"/>
      <c r="R1475" s="6"/>
    </row>
    <row r="1476" ht="15.75" customHeight="1">
      <c r="A1476" s="4" t="s">
        <v>6880</v>
      </c>
      <c r="B1476" s="4" t="s">
        <v>6881</v>
      </c>
      <c r="C1476" s="3"/>
      <c r="D1476" s="3"/>
      <c r="E1476" s="4" t="s">
        <v>6882</v>
      </c>
      <c r="F1476" s="3"/>
      <c r="G1476" s="4" t="s">
        <v>41</v>
      </c>
      <c r="H1476" s="4" t="s">
        <v>261</v>
      </c>
      <c r="I1476" s="3"/>
      <c r="J1476" s="4" t="s">
        <v>295</v>
      </c>
      <c r="K1476" s="10">
        <v>2011.0</v>
      </c>
      <c r="L1476" s="3"/>
      <c r="M1476" s="4" t="s">
        <v>586</v>
      </c>
      <c r="N1476" s="3"/>
      <c r="O1476" s="3"/>
      <c r="P1476" s="4" t="s">
        <v>587</v>
      </c>
      <c r="Q1476" s="18" t="s">
        <v>588</v>
      </c>
      <c r="R1476" s="3"/>
    </row>
    <row r="1477" ht="15.75" customHeight="1">
      <c r="A1477" s="6" t="s">
        <v>6883</v>
      </c>
      <c r="B1477" s="6" t="s">
        <v>6884</v>
      </c>
      <c r="C1477" s="6"/>
      <c r="D1477" s="6"/>
      <c r="E1477" s="6" t="s">
        <v>6885</v>
      </c>
      <c r="F1477" s="7" t="s">
        <v>6886</v>
      </c>
      <c r="G1477" s="8" t="s">
        <v>26</v>
      </c>
      <c r="H1477" s="6" t="s">
        <v>27</v>
      </c>
      <c r="I1477" s="6" t="s">
        <v>6887</v>
      </c>
      <c r="J1477" s="6" t="s">
        <v>231</v>
      </c>
      <c r="K1477" s="8">
        <v>2021.0</v>
      </c>
      <c r="L1477" s="7" t="s">
        <v>30</v>
      </c>
      <c r="M1477" s="3"/>
      <c r="N1477" s="3"/>
      <c r="O1477" s="3"/>
      <c r="P1477" s="3"/>
      <c r="Q1477" s="3"/>
      <c r="R1477" s="3"/>
    </row>
    <row r="1478" ht="15.75" customHeight="1">
      <c r="A1478" s="6" t="s">
        <v>6888</v>
      </c>
      <c r="B1478" s="6" t="s">
        <v>6889</v>
      </c>
      <c r="C1478" s="6"/>
      <c r="D1478" s="6"/>
      <c r="E1478" s="6" t="s">
        <v>6890</v>
      </c>
      <c r="F1478" s="7" t="s">
        <v>6891</v>
      </c>
      <c r="G1478" s="8" t="s">
        <v>108</v>
      </c>
      <c r="H1478" s="6" t="s">
        <v>27</v>
      </c>
      <c r="I1478" s="6" t="s">
        <v>6892</v>
      </c>
      <c r="J1478" s="6" t="s">
        <v>29</v>
      </c>
      <c r="K1478" s="8">
        <v>2023.0</v>
      </c>
      <c r="L1478" s="7" t="s">
        <v>30</v>
      </c>
      <c r="M1478" s="6"/>
      <c r="N1478" s="6"/>
      <c r="O1478" s="6"/>
      <c r="P1478" s="6"/>
      <c r="Q1478" s="6"/>
      <c r="R1478" s="6"/>
    </row>
    <row r="1479" ht="15.75" customHeight="1">
      <c r="A1479" s="4" t="s">
        <v>6893</v>
      </c>
      <c r="B1479" s="4" t="s">
        <v>6894</v>
      </c>
      <c r="C1479" s="3"/>
      <c r="D1479" s="3"/>
      <c r="E1479" s="4" t="s">
        <v>6895</v>
      </c>
      <c r="F1479" s="9" t="s">
        <v>6896</v>
      </c>
      <c r="G1479" s="4" t="s">
        <v>214</v>
      </c>
      <c r="H1479" s="4" t="s">
        <v>261</v>
      </c>
      <c r="I1479" s="4" t="s">
        <v>2110</v>
      </c>
      <c r="J1479" s="4" t="s">
        <v>295</v>
      </c>
      <c r="K1479" s="10">
        <v>2012.0</v>
      </c>
      <c r="L1479" s="3"/>
      <c r="M1479" s="4" t="s">
        <v>263</v>
      </c>
      <c r="N1479" s="3"/>
      <c r="O1479" s="3"/>
      <c r="P1479" s="4" t="s">
        <v>8</v>
      </c>
      <c r="Q1479" s="4" t="s">
        <v>689</v>
      </c>
      <c r="R1479" s="3"/>
    </row>
    <row r="1480" ht="15.75" customHeight="1">
      <c r="A1480" s="4" t="s">
        <v>6897</v>
      </c>
      <c r="B1480" s="4" t="s">
        <v>6898</v>
      </c>
      <c r="C1480" s="3"/>
      <c r="D1480" s="3"/>
      <c r="E1480" s="4" t="s">
        <v>6899</v>
      </c>
      <c r="F1480" s="3"/>
      <c r="G1480" s="4" t="s">
        <v>41</v>
      </c>
      <c r="H1480" s="4" t="s">
        <v>261</v>
      </c>
      <c r="I1480" s="3"/>
      <c r="J1480" s="4" t="s">
        <v>295</v>
      </c>
      <c r="K1480" s="10">
        <v>2002.0</v>
      </c>
      <c r="L1480" s="3"/>
      <c r="M1480" s="4" t="s">
        <v>586</v>
      </c>
      <c r="N1480" s="3"/>
      <c r="O1480" s="3"/>
      <c r="P1480" s="4" t="s">
        <v>587</v>
      </c>
      <c r="Q1480" s="18" t="s">
        <v>588</v>
      </c>
      <c r="R1480" s="3"/>
    </row>
    <row r="1481" ht="15.75" customHeight="1">
      <c r="A1481" s="4" t="s">
        <v>6900</v>
      </c>
      <c r="B1481" s="4" t="s">
        <v>6901</v>
      </c>
      <c r="C1481" s="3"/>
      <c r="D1481" s="3"/>
      <c r="E1481" s="4" t="s">
        <v>6902</v>
      </c>
      <c r="F1481" s="9" t="s">
        <v>6903</v>
      </c>
      <c r="G1481" s="4" t="s">
        <v>48</v>
      </c>
      <c r="H1481" s="4" t="s">
        <v>261</v>
      </c>
      <c r="I1481" s="4" t="s">
        <v>4116</v>
      </c>
      <c r="J1481" s="4" t="s">
        <v>488</v>
      </c>
      <c r="K1481" s="10">
        <v>2021.0</v>
      </c>
      <c r="L1481" s="3"/>
      <c r="M1481" s="4" t="s">
        <v>263</v>
      </c>
      <c r="N1481" s="3"/>
      <c r="O1481" s="3"/>
      <c r="P1481" s="4" t="s">
        <v>8</v>
      </c>
      <c r="Q1481" s="4" t="s">
        <v>489</v>
      </c>
      <c r="R1481" s="3"/>
    </row>
    <row r="1482" ht="15.75" customHeight="1">
      <c r="A1482" s="4" t="s">
        <v>6904</v>
      </c>
      <c r="B1482" s="4" t="s">
        <v>6905</v>
      </c>
      <c r="C1482" s="3"/>
      <c r="D1482" s="3"/>
      <c r="E1482" s="4" t="s">
        <v>6906</v>
      </c>
      <c r="F1482" s="9" t="s">
        <v>6907</v>
      </c>
      <c r="G1482" s="4" t="s">
        <v>260</v>
      </c>
      <c r="H1482" s="4" t="s">
        <v>261</v>
      </c>
      <c r="I1482" s="4" t="s">
        <v>1324</v>
      </c>
      <c r="J1482" s="4" t="s">
        <v>149</v>
      </c>
      <c r="K1482" s="10">
        <v>2018.0</v>
      </c>
      <c r="L1482" s="3"/>
      <c r="M1482" s="4" t="s">
        <v>263</v>
      </c>
      <c r="N1482" s="3"/>
      <c r="O1482" s="3"/>
      <c r="P1482" s="4" t="s">
        <v>8</v>
      </c>
      <c r="Q1482" s="4" t="s">
        <v>264</v>
      </c>
      <c r="R1482" s="3"/>
    </row>
    <row r="1483" ht="15.75" customHeight="1">
      <c r="A1483" s="6" t="s">
        <v>6908</v>
      </c>
      <c r="B1483" s="6" t="s">
        <v>6909</v>
      </c>
      <c r="C1483" s="6"/>
      <c r="D1483" s="6"/>
      <c r="E1483" s="6" t="s">
        <v>6910</v>
      </c>
      <c r="F1483" s="7" t="s">
        <v>6911</v>
      </c>
      <c r="G1483" s="8" t="s">
        <v>108</v>
      </c>
      <c r="H1483" s="6" t="s">
        <v>27</v>
      </c>
      <c r="I1483" s="6" t="s">
        <v>6912</v>
      </c>
      <c r="J1483" s="6" t="s">
        <v>29</v>
      </c>
      <c r="K1483" s="8">
        <v>2021.0</v>
      </c>
      <c r="L1483" s="7" t="s">
        <v>30</v>
      </c>
      <c r="M1483" s="14"/>
      <c r="N1483" s="6"/>
      <c r="O1483" s="6"/>
      <c r="P1483" s="6"/>
      <c r="Q1483" s="6"/>
      <c r="R1483" s="3"/>
    </row>
    <row r="1484" ht="15.75" customHeight="1">
      <c r="A1484" s="4" t="s">
        <v>6913</v>
      </c>
      <c r="B1484" s="4" t="s">
        <v>6914</v>
      </c>
      <c r="C1484" s="3"/>
      <c r="D1484" s="3"/>
      <c r="E1484" s="4" t="s">
        <v>33</v>
      </c>
      <c r="F1484" s="9" t="str">
        <f>"https://doi.org/"&amp;M1484</f>
        <v>https://doi.org/10.1097/00006565-199906000-00002</v>
      </c>
      <c r="G1484" s="10" t="s">
        <v>48</v>
      </c>
      <c r="H1484" s="10" t="s">
        <v>35</v>
      </c>
      <c r="I1484" s="4" t="s">
        <v>6915</v>
      </c>
      <c r="J1484" s="4" t="s">
        <v>33</v>
      </c>
      <c r="K1484" s="10">
        <v>1999.0</v>
      </c>
      <c r="L1484" s="3" t="s">
        <v>33</v>
      </c>
      <c r="M1484" s="4" t="s">
        <v>6916</v>
      </c>
      <c r="N1484" s="3"/>
      <c r="O1484" s="3"/>
      <c r="P1484" s="3"/>
      <c r="Q1484" s="3"/>
      <c r="R1484" s="3"/>
    </row>
    <row r="1485" ht="15.75" customHeight="1">
      <c r="A1485" s="6" t="s">
        <v>6917</v>
      </c>
      <c r="B1485" s="6" t="s">
        <v>6918</v>
      </c>
      <c r="C1485" s="6"/>
      <c r="D1485" s="6"/>
      <c r="E1485" s="6" t="s">
        <v>6919</v>
      </c>
      <c r="F1485" s="7" t="s">
        <v>6920</v>
      </c>
      <c r="G1485" s="8" t="s">
        <v>108</v>
      </c>
      <c r="H1485" s="6" t="s">
        <v>27</v>
      </c>
      <c r="I1485" s="6" t="s">
        <v>6921</v>
      </c>
      <c r="J1485" s="6" t="s">
        <v>341</v>
      </c>
      <c r="K1485" s="8">
        <v>2014.0</v>
      </c>
      <c r="L1485" s="7" t="s">
        <v>30</v>
      </c>
      <c r="M1485" s="3"/>
      <c r="N1485" s="6"/>
      <c r="O1485" s="3"/>
      <c r="P1485" s="3"/>
      <c r="Q1485" s="3"/>
      <c r="R1485" s="3"/>
    </row>
    <row r="1486" ht="15.75" customHeight="1">
      <c r="A1486" s="6" t="s">
        <v>6922</v>
      </c>
      <c r="B1486" s="6" t="s">
        <v>6923</v>
      </c>
      <c r="C1486" s="6"/>
      <c r="D1486" s="6"/>
      <c r="E1486" s="6" t="s">
        <v>6924</v>
      </c>
      <c r="F1486" s="7" t="s">
        <v>6925</v>
      </c>
      <c r="G1486" s="8" t="s">
        <v>108</v>
      </c>
      <c r="H1486" s="6" t="s">
        <v>27</v>
      </c>
      <c r="I1486" s="6" t="s">
        <v>6926</v>
      </c>
      <c r="J1486" s="6" t="s">
        <v>488</v>
      </c>
      <c r="K1486" s="8">
        <v>1998.0</v>
      </c>
      <c r="L1486" s="7" t="s">
        <v>30</v>
      </c>
      <c r="M1486" s="3"/>
      <c r="N1486" s="3"/>
      <c r="O1486" s="6"/>
      <c r="P1486" s="3"/>
      <c r="Q1486" s="3"/>
      <c r="R1486" s="3"/>
    </row>
    <row r="1487" ht="15.75" customHeight="1">
      <c r="A1487" s="6" t="s">
        <v>6927</v>
      </c>
      <c r="B1487" s="6" t="s">
        <v>6928</v>
      </c>
      <c r="C1487" s="6"/>
      <c r="D1487" s="6"/>
      <c r="E1487" s="6" t="s">
        <v>6929</v>
      </c>
      <c r="F1487" s="7" t="s">
        <v>6930</v>
      </c>
      <c r="G1487" s="8" t="s">
        <v>108</v>
      </c>
      <c r="H1487" s="6" t="s">
        <v>27</v>
      </c>
      <c r="I1487" s="6" t="s">
        <v>6931</v>
      </c>
      <c r="J1487" s="6" t="s">
        <v>2495</v>
      </c>
      <c r="K1487" s="8">
        <v>2006.0</v>
      </c>
      <c r="L1487" s="7" t="s">
        <v>30</v>
      </c>
      <c r="M1487" s="6"/>
      <c r="N1487" s="3"/>
      <c r="O1487" s="3"/>
      <c r="P1487" s="3"/>
      <c r="Q1487" s="3"/>
      <c r="R1487" s="3"/>
    </row>
    <row r="1488" ht="15.75" customHeight="1">
      <c r="A1488" s="6" t="s">
        <v>6932</v>
      </c>
      <c r="B1488" s="6" t="s">
        <v>6933</v>
      </c>
      <c r="C1488" s="6"/>
      <c r="D1488" s="6"/>
      <c r="E1488" s="3"/>
      <c r="F1488" s="7" t="s">
        <v>6934</v>
      </c>
      <c r="G1488" s="8" t="s">
        <v>108</v>
      </c>
      <c r="H1488" s="6" t="s">
        <v>27</v>
      </c>
      <c r="I1488" s="6" t="s">
        <v>6935</v>
      </c>
      <c r="J1488" s="6" t="s">
        <v>29</v>
      </c>
      <c r="K1488" s="8">
        <v>2021.0</v>
      </c>
      <c r="L1488" s="13" t="s">
        <v>30</v>
      </c>
      <c r="M1488" s="3"/>
      <c r="N1488" s="3"/>
      <c r="O1488" s="6"/>
      <c r="P1488" s="6"/>
      <c r="Q1488" s="3"/>
      <c r="R1488" s="3"/>
    </row>
    <row r="1489" ht="15.75" customHeight="1">
      <c r="A1489" s="6" t="s">
        <v>6936</v>
      </c>
      <c r="B1489" s="6" t="s">
        <v>6937</v>
      </c>
      <c r="C1489" s="6"/>
      <c r="D1489" s="6"/>
      <c r="E1489" s="6" t="s">
        <v>6938</v>
      </c>
      <c r="F1489" s="7" t="s">
        <v>6939</v>
      </c>
      <c r="G1489" s="8" t="s">
        <v>41</v>
      </c>
      <c r="H1489" s="6" t="s">
        <v>27</v>
      </c>
      <c r="I1489" s="6" t="s">
        <v>6940</v>
      </c>
      <c r="J1489" s="6" t="s">
        <v>29</v>
      </c>
      <c r="K1489" s="8">
        <v>2015.0</v>
      </c>
      <c r="L1489" s="7" t="s">
        <v>30</v>
      </c>
      <c r="M1489" s="6"/>
      <c r="N1489" s="3"/>
      <c r="O1489" s="3"/>
      <c r="P1489" s="3"/>
      <c r="Q1489" s="3"/>
      <c r="R1489" s="6"/>
    </row>
    <row r="1490" ht="15.75" customHeight="1">
      <c r="A1490" s="6" t="s">
        <v>6941</v>
      </c>
      <c r="B1490" s="6" t="s">
        <v>6937</v>
      </c>
      <c r="C1490" s="6"/>
      <c r="D1490" s="6"/>
      <c r="E1490" s="6" t="s">
        <v>6938</v>
      </c>
      <c r="F1490" s="7" t="s">
        <v>6939</v>
      </c>
      <c r="G1490" s="8" t="s">
        <v>108</v>
      </c>
      <c r="H1490" s="6" t="s">
        <v>27</v>
      </c>
      <c r="I1490" s="6" t="s">
        <v>6940</v>
      </c>
      <c r="J1490" s="6" t="s">
        <v>29</v>
      </c>
      <c r="K1490" s="8">
        <v>2015.0</v>
      </c>
      <c r="L1490" s="7" t="s">
        <v>30</v>
      </c>
      <c r="M1490" s="6"/>
      <c r="N1490" s="6"/>
      <c r="O1490" s="6"/>
      <c r="P1490" s="3"/>
      <c r="Q1490" s="3"/>
      <c r="R1490" s="6"/>
    </row>
    <row r="1491" ht="15.75" customHeight="1">
      <c r="A1491" s="6" t="s">
        <v>6942</v>
      </c>
      <c r="B1491" s="6" t="s">
        <v>6943</v>
      </c>
      <c r="C1491" s="6"/>
      <c r="D1491" s="6"/>
      <c r="E1491" s="6" t="s">
        <v>6944</v>
      </c>
      <c r="F1491" s="7" t="s">
        <v>6945</v>
      </c>
      <c r="G1491" s="8" t="s">
        <v>108</v>
      </c>
      <c r="H1491" s="6" t="s">
        <v>27</v>
      </c>
      <c r="I1491" s="6" t="s">
        <v>6946</v>
      </c>
      <c r="J1491" s="6" t="s">
        <v>29</v>
      </c>
      <c r="K1491" s="8">
        <v>2019.0</v>
      </c>
      <c r="L1491" s="7" t="s">
        <v>30</v>
      </c>
      <c r="M1491" s="6"/>
      <c r="N1491" s="6"/>
      <c r="O1491" s="3"/>
      <c r="P1491" s="6"/>
      <c r="Q1491" s="3"/>
      <c r="R1491" s="6"/>
    </row>
    <row r="1492" ht="15.75" customHeight="1">
      <c r="A1492" s="6" t="s">
        <v>6947</v>
      </c>
      <c r="B1492" s="6" t="s">
        <v>6948</v>
      </c>
      <c r="C1492" s="6"/>
      <c r="D1492" s="6"/>
      <c r="E1492" s="6" t="s">
        <v>6949</v>
      </c>
      <c r="F1492" s="7" t="s">
        <v>1191</v>
      </c>
      <c r="G1492" s="8" t="s">
        <v>48</v>
      </c>
      <c r="H1492" s="6" t="s">
        <v>27</v>
      </c>
      <c r="I1492" s="6" t="s">
        <v>6950</v>
      </c>
      <c r="J1492" s="6" t="s">
        <v>149</v>
      </c>
      <c r="K1492" s="8">
        <v>2017.0</v>
      </c>
      <c r="L1492" s="7" t="s">
        <v>30</v>
      </c>
      <c r="M1492" s="6"/>
      <c r="N1492" s="6"/>
      <c r="O1492" s="6"/>
      <c r="P1492" s="6"/>
      <c r="Q1492" s="14"/>
      <c r="R1492" s="3"/>
    </row>
    <row r="1493" ht="15.75" customHeight="1">
      <c r="A1493" s="6" t="s">
        <v>6951</v>
      </c>
      <c r="B1493" s="6" t="s">
        <v>6952</v>
      </c>
      <c r="C1493" s="6"/>
      <c r="D1493" s="6"/>
      <c r="E1493" s="6" t="s">
        <v>6953</v>
      </c>
      <c r="F1493" s="7" t="s">
        <v>6954</v>
      </c>
      <c r="G1493" s="8" t="s">
        <v>108</v>
      </c>
      <c r="H1493" s="6" t="s">
        <v>27</v>
      </c>
      <c r="I1493" s="6" t="s">
        <v>6955</v>
      </c>
      <c r="J1493" s="6" t="s">
        <v>488</v>
      </c>
      <c r="K1493" s="8">
        <v>2023.0</v>
      </c>
      <c r="L1493" s="7" t="s">
        <v>30</v>
      </c>
      <c r="M1493" s="6"/>
      <c r="N1493" s="3"/>
      <c r="O1493" s="3"/>
      <c r="P1493" s="3"/>
      <c r="Q1493" s="3"/>
      <c r="R1493" s="6"/>
    </row>
    <row r="1494" ht="15.75" customHeight="1">
      <c r="A1494" s="6" t="s">
        <v>6956</v>
      </c>
      <c r="B1494" s="6" t="s">
        <v>6957</v>
      </c>
      <c r="C1494" s="6"/>
      <c r="D1494" s="6"/>
      <c r="E1494" s="6" t="s">
        <v>6958</v>
      </c>
      <c r="F1494" s="7" t="s">
        <v>6959</v>
      </c>
      <c r="G1494" s="8" t="s">
        <v>108</v>
      </c>
      <c r="H1494" s="6" t="s">
        <v>27</v>
      </c>
      <c r="I1494" s="6" t="s">
        <v>6960</v>
      </c>
      <c r="J1494" s="6" t="s">
        <v>488</v>
      </c>
      <c r="K1494" s="8">
        <v>2021.0</v>
      </c>
      <c r="L1494" s="7" t="s">
        <v>30</v>
      </c>
      <c r="M1494" s="14"/>
      <c r="N1494" s="6"/>
      <c r="O1494" s="6"/>
      <c r="P1494" s="6"/>
      <c r="Q1494" s="3"/>
      <c r="R1494" s="3"/>
    </row>
    <row r="1495" ht="15.75" customHeight="1">
      <c r="A1495" s="6" t="s">
        <v>6961</v>
      </c>
      <c r="B1495" s="6" t="s">
        <v>6962</v>
      </c>
      <c r="C1495" s="6"/>
      <c r="D1495" s="6"/>
      <c r="E1495" s="6" t="s">
        <v>6963</v>
      </c>
      <c r="F1495" s="7" t="s">
        <v>6964</v>
      </c>
      <c r="G1495" s="8" t="s">
        <v>108</v>
      </c>
      <c r="H1495" s="6" t="s">
        <v>27</v>
      </c>
      <c r="I1495" s="6" t="s">
        <v>6965</v>
      </c>
      <c r="J1495" s="3"/>
      <c r="K1495" s="8">
        <v>2023.0</v>
      </c>
      <c r="L1495" s="13" t="s">
        <v>30</v>
      </c>
      <c r="M1495" s="6"/>
      <c r="N1495" s="3"/>
      <c r="O1495" s="6"/>
      <c r="P1495" s="3"/>
      <c r="Q1495" s="6"/>
      <c r="R1495" s="3"/>
    </row>
    <row r="1496" ht="15.75" customHeight="1">
      <c r="A1496" s="6" t="s">
        <v>1456</v>
      </c>
      <c r="B1496" s="6" t="s">
        <v>6966</v>
      </c>
      <c r="C1496" s="6"/>
      <c r="D1496" s="6"/>
      <c r="E1496" s="6" t="s">
        <v>6967</v>
      </c>
      <c r="F1496" s="3"/>
      <c r="G1496" s="8" t="s">
        <v>108</v>
      </c>
      <c r="H1496" s="6" t="s">
        <v>27</v>
      </c>
      <c r="I1496" s="6" t="s">
        <v>6968</v>
      </c>
      <c r="J1496" s="6"/>
      <c r="K1496" s="8">
        <v>2013.0</v>
      </c>
      <c r="L1496" s="7" t="s">
        <v>30</v>
      </c>
      <c r="M1496" s="3"/>
      <c r="N1496" s="3"/>
      <c r="O1496" s="3"/>
      <c r="P1496" s="3"/>
      <c r="Q1496" s="3"/>
      <c r="R1496" s="3"/>
    </row>
    <row r="1497" ht="15.75" customHeight="1">
      <c r="A1497" s="4" t="s">
        <v>6969</v>
      </c>
      <c r="B1497" s="4" t="s">
        <v>6970</v>
      </c>
      <c r="C1497" s="3"/>
      <c r="D1497" s="3"/>
      <c r="E1497" s="4" t="s">
        <v>6971</v>
      </c>
      <c r="F1497" s="3"/>
      <c r="G1497" s="4" t="s">
        <v>260</v>
      </c>
      <c r="H1497" s="4" t="s">
        <v>261</v>
      </c>
      <c r="I1497" s="3"/>
      <c r="J1497" s="4" t="s">
        <v>295</v>
      </c>
      <c r="K1497" s="10">
        <v>2020.0</v>
      </c>
      <c r="L1497" s="3"/>
      <c r="M1497" s="4" t="s">
        <v>586</v>
      </c>
      <c r="N1497" s="3"/>
      <c r="O1497" s="3"/>
      <c r="P1497" s="4" t="s">
        <v>587</v>
      </c>
      <c r="Q1497" s="4" t="s">
        <v>588</v>
      </c>
      <c r="R1497" s="3"/>
    </row>
    <row r="1498" ht="15.75" customHeight="1">
      <c r="A1498" s="6" t="s">
        <v>6972</v>
      </c>
      <c r="B1498" s="6" t="s">
        <v>6973</v>
      </c>
      <c r="C1498" s="6"/>
      <c r="D1498" s="6"/>
      <c r="E1498" s="6" t="s">
        <v>6974</v>
      </c>
      <c r="F1498" s="3"/>
      <c r="G1498" s="8" t="s">
        <v>41</v>
      </c>
      <c r="H1498" s="6" t="s">
        <v>27</v>
      </c>
      <c r="I1498" s="6" t="s">
        <v>6975</v>
      </c>
      <c r="J1498" s="3"/>
      <c r="K1498" s="8">
        <v>2015.0</v>
      </c>
      <c r="L1498" s="7" t="s">
        <v>30</v>
      </c>
      <c r="M1498" s="6"/>
      <c r="N1498" s="6"/>
      <c r="O1498" s="6"/>
      <c r="P1498" s="6"/>
      <c r="Q1498" s="6"/>
      <c r="R1498" s="6"/>
    </row>
    <row r="1499" ht="15.75" customHeight="1">
      <c r="A1499" s="6" t="s">
        <v>6976</v>
      </c>
      <c r="B1499" s="6" t="s">
        <v>6977</v>
      </c>
      <c r="C1499" s="6"/>
      <c r="D1499" s="6"/>
      <c r="E1499" s="6" t="s">
        <v>6978</v>
      </c>
      <c r="F1499" s="7" t="s">
        <v>6979</v>
      </c>
      <c r="G1499" s="8" t="s">
        <v>26</v>
      </c>
      <c r="H1499" s="6" t="s">
        <v>27</v>
      </c>
      <c r="I1499" s="6" t="s">
        <v>6980</v>
      </c>
      <c r="J1499" s="6" t="s">
        <v>29</v>
      </c>
      <c r="K1499" s="8">
        <v>2014.0</v>
      </c>
      <c r="L1499" s="7" t="s">
        <v>30</v>
      </c>
      <c r="M1499" s="3"/>
      <c r="N1499" s="3"/>
      <c r="O1499" s="3"/>
      <c r="P1499" s="3"/>
      <c r="Q1499" s="3"/>
      <c r="R1499" s="6"/>
    </row>
    <row r="1500" ht="15.75" customHeight="1">
      <c r="A1500" s="6" t="s">
        <v>6981</v>
      </c>
      <c r="B1500" s="6" t="s">
        <v>6982</v>
      </c>
      <c r="C1500" s="6"/>
      <c r="D1500" s="6"/>
      <c r="E1500" s="6" t="s">
        <v>6983</v>
      </c>
      <c r="F1500" s="7" t="s">
        <v>6984</v>
      </c>
      <c r="G1500" s="8" t="s">
        <v>108</v>
      </c>
      <c r="H1500" s="6" t="s">
        <v>27</v>
      </c>
      <c r="I1500" s="6" t="s">
        <v>6985</v>
      </c>
      <c r="J1500" s="6" t="s">
        <v>29</v>
      </c>
      <c r="K1500" s="8">
        <v>2017.0</v>
      </c>
      <c r="L1500" s="7" t="s">
        <v>30</v>
      </c>
      <c r="M1500" s="3"/>
      <c r="N1500" s="3"/>
      <c r="O1500" s="6"/>
      <c r="P1500" s="6"/>
      <c r="Q1500" s="6"/>
      <c r="R1500" s="6"/>
    </row>
    <row r="1501" ht="15.75" customHeight="1">
      <c r="A1501" s="6" t="s">
        <v>6986</v>
      </c>
      <c r="B1501" s="6" t="s">
        <v>6987</v>
      </c>
      <c r="C1501" s="6"/>
      <c r="D1501" s="6"/>
      <c r="E1501" s="6" t="s">
        <v>6988</v>
      </c>
      <c r="F1501" s="7" t="s">
        <v>6989</v>
      </c>
      <c r="G1501" s="8" t="s">
        <v>108</v>
      </c>
      <c r="H1501" s="6" t="s">
        <v>27</v>
      </c>
      <c r="I1501" s="6" t="s">
        <v>6990</v>
      </c>
      <c r="J1501" s="3"/>
      <c r="K1501" s="8">
        <v>2010.0</v>
      </c>
      <c r="L1501" s="7" t="s">
        <v>30</v>
      </c>
      <c r="M1501" s="3"/>
      <c r="N1501" s="3"/>
      <c r="O1501" s="6"/>
      <c r="P1501" s="6"/>
      <c r="Q1501" s="6"/>
      <c r="R1501" s="6"/>
    </row>
    <row r="1502" ht="15.75" customHeight="1">
      <c r="A1502" s="6" t="s">
        <v>6991</v>
      </c>
      <c r="B1502" s="6" t="s">
        <v>6992</v>
      </c>
      <c r="C1502" s="6"/>
      <c r="D1502" s="6"/>
      <c r="E1502" s="6" t="s">
        <v>6993</v>
      </c>
      <c r="F1502" s="7" t="s">
        <v>6994</v>
      </c>
      <c r="G1502" s="8" t="s">
        <v>108</v>
      </c>
      <c r="H1502" s="6" t="s">
        <v>27</v>
      </c>
      <c r="I1502" s="6" t="s">
        <v>6995</v>
      </c>
      <c r="J1502" s="6" t="s">
        <v>3061</v>
      </c>
      <c r="K1502" s="8">
        <v>1998.0</v>
      </c>
      <c r="L1502" s="7" t="s">
        <v>30</v>
      </c>
      <c r="M1502" s="3"/>
      <c r="N1502" s="3"/>
      <c r="O1502" s="3"/>
      <c r="P1502" s="6"/>
      <c r="Q1502" s="6"/>
      <c r="R1502" s="6"/>
    </row>
    <row r="1503" ht="15.75" customHeight="1">
      <c r="A1503" s="6" t="s">
        <v>6996</v>
      </c>
      <c r="B1503" s="6" t="s">
        <v>6997</v>
      </c>
      <c r="C1503" s="6"/>
      <c r="D1503" s="6"/>
      <c r="E1503" s="6" t="s">
        <v>6998</v>
      </c>
      <c r="F1503" s="7" t="s">
        <v>6999</v>
      </c>
      <c r="G1503" s="8" t="s">
        <v>108</v>
      </c>
      <c r="H1503" s="6" t="s">
        <v>27</v>
      </c>
      <c r="I1503" s="6" t="s">
        <v>7000</v>
      </c>
      <c r="J1503" s="6" t="s">
        <v>438</v>
      </c>
      <c r="K1503" s="8">
        <v>2020.0</v>
      </c>
      <c r="L1503" s="7" t="s">
        <v>30</v>
      </c>
      <c r="M1503" s="6"/>
      <c r="N1503" s="6"/>
      <c r="O1503" s="3"/>
      <c r="P1503" s="3"/>
      <c r="Q1503" s="6"/>
      <c r="R1503" s="3"/>
    </row>
    <row r="1504" ht="15.75" customHeight="1">
      <c r="A1504" s="6" t="s">
        <v>1419</v>
      </c>
      <c r="B1504" s="6" t="s">
        <v>7001</v>
      </c>
      <c r="C1504" s="6"/>
      <c r="D1504" s="6"/>
      <c r="E1504" s="6" t="s">
        <v>7002</v>
      </c>
      <c r="F1504" s="7" t="s">
        <v>7003</v>
      </c>
      <c r="G1504" s="8" t="s">
        <v>108</v>
      </c>
      <c r="H1504" s="6" t="s">
        <v>27</v>
      </c>
      <c r="I1504" s="6" t="s">
        <v>7004</v>
      </c>
      <c r="J1504" s="6"/>
      <c r="K1504" s="8">
        <v>2013.0</v>
      </c>
      <c r="L1504" s="7" t="s">
        <v>30</v>
      </c>
      <c r="M1504" s="3"/>
      <c r="N1504" s="3"/>
      <c r="O1504" s="3"/>
      <c r="P1504" s="3"/>
      <c r="Q1504" s="3"/>
      <c r="R1504" s="3"/>
    </row>
    <row r="1505" ht="15.75" customHeight="1">
      <c r="A1505" s="4" t="s">
        <v>7005</v>
      </c>
      <c r="B1505" s="4" t="s">
        <v>7006</v>
      </c>
      <c r="C1505" s="3"/>
      <c r="D1505" s="3"/>
      <c r="E1505" s="4" t="s">
        <v>33</v>
      </c>
      <c r="F1505" s="9" t="str">
        <f>"https://doi.org/"&amp;M1505</f>
        <v>https://doi.org/10.1034/j.1399-6576.2002.460605.x</v>
      </c>
      <c r="G1505" s="10" t="s">
        <v>34</v>
      </c>
      <c r="H1505" s="10" t="s">
        <v>35</v>
      </c>
      <c r="I1505" s="4" t="s">
        <v>7007</v>
      </c>
      <c r="J1505" s="4" t="s">
        <v>33</v>
      </c>
      <c r="K1505" s="10">
        <v>2002.0</v>
      </c>
      <c r="L1505" s="3"/>
      <c r="M1505" s="4" t="s">
        <v>7008</v>
      </c>
      <c r="N1505" s="3"/>
      <c r="O1505" s="3"/>
      <c r="P1505" s="3"/>
      <c r="Q1505" s="3"/>
      <c r="R1505" s="3"/>
    </row>
    <row r="1506" ht="15.75" customHeight="1">
      <c r="A1506" s="6" t="s">
        <v>7009</v>
      </c>
      <c r="B1506" s="6" t="s">
        <v>7010</v>
      </c>
      <c r="C1506" s="6"/>
      <c r="D1506" s="6"/>
      <c r="E1506" s="6" t="s">
        <v>7011</v>
      </c>
      <c r="F1506" s="3"/>
      <c r="G1506" s="8" t="s">
        <v>48</v>
      </c>
      <c r="H1506" s="6" t="s">
        <v>27</v>
      </c>
      <c r="I1506" s="6" t="s">
        <v>7012</v>
      </c>
      <c r="J1506" s="3"/>
      <c r="K1506" s="8">
        <v>1986.0</v>
      </c>
      <c r="L1506" s="7" t="s">
        <v>30</v>
      </c>
      <c r="M1506" s="3"/>
      <c r="N1506" s="6"/>
      <c r="O1506" s="6"/>
      <c r="P1506" s="3"/>
      <c r="Q1506" s="6"/>
      <c r="R1506" s="3"/>
    </row>
    <row r="1507" ht="15.75" customHeight="1">
      <c r="A1507" s="6" t="s">
        <v>7013</v>
      </c>
      <c r="B1507" s="6" t="s">
        <v>7014</v>
      </c>
      <c r="C1507" s="6"/>
      <c r="D1507" s="6"/>
      <c r="E1507" s="6" t="s">
        <v>7015</v>
      </c>
      <c r="F1507" s="7" t="s">
        <v>7016</v>
      </c>
      <c r="G1507" s="8" t="s">
        <v>108</v>
      </c>
      <c r="H1507" s="6" t="s">
        <v>27</v>
      </c>
      <c r="I1507" s="6" t="s">
        <v>7017</v>
      </c>
      <c r="J1507" s="6" t="s">
        <v>341</v>
      </c>
      <c r="K1507" s="8">
        <v>2004.0</v>
      </c>
      <c r="L1507" s="7" t="s">
        <v>30</v>
      </c>
      <c r="M1507" s="6"/>
      <c r="N1507" s="3"/>
      <c r="O1507" s="3"/>
      <c r="P1507" s="3"/>
      <c r="Q1507" s="3"/>
      <c r="R1507" s="3"/>
    </row>
    <row r="1508" ht="15.75" customHeight="1">
      <c r="A1508" s="6" t="s">
        <v>7018</v>
      </c>
      <c r="B1508" s="6" t="s">
        <v>7019</v>
      </c>
      <c r="C1508" s="6"/>
      <c r="D1508" s="6"/>
      <c r="E1508" s="6" t="s">
        <v>7020</v>
      </c>
      <c r="F1508" s="7" t="s">
        <v>7021</v>
      </c>
      <c r="G1508" s="8" t="s">
        <v>48</v>
      </c>
      <c r="H1508" s="6" t="s">
        <v>27</v>
      </c>
      <c r="I1508" s="6" t="s">
        <v>7022</v>
      </c>
      <c r="J1508" s="6" t="s">
        <v>231</v>
      </c>
      <c r="K1508" s="8">
        <v>2022.0</v>
      </c>
      <c r="L1508" s="7" t="s">
        <v>30</v>
      </c>
      <c r="M1508" s="6"/>
      <c r="N1508" s="6"/>
      <c r="O1508" s="6"/>
      <c r="P1508" s="6"/>
      <c r="Q1508" s="6"/>
      <c r="R1508" s="6"/>
    </row>
    <row r="1509" ht="15.75" customHeight="1">
      <c r="A1509" s="4" t="s">
        <v>7023</v>
      </c>
      <c r="B1509" s="4" t="s">
        <v>7024</v>
      </c>
      <c r="C1509" s="3"/>
      <c r="D1509" s="3"/>
      <c r="E1509" s="4" t="s">
        <v>7025</v>
      </c>
      <c r="F1509" s="9" t="s">
        <v>7026</v>
      </c>
      <c r="G1509" s="4" t="s">
        <v>260</v>
      </c>
      <c r="H1509" s="4" t="s">
        <v>261</v>
      </c>
      <c r="I1509" s="4" t="s">
        <v>262</v>
      </c>
      <c r="J1509" s="4" t="s">
        <v>149</v>
      </c>
      <c r="K1509" s="10">
        <v>2022.0</v>
      </c>
      <c r="L1509" s="3"/>
      <c r="M1509" s="4" t="s">
        <v>263</v>
      </c>
      <c r="N1509" s="3"/>
      <c r="O1509" s="3"/>
      <c r="P1509" s="4" t="s">
        <v>8</v>
      </c>
      <c r="Q1509" s="4" t="s">
        <v>264</v>
      </c>
      <c r="R1509" s="3"/>
    </row>
    <row r="1510" ht="15.75" customHeight="1">
      <c r="A1510" s="6" t="s">
        <v>7027</v>
      </c>
      <c r="B1510" s="6" t="s">
        <v>7028</v>
      </c>
      <c r="C1510" s="6"/>
      <c r="D1510" s="6"/>
      <c r="E1510" s="6" t="s">
        <v>7029</v>
      </c>
      <c r="F1510" s="7" t="s">
        <v>7030</v>
      </c>
      <c r="G1510" s="8" t="s">
        <v>108</v>
      </c>
      <c r="H1510" s="6" t="s">
        <v>27</v>
      </c>
      <c r="I1510" s="6" t="s">
        <v>7031</v>
      </c>
      <c r="J1510" s="6" t="s">
        <v>149</v>
      </c>
      <c r="K1510" s="8">
        <v>2022.0</v>
      </c>
      <c r="L1510" s="7" t="s">
        <v>30</v>
      </c>
      <c r="M1510" s="6"/>
      <c r="N1510" s="6"/>
      <c r="O1510" s="3"/>
      <c r="P1510" s="3"/>
      <c r="Q1510" s="3"/>
      <c r="R1510" s="3"/>
    </row>
    <row r="1511" ht="15.75" customHeight="1">
      <c r="A1511" s="4" t="s">
        <v>7032</v>
      </c>
      <c r="B1511" s="4" t="s">
        <v>7033</v>
      </c>
      <c r="C1511" s="3"/>
      <c r="D1511" s="3"/>
      <c r="E1511" s="4" t="s">
        <v>7034</v>
      </c>
      <c r="F1511" s="9" t="s">
        <v>7035</v>
      </c>
      <c r="G1511" s="4" t="s">
        <v>260</v>
      </c>
      <c r="H1511" s="4" t="s">
        <v>261</v>
      </c>
      <c r="I1511" s="4" t="s">
        <v>2592</v>
      </c>
      <c r="J1511" s="4" t="s">
        <v>295</v>
      </c>
      <c r="K1511" s="10">
        <v>2012.0</v>
      </c>
      <c r="L1511" s="3"/>
      <c r="M1511" s="4" t="s">
        <v>263</v>
      </c>
      <c r="N1511" s="3"/>
      <c r="O1511" s="3"/>
      <c r="P1511" s="4" t="s">
        <v>8</v>
      </c>
      <c r="Q1511" s="4" t="s">
        <v>1684</v>
      </c>
      <c r="R1511" s="3"/>
    </row>
    <row r="1512" ht="15.75" customHeight="1">
      <c r="A1512" s="6" t="s">
        <v>7036</v>
      </c>
      <c r="B1512" s="6" t="s">
        <v>7037</v>
      </c>
      <c r="C1512" s="6"/>
      <c r="D1512" s="6"/>
      <c r="E1512" s="6" t="s">
        <v>7038</v>
      </c>
      <c r="F1512" s="7" t="s">
        <v>7039</v>
      </c>
      <c r="G1512" s="8" t="s">
        <v>108</v>
      </c>
      <c r="H1512" s="6" t="s">
        <v>27</v>
      </c>
      <c r="I1512" s="6" t="s">
        <v>7040</v>
      </c>
      <c r="J1512" s="6" t="s">
        <v>7041</v>
      </c>
      <c r="K1512" s="8">
        <v>2021.0</v>
      </c>
      <c r="L1512" s="13" t="s">
        <v>30</v>
      </c>
      <c r="M1512" s="6"/>
      <c r="N1512" s="6"/>
      <c r="O1512" s="6"/>
      <c r="P1512" s="6"/>
      <c r="Q1512" s="3"/>
      <c r="R1512" s="6"/>
    </row>
    <row r="1513" ht="15.75" customHeight="1">
      <c r="A1513" s="4" t="s">
        <v>7042</v>
      </c>
      <c r="B1513" s="4" t="s">
        <v>7043</v>
      </c>
      <c r="C1513" s="3"/>
      <c r="D1513" s="3"/>
      <c r="E1513" s="4" t="s">
        <v>7044</v>
      </c>
      <c r="F1513" s="9" t="s">
        <v>7045</v>
      </c>
      <c r="G1513" s="4" t="s">
        <v>41</v>
      </c>
      <c r="H1513" s="4" t="s">
        <v>261</v>
      </c>
      <c r="I1513" s="4" t="s">
        <v>2869</v>
      </c>
      <c r="J1513" s="4" t="s">
        <v>341</v>
      </c>
      <c r="K1513" s="10">
        <v>2013.0</v>
      </c>
      <c r="L1513" s="3"/>
      <c r="M1513" s="4" t="s">
        <v>263</v>
      </c>
      <c r="N1513" s="3"/>
      <c r="O1513" s="3"/>
      <c r="P1513" s="4" t="s">
        <v>8</v>
      </c>
      <c r="Q1513" s="18" t="s">
        <v>539</v>
      </c>
      <c r="R1513" s="3"/>
    </row>
    <row r="1514" ht="15.75" customHeight="1">
      <c r="A1514" s="6" t="s">
        <v>7046</v>
      </c>
      <c r="B1514" s="6" t="s">
        <v>7047</v>
      </c>
      <c r="C1514" s="6"/>
      <c r="D1514" s="6"/>
      <c r="E1514" s="6" t="s">
        <v>7048</v>
      </c>
      <c r="F1514" s="7" t="s">
        <v>7049</v>
      </c>
      <c r="G1514" s="8" t="s">
        <v>108</v>
      </c>
      <c r="H1514" s="6" t="s">
        <v>27</v>
      </c>
      <c r="I1514" s="6" t="s">
        <v>7050</v>
      </c>
      <c r="J1514" s="6" t="s">
        <v>341</v>
      </c>
      <c r="K1514" s="8">
        <v>2023.0</v>
      </c>
      <c r="L1514" s="7" t="s">
        <v>30</v>
      </c>
      <c r="M1514" s="3"/>
      <c r="N1514" s="3"/>
      <c r="O1514" s="6"/>
      <c r="P1514" s="6"/>
      <c r="Q1514" s="3"/>
      <c r="R1514" s="3"/>
    </row>
    <row r="1515" ht="15.75" customHeight="1">
      <c r="A1515" s="6" t="s">
        <v>7051</v>
      </c>
      <c r="B1515" s="6" t="s">
        <v>7052</v>
      </c>
      <c r="C1515" s="6"/>
      <c r="D1515" s="6"/>
      <c r="E1515" s="6" t="s">
        <v>7053</v>
      </c>
      <c r="F1515" s="7" t="s">
        <v>7054</v>
      </c>
      <c r="G1515" s="8" t="s">
        <v>214</v>
      </c>
      <c r="H1515" s="6" t="s">
        <v>27</v>
      </c>
      <c r="I1515" s="6" t="s">
        <v>7055</v>
      </c>
      <c r="J1515" s="3"/>
      <c r="K1515" s="8">
        <v>2013.0</v>
      </c>
      <c r="L1515" s="7" t="s">
        <v>30</v>
      </c>
      <c r="M1515" s="3"/>
      <c r="N1515" s="3"/>
      <c r="O1515" s="3"/>
      <c r="P1515" s="3"/>
      <c r="Q1515" s="3"/>
      <c r="R1515" s="3"/>
    </row>
    <row r="1516" ht="15.75" customHeight="1">
      <c r="A1516" s="6" t="s">
        <v>7056</v>
      </c>
      <c r="B1516" s="6" t="s">
        <v>7057</v>
      </c>
      <c r="C1516" s="6"/>
      <c r="D1516" s="6"/>
      <c r="E1516" s="17" t="s">
        <v>7058</v>
      </c>
      <c r="F1516" s="7" t="s">
        <v>7059</v>
      </c>
      <c r="G1516" s="8" t="s">
        <v>108</v>
      </c>
      <c r="H1516" s="6" t="s">
        <v>27</v>
      </c>
      <c r="I1516" s="6" t="s">
        <v>7060</v>
      </c>
      <c r="J1516" s="3"/>
      <c r="K1516" s="8">
        <v>2011.0</v>
      </c>
      <c r="L1516" s="7" t="s">
        <v>30</v>
      </c>
      <c r="M1516" s="6"/>
      <c r="N1516" s="6"/>
      <c r="O1516" s="3"/>
      <c r="P1516" s="6"/>
      <c r="Q1516" s="6"/>
      <c r="R1516" s="6"/>
    </row>
    <row r="1517" ht="15.75" customHeight="1">
      <c r="A1517" s="6" t="s">
        <v>7061</v>
      </c>
      <c r="B1517" s="16" t="s">
        <v>7062</v>
      </c>
      <c r="C1517" s="16"/>
      <c r="D1517" s="16"/>
      <c r="E1517" s="6" t="s">
        <v>7063</v>
      </c>
      <c r="F1517" s="7" t="s">
        <v>7064</v>
      </c>
      <c r="G1517" s="8" t="s">
        <v>48</v>
      </c>
      <c r="H1517" s="6" t="s">
        <v>27</v>
      </c>
      <c r="I1517" s="6" t="s">
        <v>7065</v>
      </c>
      <c r="J1517" s="3"/>
      <c r="K1517" s="8">
        <v>2016.0</v>
      </c>
      <c r="L1517" s="7" t="s">
        <v>30</v>
      </c>
      <c r="M1517" s="6"/>
      <c r="N1517" s="6"/>
      <c r="O1517" s="6"/>
      <c r="P1517" s="6"/>
      <c r="Q1517" s="14"/>
      <c r="R1517" s="3"/>
    </row>
    <row r="1518" ht="15.75" customHeight="1">
      <c r="A1518" s="4" t="s">
        <v>7066</v>
      </c>
      <c r="B1518" s="24" t="s">
        <v>7067</v>
      </c>
      <c r="C1518" s="25"/>
      <c r="D1518" s="25"/>
      <c r="E1518" s="4" t="s">
        <v>7068</v>
      </c>
      <c r="F1518" s="9" t="s">
        <v>7069</v>
      </c>
      <c r="G1518" s="4" t="s">
        <v>48</v>
      </c>
      <c r="H1518" s="4" t="s">
        <v>261</v>
      </c>
      <c r="I1518" s="4" t="s">
        <v>7070</v>
      </c>
      <c r="J1518" s="4" t="s">
        <v>149</v>
      </c>
      <c r="K1518" s="10">
        <v>2023.0</v>
      </c>
      <c r="L1518" s="3"/>
      <c r="M1518" s="4" t="s">
        <v>263</v>
      </c>
      <c r="N1518" s="3"/>
      <c r="O1518" s="3"/>
      <c r="P1518" s="4" t="s">
        <v>8</v>
      </c>
      <c r="Q1518" s="4" t="s">
        <v>264</v>
      </c>
      <c r="R1518" s="3"/>
    </row>
    <row r="1519" ht="15.75" customHeight="1">
      <c r="A1519" s="6" t="s">
        <v>7071</v>
      </c>
      <c r="B1519" s="6" t="s">
        <v>7072</v>
      </c>
      <c r="C1519" s="6"/>
      <c r="D1519" s="6"/>
      <c r="E1519" s="6" t="s">
        <v>7073</v>
      </c>
      <c r="F1519" s="7" t="s">
        <v>7074</v>
      </c>
      <c r="G1519" s="8" t="s">
        <v>108</v>
      </c>
      <c r="H1519" s="6" t="s">
        <v>27</v>
      </c>
      <c r="I1519" s="6" t="s">
        <v>7075</v>
      </c>
      <c r="J1519" s="6"/>
      <c r="K1519" s="8">
        <v>2009.0</v>
      </c>
      <c r="L1519" s="7" t="s">
        <v>30</v>
      </c>
      <c r="M1519" s="3"/>
      <c r="N1519" s="3"/>
      <c r="O1519" s="6"/>
      <c r="P1519" s="6"/>
      <c r="Q1519" s="6"/>
      <c r="R1519" s="6"/>
    </row>
    <row r="1520" ht="15.75" customHeight="1">
      <c r="A1520" s="4" t="s">
        <v>7076</v>
      </c>
      <c r="B1520" s="4" t="s">
        <v>7077</v>
      </c>
      <c r="C1520" s="4" t="s">
        <v>7078</v>
      </c>
      <c r="D1520" s="4" t="s">
        <v>7079</v>
      </c>
      <c r="E1520" s="4" t="s">
        <v>7080</v>
      </c>
      <c r="F1520" s="5" t="str">
        <f>HYPERLINK("http://dx.doi.org/10.1016/j.ntt.2011.02.014","http://dx.doi.org/10.1016/j.ntt.2011.02.014")</f>
        <v>http://dx.doi.org/10.1016/j.ntt.2011.02.014</v>
      </c>
      <c r="G1520" s="3"/>
      <c r="H1520" s="3"/>
      <c r="I1520" s="3"/>
      <c r="J1520" s="3"/>
      <c r="K1520" s="3"/>
      <c r="L1520" s="3"/>
      <c r="M1520" s="3"/>
      <c r="N1520" s="3"/>
      <c r="O1520" s="3"/>
      <c r="P1520" s="3"/>
      <c r="Q1520" s="3"/>
      <c r="R1520" s="3"/>
    </row>
    <row r="1521" ht="15.75" customHeight="1">
      <c r="A1521" s="4" t="s">
        <v>7081</v>
      </c>
      <c r="B1521" s="4" t="s">
        <v>7082</v>
      </c>
      <c r="C1521" s="3"/>
      <c r="D1521" s="3"/>
      <c r="E1521" s="4" t="s">
        <v>7083</v>
      </c>
      <c r="F1521" s="9" t="s">
        <v>7084</v>
      </c>
      <c r="G1521" s="4" t="s">
        <v>41</v>
      </c>
      <c r="H1521" s="4" t="s">
        <v>261</v>
      </c>
      <c r="I1521" s="4" t="s">
        <v>7085</v>
      </c>
      <c r="J1521" s="4" t="s">
        <v>488</v>
      </c>
      <c r="K1521" s="10">
        <v>2009.0</v>
      </c>
      <c r="L1521" s="3"/>
      <c r="M1521" s="4" t="s">
        <v>263</v>
      </c>
      <c r="N1521" s="3"/>
      <c r="O1521" s="3"/>
      <c r="P1521" s="4" t="s">
        <v>8</v>
      </c>
      <c r="Q1521" s="18" t="s">
        <v>489</v>
      </c>
      <c r="R1521" s="3"/>
    </row>
    <row r="1522" ht="15.75" customHeight="1">
      <c r="A1522" s="4" t="s">
        <v>7086</v>
      </c>
      <c r="B1522" s="4" t="s">
        <v>7087</v>
      </c>
      <c r="C1522" s="3"/>
      <c r="D1522" s="3"/>
      <c r="E1522" s="4" t="s">
        <v>7088</v>
      </c>
      <c r="F1522" s="3"/>
      <c r="G1522" s="4" t="s">
        <v>41</v>
      </c>
      <c r="H1522" s="4" t="s">
        <v>261</v>
      </c>
      <c r="I1522" s="4" t="s">
        <v>4964</v>
      </c>
      <c r="J1522" s="4" t="s">
        <v>2495</v>
      </c>
      <c r="K1522" s="10">
        <v>2004.0</v>
      </c>
      <c r="L1522" s="3"/>
      <c r="M1522" s="4" t="s">
        <v>263</v>
      </c>
      <c r="N1522" s="3"/>
      <c r="O1522" s="3"/>
      <c r="P1522" s="4" t="s">
        <v>8</v>
      </c>
      <c r="Q1522" s="18" t="s">
        <v>4965</v>
      </c>
      <c r="R1522" s="3"/>
    </row>
    <row r="1523" ht="15.75" customHeight="1">
      <c r="A1523" s="4" t="s">
        <v>7089</v>
      </c>
      <c r="B1523" s="4" t="s">
        <v>7090</v>
      </c>
      <c r="C1523" s="3"/>
      <c r="D1523" s="3"/>
      <c r="E1523" s="4" t="s">
        <v>7091</v>
      </c>
      <c r="F1523" s="9" t="s">
        <v>7092</v>
      </c>
      <c r="G1523" s="4" t="s">
        <v>41</v>
      </c>
      <c r="H1523" s="4" t="s">
        <v>261</v>
      </c>
      <c r="I1523" s="4" t="s">
        <v>4435</v>
      </c>
      <c r="J1523" s="4" t="s">
        <v>2495</v>
      </c>
      <c r="K1523" s="10">
        <v>2011.0</v>
      </c>
      <c r="L1523" s="3"/>
      <c r="M1523" s="4" t="s">
        <v>263</v>
      </c>
      <c r="N1523" s="3"/>
      <c r="O1523" s="3"/>
      <c r="P1523" s="4" t="s">
        <v>8</v>
      </c>
      <c r="Q1523" s="18" t="s">
        <v>4436</v>
      </c>
      <c r="R1523" s="3"/>
    </row>
    <row r="1524" ht="15.75" customHeight="1">
      <c r="A1524" s="6" t="s">
        <v>7093</v>
      </c>
      <c r="B1524" s="6" t="s">
        <v>7094</v>
      </c>
      <c r="C1524" s="6"/>
      <c r="D1524" s="6"/>
      <c r="E1524" s="6" t="s">
        <v>7095</v>
      </c>
      <c r="F1524" s="7" t="s">
        <v>7096</v>
      </c>
      <c r="G1524" s="8" t="s">
        <v>108</v>
      </c>
      <c r="H1524" s="6" t="s">
        <v>27</v>
      </c>
      <c r="I1524" s="6" t="s">
        <v>7097</v>
      </c>
      <c r="J1524" s="6" t="s">
        <v>29</v>
      </c>
      <c r="K1524" s="8">
        <v>2020.0</v>
      </c>
      <c r="L1524" s="7" t="s">
        <v>30</v>
      </c>
      <c r="M1524" s="6"/>
      <c r="N1524" s="6"/>
      <c r="O1524" s="6"/>
      <c r="P1524" s="6"/>
      <c r="Q1524" s="3"/>
      <c r="R1524" s="3"/>
    </row>
    <row r="1525" ht="15.75" customHeight="1">
      <c r="A1525" s="4" t="s">
        <v>7098</v>
      </c>
      <c r="B1525" s="4" t="s">
        <v>7099</v>
      </c>
      <c r="C1525" s="4" t="s">
        <v>7100</v>
      </c>
      <c r="D1525" s="4" t="s">
        <v>7101</v>
      </c>
      <c r="E1525" s="4" t="s">
        <v>7102</v>
      </c>
      <c r="F1525" s="5" t="str">
        <f>HYPERLINK("http://dx.doi.org/10.1016/S1054-139X(98)00029-9","http://dx.doi.org/10.1016/S1054-139X(98)00029-9")</f>
        <v>http://dx.doi.org/10.1016/S1054-139X(98)00029-9</v>
      </c>
      <c r="G1525" s="3"/>
      <c r="H1525" s="3"/>
      <c r="I1525" s="3"/>
      <c r="J1525" s="3"/>
      <c r="K1525" s="3"/>
      <c r="L1525" s="3"/>
      <c r="M1525" s="3"/>
      <c r="N1525" s="3"/>
      <c r="O1525" s="3"/>
      <c r="P1525" s="3"/>
      <c r="Q1525" s="3"/>
      <c r="R1525" s="3"/>
    </row>
    <row r="1526" ht="15.75" customHeight="1">
      <c r="A1526" s="4" t="s">
        <v>7103</v>
      </c>
      <c r="B1526" s="4" t="s">
        <v>7104</v>
      </c>
      <c r="C1526" s="3"/>
      <c r="D1526" s="3"/>
      <c r="E1526" s="4" t="s">
        <v>33</v>
      </c>
      <c r="F1526" s="9" t="str">
        <f>"https://doi.org/"&amp;M1526</f>
        <v>https://doi.org/10.1016/j.puhe.2011.01.014</v>
      </c>
      <c r="G1526" s="10" t="s">
        <v>83</v>
      </c>
      <c r="H1526" s="10" t="s">
        <v>35</v>
      </c>
      <c r="I1526" s="4" t="s">
        <v>7105</v>
      </c>
      <c r="J1526" s="10" t="s">
        <v>33</v>
      </c>
      <c r="K1526" s="10">
        <v>2011.0</v>
      </c>
      <c r="L1526" s="3"/>
      <c r="M1526" s="4" t="s">
        <v>7106</v>
      </c>
      <c r="N1526" s="3"/>
      <c r="O1526" s="3"/>
      <c r="P1526" s="3"/>
      <c r="Q1526" s="3"/>
      <c r="R1526" s="3"/>
    </row>
    <row r="1527" ht="15.75" customHeight="1">
      <c r="A1527" s="6" t="s">
        <v>7107</v>
      </c>
      <c r="B1527" s="6" t="s">
        <v>7108</v>
      </c>
      <c r="C1527" s="6"/>
      <c r="D1527" s="6"/>
      <c r="E1527" s="6" t="s">
        <v>7109</v>
      </c>
      <c r="F1527" s="7" t="s">
        <v>7110</v>
      </c>
      <c r="G1527" s="8" t="s">
        <v>41</v>
      </c>
      <c r="H1527" s="6" t="s">
        <v>27</v>
      </c>
      <c r="I1527" s="6" t="s">
        <v>7111</v>
      </c>
      <c r="J1527" s="6" t="s">
        <v>29</v>
      </c>
      <c r="K1527" s="8">
        <v>2007.0</v>
      </c>
      <c r="L1527" s="7" t="s">
        <v>30</v>
      </c>
      <c r="M1527" s="6"/>
      <c r="N1527" s="3"/>
      <c r="O1527" s="3"/>
      <c r="P1527" s="3"/>
      <c r="Q1527" s="3"/>
      <c r="R1527" s="6"/>
    </row>
    <row r="1528" ht="15.75" customHeight="1">
      <c r="A1528" s="6" t="s">
        <v>7112</v>
      </c>
      <c r="B1528" s="6" t="s">
        <v>7113</v>
      </c>
      <c r="C1528" s="6"/>
      <c r="D1528" s="6"/>
      <c r="E1528" s="6" t="s">
        <v>7114</v>
      </c>
      <c r="F1528" s="3"/>
      <c r="G1528" s="8" t="s">
        <v>214</v>
      </c>
      <c r="H1528" s="6" t="s">
        <v>27</v>
      </c>
      <c r="I1528" s="6" t="s">
        <v>7115</v>
      </c>
      <c r="J1528" s="6" t="s">
        <v>149</v>
      </c>
      <c r="K1528" s="8">
        <v>2015.0</v>
      </c>
      <c r="L1528" s="7" t="s">
        <v>30</v>
      </c>
      <c r="M1528" s="3"/>
      <c r="N1528" s="3"/>
      <c r="O1528" s="3"/>
      <c r="P1528" s="3"/>
      <c r="Q1528" s="3"/>
      <c r="R1528" s="3"/>
    </row>
    <row r="1529" ht="15.75" customHeight="1">
      <c r="A1529" s="6" t="s">
        <v>7116</v>
      </c>
      <c r="B1529" s="6" t="s">
        <v>7117</v>
      </c>
      <c r="C1529" s="6"/>
      <c r="D1529" s="6"/>
      <c r="E1529" s="6" t="s">
        <v>7118</v>
      </c>
      <c r="F1529" s="7" t="s">
        <v>7119</v>
      </c>
      <c r="G1529" s="8" t="s">
        <v>108</v>
      </c>
      <c r="H1529" s="6" t="s">
        <v>27</v>
      </c>
      <c r="I1529" s="6" t="s">
        <v>7120</v>
      </c>
      <c r="J1529" s="6" t="s">
        <v>29</v>
      </c>
      <c r="K1529" s="8">
        <v>2016.0</v>
      </c>
      <c r="L1529" s="7" t="s">
        <v>30</v>
      </c>
      <c r="M1529" s="3"/>
      <c r="N1529" s="6"/>
      <c r="O1529" s="6"/>
      <c r="P1529" s="6"/>
      <c r="Q1529" s="6"/>
      <c r="R1529" s="6"/>
    </row>
    <row r="1530" ht="15.75" customHeight="1">
      <c r="A1530" s="4" t="s">
        <v>7121</v>
      </c>
      <c r="B1530" s="4" t="s">
        <v>7122</v>
      </c>
      <c r="C1530" s="4" t="s">
        <v>7123</v>
      </c>
      <c r="D1530" s="4" t="s">
        <v>7124</v>
      </c>
      <c r="E1530" s="4" t="s">
        <v>7125</v>
      </c>
      <c r="F1530" s="5" t="str">
        <f>HYPERLINK("http://dx.doi.org/10.1345/aph.1E008","http://dx.doi.org/10.1345/aph.1E008")</f>
        <v>http://dx.doi.org/10.1345/aph.1E008</v>
      </c>
      <c r="G1530" s="3"/>
      <c r="H1530" s="3"/>
      <c r="I1530" s="3"/>
      <c r="J1530" s="3"/>
      <c r="K1530" s="3"/>
      <c r="L1530" s="3"/>
      <c r="M1530" s="3"/>
      <c r="N1530" s="3"/>
      <c r="O1530" s="3"/>
      <c r="P1530" s="3"/>
      <c r="Q1530" s="3"/>
      <c r="R1530" s="3"/>
    </row>
    <row r="1531" ht="15.75" customHeight="1">
      <c r="A1531" s="6" t="s">
        <v>7126</v>
      </c>
      <c r="B1531" s="6" t="s">
        <v>7127</v>
      </c>
      <c r="C1531" s="6"/>
      <c r="D1531" s="6"/>
      <c r="E1531" s="17" t="s">
        <v>7128</v>
      </c>
      <c r="F1531" s="7" t="s">
        <v>7129</v>
      </c>
      <c r="G1531" s="8" t="s">
        <v>108</v>
      </c>
      <c r="H1531" s="6" t="s">
        <v>27</v>
      </c>
      <c r="I1531" s="6" t="s">
        <v>7130</v>
      </c>
      <c r="J1531" s="3"/>
      <c r="K1531" s="8">
        <v>2011.0</v>
      </c>
      <c r="L1531" s="7" t="s">
        <v>30</v>
      </c>
      <c r="M1531" s="6"/>
      <c r="N1531" s="6"/>
      <c r="O1531" s="3"/>
      <c r="P1531" s="6"/>
      <c r="Q1531" s="6"/>
      <c r="R1531" s="6"/>
    </row>
    <row r="1532" ht="15.75" customHeight="1">
      <c r="A1532" s="4" t="s">
        <v>7131</v>
      </c>
      <c r="B1532" s="4" t="s">
        <v>7132</v>
      </c>
      <c r="C1532" s="3"/>
      <c r="D1532" s="3"/>
      <c r="E1532" s="4" t="s">
        <v>7133</v>
      </c>
      <c r="F1532" s="9" t="s">
        <v>7134</v>
      </c>
      <c r="G1532" s="4" t="s">
        <v>260</v>
      </c>
      <c r="H1532" s="4" t="s">
        <v>261</v>
      </c>
      <c r="I1532" s="4" t="s">
        <v>2110</v>
      </c>
      <c r="J1532" s="4" t="s">
        <v>295</v>
      </c>
      <c r="K1532" s="10">
        <v>2020.0</v>
      </c>
      <c r="L1532" s="3"/>
      <c r="M1532" s="4" t="s">
        <v>263</v>
      </c>
      <c r="N1532" s="3"/>
      <c r="O1532" s="3"/>
      <c r="P1532" s="4" t="s">
        <v>8</v>
      </c>
      <c r="Q1532" s="4" t="s">
        <v>689</v>
      </c>
      <c r="R1532" s="3"/>
    </row>
    <row r="1533" ht="15.75" customHeight="1">
      <c r="A1533" s="4" t="s">
        <v>7135</v>
      </c>
      <c r="B1533" s="4" t="s">
        <v>7136</v>
      </c>
      <c r="C1533" s="3"/>
      <c r="D1533" s="3"/>
      <c r="E1533" s="4" t="s">
        <v>33</v>
      </c>
      <c r="F1533" s="9" t="str">
        <f t="shared" ref="F1533:F1534" si="14">"https://doi.org/"&amp;M1533</f>
        <v>https://doi.org/10.1176/ps.46.3.233</v>
      </c>
      <c r="G1533" s="10" t="s">
        <v>83</v>
      </c>
      <c r="H1533" s="10" t="s">
        <v>35</v>
      </c>
      <c r="I1533" s="4" t="s">
        <v>1167</v>
      </c>
      <c r="J1533" s="10" t="s">
        <v>33</v>
      </c>
      <c r="K1533" s="10">
        <v>1995.0</v>
      </c>
      <c r="L1533" s="3"/>
      <c r="M1533" s="4" t="s">
        <v>7137</v>
      </c>
      <c r="N1533" s="3"/>
      <c r="O1533" s="3"/>
      <c r="P1533" s="3"/>
      <c r="Q1533" s="3"/>
      <c r="R1533" s="3"/>
    </row>
    <row r="1534" ht="15.75" customHeight="1">
      <c r="A1534" s="4" t="s">
        <v>7138</v>
      </c>
      <c r="B1534" s="4" t="s">
        <v>7139</v>
      </c>
      <c r="C1534" s="3"/>
      <c r="D1534" s="3"/>
      <c r="E1534" s="4" t="s">
        <v>33</v>
      </c>
      <c r="F1534" s="9" t="str">
        <f t="shared" si="14"/>
        <v>https://doi.org/10.3389/fphar.2023.1184663</v>
      </c>
      <c r="G1534" s="10" t="s">
        <v>48</v>
      </c>
      <c r="H1534" s="10" t="s">
        <v>35</v>
      </c>
      <c r="I1534" s="4" t="s">
        <v>7140</v>
      </c>
      <c r="J1534" s="4" t="s">
        <v>33</v>
      </c>
      <c r="K1534" s="10">
        <v>2023.0</v>
      </c>
      <c r="L1534" s="3" t="s">
        <v>33</v>
      </c>
      <c r="M1534" s="4" t="s">
        <v>7141</v>
      </c>
      <c r="N1534" s="3"/>
      <c r="O1534" s="3"/>
      <c r="P1534" s="3"/>
      <c r="Q1534" s="3"/>
      <c r="R1534" s="3"/>
    </row>
    <row r="1535" ht="15.75" customHeight="1">
      <c r="A1535" s="6" t="s">
        <v>7142</v>
      </c>
      <c r="B1535" s="6" t="s">
        <v>7143</v>
      </c>
      <c r="C1535" s="6"/>
      <c r="D1535" s="6"/>
      <c r="E1535" s="6" t="s">
        <v>7144</v>
      </c>
      <c r="F1535" s="3"/>
      <c r="G1535" s="8" t="s">
        <v>108</v>
      </c>
      <c r="H1535" s="6" t="s">
        <v>27</v>
      </c>
      <c r="I1535" s="6" t="s">
        <v>7145</v>
      </c>
      <c r="J1535" s="6" t="s">
        <v>1466</v>
      </c>
      <c r="K1535" s="8">
        <v>2016.0</v>
      </c>
      <c r="L1535" s="7" t="s">
        <v>30</v>
      </c>
      <c r="M1535" s="6"/>
      <c r="N1535" s="6"/>
      <c r="O1535" s="3"/>
      <c r="P1535" s="3"/>
      <c r="Q1535" s="3"/>
      <c r="R1535" s="3"/>
    </row>
    <row r="1536" ht="15.75" customHeight="1">
      <c r="A1536" s="6" t="s">
        <v>7146</v>
      </c>
      <c r="B1536" s="6" t="s">
        <v>7147</v>
      </c>
      <c r="C1536" s="6"/>
      <c r="D1536" s="6"/>
      <c r="E1536" s="6" t="s">
        <v>7148</v>
      </c>
      <c r="F1536" s="7" t="s">
        <v>7149</v>
      </c>
      <c r="G1536" s="8" t="s">
        <v>108</v>
      </c>
      <c r="H1536" s="6" t="s">
        <v>27</v>
      </c>
      <c r="I1536" s="6" t="s">
        <v>7150</v>
      </c>
      <c r="J1536" s="6" t="s">
        <v>29</v>
      </c>
      <c r="K1536" s="8">
        <v>2021.0</v>
      </c>
      <c r="L1536" s="7" t="s">
        <v>30</v>
      </c>
      <c r="M1536" s="14"/>
      <c r="N1536" s="6"/>
      <c r="O1536" s="6"/>
      <c r="P1536" s="6"/>
      <c r="Q1536" s="3"/>
      <c r="R1536" s="3"/>
    </row>
    <row r="1537" ht="15.75" customHeight="1">
      <c r="A1537" s="4" t="s">
        <v>7151</v>
      </c>
      <c r="B1537" s="4" t="s">
        <v>7152</v>
      </c>
      <c r="C1537" s="3"/>
      <c r="D1537" s="3"/>
      <c r="E1537" s="4" t="s">
        <v>33</v>
      </c>
      <c r="F1537" s="9" t="str">
        <f>"https://doi.org/"&amp;M1537</f>
        <v>https://doi.org/10.1111/add.13428</v>
      </c>
      <c r="G1537" s="10" t="s">
        <v>83</v>
      </c>
      <c r="H1537" s="10" t="s">
        <v>35</v>
      </c>
      <c r="I1537" s="4" t="s">
        <v>370</v>
      </c>
      <c r="J1537" s="10" t="s">
        <v>33</v>
      </c>
      <c r="K1537" s="10">
        <v>2016.0</v>
      </c>
      <c r="L1537" s="3"/>
      <c r="M1537" s="4" t="s">
        <v>7153</v>
      </c>
      <c r="N1537" s="3"/>
      <c r="O1537" s="3"/>
      <c r="P1537" s="3"/>
      <c r="Q1537" s="3"/>
      <c r="R1537" s="3"/>
    </row>
    <row r="1538" ht="15.75" customHeight="1">
      <c r="A1538" s="4" t="s">
        <v>7154</v>
      </c>
      <c r="B1538" s="4" t="s">
        <v>7155</v>
      </c>
      <c r="C1538" s="3"/>
      <c r="D1538" s="3"/>
      <c r="E1538" s="4" t="s">
        <v>7156</v>
      </c>
      <c r="F1538" s="9" t="s">
        <v>7157</v>
      </c>
      <c r="G1538" s="4" t="s">
        <v>260</v>
      </c>
      <c r="H1538" s="4" t="s">
        <v>261</v>
      </c>
      <c r="I1538" s="4" t="s">
        <v>7158</v>
      </c>
      <c r="J1538" s="4" t="s">
        <v>341</v>
      </c>
      <c r="K1538" s="10">
        <v>1999.0</v>
      </c>
      <c r="L1538" s="3"/>
      <c r="M1538" s="4" t="s">
        <v>263</v>
      </c>
      <c r="N1538" s="3"/>
      <c r="O1538" s="3"/>
      <c r="P1538" s="4" t="s">
        <v>8</v>
      </c>
      <c r="Q1538" s="4" t="s">
        <v>611</v>
      </c>
      <c r="R1538" s="3"/>
    </row>
    <row r="1539" ht="15.75" customHeight="1">
      <c r="A1539" s="6" t="s">
        <v>7159</v>
      </c>
      <c r="B1539" s="6" t="s">
        <v>7160</v>
      </c>
      <c r="C1539" s="6"/>
      <c r="D1539" s="6"/>
      <c r="E1539" s="6" t="s">
        <v>7161</v>
      </c>
      <c r="F1539" s="7" t="s">
        <v>7162</v>
      </c>
      <c r="G1539" s="8" t="s">
        <v>108</v>
      </c>
      <c r="H1539" s="6" t="s">
        <v>27</v>
      </c>
      <c r="I1539" s="6" t="s">
        <v>7163</v>
      </c>
      <c r="J1539" s="6" t="s">
        <v>149</v>
      </c>
      <c r="K1539" s="8">
        <v>2023.0</v>
      </c>
      <c r="L1539" s="7" t="s">
        <v>30</v>
      </c>
      <c r="M1539" s="3"/>
      <c r="N1539" s="3"/>
      <c r="O1539" s="3"/>
      <c r="P1539" s="3"/>
      <c r="Q1539" s="6"/>
      <c r="R1539" s="3"/>
    </row>
    <row r="1540" ht="15.75" customHeight="1">
      <c r="A1540" s="6" t="s">
        <v>7164</v>
      </c>
      <c r="B1540" s="6" t="s">
        <v>7165</v>
      </c>
      <c r="C1540" s="6"/>
      <c r="D1540" s="6"/>
      <c r="E1540" s="6" t="s">
        <v>7166</v>
      </c>
      <c r="F1540" s="3"/>
      <c r="G1540" s="8" t="s">
        <v>108</v>
      </c>
      <c r="H1540" s="6" t="s">
        <v>27</v>
      </c>
      <c r="I1540" s="6" t="s">
        <v>7167</v>
      </c>
      <c r="J1540" s="6" t="s">
        <v>149</v>
      </c>
      <c r="K1540" s="8">
        <v>2016.0</v>
      </c>
      <c r="L1540" s="7" t="s">
        <v>30</v>
      </c>
      <c r="M1540" s="6"/>
      <c r="N1540" s="3"/>
      <c r="O1540" s="3"/>
      <c r="P1540" s="3"/>
      <c r="Q1540" s="3"/>
      <c r="R1540" s="3"/>
    </row>
    <row r="1541" ht="15.75" customHeight="1">
      <c r="A1541" s="4" t="s">
        <v>7168</v>
      </c>
      <c r="B1541" s="4" t="s">
        <v>7169</v>
      </c>
      <c r="C1541" s="3"/>
      <c r="D1541" s="3"/>
      <c r="E1541" s="4" t="s">
        <v>7170</v>
      </c>
      <c r="F1541" s="3"/>
      <c r="G1541" s="4" t="s">
        <v>41</v>
      </c>
      <c r="H1541" s="4" t="s">
        <v>261</v>
      </c>
      <c r="I1541" s="3"/>
      <c r="J1541" s="4" t="s">
        <v>295</v>
      </c>
      <c r="K1541" s="10">
        <v>2008.0</v>
      </c>
      <c r="L1541" s="3"/>
      <c r="M1541" s="4" t="s">
        <v>586</v>
      </c>
      <c r="N1541" s="3"/>
      <c r="O1541" s="3"/>
      <c r="P1541" s="4" t="s">
        <v>587</v>
      </c>
      <c r="Q1541" s="18" t="s">
        <v>588</v>
      </c>
      <c r="R1541" s="3"/>
    </row>
    <row r="1542" ht="15.75" customHeight="1">
      <c r="A1542" s="6" t="s">
        <v>7171</v>
      </c>
      <c r="B1542" s="6" t="s">
        <v>7172</v>
      </c>
      <c r="C1542" s="6"/>
      <c r="D1542" s="6"/>
      <c r="E1542" s="6" t="s">
        <v>7173</v>
      </c>
      <c r="F1542" s="7" t="s">
        <v>7174</v>
      </c>
      <c r="G1542" s="8" t="s">
        <v>48</v>
      </c>
      <c r="H1542" s="6" t="s">
        <v>27</v>
      </c>
      <c r="I1542" s="6" t="s">
        <v>7175</v>
      </c>
      <c r="J1542" s="3"/>
      <c r="K1542" s="8">
        <v>2016.0</v>
      </c>
      <c r="L1542" s="7" t="s">
        <v>30</v>
      </c>
      <c r="M1542" s="6"/>
      <c r="N1542" s="6"/>
      <c r="O1542" s="6"/>
      <c r="P1542" s="6"/>
      <c r="Q1542" s="14"/>
      <c r="R1542" s="3"/>
    </row>
    <row r="1543" ht="15.75" customHeight="1">
      <c r="A1543" s="4" t="s">
        <v>7176</v>
      </c>
      <c r="B1543" s="4" t="s">
        <v>7177</v>
      </c>
      <c r="C1543" s="3"/>
      <c r="D1543" s="3"/>
      <c r="E1543" s="4" t="s">
        <v>33</v>
      </c>
      <c r="F1543" s="9" t="str">
        <f>"https://doi.org/"&amp;M1543</f>
        <v>https://doi.org/10.5539/gjhs.v7n5p106</v>
      </c>
      <c r="G1543" s="10" t="s">
        <v>83</v>
      </c>
      <c r="H1543" s="10" t="s">
        <v>35</v>
      </c>
      <c r="I1543" s="4" t="s">
        <v>7178</v>
      </c>
      <c r="J1543" s="10" t="s">
        <v>33</v>
      </c>
      <c r="K1543" s="10">
        <v>2015.0</v>
      </c>
      <c r="L1543" s="3"/>
      <c r="M1543" s="4" t="s">
        <v>7179</v>
      </c>
      <c r="N1543" s="3"/>
      <c r="O1543" s="3"/>
      <c r="P1543" s="3"/>
      <c r="Q1543" s="3"/>
      <c r="R1543" s="3"/>
    </row>
    <row r="1544" ht="15.75" customHeight="1">
      <c r="A1544" s="4" t="s">
        <v>7180</v>
      </c>
      <c r="B1544" s="4" t="s">
        <v>7181</v>
      </c>
      <c r="C1544" s="3"/>
      <c r="D1544" s="3"/>
      <c r="E1544" s="4" t="s">
        <v>7182</v>
      </c>
      <c r="F1544" s="9" t="s">
        <v>7183</v>
      </c>
      <c r="G1544" s="4" t="s">
        <v>260</v>
      </c>
      <c r="H1544" s="4" t="s">
        <v>261</v>
      </c>
      <c r="I1544" s="4" t="s">
        <v>2592</v>
      </c>
      <c r="J1544" s="4" t="s">
        <v>295</v>
      </c>
      <c r="K1544" s="10">
        <v>2014.0</v>
      </c>
      <c r="L1544" s="3"/>
      <c r="M1544" s="4" t="s">
        <v>263</v>
      </c>
      <c r="N1544" s="3"/>
      <c r="O1544" s="3"/>
      <c r="P1544" s="4" t="s">
        <v>8</v>
      </c>
      <c r="Q1544" s="4" t="s">
        <v>1684</v>
      </c>
      <c r="R1544" s="3"/>
    </row>
    <row r="1545" ht="15.75" customHeight="1">
      <c r="A1545" s="6" t="s">
        <v>7184</v>
      </c>
      <c r="B1545" s="6" t="s">
        <v>7185</v>
      </c>
      <c r="C1545" s="6"/>
      <c r="D1545" s="6"/>
      <c r="E1545" s="6" t="s">
        <v>7186</v>
      </c>
      <c r="F1545" s="7" t="s">
        <v>7187</v>
      </c>
      <c r="G1545" s="8" t="s">
        <v>48</v>
      </c>
      <c r="H1545" s="6" t="s">
        <v>27</v>
      </c>
      <c r="I1545" s="6" t="s">
        <v>7188</v>
      </c>
      <c r="J1545" s="3"/>
      <c r="K1545" s="8">
        <v>2009.0</v>
      </c>
      <c r="L1545" s="7" t="s">
        <v>30</v>
      </c>
      <c r="M1545" s="6"/>
      <c r="N1545" s="6"/>
      <c r="O1545" s="6"/>
      <c r="P1545" s="6"/>
      <c r="Q1545" s="6"/>
      <c r="R1545" s="3"/>
    </row>
    <row r="1546" ht="15.75" customHeight="1">
      <c r="A1546" s="6" t="s">
        <v>7189</v>
      </c>
      <c r="B1546" s="6" t="s">
        <v>7190</v>
      </c>
      <c r="C1546" s="6"/>
      <c r="D1546" s="6"/>
      <c r="E1546" s="6" t="s">
        <v>7191</v>
      </c>
      <c r="F1546" s="7" t="s">
        <v>7192</v>
      </c>
      <c r="G1546" s="8" t="s">
        <v>108</v>
      </c>
      <c r="H1546" s="6" t="s">
        <v>27</v>
      </c>
      <c r="I1546" s="6" t="s">
        <v>7193</v>
      </c>
      <c r="J1546" s="6" t="s">
        <v>341</v>
      </c>
      <c r="K1546" s="8">
        <v>2023.0</v>
      </c>
      <c r="L1546" s="7" t="s">
        <v>30</v>
      </c>
      <c r="M1546" s="3"/>
      <c r="N1546" s="6"/>
      <c r="O1546" s="6"/>
      <c r="P1546" s="3"/>
      <c r="Q1546" s="3"/>
      <c r="R1546" s="3"/>
    </row>
    <row r="1547" ht="15.75" customHeight="1">
      <c r="A1547" s="6" t="s">
        <v>7194</v>
      </c>
      <c r="B1547" s="6" t="s">
        <v>7195</v>
      </c>
      <c r="C1547" s="6"/>
      <c r="D1547" s="6"/>
      <c r="E1547" s="6" t="s">
        <v>7196</v>
      </c>
      <c r="F1547" s="7" t="s">
        <v>7197</v>
      </c>
      <c r="G1547" s="8" t="s">
        <v>108</v>
      </c>
      <c r="H1547" s="6" t="s">
        <v>27</v>
      </c>
      <c r="I1547" s="6" t="s">
        <v>7198</v>
      </c>
      <c r="J1547" s="6" t="s">
        <v>149</v>
      </c>
      <c r="K1547" s="8">
        <v>2022.0</v>
      </c>
      <c r="L1547" s="7" t="s">
        <v>30</v>
      </c>
      <c r="M1547" s="6"/>
      <c r="N1547" s="6"/>
      <c r="O1547" s="3"/>
      <c r="P1547" s="3"/>
      <c r="Q1547" s="3"/>
      <c r="R1547" s="3"/>
    </row>
    <row r="1548" ht="15.75" customHeight="1">
      <c r="A1548" s="6" t="s">
        <v>7199</v>
      </c>
      <c r="B1548" s="6" t="s">
        <v>7200</v>
      </c>
      <c r="C1548" s="6"/>
      <c r="D1548" s="6"/>
      <c r="E1548" s="6" t="s">
        <v>7201</v>
      </c>
      <c r="F1548" s="7" t="s">
        <v>7202</v>
      </c>
      <c r="G1548" s="8" t="s">
        <v>26</v>
      </c>
      <c r="H1548" s="6" t="s">
        <v>27</v>
      </c>
      <c r="I1548" s="6" t="s">
        <v>7203</v>
      </c>
      <c r="J1548" s="6" t="s">
        <v>29</v>
      </c>
      <c r="K1548" s="8">
        <v>2017.0</v>
      </c>
      <c r="L1548" s="7" t="s">
        <v>30</v>
      </c>
      <c r="M1548" s="3"/>
      <c r="N1548" s="3"/>
      <c r="O1548" s="3"/>
      <c r="P1548" s="3"/>
      <c r="Q1548" s="3"/>
      <c r="R1548" s="6"/>
    </row>
    <row r="1549" ht="15.75" customHeight="1">
      <c r="A1549" s="4" t="s">
        <v>7204</v>
      </c>
      <c r="B1549" s="4" t="s">
        <v>7205</v>
      </c>
      <c r="C1549" s="3"/>
      <c r="D1549" s="3"/>
      <c r="E1549" s="4" t="s">
        <v>7206</v>
      </c>
      <c r="F1549" s="9" t="s">
        <v>7207</v>
      </c>
      <c r="G1549" s="4" t="s">
        <v>260</v>
      </c>
      <c r="H1549" s="4" t="s">
        <v>261</v>
      </c>
      <c r="I1549" s="4" t="s">
        <v>262</v>
      </c>
      <c r="J1549" s="4" t="s">
        <v>149</v>
      </c>
      <c r="K1549" s="10">
        <v>2016.0</v>
      </c>
      <c r="L1549" s="3"/>
      <c r="M1549" s="4" t="s">
        <v>263</v>
      </c>
      <c r="N1549" s="3"/>
      <c r="O1549" s="3"/>
      <c r="P1549" s="4" t="s">
        <v>8</v>
      </c>
      <c r="Q1549" s="4" t="s">
        <v>264</v>
      </c>
      <c r="R1549" s="3"/>
    </row>
    <row r="1550" ht="15.75" customHeight="1">
      <c r="A1550" s="6" t="s">
        <v>7208</v>
      </c>
      <c r="B1550" s="6" t="s">
        <v>7209</v>
      </c>
      <c r="C1550" s="6"/>
      <c r="D1550" s="6"/>
      <c r="E1550" s="6" t="s">
        <v>7210</v>
      </c>
      <c r="F1550" s="7" t="s">
        <v>7211</v>
      </c>
      <c r="G1550" s="8" t="s">
        <v>108</v>
      </c>
      <c r="H1550" s="6" t="s">
        <v>27</v>
      </c>
      <c r="I1550" s="6" t="s">
        <v>7212</v>
      </c>
      <c r="J1550" s="6" t="s">
        <v>341</v>
      </c>
      <c r="K1550" s="8">
        <v>2020.0</v>
      </c>
      <c r="L1550" s="13" t="s">
        <v>30</v>
      </c>
      <c r="M1550" s="6"/>
      <c r="N1550" s="6"/>
      <c r="O1550" s="3"/>
      <c r="P1550" s="6"/>
      <c r="Q1550" s="6"/>
      <c r="R1550" s="3"/>
    </row>
    <row r="1551" ht="15.75" customHeight="1">
      <c r="A1551" s="6" t="s">
        <v>7213</v>
      </c>
      <c r="B1551" s="6" t="s">
        <v>7214</v>
      </c>
      <c r="C1551" s="6"/>
      <c r="D1551" s="6"/>
      <c r="E1551" s="6" t="s">
        <v>7215</v>
      </c>
      <c r="F1551" s="7" t="s">
        <v>7216</v>
      </c>
      <c r="G1551" s="8" t="s">
        <v>108</v>
      </c>
      <c r="H1551" s="6" t="s">
        <v>27</v>
      </c>
      <c r="I1551" s="6" t="s">
        <v>7217</v>
      </c>
      <c r="J1551" s="6" t="s">
        <v>341</v>
      </c>
      <c r="K1551" s="8">
        <v>2021.0</v>
      </c>
      <c r="L1551" s="7" t="s">
        <v>30</v>
      </c>
      <c r="M1551" s="14"/>
      <c r="N1551" s="6"/>
      <c r="O1551" s="6"/>
      <c r="P1551" s="6"/>
      <c r="Q1551" s="3"/>
      <c r="R1551" s="3"/>
    </row>
    <row r="1552" ht="15.75" customHeight="1">
      <c r="A1552" s="6" t="s">
        <v>7218</v>
      </c>
      <c r="B1552" s="6" t="s">
        <v>7219</v>
      </c>
      <c r="C1552" s="6"/>
      <c r="D1552" s="6"/>
      <c r="E1552" s="6" t="s">
        <v>7220</v>
      </c>
      <c r="F1552" s="7" t="s">
        <v>7221</v>
      </c>
      <c r="G1552" s="8" t="s">
        <v>48</v>
      </c>
      <c r="H1552" s="6" t="s">
        <v>27</v>
      </c>
      <c r="I1552" s="6" t="s">
        <v>7222</v>
      </c>
      <c r="J1552" s="6" t="s">
        <v>29</v>
      </c>
      <c r="K1552" s="8">
        <v>2021.0</v>
      </c>
      <c r="L1552" s="7" t="s">
        <v>30</v>
      </c>
      <c r="M1552" s="6"/>
      <c r="N1552" s="6"/>
      <c r="O1552" s="6"/>
      <c r="P1552" s="6"/>
      <c r="Q1552" s="6"/>
      <c r="R1552" s="6"/>
    </row>
    <row r="1553" ht="15.75" customHeight="1">
      <c r="A1553" s="6" t="s">
        <v>7223</v>
      </c>
      <c r="B1553" s="6" t="s">
        <v>7224</v>
      </c>
      <c r="C1553" s="6"/>
      <c r="D1553" s="6"/>
      <c r="E1553" s="6" t="s">
        <v>7225</v>
      </c>
      <c r="F1553" s="7" t="s">
        <v>7226</v>
      </c>
      <c r="G1553" s="8" t="s">
        <v>108</v>
      </c>
      <c r="H1553" s="6" t="s">
        <v>27</v>
      </c>
      <c r="I1553" s="6" t="s">
        <v>7227</v>
      </c>
      <c r="J1553" s="6" t="s">
        <v>341</v>
      </c>
      <c r="K1553" s="8">
        <v>2021.0</v>
      </c>
      <c r="L1553" s="7" t="s">
        <v>30</v>
      </c>
      <c r="M1553" s="15"/>
      <c r="N1553" s="6"/>
      <c r="O1553" s="6"/>
      <c r="P1553" s="6"/>
      <c r="Q1553" s="3"/>
      <c r="R1553" s="3"/>
    </row>
    <row r="1554" ht="15.75" customHeight="1">
      <c r="A1554" s="6" t="s">
        <v>7228</v>
      </c>
      <c r="B1554" s="6" t="s">
        <v>7229</v>
      </c>
      <c r="C1554" s="6"/>
      <c r="D1554" s="6"/>
      <c r="E1554" s="6" t="s">
        <v>7230</v>
      </c>
      <c r="F1554" s="7" t="s">
        <v>7231</v>
      </c>
      <c r="G1554" s="8" t="s">
        <v>108</v>
      </c>
      <c r="H1554" s="6" t="s">
        <v>27</v>
      </c>
      <c r="I1554" s="6" t="s">
        <v>7232</v>
      </c>
      <c r="J1554" s="6" t="s">
        <v>29</v>
      </c>
      <c r="K1554" s="8">
        <v>2019.0</v>
      </c>
      <c r="L1554" s="7" t="s">
        <v>30</v>
      </c>
      <c r="M1554" s="6"/>
      <c r="N1554" s="3"/>
      <c r="O1554" s="6"/>
      <c r="P1554" s="6"/>
      <c r="Q1554" s="3"/>
      <c r="R1554" s="6"/>
    </row>
    <row r="1555" ht="15.75" customHeight="1">
      <c r="A1555" s="6" t="s">
        <v>7233</v>
      </c>
      <c r="B1555" s="6" t="s">
        <v>7234</v>
      </c>
      <c r="C1555" s="6"/>
      <c r="D1555" s="6"/>
      <c r="E1555" s="6" t="s">
        <v>7235</v>
      </c>
      <c r="F1555" s="7" t="s">
        <v>3887</v>
      </c>
      <c r="G1555" s="8" t="s">
        <v>108</v>
      </c>
      <c r="H1555" s="6" t="s">
        <v>27</v>
      </c>
      <c r="I1555" s="6" t="s">
        <v>7236</v>
      </c>
      <c r="J1555" s="6" t="s">
        <v>149</v>
      </c>
      <c r="K1555" s="8">
        <v>2022.0</v>
      </c>
      <c r="L1555" s="7" t="s">
        <v>30</v>
      </c>
      <c r="M1555" s="3"/>
      <c r="N1555" s="3"/>
      <c r="O1555" s="3"/>
      <c r="P1555" s="3"/>
      <c r="Q1555" s="3"/>
      <c r="R1555" s="3"/>
    </row>
    <row r="1556" ht="15.75" customHeight="1">
      <c r="A1556" s="6" t="s">
        <v>7237</v>
      </c>
      <c r="B1556" s="6" t="s">
        <v>7238</v>
      </c>
      <c r="C1556" s="6"/>
      <c r="D1556" s="6"/>
      <c r="E1556" s="6" t="s">
        <v>7239</v>
      </c>
      <c r="F1556" s="3"/>
      <c r="G1556" s="8" t="s">
        <v>108</v>
      </c>
      <c r="H1556" s="6" t="s">
        <v>27</v>
      </c>
      <c r="I1556" s="6" t="s">
        <v>7240</v>
      </c>
      <c r="J1556" s="6" t="s">
        <v>29</v>
      </c>
      <c r="K1556" s="8">
        <v>2022.0</v>
      </c>
      <c r="L1556" s="7" t="s">
        <v>30</v>
      </c>
      <c r="M1556" s="6"/>
      <c r="N1556" s="6"/>
      <c r="O1556" s="3"/>
      <c r="P1556" s="6"/>
      <c r="Q1556" s="6"/>
      <c r="R1556" s="6"/>
    </row>
    <row r="1557" ht="15.75" customHeight="1">
      <c r="A1557" s="4" t="s">
        <v>7241</v>
      </c>
      <c r="B1557" s="4" t="s">
        <v>7242</v>
      </c>
      <c r="C1557" s="3"/>
      <c r="D1557" s="3"/>
      <c r="E1557" s="4" t="s">
        <v>7243</v>
      </c>
      <c r="F1557" s="9" t="s">
        <v>7244</v>
      </c>
      <c r="G1557" s="4" t="s">
        <v>48</v>
      </c>
      <c r="H1557" s="4" t="s">
        <v>261</v>
      </c>
      <c r="I1557" s="4" t="s">
        <v>7245</v>
      </c>
      <c r="J1557" s="4" t="s">
        <v>1694</v>
      </c>
      <c r="K1557" s="10">
        <v>2014.0</v>
      </c>
      <c r="L1557" s="3"/>
      <c r="M1557" s="4" t="s">
        <v>263</v>
      </c>
      <c r="N1557" s="3"/>
      <c r="O1557" s="3"/>
      <c r="P1557" s="4" t="s">
        <v>8</v>
      </c>
      <c r="Q1557" s="4" t="s">
        <v>7246</v>
      </c>
      <c r="R1557" s="3"/>
    </row>
    <row r="1558" ht="15.75" customHeight="1">
      <c r="A1558" s="4" t="s">
        <v>7247</v>
      </c>
      <c r="B1558" s="4" t="s">
        <v>7248</v>
      </c>
      <c r="C1558" s="3"/>
      <c r="D1558" s="3"/>
      <c r="E1558" s="4" t="s">
        <v>7249</v>
      </c>
      <c r="F1558" s="9" t="s">
        <v>7250</v>
      </c>
      <c r="G1558" s="4" t="s">
        <v>260</v>
      </c>
      <c r="H1558" s="4" t="s">
        <v>261</v>
      </c>
      <c r="I1558" s="4" t="s">
        <v>370</v>
      </c>
      <c r="J1558" s="4" t="s">
        <v>341</v>
      </c>
      <c r="K1558" s="10">
        <v>2023.0</v>
      </c>
      <c r="L1558" s="3"/>
      <c r="M1558" s="4" t="s">
        <v>263</v>
      </c>
      <c r="N1558" s="3"/>
      <c r="O1558" s="3"/>
      <c r="P1558" s="4" t="s">
        <v>8</v>
      </c>
      <c r="Q1558" s="4" t="s">
        <v>371</v>
      </c>
      <c r="R1558" s="3"/>
    </row>
    <row r="1559" ht="15.75" customHeight="1">
      <c r="A1559" s="6" t="s">
        <v>7251</v>
      </c>
      <c r="B1559" s="6" t="s">
        <v>7252</v>
      </c>
      <c r="C1559" s="6"/>
      <c r="D1559" s="6"/>
      <c r="E1559" s="6" t="s">
        <v>7253</v>
      </c>
      <c r="F1559" s="7" t="s">
        <v>7254</v>
      </c>
      <c r="G1559" s="8" t="s">
        <v>48</v>
      </c>
      <c r="H1559" s="6" t="s">
        <v>27</v>
      </c>
      <c r="I1559" s="6" t="s">
        <v>7255</v>
      </c>
      <c r="J1559" s="3"/>
      <c r="K1559" s="8">
        <v>2001.0</v>
      </c>
      <c r="L1559" s="7" t="s">
        <v>30</v>
      </c>
      <c r="M1559" s="3"/>
      <c r="N1559" s="6"/>
      <c r="O1559" s="6"/>
      <c r="P1559" s="6"/>
      <c r="Q1559" s="6"/>
      <c r="R1559" s="6"/>
    </row>
    <row r="1560" ht="15.75" customHeight="1">
      <c r="A1560" s="4" t="s">
        <v>7256</v>
      </c>
      <c r="B1560" s="4" t="s">
        <v>7257</v>
      </c>
      <c r="C1560" s="3"/>
      <c r="D1560" s="3"/>
      <c r="E1560" s="4" t="s">
        <v>7258</v>
      </c>
      <c r="F1560" s="9" t="s">
        <v>7259</v>
      </c>
      <c r="G1560" s="4" t="s">
        <v>48</v>
      </c>
      <c r="H1560" s="4" t="s">
        <v>261</v>
      </c>
      <c r="I1560" s="4" t="s">
        <v>2582</v>
      </c>
      <c r="J1560" s="4" t="s">
        <v>295</v>
      </c>
      <c r="K1560" s="10">
        <v>2022.0</v>
      </c>
      <c r="L1560" s="3"/>
      <c r="M1560" s="4" t="s">
        <v>1383</v>
      </c>
      <c r="N1560" s="3"/>
      <c r="O1560" s="3"/>
      <c r="P1560" s="4" t="s">
        <v>8</v>
      </c>
      <c r="Q1560" s="4" t="s">
        <v>1085</v>
      </c>
      <c r="R1560" s="3"/>
    </row>
    <row r="1561" ht="15.75" customHeight="1">
      <c r="A1561" s="6" t="s">
        <v>7260</v>
      </c>
      <c r="B1561" s="6" t="s">
        <v>7261</v>
      </c>
      <c r="C1561" s="6"/>
      <c r="D1561" s="6"/>
      <c r="E1561" s="6" t="s">
        <v>7262</v>
      </c>
      <c r="F1561" s="7" t="s">
        <v>7263</v>
      </c>
      <c r="G1561" s="8" t="s">
        <v>108</v>
      </c>
      <c r="H1561" s="6" t="s">
        <v>27</v>
      </c>
      <c r="I1561" s="6" t="s">
        <v>7264</v>
      </c>
      <c r="J1561" s="3"/>
      <c r="K1561" s="8">
        <v>2010.0</v>
      </c>
      <c r="L1561" s="7" t="s">
        <v>30</v>
      </c>
      <c r="M1561" s="3"/>
      <c r="N1561" s="3"/>
      <c r="O1561" s="6"/>
      <c r="P1561" s="6"/>
      <c r="Q1561" s="6"/>
      <c r="R1561" s="6"/>
    </row>
    <row r="1562" ht="15.75" customHeight="1">
      <c r="A1562" s="6" t="s">
        <v>7265</v>
      </c>
      <c r="B1562" s="6" t="s">
        <v>7266</v>
      </c>
      <c r="C1562" s="6"/>
      <c r="D1562" s="6"/>
      <c r="E1562" s="17" t="s">
        <v>7267</v>
      </c>
      <c r="F1562" s="7" t="s">
        <v>7268</v>
      </c>
      <c r="G1562" s="8" t="s">
        <v>108</v>
      </c>
      <c r="H1562" s="6" t="s">
        <v>27</v>
      </c>
      <c r="I1562" s="6" t="s">
        <v>7269</v>
      </c>
      <c r="J1562" s="3"/>
      <c r="K1562" s="8">
        <v>2011.0</v>
      </c>
      <c r="L1562" s="7" t="s">
        <v>30</v>
      </c>
      <c r="M1562" s="6"/>
      <c r="N1562" s="6"/>
      <c r="O1562" s="3"/>
      <c r="P1562" s="6"/>
      <c r="Q1562" s="6"/>
      <c r="R1562" s="6"/>
    </row>
    <row r="1563" ht="15.75" customHeight="1">
      <c r="A1563" s="4" t="s">
        <v>7270</v>
      </c>
      <c r="B1563" s="4" t="s">
        <v>7271</v>
      </c>
      <c r="C1563" s="4" t="s">
        <v>7272</v>
      </c>
      <c r="D1563" s="4" t="s">
        <v>7273</v>
      </c>
      <c r="E1563" s="4" t="s">
        <v>7274</v>
      </c>
      <c r="F1563" s="5" t="str">
        <f>HYPERLINK("http://dx.doi.org/10.1057/jphp.2016.12","http://dx.doi.org/10.1057/jphp.2016.12")</f>
        <v>http://dx.doi.org/10.1057/jphp.2016.12</v>
      </c>
      <c r="G1563" s="3"/>
      <c r="H1563" s="3"/>
      <c r="I1563" s="3"/>
      <c r="J1563" s="3"/>
      <c r="K1563" s="3"/>
      <c r="L1563" s="3"/>
      <c r="M1563" s="3"/>
      <c r="N1563" s="3"/>
      <c r="O1563" s="3"/>
      <c r="P1563" s="3"/>
      <c r="Q1563" s="3"/>
      <c r="R1563" s="3"/>
    </row>
    <row r="1564" ht="15.75" customHeight="1">
      <c r="A1564" s="4" t="s">
        <v>7275</v>
      </c>
      <c r="B1564" s="4" t="s">
        <v>7276</v>
      </c>
      <c r="C1564" s="4" t="s">
        <v>7277</v>
      </c>
      <c r="D1564" s="4" t="s">
        <v>7278</v>
      </c>
      <c r="E1564" s="4" t="s">
        <v>7279</v>
      </c>
      <c r="F1564" s="5" t="str">
        <f>HYPERLINK("http://dx.doi.org/10.1016/j.ijso.2020.06.008","http://dx.doi.org/10.1016/j.ijso.2020.06.008")</f>
        <v>http://dx.doi.org/10.1016/j.ijso.2020.06.008</v>
      </c>
      <c r="G1564" s="3"/>
      <c r="H1564" s="3"/>
      <c r="I1564" s="3"/>
      <c r="J1564" s="3"/>
      <c r="K1564" s="3"/>
      <c r="L1564" s="3"/>
      <c r="M1564" s="3"/>
      <c r="N1564" s="3"/>
      <c r="O1564" s="3"/>
      <c r="P1564" s="3"/>
      <c r="Q1564" s="3"/>
      <c r="R1564" s="3"/>
    </row>
    <row r="1565" ht="15.75" customHeight="1">
      <c r="A1565" s="4" t="s">
        <v>7280</v>
      </c>
      <c r="B1565" s="4" t="s">
        <v>7281</v>
      </c>
      <c r="C1565" s="4" t="s">
        <v>7282</v>
      </c>
      <c r="D1565" s="4" t="s">
        <v>7283</v>
      </c>
      <c r="E1565" s="4" t="s">
        <v>7284</v>
      </c>
      <c r="F1565" s="5" t="str">
        <f>HYPERLINK("http://dx.doi.org/10.1080/13550280902973960","http://dx.doi.org/10.1080/13550280902973960")</f>
        <v>http://dx.doi.org/10.1080/13550280902973960</v>
      </c>
      <c r="G1565" s="3"/>
      <c r="H1565" s="3"/>
      <c r="I1565" s="3"/>
      <c r="J1565" s="3"/>
      <c r="K1565" s="3"/>
      <c r="L1565" s="3"/>
      <c r="M1565" s="3"/>
      <c r="N1565" s="3"/>
      <c r="O1565" s="3"/>
      <c r="P1565" s="3"/>
      <c r="Q1565" s="3"/>
      <c r="R1565" s="3"/>
    </row>
    <row r="1566" ht="15.75" customHeight="1">
      <c r="A1566" s="6" t="s">
        <v>7285</v>
      </c>
      <c r="B1566" s="6" t="s">
        <v>7286</v>
      </c>
      <c r="C1566" s="6"/>
      <c r="D1566" s="6"/>
      <c r="E1566" s="6" t="s">
        <v>7287</v>
      </c>
      <c r="F1566" s="3"/>
      <c r="G1566" s="8" t="s">
        <v>108</v>
      </c>
      <c r="H1566" s="6" t="s">
        <v>27</v>
      </c>
      <c r="I1566" s="6" t="s">
        <v>7288</v>
      </c>
      <c r="J1566" s="6" t="s">
        <v>29</v>
      </c>
      <c r="K1566" s="8">
        <v>2014.0</v>
      </c>
      <c r="L1566" s="7" t="s">
        <v>30</v>
      </c>
      <c r="M1566" s="6"/>
      <c r="N1566" s="6"/>
      <c r="O1566" s="3"/>
      <c r="P1566" s="3"/>
      <c r="Q1566" s="3"/>
      <c r="R1566" s="3"/>
    </row>
    <row r="1567" ht="15.75" customHeight="1">
      <c r="A1567" s="4" t="s">
        <v>7289</v>
      </c>
      <c r="B1567" s="4" t="s">
        <v>7290</v>
      </c>
      <c r="C1567" s="3"/>
      <c r="D1567" s="3"/>
      <c r="E1567" s="4" t="s">
        <v>33</v>
      </c>
      <c r="F1567" s="9" t="str">
        <f>"https://doi.org/"&amp;M1567</f>
        <v>https://doi.org/10.1177/02698811231158232</v>
      </c>
      <c r="G1567" s="10" t="s">
        <v>48</v>
      </c>
      <c r="H1567" s="10" t="s">
        <v>35</v>
      </c>
      <c r="I1567" s="4" t="s">
        <v>7291</v>
      </c>
      <c r="J1567" s="4" t="s">
        <v>33</v>
      </c>
      <c r="K1567" s="10">
        <v>2023.0</v>
      </c>
      <c r="L1567" s="3" t="s">
        <v>33</v>
      </c>
      <c r="M1567" s="4" t="s">
        <v>7292</v>
      </c>
      <c r="N1567" s="3"/>
      <c r="O1567" s="3"/>
      <c r="P1567" s="3"/>
      <c r="Q1567" s="3"/>
      <c r="R1567" s="3"/>
    </row>
    <row r="1568" ht="15.75" customHeight="1">
      <c r="A1568" s="6" t="s">
        <v>7293</v>
      </c>
      <c r="B1568" s="6" t="s">
        <v>7294</v>
      </c>
      <c r="C1568" s="6"/>
      <c r="D1568" s="6"/>
      <c r="E1568" s="6" t="s">
        <v>7295</v>
      </c>
      <c r="F1568" s="3"/>
      <c r="G1568" s="8" t="s">
        <v>108</v>
      </c>
      <c r="H1568" s="6" t="s">
        <v>27</v>
      </c>
      <c r="I1568" s="6" t="s">
        <v>7296</v>
      </c>
      <c r="J1568" s="6"/>
      <c r="K1568" s="8">
        <v>2008.0</v>
      </c>
      <c r="L1568" s="7" t="s">
        <v>30</v>
      </c>
      <c r="M1568" s="6"/>
      <c r="N1568" s="3"/>
      <c r="O1568" s="3"/>
      <c r="P1568" s="3"/>
      <c r="Q1568" s="3"/>
      <c r="R1568" s="3"/>
    </row>
    <row r="1569" ht="15.75" customHeight="1">
      <c r="A1569" s="6" t="s">
        <v>7297</v>
      </c>
      <c r="B1569" s="6" t="s">
        <v>7298</v>
      </c>
      <c r="C1569" s="6"/>
      <c r="D1569" s="6"/>
      <c r="E1569" s="6" t="s">
        <v>7299</v>
      </c>
      <c r="F1569" s="7" t="s">
        <v>4144</v>
      </c>
      <c r="G1569" s="8" t="s">
        <v>108</v>
      </c>
      <c r="H1569" s="6" t="s">
        <v>27</v>
      </c>
      <c r="I1569" s="6" t="s">
        <v>7300</v>
      </c>
      <c r="J1569" s="6" t="s">
        <v>149</v>
      </c>
      <c r="K1569" s="8">
        <v>2023.0</v>
      </c>
      <c r="L1569" s="7" t="s">
        <v>30</v>
      </c>
      <c r="M1569" s="3"/>
      <c r="N1569" s="3"/>
      <c r="O1569" s="6"/>
      <c r="P1569" s="6"/>
      <c r="Q1569" s="3"/>
      <c r="R1569" s="3"/>
    </row>
    <row r="1570" ht="15.75" customHeight="1">
      <c r="A1570" s="6" t="s">
        <v>7301</v>
      </c>
      <c r="B1570" s="6" t="s">
        <v>7302</v>
      </c>
      <c r="C1570" s="6"/>
      <c r="D1570" s="6"/>
      <c r="E1570" s="6" t="s">
        <v>7303</v>
      </c>
      <c r="F1570" s="7" t="s">
        <v>4144</v>
      </c>
      <c r="G1570" s="8" t="s">
        <v>108</v>
      </c>
      <c r="H1570" s="6" t="s">
        <v>27</v>
      </c>
      <c r="I1570" s="6" t="s">
        <v>7304</v>
      </c>
      <c r="J1570" s="6" t="s">
        <v>149</v>
      </c>
      <c r="K1570" s="8">
        <v>2023.0</v>
      </c>
      <c r="L1570" s="7" t="s">
        <v>30</v>
      </c>
      <c r="M1570" s="3"/>
      <c r="N1570" s="3"/>
      <c r="O1570" s="6"/>
      <c r="P1570" s="6"/>
      <c r="Q1570" s="3"/>
      <c r="R1570" s="3"/>
    </row>
    <row r="1571" ht="15.75" customHeight="1">
      <c r="A1571" s="6" t="s">
        <v>7305</v>
      </c>
      <c r="B1571" s="6" t="s">
        <v>7306</v>
      </c>
      <c r="C1571" s="6"/>
      <c r="D1571" s="6"/>
      <c r="E1571" s="6" t="s">
        <v>7307</v>
      </c>
      <c r="F1571" s="7" t="s">
        <v>4144</v>
      </c>
      <c r="G1571" s="8" t="s">
        <v>108</v>
      </c>
      <c r="H1571" s="6" t="s">
        <v>27</v>
      </c>
      <c r="I1571" s="6" t="s">
        <v>7308</v>
      </c>
      <c r="J1571" s="6" t="s">
        <v>149</v>
      </c>
      <c r="K1571" s="8">
        <v>2023.0</v>
      </c>
      <c r="L1571" s="7" t="s">
        <v>30</v>
      </c>
      <c r="M1571" s="3"/>
      <c r="N1571" s="3"/>
      <c r="O1571" s="6"/>
      <c r="P1571" s="6"/>
      <c r="Q1571" s="3"/>
      <c r="R1571" s="3"/>
    </row>
    <row r="1572" ht="15.75" customHeight="1">
      <c r="A1572" s="6" t="s">
        <v>7309</v>
      </c>
      <c r="B1572" s="6" t="s">
        <v>7310</v>
      </c>
      <c r="C1572" s="6"/>
      <c r="D1572" s="6"/>
      <c r="E1572" s="6" t="s">
        <v>7311</v>
      </c>
      <c r="F1572" s="7" t="s">
        <v>7312</v>
      </c>
      <c r="G1572" s="8" t="s">
        <v>48</v>
      </c>
      <c r="H1572" s="6" t="s">
        <v>27</v>
      </c>
      <c r="I1572" s="6" t="s">
        <v>7313</v>
      </c>
      <c r="J1572" s="6" t="s">
        <v>341</v>
      </c>
      <c r="K1572" s="8">
        <v>2021.0</v>
      </c>
      <c r="L1572" s="7" t="s">
        <v>30</v>
      </c>
      <c r="M1572" s="6"/>
      <c r="N1572" s="6"/>
      <c r="O1572" s="6"/>
      <c r="P1572" s="6"/>
      <c r="Q1572" s="6"/>
      <c r="R1572" s="6"/>
    </row>
    <row r="1573" ht="15.75" customHeight="1">
      <c r="A1573" s="6" t="s">
        <v>7314</v>
      </c>
      <c r="B1573" s="6" t="s">
        <v>7315</v>
      </c>
      <c r="C1573" s="6"/>
      <c r="D1573" s="6"/>
      <c r="E1573" s="6" t="s">
        <v>7316</v>
      </c>
      <c r="F1573" s="7" t="s">
        <v>4144</v>
      </c>
      <c r="G1573" s="8" t="s">
        <v>108</v>
      </c>
      <c r="H1573" s="6" t="s">
        <v>27</v>
      </c>
      <c r="I1573" s="6" t="s">
        <v>7317</v>
      </c>
      <c r="J1573" s="6" t="s">
        <v>149</v>
      </c>
      <c r="K1573" s="8">
        <v>2023.0</v>
      </c>
      <c r="L1573" s="7" t="s">
        <v>30</v>
      </c>
      <c r="M1573" s="3"/>
      <c r="N1573" s="3"/>
      <c r="O1573" s="6"/>
      <c r="P1573" s="6"/>
      <c r="Q1573" s="3"/>
      <c r="R1573" s="3"/>
    </row>
    <row r="1574" ht="15.75" customHeight="1">
      <c r="A1574" s="6" t="s">
        <v>7318</v>
      </c>
      <c r="B1574" s="6" t="s">
        <v>7319</v>
      </c>
      <c r="C1574" s="6"/>
      <c r="D1574" s="6"/>
      <c r="E1574" s="6" t="s">
        <v>7320</v>
      </c>
      <c r="F1574" s="7" t="s">
        <v>2606</v>
      </c>
      <c r="G1574" s="8" t="s">
        <v>48</v>
      </c>
      <c r="H1574" s="6" t="s">
        <v>27</v>
      </c>
      <c r="I1574" s="6" t="s">
        <v>7321</v>
      </c>
      <c r="J1574" s="6" t="s">
        <v>149</v>
      </c>
      <c r="K1574" s="8">
        <v>2020.0</v>
      </c>
      <c r="L1574" s="7" t="s">
        <v>30</v>
      </c>
      <c r="M1574" s="14"/>
      <c r="N1574" s="3"/>
      <c r="O1574" s="6"/>
      <c r="P1574" s="6"/>
      <c r="Q1574" s="3"/>
      <c r="R1574" s="3"/>
    </row>
    <row r="1575" ht="15.75" customHeight="1">
      <c r="A1575" s="4" t="s">
        <v>7322</v>
      </c>
      <c r="B1575" s="4" t="s">
        <v>7323</v>
      </c>
      <c r="C1575" s="3"/>
      <c r="D1575" s="3"/>
      <c r="E1575" s="4" t="s">
        <v>7324</v>
      </c>
      <c r="F1575" s="9" t="s">
        <v>7325</v>
      </c>
      <c r="G1575" s="4" t="s">
        <v>41</v>
      </c>
      <c r="H1575" s="4" t="s">
        <v>261</v>
      </c>
      <c r="I1575" s="4" t="s">
        <v>655</v>
      </c>
      <c r="J1575" s="4" t="s">
        <v>341</v>
      </c>
      <c r="K1575" s="10">
        <v>1990.0</v>
      </c>
      <c r="L1575" s="3"/>
      <c r="M1575" s="4" t="s">
        <v>263</v>
      </c>
      <c r="N1575" s="3"/>
      <c r="O1575" s="3"/>
      <c r="P1575" s="4" t="s">
        <v>8</v>
      </c>
      <c r="Q1575" s="18" t="s">
        <v>611</v>
      </c>
      <c r="R1575" s="3"/>
    </row>
    <row r="1576" ht="15.75" customHeight="1">
      <c r="A1576" s="4" t="s">
        <v>7326</v>
      </c>
      <c r="B1576" s="4" t="s">
        <v>7327</v>
      </c>
      <c r="C1576" s="3"/>
      <c r="D1576" s="3"/>
      <c r="E1576" s="4" t="s">
        <v>7328</v>
      </c>
      <c r="F1576" s="3"/>
      <c r="G1576" s="4" t="s">
        <v>41</v>
      </c>
      <c r="H1576" s="4" t="s">
        <v>261</v>
      </c>
      <c r="I1576" s="3"/>
      <c r="J1576" s="4" t="s">
        <v>295</v>
      </c>
      <c r="K1576" s="10">
        <v>2008.0</v>
      </c>
      <c r="L1576" s="3"/>
      <c r="M1576" s="4" t="s">
        <v>586</v>
      </c>
      <c r="N1576" s="3"/>
      <c r="O1576" s="3"/>
      <c r="P1576" s="4" t="s">
        <v>587</v>
      </c>
      <c r="Q1576" s="18" t="s">
        <v>588</v>
      </c>
      <c r="R1576" s="3"/>
    </row>
    <row r="1577" ht="15.75" customHeight="1">
      <c r="A1577" s="4" t="s">
        <v>7329</v>
      </c>
      <c r="B1577" s="4" t="s">
        <v>7330</v>
      </c>
      <c r="C1577" s="3"/>
      <c r="D1577" s="3"/>
      <c r="E1577" s="4" t="s">
        <v>7331</v>
      </c>
      <c r="F1577" s="9" t="s">
        <v>7332</v>
      </c>
      <c r="G1577" s="4" t="s">
        <v>260</v>
      </c>
      <c r="H1577" s="4" t="s">
        <v>261</v>
      </c>
      <c r="I1577" s="4" t="s">
        <v>3485</v>
      </c>
      <c r="J1577" s="4" t="s">
        <v>295</v>
      </c>
      <c r="K1577" s="10">
        <v>2007.0</v>
      </c>
      <c r="L1577" s="3"/>
      <c r="M1577" s="4" t="s">
        <v>263</v>
      </c>
      <c r="N1577" s="3"/>
      <c r="O1577" s="3"/>
      <c r="P1577" s="4" t="s">
        <v>8</v>
      </c>
      <c r="Q1577" s="4" t="s">
        <v>695</v>
      </c>
      <c r="R1577" s="3"/>
    </row>
    <row r="1578" ht="15.75" customHeight="1">
      <c r="A1578" s="6" t="s">
        <v>7333</v>
      </c>
      <c r="B1578" s="6" t="s">
        <v>7334</v>
      </c>
      <c r="C1578" s="6"/>
      <c r="D1578" s="6"/>
      <c r="E1578" s="6" t="s">
        <v>7335</v>
      </c>
      <c r="F1578" s="7" t="s">
        <v>7336</v>
      </c>
      <c r="G1578" s="8" t="s">
        <v>108</v>
      </c>
      <c r="H1578" s="6" t="s">
        <v>27</v>
      </c>
      <c r="I1578" s="6" t="s">
        <v>7337</v>
      </c>
      <c r="J1578" s="6" t="s">
        <v>341</v>
      </c>
      <c r="K1578" s="8">
        <v>2019.0</v>
      </c>
      <c r="L1578" s="7" t="s">
        <v>30</v>
      </c>
      <c r="M1578" s="6"/>
      <c r="N1578" s="6"/>
      <c r="O1578" s="6"/>
      <c r="P1578" s="6"/>
      <c r="Q1578" s="3"/>
      <c r="R1578" s="6"/>
    </row>
    <row r="1579" ht="15.75" customHeight="1">
      <c r="A1579" s="4" t="s">
        <v>7338</v>
      </c>
      <c r="B1579" s="4" t="s">
        <v>7339</v>
      </c>
      <c r="C1579" s="3"/>
      <c r="D1579" s="3"/>
      <c r="E1579" s="4" t="s">
        <v>7340</v>
      </c>
      <c r="F1579" s="9" t="s">
        <v>7341</v>
      </c>
      <c r="G1579" s="4" t="s">
        <v>26</v>
      </c>
      <c r="H1579" s="4" t="s">
        <v>261</v>
      </c>
      <c r="I1579" s="4" t="s">
        <v>610</v>
      </c>
      <c r="J1579" s="4" t="s">
        <v>341</v>
      </c>
      <c r="K1579" s="10">
        <v>2021.0</v>
      </c>
      <c r="L1579" s="3"/>
      <c r="M1579" s="4" t="s">
        <v>263</v>
      </c>
      <c r="N1579" s="3"/>
      <c r="O1579" s="3"/>
      <c r="P1579" s="4" t="s">
        <v>8</v>
      </c>
      <c r="Q1579" s="4" t="s">
        <v>611</v>
      </c>
      <c r="R1579" s="3"/>
    </row>
    <row r="1580" ht="15.75" customHeight="1">
      <c r="A1580" s="6" t="s">
        <v>7342</v>
      </c>
      <c r="B1580" s="6" t="s">
        <v>7343</v>
      </c>
      <c r="C1580" s="6"/>
      <c r="D1580" s="6"/>
      <c r="E1580" s="6" t="s">
        <v>7344</v>
      </c>
      <c r="F1580" s="7" t="s">
        <v>7345</v>
      </c>
      <c r="G1580" s="8" t="s">
        <v>108</v>
      </c>
      <c r="H1580" s="6" t="s">
        <v>27</v>
      </c>
      <c r="I1580" s="6" t="s">
        <v>7346</v>
      </c>
      <c r="J1580" s="6" t="s">
        <v>29</v>
      </c>
      <c r="K1580" s="8">
        <v>2023.0</v>
      </c>
      <c r="L1580" s="7" t="s">
        <v>30</v>
      </c>
      <c r="M1580" s="6"/>
      <c r="N1580" s="6"/>
      <c r="O1580" s="6"/>
      <c r="P1580" s="20"/>
      <c r="Q1580" s="3"/>
      <c r="R1580" s="6"/>
    </row>
    <row r="1581" ht="15.75" customHeight="1">
      <c r="A1581" s="4" t="s">
        <v>7347</v>
      </c>
      <c r="B1581" s="4" t="s">
        <v>7348</v>
      </c>
      <c r="C1581" s="3"/>
      <c r="D1581" s="3"/>
      <c r="E1581" s="4" t="s">
        <v>7349</v>
      </c>
      <c r="F1581" s="3"/>
      <c r="G1581" s="4" t="s">
        <v>260</v>
      </c>
      <c r="H1581" s="4" t="s">
        <v>261</v>
      </c>
      <c r="I1581" s="3"/>
      <c r="J1581" s="4" t="s">
        <v>295</v>
      </c>
      <c r="K1581" s="10">
        <v>2012.0</v>
      </c>
      <c r="L1581" s="3"/>
      <c r="M1581" s="4" t="s">
        <v>586</v>
      </c>
      <c r="N1581" s="3"/>
      <c r="O1581" s="3"/>
      <c r="P1581" s="4" t="s">
        <v>587</v>
      </c>
      <c r="Q1581" s="4" t="s">
        <v>588</v>
      </c>
      <c r="R1581" s="3"/>
    </row>
    <row r="1582" ht="15.75" customHeight="1">
      <c r="A1582" s="6" t="s">
        <v>7350</v>
      </c>
      <c r="B1582" s="6" t="s">
        <v>7351</v>
      </c>
      <c r="C1582" s="6"/>
      <c r="D1582" s="6"/>
      <c r="E1582" s="6" t="s">
        <v>7352</v>
      </c>
      <c r="F1582" s="7" t="s">
        <v>7353</v>
      </c>
      <c r="G1582" s="8" t="s">
        <v>108</v>
      </c>
      <c r="H1582" s="6" t="s">
        <v>27</v>
      </c>
      <c r="I1582" s="6" t="s">
        <v>7354</v>
      </c>
      <c r="J1582" s="6" t="s">
        <v>29</v>
      </c>
      <c r="K1582" s="8">
        <v>2021.0</v>
      </c>
      <c r="L1582" s="7" t="s">
        <v>30</v>
      </c>
      <c r="M1582" s="14"/>
      <c r="N1582" s="6"/>
      <c r="O1582" s="6"/>
      <c r="P1582" s="6"/>
      <c r="Q1582" s="3"/>
      <c r="R1582" s="3"/>
    </row>
    <row r="1583" ht="15.75" customHeight="1">
      <c r="A1583" s="6" t="s">
        <v>7355</v>
      </c>
      <c r="B1583" s="6" t="s">
        <v>7356</v>
      </c>
      <c r="C1583" s="6"/>
      <c r="D1583" s="6"/>
      <c r="E1583" s="6" t="s">
        <v>7357</v>
      </c>
      <c r="F1583" s="7" t="s">
        <v>7358</v>
      </c>
      <c r="G1583" s="8" t="s">
        <v>108</v>
      </c>
      <c r="H1583" s="6" t="s">
        <v>27</v>
      </c>
      <c r="I1583" s="6" t="s">
        <v>7359</v>
      </c>
      <c r="J1583" s="6" t="s">
        <v>341</v>
      </c>
      <c r="K1583" s="8">
        <v>2020.0</v>
      </c>
      <c r="L1583" s="7" t="s">
        <v>30</v>
      </c>
      <c r="M1583" s="6"/>
      <c r="N1583" s="3"/>
      <c r="O1583" s="6"/>
      <c r="P1583" s="6"/>
      <c r="Q1583" s="6"/>
      <c r="R1583" s="6"/>
    </row>
    <row r="1584" ht="15.75" customHeight="1">
      <c r="A1584" s="4" t="s">
        <v>7360</v>
      </c>
      <c r="B1584" s="4" t="s">
        <v>7361</v>
      </c>
      <c r="C1584" s="3"/>
      <c r="D1584" s="3"/>
      <c r="E1584" s="4" t="s">
        <v>7362</v>
      </c>
      <c r="F1584" s="3"/>
      <c r="G1584" s="4" t="s">
        <v>41</v>
      </c>
      <c r="H1584" s="4" t="s">
        <v>261</v>
      </c>
      <c r="I1584" s="3"/>
      <c r="J1584" s="4" t="s">
        <v>295</v>
      </c>
      <c r="K1584" s="10">
        <v>2023.0</v>
      </c>
      <c r="L1584" s="3"/>
      <c r="M1584" s="4" t="s">
        <v>586</v>
      </c>
      <c r="N1584" s="3"/>
      <c r="O1584" s="3"/>
      <c r="P1584" s="4" t="s">
        <v>587</v>
      </c>
      <c r="Q1584" s="18" t="s">
        <v>588</v>
      </c>
      <c r="R1584" s="3"/>
    </row>
    <row r="1585" ht="15.75" customHeight="1">
      <c r="A1585" s="4" t="s">
        <v>7363</v>
      </c>
      <c r="B1585" s="4" t="s">
        <v>7364</v>
      </c>
      <c r="C1585" s="3"/>
      <c r="D1585" s="3"/>
      <c r="E1585" s="4" t="s">
        <v>7365</v>
      </c>
      <c r="F1585" s="9" t="s">
        <v>7366</v>
      </c>
      <c r="G1585" s="4" t="s">
        <v>260</v>
      </c>
      <c r="H1585" s="4" t="s">
        <v>261</v>
      </c>
      <c r="I1585" s="4" t="s">
        <v>262</v>
      </c>
      <c r="J1585" s="4" t="s">
        <v>149</v>
      </c>
      <c r="K1585" s="10">
        <v>2014.0</v>
      </c>
      <c r="L1585" s="3"/>
      <c r="M1585" s="4" t="s">
        <v>263</v>
      </c>
      <c r="N1585" s="3"/>
      <c r="O1585" s="3"/>
      <c r="P1585" s="4" t="s">
        <v>8</v>
      </c>
      <c r="Q1585" s="4" t="s">
        <v>264</v>
      </c>
      <c r="R1585" s="3"/>
    </row>
    <row r="1586" ht="15.75" customHeight="1">
      <c r="A1586" s="4" t="s">
        <v>7367</v>
      </c>
      <c r="B1586" s="31" t="s">
        <v>7368</v>
      </c>
      <c r="C1586" s="3"/>
      <c r="D1586" s="3"/>
      <c r="E1586" s="4" t="s">
        <v>7369</v>
      </c>
      <c r="F1586" s="9" t="s">
        <v>7370</v>
      </c>
      <c r="G1586" s="4" t="s">
        <v>41</v>
      </c>
      <c r="H1586" s="4" t="s">
        <v>261</v>
      </c>
      <c r="I1586" s="4" t="s">
        <v>7371</v>
      </c>
      <c r="J1586" s="4" t="s">
        <v>149</v>
      </c>
      <c r="K1586" s="10">
        <v>2007.0</v>
      </c>
      <c r="L1586" s="3"/>
      <c r="M1586" s="4" t="s">
        <v>263</v>
      </c>
      <c r="N1586" s="3"/>
      <c r="O1586" s="3"/>
      <c r="P1586" s="4" t="s">
        <v>8</v>
      </c>
      <c r="Q1586" s="18" t="s">
        <v>264</v>
      </c>
      <c r="R1586" s="3"/>
    </row>
    <row r="1587" ht="15.75" customHeight="1">
      <c r="A1587" s="4" t="s">
        <v>7372</v>
      </c>
      <c r="B1587" s="4" t="s">
        <v>7373</v>
      </c>
      <c r="C1587" s="3"/>
      <c r="D1587" s="3"/>
      <c r="E1587" s="4" t="s">
        <v>7374</v>
      </c>
      <c r="F1587" s="3"/>
      <c r="G1587" s="4" t="s">
        <v>41</v>
      </c>
      <c r="H1587" s="4" t="s">
        <v>261</v>
      </c>
      <c r="I1587" s="3"/>
      <c r="J1587" s="4" t="s">
        <v>295</v>
      </c>
      <c r="K1587" s="10">
        <v>2007.0</v>
      </c>
      <c r="L1587" s="3"/>
      <c r="M1587" s="4" t="s">
        <v>586</v>
      </c>
      <c r="N1587" s="3"/>
      <c r="O1587" s="3"/>
      <c r="P1587" s="4" t="s">
        <v>587</v>
      </c>
      <c r="Q1587" s="18" t="s">
        <v>588</v>
      </c>
      <c r="R1587" s="3"/>
    </row>
    <row r="1588" ht="15.75" customHeight="1">
      <c r="A1588" s="6" t="s">
        <v>7375</v>
      </c>
      <c r="B1588" s="6" t="s">
        <v>7376</v>
      </c>
      <c r="C1588" s="6"/>
      <c r="D1588" s="6"/>
      <c r="E1588" s="6" t="s">
        <v>7377</v>
      </c>
      <c r="F1588" s="7" t="s">
        <v>7378</v>
      </c>
      <c r="G1588" s="8" t="s">
        <v>41</v>
      </c>
      <c r="H1588" s="6" t="s">
        <v>27</v>
      </c>
      <c r="I1588" s="6" t="s">
        <v>7379</v>
      </c>
      <c r="J1588" s="6" t="s">
        <v>231</v>
      </c>
      <c r="K1588" s="8">
        <v>2009.0</v>
      </c>
      <c r="L1588" s="7" t="s">
        <v>30</v>
      </c>
      <c r="M1588" s="6"/>
      <c r="N1588" s="3"/>
      <c r="O1588" s="3"/>
      <c r="P1588" s="3"/>
      <c r="Q1588" s="3"/>
      <c r="R1588" s="6"/>
    </row>
    <row r="1589" ht="15.75" customHeight="1">
      <c r="A1589" s="6" t="s">
        <v>7380</v>
      </c>
      <c r="B1589" s="6" t="s">
        <v>7381</v>
      </c>
      <c r="C1589" s="6"/>
      <c r="D1589" s="6"/>
      <c r="E1589" s="6" t="s">
        <v>7382</v>
      </c>
      <c r="F1589" s="7" t="s">
        <v>7383</v>
      </c>
      <c r="G1589" s="8" t="s">
        <v>108</v>
      </c>
      <c r="H1589" s="6" t="s">
        <v>27</v>
      </c>
      <c r="I1589" s="6" t="s">
        <v>7384</v>
      </c>
      <c r="J1589" s="6" t="s">
        <v>149</v>
      </c>
      <c r="K1589" s="8">
        <v>2019.0</v>
      </c>
      <c r="L1589" s="7" t="s">
        <v>30</v>
      </c>
      <c r="M1589" s="6"/>
      <c r="N1589" s="3"/>
      <c r="O1589" s="3"/>
      <c r="P1589" s="6"/>
      <c r="Q1589" s="3"/>
      <c r="R1589" s="3"/>
    </row>
    <row r="1590" ht="15.75" customHeight="1">
      <c r="A1590" s="6" t="s">
        <v>7385</v>
      </c>
      <c r="B1590" s="6" t="s">
        <v>7386</v>
      </c>
      <c r="C1590" s="6"/>
      <c r="D1590" s="6"/>
      <c r="E1590" s="6" t="s">
        <v>7387</v>
      </c>
      <c r="F1590" s="7" t="s">
        <v>7388</v>
      </c>
      <c r="G1590" s="8" t="s">
        <v>214</v>
      </c>
      <c r="H1590" s="6" t="s">
        <v>27</v>
      </c>
      <c r="I1590" s="6" t="s">
        <v>7389</v>
      </c>
      <c r="J1590" s="6" t="s">
        <v>7390</v>
      </c>
      <c r="K1590" s="8">
        <v>2007.0</v>
      </c>
      <c r="L1590" s="7" t="s">
        <v>30</v>
      </c>
      <c r="M1590" s="3"/>
      <c r="N1590" s="3"/>
      <c r="O1590" s="3"/>
      <c r="P1590" s="6"/>
      <c r="Q1590" s="3"/>
      <c r="R1590" s="3"/>
    </row>
    <row r="1591" ht="15.75" customHeight="1">
      <c r="A1591" s="6" t="s">
        <v>7391</v>
      </c>
      <c r="B1591" s="6" t="s">
        <v>7392</v>
      </c>
      <c r="C1591" s="6"/>
      <c r="D1591" s="6"/>
      <c r="E1591" s="6" t="s">
        <v>7393</v>
      </c>
      <c r="F1591" s="7" t="s">
        <v>7394</v>
      </c>
      <c r="G1591" s="8" t="s">
        <v>108</v>
      </c>
      <c r="H1591" s="6" t="s">
        <v>27</v>
      </c>
      <c r="I1591" s="6" t="s">
        <v>7395</v>
      </c>
      <c r="J1591" s="6" t="s">
        <v>29</v>
      </c>
      <c r="K1591" s="8">
        <v>2019.0</v>
      </c>
      <c r="L1591" s="7" t="s">
        <v>30</v>
      </c>
      <c r="M1591" s="6"/>
      <c r="N1591" s="6"/>
      <c r="O1591" s="3"/>
      <c r="P1591" s="3"/>
      <c r="Q1591" s="3"/>
      <c r="R1591" s="6"/>
    </row>
    <row r="1592" ht="15.75" customHeight="1">
      <c r="A1592" s="6" t="s">
        <v>7396</v>
      </c>
      <c r="B1592" s="6" t="s">
        <v>7397</v>
      </c>
      <c r="C1592" s="6"/>
      <c r="D1592" s="6"/>
      <c r="E1592" s="6" t="s">
        <v>7398</v>
      </c>
      <c r="F1592" s="7" t="s">
        <v>7399</v>
      </c>
      <c r="G1592" s="8" t="s">
        <v>108</v>
      </c>
      <c r="H1592" s="6" t="s">
        <v>27</v>
      </c>
      <c r="I1592" s="6" t="s">
        <v>7400</v>
      </c>
      <c r="J1592" s="6" t="s">
        <v>149</v>
      </c>
      <c r="K1592" s="8">
        <v>2016.0</v>
      </c>
      <c r="L1592" s="7" t="s">
        <v>30</v>
      </c>
      <c r="M1592" s="3"/>
      <c r="N1592" s="3"/>
      <c r="O1592" s="6"/>
      <c r="P1592" s="3"/>
      <c r="Q1592" s="3"/>
      <c r="R1592" s="3"/>
    </row>
    <row r="1593" ht="15.75" customHeight="1">
      <c r="A1593" s="6" t="s">
        <v>7401</v>
      </c>
      <c r="B1593" s="6" t="s">
        <v>7402</v>
      </c>
      <c r="C1593" s="6"/>
      <c r="D1593" s="6"/>
      <c r="E1593" s="6" t="s">
        <v>7403</v>
      </c>
      <c r="F1593" s="7" t="s">
        <v>7404</v>
      </c>
      <c r="G1593" s="8" t="s">
        <v>108</v>
      </c>
      <c r="H1593" s="6" t="s">
        <v>27</v>
      </c>
      <c r="I1593" s="6" t="s">
        <v>7405</v>
      </c>
      <c r="J1593" s="6" t="s">
        <v>29</v>
      </c>
      <c r="K1593" s="8">
        <v>2013.0</v>
      </c>
      <c r="L1593" s="7" t="s">
        <v>30</v>
      </c>
      <c r="M1593" s="3"/>
      <c r="N1593" s="3"/>
      <c r="O1593" s="3"/>
      <c r="P1593" s="3"/>
      <c r="Q1593" s="3"/>
      <c r="R1593" s="3"/>
    </row>
    <row r="1594" ht="15.75" customHeight="1">
      <c r="A1594" s="4" t="s">
        <v>7406</v>
      </c>
      <c r="B1594" s="4" t="s">
        <v>7407</v>
      </c>
      <c r="C1594" s="3"/>
      <c r="D1594" s="3"/>
      <c r="E1594" s="4" t="s">
        <v>7408</v>
      </c>
      <c r="F1594" s="9" t="s">
        <v>7409</v>
      </c>
      <c r="G1594" s="4" t="s">
        <v>260</v>
      </c>
      <c r="H1594" s="4" t="s">
        <v>261</v>
      </c>
      <c r="I1594" s="4" t="s">
        <v>7410</v>
      </c>
      <c r="J1594" s="4" t="s">
        <v>295</v>
      </c>
      <c r="K1594" s="10">
        <v>2009.0</v>
      </c>
      <c r="L1594" s="3"/>
      <c r="M1594" s="4" t="s">
        <v>263</v>
      </c>
      <c r="N1594" s="3"/>
      <c r="O1594" s="3"/>
      <c r="P1594" s="4" t="s">
        <v>8</v>
      </c>
      <c r="Q1594" s="4" t="s">
        <v>5657</v>
      </c>
      <c r="R1594" s="3"/>
    </row>
    <row r="1595" ht="15.75" customHeight="1">
      <c r="A1595" s="6" t="s">
        <v>7411</v>
      </c>
      <c r="B1595" s="6" t="s">
        <v>7412</v>
      </c>
      <c r="C1595" s="6"/>
      <c r="D1595" s="6"/>
      <c r="E1595" s="6" t="s">
        <v>7413</v>
      </c>
      <c r="F1595" s="7" t="s">
        <v>7414</v>
      </c>
      <c r="G1595" s="8" t="s">
        <v>108</v>
      </c>
      <c r="H1595" s="6" t="s">
        <v>27</v>
      </c>
      <c r="I1595" s="6" t="s">
        <v>7415</v>
      </c>
      <c r="J1595" s="6" t="s">
        <v>341</v>
      </c>
      <c r="K1595" s="8">
        <v>2021.0</v>
      </c>
      <c r="L1595" s="7" t="s">
        <v>30</v>
      </c>
      <c r="M1595" s="14"/>
      <c r="N1595" s="6"/>
      <c r="O1595" s="6"/>
      <c r="P1595" s="6"/>
      <c r="Q1595" s="3"/>
      <c r="R1595" s="3"/>
    </row>
    <row r="1596" ht="15.75" customHeight="1">
      <c r="A1596" s="6" t="s">
        <v>7416</v>
      </c>
      <c r="B1596" s="6" t="s">
        <v>7417</v>
      </c>
      <c r="C1596" s="6"/>
      <c r="D1596" s="6"/>
      <c r="E1596" s="6" t="s">
        <v>7418</v>
      </c>
      <c r="F1596" s="7" t="s">
        <v>7419</v>
      </c>
      <c r="G1596" s="8" t="s">
        <v>214</v>
      </c>
      <c r="H1596" s="6" t="s">
        <v>27</v>
      </c>
      <c r="I1596" s="6" t="s">
        <v>7420</v>
      </c>
      <c r="J1596" s="6" t="s">
        <v>29</v>
      </c>
      <c r="K1596" s="8">
        <v>2013.0</v>
      </c>
      <c r="L1596" s="7" t="s">
        <v>30</v>
      </c>
      <c r="M1596" s="3"/>
      <c r="N1596" s="3"/>
      <c r="O1596" s="3"/>
      <c r="P1596" s="6"/>
      <c r="Q1596" s="3"/>
      <c r="R1596" s="3"/>
    </row>
    <row r="1597" ht="15.75" customHeight="1">
      <c r="A1597" s="6" t="s">
        <v>7421</v>
      </c>
      <c r="B1597" s="6" t="s">
        <v>7422</v>
      </c>
      <c r="C1597" s="6"/>
      <c r="D1597" s="6"/>
      <c r="E1597" s="6" t="s">
        <v>7423</v>
      </c>
      <c r="F1597" s="7" t="s">
        <v>4633</v>
      </c>
      <c r="G1597" s="8" t="s">
        <v>48</v>
      </c>
      <c r="H1597" s="6" t="s">
        <v>27</v>
      </c>
      <c r="I1597" s="6" t="s">
        <v>7424</v>
      </c>
      <c r="J1597" s="6" t="s">
        <v>149</v>
      </c>
      <c r="K1597" s="8">
        <v>2020.0</v>
      </c>
      <c r="L1597" s="7" t="s">
        <v>30</v>
      </c>
      <c r="M1597" s="14"/>
      <c r="N1597" s="3"/>
      <c r="O1597" s="6"/>
      <c r="P1597" s="6"/>
      <c r="Q1597" s="3"/>
      <c r="R1597" s="3"/>
    </row>
    <row r="1598" ht="15.75" customHeight="1">
      <c r="A1598" s="6" t="s">
        <v>7425</v>
      </c>
      <c r="B1598" s="6" t="s">
        <v>7426</v>
      </c>
      <c r="C1598" s="6"/>
      <c r="D1598" s="6"/>
      <c r="E1598" s="6" t="s">
        <v>7427</v>
      </c>
      <c r="F1598" s="7" t="s">
        <v>7428</v>
      </c>
      <c r="G1598" s="8" t="s">
        <v>108</v>
      </c>
      <c r="H1598" s="6" t="s">
        <v>27</v>
      </c>
      <c r="I1598" s="6" t="s">
        <v>7429</v>
      </c>
      <c r="J1598" s="6" t="s">
        <v>29</v>
      </c>
      <c r="K1598" s="8">
        <v>2023.0</v>
      </c>
      <c r="L1598" s="7" t="s">
        <v>30</v>
      </c>
      <c r="M1598" s="6"/>
      <c r="N1598" s="3"/>
      <c r="O1598" s="6"/>
      <c r="P1598" s="6"/>
      <c r="Q1598" s="6"/>
      <c r="R1598" s="6"/>
    </row>
    <row r="1599" ht="15.75" customHeight="1">
      <c r="A1599" s="6" t="s">
        <v>7430</v>
      </c>
      <c r="B1599" s="6" t="s">
        <v>7431</v>
      </c>
      <c r="C1599" s="6"/>
      <c r="D1599" s="6"/>
      <c r="E1599" s="6" t="s">
        <v>7432</v>
      </c>
      <c r="F1599" s="7" t="s">
        <v>7433</v>
      </c>
      <c r="G1599" s="8" t="s">
        <v>108</v>
      </c>
      <c r="H1599" s="6" t="s">
        <v>27</v>
      </c>
      <c r="I1599" s="6" t="s">
        <v>7434</v>
      </c>
      <c r="J1599" s="6" t="s">
        <v>29</v>
      </c>
      <c r="K1599" s="8">
        <v>2019.0</v>
      </c>
      <c r="L1599" s="7" t="s">
        <v>30</v>
      </c>
      <c r="M1599" s="6"/>
      <c r="N1599" s="3"/>
      <c r="O1599" s="6"/>
      <c r="P1599" s="6"/>
      <c r="Q1599" s="6"/>
      <c r="R1599" s="3"/>
    </row>
    <row r="1600" ht="15.75" customHeight="1">
      <c r="A1600" s="6" t="s">
        <v>7435</v>
      </c>
      <c r="B1600" s="6" t="s">
        <v>7436</v>
      </c>
      <c r="C1600" s="6"/>
      <c r="D1600" s="6"/>
      <c r="E1600" s="6" t="s">
        <v>7437</v>
      </c>
      <c r="F1600" s="7" t="s">
        <v>7438</v>
      </c>
      <c r="G1600" s="8" t="s">
        <v>108</v>
      </c>
      <c r="H1600" s="6" t="s">
        <v>27</v>
      </c>
      <c r="I1600" s="6" t="s">
        <v>7439</v>
      </c>
      <c r="J1600" s="6" t="s">
        <v>149</v>
      </c>
      <c r="K1600" s="8">
        <v>2017.0</v>
      </c>
      <c r="L1600" s="7" t="s">
        <v>30</v>
      </c>
      <c r="M1600" s="3"/>
      <c r="N1600" s="3"/>
      <c r="O1600" s="6"/>
      <c r="P1600" s="6"/>
      <c r="Q1600" s="6"/>
      <c r="R1600" s="6"/>
    </row>
    <row r="1601" ht="15.75" customHeight="1">
      <c r="A1601" s="6" t="s">
        <v>7440</v>
      </c>
      <c r="B1601" s="6" t="s">
        <v>7441</v>
      </c>
      <c r="C1601" s="6"/>
      <c r="D1601" s="6"/>
      <c r="E1601" s="6" t="s">
        <v>7442</v>
      </c>
      <c r="F1601" s="7" t="s">
        <v>7443</v>
      </c>
      <c r="G1601" s="8" t="s">
        <v>108</v>
      </c>
      <c r="H1601" s="6" t="s">
        <v>27</v>
      </c>
      <c r="I1601" s="6" t="s">
        <v>7444</v>
      </c>
      <c r="J1601" s="6" t="s">
        <v>341</v>
      </c>
      <c r="K1601" s="8">
        <v>2020.0</v>
      </c>
      <c r="L1601" s="13" t="s">
        <v>30</v>
      </c>
      <c r="M1601" s="6"/>
      <c r="N1601" s="3"/>
      <c r="O1601" s="3"/>
      <c r="P1601" s="6"/>
      <c r="Q1601" s="3"/>
      <c r="R1601" s="3"/>
    </row>
    <row r="1602" ht="15.75" customHeight="1">
      <c r="A1602" s="4" t="s">
        <v>7445</v>
      </c>
      <c r="B1602" s="4" t="s">
        <v>7446</v>
      </c>
      <c r="C1602" s="3" t="s">
        <v>425</v>
      </c>
      <c r="D1602" s="4" t="s">
        <v>7447</v>
      </c>
      <c r="E1602" s="4" t="s">
        <v>7448</v>
      </c>
      <c r="F1602" s="5" t="str">
        <f>HYPERLINK("http://dx.doi.org/10.1007/BF02522304","http://dx.doi.org/10.1007/BF02522304")</f>
        <v>http://dx.doi.org/10.1007/BF02522304</v>
      </c>
      <c r="G1602" s="3"/>
      <c r="H1602" s="3"/>
      <c r="I1602" s="3"/>
      <c r="J1602" s="3"/>
      <c r="K1602" s="3"/>
      <c r="L1602" s="3"/>
      <c r="M1602" s="3"/>
      <c r="N1602" s="3"/>
      <c r="O1602" s="3"/>
      <c r="P1602" s="3"/>
      <c r="Q1602" s="3"/>
      <c r="R1602" s="3"/>
    </row>
    <row r="1603" ht="15.75" customHeight="1">
      <c r="A1603" s="6" t="s">
        <v>7449</v>
      </c>
      <c r="B1603" s="6" t="s">
        <v>7450</v>
      </c>
      <c r="C1603" s="6"/>
      <c r="D1603" s="6"/>
      <c r="E1603" s="6" t="s">
        <v>7451</v>
      </c>
      <c r="F1603" s="3"/>
      <c r="G1603" s="8" t="s">
        <v>58</v>
      </c>
      <c r="H1603" s="6" t="s">
        <v>27</v>
      </c>
      <c r="I1603" s="6" t="s">
        <v>7452</v>
      </c>
      <c r="J1603" s="6" t="s">
        <v>7453</v>
      </c>
      <c r="K1603" s="8">
        <v>2021.0</v>
      </c>
      <c r="L1603" s="7" t="s">
        <v>30</v>
      </c>
      <c r="M1603" s="3"/>
      <c r="N1603" s="3"/>
      <c r="O1603" s="3"/>
      <c r="P1603" s="3"/>
      <c r="Q1603" s="3"/>
      <c r="R1603" s="3"/>
    </row>
    <row r="1604" ht="15.75" customHeight="1">
      <c r="A1604" s="6" t="s">
        <v>7454</v>
      </c>
      <c r="B1604" s="6" t="s">
        <v>7455</v>
      </c>
      <c r="C1604" s="6"/>
      <c r="D1604" s="6"/>
      <c r="E1604" s="6" t="s">
        <v>7456</v>
      </c>
      <c r="F1604" s="7" t="s">
        <v>7457</v>
      </c>
      <c r="G1604" s="8" t="s">
        <v>108</v>
      </c>
      <c r="H1604" s="6" t="s">
        <v>27</v>
      </c>
      <c r="I1604" s="6" t="s">
        <v>7458</v>
      </c>
      <c r="J1604" s="6" t="s">
        <v>149</v>
      </c>
      <c r="K1604" s="8">
        <v>2022.0</v>
      </c>
      <c r="L1604" s="7" t="s">
        <v>30</v>
      </c>
      <c r="M1604" s="6"/>
      <c r="N1604" s="6"/>
      <c r="O1604" s="6"/>
      <c r="P1604" s="3"/>
      <c r="Q1604" s="3"/>
      <c r="R1604" s="3"/>
    </row>
    <row r="1605" ht="15.75" customHeight="1">
      <c r="A1605" s="6" t="s">
        <v>7459</v>
      </c>
      <c r="B1605" s="6" t="s">
        <v>7460</v>
      </c>
      <c r="C1605" s="6"/>
      <c r="D1605" s="6"/>
      <c r="E1605" s="6" t="s">
        <v>7461</v>
      </c>
      <c r="F1605" s="7" t="s">
        <v>7462</v>
      </c>
      <c r="G1605" s="8" t="s">
        <v>41</v>
      </c>
      <c r="H1605" s="6" t="s">
        <v>27</v>
      </c>
      <c r="I1605" s="6" t="s">
        <v>7463</v>
      </c>
      <c r="J1605" s="6" t="s">
        <v>29</v>
      </c>
      <c r="K1605" s="8">
        <v>2000.0</v>
      </c>
      <c r="L1605" s="7" t="s">
        <v>30</v>
      </c>
      <c r="M1605" s="6"/>
      <c r="N1605" s="3"/>
      <c r="O1605" s="3"/>
      <c r="P1605" s="3"/>
      <c r="Q1605" s="3"/>
      <c r="R1605" s="6"/>
    </row>
    <row r="1606" ht="15.75" customHeight="1">
      <c r="A1606" s="6" t="s">
        <v>7464</v>
      </c>
      <c r="B1606" s="6" t="s">
        <v>7465</v>
      </c>
      <c r="C1606" s="6"/>
      <c r="D1606" s="6"/>
      <c r="E1606" s="6" t="s">
        <v>7466</v>
      </c>
      <c r="F1606" s="7" t="s">
        <v>7467</v>
      </c>
      <c r="G1606" s="8" t="s">
        <v>26</v>
      </c>
      <c r="H1606" s="6" t="s">
        <v>27</v>
      </c>
      <c r="I1606" s="6" t="s">
        <v>7468</v>
      </c>
      <c r="J1606" s="6" t="s">
        <v>341</v>
      </c>
      <c r="K1606" s="8">
        <v>1998.0</v>
      </c>
      <c r="L1606" s="7" t="s">
        <v>30</v>
      </c>
      <c r="M1606" s="3"/>
      <c r="N1606" s="3"/>
      <c r="O1606" s="3"/>
      <c r="P1606" s="3"/>
      <c r="Q1606" s="3"/>
      <c r="R1606" s="6"/>
    </row>
    <row r="1607" ht="15.75" customHeight="1">
      <c r="A1607" s="4" t="s">
        <v>7469</v>
      </c>
      <c r="B1607" s="4" t="s">
        <v>7470</v>
      </c>
      <c r="C1607" s="3" t="s">
        <v>425</v>
      </c>
      <c r="D1607" s="4" t="s">
        <v>7471</v>
      </c>
      <c r="E1607" s="4" t="s">
        <v>7472</v>
      </c>
      <c r="F1607" s="5" t="str">
        <f>HYPERLINK("http://dx.doi.org/10.1001/archpedi.155.12.1351","http://dx.doi.org/10.1001/archpedi.155.12.1351")</f>
        <v>http://dx.doi.org/10.1001/archpedi.155.12.1351</v>
      </c>
      <c r="G1607" s="3"/>
      <c r="H1607" s="3"/>
      <c r="I1607" s="3"/>
      <c r="J1607" s="3"/>
      <c r="K1607" s="3"/>
      <c r="L1607" s="3"/>
      <c r="M1607" s="3"/>
      <c r="N1607" s="3"/>
      <c r="O1607" s="3"/>
      <c r="P1607" s="3"/>
      <c r="Q1607" s="3"/>
      <c r="R1607" s="3"/>
    </row>
    <row r="1608" ht="15.75" customHeight="1">
      <c r="A1608" s="4" t="s">
        <v>7473</v>
      </c>
      <c r="B1608" s="4" t="s">
        <v>7474</v>
      </c>
      <c r="C1608" s="3"/>
      <c r="D1608" s="3"/>
      <c r="E1608" s="4" t="s">
        <v>7475</v>
      </c>
      <c r="F1608" s="9" t="s">
        <v>7476</v>
      </c>
      <c r="G1608" s="4" t="s">
        <v>41</v>
      </c>
      <c r="H1608" s="4" t="s">
        <v>261</v>
      </c>
      <c r="I1608" s="4" t="s">
        <v>7477</v>
      </c>
      <c r="J1608" s="4" t="s">
        <v>341</v>
      </c>
      <c r="K1608" s="10">
        <v>2004.0</v>
      </c>
      <c r="L1608" s="3"/>
      <c r="M1608" s="4" t="s">
        <v>263</v>
      </c>
      <c r="N1608" s="3"/>
      <c r="O1608" s="3"/>
      <c r="P1608" s="4" t="s">
        <v>8</v>
      </c>
      <c r="Q1608" s="18" t="s">
        <v>539</v>
      </c>
      <c r="R1608" s="3"/>
    </row>
    <row r="1609" ht="15.75" customHeight="1">
      <c r="A1609" s="6" t="s">
        <v>7478</v>
      </c>
      <c r="B1609" s="6" t="s">
        <v>7479</v>
      </c>
      <c r="C1609" s="6"/>
      <c r="D1609" s="6"/>
      <c r="E1609" s="6" t="s">
        <v>7480</v>
      </c>
      <c r="F1609" s="7" t="s">
        <v>7481</v>
      </c>
      <c r="G1609" s="8" t="s">
        <v>108</v>
      </c>
      <c r="H1609" s="6" t="s">
        <v>27</v>
      </c>
      <c r="I1609" s="6" t="s">
        <v>7482</v>
      </c>
      <c r="J1609" s="6" t="s">
        <v>341</v>
      </c>
      <c r="K1609" s="8">
        <v>2016.0</v>
      </c>
      <c r="L1609" s="7" t="s">
        <v>30</v>
      </c>
      <c r="M1609" s="3"/>
      <c r="N1609" s="6"/>
      <c r="O1609" s="6"/>
      <c r="P1609" s="6"/>
      <c r="Q1609" s="6"/>
      <c r="R1609" s="6"/>
    </row>
    <row r="1610" ht="15.75" customHeight="1">
      <c r="A1610" s="4" t="s">
        <v>7483</v>
      </c>
      <c r="B1610" s="4" t="s">
        <v>7484</v>
      </c>
      <c r="C1610" s="3"/>
      <c r="D1610" s="3"/>
      <c r="E1610" s="4" t="s">
        <v>33</v>
      </c>
      <c r="F1610" s="9" t="str">
        <f>"https://doi.org/"&amp;M1610</f>
        <v>https://doi.org/10.1375/twin.13.6.550</v>
      </c>
      <c r="G1610" s="10" t="s">
        <v>83</v>
      </c>
      <c r="H1610" s="10" t="s">
        <v>35</v>
      </c>
      <c r="I1610" s="4" t="s">
        <v>7485</v>
      </c>
      <c r="J1610" s="10" t="s">
        <v>33</v>
      </c>
      <c r="K1610" s="10">
        <v>2010.0</v>
      </c>
      <c r="L1610" s="3"/>
      <c r="M1610" s="4" t="s">
        <v>7486</v>
      </c>
      <c r="N1610" s="3"/>
      <c r="O1610" s="3"/>
      <c r="P1610" s="3"/>
      <c r="Q1610" s="3"/>
      <c r="R1610" s="3"/>
    </row>
    <row r="1611" ht="15.75" customHeight="1">
      <c r="A1611" s="4" t="s">
        <v>7487</v>
      </c>
      <c r="B1611" s="4" t="s">
        <v>7488</v>
      </c>
      <c r="C1611" s="3"/>
      <c r="D1611" s="3"/>
      <c r="E1611" s="4" t="s">
        <v>7489</v>
      </c>
      <c r="F1611" s="9" t="s">
        <v>7490</v>
      </c>
      <c r="G1611" s="4" t="s">
        <v>41</v>
      </c>
      <c r="H1611" s="4" t="s">
        <v>261</v>
      </c>
      <c r="I1611" s="4" t="s">
        <v>7477</v>
      </c>
      <c r="J1611" s="4" t="s">
        <v>341</v>
      </c>
      <c r="K1611" s="10">
        <v>2013.0</v>
      </c>
      <c r="L1611" s="3"/>
      <c r="M1611" s="4" t="s">
        <v>263</v>
      </c>
      <c r="N1611" s="3"/>
      <c r="O1611" s="3"/>
      <c r="P1611" s="4" t="s">
        <v>8</v>
      </c>
      <c r="Q1611" s="18" t="s">
        <v>539</v>
      </c>
      <c r="R1611" s="3"/>
    </row>
    <row r="1612" ht="15.75" customHeight="1">
      <c r="A1612" s="4" t="s">
        <v>7491</v>
      </c>
      <c r="B1612" s="4" t="s">
        <v>7492</v>
      </c>
      <c r="C1612" s="3"/>
      <c r="D1612" s="3"/>
      <c r="E1612" s="4" t="s">
        <v>7493</v>
      </c>
      <c r="F1612" s="3"/>
      <c r="G1612" s="4" t="s">
        <v>41</v>
      </c>
      <c r="H1612" s="4" t="s">
        <v>261</v>
      </c>
      <c r="I1612" s="3"/>
      <c r="J1612" s="4" t="s">
        <v>295</v>
      </c>
      <c r="K1612" s="10">
        <v>2000.0</v>
      </c>
      <c r="L1612" s="3"/>
      <c r="M1612" s="4" t="s">
        <v>586</v>
      </c>
      <c r="N1612" s="3"/>
      <c r="O1612" s="3"/>
      <c r="P1612" s="4" t="s">
        <v>587</v>
      </c>
      <c r="Q1612" s="18" t="s">
        <v>588</v>
      </c>
      <c r="R1612" s="3"/>
    </row>
    <row r="1613" ht="15.75" customHeight="1">
      <c r="A1613" s="6" t="s">
        <v>2289</v>
      </c>
      <c r="B1613" s="6" t="s">
        <v>7494</v>
      </c>
      <c r="C1613" s="6"/>
      <c r="D1613" s="6"/>
      <c r="E1613" s="6" t="s">
        <v>7495</v>
      </c>
      <c r="F1613" s="7" t="s">
        <v>7496</v>
      </c>
      <c r="G1613" s="8" t="s">
        <v>108</v>
      </c>
      <c r="H1613" s="6" t="s">
        <v>27</v>
      </c>
      <c r="I1613" s="6" t="s">
        <v>7497</v>
      </c>
      <c r="J1613" s="6" t="s">
        <v>149</v>
      </c>
      <c r="K1613" s="8">
        <v>2015.0</v>
      </c>
      <c r="L1613" s="7" t="s">
        <v>30</v>
      </c>
      <c r="M1613" s="6"/>
      <c r="N1613" s="6"/>
      <c r="O1613" s="3"/>
      <c r="P1613" s="3"/>
      <c r="Q1613" s="3"/>
      <c r="R1613" s="3"/>
    </row>
    <row r="1614" ht="15.75" customHeight="1">
      <c r="A1614" s="4" t="s">
        <v>7498</v>
      </c>
      <c r="B1614" s="4" t="s">
        <v>7499</v>
      </c>
      <c r="C1614" s="3"/>
      <c r="D1614" s="3"/>
      <c r="E1614" s="4" t="s">
        <v>7500</v>
      </c>
      <c r="F1614" s="9" t="s">
        <v>7501</v>
      </c>
      <c r="G1614" s="4" t="s">
        <v>41</v>
      </c>
      <c r="H1614" s="4" t="s">
        <v>261</v>
      </c>
      <c r="I1614" s="4" t="s">
        <v>3498</v>
      </c>
      <c r="J1614" s="4" t="s">
        <v>149</v>
      </c>
      <c r="K1614" s="10">
        <v>2016.0</v>
      </c>
      <c r="L1614" s="3"/>
      <c r="M1614" s="4" t="s">
        <v>263</v>
      </c>
      <c r="N1614" s="3"/>
      <c r="O1614" s="3"/>
      <c r="P1614" s="4" t="s">
        <v>8</v>
      </c>
      <c r="Q1614" s="18" t="s">
        <v>264</v>
      </c>
      <c r="R1614" s="3"/>
    </row>
    <row r="1615" ht="15.75" customHeight="1">
      <c r="A1615" s="4" t="s">
        <v>7502</v>
      </c>
      <c r="B1615" s="4" t="s">
        <v>7503</v>
      </c>
      <c r="C1615" s="3"/>
      <c r="D1615" s="3"/>
      <c r="E1615" s="4" t="s">
        <v>7504</v>
      </c>
      <c r="F1615" s="3"/>
      <c r="G1615" s="4" t="s">
        <v>260</v>
      </c>
      <c r="H1615" s="4" t="s">
        <v>261</v>
      </c>
      <c r="I1615" s="3"/>
      <c r="J1615" s="4" t="s">
        <v>295</v>
      </c>
      <c r="K1615" s="10">
        <v>2013.0</v>
      </c>
      <c r="L1615" s="3"/>
      <c r="M1615" s="4" t="s">
        <v>586</v>
      </c>
      <c r="N1615" s="3"/>
      <c r="O1615" s="3"/>
      <c r="P1615" s="4" t="s">
        <v>587</v>
      </c>
      <c r="Q1615" s="4" t="s">
        <v>588</v>
      </c>
      <c r="R1615" s="3"/>
    </row>
    <row r="1616" ht="15.75" customHeight="1">
      <c r="A1616" s="6" t="s">
        <v>7505</v>
      </c>
      <c r="B1616" s="6" t="s">
        <v>7506</v>
      </c>
      <c r="C1616" s="6"/>
      <c r="D1616" s="6"/>
      <c r="E1616" s="6" t="s">
        <v>7507</v>
      </c>
      <c r="F1616" s="7" t="s">
        <v>7508</v>
      </c>
      <c r="G1616" s="8" t="s">
        <v>108</v>
      </c>
      <c r="H1616" s="6" t="s">
        <v>27</v>
      </c>
      <c r="I1616" s="6" t="s">
        <v>7509</v>
      </c>
      <c r="J1616" s="3"/>
      <c r="K1616" s="8">
        <v>2018.0</v>
      </c>
      <c r="L1616" s="21" t="s">
        <v>30</v>
      </c>
      <c r="M1616" s="6"/>
      <c r="N1616" s="3"/>
      <c r="O1616" s="6"/>
      <c r="P1616" s="6"/>
      <c r="Q1616" s="6"/>
      <c r="R1616" s="6"/>
    </row>
    <row r="1617" ht="15.75" customHeight="1">
      <c r="A1617" s="6" t="s">
        <v>7510</v>
      </c>
      <c r="B1617" s="6" t="s">
        <v>7511</v>
      </c>
      <c r="C1617" s="6"/>
      <c r="D1617" s="6"/>
      <c r="E1617" s="6" t="s">
        <v>7512</v>
      </c>
      <c r="F1617" s="7" t="s">
        <v>7513</v>
      </c>
      <c r="G1617" s="8" t="s">
        <v>108</v>
      </c>
      <c r="H1617" s="6" t="s">
        <v>27</v>
      </c>
      <c r="I1617" s="6" t="s">
        <v>7514</v>
      </c>
      <c r="J1617" s="3"/>
      <c r="K1617" s="8">
        <v>2019.0</v>
      </c>
      <c r="L1617" s="23" t="s">
        <v>30</v>
      </c>
      <c r="M1617" s="3"/>
      <c r="N1617" s="3"/>
      <c r="O1617" s="3"/>
      <c r="P1617" s="6"/>
      <c r="Q1617" s="3"/>
      <c r="R1617" s="3"/>
    </row>
    <row r="1618" ht="15.75" customHeight="1">
      <c r="A1618" s="4" t="s">
        <v>7515</v>
      </c>
      <c r="B1618" s="4" t="s">
        <v>7516</v>
      </c>
      <c r="C1618" s="3"/>
      <c r="D1618" s="3"/>
      <c r="E1618" s="4" t="s">
        <v>33</v>
      </c>
      <c r="F1618" s="9" t="str">
        <f>"https://doi.org/"&amp;M1618</f>
        <v>https://doi.org/10.1080/713612417</v>
      </c>
      <c r="G1618" s="10" t="s">
        <v>83</v>
      </c>
      <c r="H1618" s="10" t="s">
        <v>35</v>
      </c>
      <c r="I1618" s="4" t="s">
        <v>2549</v>
      </c>
      <c r="J1618" s="10" t="s">
        <v>33</v>
      </c>
      <c r="K1618" s="10">
        <v>1998.0</v>
      </c>
      <c r="L1618" s="3"/>
      <c r="M1618" s="4" t="s">
        <v>7517</v>
      </c>
      <c r="N1618" s="3"/>
      <c r="O1618" s="3"/>
      <c r="P1618" s="3"/>
      <c r="Q1618" s="3"/>
      <c r="R1618" s="3"/>
    </row>
    <row r="1619" ht="15.75" customHeight="1">
      <c r="A1619" s="6" t="s">
        <v>7518</v>
      </c>
      <c r="B1619" s="6" t="s">
        <v>7519</v>
      </c>
      <c r="C1619" s="6"/>
      <c r="D1619" s="6"/>
      <c r="E1619" s="6" t="s">
        <v>7520</v>
      </c>
      <c r="F1619" s="7" t="s">
        <v>7521</v>
      </c>
      <c r="G1619" s="8" t="s">
        <v>41</v>
      </c>
      <c r="H1619" s="6" t="s">
        <v>27</v>
      </c>
      <c r="I1619" s="6" t="s">
        <v>7522</v>
      </c>
      <c r="J1619" s="6" t="s">
        <v>231</v>
      </c>
      <c r="K1619" s="8">
        <v>2022.0</v>
      </c>
      <c r="L1619" s="7" t="s">
        <v>30</v>
      </c>
      <c r="M1619" s="6"/>
      <c r="N1619" s="3"/>
      <c r="O1619" s="3"/>
      <c r="P1619" s="3"/>
      <c r="Q1619" s="3"/>
      <c r="R1619" s="6"/>
    </row>
    <row r="1620" ht="15.75" customHeight="1">
      <c r="A1620" s="4" t="s">
        <v>7523</v>
      </c>
      <c r="B1620" s="4" t="s">
        <v>7524</v>
      </c>
      <c r="C1620" s="3"/>
      <c r="D1620" s="3"/>
      <c r="E1620" s="4" t="s">
        <v>7525</v>
      </c>
      <c r="F1620" s="9" t="s">
        <v>7526</v>
      </c>
      <c r="G1620" s="4" t="s">
        <v>41</v>
      </c>
      <c r="H1620" s="4" t="s">
        <v>261</v>
      </c>
      <c r="I1620" s="4" t="s">
        <v>2344</v>
      </c>
      <c r="J1620" s="4" t="s">
        <v>295</v>
      </c>
      <c r="K1620" s="10">
        <v>2009.0</v>
      </c>
      <c r="L1620" s="3"/>
      <c r="M1620" s="4" t="s">
        <v>263</v>
      </c>
      <c r="N1620" s="3"/>
      <c r="O1620" s="3"/>
      <c r="P1620" s="4" t="s">
        <v>8</v>
      </c>
      <c r="Q1620" s="18" t="s">
        <v>695</v>
      </c>
      <c r="R1620" s="3"/>
    </row>
    <row r="1621" ht="15.75" customHeight="1">
      <c r="A1621" s="4" t="s">
        <v>7527</v>
      </c>
      <c r="B1621" s="4" t="s">
        <v>7528</v>
      </c>
      <c r="C1621" s="3"/>
      <c r="D1621" s="3"/>
      <c r="E1621" s="4" t="s">
        <v>7529</v>
      </c>
      <c r="F1621" s="9" t="s">
        <v>7530</v>
      </c>
      <c r="G1621" s="4" t="s">
        <v>260</v>
      </c>
      <c r="H1621" s="4" t="s">
        <v>261</v>
      </c>
      <c r="I1621" s="4" t="s">
        <v>2549</v>
      </c>
      <c r="J1621" s="4" t="s">
        <v>341</v>
      </c>
      <c r="K1621" s="10">
        <v>2007.0</v>
      </c>
      <c r="L1621" s="3"/>
      <c r="M1621" s="4" t="s">
        <v>263</v>
      </c>
      <c r="N1621" s="3"/>
      <c r="O1621" s="3"/>
      <c r="P1621" s="4" t="s">
        <v>8</v>
      </c>
      <c r="Q1621" s="4" t="s">
        <v>611</v>
      </c>
      <c r="R1621" s="3"/>
    </row>
    <row r="1622" ht="15.75" customHeight="1">
      <c r="A1622" s="4" t="s">
        <v>7531</v>
      </c>
      <c r="B1622" s="4" t="s">
        <v>7532</v>
      </c>
      <c r="C1622" s="3"/>
      <c r="D1622" s="3"/>
      <c r="E1622" s="4" t="s">
        <v>7533</v>
      </c>
      <c r="F1622" s="9" t="s">
        <v>7534</v>
      </c>
      <c r="G1622" s="4" t="s">
        <v>260</v>
      </c>
      <c r="H1622" s="4" t="s">
        <v>261</v>
      </c>
      <c r="I1622" s="4" t="s">
        <v>262</v>
      </c>
      <c r="J1622" s="4" t="s">
        <v>149</v>
      </c>
      <c r="K1622" s="10">
        <v>2018.0</v>
      </c>
      <c r="L1622" s="3"/>
      <c r="M1622" s="4" t="s">
        <v>263</v>
      </c>
      <c r="N1622" s="3"/>
      <c r="O1622" s="3"/>
      <c r="P1622" s="4" t="s">
        <v>8</v>
      </c>
      <c r="Q1622" s="4" t="s">
        <v>264</v>
      </c>
      <c r="R1622" s="3"/>
    </row>
    <row r="1623" ht="15.75" customHeight="1">
      <c r="A1623" s="4" t="s">
        <v>7535</v>
      </c>
      <c r="B1623" s="4" t="s">
        <v>7536</v>
      </c>
      <c r="C1623" s="4" t="s">
        <v>7537</v>
      </c>
      <c r="D1623" s="4" t="s">
        <v>7538</v>
      </c>
      <c r="E1623" s="4" t="s">
        <v>7539</v>
      </c>
      <c r="F1623" s="5" t="str">
        <f>HYPERLINK("http://dx.doi.org/10.1186/s12954-020-00454-4","http://dx.doi.org/10.1186/s12954-020-00454-4")</f>
        <v>http://dx.doi.org/10.1186/s12954-020-00454-4</v>
      </c>
      <c r="G1623" s="3"/>
      <c r="H1623" s="3"/>
      <c r="I1623" s="3"/>
      <c r="J1623" s="3"/>
      <c r="K1623" s="3"/>
      <c r="L1623" s="3"/>
      <c r="M1623" s="3"/>
      <c r="N1623" s="3"/>
      <c r="O1623" s="3"/>
      <c r="P1623" s="3"/>
      <c r="Q1623" s="3"/>
      <c r="R1623" s="3"/>
    </row>
    <row r="1624" ht="15.75" customHeight="1">
      <c r="A1624" s="4" t="s">
        <v>7540</v>
      </c>
      <c r="B1624" s="4" t="s">
        <v>7541</v>
      </c>
      <c r="C1624" s="3"/>
      <c r="D1624" s="3"/>
      <c r="E1624" s="4" t="s">
        <v>7542</v>
      </c>
      <c r="F1624" s="9" t="s">
        <v>7543</v>
      </c>
      <c r="G1624" s="4" t="s">
        <v>260</v>
      </c>
      <c r="H1624" s="4" t="s">
        <v>261</v>
      </c>
      <c r="I1624" s="4" t="s">
        <v>387</v>
      </c>
      <c r="J1624" s="4" t="s">
        <v>149</v>
      </c>
      <c r="K1624" s="10">
        <v>2005.0</v>
      </c>
      <c r="L1624" s="3"/>
      <c r="M1624" s="4" t="s">
        <v>263</v>
      </c>
      <c r="N1624" s="3"/>
      <c r="O1624" s="3"/>
      <c r="P1624" s="4" t="s">
        <v>8</v>
      </c>
      <c r="Q1624" s="4" t="s">
        <v>264</v>
      </c>
      <c r="R1624" s="3"/>
    </row>
    <row r="1625" ht="15.75" customHeight="1">
      <c r="A1625" s="4" t="s">
        <v>7544</v>
      </c>
      <c r="B1625" s="4" t="s">
        <v>7545</v>
      </c>
      <c r="C1625" s="3"/>
      <c r="D1625" s="3"/>
      <c r="E1625" s="4" t="s">
        <v>7546</v>
      </c>
      <c r="F1625" s="3"/>
      <c r="G1625" s="4" t="s">
        <v>260</v>
      </c>
      <c r="H1625" s="4" t="s">
        <v>261</v>
      </c>
      <c r="I1625" s="3"/>
      <c r="J1625" s="4" t="s">
        <v>295</v>
      </c>
      <c r="K1625" s="10">
        <v>2016.0</v>
      </c>
      <c r="L1625" s="3"/>
      <c r="M1625" s="4" t="s">
        <v>586</v>
      </c>
      <c r="N1625" s="3"/>
      <c r="O1625" s="3"/>
      <c r="P1625" s="4" t="s">
        <v>587</v>
      </c>
      <c r="Q1625" s="4" t="s">
        <v>588</v>
      </c>
      <c r="R1625" s="3"/>
    </row>
    <row r="1626" ht="15.75" customHeight="1">
      <c r="A1626" s="6" t="s">
        <v>7547</v>
      </c>
      <c r="B1626" s="6" t="s">
        <v>7548</v>
      </c>
      <c r="C1626" s="6"/>
      <c r="D1626" s="6"/>
      <c r="E1626" s="6" t="s">
        <v>7549</v>
      </c>
      <c r="F1626" s="7" t="s">
        <v>7550</v>
      </c>
      <c r="G1626" s="8" t="s">
        <v>108</v>
      </c>
      <c r="H1626" s="6" t="s">
        <v>27</v>
      </c>
      <c r="I1626" s="6" t="s">
        <v>7551</v>
      </c>
      <c r="J1626" s="6" t="s">
        <v>29</v>
      </c>
      <c r="K1626" s="8">
        <v>2014.0</v>
      </c>
      <c r="L1626" s="7" t="s">
        <v>30</v>
      </c>
      <c r="M1626" s="6"/>
      <c r="N1626" s="6"/>
      <c r="O1626" s="6"/>
      <c r="P1626" s="3"/>
      <c r="Q1626" s="3"/>
      <c r="R1626" s="6"/>
    </row>
    <row r="1627" ht="15.75" customHeight="1">
      <c r="A1627" s="4" t="s">
        <v>7552</v>
      </c>
      <c r="B1627" s="4" t="s">
        <v>7553</v>
      </c>
      <c r="C1627" s="3"/>
      <c r="D1627" s="3"/>
      <c r="E1627" s="10" t="s">
        <v>33</v>
      </c>
      <c r="F1627" s="9" t="str">
        <f>"https://doi.org/"&amp;M1627</f>
        <v>https://doi.org/10.1016/0740-5472(94)90097-3</v>
      </c>
      <c r="G1627" s="10" t="s">
        <v>41</v>
      </c>
      <c r="H1627" s="10" t="s">
        <v>35</v>
      </c>
      <c r="I1627" s="4" t="s">
        <v>2426</v>
      </c>
      <c r="J1627" s="10" t="s">
        <v>33</v>
      </c>
      <c r="K1627" s="10">
        <v>1994.0</v>
      </c>
      <c r="L1627" s="4" t="s">
        <v>33</v>
      </c>
      <c r="M1627" s="4" t="s">
        <v>7554</v>
      </c>
      <c r="N1627" s="11"/>
      <c r="O1627" s="3"/>
      <c r="P1627" s="3"/>
      <c r="Q1627" s="12"/>
      <c r="R1627" s="3"/>
    </row>
    <row r="1628" ht="15.75" customHeight="1">
      <c r="A1628" s="4" t="s">
        <v>7555</v>
      </c>
      <c r="B1628" s="4" t="s">
        <v>7556</v>
      </c>
      <c r="C1628" s="3"/>
      <c r="D1628" s="3"/>
      <c r="E1628" s="4" t="s">
        <v>7557</v>
      </c>
      <c r="F1628" s="3"/>
      <c r="G1628" s="4" t="s">
        <v>260</v>
      </c>
      <c r="H1628" s="4" t="s">
        <v>261</v>
      </c>
      <c r="I1628" s="4" t="s">
        <v>2262</v>
      </c>
      <c r="J1628" s="4" t="s">
        <v>341</v>
      </c>
      <c r="K1628" s="10">
        <v>2014.0</v>
      </c>
      <c r="L1628" s="3"/>
      <c r="M1628" s="4" t="s">
        <v>263</v>
      </c>
      <c r="N1628" s="3"/>
      <c r="O1628" s="3"/>
      <c r="P1628" s="4" t="s">
        <v>8</v>
      </c>
      <c r="Q1628" s="4" t="s">
        <v>408</v>
      </c>
      <c r="R1628" s="3"/>
    </row>
    <row r="1629" ht="15.75" customHeight="1">
      <c r="A1629" s="6" t="s">
        <v>7558</v>
      </c>
      <c r="B1629" s="6" t="s">
        <v>7559</v>
      </c>
      <c r="C1629" s="6"/>
      <c r="D1629" s="6"/>
      <c r="E1629" s="6" t="s">
        <v>7560</v>
      </c>
      <c r="F1629" s="7" t="s">
        <v>7561</v>
      </c>
      <c r="G1629" s="8" t="s">
        <v>108</v>
      </c>
      <c r="H1629" s="6" t="s">
        <v>27</v>
      </c>
      <c r="I1629" s="6" t="s">
        <v>7562</v>
      </c>
      <c r="J1629" s="6" t="s">
        <v>149</v>
      </c>
      <c r="K1629" s="8">
        <v>2019.0</v>
      </c>
      <c r="L1629" s="7" t="s">
        <v>30</v>
      </c>
      <c r="M1629" s="6"/>
      <c r="N1629" s="6"/>
      <c r="O1629" s="3"/>
      <c r="P1629" s="6"/>
      <c r="Q1629" s="3"/>
      <c r="R1629" s="6"/>
    </row>
    <row r="1630" ht="15.75" customHeight="1">
      <c r="A1630" s="6" t="s">
        <v>7563</v>
      </c>
      <c r="B1630" s="6" t="s">
        <v>7564</v>
      </c>
      <c r="C1630" s="6"/>
      <c r="D1630" s="6"/>
      <c r="E1630" s="6" t="s">
        <v>7565</v>
      </c>
      <c r="F1630" s="7" t="s">
        <v>7566</v>
      </c>
      <c r="G1630" s="8" t="s">
        <v>108</v>
      </c>
      <c r="H1630" s="6" t="s">
        <v>27</v>
      </c>
      <c r="I1630" s="6" t="s">
        <v>7567</v>
      </c>
      <c r="J1630" s="6" t="s">
        <v>29</v>
      </c>
      <c r="K1630" s="8">
        <v>2013.0</v>
      </c>
      <c r="L1630" s="7" t="s">
        <v>30</v>
      </c>
      <c r="M1630" s="6"/>
      <c r="N1630" s="6"/>
      <c r="O1630" s="3"/>
      <c r="P1630" s="3"/>
      <c r="Q1630" s="3"/>
      <c r="R1630" s="3"/>
    </row>
    <row r="1631" ht="15.75" customHeight="1">
      <c r="A1631" s="6" t="s">
        <v>7568</v>
      </c>
      <c r="B1631" s="6" t="s">
        <v>7569</v>
      </c>
      <c r="C1631" s="6"/>
      <c r="D1631" s="6"/>
      <c r="E1631" s="6" t="s">
        <v>7570</v>
      </c>
      <c r="F1631" s="7" t="s">
        <v>932</v>
      </c>
      <c r="G1631" s="8" t="s">
        <v>48</v>
      </c>
      <c r="H1631" s="6" t="s">
        <v>27</v>
      </c>
      <c r="I1631" s="6" t="s">
        <v>7571</v>
      </c>
      <c r="J1631" s="6" t="s">
        <v>149</v>
      </c>
      <c r="K1631" s="8">
        <v>2018.0</v>
      </c>
      <c r="L1631" s="7" t="s">
        <v>30</v>
      </c>
      <c r="M1631" s="6"/>
      <c r="N1631" s="6"/>
      <c r="O1631" s="6"/>
      <c r="P1631" s="6"/>
      <c r="Q1631" s="14"/>
      <c r="R1631" s="3"/>
    </row>
    <row r="1632" ht="15.75" customHeight="1">
      <c r="A1632" s="6" t="s">
        <v>7572</v>
      </c>
      <c r="B1632" s="6" t="s">
        <v>7573</v>
      </c>
      <c r="C1632" s="6"/>
      <c r="D1632" s="6"/>
      <c r="E1632" s="6" t="s">
        <v>7574</v>
      </c>
      <c r="F1632" s="7" t="s">
        <v>7575</v>
      </c>
      <c r="G1632" s="8" t="s">
        <v>108</v>
      </c>
      <c r="H1632" s="6" t="s">
        <v>27</v>
      </c>
      <c r="I1632" s="6" t="s">
        <v>7576</v>
      </c>
      <c r="J1632" s="6" t="s">
        <v>149</v>
      </c>
      <c r="K1632" s="8">
        <v>2019.0</v>
      </c>
      <c r="L1632" s="7" t="s">
        <v>30</v>
      </c>
      <c r="M1632" s="3"/>
      <c r="N1632" s="3"/>
      <c r="O1632" s="3"/>
      <c r="P1632" s="3"/>
      <c r="Q1632" s="3"/>
      <c r="R1632" s="3"/>
    </row>
    <row r="1633" ht="15.75" customHeight="1">
      <c r="A1633" s="4" t="s">
        <v>7577</v>
      </c>
      <c r="B1633" s="4" t="s">
        <v>7578</v>
      </c>
      <c r="C1633" s="3"/>
      <c r="D1633" s="3"/>
      <c r="E1633" s="4" t="s">
        <v>33</v>
      </c>
      <c r="F1633" s="9" t="str">
        <f>"https://doi.org/"&amp;M1633</f>
        <v>https://doi.org/10.2196/31295</v>
      </c>
      <c r="G1633" s="10" t="s">
        <v>48</v>
      </c>
      <c r="H1633" s="10" t="s">
        <v>35</v>
      </c>
      <c r="I1633" s="4" t="s">
        <v>7579</v>
      </c>
      <c r="J1633" s="4" t="s">
        <v>33</v>
      </c>
      <c r="K1633" s="10">
        <v>2021.0</v>
      </c>
      <c r="L1633" s="3" t="s">
        <v>33</v>
      </c>
      <c r="M1633" s="4" t="s">
        <v>7580</v>
      </c>
      <c r="N1633" s="3"/>
      <c r="O1633" s="3"/>
      <c r="P1633" s="3"/>
      <c r="Q1633" s="3"/>
      <c r="R1633" s="3"/>
    </row>
    <row r="1634" ht="15.75" customHeight="1">
      <c r="A1634" s="6" t="s">
        <v>7581</v>
      </c>
      <c r="B1634" s="6" t="s">
        <v>7582</v>
      </c>
      <c r="C1634" s="6"/>
      <c r="D1634" s="6"/>
      <c r="E1634" s="6" t="s">
        <v>7583</v>
      </c>
      <c r="F1634" s="7" t="s">
        <v>7584</v>
      </c>
      <c r="G1634" s="8" t="s">
        <v>108</v>
      </c>
      <c r="H1634" s="6" t="s">
        <v>27</v>
      </c>
      <c r="I1634" s="6" t="s">
        <v>7585</v>
      </c>
      <c r="J1634" s="6" t="s">
        <v>29</v>
      </c>
      <c r="K1634" s="8">
        <v>2023.0</v>
      </c>
      <c r="L1634" s="7" t="s">
        <v>30</v>
      </c>
      <c r="M1634" s="6"/>
      <c r="N1634" s="3"/>
      <c r="O1634" s="6"/>
      <c r="P1634" s="3"/>
      <c r="Q1634" s="6"/>
      <c r="R1634" s="3"/>
    </row>
    <row r="1635" ht="15.75" customHeight="1">
      <c r="A1635" s="6" t="s">
        <v>7586</v>
      </c>
      <c r="B1635" s="6" t="s">
        <v>7587</v>
      </c>
      <c r="C1635" s="6"/>
      <c r="D1635" s="6"/>
      <c r="E1635" s="6" t="s">
        <v>7588</v>
      </c>
      <c r="F1635" s="7" t="s">
        <v>7589</v>
      </c>
      <c r="G1635" s="8" t="s">
        <v>108</v>
      </c>
      <c r="H1635" s="6" t="s">
        <v>27</v>
      </c>
      <c r="I1635" s="6" t="s">
        <v>7590</v>
      </c>
      <c r="J1635" s="6" t="s">
        <v>29</v>
      </c>
      <c r="K1635" s="8">
        <v>2022.0</v>
      </c>
      <c r="L1635" s="7" t="s">
        <v>30</v>
      </c>
      <c r="M1635" s="3"/>
      <c r="N1635" s="6"/>
      <c r="O1635" s="3"/>
      <c r="P1635" s="3"/>
      <c r="Q1635" s="3"/>
      <c r="R1635" s="6"/>
    </row>
    <row r="1636" ht="15.75" customHeight="1">
      <c r="A1636" s="6" t="s">
        <v>7591</v>
      </c>
      <c r="B1636" s="6" t="s">
        <v>7592</v>
      </c>
      <c r="C1636" s="6"/>
      <c r="D1636" s="6"/>
      <c r="E1636" s="6" t="s">
        <v>7593</v>
      </c>
      <c r="F1636" s="7" t="s">
        <v>7594</v>
      </c>
      <c r="G1636" s="8" t="s">
        <v>108</v>
      </c>
      <c r="H1636" s="6" t="s">
        <v>27</v>
      </c>
      <c r="I1636" s="6" t="s">
        <v>7595</v>
      </c>
      <c r="J1636" s="6" t="s">
        <v>29</v>
      </c>
      <c r="K1636" s="8">
        <v>2019.0</v>
      </c>
      <c r="L1636" s="7" t="s">
        <v>30</v>
      </c>
      <c r="M1636" s="6"/>
      <c r="N1636" s="6"/>
      <c r="O1636" s="3"/>
      <c r="P1636" s="3"/>
      <c r="Q1636" s="6"/>
      <c r="R1636" s="6"/>
    </row>
    <row r="1637" ht="15.75" customHeight="1">
      <c r="A1637" s="4" t="s">
        <v>7596</v>
      </c>
      <c r="B1637" s="4" t="s">
        <v>7597</v>
      </c>
      <c r="C1637" s="4" t="s">
        <v>7598</v>
      </c>
      <c r="D1637" s="4" t="s">
        <v>7599</v>
      </c>
      <c r="E1637" s="4" t="s">
        <v>7600</v>
      </c>
      <c r="F1637" s="5" t="str">
        <f>HYPERLINK("http://dx.doi.org/10.1080/10550887.2022.2088014","http://dx.doi.org/10.1080/10550887.2022.2088014")</f>
        <v>http://dx.doi.org/10.1080/10550887.2022.2088014</v>
      </c>
      <c r="G1637" s="3"/>
      <c r="H1637" s="3"/>
      <c r="I1637" s="3"/>
      <c r="J1637" s="3"/>
      <c r="K1637" s="3"/>
      <c r="L1637" s="3"/>
      <c r="M1637" s="3"/>
      <c r="N1637" s="3"/>
      <c r="O1637" s="3"/>
      <c r="P1637" s="3"/>
      <c r="Q1637" s="3"/>
      <c r="R1637" s="3"/>
    </row>
    <row r="1638" ht="15.75" customHeight="1">
      <c r="A1638" s="6" t="s">
        <v>7601</v>
      </c>
      <c r="B1638" s="6" t="s">
        <v>7602</v>
      </c>
      <c r="C1638" s="6"/>
      <c r="D1638" s="6"/>
      <c r="E1638" s="6" t="s">
        <v>7603</v>
      </c>
      <c r="F1638" s="7" t="s">
        <v>7604</v>
      </c>
      <c r="G1638" s="8" t="s">
        <v>108</v>
      </c>
      <c r="H1638" s="6" t="s">
        <v>27</v>
      </c>
      <c r="I1638" s="6" t="s">
        <v>7605</v>
      </c>
      <c r="J1638" s="6" t="s">
        <v>29</v>
      </c>
      <c r="K1638" s="8">
        <v>2010.0</v>
      </c>
      <c r="L1638" s="7" t="s">
        <v>30</v>
      </c>
      <c r="M1638" s="3"/>
      <c r="N1638" s="3"/>
      <c r="O1638" s="3"/>
      <c r="P1638" s="3"/>
      <c r="Q1638" s="3"/>
      <c r="R1638" s="3"/>
    </row>
    <row r="1639" ht="15.75" customHeight="1">
      <c r="A1639" s="6" t="s">
        <v>7606</v>
      </c>
      <c r="B1639" s="6" t="s">
        <v>7607</v>
      </c>
      <c r="C1639" s="6"/>
      <c r="D1639" s="6"/>
      <c r="E1639" s="6" t="s">
        <v>7608</v>
      </c>
      <c r="F1639" s="7" t="s">
        <v>7609</v>
      </c>
      <c r="G1639" s="8" t="s">
        <v>108</v>
      </c>
      <c r="H1639" s="6" t="s">
        <v>27</v>
      </c>
      <c r="I1639" s="6" t="s">
        <v>7610</v>
      </c>
      <c r="J1639" s="3"/>
      <c r="K1639" s="8">
        <v>2022.0</v>
      </c>
      <c r="L1639" s="21" t="s">
        <v>30</v>
      </c>
      <c r="M1639" s="6"/>
      <c r="N1639" s="6"/>
      <c r="O1639" s="6"/>
      <c r="P1639" s="3"/>
      <c r="Q1639" s="6"/>
      <c r="R1639" s="3"/>
    </row>
    <row r="1640" ht="15.75" customHeight="1">
      <c r="A1640" s="4" t="s">
        <v>7611</v>
      </c>
      <c r="B1640" s="4" t="s">
        <v>7612</v>
      </c>
      <c r="C1640" s="3"/>
      <c r="D1640" s="3"/>
      <c r="E1640" s="4" t="s">
        <v>7613</v>
      </c>
      <c r="F1640" s="9" t="s">
        <v>7614</v>
      </c>
      <c r="G1640" s="4" t="s">
        <v>41</v>
      </c>
      <c r="H1640" s="4" t="s">
        <v>261</v>
      </c>
      <c r="I1640" s="4" t="s">
        <v>7615</v>
      </c>
      <c r="J1640" s="4" t="s">
        <v>295</v>
      </c>
      <c r="K1640" s="10">
        <v>2013.0</v>
      </c>
      <c r="L1640" s="3"/>
      <c r="M1640" s="4" t="s">
        <v>263</v>
      </c>
      <c r="N1640" s="3"/>
      <c r="O1640" s="3"/>
      <c r="P1640" s="4" t="s">
        <v>8</v>
      </c>
      <c r="Q1640" s="18" t="s">
        <v>695</v>
      </c>
      <c r="R1640" s="3"/>
    </row>
    <row r="1641" ht="15.75" customHeight="1">
      <c r="A1641" s="6" t="s">
        <v>7616</v>
      </c>
      <c r="B1641" s="6" t="s">
        <v>7617</v>
      </c>
      <c r="C1641" s="6"/>
      <c r="D1641" s="6"/>
      <c r="E1641" s="6" t="s">
        <v>7618</v>
      </c>
      <c r="F1641" s="7" t="s">
        <v>7619</v>
      </c>
      <c r="G1641" s="8" t="s">
        <v>108</v>
      </c>
      <c r="H1641" s="6" t="s">
        <v>27</v>
      </c>
      <c r="I1641" s="6" t="s">
        <v>7620</v>
      </c>
      <c r="J1641" s="6" t="s">
        <v>149</v>
      </c>
      <c r="K1641" s="8">
        <v>2022.0</v>
      </c>
      <c r="L1641" s="7" t="s">
        <v>30</v>
      </c>
      <c r="M1641" s="3"/>
      <c r="N1641" s="3"/>
      <c r="O1641" s="3"/>
      <c r="P1641" s="3"/>
      <c r="Q1641" s="3"/>
      <c r="R1641" s="3"/>
    </row>
    <row r="1642" ht="15.75" customHeight="1">
      <c r="A1642" s="6" t="s">
        <v>7621</v>
      </c>
      <c r="B1642" s="6" t="s">
        <v>7622</v>
      </c>
      <c r="C1642" s="6"/>
      <c r="D1642" s="6"/>
      <c r="E1642" s="17" t="s">
        <v>7623</v>
      </c>
      <c r="F1642" s="7" t="s">
        <v>7624</v>
      </c>
      <c r="G1642" s="8" t="s">
        <v>108</v>
      </c>
      <c r="H1642" s="6" t="s">
        <v>27</v>
      </c>
      <c r="I1642" s="6" t="s">
        <v>7625</v>
      </c>
      <c r="J1642" s="3"/>
      <c r="K1642" s="8">
        <v>2011.0</v>
      </c>
      <c r="L1642" s="7" t="s">
        <v>30</v>
      </c>
      <c r="M1642" s="6"/>
      <c r="N1642" s="6"/>
      <c r="O1642" s="3"/>
      <c r="P1642" s="6"/>
      <c r="Q1642" s="6"/>
      <c r="R1642" s="6"/>
    </row>
    <row r="1643" ht="15.75" customHeight="1">
      <c r="A1643" s="4" t="s">
        <v>7626</v>
      </c>
      <c r="B1643" s="4" t="s">
        <v>7627</v>
      </c>
      <c r="C1643" s="3"/>
      <c r="D1643" s="3"/>
      <c r="E1643" s="4" t="s">
        <v>7628</v>
      </c>
      <c r="F1643" s="9" t="s">
        <v>7629</v>
      </c>
      <c r="G1643" s="4" t="s">
        <v>260</v>
      </c>
      <c r="H1643" s="4" t="s">
        <v>261</v>
      </c>
      <c r="I1643" s="4" t="s">
        <v>7630</v>
      </c>
      <c r="J1643" s="4" t="s">
        <v>341</v>
      </c>
      <c r="K1643" s="10">
        <v>2009.0</v>
      </c>
      <c r="L1643" s="3"/>
      <c r="M1643" s="4" t="s">
        <v>263</v>
      </c>
      <c r="N1643" s="3"/>
      <c r="O1643" s="3"/>
      <c r="P1643" s="4" t="s">
        <v>8</v>
      </c>
      <c r="Q1643" s="4" t="s">
        <v>611</v>
      </c>
      <c r="R1643" s="3"/>
    </row>
    <row r="1644" ht="15.75" customHeight="1">
      <c r="A1644" s="6" t="s">
        <v>7631</v>
      </c>
      <c r="B1644" s="6" t="s">
        <v>7632</v>
      </c>
      <c r="C1644" s="6"/>
      <c r="D1644" s="6"/>
      <c r="E1644" s="6" t="s">
        <v>7633</v>
      </c>
      <c r="F1644" s="7" t="s">
        <v>7634</v>
      </c>
      <c r="G1644" s="8" t="s">
        <v>41</v>
      </c>
      <c r="H1644" s="6" t="s">
        <v>27</v>
      </c>
      <c r="I1644" s="6" t="s">
        <v>7635</v>
      </c>
      <c r="J1644" s="6" t="s">
        <v>1793</v>
      </c>
      <c r="K1644" s="8">
        <v>2021.0</v>
      </c>
      <c r="L1644" s="7" t="s">
        <v>30</v>
      </c>
      <c r="M1644" s="6"/>
      <c r="N1644" s="3"/>
      <c r="O1644" s="3"/>
      <c r="P1644" s="3"/>
      <c r="Q1644" s="3"/>
      <c r="R1644" s="6"/>
    </row>
    <row r="1645" ht="15.75" customHeight="1">
      <c r="A1645" s="6" t="s">
        <v>7636</v>
      </c>
      <c r="B1645" s="6" t="s">
        <v>7637</v>
      </c>
      <c r="C1645" s="6"/>
      <c r="D1645" s="6"/>
      <c r="E1645" s="6" t="s">
        <v>7638</v>
      </c>
      <c r="F1645" s="7" t="s">
        <v>7639</v>
      </c>
      <c r="G1645" s="8" t="s">
        <v>108</v>
      </c>
      <c r="H1645" s="6" t="s">
        <v>27</v>
      </c>
      <c r="I1645" s="6" t="s">
        <v>7640</v>
      </c>
      <c r="J1645" s="6" t="s">
        <v>29</v>
      </c>
      <c r="K1645" s="8">
        <v>2022.0</v>
      </c>
      <c r="L1645" s="7" t="s">
        <v>30</v>
      </c>
      <c r="M1645" s="6"/>
      <c r="N1645" s="6"/>
      <c r="O1645" s="6"/>
      <c r="P1645" s="3"/>
      <c r="Q1645" s="6"/>
      <c r="R1645" s="6"/>
    </row>
    <row r="1646" ht="15.75" customHeight="1">
      <c r="A1646" s="6" t="s">
        <v>7641</v>
      </c>
      <c r="B1646" s="6" t="s">
        <v>7642</v>
      </c>
      <c r="C1646" s="6"/>
      <c r="D1646" s="6"/>
      <c r="E1646" s="6" t="s">
        <v>7643</v>
      </c>
      <c r="F1646" s="7" t="s">
        <v>7644</v>
      </c>
      <c r="G1646" s="8" t="s">
        <v>108</v>
      </c>
      <c r="H1646" s="6" t="s">
        <v>27</v>
      </c>
      <c r="I1646" s="6" t="s">
        <v>7645</v>
      </c>
      <c r="J1646" s="6" t="s">
        <v>29</v>
      </c>
      <c r="K1646" s="8">
        <v>2022.0</v>
      </c>
      <c r="L1646" s="7" t="s">
        <v>30</v>
      </c>
      <c r="M1646" s="6"/>
      <c r="N1646" s="6"/>
      <c r="O1646" s="6"/>
      <c r="P1646" s="3"/>
      <c r="Q1646" s="6"/>
      <c r="R1646" s="6"/>
    </row>
    <row r="1647" ht="15.75" customHeight="1">
      <c r="A1647" s="6" t="s">
        <v>7646</v>
      </c>
      <c r="B1647" s="6" t="s">
        <v>7647</v>
      </c>
      <c r="C1647" s="6"/>
      <c r="D1647" s="6"/>
      <c r="E1647" s="6" t="s">
        <v>7648</v>
      </c>
      <c r="F1647" s="7" t="s">
        <v>7649</v>
      </c>
      <c r="G1647" s="8" t="s">
        <v>108</v>
      </c>
      <c r="H1647" s="6" t="s">
        <v>27</v>
      </c>
      <c r="I1647" s="6" t="s">
        <v>7650</v>
      </c>
      <c r="J1647" s="6" t="s">
        <v>149</v>
      </c>
      <c r="K1647" s="8">
        <v>2021.0</v>
      </c>
      <c r="L1647" s="13" t="s">
        <v>30</v>
      </c>
      <c r="M1647" s="3"/>
      <c r="N1647" s="3"/>
      <c r="O1647" s="3"/>
      <c r="P1647" s="3"/>
      <c r="Q1647" s="3"/>
      <c r="R1647" s="3"/>
    </row>
    <row r="1648" ht="15.75" customHeight="1">
      <c r="A1648" s="6" t="s">
        <v>7651</v>
      </c>
      <c r="B1648" s="6" t="s">
        <v>7652</v>
      </c>
      <c r="C1648" s="6"/>
      <c r="D1648" s="6"/>
      <c r="E1648" s="6" t="s">
        <v>7653</v>
      </c>
      <c r="F1648" s="7" t="s">
        <v>7654</v>
      </c>
      <c r="G1648" s="8" t="s">
        <v>41</v>
      </c>
      <c r="H1648" s="6" t="s">
        <v>27</v>
      </c>
      <c r="I1648" s="6" t="s">
        <v>7655</v>
      </c>
      <c r="J1648" s="6" t="s">
        <v>29</v>
      </c>
      <c r="K1648" s="8">
        <v>2021.0</v>
      </c>
      <c r="L1648" s="7" t="s">
        <v>30</v>
      </c>
      <c r="M1648" s="6"/>
      <c r="N1648" s="3"/>
      <c r="O1648" s="3"/>
      <c r="P1648" s="3"/>
      <c r="Q1648" s="3"/>
      <c r="R1648" s="6"/>
    </row>
    <row r="1649" ht="15.75" customHeight="1">
      <c r="A1649" s="6" t="s">
        <v>7656</v>
      </c>
      <c r="B1649" s="6" t="s">
        <v>7657</v>
      </c>
      <c r="C1649" s="6"/>
      <c r="D1649" s="6"/>
      <c r="E1649" s="6" t="s">
        <v>7658</v>
      </c>
      <c r="F1649" s="7" t="s">
        <v>7659</v>
      </c>
      <c r="G1649" s="8" t="s">
        <v>108</v>
      </c>
      <c r="H1649" s="6" t="s">
        <v>27</v>
      </c>
      <c r="I1649" s="6" t="s">
        <v>7660</v>
      </c>
      <c r="J1649" s="6" t="s">
        <v>29</v>
      </c>
      <c r="K1649" s="8">
        <v>2021.0</v>
      </c>
      <c r="L1649" s="13" t="s">
        <v>30</v>
      </c>
      <c r="M1649" s="3"/>
      <c r="N1649" s="6"/>
      <c r="O1649" s="6"/>
      <c r="P1649" s="6"/>
      <c r="Q1649" s="3"/>
      <c r="R1649" s="6"/>
    </row>
    <row r="1650" ht="15.75" customHeight="1">
      <c r="A1650" s="6" t="s">
        <v>7661</v>
      </c>
      <c r="B1650" s="6" t="s">
        <v>7662</v>
      </c>
      <c r="C1650" s="6"/>
      <c r="D1650" s="6"/>
      <c r="E1650" s="6" t="s">
        <v>7663</v>
      </c>
      <c r="F1650" s="3"/>
      <c r="G1650" s="8" t="s">
        <v>108</v>
      </c>
      <c r="H1650" s="6" t="s">
        <v>27</v>
      </c>
      <c r="I1650" s="6" t="s">
        <v>7664</v>
      </c>
      <c r="J1650" s="6" t="s">
        <v>149</v>
      </c>
      <c r="K1650" s="8">
        <v>2017.0</v>
      </c>
      <c r="L1650" s="7" t="s">
        <v>30</v>
      </c>
      <c r="M1650" s="3"/>
      <c r="N1650" s="3"/>
      <c r="O1650" s="3"/>
      <c r="P1650" s="3"/>
      <c r="Q1650" s="3"/>
      <c r="R1650" s="3"/>
    </row>
    <row r="1651" ht="15.75" customHeight="1">
      <c r="A1651" s="6" t="s">
        <v>7665</v>
      </c>
      <c r="B1651" s="6" t="s">
        <v>7666</v>
      </c>
      <c r="C1651" s="6"/>
      <c r="D1651" s="6"/>
      <c r="E1651" s="17" t="s">
        <v>7667</v>
      </c>
      <c r="F1651" s="7" t="s">
        <v>7668</v>
      </c>
      <c r="G1651" s="8" t="s">
        <v>108</v>
      </c>
      <c r="H1651" s="6" t="s">
        <v>27</v>
      </c>
      <c r="I1651" s="6" t="s">
        <v>7669</v>
      </c>
      <c r="J1651" s="3"/>
      <c r="K1651" s="8">
        <v>2012.0</v>
      </c>
      <c r="L1651" s="7" t="s">
        <v>30</v>
      </c>
      <c r="M1651" s="6"/>
      <c r="N1651" s="6"/>
      <c r="O1651" s="3"/>
      <c r="P1651" s="6"/>
      <c r="Q1651" s="6"/>
      <c r="R1651" s="6"/>
    </row>
    <row r="1652" ht="15.75" customHeight="1">
      <c r="A1652" s="6" t="s">
        <v>7670</v>
      </c>
      <c r="B1652" s="6" t="s">
        <v>7671</v>
      </c>
      <c r="C1652" s="6"/>
      <c r="D1652" s="6"/>
      <c r="E1652" s="17" t="s">
        <v>7672</v>
      </c>
      <c r="F1652" s="7" t="s">
        <v>7673</v>
      </c>
      <c r="G1652" s="8" t="s">
        <v>108</v>
      </c>
      <c r="H1652" s="6" t="s">
        <v>27</v>
      </c>
      <c r="I1652" s="6" t="s">
        <v>7674</v>
      </c>
      <c r="J1652" s="3"/>
      <c r="K1652" s="8">
        <v>2011.0</v>
      </c>
      <c r="L1652" s="7" t="s">
        <v>30</v>
      </c>
      <c r="M1652" s="6"/>
      <c r="N1652" s="6"/>
      <c r="O1652" s="3"/>
      <c r="P1652" s="6"/>
      <c r="Q1652" s="6"/>
      <c r="R1652" s="6"/>
    </row>
    <row r="1653" ht="15.75" customHeight="1">
      <c r="A1653" s="6" t="s">
        <v>7675</v>
      </c>
      <c r="B1653" s="6" t="s">
        <v>7676</v>
      </c>
      <c r="C1653" s="6"/>
      <c r="D1653" s="6"/>
      <c r="E1653" s="6" t="s">
        <v>7677</v>
      </c>
      <c r="F1653" s="7" t="s">
        <v>7678</v>
      </c>
      <c r="G1653" s="8" t="s">
        <v>108</v>
      </c>
      <c r="H1653" s="6" t="s">
        <v>27</v>
      </c>
      <c r="I1653" s="6" t="s">
        <v>7679</v>
      </c>
      <c r="J1653" s="6" t="s">
        <v>149</v>
      </c>
      <c r="K1653" s="8">
        <v>2021.0</v>
      </c>
      <c r="L1653" s="13" t="s">
        <v>30</v>
      </c>
      <c r="M1653" s="3"/>
      <c r="N1653" s="3"/>
      <c r="O1653" s="3"/>
      <c r="P1653" s="3"/>
      <c r="Q1653" s="3"/>
      <c r="R1653" s="3"/>
    </row>
    <row r="1654" ht="15.75" customHeight="1">
      <c r="A1654" s="4" t="s">
        <v>7680</v>
      </c>
      <c r="B1654" s="4" t="s">
        <v>7681</v>
      </c>
      <c r="C1654" s="3"/>
      <c r="D1654" s="3"/>
      <c r="E1654" s="4" t="s">
        <v>7682</v>
      </c>
      <c r="F1654" s="9" t="s">
        <v>7683</v>
      </c>
      <c r="G1654" s="4" t="s">
        <v>48</v>
      </c>
      <c r="H1654" s="4" t="s">
        <v>261</v>
      </c>
      <c r="I1654" s="4" t="s">
        <v>1804</v>
      </c>
      <c r="J1654" s="4" t="s">
        <v>341</v>
      </c>
      <c r="K1654" s="10">
        <v>2017.0</v>
      </c>
      <c r="L1654" s="3"/>
      <c r="M1654" s="4" t="s">
        <v>263</v>
      </c>
      <c r="N1654" s="3"/>
      <c r="O1654" s="3"/>
      <c r="P1654" s="4" t="s">
        <v>8</v>
      </c>
      <c r="Q1654" s="4" t="s">
        <v>539</v>
      </c>
      <c r="R1654" s="3"/>
    </row>
    <row r="1655" ht="15.75" customHeight="1">
      <c r="A1655" s="4" t="s">
        <v>7684</v>
      </c>
      <c r="B1655" s="4" t="s">
        <v>7685</v>
      </c>
      <c r="C1655" s="3"/>
      <c r="D1655" s="3"/>
      <c r="E1655" s="4" t="s">
        <v>33</v>
      </c>
      <c r="F1655" s="9" t="str">
        <f>"https://doi.org/"&amp;M1655</f>
        <v>https://doi.org/10.1080/10826080600692167</v>
      </c>
      <c r="G1655" s="10" t="s">
        <v>83</v>
      </c>
      <c r="H1655" s="10" t="s">
        <v>35</v>
      </c>
      <c r="I1655" s="4" t="s">
        <v>3557</v>
      </c>
      <c r="J1655" s="10" t="s">
        <v>33</v>
      </c>
      <c r="K1655" s="10">
        <v>2006.0</v>
      </c>
      <c r="L1655" s="3"/>
      <c r="M1655" s="4" t="s">
        <v>7686</v>
      </c>
      <c r="N1655" s="3"/>
      <c r="O1655" s="3"/>
      <c r="P1655" s="3"/>
      <c r="Q1655" s="3"/>
      <c r="R1655" s="3"/>
    </row>
    <row r="1656" ht="15.75" customHeight="1">
      <c r="A1656" s="6" t="s">
        <v>7687</v>
      </c>
      <c r="B1656" s="6" t="s">
        <v>7688</v>
      </c>
      <c r="C1656" s="6"/>
      <c r="D1656" s="6"/>
      <c r="E1656" s="6" t="s">
        <v>7689</v>
      </c>
      <c r="F1656" s="7" t="s">
        <v>7690</v>
      </c>
      <c r="G1656" s="8" t="s">
        <v>48</v>
      </c>
      <c r="H1656" s="6" t="s">
        <v>27</v>
      </c>
      <c r="I1656" s="6" t="s">
        <v>7691</v>
      </c>
      <c r="J1656" s="6" t="s">
        <v>341</v>
      </c>
      <c r="K1656" s="8">
        <v>2016.0</v>
      </c>
      <c r="L1656" s="7" t="s">
        <v>30</v>
      </c>
      <c r="M1656" s="6"/>
      <c r="N1656" s="6"/>
      <c r="O1656" s="6"/>
      <c r="P1656" s="6"/>
      <c r="Q1656" s="15"/>
      <c r="R1656" s="6"/>
    </row>
    <row r="1657" ht="15.75" customHeight="1">
      <c r="A1657" s="6" t="s">
        <v>7692</v>
      </c>
      <c r="B1657" s="6" t="s">
        <v>7693</v>
      </c>
      <c r="C1657" s="6"/>
      <c r="D1657" s="6"/>
      <c r="E1657" s="6" t="s">
        <v>7694</v>
      </c>
      <c r="F1657" s="7" t="s">
        <v>7695</v>
      </c>
      <c r="G1657" s="8" t="s">
        <v>26</v>
      </c>
      <c r="H1657" s="6" t="s">
        <v>27</v>
      </c>
      <c r="I1657" s="6" t="s">
        <v>7696</v>
      </c>
      <c r="J1657" s="3"/>
      <c r="K1657" s="8">
        <v>2011.0</v>
      </c>
      <c r="L1657" s="7" t="s">
        <v>30</v>
      </c>
      <c r="M1657" s="3"/>
      <c r="N1657" s="3"/>
      <c r="O1657" s="3"/>
      <c r="P1657" s="3"/>
      <c r="Q1657" s="3"/>
      <c r="R1657" s="3"/>
    </row>
    <row r="1658" ht="15.75" customHeight="1">
      <c r="A1658" s="4" t="s">
        <v>7697</v>
      </c>
      <c r="B1658" s="4" t="s">
        <v>7698</v>
      </c>
      <c r="C1658" s="3"/>
      <c r="D1658" s="3"/>
      <c r="E1658" s="4" t="s">
        <v>7699</v>
      </c>
      <c r="F1658" s="9" t="s">
        <v>7700</v>
      </c>
      <c r="G1658" s="4" t="s">
        <v>41</v>
      </c>
      <c r="H1658" s="4" t="s">
        <v>261</v>
      </c>
      <c r="I1658" s="4" t="s">
        <v>7701</v>
      </c>
      <c r="J1658" s="4" t="s">
        <v>341</v>
      </c>
      <c r="K1658" s="10">
        <v>2009.0</v>
      </c>
      <c r="L1658" s="3"/>
      <c r="M1658" s="4" t="s">
        <v>263</v>
      </c>
      <c r="N1658" s="3"/>
      <c r="O1658" s="3"/>
      <c r="P1658" s="4" t="s">
        <v>8</v>
      </c>
      <c r="Q1658" s="18" t="s">
        <v>611</v>
      </c>
      <c r="R1658" s="3"/>
    </row>
    <row r="1659" ht="15.75" customHeight="1">
      <c r="A1659" s="4" t="s">
        <v>7702</v>
      </c>
      <c r="B1659" s="4" t="s">
        <v>7703</v>
      </c>
      <c r="C1659" s="3"/>
      <c r="D1659" s="3"/>
      <c r="E1659" s="10" t="s">
        <v>33</v>
      </c>
      <c r="F1659" s="9" t="str">
        <f>"https://doi.org/"&amp;M1659</f>
        <v>https://doi.org/10.9778/cmajo.20160165</v>
      </c>
      <c r="G1659" s="10" t="s">
        <v>41</v>
      </c>
      <c r="H1659" s="10" t="s">
        <v>35</v>
      </c>
      <c r="I1659" s="4" t="s">
        <v>7704</v>
      </c>
      <c r="J1659" s="10" t="s">
        <v>33</v>
      </c>
      <c r="K1659" s="10">
        <v>2017.0</v>
      </c>
      <c r="L1659" s="4" t="s">
        <v>33</v>
      </c>
      <c r="M1659" s="4" t="s">
        <v>7705</v>
      </c>
      <c r="N1659" s="11"/>
      <c r="O1659" s="3"/>
      <c r="P1659" s="3"/>
      <c r="Q1659" s="12"/>
      <c r="R1659" s="3"/>
    </row>
    <row r="1660" ht="15.75" customHeight="1">
      <c r="A1660" s="6" t="s">
        <v>7706</v>
      </c>
      <c r="B1660" s="6" t="s">
        <v>7707</v>
      </c>
      <c r="C1660" s="6"/>
      <c r="D1660" s="6"/>
      <c r="E1660" s="6" t="s">
        <v>7708</v>
      </c>
      <c r="F1660" s="7" t="s">
        <v>7709</v>
      </c>
      <c r="G1660" s="8" t="s">
        <v>108</v>
      </c>
      <c r="H1660" s="6" t="s">
        <v>27</v>
      </c>
      <c r="I1660" s="6" t="s">
        <v>7710</v>
      </c>
      <c r="J1660" s="6" t="s">
        <v>29</v>
      </c>
      <c r="K1660" s="8">
        <v>2021.0</v>
      </c>
      <c r="L1660" s="13" t="s">
        <v>30</v>
      </c>
      <c r="M1660" s="6"/>
      <c r="N1660" s="6"/>
      <c r="O1660" s="6"/>
      <c r="P1660" s="6"/>
      <c r="Q1660" s="6"/>
      <c r="R1660" s="6"/>
    </row>
    <row r="1661" ht="15.75" customHeight="1">
      <c r="A1661" s="4" t="s">
        <v>7711</v>
      </c>
      <c r="B1661" s="4" t="s">
        <v>7712</v>
      </c>
      <c r="C1661" s="3"/>
      <c r="D1661" s="3"/>
      <c r="E1661" s="4" t="s">
        <v>7713</v>
      </c>
      <c r="F1661" s="9" t="s">
        <v>7714</v>
      </c>
      <c r="G1661" s="4" t="s">
        <v>260</v>
      </c>
      <c r="H1661" s="4" t="s">
        <v>261</v>
      </c>
      <c r="I1661" s="4" t="s">
        <v>1324</v>
      </c>
      <c r="J1661" s="4" t="s">
        <v>149</v>
      </c>
      <c r="K1661" s="10">
        <v>2017.0</v>
      </c>
      <c r="L1661" s="3"/>
      <c r="M1661" s="4" t="s">
        <v>263</v>
      </c>
      <c r="N1661" s="3"/>
      <c r="O1661" s="3"/>
      <c r="P1661" s="4" t="s">
        <v>8</v>
      </c>
      <c r="Q1661" s="4" t="s">
        <v>264</v>
      </c>
      <c r="R1661" s="3"/>
    </row>
    <row r="1662" ht="15.75" customHeight="1">
      <c r="A1662" s="6" t="s">
        <v>7715</v>
      </c>
      <c r="B1662" s="6" t="s">
        <v>7716</v>
      </c>
      <c r="C1662" s="6"/>
      <c r="D1662" s="6"/>
      <c r="E1662" s="6" t="s">
        <v>7717</v>
      </c>
      <c r="F1662" s="7" t="s">
        <v>7718</v>
      </c>
      <c r="G1662" s="8" t="s">
        <v>108</v>
      </c>
      <c r="H1662" s="6" t="s">
        <v>27</v>
      </c>
      <c r="I1662" s="6" t="s">
        <v>7719</v>
      </c>
      <c r="J1662" s="3"/>
      <c r="K1662" s="8">
        <v>2018.0</v>
      </c>
      <c r="L1662" s="7" t="s">
        <v>30</v>
      </c>
      <c r="M1662" s="3"/>
      <c r="N1662" s="3"/>
      <c r="O1662" s="6"/>
      <c r="P1662" s="3"/>
      <c r="Q1662" s="6"/>
      <c r="R1662" s="6"/>
    </row>
    <row r="1663" ht="15.75" customHeight="1">
      <c r="A1663" s="4" t="s">
        <v>7720</v>
      </c>
      <c r="B1663" s="4" t="s">
        <v>7721</v>
      </c>
      <c r="C1663" s="3"/>
      <c r="D1663" s="3"/>
      <c r="E1663" s="4" t="s">
        <v>33</v>
      </c>
      <c r="F1663" s="9" t="str">
        <f>"https://doi.org/"&amp;M1663</f>
        <v>https://doi.org/10.1016/j.annemergmed.2017.07.482</v>
      </c>
      <c r="G1663" s="10" t="s">
        <v>83</v>
      </c>
      <c r="H1663" s="10" t="s">
        <v>35</v>
      </c>
      <c r="I1663" s="4" t="s">
        <v>7722</v>
      </c>
      <c r="J1663" s="10" t="s">
        <v>33</v>
      </c>
      <c r="K1663" s="10">
        <v>2018.0</v>
      </c>
      <c r="L1663" s="3"/>
      <c r="M1663" s="4" t="s">
        <v>7723</v>
      </c>
      <c r="N1663" s="3"/>
      <c r="O1663" s="3"/>
      <c r="P1663" s="3"/>
      <c r="Q1663" s="3"/>
      <c r="R1663" s="3"/>
    </row>
    <row r="1664" ht="15.75" customHeight="1">
      <c r="A1664" s="6" t="s">
        <v>7724</v>
      </c>
      <c r="B1664" s="6" t="s">
        <v>7725</v>
      </c>
      <c r="C1664" s="6"/>
      <c r="D1664" s="6"/>
      <c r="E1664" s="6" t="s">
        <v>7726</v>
      </c>
      <c r="F1664" s="7" t="s">
        <v>7727</v>
      </c>
      <c r="G1664" s="8" t="s">
        <v>108</v>
      </c>
      <c r="H1664" s="6" t="s">
        <v>27</v>
      </c>
      <c r="I1664" s="6" t="s">
        <v>7728</v>
      </c>
      <c r="J1664" s="6" t="s">
        <v>29</v>
      </c>
      <c r="K1664" s="8">
        <v>2020.0</v>
      </c>
      <c r="L1664" s="13" t="s">
        <v>30</v>
      </c>
      <c r="M1664" s="6"/>
      <c r="N1664" s="6"/>
      <c r="O1664" s="3"/>
      <c r="P1664" s="6"/>
      <c r="Q1664" s="6"/>
      <c r="R1664" s="3"/>
    </row>
    <row r="1665" ht="15.75" customHeight="1">
      <c r="A1665" s="6" t="s">
        <v>7729</v>
      </c>
      <c r="B1665" s="6" t="s">
        <v>7730</v>
      </c>
      <c r="C1665" s="6"/>
      <c r="D1665" s="6"/>
      <c r="E1665" s="6" t="s">
        <v>7731</v>
      </c>
      <c r="F1665" s="7" t="s">
        <v>7732</v>
      </c>
      <c r="G1665" s="8" t="s">
        <v>108</v>
      </c>
      <c r="H1665" s="6" t="s">
        <v>27</v>
      </c>
      <c r="I1665" s="6" t="s">
        <v>7733</v>
      </c>
      <c r="J1665" s="6" t="s">
        <v>488</v>
      </c>
      <c r="K1665" s="8">
        <v>2014.0</v>
      </c>
      <c r="L1665" s="7" t="s">
        <v>30</v>
      </c>
      <c r="M1665" s="6"/>
      <c r="N1665" s="3"/>
      <c r="O1665" s="6"/>
      <c r="P1665" s="6"/>
      <c r="Q1665" s="3"/>
      <c r="R1665" s="3"/>
    </row>
    <row r="1666" ht="15.75" customHeight="1">
      <c r="A1666" s="6" t="s">
        <v>7734</v>
      </c>
      <c r="B1666" s="6" t="s">
        <v>7735</v>
      </c>
      <c r="C1666" s="6"/>
      <c r="D1666" s="6"/>
      <c r="E1666" s="6" t="s">
        <v>7736</v>
      </c>
      <c r="F1666" s="7" t="s">
        <v>7737</v>
      </c>
      <c r="G1666" s="8" t="s">
        <v>48</v>
      </c>
      <c r="H1666" s="6" t="s">
        <v>27</v>
      </c>
      <c r="I1666" s="6" t="s">
        <v>7738</v>
      </c>
      <c r="J1666" s="6" t="s">
        <v>29</v>
      </c>
      <c r="K1666" s="8">
        <v>2016.0</v>
      </c>
      <c r="L1666" s="7" t="s">
        <v>30</v>
      </c>
      <c r="M1666" s="6"/>
      <c r="N1666" s="6"/>
      <c r="O1666" s="6"/>
      <c r="P1666" s="6"/>
      <c r="Q1666" s="15"/>
      <c r="R1666" s="6"/>
    </row>
    <row r="1667" ht="15.75" customHeight="1">
      <c r="A1667" s="4" t="s">
        <v>7739</v>
      </c>
      <c r="B1667" s="4" t="s">
        <v>7740</v>
      </c>
      <c r="C1667" s="3"/>
      <c r="D1667" s="3"/>
      <c r="E1667" s="4" t="s">
        <v>7741</v>
      </c>
      <c r="F1667" s="9" t="s">
        <v>7742</v>
      </c>
      <c r="G1667" s="4" t="s">
        <v>260</v>
      </c>
      <c r="H1667" s="4" t="s">
        <v>261</v>
      </c>
      <c r="I1667" s="4" t="s">
        <v>1329</v>
      </c>
      <c r="J1667" s="4" t="s">
        <v>341</v>
      </c>
      <c r="K1667" s="10">
        <v>2017.0</v>
      </c>
      <c r="L1667" s="3"/>
      <c r="M1667" s="4" t="s">
        <v>263</v>
      </c>
      <c r="N1667" s="3"/>
      <c r="O1667" s="3"/>
      <c r="P1667" s="4" t="s">
        <v>8</v>
      </c>
      <c r="Q1667" s="4" t="s">
        <v>611</v>
      </c>
      <c r="R1667" s="3"/>
    </row>
    <row r="1668" ht="15.75" customHeight="1">
      <c r="A1668" s="4" t="s">
        <v>7743</v>
      </c>
      <c r="B1668" s="4" t="s">
        <v>7744</v>
      </c>
      <c r="C1668" s="3"/>
      <c r="D1668" s="3"/>
      <c r="E1668" s="4" t="s">
        <v>7745</v>
      </c>
      <c r="F1668" s="9" t="s">
        <v>7746</v>
      </c>
      <c r="G1668" s="4" t="s">
        <v>260</v>
      </c>
      <c r="H1668" s="4" t="s">
        <v>261</v>
      </c>
      <c r="I1668" s="4" t="s">
        <v>3180</v>
      </c>
      <c r="J1668" s="4" t="s">
        <v>231</v>
      </c>
      <c r="K1668" s="10">
        <v>2012.0</v>
      </c>
      <c r="L1668" s="3"/>
      <c r="M1668" s="4" t="s">
        <v>263</v>
      </c>
      <c r="N1668" s="3"/>
      <c r="O1668" s="3"/>
      <c r="P1668" s="4" t="s">
        <v>8</v>
      </c>
      <c r="Q1668" s="4" t="s">
        <v>3181</v>
      </c>
      <c r="R1668" s="3"/>
    </row>
    <row r="1669" ht="15.75" customHeight="1">
      <c r="A1669" s="6" t="s">
        <v>7747</v>
      </c>
      <c r="B1669" s="6" t="s">
        <v>7748</v>
      </c>
      <c r="C1669" s="6"/>
      <c r="D1669" s="6"/>
      <c r="E1669" s="6" t="s">
        <v>7749</v>
      </c>
      <c r="F1669" s="7" t="s">
        <v>7750</v>
      </c>
      <c r="G1669" s="8" t="s">
        <v>108</v>
      </c>
      <c r="H1669" s="6" t="s">
        <v>27</v>
      </c>
      <c r="I1669" s="6" t="s">
        <v>7751</v>
      </c>
      <c r="J1669" s="6" t="s">
        <v>231</v>
      </c>
      <c r="K1669" s="8">
        <v>2023.0</v>
      </c>
      <c r="L1669" s="7" t="s">
        <v>30</v>
      </c>
      <c r="M1669" s="6"/>
      <c r="N1669" s="3"/>
      <c r="O1669" s="6"/>
      <c r="P1669" s="6"/>
      <c r="Q1669" s="6"/>
      <c r="R1669" s="6"/>
    </row>
    <row r="1670" ht="15.75" customHeight="1">
      <c r="A1670" s="6" t="s">
        <v>7752</v>
      </c>
      <c r="B1670" s="6" t="s">
        <v>7753</v>
      </c>
      <c r="C1670" s="6"/>
      <c r="D1670" s="6"/>
      <c r="E1670" s="6" t="s">
        <v>7754</v>
      </c>
      <c r="F1670" s="7" t="s">
        <v>7755</v>
      </c>
      <c r="G1670" s="8" t="s">
        <v>108</v>
      </c>
      <c r="H1670" s="6" t="s">
        <v>27</v>
      </c>
      <c r="I1670" s="6" t="s">
        <v>7756</v>
      </c>
      <c r="J1670" s="6" t="s">
        <v>3061</v>
      </c>
      <c r="K1670" s="8">
        <v>1998.0</v>
      </c>
      <c r="L1670" s="7" t="s">
        <v>30</v>
      </c>
      <c r="M1670" s="3"/>
      <c r="N1670" s="3"/>
      <c r="O1670" s="3"/>
      <c r="P1670" s="6"/>
      <c r="Q1670" s="6"/>
      <c r="R1670" s="6"/>
    </row>
    <row r="1671" ht="15.75" customHeight="1">
      <c r="A1671" s="6" t="s">
        <v>7757</v>
      </c>
      <c r="B1671" s="6" t="s">
        <v>7758</v>
      </c>
      <c r="C1671" s="6"/>
      <c r="D1671" s="6"/>
      <c r="E1671" s="6" t="s">
        <v>7759</v>
      </c>
      <c r="F1671" s="7" t="s">
        <v>902</v>
      </c>
      <c r="G1671" s="8" t="s">
        <v>26</v>
      </c>
      <c r="H1671" s="6" t="s">
        <v>27</v>
      </c>
      <c r="I1671" s="6" t="s">
        <v>7760</v>
      </c>
      <c r="J1671" s="3"/>
      <c r="K1671" s="8">
        <v>2015.0</v>
      </c>
      <c r="L1671" s="7" t="s">
        <v>30</v>
      </c>
      <c r="M1671" s="3"/>
      <c r="N1671" s="3"/>
      <c r="O1671" s="3"/>
      <c r="P1671" s="3"/>
      <c r="Q1671" s="3"/>
      <c r="R1671" s="3"/>
    </row>
    <row r="1672" ht="15.75" customHeight="1">
      <c r="A1672" s="6" t="s">
        <v>7761</v>
      </c>
      <c r="B1672" s="6" t="s">
        <v>7762</v>
      </c>
      <c r="C1672" s="6"/>
      <c r="D1672" s="6"/>
      <c r="E1672" s="6" t="s">
        <v>7763</v>
      </c>
      <c r="F1672" s="7" t="s">
        <v>7764</v>
      </c>
      <c r="G1672" s="8" t="s">
        <v>108</v>
      </c>
      <c r="H1672" s="6" t="s">
        <v>27</v>
      </c>
      <c r="I1672" s="6" t="s">
        <v>7765</v>
      </c>
      <c r="J1672" s="6" t="s">
        <v>3055</v>
      </c>
      <c r="K1672" s="8">
        <v>2013.0</v>
      </c>
      <c r="L1672" s="7" t="s">
        <v>30</v>
      </c>
      <c r="M1672" s="6"/>
      <c r="N1672" s="3"/>
      <c r="O1672" s="6"/>
      <c r="P1672" s="3"/>
      <c r="Q1672" s="3"/>
      <c r="R1672" s="3"/>
    </row>
    <row r="1673" ht="15.75" customHeight="1">
      <c r="A1673" s="4" t="s">
        <v>7766</v>
      </c>
      <c r="B1673" s="4" t="s">
        <v>7767</v>
      </c>
      <c r="C1673" s="3"/>
      <c r="D1673" s="3"/>
      <c r="E1673" s="4" t="s">
        <v>33</v>
      </c>
      <c r="F1673" s="9" t="str">
        <f>"https://doi.org/"&amp;M1673</f>
        <v>https://doi.org/10.1177/002221949002300305</v>
      </c>
      <c r="G1673" s="10" t="s">
        <v>83</v>
      </c>
      <c r="H1673" s="10" t="s">
        <v>35</v>
      </c>
      <c r="I1673" s="4" t="s">
        <v>7768</v>
      </c>
      <c r="J1673" s="10" t="s">
        <v>33</v>
      </c>
      <c r="K1673" s="10">
        <v>1990.0</v>
      </c>
      <c r="L1673" s="3"/>
      <c r="M1673" s="4" t="s">
        <v>7769</v>
      </c>
      <c r="N1673" s="3"/>
      <c r="O1673" s="3"/>
      <c r="P1673" s="3"/>
      <c r="Q1673" s="3"/>
      <c r="R1673" s="3"/>
    </row>
    <row r="1674" ht="15.75" customHeight="1">
      <c r="A1674" s="6" t="s">
        <v>7770</v>
      </c>
      <c r="B1674" s="6" t="s">
        <v>7771</v>
      </c>
      <c r="C1674" s="6"/>
      <c r="D1674" s="6"/>
      <c r="E1674" s="6" t="s">
        <v>7772</v>
      </c>
      <c r="F1674" s="7" t="s">
        <v>7773</v>
      </c>
      <c r="G1674" s="8" t="s">
        <v>41</v>
      </c>
      <c r="H1674" s="6" t="s">
        <v>27</v>
      </c>
      <c r="I1674" s="6" t="s">
        <v>7774</v>
      </c>
      <c r="J1674" s="6" t="s">
        <v>341</v>
      </c>
      <c r="K1674" s="8">
        <v>2021.0</v>
      </c>
      <c r="L1674" s="7" t="s">
        <v>30</v>
      </c>
      <c r="M1674" s="6"/>
      <c r="N1674" s="3"/>
      <c r="O1674" s="3"/>
      <c r="P1674" s="3"/>
      <c r="Q1674" s="3"/>
      <c r="R1674" s="6"/>
    </row>
    <row r="1675" ht="15.75" customHeight="1">
      <c r="A1675" s="4" t="s">
        <v>7775</v>
      </c>
      <c r="B1675" s="4" t="s">
        <v>7776</v>
      </c>
      <c r="C1675" s="3"/>
      <c r="D1675" s="3"/>
      <c r="E1675" s="4" t="s">
        <v>7777</v>
      </c>
      <c r="F1675" s="9" t="s">
        <v>7778</v>
      </c>
      <c r="G1675" s="4" t="s">
        <v>41</v>
      </c>
      <c r="H1675" s="4" t="s">
        <v>261</v>
      </c>
      <c r="I1675" s="4" t="s">
        <v>2720</v>
      </c>
      <c r="J1675" s="4" t="s">
        <v>341</v>
      </c>
      <c r="K1675" s="10">
        <v>2008.0</v>
      </c>
      <c r="L1675" s="3"/>
      <c r="M1675" s="4" t="s">
        <v>263</v>
      </c>
      <c r="N1675" s="3"/>
      <c r="O1675" s="3"/>
      <c r="P1675" s="4" t="s">
        <v>8</v>
      </c>
      <c r="Q1675" s="18" t="s">
        <v>371</v>
      </c>
      <c r="R1675" s="3"/>
    </row>
    <row r="1676" ht="15.75" customHeight="1">
      <c r="A1676" s="6" t="s">
        <v>7779</v>
      </c>
      <c r="B1676" s="6" t="s">
        <v>7780</v>
      </c>
      <c r="C1676" s="6"/>
      <c r="D1676" s="6"/>
      <c r="E1676" s="6" t="s">
        <v>7781</v>
      </c>
      <c r="F1676" s="7" t="s">
        <v>7782</v>
      </c>
      <c r="G1676" s="8" t="s">
        <v>108</v>
      </c>
      <c r="H1676" s="6" t="s">
        <v>27</v>
      </c>
      <c r="I1676" s="6" t="s">
        <v>7783</v>
      </c>
      <c r="J1676" s="6" t="s">
        <v>231</v>
      </c>
      <c r="K1676" s="8">
        <v>2023.0</v>
      </c>
      <c r="L1676" s="7" t="s">
        <v>30</v>
      </c>
      <c r="M1676" s="6"/>
      <c r="N1676" s="3"/>
      <c r="O1676" s="6"/>
      <c r="P1676" s="6"/>
      <c r="Q1676" s="3"/>
      <c r="R1676" s="3"/>
    </row>
    <row r="1677" ht="15.75" customHeight="1">
      <c r="A1677" s="6" t="s">
        <v>7784</v>
      </c>
      <c r="B1677" s="6" t="s">
        <v>7785</v>
      </c>
      <c r="C1677" s="6"/>
      <c r="D1677" s="6"/>
      <c r="E1677" s="6" t="s">
        <v>7786</v>
      </c>
      <c r="F1677" s="3"/>
      <c r="G1677" s="8" t="s">
        <v>108</v>
      </c>
      <c r="H1677" s="6" t="s">
        <v>27</v>
      </c>
      <c r="I1677" s="6" t="s">
        <v>7787</v>
      </c>
      <c r="J1677" s="3"/>
      <c r="K1677" s="8">
        <v>2015.0</v>
      </c>
      <c r="L1677" s="7" t="s">
        <v>30</v>
      </c>
      <c r="M1677" s="6"/>
      <c r="N1677" s="6"/>
      <c r="O1677" s="3"/>
      <c r="P1677" s="3"/>
      <c r="Q1677" s="3"/>
      <c r="R1677" s="3"/>
    </row>
    <row r="1678" ht="15.75" customHeight="1">
      <c r="A1678" s="4" t="s">
        <v>7788</v>
      </c>
      <c r="B1678" s="4" t="s">
        <v>7789</v>
      </c>
      <c r="C1678" s="3"/>
      <c r="D1678" s="3"/>
      <c r="E1678" s="4" t="s">
        <v>7790</v>
      </c>
      <c r="F1678" s="9" t="s">
        <v>7791</v>
      </c>
      <c r="G1678" s="4" t="s">
        <v>41</v>
      </c>
      <c r="H1678" s="4" t="s">
        <v>261</v>
      </c>
      <c r="I1678" s="4" t="s">
        <v>7792</v>
      </c>
      <c r="J1678" s="4" t="s">
        <v>295</v>
      </c>
      <c r="K1678" s="10">
        <v>1999.0</v>
      </c>
      <c r="L1678" s="3"/>
      <c r="M1678" s="4" t="s">
        <v>263</v>
      </c>
      <c r="N1678" s="3"/>
      <c r="O1678" s="3"/>
      <c r="P1678" s="4" t="s">
        <v>8</v>
      </c>
      <c r="Q1678" s="18" t="s">
        <v>1215</v>
      </c>
      <c r="R1678" s="3"/>
    </row>
    <row r="1679" ht="15.75" customHeight="1">
      <c r="A1679" s="6" t="s">
        <v>7793</v>
      </c>
      <c r="B1679" s="6" t="s">
        <v>7794</v>
      </c>
      <c r="C1679" s="6"/>
      <c r="D1679" s="6"/>
      <c r="E1679" s="6" t="s">
        <v>7795</v>
      </c>
      <c r="F1679" s="7" t="s">
        <v>7796</v>
      </c>
      <c r="G1679" s="8" t="s">
        <v>108</v>
      </c>
      <c r="H1679" s="6" t="s">
        <v>27</v>
      </c>
      <c r="I1679" s="6" t="s">
        <v>7797</v>
      </c>
      <c r="J1679" s="6" t="s">
        <v>149</v>
      </c>
      <c r="K1679" s="8">
        <v>2020.0</v>
      </c>
      <c r="L1679" s="7" t="s">
        <v>30</v>
      </c>
      <c r="M1679" s="6"/>
      <c r="N1679" s="6"/>
      <c r="O1679" s="6"/>
      <c r="P1679" s="3"/>
      <c r="Q1679" s="3"/>
      <c r="R1679" s="3"/>
    </row>
    <row r="1680" ht="15.75" customHeight="1">
      <c r="A1680" s="6" t="s">
        <v>7798</v>
      </c>
      <c r="B1680" s="6" t="s">
        <v>7799</v>
      </c>
      <c r="C1680" s="6"/>
      <c r="D1680" s="6"/>
      <c r="E1680" s="6" t="s">
        <v>7800</v>
      </c>
      <c r="F1680" s="7" t="s">
        <v>7801</v>
      </c>
      <c r="G1680" s="8" t="s">
        <v>108</v>
      </c>
      <c r="H1680" s="6" t="s">
        <v>27</v>
      </c>
      <c r="I1680" s="6" t="s">
        <v>7802</v>
      </c>
      <c r="J1680" s="6" t="s">
        <v>29</v>
      </c>
      <c r="K1680" s="8">
        <v>2011.0</v>
      </c>
      <c r="L1680" s="7" t="s">
        <v>30</v>
      </c>
      <c r="M1680" s="3"/>
      <c r="N1680" s="3"/>
      <c r="O1680" s="3"/>
      <c r="P1680" s="3"/>
      <c r="Q1680" s="3"/>
      <c r="R1680" s="3"/>
    </row>
    <row r="1681" ht="15.75" customHeight="1">
      <c r="A1681" s="4" t="s">
        <v>7803</v>
      </c>
      <c r="B1681" s="4" t="s">
        <v>7804</v>
      </c>
      <c r="C1681" s="4" t="s">
        <v>7805</v>
      </c>
      <c r="D1681" s="4" t="s">
        <v>7806</v>
      </c>
      <c r="E1681" s="4" t="s">
        <v>7807</v>
      </c>
      <c r="F1681" s="3" t="s">
        <v>425</v>
      </c>
      <c r="G1681" s="3"/>
      <c r="H1681" s="3"/>
      <c r="I1681" s="3"/>
      <c r="J1681" s="3"/>
      <c r="K1681" s="3"/>
      <c r="L1681" s="3"/>
      <c r="M1681" s="3"/>
      <c r="N1681" s="3"/>
      <c r="O1681" s="3"/>
      <c r="P1681" s="3"/>
      <c r="Q1681" s="3"/>
      <c r="R1681" s="3"/>
    </row>
    <row r="1682" ht="15.75" customHeight="1">
      <c r="A1682" s="6" t="s">
        <v>7808</v>
      </c>
      <c r="B1682" s="6" t="s">
        <v>7809</v>
      </c>
      <c r="C1682" s="6"/>
      <c r="D1682" s="6"/>
      <c r="E1682" s="6" t="s">
        <v>7810</v>
      </c>
      <c r="F1682" s="7" t="s">
        <v>7811</v>
      </c>
      <c r="G1682" s="8" t="s">
        <v>108</v>
      </c>
      <c r="H1682" s="6" t="s">
        <v>27</v>
      </c>
      <c r="I1682" s="6" t="s">
        <v>7812</v>
      </c>
      <c r="J1682" s="3"/>
      <c r="K1682" s="8">
        <v>2022.0</v>
      </c>
      <c r="L1682" s="13" t="s">
        <v>30</v>
      </c>
      <c r="M1682" s="6"/>
      <c r="N1682" s="6"/>
      <c r="O1682" s="6"/>
      <c r="P1682" s="3"/>
      <c r="Q1682" s="6"/>
      <c r="R1682" s="3"/>
    </row>
    <row r="1683" ht="15.75" customHeight="1">
      <c r="A1683" s="4" t="s">
        <v>7813</v>
      </c>
      <c r="B1683" s="4" t="s">
        <v>7814</v>
      </c>
      <c r="C1683" s="4" t="s">
        <v>7815</v>
      </c>
      <c r="D1683" s="4" t="s">
        <v>7816</v>
      </c>
      <c r="E1683" s="4" t="s">
        <v>7817</v>
      </c>
      <c r="F1683" s="5" t="str">
        <f>HYPERLINK("http://dx.doi.org/10.1097/ADM.0000000000000469","http://dx.doi.org/10.1097/ADM.0000000000000469")</f>
        <v>http://dx.doi.org/10.1097/ADM.0000000000000469</v>
      </c>
      <c r="G1683" s="3"/>
      <c r="H1683" s="3"/>
      <c r="I1683" s="3"/>
      <c r="J1683" s="3"/>
      <c r="K1683" s="3"/>
      <c r="L1683" s="3"/>
      <c r="M1683" s="3"/>
      <c r="N1683" s="3"/>
      <c r="O1683" s="3"/>
      <c r="P1683" s="3"/>
      <c r="Q1683" s="3"/>
      <c r="R1683" s="3"/>
    </row>
    <row r="1684" ht="15.75" customHeight="1">
      <c r="A1684" s="6" t="s">
        <v>7818</v>
      </c>
      <c r="B1684" s="6" t="s">
        <v>7819</v>
      </c>
      <c r="C1684" s="6"/>
      <c r="D1684" s="6"/>
      <c r="E1684" s="6" t="s">
        <v>7820</v>
      </c>
      <c r="F1684" s="7" t="s">
        <v>7821</v>
      </c>
      <c r="G1684" s="8" t="s">
        <v>108</v>
      </c>
      <c r="H1684" s="6" t="s">
        <v>27</v>
      </c>
      <c r="I1684" s="6" t="s">
        <v>7822</v>
      </c>
      <c r="J1684" s="3"/>
      <c r="K1684" s="8">
        <v>2022.0</v>
      </c>
      <c r="L1684" s="21" t="s">
        <v>30</v>
      </c>
      <c r="M1684" s="6"/>
      <c r="N1684" s="6"/>
      <c r="O1684" s="6"/>
      <c r="P1684" s="3"/>
      <c r="Q1684" s="6"/>
      <c r="R1684" s="3"/>
    </row>
    <row r="1685" ht="15.75" customHeight="1">
      <c r="A1685" s="4" t="s">
        <v>7823</v>
      </c>
      <c r="B1685" s="4" t="s">
        <v>7824</v>
      </c>
      <c r="C1685" s="3"/>
      <c r="D1685" s="3"/>
      <c r="E1685" s="4" t="s">
        <v>7825</v>
      </c>
      <c r="F1685" s="9" t="s">
        <v>7826</v>
      </c>
      <c r="G1685" s="4" t="s">
        <v>260</v>
      </c>
      <c r="H1685" s="4" t="s">
        <v>261</v>
      </c>
      <c r="I1685" s="4" t="s">
        <v>262</v>
      </c>
      <c r="J1685" s="4" t="s">
        <v>149</v>
      </c>
      <c r="K1685" s="10">
        <v>1993.0</v>
      </c>
      <c r="L1685" s="3"/>
      <c r="M1685" s="4" t="s">
        <v>263</v>
      </c>
      <c r="N1685" s="3"/>
      <c r="O1685" s="3"/>
      <c r="P1685" s="4" t="s">
        <v>8</v>
      </c>
      <c r="Q1685" s="4" t="s">
        <v>264</v>
      </c>
      <c r="R1685" s="3"/>
    </row>
    <row r="1686" ht="15.75" customHeight="1">
      <c r="A1686" s="6" t="s">
        <v>7827</v>
      </c>
      <c r="B1686" s="6" t="s">
        <v>7828</v>
      </c>
      <c r="C1686" s="6"/>
      <c r="D1686" s="6"/>
      <c r="E1686" s="6" t="s">
        <v>7829</v>
      </c>
      <c r="F1686" s="3"/>
      <c r="G1686" s="8" t="s">
        <v>41</v>
      </c>
      <c r="H1686" s="6" t="s">
        <v>27</v>
      </c>
      <c r="I1686" s="6" t="s">
        <v>7830</v>
      </c>
      <c r="J1686" s="6" t="s">
        <v>29</v>
      </c>
      <c r="K1686" s="8">
        <v>1993.0</v>
      </c>
      <c r="L1686" s="7" t="s">
        <v>30</v>
      </c>
      <c r="M1686" s="6"/>
      <c r="N1686" s="3"/>
      <c r="O1686" s="3"/>
      <c r="P1686" s="3"/>
      <c r="Q1686" s="3"/>
      <c r="R1686" s="6"/>
    </row>
    <row r="1687" ht="15.75" customHeight="1">
      <c r="A1687" s="6" t="s">
        <v>7831</v>
      </c>
      <c r="B1687" s="6" t="s">
        <v>7832</v>
      </c>
      <c r="C1687" s="6"/>
      <c r="D1687" s="6"/>
      <c r="E1687" s="6" t="s">
        <v>7833</v>
      </c>
      <c r="F1687" s="7" t="s">
        <v>7834</v>
      </c>
      <c r="G1687" s="8" t="s">
        <v>108</v>
      </c>
      <c r="H1687" s="6" t="s">
        <v>27</v>
      </c>
      <c r="I1687" s="6" t="s">
        <v>7835</v>
      </c>
      <c r="J1687" s="3"/>
      <c r="K1687" s="8">
        <v>2022.0</v>
      </c>
      <c r="L1687" s="21" t="s">
        <v>30</v>
      </c>
      <c r="M1687" s="6"/>
      <c r="N1687" s="6"/>
      <c r="O1687" s="6"/>
      <c r="P1687" s="3"/>
      <c r="Q1687" s="6"/>
      <c r="R1687" s="3"/>
    </row>
    <row r="1688" ht="15.75" customHeight="1">
      <c r="A1688" s="6" t="s">
        <v>7836</v>
      </c>
      <c r="B1688" s="6" t="s">
        <v>7837</v>
      </c>
      <c r="C1688" s="6"/>
      <c r="D1688" s="6"/>
      <c r="E1688" s="6" t="s">
        <v>7838</v>
      </c>
      <c r="F1688" s="7" t="s">
        <v>7839</v>
      </c>
      <c r="G1688" s="8" t="s">
        <v>108</v>
      </c>
      <c r="H1688" s="6" t="s">
        <v>27</v>
      </c>
      <c r="I1688" s="6" t="s">
        <v>7840</v>
      </c>
      <c r="J1688" s="6" t="s">
        <v>560</v>
      </c>
      <c r="K1688" s="8">
        <v>2010.0</v>
      </c>
      <c r="L1688" s="7" t="s">
        <v>30</v>
      </c>
      <c r="M1688" s="6"/>
      <c r="N1688" s="6"/>
      <c r="O1688" s="3"/>
      <c r="P1688" s="3"/>
      <c r="Q1688" s="3"/>
      <c r="R1688" s="3"/>
    </row>
    <row r="1689" ht="15.75" customHeight="1">
      <c r="A1689" s="6" t="s">
        <v>7841</v>
      </c>
      <c r="B1689" s="6" t="s">
        <v>7842</v>
      </c>
      <c r="C1689" s="6"/>
      <c r="D1689" s="6"/>
      <c r="E1689" s="3"/>
      <c r="F1689" s="7" t="s">
        <v>7843</v>
      </c>
      <c r="G1689" s="8" t="s">
        <v>108</v>
      </c>
      <c r="H1689" s="6" t="s">
        <v>27</v>
      </c>
      <c r="I1689" s="6" t="s">
        <v>7844</v>
      </c>
      <c r="J1689" s="6" t="s">
        <v>7845</v>
      </c>
      <c r="K1689" s="8">
        <v>2019.0</v>
      </c>
      <c r="L1689" s="7" t="s">
        <v>30</v>
      </c>
      <c r="M1689" s="6"/>
      <c r="N1689" s="6"/>
      <c r="O1689" s="3"/>
      <c r="P1689" s="3"/>
      <c r="Q1689" s="6"/>
      <c r="R1689" s="6"/>
    </row>
    <row r="1690" ht="15.75" customHeight="1">
      <c r="A1690" s="4" t="s">
        <v>7846</v>
      </c>
      <c r="B1690" s="4" t="s">
        <v>7847</v>
      </c>
      <c r="C1690" s="4" t="s">
        <v>7848</v>
      </c>
      <c r="D1690" s="4" t="s">
        <v>7849</v>
      </c>
      <c r="E1690" s="4" t="s">
        <v>7850</v>
      </c>
      <c r="F1690" s="5" t="str">
        <f>HYPERLINK("http://dx.doi.org/10.1016/S0740-5472(03)00127-2","http://dx.doi.org/10.1016/S0740-5472(03)00127-2")</f>
        <v>http://dx.doi.org/10.1016/S0740-5472(03)00127-2</v>
      </c>
      <c r="G1690" s="3"/>
      <c r="H1690" s="3"/>
      <c r="I1690" s="3"/>
      <c r="J1690" s="3"/>
      <c r="K1690" s="3"/>
      <c r="L1690" s="3"/>
      <c r="M1690" s="3"/>
      <c r="N1690" s="3"/>
      <c r="O1690" s="3"/>
      <c r="P1690" s="3"/>
      <c r="Q1690" s="3"/>
      <c r="R1690" s="3"/>
    </row>
    <row r="1691" ht="15.75" customHeight="1">
      <c r="A1691" s="4" t="s">
        <v>7851</v>
      </c>
      <c r="B1691" s="4" t="s">
        <v>7852</v>
      </c>
      <c r="C1691" s="4" t="s">
        <v>7853</v>
      </c>
      <c r="D1691" s="4" t="s">
        <v>7854</v>
      </c>
      <c r="E1691" s="4" t="s">
        <v>7855</v>
      </c>
      <c r="F1691" s="5" t="str">
        <f>HYPERLINK("http://dx.doi.org/10.1017/S1368980021002494","http://dx.doi.org/10.1017/S1368980021002494")</f>
        <v>http://dx.doi.org/10.1017/S1368980021002494</v>
      </c>
      <c r="G1691" s="3"/>
      <c r="H1691" s="3"/>
      <c r="I1691" s="3"/>
      <c r="J1691" s="3"/>
      <c r="K1691" s="3"/>
      <c r="L1691" s="3"/>
      <c r="M1691" s="3"/>
      <c r="N1691" s="3"/>
      <c r="O1691" s="3"/>
      <c r="P1691" s="3"/>
      <c r="Q1691" s="3"/>
      <c r="R1691" s="3"/>
    </row>
    <row r="1692" ht="15.75" customHeight="1">
      <c r="A1692" s="6" t="s">
        <v>7856</v>
      </c>
      <c r="B1692" s="6" t="s">
        <v>7857</v>
      </c>
      <c r="C1692" s="6"/>
      <c r="D1692" s="6"/>
      <c r="E1692" s="6" t="s">
        <v>7858</v>
      </c>
      <c r="F1692" s="7" t="s">
        <v>7859</v>
      </c>
      <c r="G1692" s="8" t="s">
        <v>108</v>
      </c>
      <c r="H1692" s="6" t="s">
        <v>27</v>
      </c>
      <c r="I1692" s="6" t="s">
        <v>7860</v>
      </c>
      <c r="J1692" s="6" t="s">
        <v>149</v>
      </c>
      <c r="K1692" s="8">
        <v>2018.0</v>
      </c>
      <c r="L1692" s="7" t="s">
        <v>30</v>
      </c>
      <c r="M1692" s="3"/>
      <c r="N1692" s="3"/>
      <c r="O1692" s="3"/>
      <c r="P1692" s="3"/>
      <c r="Q1692" s="3"/>
      <c r="R1692" s="3"/>
    </row>
    <row r="1693" ht="15.75" customHeight="1">
      <c r="A1693" s="6" t="s">
        <v>7861</v>
      </c>
      <c r="B1693" s="6" t="s">
        <v>7862</v>
      </c>
      <c r="C1693" s="6"/>
      <c r="D1693" s="6"/>
      <c r="E1693" s="6" t="s">
        <v>7863</v>
      </c>
      <c r="F1693" s="3"/>
      <c r="G1693" s="8" t="s">
        <v>108</v>
      </c>
      <c r="H1693" s="6" t="s">
        <v>27</v>
      </c>
      <c r="I1693" s="6" t="s">
        <v>7864</v>
      </c>
      <c r="J1693" s="3"/>
      <c r="K1693" s="8">
        <v>2014.0</v>
      </c>
      <c r="L1693" s="7" t="s">
        <v>30</v>
      </c>
      <c r="M1693" s="3"/>
      <c r="N1693" s="3"/>
      <c r="O1693" s="3"/>
      <c r="P1693" s="3"/>
      <c r="Q1693" s="3"/>
      <c r="R1693" s="3"/>
    </row>
    <row r="1694" ht="15.75" customHeight="1">
      <c r="A1694" s="4" t="s">
        <v>7865</v>
      </c>
      <c r="B1694" s="4" t="s">
        <v>7866</v>
      </c>
      <c r="C1694" s="3"/>
      <c r="D1694" s="3"/>
      <c r="E1694" s="4" t="s">
        <v>7867</v>
      </c>
      <c r="F1694" s="9" t="s">
        <v>7868</v>
      </c>
      <c r="G1694" s="4" t="s">
        <v>260</v>
      </c>
      <c r="H1694" s="4" t="s">
        <v>261</v>
      </c>
      <c r="I1694" s="4" t="s">
        <v>262</v>
      </c>
      <c r="J1694" s="4" t="s">
        <v>149</v>
      </c>
      <c r="K1694" s="10">
        <v>2017.0</v>
      </c>
      <c r="L1694" s="3"/>
      <c r="M1694" s="4" t="s">
        <v>263</v>
      </c>
      <c r="N1694" s="3"/>
      <c r="O1694" s="3"/>
      <c r="P1694" s="4" t="s">
        <v>8</v>
      </c>
      <c r="Q1694" s="4" t="s">
        <v>264</v>
      </c>
      <c r="R1694" s="3"/>
    </row>
    <row r="1695" ht="15.75" customHeight="1">
      <c r="A1695" s="4" t="s">
        <v>7869</v>
      </c>
      <c r="B1695" s="4" t="s">
        <v>7870</v>
      </c>
      <c r="C1695" s="3"/>
      <c r="D1695" s="3"/>
      <c r="E1695" s="4" t="s">
        <v>33</v>
      </c>
      <c r="F1695" s="9" t="str">
        <f>"https://doi.org/"&amp;M1695</f>
        <v>https://doi.org/10.1371/journal.pmed.1002967</v>
      </c>
      <c r="G1695" s="10" t="s">
        <v>83</v>
      </c>
      <c r="H1695" s="10" t="s">
        <v>35</v>
      </c>
      <c r="I1695" s="4" t="s">
        <v>7871</v>
      </c>
      <c r="J1695" s="10" t="s">
        <v>33</v>
      </c>
      <c r="K1695" s="10">
        <v>2019.0</v>
      </c>
      <c r="L1695" s="3"/>
      <c r="M1695" s="4" t="s">
        <v>7872</v>
      </c>
      <c r="N1695" s="3"/>
      <c r="O1695" s="3"/>
      <c r="P1695" s="3"/>
      <c r="Q1695" s="3"/>
      <c r="R1695" s="3"/>
    </row>
    <row r="1696" ht="15.75" customHeight="1">
      <c r="A1696" s="6" t="s">
        <v>7873</v>
      </c>
      <c r="B1696" s="6" t="s">
        <v>7874</v>
      </c>
      <c r="C1696" s="6"/>
      <c r="D1696" s="6"/>
      <c r="E1696" s="6" t="s">
        <v>7875</v>
      </c>
      <c r="F1696" s="7" t="s">
        <v>7876</v>
      </c>
      <c r="G1696" s="8" t="s">
        <v>108</v>
      </c>
      <c r="H1696" s="6" t="s">
        <v>27</v>
      </c>
      <c r="I1696" s="6" t="s">
        <v>7877</v>
      </c>
      <c r="J1696" s="6" t="s">
        <v>29</v>
      </c>
      <c r="K1696" s="8">
        <v>2021.0</v>
      </c>
      <c r="L1696" s="23" t="s">
        <v>30</v>
      </c>
      <c r="M1696" s="6"/>
      <c r="N1696" s="6"/>
      <c r="O1696" s="6"/>
      <c r="P1696" s="6"/>
      <c r="Q1696" s="6"/>
      <c r="R1696" s="6"/>
    </row>
    <row r="1697" ht="15.75" customHeight="1">
      <c r="A1697" s="4" t="s">
        <v>7878</v>
      </c>
      <c r="B1697" s="4" t="s">
        <v>7879</v>
      </c>
      <c r="C1697" s="4" t="s">
        <v>7880</v>
      </c>
      <c r="D1697" s="4" t="s">
        <v>7881</v>
      </c>
      <c r="E1697" s="4" t="s">
        <v>7882</v>
      </c>
      <c r="F1697" s="5" t="str">
        <f>HYPERLINK("http://dx.doi.org/10.1089/can.2019.0104","http://dx.doi.org/10.1089/can.2019.0104")</f>
        <v>http://dx.doi.org/10.1089/can.2019.0104</v>
      </c>
      <c r="G1697" s="3"/>
      <c r="H1697" s="3"/>
      <c r="I1697" s="3"/>
      <c r="J1697" s="3"/>
      <c r="K1697" s="3"/>
      <c r="L1697" s="3"/>
      <c r="M1697" s="3"/>
      <c r="N1697" s="3"/>
      <c r="O1697" s="3"/>
      <c r="P1697" s="3"/>
      <c r="Q1697" s="3"/>
      <c r="R1697" s="3"/>
    </row>
    <row r="1698" ht="15.75" customHeight="1">
      <c r="A1698" s="4" t="s">
        <v>7883</v>
      </c>
      <c r="B1698" s="4" t="s">
        <v>7884</v>
      </c>
      <c r="C1698" s="3"/>
      <c r="D1698" s="3"/>
      <c r="E1698" s="4" t="s">
        <v>7885</v>
      </c>
      <c r="F1698" s="9" t="s">
        <v>7886</v>
      </c>
      <c r="G1698" s="4" t="s">
        <v>26</v>
      </c>
      <c r="H1698" s="4" t="s">
        <v>261</v>
      </c>
      <c r="I1698" s="4" t="s">
        <v>610</v>
      </c>
      <c r="J1698" s="4" t="s">
        <v>341</v>
      </c>
      <c r="K1698" s="10">
        <v>2013.0</v>
      </c>
      <c r="L1698" s="3"/>
      <c r="M1698" s="4" t="s">
        <v>263</v>
      </c>
      <c r="N1698" s="3"/>
      <c r="O1698" s="3"/>
      <c r="P1698" s="4" t="s">
        <v>8</v>
      </c>
      <c r="Q1698" s="4" t="s">
        <v>611</v>
      </c>
      <c r="R1698" s="3"/>
    </row>
    <row r="1699" ht="15.75" customHeight="1">
      <c r="A1699" s="6" t="s">
        <v>7887</v>
      </c>
      <c r="B1699" s="6" t="s">
        <v>7888</v>
      </c>
      <c r="C1699" s="6"/>
      <c r="D1699" s="6"/>
      <c r="E1699" s="6" t="s">
        <v>7889</v>
      </c>
      <c r="F1699" s="7" t="s">
        <v>7890</v>
      </c>
      <c r="G1699" s="8" t="s">
        <v>108</v>
      </c>
      <c r="H1699" s="6" t="s">
        <v>27</v>
      </c>
      <c r="I1699" s="6" t="s">
        <v>7891</v>
      </c>
      <c r="J1699" s="6" t="s">
        <v>29</v>
      </c>
      <c r="K1699" s="8">
        <v>2022.0</v>
      </c>
      <c r="L1699" s="7" t="s">
        <v>30</v>
      </c>
      <c r="M1699" s="6"/>
      <c r="N1699" s="6"/>
      <c r="O1699" s="6"/>
      <c r="P1699" s="6"/>
      <c r="Q1699" s="6"/>
      <c r="R1699" s="6"/>
    </row>
    <row r="1700" ht="15.75" customHeight="1">
      <c r="A1700" s="6" t="s">
        <v>7892</v>
      </c>
      <c r="B1700" s="6" t="s">
        <v>7893</v>
      </c>
      <c r="C1700" s="6"/>
      <c r="D1700" s="6"/>
      <c r="E1700" s="6" t="s">
        <v>7894</v>
      </c>
      <c r="F1700" s="7" t="s">
        <v>7895</v>
      </c>
      <c r="G1700" s="8" t="s">
        <v>108</v>
      </c>
      <c r="H1700" s="6" t="s">
        <v>27</v>
      </c>
      <c r="I1700" s="6" t="s">
        <v>7896</v>
      </c>
      <c r="J1700" s="6" t="s">
        <v>231</v>
      </c>
      <c r="K1700" s="8">
        <v>2022.0</v>
      </c>
      <c r="L1700" s="7" t="s">
        <v>30</v>
      </c>
      <c r="M1700" s="6"/>
      <c r="N1700" s="6"/>
      <c r="O1700" s="3"/>
      <c r="P1700" s="6"/>
      <c r="Q1700" s="6"/>
      <c r="R1700" s="6"/>
    </row>
    <row r="1701" ht="15.75" customHeight="1">
      <c r="A1701" s="4" t="s">
        <v>7897</v>
      </c>
      <c r="B1701" s="4" t="s">
        <v>7898</v>
      </c>
      <c r="C1701" s="3"/>
      <c r="D1701" s="3"/>
      <c r="E1701" s="4" t="s">
        <v>7899</v>
      </c>
      <c r="F1701" s="9" t="s">
        <v>7900</v>
      </c>
      <c r="G1701" s="4" t="s">
        <v>48</v>
      </c>
      <c r="H1701" s="4" t="s">
        <v>261</v>
      </c>
      <c r="I1701" s="4" t="s">
        <v>2707</v>
      </c>
      <c r="J1701" s="4" t="s">
        <v>295</v>
      </c>
      <c r="K1701" s="10">
        <v>2022.0</v>
      </c>
      <c r="L1701" s="3"/>
      <c r="M1701" s="4" t="s">
        <v>263</v>
      </c>
      <c r="N1701" s="3"/>
      <c r="O1701" s="3"/>
      <c r="P1701" s="4" t="s">
        <v>8</v>
      </c>
      <c r="Q1701" s="4" t="s">
        <v>1319</v>
      </c>
      <c r="R1701" s="3"/>
    </row>
    <row r="1702" ht="15.75" customHeight="1">
      <c r="A1702" s="6" t="s">
        <v>7901</v>
      </c>
      <c r="B1702" s="6" t="s">
        <v>7902</v>
      </c>
      <c r="C1702" s="6"/>
      <c r="D1702" s="6"/>
      <c r="E1702" s="6" t="s">
        <v>7903</v>
      </c>
      <c r="F1702" s="7" t="s">
        <v>7904</v>
      </c>
      <c r="G1702" s="8" t="s">
        <v>41</v>
      </c>
      <c r="H1702" s="6" t="s">
        <v>27</v>
      </c>
      <c r="I1702" s="6" t="s">
        <v>7905</v>
      </c>
      <c r="J1702" s="6" t="s">
        <v>29</v>
      </c>
      <c r="K1702" s="8">
        <v>2020.0</v>
      </c>
      <c r="L1702" s="7" t="s">
        <v>30</v>
      </c>
      <c r="M1702" s="6"/>
      <c r="N1702" s="3"/>
      <c r="O1702" s="3"/>
      <c r="P1702" s="3"/>
      <c r="Q1702" s="3"/>
      <c r="R1702" s="6"/>
    </row>
    <row r="1703" ht="15.75" customHeight="1">
      <c r="A1703" s="6" t="s">
        <v>7906</v>
      </c>
      <c r="B1703" s="6" t="s">
        <v>7907</v>
      </c>
      <c r="C1703" s="6"/>
      <c r="D1703" s="6"/>
      <c r="E1703" s="6" t="s">
        <v>7908</v>
      </c>
      <c r="F1703" s="7" t="s">
        <v>7909</v>
      </c>
      <c r="G1703" s="8" t="s">
        <v>108</v>
      </c>
      <c r="H1703" s="6" t="s">
        <v>27</v>
      </c>
      <c r="I1703" s="6" t="s">
        <v>7910</v>
      </c>
      <c r="J1703" s="6" t="s">
        <v>29</v>
      </c>
      <c r="K1703" s="8">
        <v>2021.0</v>
      </c>
      <c r="L1703" s="7" t="s">
        <v>30</v>
      </c>
      <c r="M1703" s="14"/>
      <c r="N1703" s="6"/>
      <c r="O1703" s="6"/>
      <c r="P1703" s="6"/>
      <c r="Q1703" s="3"/>
      <c r="R1703" s="3"/>
    </row>
    <row r="1704" ht="15.75" customHeight="1">
      <c r="A1704" s="4" t="s">
        <v>7911</v>
      </c>
      <c r="B1704" s="4" t="s">
        <v>7912</v>
      </c>
      <c r="C1704" s="4" t="s">
        <v>7913</v>
      </c>
      <c r="D1704" s="4" t="s">
        <v>7914</v>
      </c>
      <c r="E1704" s="4" t="s">
        <v>7915</v>
      </c>
      <c r="F1704" s="5" t="str">
        <f>HYPERLINK("http://dx.doi.org/10.1016/j.euroneuro.2019.04.002","http://dx.doi.org/10.1016/j.euroneuro.2019.04.002")</f>
        <v>http://dx.doi.org/10.1016/j.euroneuro.2019.04.002</v>
      </c>
      <c r="G1704" s="3"/>
      <c r="H1704" s="3"/>
      <c r="I1704" s="3"/>
      <c r="J1704" s="3"/>
      <c r="K1704" s="3"/>
      <c r="L1704" s="3"/>
      <c r="M1704" s="3"/>
      <c r="N1704" s="3"/>
      <c r="O1704" s="3"/>
      <c r="P1704" s="3"/>
      <c r="Q1704" s="3"/>
      <c r="R1704" s="3"/>
    </row>
    <row r="1705" ht="15.75" customHeight="1">
      <c r="A1705" s="6" t="s">
        <v>7916</v>
      </c>
      <c r="B1705" s="6" t="s">
        <v>7917</v>
      </c>
      <c r="C1705" s="6"/>
      <c r="D1705" s="6"/>
      <c r="E1705" s="6" t="s">
        <v>7918</v>
      </c>
      <c r="F1705" s="7" t="s">
        <v>7919</v>
      </c>
      <c r="G1705" s="8" t="s">
        <v>108</v>
      </c>
      <c r="H1705" s="6" t="s">
        <v>27</v>
      </c>
      <c r="I1705" s="6" t="s">
        <v>7920</v>
      </c>
      <c r="J1705" s="6" t="s">
        <v>29</v>
      </c>
      <c r="K1705" s="8">
        <v>1992.0</v>
      </c>
      <c r="L1705" s="7" t="s">
        <v>30</v>
      </c>
      <c r="M1705" s="3"/>
      <c r="N1705" s="3"/>
      <c r="O1705" s="3"/>
      <c r="P1705" s="3"/>
      <c r="Q1705" s="3"/>
      <c r="R1705" s="3"/>
    </row>
    <row r="1706" ht="15.75" customHeight="1">
      <c r="A1706" s="4" t="s">
        <v>7921</v>
      </c>
      <c r="B1706" s="4" t="s">
        <v>7922</v>
      </c>
      <c r="C1706" s="4" t="s">
        <v>7923</v>
      </c>
      <c r="D1706" s="4" t="s">
        <v>7924</v>
      </c>
      <c r="E1706" s="4" t="s">
        <v>7925</v>
      </c>
      <c r="F1706" s="5" t="str">
        <f>HYPERLINK("http://dx.doi.org/10.1016/j.drugalcdep.2007.12.016","http://dx.doi.org/10.1016/j.drugalcdep.2007.12.016")</f>
        <v>http://dx.doi.org/10.1016/j.drugalcdep.2007.12.016</v>
      </c>
      <c r="G1706" s="3"/>
      <c r="H1706" s="3"/>
      <c r="I1706" s="3"/>
      <c r="J1706" s="3"/>
      <c r="K1706" s="3"/>
      <c r="L1706" s="3"/>
      <c r="M1706" s="3"/>
      <c r="N1706" s="3"/>
      <c r="O1706" s="3"/>
      <c r="P1706" s="3"/>
      <c r="Q1706" s="3"/>
      <c r="R1706" s="3"/>
    </row>
    <row r="1707" ht="15.75" customHeight="1">
      <c r="A1707" s="4" t="s">
        <v>7926</v>
      </c>
      <c r="B1707" s="4" t="s">
        <v>7927</v>
      </c>
      <c r="C1707" s="3" t="s">
        <v>425</v>
      </c>
      <c r="D1707" s="4" t="s">
        <v>7928</v>
      </c>
      <c r="E1707" s="4" t="s">
        <v>7929</v>
      </c>
      <c r="F1707" s="5" t="str">
        <f>HYPERLINK("http://dx.doi.org/10.1371/journal.pone.0080507","http://dx.doi.org/10.1371/journal.pone.0080507")</f>
        <v>http://dx.doi.org/10.1371/journal.pone.0080507</v>
      </c>
      <c r="G1707" s="3"/>
      <c r="H1707" s="3"/>
      <c r="I1707" s="3"/>
      <c r="J1707" s="3"/>
      <c r="K1707" s="3"/>
      <c r="L1707" s="3"/>
      <c r="M1707" s="3"/>
      <c r="N1707" s="3"/>
      <c r="O1707" s="3"/>
      <c r="P1707" s="3"/>
      <c r="Q1707" s="3"/>
      <c r="R1707" s="3"/>
    </row>
    <row r="1708" ht="15.75" customHeight="1">
      <c r="A1708" s="6" t="s">
        <v>7930</v>
      </c>
      <c r="B1708" s="6" t="s">
        <v>7931</v>
      </c>
      <c r="C1708" s="6"/>
      <c r="D1708" s="6"/>
      <c r="E1708" s="6" t="s">
        <v>7932</v>
      </c>
      <c r="F1708" s="7" t="s">
        <v>7933</v>
      </c>
      <c r="G1708" s="8" t="s">
        <v>108</v>
      </c>
      <c r="H1708" s="6" t="s">
        <v>27</v>
      </c>
      <c r="I1708" s="6" t="s">
        <v>7934</v>
      </c>
      <c r="J1708" s="6" t="s">
        <v>149</v>
      </c>
      <c r="K1708" s="8">
        <v>2013.0</v>
      </c>
      <c r="L1708" s="7" t="s">
        <v>30</v>
      </c>
      <c r="M1708" s="6"/>
      <c r="N1708" s="3"/>
      <c r="O1708" s="6"/>
      <c r="P1708" s="6"/>
      <c r="Q1708" s="3"/>
      <c r="R1708" s="3"/>
    </row>
    <row r="1709" ht="15.75" customHeight="1">
      <c r="A1709" s="6" t="s">
        <v>7935</v>
      </c>
      <c r="B1709" s="6" t="s">
        <v>7936</v>
      </c>
      <c r="C1709" s="6"/>
      <c r="D1709" s="6"/>
      <c r="E1709" s="6" t="s">
        <v>7937</v>
      </c>
      <c r="F1709" s="7" t="s">
        <v>7938</v>
      </c>
      <c r="G1709" s="8" t="s">
        <v>54</v>
      </c>
      <c r="H1709" s="6" t="s">
        <v>27</v>
      </c>
      <c r="I1709" s="6" t="s">
        <v>7939</v>
      </c>
      <c r="J1709" s="6" t="s">
        <v>29</v>
      </c>
      <c r="K1709" s="8">
        <v>2011.0</v>
      </c>
      <c r="L1709" s="7" t="s">
        <v>30</v>
      </c>
      <c r="M1709" s="3"/>
      <c r="N1709" s="3"/>
      <c r="O1709" s="3"/>
      <c r="P1709" s="3"/>
      <c r="Q1709" s="3"/>
      <c r="R1709" s="3"/>
    </row>
    <row r="1710" ht="15.75" customHeight="1">
      <c r="A1710" s="4" t="s">
        <v>7940</v>
      </c>
      <c r="B1710" s="31" t="s">
        <v>7941</v>
      </c>
      <c r="C1710" s="3"/>
      <c r="D1710" s="3"/>
      <c r="E1710" s="4" t="s">
        <v>7942</v>
      </c>
      <c r="F1710" s="9" t="s">
        <v>7943</v>
      </c>
      <c r="G1710" s="4" t="s">
        <v>260</v>
      </c>
      <c r="H1710" s="4" t="s">
        <v>261</v>
      </c>
      <c r="I1710" s="4" t="s">
        <v>7944</v>
      </c>
      <c r="J1710" s="4" t="s">
        <v>295</v>
      </c>
      <c r="K1710" s="10">
        <v>2005.0</v>
      </c>
      <c r="L1710" s="3"/>
      <c r="M1710" s="4" t="s">
        <v>263</v>
      </c>
      <c r="N1710" s="3"/>
      <c r="O1710" s="3"/>
      <c r="P1710" s="4" t="s">
        <v>8</v>
      </c>
      <c r="Q1710" s="4" t="s">
        <v>1684</v>
      </c>
      <c r="R1710" s="3"/>
    </row>
    <row r="1711" ht="15.75" customHeight="1">
      <c r="A1711" s="4" t="s">
        <v>7945</v>
      </c>
      <c r="B1711" s="4" t="s">
        <v>7946</v>
      </c>
      <c r="C1711" s="3"/>
      <c r="D1711" s="3"/>
      <c r="E1711" s="4" t="s">
        <v>7947</v>
      </c>
      <c r="F1711" s="9" t="s">
        <v>7948</v>
      </c>
      <c r="G1711" s="4" t="s">
        <v>260</v>
      </c>
      <c r="H1711" s="4" t="s">
        <v>261</v>
      </c>
      <c r="I1711" s="4" t="s">
        <v>1197</v>
      </c>
      <c r="J1711" s="4" t="s">
        <v>231</v>
      </c>
      <c r="K1711" s="10">
        <v>2017.0</v>
      </c>
      <c r="L1711" s="3"/>
      <c r="M1711" s="4" t="s">
        <v>263</v>
      </c>
      <c r="N1711" s="3"/>
      <c r="O1711" s="3"/>
      <c r="P1711" s="4" t="s">
        <v>8</v>
      </c>
      <c r="Q1711" s="4" t="s">
        <v>1198</v>
      </c>
      <c r="R1711" s="3"/>
    </row>
    <row r="1712" ht="15.75" customHeight="1">
      <c r="A1712" s="6" t="s">
        <v>7949</v>
      </c>
      <c r="B1712" s="6" t="s">
        <v>7950</v>
      </c>
      <c r="C1712" s="6"/>
      <c r="D1712" s="6"/>
      <c r="E1712" s="6" t="s">
        <v>7951</v>
      </c>
      <c r="F1712" s="7" t="s">
        <v>7952</v>
      </c>
      <c r="G1712" s="8" t="s">
        <v>108</v>
      </c>
      <c r="H1712" s="6" t="s">
        <v>27</v>
      </c>
      <c r="I1712" s="6" t="s">
        <v>7953</v>
      </c>
      <c r="J1712" s="6" t="s">
        <v>341</v>
      </c>
      <c r="K1712" s="8">
        <v>2014.0</v>
      </c>
      <c r="L1712" s="7" t="s">
        <v>30</v>
      </c>
      <c r="M1712" s="3"/>
      <c r="N1712" s="3"/>
      <c r="O1712" s="3"/>
      <c r="P1712" s="3"/>
      <c r="Q1712" s="3"/>
      <c r="R1712" s="3"/>
    </row>
    <row r="1713" ht="15.75" customHeight="1">
      <c r="A1713" s="6" t="s">
        <v>7954</v>
      </c>
      <c r="B1713" s="6" t="s">
        <v>7955</v>
      </c>
      <c r="C1713" s="6"/>
      <c r="D1713" s="6"/>
      <c r="E1713" s="6" t="s">
        <v>7956</v>
      </c>
      <c r="F1713" s="7" t="s">
        <v>7957</v>
      </c>
      <c r="G1713" s="8" t="s">
        <v>108</v>
      </c>
      <c r="H1713" s="6" t="s">
        <v>27</v>
      </c>
      <c r="I1713" s="6" t="s">
        <v>7958</v>
      </c>
      <c r="J1713" s="3"/>
      <c r="K1713" s="8">
        <v>2018.0</v>
      </c>
      <c r="L1713" s="13" t="s">
        <v>30</v>
      </c>
      <c r="M1713" s="3"/>
      <c r="N1713" s="3"/>
      <c r="O1713" s="6"/>
      <c r="P1713" s="6"/>
      <c r="Q1713" s="6"/>
      <c r="R1713" s="6"/>
    </row>
    <row r="1714" ht="15.75" customHeight="1">
      <c r="A1714" s="32" t="s">
        <v>7959</v>
      </c>
      <c r="B1714" s="32" t="s">
        <v>7960</v>
      </c>
      <c r="C1714" s="33"/>
      <c r="D1714" s="33"/>
      <c r="E1714" s="32" t="s">
        <v>7961</v>
      </c>
      <c r="F1714" s="34" t="s">
        <v>7962</v>
      </c>
      <c r="G1714" s="32" t="s">
        <v>26</v>
      </c>
      <c r="H1714" s="32" t="s">
        <v>261</v>
      </c>
      <c r="I1714" s="32" t="s">
        <v>610</v>
      </c>
      <c r="J1714" s="32" t="s">
        <v>295</v>
      </c>
      <c r="K1714" s="35">
        <v>2003.0</v>
      </c>
      <c r="L1714" s="33"/>
      <c r="M1714" s="32" t="s">
        <v>263</v>
      </c>
      <c r="N1714" s="33"/>
      <c r="O1714" s="33"/>
      <c r="P1714" s="32" t="s">
        <v>8</v>
      </c>
      <c r="Q1714" s="32" t="s">
        <v>1661</v>
      </c>
      <c r="R1714" s="33"/>
    </row>
    <row r="1715" ht="15.75" customHeight="1">
      <c r="A1715" s="4" t="s">
        <v>7963</v>
      </c>
      <c r="B1715" s="4" t="s">
        <v>7964</v>
      </c>
      <c r="C1715" s="3"/>
      <c r="D1715" s="3"/>
      <c r="E1715" s="4" t="s">
        <v>7965</v>
      </c>
      <c r="F1715" s="9" t="s">
        <v>7966</v>
      </c>
      <c r="G1715" s="4" t="s">
        <v>41</v>
      </c>
      <c r="H1715" s="4" t="s">
        <v>261</v>
      </c>
      <c r="I1715" s="4" t="s">
        <v>1882</v>
      </c>
      <c r="J1715" s="4" t="s">
        <v>149</v>
      </c>
      <c r="K1715" s="10">
        <v>2011.0</v>
      </c>
      <c r="L1715" s="3"/>
      <c r="M1715" s="4" t="s">
        <v>263</v>
      </c>
      <c r="N1715" s="3"/>
      <c r="O1715" s="3"/>
      <c r="P1715" s="4" t="s">
        <v>8</v>
      </c>
      <c r="Q1715" s="18" t="s">
        <v>264</v>
      </c>
      <c r="R1715" s="3"/>
    </row>
    <row r="1716" ht="15.75" customHeight="1">
      <c r="A1716" s="4" t="s">
        <v>7967</v>
      </c>
      <c r="B1716" s="4" t="s">
        <v>7968</v>
      </c>
      <c r="C1716" s="3"/>
      <c r="D1716" s="3"/>
      <c r="E1716" s="4" t="s">
        <v>7969</v>
      </c>
      <c r="F1716" s="9" t="s">
        <v>7970</v>
      </c>
      <c r="G1716" s="4" t="s">
        <v>48</v>
      </c>
      <c r="H1716" s="4" t="s">
        <v>261</v>
      </c>
      <c r="I1716" s="4" t="s">
        <v>387</v>
      </c>
      <c r="J1716" s="4" t="s">
        <v>149</v>
      </c>
      <c r="K1716" s="10">
        <v>2013.0</v>
      </c>
      <c r="L1716" s="3"/>
      <c r="M1716" s="4" t="s">
        <v>263</v>
      </c>
      <c r="N1716" s="3"/>
      <c r="O1716" s="3"/>
      <c r="P1716" s="4" t="s">
        <v>8</v>
      </c>
      <c r="Q1716" s="4" t="s">
        <v>264</v>
      </c>
      <c r="R1716" s="3"/>
    </row>
    <row r="1717" ht="15.75" customHeight="1">
      <c r="A1717" s="4" t="s">
        <v>7971</v>
      </c>
      <c r="B1717" s="4" t="s">
        <v>7972</v>
      </c>
      <c r="C1717" s="4" t="s">
        <v>7973</v>
      </c>
      <c r="D1717" s="4" t="s">
        <v>7974</v>
      </c>
      <c r="E1717" s="4" t="s">
        <v>7975</v>
      </c>
      <c r="F1717" s="5" t="str">
        <f>HYPERLINK("http://dx.doi.org/10.20882/adicciones.829","http://dx.doi.org/10.20882/adicciones.829")</f>
        <v>http://dx.doi.org/10.20882/adicciones.829</v>
      </c>
      <c r="G1717" s="3"/>
      <c r="H1717" s="3"/>
      <c r="I1717" s="3"/>
      <c r="J1717" s="3"/>
      <c r="K1717" s="3"/>
      <c r="L1717" s="3"/>
      <c r="M1717" s="3"/>
      <c r="N1717" s="3"/>
      <c r="O1717" s="3"/>
      <c r="P1717" s="3"/>
      <c r="Q1717" s="3"/>
      <c r="R1717" s="3"/>
    </row>
    <row r="1718" ht="15.75" customHeight="1">
      <c r="A1718" s="4" t="s">
        <v>7976</v>
      </c>
      <c r="B1718" s="4" t="s">
        <v>7977</v>
      </c>
      <c r="C1718" s="3"/>
      <c r="D1718" s="3"/>
      <c r="E1718" s="4" t="s">
        <v>7978</v>
      </c>
      <c r="F1718" s="9" t="s">
        <v>7979</v>
      </c>
      <c r="G1718" s="4" t="s">
        <v>260</v>
      </c>
      <c r="H1718" s="4" t="s">
        <v>261</v>
      </c>
      <c r="I1718" s="4" t="s">
        <v>3233</v>
      </c>
      <c r="J1718" s="4" t="s">
        <v>295</v>
      </c>
      <c r="K1718" s="10">
        <v>2010.0</v>
      </c>
      <c r="L1718" s="3"/>
      <c r="M1718" s="4" t="s">
        <v>263</v>
      </c>
      <c r="N1718" s="3"/>
      <c r="O1718" s="3"/>
      <c r="P1718" s="4" t="s">
        <v>8</v>
      </c>
      <c r="Q1718" s="4" t="s">
        <v>1319</v>
      </c>
      <c r="R1718" s="3"/>
    </row>
    <row r="1719" ht="15.75" customHeight="1">
      <c r="A1719" s="6" t="s">
        <v>7980</v>
      </c>
      <c r="B1719" s="6" t="s">
        <v>7981</v>
      </c>
      <c r="C1719" s="6"/>
      <c r="D1719" s="6"/>
      <c r="E1719" s="6" t="s">
        <v>7982</v>
      </c>
      <c r="F1719" s="7" t="s">
        <v>7983</v>
      </c>
      <c r="G1719" s="8" t="s">
        <v>108</v>
      </c>
      <c r="H1719" s="6" t="s">
        <v>27</v>
      </c>
      <c r="I1719" s="6" t="s">
        <v>7984</v>
      </c>
      <c r="J1719" s="3"/>
      <c r="K1719" s="8">
        <v>2015.0</v>
      </c>
      <c r="L1719" s="7" t="s">
        <v>30</v>
      </c>
      <c r="M1719" s="6"/>
      <c r="N1719" s="6"/>
      <c r="O1719" s="3"/>
      <c r="P1719" s="3"/>
      <c r="Q1719" s="3"/>
      <c r="R1719" s="3"/>
    </row>
    <row r="1720" ht="15.75" customHeight="1">
      <c r="A1720" s="6" t="s">
        <v>7985</v>
      </c>
      <c r="B1720" s="6" t="s">
        <v>7986</v>
      </c>
      <c r="C1720" s="6"/>
      <c r="D1720" s="6"/>
      <c r="E1720" s="6" t="s">
        <v>7987</v>
      </c>
      <c r="F1720" s="7" t="s">
        <v>7988</v>
      </c>
      <c r="G1720" s="8" t="s">
        <v>108</v>
      </c>
      <c r="H1720" s="6" t="s">
        <v>27</v>
      </c>
      <c r="I1720" s="6" t="s">
        <v>7989</v>
      </c>
      <c r="J1720" s="6" t="s">
        <v>29</v>
      </c>
      <c r="K1720" s="8">
        <v>2004.0</v>
      </c>
      <c r="L1720" s="7" t="s">
        <v>30</v>
      </c>
      <c r="M1720" s="6"/>
      <c r="N1720" s="3"/>
      <c r="O1720" s="3"/>
      <c r="P1720" s="3"/>
      <c r="Q1720" s="3"/>
      <c r="R1720" s="3"/>
    </row>
    <row r="1721" ht="15.75" customHeight="1">
      <c r="A1721" s="6" t="s">
        <v>7990</v>
      </c>
      <c r="B1721" s="6" t="s">
        <v>7991</v>
      </c>
      <c r="C1721" s="6"/>
      <c r="D1721" s="6"/>
      <c r="E1721" s="6" t="s">
        <v>7992</v>
      </c>
      <c r="F1721" s="7" t="s">
        <v>7993</v>
      </c>
      <c r="G1721" s="8" t="s">
        <v>214</v>
      </c>
      <c r="H1721" s="6" t="s">
        <v>27</v>
      </c>
      <c r="I1721" s="6" t="s">
        <v>7994</v>
      </c>
      <c r="J1721" s="3"/>
      <c r="K1721" s="8">
        <v>2010.0</v>
      </c>
      <c r="L1721" s="7" t="s">
        <v>30</v>
      </c>
      <c r="M1721" s="3"/>
      <c r="N1721" s="3"/>
      <c r="O1721" s="3"/>
      <c r="P1721" s="3"/>
      <c r="Q1721" s="3"/>
      <c r="R1721" s="3"/>
    </row>
    <row r="1722" ht="15.75" customHeight="1">
      <c r="A1722" s="6" t="s">
        <v>7995</v>
      </c>
      <c r="B1722" s="6" t="s">
        <v>7996</v>
      </c>
      <c r="C1722" s="6"/>
      <c r="D1722" s="6"/>
      <c r="E1722" s="6" t="s">
        <v>7997</v>
      </c>
      <c r="F1722" s="7" t="s">
        <v>7998</v>
      </c>
      <c r="G1722" s="8" t="s">
        <v>108</v>
      </c>
      <c r="H1722" s="6" t="s">
        <v>27</v>
      </c>
      <c r="I1722" s="6" t="s">
        <v>7999</v>
      </c>
      <c r="J1722" s="6" t="s">
        <v>29</v>
      </c>
      <c r="K1722" s="8">
        <v>2006.0</v>
      </c>
      <c r="L1722" s="7" t="s">
        <v>30</v>
      </c>
      <c r="M1722" s="6"/>
      <c r="N1722" s="3"/>
      <c r="O1722" s="3"/>
      <c r="P1722" s="3"/>
      <c r="Q1722" s="3"/>
      <c r="R1722" s="3"/>
    </row>
    <row r="1723" ht="15.75" customHeight="1">
      <c r="A1723" s="4" t="s">
        <v>8000</v>
      </c>
      <c r="B1723" s="4" t="s">
        <v>8001</v>
      </c>
      <c r="C1723" s="3"/>
      <c r="D1723" s="3"/>
      <c r="E1723" s="4" t="s">
        <v>33</v>
      </c>
      <c r="F1723" s="9" t="str">
        <f>"https://doi.org/"&amp;M1723</f>
        <v>https://doi.org/10.1016/j.addbeh.2011.11.028</v>
      </c>
      <c r="G1723" s="10" t="s">
        <v>34</v>
      </c>
      <c r="H1723" s="10" t="s">
        <v>35</v>
      </c>
      <c r="I1723" s="4" t="s">
        <v>8002</v>
      </c>
      <c r="J1723" s="4" t="s">
        <v>33</v>
      </c>
      <c r="K1723" s="10">
        <v>2012.0</v>
      </c>
      <c r="L1723" s="4" t="s">
        <v>8003</v>
      </c>
      <c r="M1723" s="4" t="s">
        <v>8004</v>
      </c>
      <c r="N1723" s="3"/>
      <c r="O1723" s="3"/>
      <c r="P1723" s="3"/>
      <c r="Q1723" s="3"/>
      <c r="R1723" s="3"/>
    </row>
    <row r="1724" ht="15.75" customHeight="1">
      <c r="A1724" s="4" t="s">
        <v>8005</v>
      </c>
      <c r="B1724" s="4" t="s">
        <v>8006</v>
      </c>
      <c r="C1724" s="3"/>
      <c r="D1724" s="3"/>
      <c r="E1724" s="4" t="s">
        <v>8007</v>
      </c>
      <c r="F1724" s="9" t="s">
        <v>8008</v>
      </c>
      <c r="G1724" s="4" t="s">
        <v>26</v>
      </c>
      <c r="H1724" s="4" t="s">
        <v>261</v>
      </c>
      <c r="I1724" s="4" t="s">
        <v>610</v>
      </c>
      <c r="J1724" s="4" t="s">
        <v>295</v>
      </c>
      <c r="K1724" s="10">
        <v>2010.0</v>
      </c>
      <c r="L1724" s="3"/>
      <c r="M1724" s="4" t="s">
        <v>263</v>
      </c>
      <c r="N1724" s="3"/>
      <c r="O1724" s="3"/>
      <c r="P1724" s="4" t="s">
        <v>8</v>
      </c>
      <c r="Q1724" s="4" t="s">
        <v>1661</v>
      </c>
      <c r="R1724" s="3"/>
    </row>
    <row r="1725" ht="15.75" customHeight="1">
      <c r="A1725" s="6" t="s">
        <v>8009</v>
      </c>
      <c r="B1725" s="6" t="s">
        <v>8010</v>
      </c>
      <c r="C1725" s="6"/>
      <c r="D1725" s="6"/>
      <c r="E1725" s="6" t="s">
        <v>8011</v>
      </c>
      <c r="F1725" s="7" t="s">
        <v>8012</v>
      </c>
      <c r="G1725" s="8" t="s">
        <v>48</v>
      </c>
      <c r="H1725" s="6" t="s">
        <v>27</v>
      </c>
      <c r="I1725" s="6" t="s">
        <v>8013</v>
      </c>
      <c r="J1725" s="6" t="s">
        <v>231</v>
      </c>
      <c r="K1725" s="8">
        <v>2022.0</v>
      </c>
      <c r="L1725" s="7" t="s">
        <v>30</v>
      </c>
      <c r="M1725" s="6"/>
      <c r="N1725" s="6"/>
      <c r="O1725" s="6"/>
      <c r="P1725" s="6"/>
      <c r="Q1725" s="6"/>
      <c r="R1725" s="6"/>
    </row>
    <row r="1726" ht="15.75" customHeight="1">
      <c r="A1726" s="4" t="s">
        <v>8014</v>
      </c>
      <c r="B1726" s="4" t="s">
        <v>8015</v>
      </c>
      <c r="C1726" s="3" t="s">
        <v>425</v>
      </c>
      <c r="D1726" s="4" t="s">
        <v>8016</v>
      </c>
      <c r="E1726" s="4" t="s">
        <v>8017</v>
      </c>
      <c r="F1726" s="5" t="str">
        <f>HYPERLINK("http://dx.doi.org/10.1375/000486503322746190","http://dx.doi.org/10.1375/000486503322746190")</f>
        <v>http://dx.doi.org/10.1375/000486503322746190</v>
      </c>
      <c r="G1726" s="3"/>
      <c r="H1726" s="3"/>
      <c r="I1726" s="3"/>
      <c r="J1726" s="3"/>
      <c r="K1726" s="3"/>
      <c r="L1726" s="3"/>
      <c r="M1726" s="3"/>
      <c r="N1726" s="3"/>
      <c r="O1726" s="3"/>
      <c r="P1726" s="3"/>
      <c r="Q1726" s="3"/>
      <c r="R1726" s="3"/>
    </row>
    <row r="1727" ht="15.75" customHeight="1">
      <c r="A1727" s="6" t="s">
        <v>8018</v>
      </c>
      <c r="B1727" s="6" t="s">
        <v>8019</v>
      </c>
      <c r="C1727" s="6"/>
      <c r="D1727" s="6"/>
      <c r="E1727" s="6" t="s">
        <v>8020</v>
      </c>
      <c r="F1727" s="7" t="s">
        <v>8021</v>
      </c>
      <c r="G1727" s="8" t="s">
        <v>108</v>
      </c>
      <c r="H1727" s="6" t="s">
        <v>27</v>
      </c>
      <c r="I1727" s="6" t="s">
        <v>8022</v>
      </c>
      <c r="J1727" s="6" t="s">
        <v>545</v>
      </c>
      <c r="K1727" s="8">
        <v>2019.0</v>
      </c>
      <c r="L1727" s="7" t="s">
        <v>30</v>
      </c>
      <c r="M1727" s="6"/>
      <c r="N1727" s="6"/>
      <c r="O1727" s="3"/>
      <c r="P1727" s="6"/>
      <c r="Q1727" s="6"/>
      <c r="R1727" s="6"/>
    </row>
    <row r="1728" ht="15.75" customHeight="1">
      <c r="A1728" s="6" t="s">
        <v>8023</v>
      </c>
      <c r="B1728" s="6" t="s">
        <v>8024</v>
      </c>
      <c r="C1728" s="6"/>
      <c r="D1728" s="6"/>
      <c r="E1728" s="6" t="s">
        <v>8025</v>
      </c>
      <c r="F1728" s="7" t="s">
        <v>8026</v>
      </c>
      <c r="G1728" s="8" t="s">
        <v>108</v>
      </c>
      <c r="H1728" s="6" t="s">
        <v>27</v>
      </c>
      <c r="I1728" s="6" t="s">
        <v>8027</v>
      </c>
      <c r="J1728" s="6" t="s">
        <v>29</v>
      </c>
      <c r="K1728" s="8">
        <v>2015.0</v>
      </c>
      <c r="L1728" s="7" t="s">
        <v>30</v>
      </c>
      <c r="M1728" s="6"/>
      <c r="N1728" s="6"/>
      <c r="O1728" s="6"/>
      <c r="P1728" s="6"/>
      <c r="Q1728" s="3"/>
      <c r="R1728" s="3"/>
    </row>
    <row r="1729" ht="15.75" customHeight="1">
      <c r="A1729" s="4" t="s">
        <v>8028</v>
      </c>
      <c r="B1729" s="4" t="s">
        <v>8029</v>
      </c>
      <c r="C1729" s="4" t="s">
        <v>8030</v>
      </c>
      <c r="D1729" s="4" t="s">
        <v>8031</v>
      </c>
      <c r="E1729" s="4" t="s">
        <v>8032</v>
      </c>
      <c r="F1729" s="5" t="str">
        <f>HYPERLINK("http://dx.doi.org/10.1016/j.drugpo.2021.103319","http://dx.doi.org/10.1016/j.drugpo.2021.103319")</f>
        <v>http://dx.doi.org/10.1016/j.drugpo.2021.103319</v>
      </c>
      <c r="G1729" s="3"/>
      <c r="H1729" s="3"/>
      <c r="I1729" s="3"/>
      <c r="J1729" s="3"/>
      <c r="K1729" s="3"/>
      <c r="L1729" s="3"/>
      <c r="M1729" s="3"/>
      <c r="N1729" s="3"/>
      <c r="O1729" s="3"/>
      <c r="P1729" s="3"/>
      <c r="Q1729" s="3"/>
      <c r="R1729" s="3"/>
    </row>
    <row r="1730" ht="15.75" customHeight="1">
      <c r="A1730" s="4" t="s">
        <v>8033</v>
      </c>
      <c r="B1730" s="4" t="s">
        <v>8034</v>
      </c>
      <c r="C1730" s="3"/>
      <c r="D1730" s="3"/>
      <c r="E1730" s="4" t="s">
        <v>8035</v>
      </c>
      <c r="F1730" s="9" t="s">
        <v>8036</v>
      </c>
      <c r="G1730" s="4" t="s">
        <v>260</v>
      </c>
      <c r="H1730" s="4" t="s">
        <v>261</v>
      </c>
      <c r="I1730" s="4" t="s">
        <v>650</v>
      </c>
      <c r="J1730" s="4" t="s">
        <v>488</v>
      </c>
      <c r="K1730" s="10">
        <v>2008.0</v>
      </c>
      <c r="L1730" s="3"/>
      <c r="M1730" s="4" t="s">
        <v>263</v>
      </c>
      <c r="N1730" s="3"/>
      <c r="O1730" s="3"/>
      <c r="P1730" s="4" t="s">
        <v>8</v>
      </c>
      <c r="Q1730" s="4" t="s">
        <v>489</v>
      </c>
      <c r="R1730" s="3"/>
    </row>
    <row r="1731" ht="15.75" customHeight="1">
      <c r="A1731" s="6" t="s">
        <v>8037</v>
      </c>
      <c r="B1731" s="6" t="s">
        <v>8038</v>
      </c>
      <c r="C1731" s="6"/>
      <c r="D1731" s="6"/>
      <c r="E1731" s="6" t="s">
        <v>8039</v>
      </c>
      <c r="F1731" s="7" t="s">
        <v>4557</v>
      </c>
      <c r="G1731" s="8" t="s">
        <v>48</v>
      </c>
      <c r="H1731" s="6" t="s">
        <v>27</v>
      </c>
      <c r="I1731" s="6" t="s">
        <v>8040</v>
      </c>
      <c r="J1731" s="6" t="s">
        <v>149</v>
      </c>
      <c r="K1731" s="8">
        <v>2019.0</v>
      </c>
      <c r="L1731" s="7" t="s">
        <v>30</v>
      </c>
      <c r="M1731" s="14"/>
      <c r="N1731" s="3"/>
      <c r="O1731" s="6"/>
      <c r="P1731" s="6"/>
      <c r="Q1731" s="3"/>
      <c r="R1731" s="3"/>
    </row>
    <row r="1732" ht="15.75" customHeight="1">
      <c r="A1732" s="6" t="s">
        <v>8041</v>
      </c>
      <c r="B1732" s="6" t="s">
        <v>8042</v>
      </c>
      <c r="C1732" s="6"/>
      <c r="D1732" s="6"/>
      <c r="E1732" s="6" t="s">
        <v>8043</v>
      </c>
      <c r="F1732" s="7" t="s">
        <v>8044</v>
      </c>
      <c r="G1732" s="8" t="s">
        <v>108</v>
      </c>
      <c r="H1732" s="6" t="s">
        <v>27</v>
      </c>
      <c r="I1732" s="6" t="s">
        <v>8045</v>
      </c>
      <c r="J1732" s="6"/>
      <c r="K1732" s="8">
        <v>2007.0</v>
      </c>
      <c r="L1732" s="7" t="s">
        <v>30</v>
      </c>
      <c r="M1732" s="3"/>
      <c r="N1732" s="3"/>
      <c r="O1732" s="3"/>
      <c r="P1732" s="3"/>
      <c r="Q1732" s="6"/>
      <c r="R1732" s="3"/>
    </row>
    <row r="1733" ht="15.75" customHeight="1">
      <c r="A1733" s="6" t="s">
        <v>8046</v>
      </c>
      <c r="B1733" s="6" t="s">
        <v>8047</v>
      </c>
      <c r="C1733" s="6"/>
      <c r="D1733" s="6"/>
      <c r="E1733" s="6" t="s">
        <v>8048</v>
      </c>
      <c r="F1733" s="7" t="s">
        <v>8049</v>
      </c>
      <c r="G1733" s="8" t="s">
        <v>108</v>
      </c>
      <c r="H1733" s="6" t="s">
        <v>27</v>
      </c>
      <c r="I1733" s="6" t="s">
        <v>8050</v>
      </c>
      <c r="J1733" s="6" t="s">
        <v>341</v>
      </c>
      <c r="K1733" s="8">
        <v>2013.0</v>
      </c>
      <c r="L1733" s="7" t="s">
        <v>30</v>
      </c>
      <c r="M1733" s="6"/>
      <c r="N1733" s="3"/>
      <c r="O1733" s="3"/>
      <c r="P1733" s="6"/>
      <c r="Q1733" s="3"/>
      <c r="R1733" s="3"/>
    </row>
    <row r="1734" ht="15.75" customHeight="1">
      <c r="A1734" s="6" t="s">
        <v>8051</v>
      </c>
      <c r="B1734" s="6" t="s">
        <v>8052</v>
      </c>
      <c r="C1734" s="6"/>
      <c r="D1734" s="6"/>
      <c r="E1734" s="6" t="s">
        <v>8053</v>
      </c>
      <c r="F1734" s="7" t="s">
        <v>8054</v>
      </c>
      <c r="G1734" s="8" t="s">
        <v>108</v>
      </c>
      <c r="H1734" s="6" t="s">
        <v>27</v>
      </c>
      <c r="I1734" s="6" t="s">
        <v>8055</v>
      </c>
      <c r="J1734" s="6" t="s">
        <v>29</v>
      </c>
      <c r="K1734" s="8">
        <v>2015.0</v>
      </c>
      <c r="L1734" s="7" t="s">
        <v>30</v>
      </c>
      <c r="M1734" s="3"/>
      <c r="N1734" s="3"/>
      <c r="O1734" s="6"/>
      <c r="P1734" s="6"/>
      <c r="Q1734" s="3"/>
      <c r="R1734" s="3"/>
    </row>
    <row r="1735" ht="15.75" customHeight="1">
      <c r="A1735" s="6" t="s">
        <v>8056</v>
      </c>
      <c r="B1735" s="6" t="s">
        <v>8057</v>
      </c>
      <c r="C1735" s="6"/>
      <c r="D1735" s="6"/>
      <c r="E1735" s="6" t="s">
        <v>8058</v>
      </c>
      <c r="F1735" s="7" t="s">
        <v>8059</v>
      </c>
      <c r="G1735" s="8" t="s">
        <v>108</v>
      </c>
      <c r="H1735" s="6" t="s">
        <v>27</v>
      </c>
      <c r="I1735" s="6" t="s">
        <v>8060</v>
      </c>
      <c r="J1735" s="6" t="s">
        <v>149</v>
      </c>
      <c r="K1735" s="8">
        <v>2019.0</v>
      </c>
      <c r="L1735" s="7" t="s">
        <v>30</v>
      </c>
      <c r="M1735" s="6"/>
      <c r="N1735" s="6"/>
      <c r="O1735" s="3"/>
      <c r="P1735" s="6"/>
      <c r="Q1735" s="3"/>
      <c r="R1735" s="6"/>
    </row>
    <row r="1736" ht="15.75" customHeight="1">
      <c r="A1736" s="6" t="s">
        <v>8061</v>
      </c>
      <c r="B1736" s="6" t="s">
        <v>8062</v>
      </c>
      <c r="C1736" s="6"/>
      <c r="D1736" s="6"/>
      <c r="E1736" s="6" t="s">
        <v>8063</v>
      </c>
      <c r="F1736" s="7" t="s">
        <v>8064</v>
      </c>
      <c r="G1736" s="8" t="s">
        <v>108</v>
      </c>
      <c r="H1736" s="6" t="s">
        <v>27</v>
      </c>
      <c r="I1736" s="6" t="s">
        <v>8065</v>
      </c>
      <c r="J1736" s="6" t="s">
        <v>29</v>
      </c>
      <c r="K1736" s="8">
        <v>2019.0</v>
      </c>
      <c r="L1736" s="7" t="s">
        <v>30</v>
      </c>
      <c r="M1736" s="6"/>
      <c r="N1736" s="6"/>
      <c r="O1736" s="6"/>
      <c r="P1736" s="6"/>
      <c r="Q1736" s="6"/>
      <c r="R1736" s="6"/>
    </row>
    <row r="1737" ht="15.75" customHeight="1">
      <c r="A1737" s="6" t="s">
        <v>8066</v>
      </c>
      <c r="B1737" s="6" t="s">
        <v>8067</v>
      </c>
      <c r="C1737" s="6"/>
      <c r="D1737" s="6"/>
      <c r="E1737" s="6" t="s">
        <v>8068</v>
      </c>
      <c r="F1737" s="7" t="s">
        <v>8069</v>
      </c>
      <c r="G1737" s="8" t="s">
        <v>108</v>
      </c>
      <c r="H1737" s="6" t="s">
        <v>27</v>
      </c>
      <c r="I1737" s="6" t="s">
        <v>8070</v>
      </c>
      <c r="J1737" s="6" t="s">
        <v>149</v>
      </c>
      <c r="K1737" s="8">
        <v>2016.0</v>
      </c>
      <c r="L1737" s="7" t="s">
        <v>30</v>
      </c>
      <c r="M1737" s="6"/>
      <c r="N1737" s="3"/>
      <c r="O1737" s="6"/>
      <c r="P1737" s="3"/>
      <c r="Q1737" s="3"/>
      <c r="R1737" s="3"/>
    </row>
    <row r="1738" ht="15.75" customHeight="1">
      <c r="A1738" s="6" t="s">
        <v>8071</v>
      </c>
      <c r="B1738" s="6" t="s">
        <v>8072</v>
      </c>
      <c r="C1738" s="6"/>
      <c r="D1738" s="6"/>
      <c r="E1738" s="6" t="s">
        <v>8073</v>
      </c>
      <c r="F1738" s="7" t="s">
        <v>8074</v>
      </c>
      <c r="G1738" s="8" t="s">
        <v>108</v>
      </c>
      <c r="H1738" s="6" t="s">
        <v>27</v>
      </c>
      <c r="I1738" s="6" t="s">
        <v>8075</v>
      </c>
      <c r="J1738" s="6" t="s">
        <v>341</v>
      </c>
      <c r="K1738" s="8">
        <v>2021.0</v>
      </c>
      <c r="L1738" s="13" t="s">
        <v>30</v>
      </c>
      <c r="M1738" s="6"/>
      <c r="N1738" s="6"/>
      <c r="O1738" s="6"/>
      <c r="P1738" s="6"/>
      <c r="Q1738" s="3"/>
      <c r="R1738" s="6"/>
    </row>
    <row r="1739" ht="15.75" customHeight="1">
      <c r="A1739" s="4" t="s">
        <v>8076</v>
      </c>
      <c r="B1739" s="4" t="s">
        <v>8077</v>
      </c>
      <c r="C1739" s="3"/>
      <c r="D1739" s="3"/>
      <c r="E1739" s="4" t="s">
        <v>8078</v>
      </c>
      <c r="F1739" s="9" t="s">
        <v>8079</v>
      </c>
      <c r="G1739" s="4" t="s">
        <v>54</v>
      </c>
      <c r="H1739" s="4" t="s">
        <v>261</v>
      </c>
      <c r="I1739" s="4" t="s">
        <v>8080</v>
      </c>
      <c r="J1739" s="4" t="s">
        <v>231</v>
      </c>
      <c r="K1739" s="10">
        <v>2002.0</v>
      </c>
      <c r="L1739" s="3"/>
      <c r="M1739" s="4" t="s">
        <v>263</v>
      </c>
      <c r="N1739" s="3"/>
      <c r="O1739" s="3"/>
      <c r="P1739" s="4" t="s">
        <v>8</v>
      </c>
      <c r="Q1739" s="4" t="s">
        <v>8081</v>
      </c>
      <c r="R1739" s="3"/>
    </row>
    <row r="1740" ht="15.75" customHeight="1">
      <c r="A1740" s="6" t="s">
        <v>8082</v>
      </c>
      <c r="B1740" s="6" t="s">
        <v>8083</v>
      </c>
      <c r="C1740" s="6"/>
      <c r="D1740" s="6"/>
      <c r="E1740" s="6" t="s">
        <v>8084</v>
      </c>
      <c r="F1740" s="7" t="s">
        <v>8085</v>
      </c>
      <c r="G1740" s="8" t="s">
        <v>108</v>
      </c>
      <c r="H1740" s="6" t="s">
        <v>27</v>
      </c>
      <c r="I1740" s="6" t="s">
        <v>8086</v>
      </c>
      <c r="J1740" s="6" t="s">
        <v>231</v>
      </c>
      <c r="K1740" s="8">
        <v>2022.0</v>
      </c>
      <c r="L1740" s="7" t="s">
        <v>30</v>
      </c>
      <c r="M1740" s="6"/>
      <c r="N1740" s="6"/>
      <c r="O1740" s="3"/>
      <c r="P1740" s="6"/>
      <c r="Q1740" s="6"/>
      <c r="R1740" s="6"/>
    </row>
    <row r="1741" ht="15.75" customHeight="1">
      <c r="A1741" s="6" t="s">
        <v>8087</v>
      </c>
      <c r="B1741" s="6" t="s">
        <v>8088</v>
      </c>
      <c r="C1741" s="6"/>
      <c r="D1741" s="6"/>
      <c r="E1741" s="6" t="s">
        <v>8089</v>
      </c>
      <c r="F1741" s="7" t="s">
        <v>8090</v>
      </c>
      <c r="G1741" s="8" t="s">
        <v>108</v>
      </c>
      <c r="H1741" s="6" t="s">
        <v>27</v>
      </c>
      <c r="I1741" s="6" t="s">
        <v>8091</v>
      </c>
      <c r="J1741" s="3"/>
      <c r="K1741" s="8">
        <v>2022.0</v>
      </c>
      <c r="L1741" s="13" t="s">
        <v>30</v>
      </c>
      <c r="M1741" s="6"/>
      <c r="N1741" s="3"/>
      <c r="O1741" s="6"/>
      <c r="P1741" s="3"/>
      <c r="Q1741" s="6"/>
      <c r="R1741" s="3"/>
    </row>
    <row r="1742" ht="15.75" customHeight="1">
      <c r="A1742" s="4" t="s">
        <v>8092</v>
      </c>
      <c r="B1742" s="4" t="s">
        <v>8093</v>
      </c>
      <c r="C1742" s="3"/>
      <c r="D1742" s="3"/>
      <c r="E1742" s="4" t="s">
        <v>33</v>
      </c>
      <c r="F1742" s="9" t="str">
        <f t="shared" ref="F1742:F1743" si="15">"https://doi.org/"&amp;M1742</f>
        <v>https://doi.org/10.1016/j.euroneuro.2016.06.010</v>
      </c>
      <c r="G1742" s="10" t="s">
        <v>83</v>
      </c>
      <c r="H1742" s="10" t="s">
        <v>35</v>
      </c>
      <c r="I1742" s="4" t="s">
        <v>8094</v>
      </c>
      <c r="J1742" s="10" t="s">
        <v>33</v>
      </c>
      <c r="K1742" s="10">
        <v>2016.0</v>
      </c>
      <c r="L1742" s="3"/>
      <c r="M1742" s="4" t="s">
        <v>8095</v>
      </c>
      <c r="N1742" s="3"/>
      <c r="O1742" s="3"/>
      <c r="P1742" s="3"/>
      <c r="Q1742" s="3"/>
      <c r="R1742" s="3"/>
    </row>
    <row r="1743" ht="15.75" customHeight="1">
      <c r="A1743" s="4" t="s">
        <v>8096</v>
      </c>
      <c r="B1743" s="4" t="s">
        <v>8097</v>
      </c>
      <c r="C1743" s="3"/>
      <c r="D1743" s="3"/>
      <c r="E1743" s="4" t="s">
        <v>33</v>
      </c>
      <c r="F1743" s="9" t="str">
        <f t="shared" si="15"/>
        <v>https://doi.org/10.1002/edm2.257</v>
      </c>
      <c r="G1743" s="10" t="s">
        <v>83</v>
      </c>
      <c r="H1743" s="10" t="s">
        <v>35</v>
      </c>
      <c r="I1743" s="4" t="s">
        <v>8098</v>
      </c>
      <c r="J1743" s="10" t="s">
        <v>33</v>
      </c>
      <c r="K1743" s="10">
        <v>2021.0</v>
      </c>
      <c r="L1743" s="3"/>
      <c r="M1743" s="4" t="s">
        <v>8099</v>
      </c>
      <c r="N1743" s="3"/>
      <c r="O1743" s="3"/>
      <c r="P1743" s="3"/>
      <c r="Q1743" s="3"/>
      <c r="R1743" s="3"/>
    </row>
    <row r="1744" ht="15.75" customHeight="1">
      <c r="A1744" s="4" t="s">
        <v>8100</v>
      </c>
      <c r="B1744" s="4" t="s">
        <v>8101</v>
      </c>
      <c r="C1744" s="3"/>
      <c r="D1744" s="3"/>
      <c r="E1744" s="4" t="s">
        <v>8102</v>
      </c>
      <c r="F1744" s="3"/>
      <c r="G1744" s="4" t="s">
        <v>41</v>
      </c>
      <c r="H1744" s="4" t="s">
        <v>261</v>
      </c>
      <c r="I1744" s="4" t="s">
        <v>8103</v>
      </c>
      <c r="J1744" s="4" t="s">
        <v>341</v>
      </c>
      <c r="K1744" s="10">
        <v>2016.0</v>
      </c>
      <c r="L1744" s="3"/>
      <c r="M1744" s="4" t="s">
        <v>263</v>
      </c>
      <c r="N1744" s="3"/>
      <c r="O1744" s="3"/>
      <c r="P1744" s="4" t="s">
        <v>8</v>
      </c>
      <c r="Q1744" s="18" t="s">
        <v>371</v>
      </c>
      <c r="R1744" s="3"/>
    </row>
    <row r="1745" ht="15.75" customHeight="1">
      <c r="A1745" s="6" t="s">
        <v>8104</v>
      </c>
      <c r="B1745" s="6" t="s">
        <v>8105</v>
      </c>
      <c r="C1745" s="6"/>
      <c r="D1745" s="6"/>
      <c r="E1745" s="6" t="s">
        <v>8106</v>
      </c>
      <c r="F1745" s="7" t="s">
        <v>8107</v>
      </c>
      <c r="G1745" s="8" t="s">
        <v>108</v>
      </c>
      <c r="H1745" s="6" t="s">
        <v>27</v>
      </c>
      <c r="I1745" s="6" t="s">
        <v>8108</v>
      </c>
      <c r="J1745" s="6" t="s">
        <v>341</v>
      </c>
      <c r="K1745" s="8">
        <v>2021.0</v>
      </c>
      <c r="L1745" s="23" t="s">
        <v>30</v>
      </c>
      <c r="M1745" s="6"/>
      <c r="N1745" s="3"/>
      <c r="O1745" s="6"/>
      <c r="P1745" s="6"/>
      <c r="Q1745" s="6"/>
      <c r="R1745" s="6"/>
    </row>
    <row r="1746" ht="15.75" customHeight="1">
      <c r="A1746" s="6" t="s">
        <v>8109</v>
      </c>
      <c r="B1746" s="6" t="s">
        <v>8110</v>
      </c>
      <c r="C1746" s="6"/>
      <c r="D1746" s="6"/>
      <c r="E1746" s="6" t="s">
        <v>8111</v>
      </c>
      <c r="F1746" s="7" t="s">
        <v>8112</v>
      </c>
      <c r="G1746" s="8" t="s">
        <v>108</v>
      </c>
      <c r="H1746" s="6" t="s">
        <v>27</v>
      </c>
      <c r="I1746" s="6" t="s">
        <v>8113</v>
      </c>
      <c r="J1746" s="6" t="s">
        <v>149</v>
      </c>
      <c r="K1746" s="8">
        <v>2022.0</v>
      </c>
      <c r="L1746" s="7" t="s">
        <v>30</v>
      </c>
      <c r="M1746" s="3"/>
      <c r="N1746" s="3"/>
      <c r="O1746" s="3"/>
      <c r="P1746" s="3"/>
      <c r="Q1746" s="3"/>
      <c r="R1746" s="3"/>
    </row>
    <row r="1747" ht="15.75" customHeight="1">
      <c r="A1747" s="6" t="s">
        <v>8114</v>
      </c>
      <c r="B1747" s="6" t="s">
        <v>8115</v>
      </c>
      <c r="C1747" s="6"/>
      <c r="D1747" s="6"/>
      <c r="E1747" s="6" t="s">
        <v>8116</v>
      </c>
      <c r="F1747" s="7" t="s">
        <v>8117</v>
      </c>
      <c r="G1747" s="8" t="s">
        <v>108</v>
      </c>
      <c r="H1747" s="6" t="s">
        <v>27</v>
      </c>
      <c r="I1747" s="6" t="s">
        <v>8118</v>
      </c>
      <c r="J1747" s="6" t="s">
        <v>149</v>
      </c>
      <c r="K1747" s="8">
        <v>2019.0</v>
      </c>
      <c r="L1747" s="7" t="s">
        <v>30</v>
      </c>
      <c r="M1747" s="6"/>
      <c r="N1747" s="6"/>
      <c r="O1747" s="3"/>
      <c r="P1747" s="6"/>
      <c r="Q1747" s="3"/>
      <c r="R1747" s="6"/>
    </row>
    <row r="1748" ht="15.75" customHeight="1">
      <c r="A1748" s="6" t="s">
        <v>8119</v>
      </c>
      <c r="B1748" s="6" t="s">
        <v>8120</v>
      </c>
      <c r="C1748" s="6"/>
      <c r="D1748" s="6"/>
      <c r="E1748" s="6" t="s">
        <v>8121</v>
      </c>
      <c r="F1748" s="7" t="s">
        <v>8122</v>
      </c>
      <c r="G1748" s="8" t="s">
        <v>108</v>
      </c>
      <c r="H1748" s="6" t="s">
        <v>27</v>
      </c>
      <c r="I1748" s="6" t="s">
        <v>8123</v>
      </c>
      <c r="J1748" s="6"/>
      <c r="K1748" s="8">
        <v>2023.0</v>
      </c>
      <c r="L1748" s="13" t="s">
        <v>30</v>
      </c>
      <c r="M1748" s="3"/>
      <c r="N1748" s="3"/>
      <c r="O1748" s="3"/>
      <c r="P1748" s="3"/>
      <c r="Q1748" s="3"/>
      <c r="R1748" s="3"/>
    </row>
    <row r="1749" ht="15.75" customHeight="1">
      <c r="A1749" s="4" t="s">
        <v>8124</v>
      </c>
      <c r="B1749" s="4" t="s">
        <v>8125</v>
      </c>
      <c r="C1749" s="3"/>
      <c r="D1749" s="3"/>
      <c r="E1749" s="4" t="s">
        <v>33</v>
      </c>
      <c r="F1749" s="9" t="str">
        <f>"https://doi.org/"&amp;M1749</f>
        <v>https://doi.org/10.3390/brainsci13020347</v>
      </c>
      <c r="G1749" s="10" t="s">
        <v>48</v>
      </c>
      <c r="H1749" s="10" t="s">
        <v>35</v>
      </c>
      <c r="I1749" s="4" t="s">
        <v>8126</v>
      </c>
      <c r="J1749" s="4" t="s">
        <v>33</v>
      </c>
      <c r="K1749" s="10">
        <v>2023.0</v>
      </c>
      <c r="L1749" s="3" t="s">
        <v>33</v>
      </c>
      <c r="M1749" s="4" t="s">
        <v>8127</v>
      </c>
      <c r="N1749" s="3"/>
      <c r="O1749" s="3"/>
      <c r="P1749" s="3"/>
      <c r="Q1749" s="3"/>
      <c r="R1749" s="3"/>
    </row>
    <row r="1750" ht="15.75" customHeight="1">
      <c r="A1750" s="6" t="s">
        <v>8128</v>
      </c>
      <c r="B1750" s="6" t="s">
        <v>8129</v>
      </c>
      <c r="C1750" s="6"/>
      <c r="D1750" s="6"/>
      <c r="E1750" s="6" t="s">
        <v>8130</v>
      </c>
      <c r="F1750" s="7" t="s">
        <v>8131</v>
      </c>
      <c r="G1750" s="8" t="s">
        <v>108</v>
      </c>
      <c r="H1750" s="6" t="s">
        <v>27</v>
      </c>
      <c r="I1750" s="6" t="s">
        <v>8132</v>
      </c>
      <c r="J1750" s="6" t="s">
        <v>341</v>
      </c>
      <c r="K1750" s="8">
        <v>2020.0</v>
      </c>
      <c r="L1750" s="23" t="s">
        <v>30</v>
      </c>
      <c r="M1750" s="6"/>
      <c r="N1750" s="6"/>
      <c r="O1750" s="3"/>
      <c r="P1750" s="6"/>
      <c r="Q1750" s="6"/>
      <c r="R1750" s="6"/>
    </row>
    <row r="1751" ht="15.75" customHeight="1">
      <c r="A1751" s="6" t="s">
        <v>8133</v>
      </c>
      <c r="B1751" s="6" t="s">
        <v>8134</v>
      </c>
      <c r="C1751" s="6"/>
      <c r="D1751" s="6"/>
      <c r="E1751" s="6" t="s">
        <v>8135</v>
      </c>
      <c r="F1751" s="3"/>
      <c r="G1751" s="8" t="s">
        <v>108</v>
      </c>
      <c r="H1751" s="6" t="s">
        <v>27</v>
      </c>
      <c r="I1751" s="6" t="s">
        <v>8136</v>
      </c>
      <c r="J1751" s="3"/>
      <c r="K1751" s="8">
        <v>2014.0</v>
      </c>
      <c r="L1751" s="7" t="s">
        <v>30</v>
      </c>
      <c r="M1751" s="3"/>
      <c r="N1751" s="6"/>
      <c r="O1751" s="3"/>
      <c r="P1751" s="3"/>
      <c r="Q1751" s="3"/>
      <c r="R1751" s="3"/>
    </row>
    <row r="1752" ht="15.75" customHeight="1">
      <c r="A1752" s="6" t="s">
        <v>2090</v>
      </c>
      <c r="B1752" s="6" t="s">
        <v>8137</v>
      </c>
      <c r="C1752" s="6"/>
      <c r="D1752" s="6"/>
      <c r="E1752" s="6" t="s">
        <v>8138</v>
      </c>
      <c r="F1752" s="7" t="s">
        <v>8139</v>
      </c>
      <c r="G1752" s="8" t="s">
        <v>108</v>
      </c>
      <c r="H1752" s="6" t="s">
        <v>27</v>
      </c>
      <c r="I1752" s="6" t="s">
        <v>8140</v>
      </c>
      <c r="J1752" s="6"/>
      <c r="K1752" s="8">
        <v>2012.0</v>
      </c>
      <c r="L1752" s="7" t="s">
        <v>30</v>
      </c>
      <c r="M1752" s="6"/>
      <c r="N1752" s="3"/>
      <c r="O1752" s="6"/>
      <c r="P1752" s="3"/>
      <c r="Q1752" s="3"/>
      <c r="R1752" s="6"/>
    </row>
    <row r="1753" ht="15.75" customHeight="1">
      <c r="A1753" s="6" t="s">
        <v>8141</v>
      </c>
      <c r="B1753" s="6" t="s">
        <v>8142</v>
      </c>
      <c r="C1753" s="6"/>
      <c r="D1753" s="6"/>
      <c r="E1753" s="6" t="s">
        <v>8143</v>
      </c>
      <c r="F1753" s="7" t="s">
        <v>8144</v>
      </c>
      <c r="G1753" s="8" t="s">
        <v>108</v>
      </c>
      <c r="H1753" s="6" t="s">
        <v>27</v>
      </c>
      <c r="I1753" s="6" t="s">
        <v>8145</v>
      </c>
      <c r="J1753" s="6" t="s">
        <v>231</v>
      </c>
      <c r="K1753" s="8">
        <v>2021.0</v>
      </c>
      <c r="L1753" s="7" t="s">
        <v>30</v>
      </c>
      <c r="M1753" s="14"/>
      <c r="N1753" s="6"/>
      <c r="O1753" s="6"/>
      <c r="P1753" s="6"/>
      <c r="Q1753" s="3"/>
      <c r="R1753" s="3"/>
    </row>
    <row r="1754" ht="15.75" customHeight="1">
      <c r="A1754" s="6" t="s">
        <v>8146</v>
      </c>
      <c r="B1754" s="6" t="s">
        <v>8147</v>
      </c>
      <c r="C1754" s="6"/>
      <c r="D1754" s="6"/>
      <c r="E1754" s="6" t="s">
        <v>8148</v>
      </c>
      <c r="F1754" s="7" t="s">
        <v>8149</v>
      </c>
      <c r="G1754" s="8" t="s">
        <v>108</v>
      </c>
      <c r="H1754" s="6" t="s">
        <v>27</v>
      </c>
      <c r="I1754" s="6" t="s">
        <v>8150</v>
      </c>
      <c r="J1754" s="6" t="s">
        <v>341</v>
      </c>
      <c r="K1754" s="8">
        <v>2019.0</v>
      </c>
      <c r="L1754" s="7" t="s">
        <v>30</v>
      </c>
      <c r="M1754" s="6"/>
      <c r="N1754" s="6"/>
      <c r="O1754" s="3"/>
      <c r="P1754" s="6"/>
      <c r="Q1754" s="3"/>
      <c r="R1754" s="6"/>
    </row>
    <row r="1755" ht="15.75" customHeight="1">
      <c r="A1755" s="6" t="s">
        <v>8151</v>
      </c>
      <c r="B1755" s="6" t="s">
        <v>8152</v>
      </c>
      <c r="C1755" s="6"/>
      <c r="D1755" s="6"/>
      <c r="E1755" s="6" t="s">
        <v>8153</v>
      </c>
      <c r="F1755" s="7" t="s">
        <v>8154</v>
      </c>
      <c r="G1755" s="8" t="s">
        <v>108</v>
      </c>
      <c r="H1755" s="6" t="s">
        <v>27</v>
      </c>
      <c r="I1755" s="6" t="s">
        <v>8155</v>
      </c>
      <c r="J1755" s="6" t="s">
        <v>29</v>
      </c>
      <c r="K1755" s="8">
        <v>2014.0</v>
      </c>
      <c r="L1755" s="7" t="s">
        <v>30</v>
      </c>
      <c r="M1755" s="6"/>
      <c r="N1755" s="3"/>
      <c r="O1755" s="6"/>
      <c r="P1755" s="6"/>
      <c r="Q1755" s="3"/>
      <c r="R1755" s="3"/>
    </row>
    <row r="1756" ht="15.75" customHeight="1">
      <c r="A1756" s="6" t="s">
        <v>8156</v>
      </c>
      <c r="B1756" s="6" t="s">
        <v>8157</v>
      </c>
      <c r="C1756" s="6"/>
      <c r="D1756" s="6"/>
      <c r="E1756" s="6" t="s">
        <v>8158</v>
      </c>
      <c r="F1756" s="7" t="s">
        <v>8159</v>
      </c>
      <c r="G1756" s="8" t="s">
        <v>108</v>
      </c>
      <c r="H1756" s="6" t="s">
        <v>27</v>
      </c>
      <c r="I1756" s="6" t="s">
        <v>8160</v>
      </c>
      <c r="J1756" s="6" t="s">
        <v>29</v>
      </c>
      <c r="K1756" s="8">
        <v>2019.0</v>
      </c>
      <c r="L1756" s="7" t="s">
        <v>30</v>
      </c>
      <c r="M1756" s="6"/>
      <c r="N1756" s="3"/>
      <c r="O1756" s="3"/>
      <c r="P1756" s="6"/>
      <c r="Q1756" s="3"/>
      <c r="R1756" s="3"/>
    </row>
    <row r="1757" ht="15.75" customHeight="1">
      <c r="A1757" s="6" t="s">
        <v>8161</v>
      </c>
      <c r="B1757" s="6" t="s">
        <v>8162</v>
      </c>
      <c r="C1757" s="6"/>
      <c r="D1757" s="6"/>
      <c r="E1757" s="6" t="s">
        <v>8163</v>
      </c>
      <c r="F1757" s="7" t="s">
        <v>8164</v>
      </c>
      <c r="G1757" s="8" t="s">
        <v>108</v>
      </c>
      <c r="H1757" s="6" t="s">
        <v>27</v>
      </c>
      <c r="I1757" s="6" t="s">
        <v>8165</v>
      </c>
      <c r="J1757" s="6" t="s">
        <v>341</v>
      </c>
      <c r="K1757" s="8">
        <v>2016.0</v>
      </c>
      <c r="L1757" s="7" t="s">
        <v>30</v>
      </c>
      <c r="M1757" s="6"/>
      <c r="N1757" s="6"/>
      <c r="O1757" s="6"/>
      <c r="P1757" s="6"/>
      <c r="Q1757" s="6"/>
      <c r="R1757" s="6"/>
    </row>
    <row r="1758" ht="15.75" customHeight="1">
      <c r="A1758" s="6" t="s">
        <v>8166</v>
      </c>
      <c r="B1758" s="6" t="s">
        <v>8167</v>
      </c>
      <c r="C1758" s="6"/>
      <c r="D1758" s="6"/>
      <c r="E1758" s="6" t="s">
        <v>8168</v>
      </c>
      <c r="F1758" s="7" t="s">
        <v>8169</v>
      </c>
      <c r="G1758" s="8" t="s">
        <v>108</v>
      </c>
      <c r="H1758" s="6" t="s">
        <v>27</v>
      </c>
      <c r="I1758" s="6" t="s">
        <v>8170</v>
      </c>
      <c r="J1758" s="6" t="s">
        <v>29</v>
      </c>
      <c r="K1758" s="8">
        <v>2020.0</v>
      </c>
      <c r="L1758" s="21" t="s">
        <v>30</v>
      </c>
      <c r="M1758" s="3"/>
      <c r="N1758" s="6"/>
      <c r="O1758" s="3"/>
      <c r="P1758" s="3"/>
      <c r="Q1758" s="3"/>
      <c r="R1758" s="3"/>
    </row>
    <row r="1759" ht="15.75" customHeight="1">
      <c r="A1759" s="6" t="s">
        <v>8171</v>
      </c>
      <c r="B1759" s="6" t="s">
        <v>8172</v>
      </c>
      <c r="C1759" s="6"/>
      <c r="D1759" s="6"/>
      <c r="E1759" s="6" t="s">
        <v>8173</v>
      </c>
      <c r="F1759" s="7" t="s">
        <v>8174</v>
      </c>
      <c r="G1759" s="8" t="s">
        <v>108</v>
      </c>
      <c r="H1759" s="6" t="s">
        <v>27</v>
      </c>
      <c r="I1759" s="6" t="s">
        <v>8175</v>
      </c>
      <c r="J1759" s="6" t="s">
        <v>29</v>
      </c>
      <c r="K1759" s="8">
        <v>2017.0</v>
      </c>
      <c r="L1759" s="7" t="s">
        <v>30</v>
      </c>
      <c r="M1759" s="3"/>
      <c r="N1759" s="3"/>
      <c r="O1759" s="6"/>
      <c r="P1759" s="6"/>
      <c r="Q1759" s="6"/>
      <c r="R1759" s="6"/>
    </row>
    <row r="1760" ht="15.75" customHeight="1">
      <c r="A1760" s="4" t="s">
        <v>8176</v>
      </c>
      <c r="B1760" s="4" t="s">
        <v>8177</v>
      </c>
      <c r="C1760" s="3" t="s">
        <v>425</v>
      </c>
      <c r="D1760" s="4" t="s">
        <v>8178</v>
      </c>
      <c r="E1760" s="4" t="s">
        <v>8179</v>
      </c>
      <c r="F1760" s="5" t="str">
        <f>HYPERLINK("http://dx.doi.org/10.2105/AJPH.2015.303032","http://dx.doi.org/10.2105/AJPH.2015.303032")</f>
        <v>http://dx.doi.org/10.2105/AJPH.2015.303032</v>
      </c>
      <c r="G1760" s="3"/>
      <c r="H1760" s="3"/>
      <c r="I1760" s="3"/>
      <c r="J1760" s="3"/>
      <c r="K1760" s="3"/>
      <c r="L1760" s="3"/>
      <c r="M1760" s="3"/>
      <c r="N1760" s="3"/>
      <c r="O1760" s="3"/>
      <c r="P1760" s="3"/>
      <c r="Q1760" s="3"/>
      <c r="R1760" s="3"/>
    </row>
    <row r="1761" ht="15.75" customHeight="1">
      <c r="A1761" s="4" t="s">
        <v>8180</v>
      </c>
      <c r="B1761" s="4" t="s">
        <v>8181</v>
      </c>
      <c r="C1761" s="3"/>
      <c r="D1761" s="3"/>
      <c r="E1761" s="4" t="s">
        <v>33</v>
      </c>
      <c r="F1761" s="9" t="str">
        <f>"https://doi.org/"&amp;M1761</f>
        <v>https://doi.org/10.1016/j.jsat.2018.08.012</v>
      </c>
      <c r="G1761" s="10" t="s">
        <v>34</v>
      </c>
      <c r="H1761" s="10" t="s">
        <v>35</v>
      </c>
      <c r="I1761" s="4" t="s">
        <v>8182</v>
      </c>
      <c r="J1761" s="4" t="s">
        <v>33</v>
      </c>
      <c r="K1761" s="10">
        <v>2019.0</v>
      </c>
      <c r="L1761" s="4" t="s">
        <v>8183</v>
      </c>
      <c r="M1761" s="4" t="s">
        <v>8184</v>
      </c>
      <c r="N1761" s="3"/>
      <c r="O1761" s="3"/>
      <c r="P1761" s="3"/>
      <c r="Q1761" s="3"/>
      <c r="R1761" s="3"/>
    </row>
    <row r="1762" ht="15.75" customHeight="1">
      <c r="A1762" s="4" t="s">
        <v>8185</v>
      </c>
      <c r="B1762" s="4" t="s">
        <v>8186</v>
      </c>
      <c r="C1762" s="4" t="s">
        <v>8187</v>
      </c>
      <c r="D1762" s="4" t="s">
        <v>8188</v>
      </c>
      <c r="E1762" s="4" t="s">
        <v>8189</v>
      </c>
      <c r="F1762" s="5" t="str">
        <f>HYPERLINK("http://dx.doi.org/10.1007/s10461-014-0931-8","http://dx.doi.org/10.1007/s10461-014-0931-8")</f>
        <v>http://dx.doi.org/10.1007/s10461-014-0931-8</v>
      </c>
      <c r="G1762" s="3"/>
      <c r="H1762" s="3"/>
      <c r="I1762" s="3"/>
      <c r="J1762" s="3"/>
      <c r="K1762" s="3"/>
      <c r="L1762" s="3"/>
      <c r="M1762" s="3"/>
      <c r="N1762" s="3"/>
      <c r="O1762" s="3"/>
      <c r="P1762" s="3"/>
      <c r="Q1762" s="3"/>
      <c r="R1762" s="3"/>
    </row>
    <row r="1763" ht="15.75" customHeight="1">
      <c r="A1763" s="6" t="s">
        <v>8190</v>
      </c>
      <c r="B1763" s="6" t="s">
        <v>8191</v>
      </c>
      <c r="C1763" s="6"/>
      <c r="D1763" s="6"/>
      <c r="E1763" s="6" t="s">
        <v>8192</v>
      </c>
      <c r="F1763" s="7" t="s">
        <v>8193</v>
      </c>
      <c r="G1763" s="8" t="s">
        <v>108</v>
      </c>
      <c r="H1763" s="6" t="s">
        <v>27</v>
      </c>
      <c r="I1763" s="6" t="s">
        <v>8194</v>
      </c>
      <c r="J1763" s="6" t="s">
        <v>149</v>
      </c>
      <c r="K1763" s="8">
        <v>2021.0</v>
      </c>
      <c r="L1763" s="13" t="s">
        <v>30</v>
      </c>
      <c r="M1763" s="3"/>
      <c r="N1763" s="3"/>
      <c r="O1763" s="3"/>
      <c r="P1763" s="3"/>
      <c r="Q1763" s="3"/>
      <c r="R1763" s="3"/>
    </row>
    <row r="1764" ht="15.75" customHeight="1">
      <c r="A1764" s="4" t="s">
        <v>8195</v>
      </c>
      <c r="B1764" s="4" t="s">
        <v>8196</v>
      </c>
      <c r="C1764" s="3"/>
      <c r="D1764" s="3"/>
      <c r="E1764" s="4" t="s">
        <v>8197</v>
      </c>
      <c r="F1764" s="9" t="s">
        <v>8198</v>
      </c>
      <c r="G1764" s="4" t="s">
        <v>260</v>
      </c>
      <c r="H1764" s="4" t="s">
        <v>261</v>
      </c>
      <c r="I1764" s="4" t="s">
        <v>262</v>
      </c>
      <c r="J1764" s="4" t="s">
        <v>149</v>
      </c>
      <c r="K1764" s="10">
        <v>2011.0</v>
      </c>
      <c r="L1764" s="3"/>
      <c r="M1764" s="4" t="s">
        <v>263</v>
      </c>
      <c r="N1764" s="3"/>
      <c r="O1764" s="3"/>
      <c r="P1764" s="4" t="s">
        <v>8</v>
      </c>
      <c r="Q1764" s="4" t="s">
        <v>264</v>
      </c>
      <c r="R1764" s="3"/>
    </row>
    <row r="1765" ht="15.75" customHeight="1">
      <c r="A1765" s="4" t="s">
        <v>8199</v>
      </c>
      <c r="B1765" s="4" t="s">
        <v>8200</v>
      </c>
      <c r="C1765" s="4" t="s">
        <v>8201</v>
      </c>
      <c r="D1765" s="4" t="s">
        <v>8202</v>
      </c>
      <c r="E1765" s="4" t="s">
        <v>8203</v>
      </c>
      <c r="F1765" s="5" t="str">
        <f>HYPERLINK("http://dx.doi.org/10.1111/dar.12518","http://dx.doi.org/10.1111/dar.12518")</f>
        <v>http://dx.doi.org/10.1111/dar.12518</v>
      </c>
      <c r="G1765" s="3"/>
      <c r="H1765" s="3"/>
      <c r="I1765" s="3"/>
      <c r="J1765" s="3"/>
      <c r="K1765" s="3"/>
      <c r="L1765" s="3"/>
      <c r="M1765" s="3"/>
      <c r="N1765" s="3"/>
      <c r="O1765" s="3"/>
      <c r="P1765" s="3"/>
      <c r="Q1765" s="3"/>
      <c r="R1765" s="3"/>
    </row>
    <row r="1766" ht="15.75" customHeight="1">
      <c r="A1766" s="4" t="s">
        <v>8204</v>
      </c>
      <c r="B1766" s="4" t="s">
        <v>8205</v>
      </c>
      <c r="C1766" s="3"/>
      <c r="D1766" s="3"/>
      <c r="E1766" s="4" t="s">
        <v>8206</v>
      </c>
      <c r="F1766" s="9" t="s">
        <v>8207</v>
      </c>
      <c r="G1766" s="4" t="s">
        <v>260</v>
      </c>
      <c r="H1766" s="4" t="s">
        <v>261</v>
      </c>
      <c r="I1766" s="4" t="s">
        <v>7944</v>
      </c>
      <c r="J1766" s="4" t="s">
        <v>295</v>
      </c>
      <c r="K1766" s="10">
        <v>2015.0</v>
      </c>
      <c r="L1766" s="3"/>
      <c r="M1766" s="4" t="s">
        <v>263</v>
      </c>
      <c r="N1766" s="3"/>
      <c r="O1766" s="3"/>
      <c r="P1766" s="4" t="s">
        <v>8</v>
      </c>
      <c r="Q1766" s="4" t="s">
        <v>1684</v>
      </c>
      <c r="R1766" s="3"/>
    </row>
    <row r="1767" ht="15.75" customHeight="1">
      <c r="A1767" s="4" t="s">
        <v>8208</v>
      </c>
      <c r="B1767" s="4" t="s">
        <v>8209</v>
      </c>
      <c r="C1767" s="3"/>
      <c r="D1767" s="3"/>
      <c r="E1767" s="4" t="s">
        <v>8210</v>
      </c>
      <c r="F1767" s="9" t="s">
        <v>8211</v>
      </c>
      <c r="G1767" s="4" t="s">
        <v>260</v>
      </c>
      <c r="H1767" s="4" t="s">
        <v>261</v>
      </c>
      <c r="I1767" s="4" t="s">
        <v>387</v>
      </c>
      <c r="J1767" s="4" t="s">
        <v>149</v>
      </c>
      <c r="K1767" s="10">
        <v>2015.0</v>
      </c>
      <c r="L1767" s="3"/>
      <c r="M1767" s="4" t="s">
        <v>263</v>
      </c>
      <c r="N1767" s="3"/>
      <c r="O1767" s="3"/>
      <c r="P1767" s="4" t="s">
        <v>8</v>
      </c>
      <c r="Q1767" s="4" t="s">
        <v>264</v>
      </c>
      <c r="R1767" s="3"/>
    </row>
    <row r="1768" ht="15.75" customHeight="1">
      <c r="A1768" s="6" t="s">
        <v>8212</v>
      </c>
      <c r="B1768" s="6" t="s">
        <v>8213</v>
      </c>
      <c r="C1768" s="6"/>
      <c r="D1768" s="6"/>
      <c r="E1768" s="6" t="s">
        <v>8214</v>
      </c>
      <c r="F1768" s="7" t="s">
        <v>8215</v>
      </c>
      <c r="G1768" s="8" t="s">
        <v>108</v>
      </c>
      <c r="H1768" s="6" t="s">
        <v>27</v>
      </c>
      <c r="I1768" s="6" t="s">
        <v>8216</v>
      </c>
      <c r="J1768" s="3"/>
      <c r="K1768" s="8">
        <v>2018.0</v>
      </c>
      <c r="L1768" s="13" t="s">
        <v>30</v>
      </c>
      <c r="M1768" s="3"/>
      <c r="N1768" s="3"/>
      <c r="O1768" s="6"/>
      <c r="P1768" s="6"/>
      <c r="Q1768" s="6"/>
      <c r="R1768" s="6"/>
    </row>
    <row r="1769" ht="15.75" customHeight="1">
      <c r="A1769" s="6" t="s">
        <v>8217</v>
      </c>
      <c r="B1769" s="6" t="s">
        <v>8218</v>
      </c>
      <c r="C1769" s="6"/>
      <c r="D1769" s="6"/>
      <c r="E1769" s="6" t="s">
        <v>8219</v>
      </c>
      <c r="F1769" s="7" t="s">
        <v>8220</v>
      </c>
      <c r="G1769" s="8" t="s">
        <v>108</v>
      </c>
      <c r="H1769" s="6" t="s">
        <v>27</v>
      </c>
      <c r="I1769" s="6" t="s">
        <v>8221</v>
      </c>
      <c r="J1769" s="6" t="s">
        <v>29</v>
      </c>
      <c r="K1769" s="8">
        <v>2016.0</v>
      </c>
      <c r="L1769" s="7" t="s">
        <v>30</v>
      </c>
      <c r="M1769" s="6"/>
      <c r="N1769" s="6"/>
      <c r="O1769" s="6"/>
      <c r="P1769" s="6"/>
      <c r="Q1769" s="6"/>
      <c r="R1769" s="6"/>
    </row>
    <row r="1770" ht="15.75" customHeight="1">
      <c r="A1770" s="6" t="s">
        <v>8222</v>
      </c>
      <c r="B1770" s="6" t="s">
        <v>8223</v>
      </c>
      <c r="C1770" s="6"/>
      <c r="D1770" s="6"/>
      <c r="E1770" s="6" t="s">
        <v>8224</v>
      </c>
      <c r="F1770" s="7" t="s">
        <v>8225</v>
      </c>
      <c r="G1770" s="8" t="s">
        <v>108</v>
      </c>
      <c r="H1770" s="6" t="s">
        <v>27</v>
      </c>
      <c r="I1770" s="6" t="s">
        <v>8226</v>
      </c>
      <c r="J1770" s="6" t="s">
        <v>29</v>
      </c>
      <c r="K1770" s="8">
        <v>2020.0</v>
      </c>
      <c r="L1770" s="13" t="s">
        <v>30</v>
      </c>
      <c r="M1770" s="6"/>
      <c r="N1770" s="6"/>
      <c r="O1770" s="3"/>
      <c r="P1770" s="6"/>
      <c r="Q1770" s="6"/>
      <c r="R1770" s="3"/>
    </row>
    <row r="1771" ht="15.75" customHeight="1">
      <c r="A1771" s="4" t="s">
        <v>8227</v>
      </c>
      <c r="B1771" s="4" t="s">
        <v>8228</v>
      </c>
      <c r="C1771" s="3"/>
      <c r="D1771" s="3"/>
      <c r="E1771" s="4" t="s">
        <v>33</v>
      </c>
      <c r="F1771" s="9" t="str">
        <f t="shared" ref="F1771:F1772" si="16">"https://doi.org/"&amp;M1771</f>
        <v>https://doi.org/10.1016/0306-4603(90)90012-m</v>
      </c>
      <c r="G1771" s="10" t="s">
        <v>83</v>
      </c>
      <c r="H1771" s="10" t="s">
        <v>35</v>
      </c>
      <c r="I1771" s="4" t="s">
        <v>4217</v>
      </c>
      <c r="J1771" s="10" t="s">
        <v>33</v>
      </c>
      <c r="K1771" s="10">
        <v>1990.0</v>
      </c>
      <c r="L1771" s="3"/>
      <c r="M1771" s="4" t="s">
        <v>8229</v>
      </c>
      <c r="N1771" s="3"/>
      <c r="O1771" s="3"/>
      <c r="P1771" s="3"/>
      <c r="Q1771" s="3"/>
      <c r="R1771" s="3"/>
    </row>
    <row r="1772" ht="15.75" customHeight="1">
      <c r="A1772" s="4" t="s">
        <v>8230</v>
      </c>
      <c r="B1772" s="4" t="s">
        <v>8231</v>
      </c>
      <c r="C1772" s="3"/>
      <c r="D1772" s="3"/>
      <c r="E1772" s="4" t="s">
        <v>33</v>
      </c>
      <c r="F1772" s="9" t="str">
        <f t="shared" si="16"/>
        <v>https://doi.org/10.1345/aph.1Q375</v>
      </c>
      <c r="G1772" s="10" t="s">
        <v>83</v>
      </c>
      <c r="H1772" s="10" t="s">
        <v>35</v>
      </c>
      <c r="I1772" s="4" t="s">
        <v>8232</v>
      </c>
      <c r="J1772" s="10" t="s">
        <v>33</v>
      </c>
      <c r="K1772" s="10">
        <v>2011.0</v>
      </c>
      <c r="L1772" s="3"/>
      <c r="M1772" s="4" t="s">
        <v>8233</v>
      </c>
      <c r="N1772" s="3"/>
      <c r="O1772" s="3"/>
      <c r="P1772" s="3"/>
      <c r="Q1772" s="3"/>
      <c r="R1772" s="3"/>
    </row>
    <row r="1773" ht="15.75" customHeight="1">
      <c r="A1773" s="4" t="s">
        <v>8234</v>
      </c>
      <c r="B1773" s="4" t="s">
        <v>8235</v>
      </c>
      <c r="C1773" s="3"/>
      <c r="D1773" s="3"/>
      <c r="E1773" s="4" t="s">
        <v>8236</v>
      </c>
      <c r="F1773" s="9" t="s">
        <v>8237</v>
      </c>
      <c r="G1773" s="4" t="s">
        <v>41</v>
      </c>
      <c r="H1773" s="4" t="s">
        <v>261</v>
      </c>
      <c r="I1773" s="4" t="s">
        <v>8238</v>
      </c>
      <c r="J1773" s="4" t="s">
        <v>341</v>
      </c>
      <c r="K1773" s="10">
        <v>2015.0</v>
      </c>
      <c r="L1773" s="3"/>
      <c r="M1773" s="4" t="s">
        <v>263</v>
      </c>
      <c r="N1773" s="3"/>
      <c r="O1773" s="3"/>
      <c r="P1773" s="4" t="s">
        <v>8</v>
      </c>
      <c r="Q1773" s="18" t="s">
        <v>371</v>
      </c>
      <c r="R1773" s="3"/>
    </row>
    <row r="1774" ht="15.75" customHeight="1">
      <c r="A1774" s="4" t="s">
        <v>8239</v>
      </c>
      <c r="B1774" s="4" t="s">
        <v>8240</v>
      </c>
      <c r="C1774" s="3"/>
      <c r="D1774" s="3"/>
      <c r="E1774" s="4" t="s">
        <v>8241</v>
      </c>
      <c r="F1774" s="9" t="s">
        <v>8242</v>
      </c>
      <c r="G1774" s="4" t="s">
        <v>41</v>
      </c>
      <c r="H1774" s="4" t="s">
        <v>261</v>
      </c>
      <c r="I1774" s="4" t="s">
        <v>387</v>
      </c>
      <c r="J1774" s="4" t="s">
        <v>149</v>
      </c>
      <c r="K1774" s="10">
        <v>1997.0</v>
      </c>
      <c r="L1774" s="3"/>
      <c r="M1774" s="4" t="s">
        <v>263</v>
      </c>
      <c r="N1774" s="3"/>
      <c r="O1774" s="3"/>
      <c r="P1774" s="4" t="s">
        <v>8</v>
      </c>
      <c r="Q1774" s="18" t="s">
        <v>264</v>
      </c>
      <c r="R1774" s="3"/>
    </row>
    <row r="1775" ht="15.75" customHeight="1">
      <c r="A1775" s="6" t="s">
        <v>8243</v>
      </c>
      <c r="B1775" s="6" t="s">
        <v>8244</v>
      </c>
      <c r="C1775" s="6"/>
      <c r="D1775" s="6"/>
      <c r="E1775" s="6" t="s">
        <v>8245</v>
      </c>
      <c r="F1775" s="7" t="s">
        <v>8246</v>
      </c>
      <c r="G1775" s="8" t="s">
        <v>108</v>
      </c>
      <c r="H1775" s="6" t="s">
        <v>27</v>
      </c>
      <c r="I1775" s="6" t="s">
        <v>8247</v>
      </c>
      <c r="J1775" s="6" t="s">
        <v>341</v>
      </c>
      <c r="K1775" s="8">
        <v>2021.0</v>
      </c>
      <c r="L1775" s="7" t="s">
        <v>30</v>
      </c>
      <c r="M1775" s="14"/>
      <c r="N1775" s="6"/>
      <c r="O1775" s="6"/>
      <c r="P1775" s="6"/>
      <c r="Q1775" s="3"/>
      <c r="R1775" s="3"/>
    </row>
    <row r="1776" ht="15.75" customHeight="1">
      <c r="A1776" s="6" t="s">
        <v>8248</v>
      </c>
      <c r="B1776" s="6" t="s">
        <v>8249</v>
      </c>
      <c r="C1776" s="6"/>
      <c r="D1776" s="6"/>
      <c r="E1776" s="6" t="s">
        <v>8250</v>
      </c>
      <c r="F1776" s="7" t="s">
        <v>8251</v>
      </c>
      <c r="G1776" s="8" t="s">
        <v>108</v>
      </c>
      <c r="H1776" s="6" t="s">
        <v>27</v>
      </c>
      <c r="I1776" s="6" t="s">
        <v>8252</v>
      </c>
      <c r="J1776" s="6"/>
      <c r="K1776" s="8">
        <v>2007.0</v>
      </c>
      <c r="L1776" s="7" t="s">
        <v>30</v>
      </c>
      <c r="M1776" s="3"/>
      <c r="N1776" s="3"/>
      <c r="O1776" s="3"/>
      <c r="P1776" s="3"/>
      <c r="Q1776" s="3"/>
      <c r="R1776" s="3"/>
    </row>
    <row r="1777" ht="15.75" customHeight="1">
      <c r="A1777" s="4" t="s">
        <v>8253</v>
      </c>
      <c r="B1777" s="4" t="s">
        <v>8254</v>
      </c>
      <c r="C1777" s="3" t="s">
        <v>425</v>
      </c>
      <c r="D1777" s="4" t="s">
        <v>8255</v>
      </c>
      <c r="E1777" s="4" t="s">
        <v>8256</v>
      </c>
      <c r="F1777" s="5" t="str">
        <f>HYPERLINK("http://dx.doi.org/10.1111/j.1532-950X.1998.tb00539.x","http://dx.doi.org/10.1111/j.1532-950X.1998.tb00539.x")</f>
        <v>http://dx.doi.org/10.1111/j.1532-950X.1998.tb00539.x</v>
      </c>
      <c r="G1777" s="3"/>
      <c r="H1777" s="3"/>
      <c r="I1777" s="3"/>
      <c r="J1777" s="3"/>
      <c r="K1777" s="3"/>
      <c r="L1777" s="3"/>
      <c r="M1777" s="3"/>
      <c r="N1777" s="3"/>
      <c r="O1777" s="3"/>
      <c r="P1777" s="3"/>
      <c r="Q1777" s="3"/>
      <c r="R1777" s="3"/>
    </row>
    <row r="1778" ht="15.75" customHeight="1">
      <c r="A1778" s="4" t="s">
        <v>8257</v>
      </c>
      <c r="B1778" s="4" t="s">
        <v>8258</v>
      </c>
      <c r="C1778" s="3"/>
      <c r="D1778" s="3"/>
      <c r="E1778" s="4" t="s">
        <v>8259</v>
      </c>
      <c r="F1778" s="9" t="s">
        <v>8260</v>
      </c>
      <c r="G1778" s="4" t="s">
        <v>260</v>
      </c>
      <c r="H1778" s="4" t="s">
        <v>261</v>
      </c>
      <c r="I1778" s="4" t="s">
        <v>8261</v>
      </c>
      <c r="J1778" s="4" t="s">
        <v>488</v>
      </c>
      <c r="K1778" s="10">
        <v>2017.0</v>
      </c>
      <c r="L1778" s="3"/>
      <c r="M1778" s="4" t="s">
        <v>263</v>
      </c>
      <c r="N1778" s="3"/>
      <c r="O1778" s="3"/>
      <c r="P1778" s="4" t="s">
        <v>8</v>
      </c>
      <c r="Q1778" s="4" t="s">
        <v>489</v>
      </c>
      <c r="R1778" s="3"/>
    </row>
    <row r="1779" ht="15.75" customHeight="1">
      <c r="A1779" s="4" t="s">
        <v>8262</v>
      </c>
      <c r="B1779" s="4" t="s">
        <v>8263</v>
      </c>
      <c r="C1779" s="3"/>
      <c r="D1779" s="3"/>
      <c r="E1779" s="4" t="s">
        <v>8264</v>
      </c>
      <c r="F1779" s="9" t="s">
        <v>8265</v>
      </c>
      <c r="G1779" s="4" t="s">
        <v>260</v>
      </c>
      <c r="H1779" s="4" t="s">
        <v>261</v>
      </c>
      <c r="I1779" s="4" t="s">
        <v>1324</v>
      </c>
      <c r="J1779" s="4" t="s">
        <v>149</v>
      </c>
      <c r="K1779" s="10">
        <v>2021.0</v>
      </c>
      <c r="L1779" s="3"/>
      <c r="M1779" s="4" t="s">
        <v>263</v>
      </c>
      <c r="N1779" s="3"/>
      <c r="O1779" s="3"/>
      <c r="P1779" s="4" t="s">
        <v>8</v>
      </c>
      <c r="Q1779" s="4" t="s">
        <v>264</v>
      </c>
      <c r="R1779" s="3"/>
    </row>
    <row r="1780" ht="15.75" customHeight="1">
      <c r="A1780" s="4" t="s">
        <v>8266</v>
      </c>
      <c r="B1780" s="4" t="s">
        <v>8267</v>
      </c>
      <c r="C1780" s="3"/>
      <c r="D1780" s="3"/>
      <c r="E1780" s="4" t="s">
        <v>33</v>
      </c>
      <c r="F1780" s="9" t="str">
        <f t="shared" ref="F1780:F1781" si="17">"https://doi.org/"&amp;M1780</f>
        <v>https://doi.org/10.5694/mja2.52013</v>
      </c>
      <c r="G1780" s="10" t="s">
        <v>34</v>
      </c>
      <c r="H1780" s="10" t="s">
        <v>35</v>
      </c>
      <c r="I1780" s="4" t="s">
        <v>8268</v>
      </c>
      <c r="J1780" s="4" t="s">
        <v>33</v>
      </c>
      <c r="K1780" s="10">
        <v>2023.0</v>
      </c>
      <c r="L1780" s="3"/>
      <c r="M1780" s="4" t="s">
        <v>8269</v>
      </c>
      <c r="N1780" s="3"/>
      <c r="O1780" s="3"/>
      <c r="P1780" s="3"/>
      <c r="Q1780" s="3"/>
      <c r="R1780" s="3"/>
    </row>
    <row r="1781" ht="15.75" customHeight="1">
      <c r="A1781" s="4" t="s">
        <v>8270</v>
      </c>
      <c r="B1781" s="4" t="s">
        <v>8271</v>
      </c>
      <c r="C1781" s="3"/>
      <c r="D1781" s="3"/>
      <c r="E1781" s="4" t="s">
        <v>33</v>
      </c>
      <c r="F1781" s="9" t="str">
        <f t="shared" si="17"/>
        <v>https://doi.org/10.2174/1874473710801020177</v>
      </c>
      <c r="G1781" s="10" t="s">
        <v>83</v>
      </c>
      <c r="H1781" s="10" t="s">
        <v>35</v>
      </c>
      <c r="I1781" s="4" t="s">
        <v>8272</v>
      </c>
      <c r="J1781" s="10" t="s">
        <v>33</v>
      </c>
      <c r="K1781" s="10">
        <v>2008.0</v>
      </c>
      <c r="L1781" s="3"/>
      <c r="M1781" s="4" t="s">
        <v>8273</v>
      </c>
      <c r="N1781" s="3"/>
      <c r="O1781" s="3"/>
      <c r="P1781" s="3"/>
      <c r="Q1781" s="3"/>
      <c r="R1781" s="3"/>
    </row>
    <row r="1782" ht="15.75" customHeight="1">
      <c r="A1782" s="4" t="s">
        <v>8274</v>
      </c>
      <c r="B1782" s="4" t="s">
        <v>8275</v>
      </c>
      <c r="C1782" s="3"/>
      <c r="D1782" s="3"/>
      <c r="E1782" s="4" t="s">
        <v>8276</v>
      </c>
      <c r="F1782" s="9" t="s">
        <v>8277</v>
      </c>
      <c r="G1782" s="4" t="s">
        <v>41</v>
      </c>
      <c r="H1782" s="4" t="s">
        <v>261</v>
      </c>
      <c r="I1782" s="4" t="s">
        <v>1324</v>
      </c>
      <c r="J1782" s="4" t="s">
        <v>149</v>
      </c>
      <c r="K1782" s="10">
        <v>2015.0</v>
      </c>
      <c r="L1782" s="3"/>
      <c r="M1782" s="4" t="s">
        <v>263</v>
      </c>
      <c r="N1782" s="3"/>
      <c r="O1782" s="3"/>
      <c r="P1782" s="4" t="s">
        <v>8</v>
      </c>
      <c r="Q1782" s="18" t="s">
        <v>264</v>
      </c>
      <c r="R1782" s="3"/>
    </row>
    <row r="1783" ht="15.75" customHeight="1">
      <c r="A1783" s="6" t="s">
        <v>8278</v>
      </c>
      <c r="B1783" s="6" t="s">
        <v>8279</v>
      </c>
      <c r="C1783" s="6"/>
      <c r="D1783" s="6"/>
      <c r="E1783" s="6" t="s">
        <v>8280</v>
      </c>
      <c r="F1783" s="3"/>
      <c r="G1783" s="8" t="s">
        <v>108</v>
      </c>
      <c r="H1783" s="6" t="s">
        <v>27</v>
      </c>
      <c r="I1783" s="6" t="s">
        <v>8281</v>
      </c>
      <c r="J1783" s="6"/>
      <c r="K1783" s="8">
        <v>2009.0</v>
      </c>
      <c r="L1783" s="7" t="s">
        <v>30</v>
      </c>
      <c r="M1783" s="3"/>
      <c r="N1783" s="3"/>
      <c r="O1783" s="6"/>
      <c r="P1783" s="6"/>
      <c r="Q1783" s="6"/>
      <c r="R1783" s="6"/>
    </row>
    <row r="1784" ht="15.75" customHeight="1">
      <c r="A1784" s="6" t="s">
        <v>8282</v>
      </c>
      <c r="B1784" s="6" t="s">
        <v>8283</v>
      </c>
      <c r="C1784" s="6"/>
      <c r="D1784" s="6"/>
      <c r="E1784" s="6" t="s">
        <v>8284</v>
      </c>
      <c r="F1784" s="7" t="s">
        <v>8285</v>
      </c>
      <c r="G1784" s="8" t="s">
        <v>108</v>
      </c>
      <c r="H1784" s="6" t="s">
        <v>27</v>
      </c>
      <c r="I1784" s="6" t="s">
        <v>8286</v>
      </c>
      <c r="J1784" s="6" t="s">
        <v>149</v>
      </c>
      <c r="K1784" s="8">
        <v>2022.0</v>
      </c>
      <c r="L1784" s="7" t="s">
        <v>30</v>
      </c>
      <c r="M1784" s="6"/>
      <c r="N1784" s="6"/>
      <c r="O1784" s="6"/>
      <c r="P1784" s="3"/>
      <c r="Q1784" s="6"/>
      <c r="R1784" s="3"/>
    </row>
    <row r="1785" ht="15.75" customHeight="1">
      <c r="A1785" s="4" t="s">
        <v>8287</v>
      </c>
      <c r="B1785" s="4" t="s">
        <v>8288</v>
      </c>
      <c r="C1785" s="3"/>
      <c r="D1785" s="3"/>
      <c r="E1785" s="4" t="s">
        <v>8289</v>
      </c>
      <c r="F1785" s="9" t="s">
        <v>8290</v>
      </c>
      <c r="G1785" s="4" t="s">
        <v>260</v>
      </c>
      <c r="H1785" s="4" t="s">
        <v>261</v>
      </c>
      <c r="I1785" s="4" t="s">
        <v>650</v>
      </c>
      <c r="J1785" s="4" t="s">
        <v>488</v>
      </c>
      <c r="K1785" s="10">
        <v>2015.0</v>
      </c>
      <c r="L1785" s="3"/>
      <c r="M1785" s="4" t="s">
        <v>263</v>
      </c>
      <c r="N1785" s="3"/>
      <c r="O1785" s="3"/>
      <c r="P1785" s="4" t="s">
        <v>8</v>
      </c>
      <c r="Q1785" s="4" t="s">
        <v>489</v>
      </c>
      <c r="R1785" s="3"/>
    </row>
    <row r="1786" ht="15.75" customHeight="1">
      <c r="A1786" s="4" t="s">
        <v>8291</v>
      </c>
      <c r="B1786" s="4" t="s">
        <v>8292</v>
      </c>
      <c r="C1786" s="3"/>
      <c r="D1786" s="3"/>
      <c r="E1786" s="4" t="s">
        <v>8293</v>
      </c>
      <c r="F1786" s="9" t="s">
        <v>8294</v>
      </c>
      <c r="G1786" s="4" t="s">
        <v>260</v>
      </c>
      <c r="H1786" s="4" t="s">
        <v>261</v>
      </c>
      <c r="I1786" s="4" t="s">
        <v>8295</v>
      </c>
      <c r="J1786" s="4" t="s">
        <v>488</v>
      </c>
      <c r="K1786" s="10">
        <v>2010.0</v>
      </c>
      <c r="L1786" s="3"/>
      <c r="M1786" s="4" t="s">
        <v>263</v>
      </c>
      <c r="N1786" s="3"/>
      <c r="O1786" s="3"/>
      <c r="P1786" s="4" t="s">
        <v>8</v>
      </c>
      <c r="Q1786" s="4" t="s">
        <v>8296</v>
      </c>
      <c r="R1786" s="3"/>
    </row>
    <row r="1787" ht="15.75" customHeight="1">
      <c r="A1787" s="4" t="s">
        <v>8297</v>
      </c>
      <c r="B1787" s="4" t="s">
        <v>8298</v>
      </c>
      <c r="C1787" s="3"/>
      <c r="D1787" s="3"/>
      <c r="E1787" s="10" t="s">
        <v>33</v>
      </c>
      <c r="F1787" s="9" t="str">
        <f>"https://doi.org/"&amp;M1787</f>
        <v>https://doi.org/10.1177/07067437231167387</v>
      </c>
      <c r="G1787" s="10" t="s">
        <v>41</v>
      </c>
      <c r="H1787" s="10" t="s">
        <v>35</v>
      </c>
      <c r="I1787" s="4" t="s">
        <v>88</v>
      </c>
      <c r="J1787" s="10" t="s">
        <v>33</v>
      </c>
      <c r="K1787" s="10">
        <v>2023.0</v>
      </c>
      <c r="L1787" s="4" t="s">
        <v>33</v>
      </c>
      <c r="M1787" s="4" t="s">
        <v>8299</v>
      </c>
      <c r="N1787" s="11"/>
      <c r="O1787" s="3"/>
      <c r="P1787" s="3"/>
      <c r="Q1787" s="12"/>
      <c r="R1787" s="3"/>
    </row>
    <row r="1788" ht="15.75" customHeight="1">
      <c r="A1788" s="4" t="s">
        <v>8300</v>
      </c>
      <c r="B1788" s="4" t="s">
        <v>8301</v>
      </c>
      <c r="C1788" s="3"/>
      <c r="D1788" s="3"/>
      <c r="E1788" s="4" t="s">
        <v>8302</v>
      </c>
      <c r="F1788" s="9" t="s">
        <v>8303</v>
      </c>
      <c r="G1788" s="4" t="s">
        <v>260</v>
      </c>
      <c r="H1788" s="4" t="s">
        <v>261</v>
      </c>
      <c r="I1788" s="4" t="s">
        <v>776</v>
      </c>
      <c r="J1788" s="4" t="s">
        <v>341</v>
      </c>
      <c r="K1788" s="10">
        <v>2014.0</v>
      </c>
      <c r="L1788" s="3"/>
      <c r="M1788" s="4" t="s">
        <v>263</v>
      </c>
      <c r="N1788" s="3"/>
      <c r="O1788" s="3"/>
      <c r="P1788" s="4" t="s">
        <v>8</v>
      </c>
      <c r="Q1788" s="4" t="s">
        <v>371</v>
      </c>
      <c r="R1788" s="3"/>
    </row>
    <row r="1789" ht="15.75" customHeight="1">
      <c r="A1789" s="6" t="s">
        <v>8304</v>
      </c>
      <c r="B1789" s="6" t="s">
        <v>8305</v>
      </c>
      <c r="C1789" s="6"/>
      <c r="D1789" s="6"/>
      <c r="E1789" s="6" t="s">
        <v>8306</v>
      </c>
      <c r="F1789" s="7" t="s">
        <v>8307</v>
      </c>
      <c r="G1789" s="8" t="s">
        <v>41</v>
      </c>
      <c r="H1789" s="6" t="s">
        <v>27</v>
      </c>
      <c r="I1789" s="6" t="s">
        <v>8308</v>
      </c>
      <c r="J1789" s="6" t="s">
        <v>341</v>
      </c>
      <c r="K1789" s="8">
        <v>2015.0</v>
      </c>
      <c r="L1789" s="7" t="s">
        <v>30</v>
      </c>
      <c r="M1789" s="6"/>
      <c r="N1789" s="3"/>
      <c r="O1789" s="3"/>
      <c r="P1789" s="3"/>
      <c r="Q1789" s="3"/>
      <c r="R1789" s="6"/>
    </row>
    <row r="1790" ht="15.75" customHeight="1">
      <c r="A1790" s="4" t="s">
        <v>8309</v>
      </c>
      <c r="B1790" s="4" t="s">
        <v>8310</v>
      </c>
      <c r="C1790" s="3"/>
      <c r="D1790" s="3"/>
      <c r="E1790" s="4" t="s">
        <v>8311</v>
      </c>
      <c r="F1790" s="9" t="s">
        <v>8312</v>
      </c>
      <c r="G1790" s="4" t="s">
        <v>260</v>
      </c>
      <c r="H1790" s="4" t="s">
        <v>261</v>
      </c>
      <c r="I1790" s="4" t="s">
        <v>370</v>
      </c>
      <c r="J1790" s="4" t="s">
        <v>341</v>
      </c>
      <c r="K1790" s="10">
        <v>2004.0</v>
      </c>
      <c r="L1790" s="3"/>
      <c r="M1790" s="4" t="s">
        <v>263</v>
      </c>
      <c r="N1790" s="3"/>
      <c r="O1790" s="3"/>
      <c r="P1790" s="4" t="s">
        <v>8</v>
      </c>
      <c r="Q1790" s="4" t="s">
        <v>577</v>
      </c>
      <c r="R1790" s="3"/>
    </row>
    <row r="1791" ht="15.75" customHeight="1">
      <c r="A1791" s="6" t="s">
        <v>8313</v>
      </c>
      <c r="B1791" s="6" t="s">
        <v>8314</v>
      </c>
      <c r="C1791" s="6"/>
      <c r="D1791" s="6"/>
      <c r="E1791" s="6" t="s">
        <v>8315</v>
      </c>
      <c r="F1791" s="7" t="s">
        <v>8316</v>
      </c>
      <c r="G1791" s="8" t="s">
        <v>108</v>
      </c>
      <c r="H1791" s="6" t="s">
        <v>27</v>
      </c>
      <c r="I1791" s="6" t="s">
        <v>8317</v>
      </c>
      <c r="J1791" s="6" t="s">
        <v>29</v>
      </c>
      <c r="K1791" s="8">
        <v>2020.0</v>
      </c>
      <c r="L1791" s="7" t="s">
        <v>30</v>
      </c>
      <c r="M1791" s="6"/>
      <c r="N1791" s="3"/>
      <c r="O1791" s="6"/>
      <c r="P1791" s="3"/>
      <c r="Q1791" s="6"/>
      <c r="R1791" s="6"/>
    </row>
    <row r="1792" ht="15.75" customHeight="1">
      <c r="A1792" s="6" t="s">
        <v>8318</v>
      </c>
      <c r="B1792" s="6" t="s">
        <v>8319</v>
      </c>
      <c r="C1792" s="6"/>
      <c r="D1792" s="6"/>
      <c r="E1792" s="6" t="s">
        <v>8320</v>
      </c>
      <c r="F1792" s="7" t="s">
        <v>4576</v>
      </c>
      <c r="G1792" s="8" t="s">
        <v>48</v>
      </c>
      <c r="H1792" s="6" t="s">
        <v>27</v>
      </c>
      <c r="I1792" s="6" t="s">
        <v>8321</v>
      </c>
      <c r="J1792" s="6" t="s">
        <v>341</v>
      </c>
      <c r="K1792" s="8">
        <v>2017.0</v>
      </c>
      <c r="L1792" s="7" t="s">
        <v>30</v>
      </c>
      <c r="M1792" s="6"/>
      <c r="N1792" s="6"/>
      <c r="O1792" s="6"/>
      <c r="P1792" s="6"/>
      <c r="Q1792" s="6"/>
      <c r="R1792" s="6"/>
    </row>
    <row r="1793" ht="15.75" customHeight="1">
      <c r="A1793" s="6" t="s">
        <v>8322</v>
      </c>
      <c r="B1793" s="6" t="s">
        <v>8323</v>
      </c>
      <c r="C1793" s="6"/>
      <c r="D1793" s="6"/>
      <c r="E1793" s="6" t="s">
        <v>8324</v>
      </c>
      <c r="F1793" s="7" t="s">
        <v>8325</v>
      </c>
      <c r="G1793" s="8" t="s">
        <v>108</v>
      </c>
      <c r="H1793" s="6" t="s">
        <v>27</v>
      </c>
      <c r="I1793" s="6" t="s">
        <v>8326</v>
      </c>
      <c r="J1793" s="6" t="s">
        <v>29</v>
      </c>
      <c r="K1793" s="8">
        <v>2023.0</v>
      </c>
      <c r="L1793" s="7" t="s">
        <v>30</v>
      </c>
      <c r="M1793" s="6"/>
      <c r="N1793" s="6"/>
      <c r="O1793" s="3"/>
      <c r="P1793" s="3"/>
      <c r="Q1793" s="3"/>
      <c r="R1793" s="6"/>
    </row>
    <row r="1794" ht="15.75" customHeight="1">
      <c r="A1794" s="6" t="s">
        <v>8327</v>
      </c>
      <c r="B1794" s="6" t="s">
        <v>8328</v>
      </c>
      <c r="C1794" s="6"/>
      <c r="D1794" s="6"/>
      <c r="E1794" s="6" t="s">
        <v>8329</v>
      </c>
      <c r="F1794" s="7" t="s">
        <v>8330</v>
      </c>
      <c r="G1794" s="8" t="s">
        <v>41</v>
      </c>
      <c r="H1794" s="6" t="s">
        <v>27</v>
      </c>
      <c r="I1794" s="6" t="s">
        <v>8331</v>
      </c>
      <c r="J1794" s="6" t="s">
        <v>341</v>
      </c>
      <c r="K1794" s="8">
        <v>2011.0</v>
      </c>
      <c r="L1794" s="7" t="s">
        <v>30</v>
      </c>
      <c r="M1794" s="6"/>
      <c r="N1794" s="3"/>
      <c r="O1794" s="3"/>
      <c r="P1794" s="3"/>
      <c r="Q1794" s="3"/>
      <c r="R1794" s="6"/>
    </row>
    <row r="1795" ht="15.75" customHeight="1">
      <c r="A1795" s="4" t="s">
        <v>8332</v>
      </c>
      <c r="B1795" s="4" t="s">
        <v>8333</v>
      </c>
      <c r="C1795" s="4" t="s">
        <v>8334</v>
      </c>
      <c r="D1795" s="3" t="s">
        <v>425</v>
      </c>
      <c r="E1795" s="4" t="s">
        <v>8335</v>
      </c>
      <c r="F1795" s="5" t="str">
        <f>HYPERLINK("http://dx.doi.org/10.1080/08897077.2020.1846667","http://dx.doi.org/10.1080/08897077.2020.1846667")</f>
        <v>http://dx.doi.org/10.1080/08897077.2020.1846667</v>
      </c>
      <c r="G1795" s="3"/>
      <c r="H1795" s="3"/>
      <c r="I1795" s="3"/>
      <c r="J1795" s="3"/>
      <c r="K1795" s="3"/>
      <c r="L1795" s="3"/>
      <c r="M1795" s="3"/>
      <c r="N1795" s="3"/>
      <c r="O1795" s="3"/>
      <c r="P1795" s="3"/>
      <c r="Q1795" s="3"/>
      <c r="R1795" s="3"/>
    </row>
    <row r="1796" ht="15.75" customHeight="1">
      <c r="A1796" s="6" t="s">
        <v>8336</v>
      </c>
      <c r="B1796" s="6" t="s">
        <v>8337</v>
      </c>
      <c r="C1796" s="6"/>
      <c r="D1796" s="6"/>
      <c r="E1796" s="6" t="s">
        <v>8338</v>
      </c>
      <c r="F1796" s="7" t="s">
        <v>8339</v>
      </c>
      <c r="G1796" s="8" t="s">
        <v>108</v>
      </c>
      <c r="H1796" s="6" t="s">
        <v>27</v>
      </c>
      <c r="I1796" s="6" t="s">
        <v>8340</v>
      </c>
      <c r="J1796" s="6" t="s">
        <v>149</v>
      </c>
      <c r="K1796" s="8">
        <v>2019.0</v>
      </c>
      <c r="L1796" s="7" t="s">
        <v>30</v>
      </c>
      <c r="M1796" s="6"/>
      <c r="N1796" s="3"/>
      <c r="O1796" s="3"/>
      <c r="P1796" s="6"/>
      <c r="Q1796" s="3"/>
      <c r="R1796" s="3"/>
    </row>
    <row r="1797" ht="15.75" customHeight="1">
      <c r="A1797" s="4" t="s">
        <v>8341</v>
      </c>
      <c r="B1797" s="4" t="s">
        <v>8342</v>
      </c>
      <c r="C1797" s="3"/>
      <c r="D1797" s="3"/>
      <c r="E1797" s="4" t="s">
        <v>8343</v>
      </c>
      <c r="F1797" s="3"/>
      <c r="G1797" s="4" t="s">
        <v>260</v>
      </c>
      <c r="H1797" s="4" t="s">
        <v>261</v>
      </c>
      <c r="I1797" s="4" t="s">
        <v>262</v>
      </c>
      <c r="J1797" s="4" t="s">
        <v>149</v>
      </c>
      <c r="K1797" s="10">
        <v>2011.0</v>
      </c>
      <c r="L1797" s="3"/>
      <c r="M1797" s="4" t="s">
        <v>263</v>
      </c>
      <c r="N1797" s="3"/>
      <c r="O1797" s="3"/>
      <c r="P1797" s="4" t="s">
        <v>8</v>
      </c>
      <c r="Q1797" s="4" t="s">
        <v>264</v>
      </c>
      <c r="R1797" s="3"/>
    </row>
    <row r="1798" ht="15.75" customHeight="1">
      <c r="A1798" s="6" t="s">
        <v>8344</v>
      </c>
      <c r="B1798" s="6" t="s">
        <v>8345</v>
      </c>
      <c r="C1798" s="6"/>
      <c r="D1798" s="6"/>
      <c r="E1798" s="6" t="s">
        <v>8346</v>
      </c>
      <c r="F1798" s="7" t="s">
        <v>8347</v>
      </c>
      <c r="G1798" s="8" t="s">
        <v>108</v>
      </c>
      <c r="H1798" s="6" t="s">
        <v>27</v>
      </c>
      <c r="I1798" s="6" t="s">
        <v>8348</v>
      </c>
      <c r="J1798" s="6" t="s">
        <v>29</v>
      </c>
      <c r="K1798" s="8">
        <v>2023.0</v>
      </c>
      <c r="L1798" s="7" t="s">
        <v>30</v>
      </c>
      <c r="M1798" s="6"/>
      <c r="N1798" s="6"/>
      <c r="O1798" s="3"/>
      <c r="P1798" s="3"/>
      <c r="Q1798" s="3"/>
      <c r="R1798" s="6"/>
    </row>
    <row r="1799" ht="15.75" customHeight="1">
      <c r="A1799" s="6" t="s">
        <v>8349</v>
      </c>
      <c r="B1799" s="6" t="s">
        <v>8350</v>
      </c>
      <c r="C1799" s="6"/>
      <c r="D1799" s="6"/>
      <c r="E1799" s="6" t="s">
        <v>8351</v>
      </c>
      <c r="F1799" s="7" t="s">
        <v>8352</v>
      </c>
      <c r="G1799" s="8" t="s">
        <v>108</v>
      </c>
      <c r="H1799" s="6" t="s">
        <v>27</v>
      </c>
      <c r="I1799" s="6" t="s">
        <v>8353</v>
      </c>
      <c r="J1799" s="6" t="s">
        <v>29</v>
      </c>
      <c r="K1799" s="8">
        <v>2021.0</v>
      </c>
      <c r="L1799" s="23" t="s">
        <v>30</v>
      </c>
      <c r="M1799" s="6"/>
      <c r="N1799" s="3"/>
      <c r="O1799" s="6"/>
      <c r="P1799" s="6"/>
      <c r="Q1799" s="3"/>
      <c r="R1799" s="6"/>
    </row>
    <row r="1800" ht="15.75" customHeight="1">
      <c r="A1800" s="6" t="s">
        <v>8354</v>
      </c>
      <c r="B1800" s="6" t="s">
        <v>8355</v>
      </c>
      <c r="C1800" s="6"/>
      <c r="D1800" s="6"/>
      <c r="E1800" s="6" t="s">
        <v>8356</v>
      </c>
      <c r="F1800" s="7" t="s">
        <v>8357</v>
      </c>
      <c r="G1800" s="8" t="s">
        <v>108</v>
      </c>
      <c r="H1800" s="6" t="s">
        <v>27</v>
      </c>
      <c r="I1800" s="6" t="s">
        <v>8358</v>
      </c>
      <c r="J1800" s="6" t="s">
        <v>149</v>
      </c>
      <c r="K1800" s="8">
        <v>2017.0</v>
      </c>
      <c r="L1800" s="7" t="s">
        <v>30</v>
      </c>
      <c r="M1800" s="3"/>
      <c r="N1800" s="3"/>
      <c r="O1800" s="3"/>
      <c r="P1800" s="3"/>
      <c r="Q1800" s="3"/>
      <c r="R1800" s="3"/>
    </row>
    <row r="1801" ht="15.75" customHeight="1">
      <c r="A1801" s="4" t="s">
        <v>8359</v>
      </c>
      <c r="B1801" s="4" t="s">
        <v>8360</v>
      </c>
      <c r="C1801" s="4" t="s">
        <v>8361</v>
      </c>
      <c r="D1801" s="4" t="s">
        <v>8362</v>
      </c>
      <c r="E1801" s="4" t="s">
        <v>8363</v>
      </c>
      <c r="F1801" s="5" t="str">
        <f>HYPERLINK("http://dx.doi.org/10.1186/s12954-021-00501-8","http://dx.doi.org/10.1186/s12954-021-00501-8")</f>
        <v>http://dx.doi.org/10.1186/s12954-021-00501-8</v>
      </c>
      <c r="G1801" s="3"/>
      <c r="H1801" s="3"/>
      <c r="I1801" s="3"/>
      <c r="J1801" s="3"/>
      <c r="K1801" s="3"/>
      <c r="L1801" s="3"/>
      <c r="M1801" s="3"/>
      <c r="N1801" s="3"/>
      <c r="O1801" s="3"/>
      <c r="P1801" s="3"/>
      <c r="Q1801" s="3"/>
      <c r="R1801" s="3"/>
    </row>
    <row r="1802" ht="15.75" customHeight="1">
      <c r="A1802" s="6" t="s">
        <v>8364</v>
      </c>
      <c r="B1802" s="6" t="s">
        <v>8365</v>
      </c>
      <c r="C1802" s="6"/>
      <c r="D1802" s="6"/>
      <c r="E1802" s="6" t="s">
        <v>8366</v>
      </c>
      <c r="F1802" s="3"/>
      <c r="G1802" s="8" t="s">
        <v>108</v>
      </c>
      <c r="H1802" s="6" t="s">
        <v>27</v>
      </c>
      <c r="I1802" s="6" t="s">
        <v>8367</v>
      </c>
      <c r="J1802" s="6" t="s">
        <v>149</v>
      </c>
      <c r="K1802" s="8">
        <v>2017.0</v>
      </c>
      <c r="L1802" s="7" t="s">
        <v>30</v>
      </c>
      <c r="M1802" s="3"/>
      <c r="N1802" s="3"/>
      <c r="O1802" s="3"/>
      <c r="P1802" s="3"/>
      <c r="Q1802" s="3"/>
      <c r="R1802" s="3"/>
    </row>
    <row r="1803" ht="15.75" customHeight="1">
      <c r="A1803" s="6" t="s">
        <v>8368</v>
      </c>
      <c r="B1803" s="6" t="s">
        <v>8369</v>
      </c>
      <c r="C1803" s="6"/>
      <c r="D1803" s="6"/>
      <c r="E1803" s="6" t="s">
        <v>8370</v>
      </c>
      <c r="F1803" s="7" t="s">
        <v>8371</v>
      </c>
      <c r="G1803" s="8" t="s">
        <v>108</v>
      </c>
      <c r="H1803" s="6" t="s">
        <v>27</v>
      </c>
      <c r="I1803" s="6" t="s">
        <v>8372</v>
      </c>
      <c r="J1803" s="6" t="s">
        <v>341</v>
      </c>
      <c r="K1803" s="8">
        <v>2023.0</v>
      </c>
      <c r="L1803" s="7" t="s">
        <v>30</v>
      </c>
      <c r="M1803" s="6"/>
      <c r="N1803" s="6"/>
      <c r="O1803" s="6"/>
      <c r="P1803" s="3"/>
      <c r="Q1803" s="3"/>
      <c r="R1803" s="6"/>
    </row>
    <row r="1804" ht="15.75" customHeight="1">
      <c r="A1804" s="6" t="s">
        <v>8373</v>
      </c>
      <c r="B1804" s="6" t="s">
        <v>8374</v>
      </c>
      <c r="C1804" s="6"/>
      <c r="D1804" s="6"/>
      <c r="E1804" s="6" t="s">
        <v>8375</v>
      </c>
      <c r="F1804" s="7" t="s">
        <v>8376</v>
      </c>
      <c r="G1804" s="8" t="s">
        <v>108</v>
      </c>
      <c r="H1804" s="6" t="s">
        <v>27</v>
      </c>
      <c r="I1804" s="6" t="s">
        <v>8377</v>
      </c>
      <c r="J1804" s="6" t="s">
        <v>545</v>
      </c>
      <c r="K1804" s="8">
        <v>2017.0</v>
      </c>
      <c r="L1804" s="7" t="s">
        <v>30</v>
      </c>
      <c r="M1804" s="3"/>
      <c r="N1804" s="3"/>
      <c r="O1804" s="6"/>
      <c r="P1804" s="6"/>
      <c r="Q1804" s="6"/>
      <c r="R1804" s="6"/>
    </row>
    <row r="1805" ht="15.75" customHeight="1">
      <c r="A1805" s="6" t="s">
        <v>8378</v>
      </c>
      <c r="B1805" s="6" t="s">
        <v>8379</v>
      </c>
      <c r="C1805" s="6"/>
      <c r="D1805" s="6"/>
      <c r="E1805" s="6" t="s">
        <v>8380</v>
      </c>
      <c r="F1805" s="7" t="s">
        <v>8381</v>
      </c>
      <c r="G1805" s="8" t="s">
        <v>108</v>
      </c>
      <c r="H1805" s="6" t="s">
        <v>27</v>
      </c>
      <c r="I1805" s="6" t="s">
        <v>8382</v>
      </c>
      <c r="J1805" s="6" t="s">
        <v>29</v>
      </c>
      <c r="K1805" s="8">
        <v>2009.0</v>
      </c>
      <c r="L1805" s="7" t="s">
        <v>30</v>
      </c>
      <c r="M1805" s="3"/>
      <c r="N1805" s="3"/>
      <c r="O1805" s="3"/>
      <c r="P1805" s="3"/>
      <c r="Q1805" s="3"/>
      <c r="R1805" s="3"/>
    </row>
    <row r="1806" ht="15.75" customHeight="1">
      <c r="A1806" s="6" t="s">
        <v>8383</v>
      </c>
      <c r="B1806" s="6" t="s">
        <v>8384</v>
      </c>
      <c r="C1806" s="6"/>
      <c r="D1806" s="6"/>
      <c r="E1806" s="6" t="s">
        <v>8385</v>
      </c>
      <c r="F1806" s="3"/>
      <c r="G1806" s="8" t="s">
        <v>108</v>
      </c>
      <c r="H1806" s="6" t="s">
        <v>27</v>
      </c>
      <c r="I1806" s="6" t="s">
        <v>8386</v>
      </c>
      <c r="J1806" s="6" t="s">
        <v>29</v>
      </c>
      <c r="K1806" s="8">
        <v>2023.0</v>
      </c>
      <c r="L1806" s="7" t="s">
        <v>30</v>
      </c>
      <c r="M1806" s="6"/>
      <c r="N1806" s="6"/>
      <c r="O1806" s="3"/>
      <c r="P1806" s="3"/>
      <c r="Q1806" s="6"/>
      <c r="R1806" s="6"/>
    </row>
    <row r="1807" ht="15.75" customHeight="1">
      <c r="A1807" s="4" t="s">
        <v>8387</v>
      </c>
      <c r="B1807" s="4" t="s">
        <v>8388</v>
      </c>
      <c r="C1807" s="3" t="s">
        <v>425</v>
      </c>
      <c r="D1807" s="4" t="s">
        <v>8389</v>
      </c>
      <c r="E1807" s="4" t="s">
        <v>8390</v>
      </c>
      <c r="F1807" s="5" t="str">
        <f>HYPERLINK("http://dx.doi.org/10.15288/jsad.2013.74.825","http://dx.doi.org/10.15288/jsad.2013.74.825")</f>
        <v>http://dx.doi.org/10.15288/jsad.2013.74.825</v>
      </c>
      <c r="G1807" s="3"/>
      <c r="H1807" s="3"/>
      <c r="I1807" s="3"/>
      <c r="J1807" s="3"/>
      <c r="K1807" s="3"/>
      <c r="L1807" s="3"/>
      <c r="M1807" s="3"/>
      <c r="N1807" s="3"/>
      <c r="O1807" s="3"/>
      <c r="P1807" s="3"/>
      <c r="Q1807" s="3"/>
      <c r="R1807" s="3"/>
    </row>
    <row r="1808" ht="15.75" customHeight="1">
      <c r="A1808" s="6" t="s">
        <v>8391</v>
      </c>
      <c r="B1808" s="6" t="s">
        <v>8392</v>
      </c>
      <c r="C1808" s="6"/>
      <c r="D1808" s="6"/>
      <c r="E1808" s="6" t="s">
        <v>8393</v>
      </c>
      <c r="F1808" s="7" t="s">
        <v>8394</v>
      </c>
      <c r="G1808" s="8" t="s">
        <v>48</v>
      </c>
      <c r="H1808" s="6" t="s">
        <v>27</v>
      </c>
      <c r="I1808" s="6" t="s">
        <v>8395</v>
      </c>
      <c r="J1808" s="6" t="s">
        <v>341</v>
      </c>
      <c r="K1808" s="8">
        <v>2024.0</v>
      </c>
      <c r="L1808" s="7" t="s">
        <v>30</v>
      </c>
      <c r="M1808" s="6"/>
      <c r="N1808" s="3"/>
      <c r="O1808" s="6"/>
      <c r="P1808" s="6"/>
      <c r="Q1808" s="6"/>
      <c r="R1808" s="6"/>
    </row>
    <row r="1809" ht="15.75" customHeight="1">
      <c r="A1809" s="4" t="s">
        <v>8396</v>
      </c>
      <c r="B1809" s="4" t="s">
        <v>8397</v>
      </c>
      <c r="C1809" s="4" t="s">
        <v>8398</v>
      </c>
      <c r="D1809" s="4" t="s">
        <v>8399</v>
      </c>
      <c r="E1809" s="4" t="s">
        <v>8400</v>
      </c>
      <c r="F1809" s="5" t="str">
        <f>HYPERLINK("http://dx.doi.org/10.1016/j.addbeh.2012.02.009","http://dx.doi.org/10.1016/j.addbeh.2012.02.009")</f>
        <v>http://dx.doi.org/10.1016/j.addbeh.2012.02.009</v>
      </c>
      <c r="G1809" s="3"/>
      <c r="H1809" s="3"/>
      <c r="I1809" s="3"/>
      <c r="J1809" s="3"/>
      <c r="K1809" s="3"/>
      <c r="L1809" s="3"/>
      <c r="M1809" s="3"/>
      <c r="N1809" s="3"/>
      <c r="O1809" s="3"/>
      <c r="P1809" s="3"/>
      <c r="Q1809" s="3"/>
      <c r="R1809" s="3"/>
    </row>
    <row r="1810" ht="15.75" customHeight="1">
      <c r="A1810" s="6" t="s">
        <v>8401</v>
      </c>
      <c r="B1810" s="6" t="s">
        <v>8402</v>
      </c>
      <c r="C1810" s="6"/>
      <c r="D1810" s="6"/>
      <c r="E1810" s="6" t="s">
        <v>8403</v>
      </c>
      <c r="F1810" s="7" t="s">
        <v>8404</v>
      </c>
      <c r="G1810" s="8" t="s">
        <v>108</v>
      </c>
      <c r="H1810" s="6" t="s">
        <v>27</v>
      </c>
      <c r="I1810" s="6" t="s">
        <v>8405</v>
      </c>
      <c r="J1810" s="6" t="s">
        <v>545</v>
      </c>
      <c r="K1810" s="8">
        <v>2020.0</v>
      </c>
      <c r="L1810" s="19" t="s">
        <v>30</v>
      </c>
      <c r="M1810" s="6"/>
      <c r="N1810" s="6"/>
      <c r="O1810" s="6"/>
      <c r="P1810" s="6"/>
      <c r="Q1810" s="6"/>
      <c r="R1810" s="3"/>
    </row>
    <row r="1811" ht="15.75" customHeight="1">
      <c r="A1811" s="4" t="s">
        <v>8406</v>
      </c>
      <c r="B1811" s="4" t="s">
        <v>8407</v>
      </c>
      <c r="C1811" s="3"/>
      <c r="D1811" s="3"/>
      <c r="E1811" s="4" t="s">
        <v>8408</v>
      </c>
      <c r="F1811" s="9" t="s">
        <v>8409</v>
      </c>
      <c r="G1811" s="4" t="s">
        <v>260</v>
      </c>
      <c r="H1811" s="4" t="s">
        <v>261</v>
      </c>
      <c r="I1811" s="4" t="s">
        <v>3143</v>
      </c>
      <c r="J1811" s="4" t="s">
        <v>295</v>
      </c>
      <c r="K1811" s="10">
        <v>2013.0</v>
      </c>
      <c r="L1811" s="3"/>
      <c r="M1811" s="4" t="s">
        <v>263</v>
      </c>
      <c r="N1811" s="3"/>
      <c r="O1811" s="3"/>
      <c r="P1811" s="4" t="s">
        <v>8</v>
      </c>
      <c r="Q1811" s="4" t="s">
        <v>1684</v>
      </c>
      <c r="R1811" s="3"/>
    </row>
    <row r="1812" ht="15.75" customHeight="1">
      <c r="A1812" s="4" t="s">
        <v>8410</v>
      </c>
      <c r="B1812" s="4" t="s">
        <v>8411</v>
      </c>
      <c r="C1812" s="3"/>
      <c r="D1812" s="3"/>
      <c r="E1812" s="4" t="s">
        <v>8412</v>
      </c>
      <c r="F1812" s="3"/>
      <c r="G1812" s="4" t="s">
        <v>260</v>
      </c>
      <c r="H1812" s="4" t="s">
        <v>261</v>
      </c>
      <c r="I1812" s="3"/>
      <c r="J1812" s="4" t="s">
        <v>295</v>
      </c>
      <c r="K1812" s="10">
        <v>2012.0</v>
      </c>
      <c r="L1812" s="3"/>
      <c r="M1812" s="4" t="s">
        <v>586</v>
      </c>
      <c r="N1812" s="3"/>
      <c r="O1812" s="3"/>
      <c r="P1812" s="4" t="s">
        <v>587</v>
      </c>
      <c r="Q1812" s="4" t="s">
        <v>588</v>
      </c>
      <c r="R1812" s="3"/>
    </row>
    <row r="1813" ht="15.75" customHeight="1">
      <c r="A1813" s="6" t="s">
        <v>8413</v>
      </c>
      <c r="B1813" s="6" t="s">
        <v>8414</v>
      </c>
      <c r="C1813" s="6"/>
      <c r="D1813" s="6"/>
      <c r="E1813" s="6" t="s">
        <v>8415</v>
      </c>
      <c r="F1813" s="7" t="s">
        <v>8416</v>
      </c>
      <c r="G1813" s="8" t="s">
        <v>108</v>
      </c>
      <c r="H1813" s="6" t="s">
        <v>27</v>
      </c>
      <c r="I1813" s="6" t="s">
        <v>8417</v>
      </c>
      <c r="J1813" s="6" t="s">
        <v>149</v>
      </c>
      <c r="K1813" s="8">
        <v>2023.0</v>
      </c>
      <c r="L1813" s="7" t="s">
        <v>30</v>
      </c>
      <c r="M1813" s="3"/>
      <c r="N1813" s="6"/>
      <c r="O1813" s="6"/>
      <c r="P1813" s="3"/>
      <c r="Q1813" s="3"/>
      <c r="R1813" s="3"/>
    </row>
    <row r="1814" ht="15.75" customHeight="1">
      <c r="A1814" s="4" t="s">
        <v>8418</v>
      </c>
      <c r="B1814" s="4" t="s">
        <v>8419</v>
      </c>
      <c r="C1814" s="3"/>
      <c r="D1814" s="3"/>
      <c r="E1814" s="4" t="s">
        <v>8420</v>
      </c>
      <c r="F1814" s="9" t="s">
        <v>8421</v>
      </c>
      <c r="G1814" s="4" t="s">
        <v>260</v>
      </c>
      <c r="H1814" s="4" t="s">
        <v>261</v>
      </c>
      <c r="I1814" s="4" t="s">
        <v>1329</v>
      </c>
      <c r="J1814" s="4" t="s">
        <v>295</v>
      </c>
      <c r="K1814" s="10">
        <v>2007.0</v>
      </c>
      <c r="L1814" s="3"/>
      <c r="M1814" s="4" t="s">
        <v>263</v>
      </c>
      <c r="N1814" s="3"/>
      <c r="O1814" s="3"/>
      <c r="P1814" s="4" t="s">
        <v>8</v>
      </c>
      <c r="Q1814" s="4" t="s">
        <v>1952</v>
      </c>
      <c r="R1814" s="3"/>
    </row>
    <row r="1815" ht="15.75" customHeight="1">
      <c r="A1815" s="6" t="s">
        <v>8422</v>
      </c>
      <c r="B1815" s="6" t="s">
        <v>8423</v>
      </c>
      <c r="C1815" s="6"/>
      <c r="D1815" s="6"/>
      <c r="E1815" s="6" t="s">
        <v>8424</v>
      </c>
      <c r="F1815" s="7" t="s">
        <v>8425</v>
      </c>
      <c r="G1815" s="8" t="s">
        <v>54</v>
      </c>
      <c r="H1815" s="6" t="s">
        <v>27</v>
      </c>
      <c r="I1815" s="6" t="s">
        <v>8426</v>
      </c>
      <c r="J1815" s="6" t="s">
        <v>545</v>
      </c>
      <c r="K1815" s="8">
        <v>2018.0</v>
      </c>
      <c r="L1815" s="7" t="s">
        <v>30</v>
      </c>
      <c r="M1815" s="3"/>
      <c r="N1815" s="3"/>
      <c r="O1815" s="3"/>
      <c r="P1815" s="3"/>
      <c r="Q1815" s="3"/>
      <c r="R1815" s="3"/>
    </row>
    <row r="1816" ht="15.75" customHeight="1">
      <c r="A1816" s="4" t="s">
        <v>8427</v>
      </c>
      <c r="B1816" s="4" t="s">
        <v>8428</v>
      </c>
      <c r="C1816" s="3"/>
      <c r="D1816" s="3"/>
      <c r="E1816" s="4" t="s">
        <v>8429</v>
      </c>
      <c r="F1816" s="9" t="s">
        <v>8430</v>
      </c>
      <c r="G1816" s="4" t="s">
        <v>260</v>
      </c>
      <c r="H1816" s="4" t="s">
        <v>261</v>
      </c>
      <c r="I1816" s="4" t="s">
        <v>3143</v>
      </c>
      <c r="J1816" s="4" t="s">
        <v>295</v>
      </c>
      <c r="K1816" s="10">
        <v>2011.0</v>
      </c>
      <c r="L1816" s="3"/>
      <c r="M1816" s="4" t="s">
        <v>263</v>
      </c>
      <c r="N1816" s="3"/>
      <c r="O1816" s="3"/>
      <c r="P1816" s="4" t="s">
        <v>8</v>
      </c>
      <c r="Q1816" s="4" t="s">
        <v>1684</v>
      </c>
      <c r="R1816" s="3"/>
    </row>
    <row r="1817" ht="15.75" customHeight="1">
      <c r="A1817" s="6" t="s">
        <v>8431</v>
      </c>
      <c r="B1817" s="6" t="s">
        <v>8432</v>
      </c>
      <c r="C1817" s="6"/>
      <c r="D1817" s="6"/>
      <c r="E1817" s="6" t="s">
        <v>8433</v>
      </c>
      <c r="F1817" s="7" t="s">
        <v>8434</v>
      </c>
      <c r="G1817" s="8" t="s">
        <v>108</v>
      </c>
      <c r="H1817" s="6" t="s">
        <v>27</v>
      </c>
      <c r="I1817" s="6" t="s">
        <v>8435</v>
      </c>
      <c r="J1817" s="6" t="s">
        <v>149</v>
      </c>
      <c r="K1817" s="8">
        <v>2019.0</v>
      </c>
      <c r="L1817" s="7" t="s">
        <v>30</v>
      </c>
      <c r="M1817" s="6"/>
      <c r="N1817" s="6"/>
      <c r="O1817" s="3"/>
      <c r="P1817" s="6"/>
      <c r="Q1817" s="3"/>
      <c r="R1817" s="3"/>
    </row>
    <row r="1818" ht="15.75" customHeight="1">
      <c r="A1818" s="4" t="s">
        <v>8436</v>
      </c>
      <c r="B1818" s="4" t="s">
        <v>8437</v>
      </c>
      <c r="C1818" s="3"/>
      <c r="D1818" s="3"/>
      <c r="E1818" s="4" t="s">
        <v>8438</v>
      </c>
      <c r="F1818" s="9" t="s">
        <v>8439</v>
      </c>
      <c r="G1818" s="4" t="s">
        <v>26</v>
      </c>
      <c r="H1818" s="4" t="s">
        <v>261</v>
      </c>
      <c r="I1818" s="4" t="s">
        <v>610</v>
      </c>
      <c r="J1818" s="4" t="s">
        <v>341</v>
      </c>
      <c r="K1818" s="10">
        <v>2011.0</v>
      </c>
      <c r="L1818" s="3"/>
      <c r="M1818" s="4" t="s">
        <v>263</v>
      </c>
      <c r="N1818" s="3"/>
      <c r="O1818" s="3"/>
      <c r="P1818" s="4" t="s">
        <v>8</v>
      </c>
      <c r="Q1818" s="4" t="s">
        <v>611</v>
      </c>
      <c r="R1818" s="3"/>
    </row>
    <row r="1819" ht="15.75" customHeight="1">
      <c r="A1819" s="6" t="s">
        <v>8440</v>
      </c>
      <c r="B1819" s="6" t="s">
        <v>8441</v>
      </c>
      <c r="C1819" s="6"/>
      <c r="D1819" s="6"/>
      <c r="E1819" s="6" t="s">
        <v>8442</v>
      </c>
      <c r="F1819" s="7" t="s">
        <v>8443</v>
      </c>
      <c r="G1819" s="8" t="s">
        <v>108</v>
      </c>
      <c r="H1819" s="6" t="s">
        <v>27</v>
      </c>
      <c r="I1819" s="6" t="s">
        <v>8444</v>
      </c>
      <c r="J1819" s="6" t="s">
        <v>341</v>
      </c>
      <c r="K1819" s="8">
        <v>2021.0</v>
      </c>
      <c r="L1819" s="7" t="s">
        <v>30</v>
      </c>
      <c r="M1819" s="29"/>
      <c r="N1819" s="6"/>
      <c r="O1819" s="6"/>
      <c r="P1819" s="6"/>
      <c r="Q1819" s="3"/>
      <c r="R1819" s="3"/>
    </row>
    <row r="1820" ht="15.75" customHeight="1">
      <c r="A1820" s="6" t="s">
        <v>8445</v>
      </c>
      <c r="B1820" s="6" t="s">
        <v>8446</v>
      </c>
      <c r="C1820" s="6"/>
      <c r="D1820" s="6"/>
      <c r="E1820" s="6" t="s">
        <v>8447</v>
      </c>
      <c r="F1820" s="7" t="s">
        <v>8448</v>
      </c>
      <c r="G1820" s="8" t="s">
        <v>48</v>
      </c>
      <c r="H1820" s="6" t="s">
        <v>27</v>
      </c>
      <c r="I1820" s="6" t="s">
        <v>8449</v>
      </c>
      <c r="J1820" s="6"/>
      <c r="K1820" s="8">
        <v>2011.0</v>
      </c>
      <c r="L1820" s="7" t="s">
        <v>30</v>
      </c>
      <c r="M1820" s="6"/>
      <c r="N1820" s="6"/>
      <c r="O1820" s="6"/>
      <c r="P1820" s="6"/>
      <c r="Q1820" s="6"/>
      <c r="R1820" s="6"/>
    </row>
    <row r="1821" ht="15.75" customHeight="1">
      <c r="A1821" s="4" t="s">
        <v>8450</v>
      </c>
      <c r="B1821" s="4" t="s">
        <v>8451</v>
      </c>
      <c r="C1821" s="3"/>
      <c r="D1821" s="3"/>
      <c r="E1821" s="4" t="s">
        <v>8452</v>
      </c>
      <c r="F1821" s="9" t="s">
        <v>8453</v>
      </c>
      <c r="G1821" s="4" t="s">
        <v>41</v>
      </c>
      <c r="H1821" s="4" t="s">
        <v>261</v>
      </c>
      <c r="I1821" s="4" t="s">
        <v>6002</v>
      </c>
      <c r="J1821" s="4" t="s">
        <v>295</v>
      </c>
      <c r="K1821" s="10">
        <v>2015.0</v>
      </c>
      <c r="L1821" s="3"/>
      <c r="M1821" s="4" t="s">
        <v>263</v>
      </c>
      <c r="N1821" s="3"/>
      <c r="O1821" s="3"/>
      <c r="P1821" s="4" t="s">
        <v>8</v>
      </c>
      <c r="Q1821" s="18" t="s">
        <v>1684</v>
      </c>
      <c r="R1821" s="3"/>
    </row>
    <row r="1822" ht="15.75" customHeight="1">
      <c r="A1822" s="6" t="s">
        <v>8454</v>
      </c>
      <c r="B1822" s="6" t="s">
        <v>8455</v>
      </c>
      <c r="C1822" s="6"/>
      <c r="D1822" s="6"/>
      <c r="E1822" s="6" t="s">
        <v>8456</v>
      </c>
      <c r="F1822" s="7" t="s">
        <v>8457</v>
      </c>
      <c r="G1822" s="8" t="s">
        <v>48</v>
      </c>
      <c r="H1822" s="6" t="s">
        <v>27</v>
      </c>
      <c r="I1822" s="6" t="s">
        <v>8458</v>
      </c>
      <c r="J1822" s="6" t="s">
        <v>231</v>
      </c>
      <c r="K1822" s="8">
        <v>2023.0</v>
      </c>
      <c r="L1822" s="7" t="s">
        <v>30</v>
      </c>
      <c r="M1822" s="6"/>
      <c r="N1822" s="6"/>
      <c r="O1822" s="6"/>
      <c r="P1822" s="6"/>
      <c r="Q1822" s="3"/>
      <c r="R1822" s="3"/>
    </row>
    <row r="1823" ht="15.75" customHeight="1">
      <c r="A1823" s="6" t="s">
        <v>2935</v>
      </c>
      <c r="B1823" s="6" t="s">
        <v>8459</v>
      </c>
      <c r="C1823" s="6"/>
      <c r="D1823" s="6"/>
      <c r="E1823" s="6" t="s">
        <v>8460</v>
      </c>
      <c r="F1823" s="7" t="s">
        <v>8461</v>
      </c>
      <c r="G1823" s="8" t="s">
        <v>108</v>
      </c>
      <c r="H1823" s="6" t="s">
        <v>27</v>
      </c>
      <c r="I1823" s="6" t="s">
        <v>8462</v>
      </c>
      <c r="J1823" s="6"/>
      <c r="K1823" s="8">
        <v>2012.0</v>
      </c>
      <c r="L1823" s="7" t="s">
        <v>30</v>
      </c>
      <c r="M1823" s="3"/>
      <c r="N1823" s="3"/>
      <c r="O1823" s="3"/>
      <c r="P1823" s="6"/>
      <c r="Q1823" s="6"/>
      <c r="R1823" s="3"/>
    </row>
    <row r="1824" ht="15.75" customHeight="1">
      <c r="A1824" s="6" t="s">
        <v>8463</v>
      </c>
      <c r="B1824" s="6" t="s">
        <v>8464</v>
      </c>
      <c r="C1824" s="6"/>
      <c r="D1824" s="6"/>
      <c r="E1824" s="6" t="s">
        <v>8465</v>
      </c>
      <c r="F1824" s="7" t="s">
        <v>8466</v>
      </c>
      <c r="G1824" s="8" t="s">
        <v>108</v>
      </c>
      <c r="H1824" s="6" t="s">
        <v>27</v>
      </c>
      <c r="I1824" s="6" t="s">
        <v>8467</v>
      </c>
      <c r="J1824" s="3"/>
      <c r="K1824" s="8">
        <v>2022.0</v>
      </c>
      <c r="L1824" s="7" t="s">
        <v>30</v>
      </c>
      <c r="M1824" s="6"/>
      <c r="N1824" s="6"/>
      <c r="O1824" s="6"/>
      <c r="P1824" s="6"/>
      <c r="Q1824" s="6"/>
      <c r="R1824" s="3"/>
    </row>
    <row r="1825" ht="15.75" customHeight="1">
      <c r="A1825" s="6" t="s">
        <v>8468</v>
      </c>
      <c r="B1825" s="6" t="s">
        <v>8469</v>
      </c>
      <c r="C1825" s="6"/>
      <c r="D1825" s="6"/>
      <c r="E1825" s="6" t="s">
        <v>8470</v>
      </c>
      <c r="F1825" s="7" t="s">
        <v>8471</v>
      </c>
      <c r="G1825" s="8" t="s">
        <v>108</v>
      </c>
      <c r="H1825" s="6" t="s">
        <v>27</v>
      </c>
      <c r="I1825" s="6" t="s">
        <v>8472</v>
      </c>
      <c r="J1825" s="6" t="s">
        <v>341</v>
      </c>
      <c r="K1825" s="8">
        <v>2021.0</v>
      </c>
      <c r="L1825" s="13" t="s">
        <v>30</v>
      </c>
      <c r="M1825" s="6"/>
      <c r="N1825" s="6"/>
      <c r="O1825" s="6"/>
      <c r="P1825" s="6"/>
      <c r="Q1825" s="6"/>
      <c r="R1825" s="6"/>
    </row>
    <row r="1826" ht="15.75" customHeight="1">
      <c r="A1826" s="6" t="s">
        <v>8473</v>
      </c>
      <c r="B1826" s="6" t="s">
        <v>8474</v>
      </c>
      <c r="C1826" s="6"/>
      <c r="D1826" s="6"/>
      <c r="E1826" s="6" t="s">
        <v>8475</v>
      </c>
      <c r="F1826" s="7" t="s">
        <v>8476</v>
      </c>
      <c r="G1826" s="8" t="s">
        <v>108</v>
      </c>
      <c r="H1826" s="6" t="s">
        <v>27</v>
      </c>
      <c r="I1826" s="6" t="s">
        <v>8477</v>
      </c>
      <c r="J1826" s="6" t="s">
        <v>149</v>
      </c>
      <c r="K1826" s="8">
        <v>2020.0</v>
      </c>
      <c r="L1826" s="7" t="s">
        <v>30</v>
      </c>
      <c r="M1826" s="6"/>
      <c r="N1826" s="6"/>
      <c r="O1826" s="6"/>
      <c r="P1826" s="3"/>
      <c r="Q1826" s="3"/>
      <c r="R1826" s="3"/>
    </row>
    <row r="1827" ht="15.75" customHeight="1">
      <c r="A1827" s="6" t="s">
        <v>8478</v>
      </c>
      <c r="B1827" s="6" t="s">
        <v>8479</v>
      </c>
      <c r="C1827" s="6"/>
      <c r="D1827" s="6"/>
      <c r="E1827" s="6" t="s">
        <v>8480</v>
      </c>
      <c r="F1827" s="7" t="s">
        <v>8481</v>
      </c>
      <c r="G1827" s="8" t="s">
        <v>108</v>
      </c>
      <c r="H1827" s="6" t="s">
        <v>27</v>
      </c>
      <c r="I1827" s="6" t="s">
        <v>8482</v>
      </c>
      <c r="J1827" s="6" t="s">
        <v>29</v>
      </c>
      <c r="K1827" s="8">
        <v>2023.0</v>
      </c>
      <c r="L1827" s="7" t="s">
        <v>30</v>
      </c>
      <c r="M1827" s="6"/>
      <c r="N1827" s="3"/>
      <c r="O1827" s="6"/>
      <c r="P1827" s="6"/>
      <c r="Q1827" s="3"/>
      <c r="R1827" s="3"/>
    </row>
    <row r="1828" ht="15.75" customHeight="1">
      <c r="A1828" s="4" t="s">
        <v>8483</v>
      </c>
      <c r="B1828" s="4" t="s">
        <v>8484</v>
      </c>
      <c r="C1828" s="3"/>
      <c r="D1828" s="3"/>
      <c r="E1828" s="10" t="s">
        <v>33</v>
      </c>
      <c r="F1828" s="9" t="str">
        <f>"https://doi.org/"&amp;M1828</f>
        <v>https://doi.org/10.3390/ijerph20196830</v>
      </c>
      <c r="G1828" s="10" t="s">
        <v>41</v>
      </c>
      <c r="H1828" s="10" t="s">
        <v>35</v>
      </c>
      <c r="I1828" s="4" t="s">
        <v>4173</v>
      </c>
      <c r="J1828" s="10" t="s">
        <v>33</v>
      </c>
      <c r="K1828" s="10">
        <v>2023.0</v>
      </c>
      <c r="L1828" s="4" t="s">
        <v>33</v>
      </c>
      <c r="M1828" s="4" t="s">
        <v>8485</v>
      </c>
      <c r="N1828" s="26"/>
      <c r="O1828" s="3"/>
      <c r="P1828" s="3"/>
      <c r="Q1828" s="12"/>
      <c r="R1828" s="3"/>
    </row>
    <row r="1829" ht="15.75" customHeight="1">
      <c r="A1829" s="6" t="s">
        <v>8486</v>
      </c>
      <c r="B1829" s="6" t="s">
        <v>8487</v>
      </c>
      <c r="C1829" s="6"/>
      <c r="D1829" s="6"/>
      <c r="E1829" s="6" t="s">
        <v>8488</v>
      </c>
      <c r="F1829" s="7" t="s">
        <v>8489</v>
      </c>
      <c r="G1829" s="8" t="s">
        <v>108</v>
      </c>
      <c r="H1829" s="6" t="s">
        <v>27</v>
      </c>
      <c r="I1829" s="6" t="s">
        <v>8490</v>
      </c>
      <c r="J1829" s="6" t="s">
        <v>29</v>
      </c>
      <c r="K1829" s="8">
        <v>2015.0</v>
      </c>
      <c r="L1829" s="7" t="s">
        <v>30</v>
      </c>
      <c r="M1829" s="6"/>
      <c r="N1829" s="6"/>
      <c r="O1829" s="6"/>
      <c r="P1829" s="6"/>
      <c r="Q1829" s="3"/>
      <c r="R1829" s="3"/>
    </row>
    <row r="1830" ht="15.75" customHeight="1">
      <c r="A1830" s="6" t="s">
        <v>8491</v>
      </c>
      <c r="B1830" s="6" t="s">
        <v>8492</v>
      </c>
      <c r="C1830" s="6"/>
      <c r="D1830" s="6"/>
      <c r="E1830" s="6" t="s">
        <v>8493</v>
      </c>
      <c r="F1830" s="7" t="s">
        <v>8494</v>
      </c>
      <c r="G1830" s="8" t="s">
        <v>108</v>
      </c>
      <c r="H1830" s="6" t="s">
        <v>27</v>
      </c>
      <c r="I1830" s="6" t="s">
        <v>8495</v>
      </c>
      <c r="J1830" s="6" t="s">
        <v>149</v>
      </c>
      <c r="K1830" s="8">
        <v>2023.0</v>
      </c>
      <c r="L1830" s="7" t="s">
        <v>30</v>
      </c>
      <c r="M1830" s="3"/>
      <c r="N1830" s="3"/>
      <c r="O1830" s="6"/>
      <c r="P1830" s="6"/>
      <c r="Q1830" s="3"/>
      <c r="R1830" s="3"/>
    </row>
    <row r="1831" ht="15.75" customHeight="1">
      <c r="A1831" s="6" t="s">
        <v>8496</v>
      </c>
      <c r="B1831" s="6" t="s">
        <v>8497</v>
      </c>
      <c r="C1831" s="6"/>
      <c r="D1831" s="6"/>
      <c r="E1831" s="6" t="s">
        <v>8498</v>
      </c>
      <c r="F1831" s="7" t="s">
        <v>8499</v>
      </c>
      <c r="G1831" s="8" t="s">
        <v>108</v>
      </c>
      <c r="H1831" s="6" t="s">
        <v>27</v>
      </c>
      <c r="I1831" s="6" t="s">
        <v>8500</v>
      </c>
      <c r="J1831" s="6" t="s">
        <v>29</v>
      </c>
      <c r="K1831" s="8">
        <v>1998.0</v>
      </c>
      <c r="L1831" s="7" t="s">
        <v>30</v>
      </c>
      <c r="M1831" s="3"/>
      <c r="N1831" s="3"/>
      <c r="O1831" s="3"/>
      <c r="P1831" s="3"/>
      <c r="Q1831" s="3"/>
      <c r="R1831" s="3"/>
    </row>
    <row r="1832" ht="15.75" customHeight="1">
      <c r="A1832" s="6" t="s">
        <v>8501</v>
      </c>
      <c r="B1832" s="6" t="s">
        <v>8502</v>
      </c>
      <c r="C1832" s="6"/>
      <c r="D1832" s="6"/>
      <c r="E1832" s="6" t="s">
        <v>8503</v>
      </c>
      <c r="F1832" s="7" t="s">
        <v>8504</v>
      </c>
      <c r="G1832" s="8" t="s">
        <v>108</v>
      </c>
      <c r="H1832" s="6" t="s">
        <v>27</v>
      </c>
      <c r="I1832" s="6" t="s">
        <v>8505</v>
      </c>
      <c r="J1832" s="6" t="s">
        <v>488</v>
      </c>
      <c r="K1832" s="8">
        <v>2023.0</v>
      </c>
      <c r="L1832" s="7" t="s">
        <v>30</v>
      </c>
      <c r="M1832" s="6"/>
      <c r="N1832" s="3"/>
      <c r="O1832" s="6"/>
      <c r="P1832" s="6"/>
      <c r="Q1832" s="6"/>
      <c r="R1832" s="6"/>
    </row>
    <row r="1833" ht="15.75" customHeight="1">
      <c r="A1833" s="6" t="s">
        <v>8506</v>
      </c>
      <c r="B1833" s="6" t="s">
        <v>8507</v>
      </c>
      <c r="C1833" s="6"/>
      <c r="D1833" s="6"/>
      <c r="E1833" s="6" t="s">
        <v>8508</v>
      </c>
      <c r="F1833" s="7" t="s">
        <v>5522</v>
      </c>
      <c r="G1833" s="8" t="s">
        <v>48</v>
      </c>
      <c r="H1833" s="6" t="s">
        <v>27</v>
      </c>
      <c r="I1833" s="6" t="s">
        <v>8509</v>
      </c>
      <c r="J1833" s="6"/>
      <c r="K1833" s="8">
        <v>2012.0</v>
      </c>
      <c r="L1833" s="7" t="s">
        <v>30</v>
      </c>
      <c r="M1833" s="6"/>
      <c r="N1833" s="6"/>
      <c r="O1833" s="6"/>
      <c r="P1833" s="6"/>
      <c r="Q1833" s="6"/>
      <c r="R1833" s="6"/>
    </row>
    <row r="1834" ht="15.75" customHeight="1">
      <c r="A1834" s="4" t="s">
        <v>8510</v>
      </c>
      <c r="B1834" s="4" t="s">
        <v>8511</v>
      </c>
      <c r="C1834" s="3"/>
      <c r="D1834" s="3"/>
      <c r="E1834" s="4" t="s">
        <v>8512</v>
      </c>
      <c r="F1834" s="9" t="s">
        <v>8513</v>
      </c>
      <c r="G1834" s="4" t="s">
        <v>260</v>
      </c>
      <c r="H1834" s="4" t="s">
        <v>261</v>
      </c>
      <c r="I1834" s="4" t="s">
        <v>370</v>
      </c>
      <c r="J1834" s="4" t="s">
        <v>341</v>
      </c>
      <c r="K1834" s="10">
        <v>2023.0</v>
      </c>
      <c r="L1834" s="3"/>
      <c r="M1834" s="4" t="s">
        <v>263</v>
      </c>
      <c r="N1834" s="3"/>
      <c r="O1834" s="3"/>
      <c r="P1834" s="4" t="s">
        <v>8</v>
      </c>
      <c r="Q1834" s="4" t="s">
        <v>371</v>
      </c>
      <c r="R1834" s="3"/>
    </row>
    <row r="1835" ht="15.75" customHeight="1">
      <c r="A1835" s="4" t="s">
        <v>8514</v>
      </c>
      <c r="B1835" s="4" t="s">
        <v>8515</v>
      </c>
      <c r="C1835" s="3" t="s">
        <v>425</v>
      </c>
      <c r="D1835" s="4" t="s">
        <v>8516</v>
      </c>
      <c r="E1835" s="4" t="s">
        <v>8517</v>
      </c>
      <c r="F1835" s="3" t="s">
        <v>425</v>
      </c>
      <c r="G1835" s="3"/>
      <c r="H1835" s="3"/>
      <c r="I1835" s="3"/>
      <c r="J1835" s="3"/>
      <c r="K1835" s="3"/>
      <c r="L1835" s="3"/>
      <c r="M1835" s="3"/>
      <c r="N1835" s="3"/>
      <c r="O1835" s="3"/>
      <c r="P1835" s="3"/>
      <c r="Q1835" s="3"/>
      <c r="R1835" s="3"/>
    </row>
    <row r="1836" ht="15.75" customHeight="1">
      <c r="A1836" s="6" t="s">
        <v>8518</v>
      </c>
      <c r="B1836" s="6" t="s">
        <v>8519</v>
      </c>
      <c r="C1836" s="6"/>
      <c r="D1836" s="6"/>
      <c r="E1836" s="6" t="s">
        <v>8520</v>
      </c>
      <c r="F1836" s="7" t="s">
        <v>8521</v>
      </c>
      <c r="G1836" s="8" t="s">
        <v>48</v>
      </c>
      <c r="H1836" s="6" t="s">
        <v>27</v>
      </c>
      <c r="I1836" s="6" t="s">
        <v>8522</v>
      </c>
      <c r="J1836" s="6" t="s">
        <v>341</v>
      </c>
      <c r="K1836" s="8">
        <v>2017.0</v>
      </c>
      <c r="L1836" s="7" t="s">
        <v>30</v>
      </c>
      <c r="M1836" s="6"/>
      <c r="N1836" s="6"/>
      <c r="O1836" s="6"/>
      <c r="P1836" s="6"/>
      <c r="Q1836" s="15"/>
      <c r="R1836" s="6"/>
    </row>
    <row r="1837" ht="15.75" customHeight="1">
      <c r="A1837" s="6" t="s">
        <v>8523</v>
      </c>
      <c r="B1837" s="6" t="s">
        <v>8524</v>
      </c>
      <c r="C1837" s="6"/>
      <c r="D1837" s="6"/>
      <c r="E1837" s="6" t="s">
        <v>8525</v>
      </c>
      <c r="F1837" s="7" t="s">
        <v>5522</v>
      </c>
      <c r="G1837" s="8" t="s">
        <v>48</v>
      </c>
      <c r="H1837" s="6" t="s">
        <v>27</v>
      </c>
      <c r="I1837" s="6" t="s">
        <v>8526</v>
      </c>
      <c r="J1837" s="6"/>
      <c r="K1837" s="8">
        <v>2012.0</v>
      </c>
      <c r="L1837" s="7" t="s">
        <v>30</v>
      </c>
      <c r="M1837" s="6"/>
      <c r="N1837" s="6"/>
      <c r="O1837" s="6"/>
      <c r="P1837" s="6"/>
      <c r="Q1837" s="6"/>
      <c r="R1837" s="6"/>
    </row>
    <row r="1838" ht="15.75" customHeight="1">
      <c r="A1838" s="6" t="s">
        <v>8527</v>
      </c>
      <c r="B1838" s="6" t="s">
        <v>8528</v>
      </c>
      <c r="C1838" s="6"/>
      <c r="D1838" s="6"/>
      <c r="E1838" s="6" t="s">
        <v>8529</v>
      </c>
      <c r="F1838" s="7" t="s">
        <v>8530</v>
      </c>
      <c r="G1838" s="8" t="s">
        <v>108</v>
      </c>
      <c r="H1838" s="6" t="s">
        <v>27</v>
      </c>
      <c r="I1838" s="6" t="s">
        <v>8531</v>
      </c>
      <c r="J1838" s="6" t="s">
        <v>341</v>
      </c>
      <c r="K1838" s="8">
        <v>2020.0</v>
      </c>
      <c r="L1838" s="7" t="s">
        <v>30</v>
      </c>
      <c r="M1838" s="6"/>
      <c r="N1838" s="6"/>
      <c r="O1838" s="6"/>
      <c r="P1838" s="6"/>
      <c r="Q1838" s="6"/>
      <c r="R1838" s="6"/>
    </row>
    <row r="1839" ht="15.75" customHeight="1">
      <c r="A1839" s="4" t="s">
        <v>8532</v>
      </c>
      <c r="B1839" s="4" t="s">
        <v>8533</v>
      </c>
      <c r="C1839" s="3" t="s">
        <v>425</v>
      </c>
      <c r="D1839" s="4" t="s">
        <v>8534</v>
      </c>
      <c r="E1839" s="4" t="s">
        <v>8535</v>
      </c>
      <c r="F1839" s="5" t="str">
        <f>HYPERLINK("http://dx.doi.org/10.1080/09687630410001687879","http://dx.doi.org/10.1080/09687630410001687879")</f>
        <v>http://dx.doi.org/10.1080/09687630410001687879</v>
      </c>
      <c r="G1839" s="3"/>
      <c r="H1839" s="3"/>
      <c r="I1839" s="3"/>
      <c r="J1839" s="3"/>
      <c r="K1839" s="3"/>
      <c r="L1839" s="3"/>
      <c r="M1839" s="3"/>
      <c r="N1839" s="3"/>
      <c r="O1839" s="3"/>
      <c r="P1839" s="3"/>
      <c r="Q1839" s="3"/>
      <c r="R1839" s="3"/>
    </row>
    <row r="1840" ht="15.75" customHeight="1">
      <c r="A1840" s="4" t="s">
        <v>8536</v>
      </c>
      <c r="B1840" s="4" t="s">
        <v>8537</v>
      </c>
      <c r="C1840" s="3"/>
      <c r="D1840" s="3"/>
      <c r="E1840" s="4" t="s">
        <v>8538</v>
      </c>
      <c r="F1840" s="9" t="s">
        <v>8539</v>
      </c>
      <c r="G1840" s="4" t="s">
        <v>54</v>
      </c>
      <c r="H1840" s="4" t="s">
        <v>261</v>
      </c>
      <c r="I1840" s="4" t="s">
        <v>487</v>
      </c>
      <c r="J1840" s="4" t="s">
        <v>488</v>
      </c>
      <c r="K1840" s="10">
        <v>2013.0</v>
      </c>
      <c r="L1840" s="3"/>
      <c r="M1840" s="4" t="s">
        <v>263</v>
      </c>
      <c r="N1840" s="3"/>
      <c r="O1840" s="3"/>
      <c r="P1840" s="4" t="s">
        <v>8</v>
      </c>
      <c r="Q1840" s="4" t="s">
        <v>489</v>
      </c>
      <c r="R1840" s="3"/>
    </row>
    <row r="1841" ht="15.75" customHeight="1">
      <c r="A1841" s="4" t="s">
        <v>8540</v>
      </c>
      <c r="B1841" s="4" t="s">
        <v>8541</v>
      </c>
      <c r="C1841" s="3"/>
      <c r="D1841" s="3"/>
      <c r="E1841" s="4" t="s">
        <v>33</v>
      </c>
      <c r="F1841" s="9" t="str">
        <f>"https://doi.org/"&amp;M1841</f>
        <v>https://doi.org/10.1016/0304-3940(84)90460-9</v>
      </c>
      <c r="G1841" s="10" t="s">
        <v>34</v>
      </c>
      <c r="H1841" s="10" t="s">
        <v>35</v>
      </c>
      <c r="I1841" s="4" t="s">
        <v>8542</v>
      </c>
      <c r="J1841" s="4" t="s">
        <v>33</v>
      </c>
      <c r="K1841" s="10">
        <v>1984.0</v>
      </c>
      <c r="L1841" s="3"/>
      <c r="M1841" s="4" t="s">
        <v>8543</v>
      </c>
      <c r="N1841" s="3"/>
      <c r="O1841" s="3"/>
      <c r="P1841" s="3"/>
      <c r="Q1841" s="3"/>
      <c r="R1841" s="3"/>
    </row>
    <row r="1842" ht="15.75" customHeight="1">
      <c r="A1842" s="6" t="s">
        <v>8544</v>
      </c>
      <c r="B1842" s="6" t="s">
        <v>8545</v>
      </c>
      <c r="C1842" s="6"/>
      <c r="D1842" s="6"/>
      <c r="E1842" s="6" t="s">
        <v>8546</v>
      </c>
      <c r="F1842" s="7" t="s">
        <v>8547</v>
      </c>
      <c r="G1842" s="8" t="s">
        <v>108</v>
      </c>
      <c r="H1842" s="6" t="s">
        <v>27</v>
      </c>
      <c r="I1842" s="6" t="s">
        <v>8548</v>
      </c>
      <c r="J1842" s="6" t="s">
        <v>8549</v>
      </c>
      <c r="K1842" s="8">
        <v>2010.0</v>
      </c>
      <c r="L1842" s="7" t="s">
        <v>30</v>
      </c>
      <c r="M1842" s="3"/>
      <c r="N1842" s="6"/>
      <c r="O1842" s="3"/>
      <c r="P1842" s="3"/>
      <c r="Q1842" s="3"/>
      <c r="R1842" s="3"/>
    </row>
    <row r="1843" ht="15.75" customHeight="1">
      <c r="A1843" s="4" t="s">
        <v>8550</v>
      </c>
      <c r="B1843" s="4" t="s">
        <v>8551</v>
      </c>
      <c r="C1843" s="3"/>
      <c r="D1843" s="3"/>
      <c r="E1843" s="4" t="s">
        <v>8552</v>
      </c>
      <c r="F1843" s="9" t="s">
        <v>8553</v>
      </c>
      <c r="G1843" s="4" t="s">
        <v>260</v>
      </c>
      <c r="H1843" s="4" t="s">
        <v>261</v>
      </c>
      <c r="I1843" s="4" t="s">
        <v>8554</v>
      </c>
      <c r="J1843" s="4" t="s">
        <v>295</v>
      </c>
      <c r="K1843" s="10">
        <v>2009.0</v>
      </c>
      <c r="L1843" s="3"/>
      <c r="M1843" s="4" t="s">
        <v>263</v>
      </c>
      <c r="N1843" s="3"/>
      <c r="O1843" s="3"/>
      <c r="P1843" s="4" t="s">
        <v>8</v>
      </c>
      <c r="Q1843" s="4" t="s">
        <v>8555</v>
      </c>
      <c r="R1843" s="3"/>
    </row>
    <row r="1844" ht="15.75" customHeight="1">
      <c r="A1844" s="4" t="s">
        <v>8556</v>
      </c>
      <c r="B1844" s="4" t="s">
        <v>8557</v>
      </c>
      <c r="C1844" s="3"/>
      <c r="D1844" s="3"/>
      <c r="E1844" s="4" t="s">
        <v>8558</v>
      </c>
      <c r="F1844" s="9" t="s">
        <v>8559</v>
      </c>
      <c r="G1844" s="4" t="s">
        <v>41</v>
      </c>
      <c r="H1844" s="4" t="s">
        <v>261</v>
      </c>
      <c r="I1844" s="4" t="s">
        <v>8560</v>
      </c>
      <c r="J1844" s="4" t="s">
        <v>295</v>
      </c>
      <c r="K1844" s="10">
        <v>1984.0</v>
      </c>
      <c r="L1844" s="3"/>
      <c r="M1844" s="4" t="s">
        <v>263</v>
      </c>
      <c r="N1844" s="3"/>
      <c r="O1844" s="3"/>
      <c r="P1844" s="4" t="s">
        <v>8</v>
      </c>
      <c r="Q1844" s="4" t="s">
        <v>8561</v>
      </c>
      <c r="R1844" s="3"/>
    </row>
    <row r="1845" ht="15.75" customHeight="1">
      <c r="A1845" s="6" t="s">
        <v>8562</v>
      </c>
      <c r="B1845" s="6" t="s">
        <v>8563</v>
      </c>
      <c r="C1845" s="6"/>
      <c r="D1845" s="6"/>
      <c r="E1845" s="6" t="s">
        <v>8564</v>
      </c>
      <c r="F1845" s="7" t="s">
        <v>8565</v>
      </c>
      <c r="G1845" s="8" t="s">
        <v>108</v>
      </c>
      <c r="H1845" s="6" t="s">
        <v>27</v>
      </c>
      <c r="I1845" s="6" t="s">
        <v>8566</v>
      </c>
      <c r="J1845" s="6" t="s">
        <v>545</v>
      </c>
      <c r="K1845" s="8">
        <v>2017.0</v>
      </c>
      <c r="L1845" s="7" t="s">
        <v>30</v>
      </c>
      <c r="M1845" s="6"/>
      <c r="N1845" s="6"/>
      <c r="O1845" s="6"/>
      <c r="P1845" s="6"/>
      <c r="Q1845" s="6"/>
      <c r="R1845" s="6"/>
    </row>
    <row r="1846" ht="15.75" customHeight="1">
      <c r="A1846" s="6" t="s">
        <v>8567</v>
      </c>
      <c r="B1846" s="6" t="s">
        <v>8568</v>
      </c>
      <c r="C1846" s="6"/>
      <c r="D1846" s="6"/>
      <c r="E1846" s="6" t="s">
        <v>8569</v>
      </c>
      <c r="F1846" s="7" t="s">
        <v>8570</v>
      </c>
      <c r="G1846" s="8" t="s">
        <v>108</v>
      </c>
      <c r="H1846" s="6" t="s">
        <v>27</v>
      </c>
      <c r="I1846" s="6" t="s">
        <v>8571</v>
      </c>
      <c r="J1846" s="6"/>
      <c r="K1846" s="8">
        <v>2013.0</v>
      </c>
      <c r="L1846" s="7" t="s">
        <v>30</v>
      </c>
      <c r="M1846" s="3"/>
      <c r="N1846" s="3"/>
      <c r="O1846" s="3"/>
      <c r="P1846" s="3"/>
      <c r="Q1846" s="3"/>
      <c r="R1846" s="3"/>
    </row>
    <row r="1847" ht="15.75" customHeight="1">
      <c r="A1847" s="6" t="s">
        <v>8572</v>
      </c>
      <c r="B1847" s="6" t="s">
        <v>8573</v>
      </c>
      <c r="C1847" s="6"/>
      <c r="D1847" s="6"/>
      <c r="E1847" s="6" t="s">
        <v>8574</v>
      </c>
      <c r="F1847" s="7" t="s">
        <v>8575</v>
      </c>
      <c r="G1847" s="8" t="s">
        <v>108</v>
      </c>
      <c r="H1847" s="6" t="s">
        <v>27</v>
      </c>
      <c r="I1847" s="6" t="s">
        <v>8576</v>
      </c>
      <c r="J1847" s="6" t="s">
        <v>149</v>
      </c>
      <c r="K1847" s="8">
        <v>2023.0</v>
      </c>
      <c r="L1847" s="7" t="s">
        <v>30</v>
      </c>
      <c r="M1847" s="3"/>
      <c r="N1847" s="3"/>
      <c r="O1847" s="6"/>
      <c r="P1847" s="6"/>
      <c r="Q1847" s="6"/>
      <c r="R1847" s="3"/>
    </row>
    <row r="1848" ht="15.75" customHeight="1">
      <c r="A1848" s="6" t="s">
        <v>8577</v>
      </c>
      <c r="B1848" s="6" t="s">
        <v>8578</v>
      </c>
      <c r="C1848" s="6"/>
      <c r="D1848" s="6"/>
      <c r="E1848" s="6" t="s">
        <v>8579</v>
      </c>
      <c r="F1848" s="7" t="s">
        <v>8580</v>
      </c>
      <c r="G1848" s="8" t="s">
        <v>108</v>
      </c>
      <c r="H1848" s="6" t="s">
        <v>27</v>
      </c>
      <c r="I1848" s="6" t="s">
        <v>8581</v>
      </c>
      <c r="J1848" s="6"/>
      <c r="K1848" s="8">
        <v>2012.0</v>
      </c>
      <c r="L1848" s="7" t="s">
        <v>30</v>
      </c>
      <c r="M1848" s="6"/>
      <c r="N1848" s="3"/>
      <c r="O1848" s="6"/>
      <c r="P1848" s="6"/>
      <c r="Q1848" s="3"/>
      <c r="R1848" s="6"/>
    </row>
    <row r="1849" ht="15.75" customHeight="1">
      <c r="A1849" s="6" t="s">
        <v>8582</v>
      </c>
      <c r="B1849" s="6" t="s">
        <v>8583</v>
      </c>
      <c r="C1849" s="6"/>
      <c r="D1849" s="6"/>
      <c r="E1849" s="6" t="s">
        <v>8584</v>
      </c>
      <c r="F1849" s="7" t="s">
        <v>8585</v>
      </c>
      <c r="G1849" s="8" t="s">
        <v>108</v>
      </c>
      <c r="H1849" s="6" t="s">
        <v>27</v>
      </c>
      <c r="I1849" s="6" t="s">
        <v>8586</v>
      </c>
      <c r="J1849" s="3"/>
      <c r="K1849" s="8">
        <v>2014.0</v>
      </c>
      <c r="L1849" s="7" t="s">
        <v>30</v>
      </c>
      <c r="M1849" s="3"/>
      <c r="N1849" s="3"/>
      <c r="O1849" s="3"/>
      <c r="P1849" s="3"/>
      <c r="Q1849" s="3"/>
      <c r="R1849" s="3"/>
    </row>
    <row r="1850" ht="15.75" customHeight="1">
      <c r="A1850" s="6" t="s">
        <v>8587</v>
      </c>
      <c r="B1850" s="6" t="s">
        <v>8588</v>
      </c>
      <c r="C1850" s="6"/>
      <c r="D1850" s="6"/>
      <c r="E1850" s="6" t="s">
        <v>8589</v>
      </c>
      <c r="F1850" s="7" t="s">
        <v>8590</v>
      </c>
      <c r="G1850" s="8" t="s">
        <v>108</v>
      </c>
      <c r="H1850" s="6" t="s">
        <v>27</v>
      </c>
      <c r="I1850" s="6" t="s">
        <v>8591</v>
      </c>
      <c r="J1850" s="6" t="s">
        <v>8592</v>
      </c>
      <c r="K1850" s="8">
        <v>2022.0</v>
      </c>
      <c r="L1850" s="7" t="s">
        <v>30</v>
      </c>
      <c r="M1850" s="6"/>
      <c r="N1850" s="6"/>
      <c r="O1850" s="3"/>
      <c r="P1850" s="3"/>
      <c r="Q1850" s="6"/>
      <c r="R1850" s="6"/>
    </row>
    <row r="1851" ht="15.75" customHeight="1">
      <c r="A1851" s="6" t="s">
        <v>8593</v>
      </c>
      <c r="B1851" s="6" t="s">
        <v>8594</v>
      </c>
      <c r="C1851" s="6"/>
      <c r="D1851" s="6"/>
      <c r="E1851" s="6" t="s">
        <v>8595</v>
      </c>
      <c r="F1851" s="7" t="s">
        <v>8596</v>
      </c>
      <c r="G1851" s="8" t="s">
        <v>108</v>
      </c>
      <c r="H1851" s="6" t="s">
        <v>27</v>
      </c>
      <c r="I1851" s="6" t="s">
        <v>8597</v>
      </c>
      <c r="J1851" s="6" t="s">
        <v>29</v>
      </c>
      <c r="K1851" s="8">
        <v>2019.0</v>
      </c>
      <c r="L1851" s="7" t="s">
        <v>30</v>
      </c>
      <c r="M1851" s="6"/>
      <c r="N1851" s="6"/>
      <c r="O1851" s="3"/>
      <c r="P1851" s="3"/>
      <c r="Q1851" s="3"/>
      <c r="R1851" s="6"/>
    </row>
    <row r="1852" ht="15.75" customHeight="1">
      <c r="A1852" s="6" t="s">
        <v>8598</v>
      </c>
      <c r="B1852" s="6" t="s">
        <v>8599</v>
      </c>
      <c r="C1852" s="6"/>
      <c r="D1852" s="6"/>
      <c r="E1852" s="6" t="s">
        <v>8600</v>
      </c>
      <c r="F1852" s="7" t="s">
        <v>8601</v>
      </c>
      <c r="G1852" s="8" t="s">
        <v>108</v>
      </c>
      <c r="H1852" s="6" t="s">
        <v>27</v>
      </c>
      <c r="I1852" s="6" t="s">
        <v>8602</v>
      </c>
      <c r="J1852" s="6" t="s">
        <v>149</v>
      </c>
      <c r="K1852" s="8">
        <v>2023.0</v>
      </c>
      <c r="L1852" s="7" t="s">
        <v>30</v>
      </c>
      <c r="M1852" s="3"/>
      <c r="N1852" s="3"/>
      <c r="O1852" s="6"/>
      <c r="P1852" s="6"/>
      <c r="Q1852" s="6"/>
      <c r="R1852" s="3"/>
    </row>
    <row r="1853" ht="15.75" customHeight="1">
      <c r="A1853" s="6" t="s">
        <v>8603</v>
      </c>
      <c r="B1853" s="6" t="s">
        <v>8604</v>
      </c>
      <c r="C1853" s="6"/>
      <c r="D1853" s="6"/>
      <c r="E1853" s="6" t="s">
        <v>8605</v>
      </c>
      <c r="F1853" s="7" t="s">
        <v>8606</v>
      </c>
      <c r="G1853" s="8" t="s">
        <v>108</v>
      </c>
      <c r="H1853" s="6" t="s">
        <v>27</v>
      </c>
      <c r="I1853" s="6" t="s">
        <v>8607</v>
      </c>
      <c r="J1853" s="6" t="s">
        <v>149</v>
      </c>
      <c r="K1853" s="8">
        <v>2023.0</v>
      </c>
      <c r="L1853" s="7" t="s">
        <v>30</v>
      </c>
      <c r="M1853" s="3"/>
      <c r="N1853" s="3"/>
      <c r="O1853" s="6"/>
      <c r="P1853" s="6"/>
      <c r="Q1853" s="6"/>
      <c r="R1853" s="3"/>
    </row>
    <row r="1854" ht="15.75" customHeight="1">
      <c r="A1854" s="6" t="s">
        <v>8608</v>
      </c>
      <c r="B1854" s="6" t="s">
        <v>8609</v>
      </c>
      <c r="C1854" s="6"/>
      <c r="D1854" s="6"/>
      <c r="E1854" s="6" t="s">
        <v>8610</v>
      </c>
      <c r="F1854" s="7" t="s">
        <v>8611</v>
      </c>
      <c r="G1854" s="8" t="s">
        <v>108</v>
      </c>
      <c r="H1854" s="6" t="s">
        <v>27</v>
      </c>
      <c r="I1854" s="6" t="s">
        <v>8612</v>
      </c>
      <c r="J1854" s="6" t="s">
        <v>149</v>
      </c>
      <c r="K1854" s="8">
        <v>2021.0</v>
      </c>
      <c r="L1854" s="13" t="s">
        <v>30</v>
      </c>
      <c r="M1854" s="3"/>
      <c r="N1854" s="3"/>
      <c r="O1854" s="3"/>
      <c r="P1854" s="3"/>
      <c r="Q1854" s="3"/>
      <c r="R1854" s="3"/>
    </row>
    <row r="1855" ht="15.75" customHeight="1">
      <c r="A1855" s="6" t="s">
        <v>8613</v>
      </c>
      <c r="B1855" s="6" t="s">
        <v>8614</v>
      </c>
      <c r="C1855" s="6"/>
      <c r="D1855" s="6"/>
      <c r="E1855" s="6" t="s">
        <v>8615</v>
      </c>
      <c r="F1855" s="7" t="s">
        <v>8616</v>
      </c>
      <c r="G1855" s="8" t="s">
        <v>108</v>
      </c>
      <c r="H1855" s="6" t="s">
        <v>27</v>
      </c>
      <c r="I1855" s="6" t="s">
        <v>8617</v>
      </c>
      <c r="J1855" s="3"/>
      <c r="K1855" s="8">
        <v>2022.0</v>
      </c>
      <c r="L1855" s="7" t="s">
        <v>30</v>
      </c>
      <c r="M1855" s="6"/>
      <c r="N1855" s="6"/>
      <c r="O1855" s="6"/>
      <c r="P1855" s="6"/>
      <c r="Q1855" s="6"/>
      <c r="R1855" s="3"/>
    </row>
    <row r="1856" ht="15.75" customHeight="1">
      <c r="A1856" s="6" t="s">
        <v>8618</v>
      </c>
      <c r="B1856" s="6" t="s">
        <v>8619</v>
      </c>
      <c r="C1856" s="6"/>
      <c r="D1856" s="6"/>
      <c r="E1856" s="17" t="s">
        <v>8620</v>
      </c>
      <c r="F1856" s="7" t="s">
        <v>8621</v>
      </c>
      <c r="G1856" s="8" t="s">
        <v>108</v>
      </c>
      <c r="H1856" s="6" t="s">
        <v>27</v>
      </c>
      <c r="I1856" s="6" t="s">
        <v>8622</v>
      </c>
      <c r="J1856" s="6"/>
      <c r="K1856" s="8">
        <v>2012.0</v>
      </c>
      <c r="L1856" s="7" t="s">
        <v>30</v>
      </c>
      <c r="M1856" s="3"/>
      <c r="N1856" s="3"/>
      <c r="O1856" s="3"/>
      <c r="P1856" s="3"/>
      <c r="Q1856" s="3"/>
      <c r="R1856" s="3"/>
    </row>
    <row r="1857" ht="15.75" customHeight="1">
      <c r="A1857" s="4" t="s">
        <v>8623</v>
      </c>
      <c r="B1857" s="4" t="s">
        <v>8624</v>
      </c>
      <c r="C1857" s="3"/>
      <c r="D1857" s="3"/>
      <c r="E1857" s="4" t="s">
        <v>8625</v>
      </c>
      <c r="F1857" s="9" t="s">
        <v>8626</v>
      </c>
      <c r="G1857" s="4" t="s">
        <v>260</v>
      </c>
      <c r="H1857" s="4" t="s">
        <v>261</v>
      </c>
      <c r="I1857" s="4" t="s">
        <v>5947</v>
      </c>
      <c r="J1857" s="4" t="s">
        <v>341</v>
      </c>
      <c r="K1857" s="10">
        <v>2021.0</v>
      </c>
      <c r="L1857" s="3"/>
      <c r="M1857" s="4" t="s">
        <v>263</v>
      </c>
      <c r="N1857" s="3"/>
      <c r="O1857" s="3"/>
      <c r="P1857" s="4" t="s">
        <v>8</v>
      </c>
      <c r="Q1857" s="4" t="s">
        <v>5948</v>
      </c>
      <c r="R1857" s="3"/>
    </row>
    <row r="1858" ht="15.75" customHeight="1">
      <c r="A1858" s="6" t="s">
        <v>8627</v>
      </c>
      <c r="B1858" s="6" t="s">
        <v>8628</v>
      </c>
      <c r="C1858" s="6"/>
      <c r="D1858" s="6"/>
      <c r="E1858" s="6" t="s">
        <v>8629</v>
      </c>
      <c r="F1858" s="7" t="s">
        <v>8630</v>
      </c>
      <c r="G1858" s="8" t="s">
        <v>214</v>
      </c>
      <c r="H1858" s="6" t="s">
        <v>27</v>
      </c>
      <c r="I1858" s="6" t="s">
        <v>8631</v>
      </c>
      <c r="J1858" s="6" t="s">
        <v>149</v>
      </c>
      <c r="K1858" s="8">
        <v>2019.0</v>
      </c>
      <c r="L1858" s="7" t="s">
        <v>30</v>
      </c>
      <c r="M1858" s="3"/>
      <c r="N1858" s="3"/>
      <c r="O1858" s="3"/>
      <c r="P1858" s="3"/>
      <c r="Q1858" s="3"/>
      <c r="R1858" s="3"/>
    </row>
    <row r="1859" ht="15.75" customHeight="1">
      <c r="A1859" s="6" t="s">
        <v>8632</v>
      </c>
      <c r="B1859" s="6" t="s">
        <v>8633</v>
      </c>
      <c r="C1859" s="6"/>
      <c r="D1859" s="6"/>
      <c r="E1859" s="6" t="s">
        <v>8634</v>
      </c>
      <c r="F1859" s="7" t="s">
        <v>8635</v>
      </c>
      <c r="G1859" s="8" t="s">
        <v>108</v>
      </c>
      <c r="H1859" s="6" t="s">
        <v>27</v>
      </c>
      <c r="I1859" s="6" t="s">
        <v>8636</v>
      </c>
      <c r="J1859" s="6" t="s">
        <v>29</v>
      </c>
      <c r="K1859" s="8">
        <v>2020.0</v>
      </c>
      <c r="L1859" s="7" t="s">
        <v>30</v>
      </c>
      <c r="M1859" s="6"/>
      <c r="N1859" s="6"/>
      <c r="O1859" s="6"/>
      <c r="P1859" s="3"/>
      <c r="Q1859" s="3"/>
      <c r="R1859" s="3"/>
    </row>
    <row r="1860" ht="15.75" customHeight="1">
      <c r="A1860" s="4" t="s">
        <v>8637</v>
      </c>
      <c r="B1860" s="4" t="s">
        <v>8638</v>
      </c>
      <c r="C1860" s="4" t="s">
        <v>8639</v>
      </c>
      <c r="D1860" s="4" t="s">
        <v>8640</v>
      </c>
      <c r="E1860" s="4" t="s">
        <v>8641</v>
      </c>
      <c r="F1860" s="5" t="str">
        <f>HYPERLINK("http://dx.doi.org/10.1197/j.aem.2007.04.005","http://dx.doi.org/10.1197/j.aem.2007.04.005")</f>
        <v>http://dx.doi.org/10.1197/j.aem.2007.04.005</v>
      </c>
      <c r="G1860" s="3"/>
      <c r="H1860" s="3"/>
      <c r="I1860" s="3"/>
      <c r="J1860" s="3"/>
      <c r="K1860" s="3"/>
      <c r="L1860" s="3"/>
      <c r="M1860" s="3"/>
      <c r="N1860" s="3"/>
      <c r="O1860" s="3"/>
      <c r="P1860" s="3"/>
      <c r="Q1860" s="3"/>
      <c r="R1860" s="3"/>
    </row>
    <row r="1861" ht="15.75" customHeight="1">
      <c r="A1861" s="4" t="s">
        <v>8642</v>
      </c>
      <c r="B1861" s="4" t="s">
        <v>8643</v>
      </c>
      <c r="C1861" s="3"/>
      <c r="D1861" s="3"/>
      <c r="E1861" s="4" t="s">
        <v>33</v>
      </c>
      <c r="F1861" s="9" t="str">
        <f>"https://doi.org/"&amp;M1861</f>
        <v>https://doi.org/10.1080/10550490701861110</v>
      </c>
      <c r="G1861" s="10" t="s">
        <v>83</v>
      </c>
      <c r="H1861" s="10" t="s">
        <v>35</v>
      </c>
      <c r="I1861" s="4" t="s">
        <v>5329</v>
      </c>
      <c r="J1861" s="10" t="s">
        <v>33</v>
      </c>
      <c r="K1861" s="10">
        <v>2008.0</v>
      </c>
      <c r="L1861" s="3"/>
      <c r="M1861" s="4" t="s">
        <v>8644</v>
      </c>
      <c r="N1861" s="3"/>
      <c r="O1861" s="3"/>
      <c r="P1861" s="3"/>
      <c r="Q1861" s="3"/>
      <c r="R1861" s="3"/>
    </row>
    <row r="1862" ht="15.75" customHeight="1">
      <c r="A1862" s="6" t="s">
        <v>8645</v>
      </c>
      <c r="B1862" s="6" t="s">
        <v>8646</v>
      </c>
      <c r="C1862" s="6"/>
      <c r="D1862" s="6"/>
      <c r="E1862" s="6" t="s">
        <v>8647</v>
      </c>
      <c r="F1862" s="7" t="s">
        <v>8648</v>
      </c>
      <c r="G1862" s="8" t="s">
        <v>108</v>
      </c>
      <c r="H1862" s="6" t="s">
        <v>27</v>
      </c>
      <c r="I1862" s="6" t="s">
        <v>8649</v>
      </c>
      <c r="J1862" s="6" t="s">
        <v>149</v>
      </c>
      <c r="K1862" s="8">
        <v>2023.0</v>
      </c>
      <c r="L1862" s="7" t="s">
        <v>30</v>
      </c>
      <c r="M1862" s="3"/>
      <c r="N1862" s="3"/>
      <c r="O1862" s="3"/>
      <c r="P1862" s="3"/>
      <c r="Q1862" s="3"/>
      <c r="R1862" s="3"/>
    </row>
    <row r="1863" ht="15.75" customHeight="1">
      <c r="A1863" s="6" t="s">
        <v>8650</v>
      </c>
      <c r="B1863" s="6" t="s">
        <v>8651</v>
      </c>
      <c r="C1863" s="6"/>
      <c r="D1863" s="6"/>
      <c r="E1863" s="6" t="s">
        <v>8652</v>
      </c>
      <c r="F1863" s="7" t="s">
        <v>8653</v>
      </c>
      <c r="G1863" s="8" t="s">
        <v>108</v>
      </c>
      <c r="H1863" s="6" t="s">
        <v>27</v>
      </c>
      <c r="I1863" s="6" t="s">
        <v>8654</v>
      </c>
      <c r="J1863" s="6" t="s">
        <v>29</v>
      </c>
      <c r="K1863" s="8">
        <v>2022.0</v>
      </c>
      <c r="L1863" s="7" t="s">
        <v>30</v>
      </c>
      <c r="M1863" s="6"/>
      <c r="N1863" s="6"/>
      <c r="O1863" s="3"/>
      <c r="P1863" s="3"/>
      <c r="Q1863" s="3"/>
      <c r="R1863" s="6"/>
    </row>
    <row r="1864" ht="15.75" customHeight="1">
      <c r="A1864" s="4" t="s">
        <v>8655</v>
      </c>
      <c r="B1864" s="4" t="s">
        <v>8656</v>
      </c>
      <c r="C1864" s="3"/>
      <c r="D1864" s="3"/>
      <c r="E1864" s="4" t="s">
        <v>8657</v>
      </c>
      <c r="F1864" s="9" t="s">
        <v>8658</v>
      </c>
      <c r="G1864" s="4" t="s">
        <v>26</v>
      </c>
      <c r="H1864" s="4" t="s">
        <v>261</v>
      </c>
      <c r="I1864" s="4" t="s">
        <v>610</v>
      </c>
      <c r="J1864" s="4" t="s">
        <v>341</v>
      </c>
      <c r="K1864" s="10">
        <v>2022.0</v>
      </c>
      <c r="L1864" s="3"/>
      <c r="M1864" s="4" t="s">
        <v>8</v>
      </c>
      <c r="N1864" s="3"/>
      <c r="O1864" s="3"/>
      <c r="P1864" s="4" t="s">
        <v>8</v>
      </c>
      <c r="Q1864" s="4" t="s">
        <v>611</v>
      </c>
      <c r="R1864" s="3"/>
    </row>
    <row r="1865" ht="15.75" customHeight="1">
      <c r="A1865" s="6" t="s">
        <v>8659</v>
      </c>
      <c r="B1865" s="6" t="s">
        <v>8660</v>
      </c>
      <c r="C1865" s="6"/>
      <c r="D1865" s="6"/>
      <c r="E1865" s="6" t="s">
        <v>8661</v>
      </c>
      <c r="F1865" s="7" t="s">
        <v>8662</v>
      </c>
      <c r="G1865" s="8" t="s">
        <v>108</v>
      </c>
      <c r="H1865" s="6" t="s">
        <v>27</v>
      </c>
      <c r="I1865" s="6" t="s">
        <v>8663</v>
      </c>
      <c r="J1865" s="6" t="s">
        <v>149</v>
      </c>
      <c r="K1865" s="8">
        <v>2023.0</v>
      </c>
      <c r="L1865" s="7" t="s">
        <v>30</v>
      </c>
      <c r="M1865" s="3"/>
      <c r="N1865" s="3"/>
      <c r="O1865" s="3"/>
      <c r="P1865" s="3"/>
      <c r="Q1865" s="3"/>
      <c r="R1865" s="3"/>
    </row>
    <row r="1866" ht="15.75" customHeight="1">
      <c r="A1866" s="4" t="s">
        <v>8664</v>
      </c>
      <c r="B1866" s="4" t="s">
        <v>8665</v>
      </c>
      <c r="C1866" s="3"/>
      <c r="D1866" s="3"/>
      <c r="E1866" s="4" t="s">
        <v>8666</v>
      </c>
      <c r="F1866" s="9" t="s">
        <v>8667</v>
      </c>
      <c r="G1866" s="4" t="s">
        <v>260</v>
      </c>
      <c r="H1866" s="4" t="s">
        <v>261</v>
      </c>
      <c r="I1866" s="4" t="s">
        <v>262</v>
      </c>
      <c r="J1866" s="4" t="s">
        <v>149</v>
      </c>
      <c r="K1866" s="10">
        <v>2007.0</v>
      </c>
      <c r="L1866" s="3"/>
      <c r="M1866" s="4" t="s">
        <v>263</v>
      </c>
      <c r="N1866" s="3"/>
      <c r="O1866" s="3"/>
      <c r="P1866" s="4" t="s">
        <v>8</v>
      </c>
      <c r="Q1866" s="4" t="s">
        <v>264</v>
      </c>
      <c r="R1866" s="3"/>
    </row>
    <row r="1867" ht="15.75" customHeight="1">
      <c r="A1867" s="4" t="s">
        <v>8668</v>
      </c>
      <c r="B1867" s="4" t="s">
        <v>8669</v>
      </c>
      <c r="C1867" s="3"/>
      <c r="D1867" s="3"/>
      <c r="E1867" s="4" t="s">
        <v>8670</v>
      </c>
      <c r="F1867" s="3"/>
      <c r="G1867" s="4" t="s">
        <v>260</v>
      </c>
      <c r="H1867" s="4" t="s">
        <v>261</v>
      </c>
      <c r="I1867" s="4" t="s">
        <v>8671</v>
      </c>
      <c r="J1867" s="4" t="s">
        <v>377</v>
      </c>
      <c r="K1867" s="10">
        <v>2006.0</v>
      </c>
      <c r="L1867" s="3"/>
      <c r="M1867" s="4" t="s">
        <v>263</v>
      </c>
      <c r="N1867" s="3"/>
      <c r="O1867" s="3"/>
      <c r="P1867" s="4" t="s">
        <v>8</v>
      </c>
      <c r="Q1867" s="4" t="s">
        <v>8672</v>
      </c>
      <c r="R1867" s="3"/>
    </row>
    <row r="1868" ht="15.75" customHeight="1">
      <c r="A1868" s="4" t="s">
        <v>8673</v>
      </c>
      <c r="B1868" s="4" t="s">
        <v>8674</v>
      </c>
      <c r="C1868" s="3"/>
      <c r="D1868" s="3"/>
      <c r="E1868" s="4" t="s">
        <v>33</v>
      </c>
      <c r="F1868" s="9" t="str">
        <f>"https://doi.org/"&amp;M1868</f>
        <v>https://doi.org/10.3109/10826089809059341</v>
      </c>
      <c r="G1868" s="10" t="s">
        <v>83</v>
      </c>
      <c r="H1868" s="10" t="s">
        <v>35</v>
      </c>
      <c r="I1868" s="4" t="s">
        <v>3557</v>
      </c>
      <c r="J1868" s="10" t="s">
        <v>33</v>
      </c>
      <c r="K1868" s="10">
        <v>1998.0</v>
      </c>
      <c r="L1868" s="3"/>
      <c r="M1868" s="4" t="s">
        <v>8675</v>
      </c>
      <c r="N1868" s="3"/>
      <c r="O1868" s="3"/>
      <c r="P1868" s="3"/>
      <c r="Q1868" s="3"/>
      <c r="R1868" s="3"/>
    </row>
    <row r="1869" ht="15.75" customHeight="1">
      <c r="A1869" s="4" t="s">
        <v>8676</v>
      </c>
      <c r="B1869" s="4" t="s">
        <v>8677</v>
      </c>
      <c r="C1869" s="3"/>
      <c r="D1869" s="3"/>
      <c r="E1869" s="4" t="s">
        <v>8678</v>
      </c>
      <c r="F1869" s="9" t="s">
        <v>8679</v>
      </c>
      <c r="G1869" s="4" t="s">
        <v>260</v>
      </c>
      <c r="H1869" s="4" t="s">
        <v>261</v>
      </c>
      <c r="I1869" s="4" t="s">
        <v>3233</v>
      </c>
      <c r="J1869" s="4" t="s">
        <v>341</v>
      </c>
      <c r="K1869" s="10">
        <v>2006.0</v>
      </c>
      <c r="L1869" s="3"/>
      <c r="M1869" s="4" t="s">
        <v>263</v>
      </c>
      <c r="N1869" s="3"/>
      <c r="O1869" s="3"/>
      <c r="P1869" s="4" t="s">
        <v>8</v>
      </c>
      <c r="Q1869" s="4" t="s">
        <v>611</v>
      </c>
      <c r="R1869" s="3"/>
    </row>
    <row r="1870" ht="15.75" customHeight="1">
      <c r="A1870" s="6" t="s">
        <v>8680</v>
      </c>
      <c r="B1870" s="6" t="s">
        <v>8681</v>
      </c>
      <c r="C1870" s="6"/>
      <c r="D1870" s="6"/>
      <c r="E1870" s="17" t="s">
        <v>8682</v>
      </c>
      <c r="F1870" s="7" t="s">
        <v>8683</v>
      </c>
      <c r="G1870" s="8" t="s">
        <v>108</v>
      </c>
      <c r="H1870" s="6" t="s">
        <v>27</v>
      </c>
      <c r="I1870" s="6" t="s">
        <v>8684</v>
      </c>
      <c r="J1870" s="6"/>
      <c r="K1870" s="8">
        <v>2011.0</v>
      </c>
      <c r="L1870" s="7" t="s">
        <v>30</v>
      </c>
      <c r="M1870" s="3"/>
      <c r="N1870" s="3"/>
      <c r="O1870" s="3"/>
      <c r="P1870" s="3"/>
      <c r="Q1870" s="3"/>
      <c r="R1870" s="3"/>
    </row>
    <row r="1871" ht="15.75" customHeight="1">
      <c r="A1871" s="4" t="s">
        <v>8685</v>
      </c>
      <c r="B1871" s="4" t="s">
        <v>8686</v>
      </c>
      <c r="C1871" s="4" t="s">
        <v>8687</v>
      </c>
      <c r="D1871" s="4" t="s">
        <v>8688</v>
      </c>
      <c r="E1871" s="4" t="s">
        <v>8689</v>
      </c>
      <c r="F1871" s="5" t="str">
        <f>HYPERLINK("http://dx.doi.org/10.1016/j.biopsych.2014.06.018","http://dx.doi.org/10.1016/j.biopsych.2014.06.018")</f>
        <v>http://dx.doi.org/10.1016/j.biopsych.2014.06.018</v>
      </c>
      <c r="G1871" s="3"/>
      <c r="H1871" s="3"/>
      <c r="I1871" s="3"/>
      <c r="J1871" s="3"/>
      <c r="K1871" s="3"/>
      <c r="L1871" s="3"/>
      <c r="M1871" s="3"/>
      <c r="N1871" s="3"/>
      <c r="O1871" s="3"/>
      <c r="P1871" s="3"/>
      <c r="Q1871" s="3"/>
      <c r="R1871" s="3"/>
    </row>
    <row r="1872" ht="15.75" customHeight="1">
      <c r="A1872" s="6" t="s">
        <v>8690</v>
      </c>
      <c r="B1872" s="6" t="s">
        <v>8691</v>
      </c>
      <c r="C1872" s="6"/>
      <c r="D1872" s="6"/>
      <c r="E1872" s="6" t="s">
        <v>8692</v>
      </c>
      <c r="F1872" s="7" t="s">
        <v>4886</v>
      </c>
      <c r="G1872" s="8" t="s">
        <v>48</v>
      </c>
      <c r="H1872" s="6" t="s">
        <v>27</v>
      </c>
      <c r="I1872" s="6" t="s">
        <v>8693</v>
      </c>
      <c r="J1872" s="6" t="s">
        <v>149</v>
      </c>
      <c r="K1872" s="8">
        <v>2016.0</v>
      </c>
      <c r="L1872" s="7" t="s">
        <v>30</v>
      </c>
      <c r="M1872" s="6"/>
      <c r="N1872" s="6"/>
      <c r="O1872" s="6"/>
      <c r="P1872" s="6"/>
      <c r="Q1872" s="14"/>
      <c r="R1872" s="3"/>
    </row>
    <row r="1873" ht="15.75" customHeight="1">
      <c r="A1873" s="4" t="s">
        <v>8694</v>
      </c>
      <c r="B1873" s="4" t="s">
        <v>8695</v>
      </c>
      <c r="C1873" s="4" t="s">
        <v>8696</v>
      </c>
      <c r="D1873" s="4" t="s">
        <v>8697</v>
      </c>
      <c r="E1873" s="4" t="s">
        <v>8698</v>
      </c>
      <c r="F1873" s="5" t="str">
        <f>HYPERLINK("http://dx.doi.org/10.1016/0376-8716(95)01161-6","http://dx.doi.org/10.1016/0376-8716(95)01161-6")</f>
        <v>http://dx.doi.org/10.1016/0376-8716(95)01161-6</v>
      </c>
      <c r="G1873" s="3"/>
      <c r="H1873" s="3"/>
      <c r="I1873" s="3"/>
      <c r="J1873" s="3"/>
      <c r="K1873" s="3"/>
      <c r="L1873" s="3"/>
      <c r="M1873" s="3"/>
      <c r="N1873" s="3"/>
      <c r="O1873" s="3"/>
      <c r="P1873" s="3"/>
      <c r="Q1873" s="3"/>
      <c r="R1873" s="3"/>
    </row>
    <row r="1874" ht="15.75" customHeight="1">
      <c r="A1874" s="6" t="s">
        <v>8699</v>
      </c>
      <c r="B1874" s="6" t="s">
        <v>8700</v>
      </c>
      <c r="C1874" s="6"/>
      <c r="D1874" s="6"/>
      <c r="E1874" s="6" t="s">
        <v>8701</v>
      </c>
      <c r="F1874" s="7" t="s">
        <v>8702</v>
      </c>
      <c r="G1874" s="8" t="s">
        <v>108</v>
      </c>
      <c r="H1874" s="6" t="s">
        <v>27</v>
      </c>
      <c r="I1874" s="6" t="s">
        <v>8703</v>
      </c>
      <c r="J1874" s="6" t="s">
        <v>29</v>
      </c>
      <c r="K1874" s="8">
        <v>2021.0</v>
      </c>
      <c r="L1874" s="7" t="s">
        <v>30</v>
      </c>
      <c r="M1874" s="14"/>
      <c r="N1874" s="6"/>
      <c r="O1874" s="6"/>
      <c r="P1874" s="6"/>
      <c r="Q1874" s="3"/>
      <c r="R1874" s="3"/>
    </row>
    <row r="1875" ht="15.75" customHeight="1">
      <c r="A1875" s="6" t="s">
        <v>8704</v>
      </c>
      <c r="B1875" s="6" t="s">
        <v>8705</v>
      </c>
      <c r="C1875" s="6"/>
      <c r="D1875" s="6"/>
      <c r="E1875" s="6" t="s">
        <v>8706</v>
      </c>
      <c r="F1875" s="7" t="s">
        <v>8707</v>
      </c>
      <c r="G1875" s="8" t="s">
        <v>108</v>
      </c>
      <c r="H1875" s="6" t="s">
        <v>27</v>
      </c>
      <c r="I1875" s="6" t="s">
        <v>8708</v>
      </c>
      <c r="J1875" s="6" t="s">
        <v>29</v>
      </c>
      <c r="K1875" s="8">
        <v>2021.0</v>
      </c>
      <c r="L1875" s="13" t="s">
        <v>30</v>
      </c>
      <c r="M1875" s="6"/>
      <c r="N1875" s="6"/>
      <c r="O1875" s="6"/>
      <c r="P1875" s="6"/>
      <c r="Q1875" s="3"/>
      <c r="R1875" s="6"/>
    </row>
    <row r="1876" ht="15.75" customHeight="1">
      <c r="A1876" s="6" t="s">
        <v>8709</v>
      </c>
      <c r="B1876" s="6" t="s">
        <v>8710</v>
      </c>
      <c r="C1876" s="6"/>
      <c r="D1876" s="6"/>
      <c r="E1876" s="6" t="s">
        <v>8711</v>
      </c>
      <c r="F1876" s="3"/>
      <c r="G1876" s="8" t="s">
        <v>41</v>
      </c>
      <c r="H1876" s="6" t="s">
        <v>27</v>
      </c>
      <c r="I1876" s="6" t="s">
        <v>8712</v>
      </c>
      <c r="J1876" s="6" t="s">
        <v>149</v>
      </c>
      <c r="K1876" s="8">
        <v>2017.0</v>
      </c>
      <c r="L1876" s="7" t="s">
        <v>30</v>
      </c>
      <c r="M1876" s="6"/>
      <c r="N1876" s="6"/>
      <c r="O1876" s="6"/>
      <c r="P1876" s="6"/>
      <c r="Q1876" s="6"/>
      <c r="R1876" s="6"/>
    </row>
    <row r="1877" ht="15.75" customHeight="1">
      <c r="A1877" s="6" t="s">
        <v>8713</v>
      </c>
      <c r="B1877" s="6" t="s">
        <v>8714</v>
      </c>
      <c r="C1877" s="6"/>
      <c r="D1877" s="6"/>
      <c r="E1877" s="6" t="s">
        <v>8715</v>
      </c>
      <c r="F1877" s="7" t="s">
        <v>8716</v>
      </c>
      <c r="G1877" s="8" t="s">
        <v>108</v>
      </c>
      <c r="H1877" s="6" t="s">
        <v>27</v>
      </c>
      <c r="I1877" s="6" t="s">
        <v>8717</v>
      </c>
      <c r="J1877" s="6" t="s">
        <v>149</v>
      </c>
      <c r="K1877" s="8">
        <v>2018.0</v>
      </c>
      <c r="L1877" s="7" t="s">
        <v>30</v>
      </c>
      <c r="M1877" s="3"/>
      <c r="N1877" s="3"/>
      <c r="O1877" s="6"/>
      <c r="P1877" s="3"/>
      <c r="Q1877" s="3"/>
      <c r="R1877" s="3"/>
    </row>
    <row r="1878" ht="15.75" customHeight="1">
      <c r="A1878" s="4" t="s">
        <v>8718</v>
      </c>
      <c r="B1878" s="4" t="s">
        <v>8719</v>
      </c>
      <c r="C1878" s="3"/>
      <c r="D1878" s="3"/>
      <c r="E1878" s="4" t="s">
        <v>8720</v>
      </c>
      <c r="F1878" s="9" t="s">
        <v>8721</v>
      </c>
      <c r="G1878" s="4" t="s">
        <v>260</v>
      </c>
      <c r="H1878" s="4" t="s">
        <v>261</v>
      </c>
      <c r="I1878" s="4" t="s">
        <v>262</v>
      </c>
      <c r="J1878" s="4" t="s">
        <v>149</v>
      </c>
      <c r="K1878" s="10">
        <v>2007.0</v>
      </c>
      <c r="L1878" s="3"/>
      <c r="M1878" s="4" t="s">
        <v>263</v>
      </c>
      <c r="N1878" s="3"/>
      <c r="O1878" s="3"/>
      <c r="P1878" s="4" t="s">
        <v>8</v>
      </c>
      <c r="Q1878" s="4" t="s">
        <v>264</v>
      </c>
      <c r="R1878" s="3"/>
    </row>
    <row r="1879" ht="15.75" customHeight="1">
      <c r="A1879" s="6" t="s">
        <v>8722</v>
      </c>
      <c r="B1879" s="6" t="s">
        <v>8723</v>
      </c>
      <c r="C1879" s="6"/>
      <c r="D1879" s="6"/>
      <c r="E1879" s="6" t="s">
        <v>8724</v>
      </c>
      <c r="F1879" s="7" t="s">
        <v>8725</v>
      </c>
      <c r="G1879" s="8" t="s">
        <v>108</v>
      </c>
      <c r="H1879" s="6" t="s">
        <v>27</v>
      </c>
      <c r="I1879" s="6" t="s">
        <v>8726</v>
      </c>
      <c r="J1879" s="6" t="s">
        <v>231</v>
      </c>
      <c r="K1879" s="8">
        <v>2022.0</v>
      </c>
      <c r="L1879" s="7" t="s">
        <v>30</v>
      </c>
      <c r="M1879" s="6"/>
      <c r="N1879" s="6"/>
      <c r="O1879" s="3"/>
      <c r="P1879" s="6"/>
      <c r="Q1879" s="6"/>
      <c r="R1879" s="6"/>
    </row>
    <row r="1880" ht="15.75" customHeight="1">
      <c r="A1880" s="6" t="s">
        <v>8727</v>
      </c>
      <c r="B1880" s="6" t="s">
        <v>8728</v>
      </c>
      <c r="C1880" s="6"/>
      <c r="D1880" s="6"/>
      <c r="E1880" s="6" t="s">
        <v>8729</v>
      </c>
      <c r="F1880" s="7" t="s">
        <v>8730</v>
      </c>
      <c r="G1880" s="8" t="s">
        <v>108</v>
      </c>
      <c r="H1880" s="6" t="s">
        <v>27</v>
      </c>
      <c r="I1880" s="6" t="s">
        <v>8731</v>
      </c>
      <c r="J1880" s="6" t="s">
        <v>29</v>
      </c>
      <c r="K1880" s="8">
        <v>2022.0</v>
      </c>
      <c r="L1880" s="7" t="s">
        <v>30</v>
      </c>
      <c r="M1880" s="6"/>
      <c r="N1880" s="6"/>
      <c r="O1880" s="3"/>
      <c r="P1880" s="3"/>
      <c r="Q1880" s="6"/>
      <c r="R1880" s="6"/>
    </row>
    <row r="1881" ht="15.75" customHeight="1">
      <c r="A1881" s="6" t="s">
        <v>8732</v>
      </c>
      <c r="B1881" s="6" t="s">
        <v>8733</v>
      </c>
      <c r="C1881" s="6"/>
      <c r="D1881" s="6"/>
      <c r="E1881" s="6" t="s">
        <v>8734</v>
      </c>
      <c r="F1881" s="7" t="s">
        <v>8735</v>
      </c>
      <c r="G1881" s="8" t="s">
        <v>108</v>
      </c>
      <c r="H1881" s="6" t="s">
        <v>27</v>
      </c>
      <c r="I1881" s="6" t="s">
        <v>8736</v>
      </c>
      <c r="J1881" s="3"/>
      <c r="K1881" s="8">
        <v>2022.0</v>
      </c>
      <c r="L1881" s="13" t="s">
        <v>30</v>
      </c>
      <c r="M1881" s="6"/>
      <c r="N1881" s="6"/>
      <c r="O1881" s="6"/>
      <c r="P1881" s="3"/>
      <c r="Q1881" s="6"/>
      <c r="R1881" s="3"/>
    </row>
    <row r="1882" ht="15.75" customHeight="1">
      <c r="A1882" s="6" t="s">
        <v>8737</v>
      </c>
      <c r="B1882" s="6" t="s">
        <v>8738</v>
      </c>
      <c r="C1882" s="6"/>
      <c r="D1882" s="6"/>
      <c r="E1882" s="6" t="s">
        <v>8739</v>
      </c>
      <c r="F1882" s="7" t="s">
        <v>8740</v>
      </c>
      <c r="G1882" s="8" t="s">
        <v>108</v>
      </c>
      <c r="H1882" s="6" t="s">
        <v>27</v>
      </c>
      <c r="I1882" s="6" t="s">
        <v>8741</v>
      </c>
      <c r="J1882" s="6" t="s">
        <v>231</v>
      </c>
      <c r="K1882" s="8">
        <v>2023.0</v>
      </c>
      <c r="L1882" s="7" t="s">
        <v>30</v>
      </c>
      <c r="M1882" s="6"/>
      <c r="N1882" s="6"/>
      <c r="O1882" s="6"/>
      <c r="P1882" s="6"/>
      <c r="Q1882" s="6"/>
      <c r="R1882" s="3"/>
    </row>
    <row r="1883" ht="15.75" customHeight="1">
      <c r="A1883" s="6" t="s">
        <v>8742</v>
      </c>
      <c r="B1883" s="6" t="s">
        <v>8743</v>
      </c>
      <c r="C1883" s="6"/>
      <c r="D1883" s="6"/>
      <c r="E1883" s="6" t="s">
        <v>8744</v>
      </c>
      <c r="F1883" s="7" t="s">
        <v>8745</v>
      </c>
      <c r="G1883" s="8" t="s">
        <v>108</v>
      </c>
      <c r="H1883" s="6" t="s">
        <v>27</v>
      </c>
      <c r="I1883" s="6" t="s">
        <v>8746</v>
      </c>
      <c r="J1883" s="6" t="s">
        <v>29</v>
      </c>
      <c r="K1883" s="8">
        <v>2023.0</v>
      </c>
      <c r="L1883" s="7" t="s">
        <v>30</v>
      </c>
      <c r="M1883" s="6"/>
      <c r="N1883" s="6"/>
      <c r="O1883" s="3"/>
      <c r="P1883" s="3"/>
      <c r="Q1883" s="6"/>
      <c r="R1883" s="6"/>
    </row>
    <row r="1884" ht="15.75" customHeight="1">
      <c r="A1884" s="4" t="s">
        <v>8747</v>
      </c>
      <c r="B1884" s="4" t="s">
        <v>8748</v>
      </c>
      <c r="C1884" s="3"/>
      <c r="D1884" s="3"/>
      <c r="E1884" s="4" t="s">
        <v>33</v>
      </c>
      <c r="F1884" s="9" t="str">
        <f>"https://doi.org/"&amp;M1884</f>
        <v>https://doi.org/10.1371/journal.pone.0195185</v>
      </c>
      <c r="G1884" s="10" t="s">
        <v>83</v>
      </c>
      <c r="H1884" s="10" t="s">
        <v>35</v>
      </c>
      <c r="I1884" s="4" t="s">
        <v>507</v>
      </c>
      <c r="J1884" s="10" t="s">
        <v>33</v>
      </c>
      <c r="K1884" s="10">
        <v>2018.0</v>
      </c>
      <c r="L1884" s="3"/>
      <c r="M1884" s="4" t="s">
        <v>8749</v>
      </c>
      <c r="N1884" s="3"/>
      <c r="O1884" s="3"/>
      <c r="P1884" s="3"/>
      <c r="Q1884" s="3"/>
      <c r="R1884" s="3"/>
    </row>
    <row r="1885" ht="15.75" customHeight="1">
      <c r="A1885" s="4" t="s">
        <v>8750</v>
      </c>
      <c r="B1885" s="4" t="s">
        <v>8751</v>
      </c>
      <c r="C1885" s="3"/>
      <c r="D1885" s="3"/>
      <c r="E1885" s="4" t="s">
        <v>8752</v>
      </c>
      <c r="F1885" s="9" t="s">
        <v>8753</v>
      </c>
      <c r="G1885" s="4" t="s">
        <v>41</v>
      </c>
      <c r="H1885" s="4" t="s">
        <v>261</v>
      </c>
      <c r="I1885" s="4" t="s">
        <v>582</v>
      </c>
      <c r="J1885" s="4" t="s">
        <v>149</v>
      </c>
      <c r="K1885" s="10">
        <v>2005.0</v>
      </c>
      <c r="L1885" s="3"/>
      <c r="M1885" s="4" t="s">
        <v>263</v>
      </c>
      <c r="N1885" s="3"/>
      <c r="O1885" s="3"/>
      <c r="P1885" s="4" t="s">
        <v>8</v>
      </c>
      <c r="Q1885" s="18" t="s">
        <v>264</v>
      </c>
      <c r="R1885" s="3"/>
    </row>
    <row r="1886" ht="15.75" customHeight="1">
      <c r="A1886" s="6" t="s">
        <v>8754</v>
      </c>
      <c r="B1886" s="6" t="s">
        <v>8755</v>
      </c>
      <c r="C1886" s="6"/>
      <c r="D1886" s="6"/>
      <c r="E1886" s="6" t="s">
        <v>8756</v>
      </c>
      <c r="F1886" s="7" t="s">
        <v>8757</v>
      </c>
      <c r="G1886" s="8" t="s">
        <v>108</v>
      </c>
      <c r="H1886" s="6" t="s">
        <v>27</v>
      </c>
      <c r="I1886" s="6" t="s">
        <v>8758</v>
      </c>
      <c r="J1886" s="6" t="s">
        <v>231</v>
      </c>
      <c r="K1886" s="8">
        <v>2016.0</v>
      </c>
      <c r="L1886" s="7" t="s">
        <v>30</v>
      </c>
      <c r="M1886" s="3"/>
      <c r="N1886" s="6"/>
      <c r="O1886" s="6"/>
      <c r="P1886" s="6"/>
      <c r="Q1886" s="6"/>
      <c r="R1886" s="6"/>
    </row>
    <row r="1887" ht="15.75" customHeight="1">
      <c r="A1887" s="6" t="s">
        <v>8759</v>
      </c>
      <c r="B1887" s="6" t="s">
        <v>8760</v>
      </c>
      <c r="C1887" s="6"/>
      <c r="D1887" s="6"/>
      <c r="E1887" s="6" t="s">
        <v>8761</v>
      </c>
      <c r="F1887" s="7" t="s">
        <v>8762</v>
      </c>
      <c r="G1887" s="8" t="s">
        <v>108</v>
      </c>
      <c r="H1887" s="6" t="s">
        <v>27</v>
      </c>
      <c r="I1887" s="6" t="s">
        <v>8763</v>
      </c>
      <c r="J1887" s="6" t="s">
        <v>149</v>
      </c>
      <c r="K1887" s="8">
        <v>2022.0</v>
      </c>
      <c r="L1887" s="13" t="s">
        <v>30</v>
      </c>
      <c r="M1887" s="3"/>
      <c r="N1887" s="3"/>
      <c r="O1887" s="3"/>
      <c r="P1887" s="3"/>
      <c r="Q1887" s="3"/>
      <c r="R1887" s="3"/>
    </row>
    <row r="1888" ht="15.75" customHeight="1">
      <c r="A1888" s="6" t="s">
        <v>8764</v>
      </c>
      <c r="B1888" s="6" t="s">
        <v>8765</v>
      </c>
      <c r="C1888" s="6"/>
      <c r="D1888" s="6"/>
      <c r="E1888" s="6" t="s">
        <v>8766</v>
      </c>
      <c r="F1888" s="7" t="s">
        <v>8767</v>
      </c>
      <c r="G1888" s="8" t="s">
        <v>108</v>
      </c>
      <c r="H1888" s="6" t="s">
        <v>27</v>
      </c>
      <c r="I1888" s="6" t="s">
        <v>8768</v>
      </c>
      <c r="J1888" s="6" t="s">
        <v>149</v>
      </c>
      <c r="K1888" s="8">
        <v>2022.0</v>
      </c>
      <c r="L1888" s="13" t="s">
        <v>30</v>
      </c>
      <c r="M1888" s="3"/>
      <c r="N1888" s="3"/>
      <c r="O1888" s="3"/>
      <c r="P1888" s="3"/>
      <c r="Q1888" s="3"/>
      <c r="R1888" s="3"/>
    </row>
    <row r="1889" ht="15.75" customHeight="1">
      <c r="A1889" s="6" t="s">
        <v>8769</v>
      </c>
      <c r="B1889" s="6" t="s">
        <v>8770</v>
      </c>
      <c r="C1889" s="6"/>
      <c r="D1889" s="6"/>
      <c r="E1889" s="6" t="s">
        <v>8771</v>
      </c>
      <c r="F1889" s="7" t="s">
        <v>8772</v>
      </c>
      <c r="G1889" s="8" t="s">
        <v>108</v>
      </c>
      <c r="H1889" s="6" t="s">
        <v>27</v>
      </c>
      <c r="I1889" s="6" t="s">
        <v>8773</v>
      </c>
      <c r="J1889" s="6" t="s">
        <v>149</v>
      </c>
      <c r="K1889" s="8">
        <v>2022.0</v>
      </c>
      <c r="L1889" s="7" t="s">
        <v>30</v>
      </c>
      <c r="M1889" s="6"/>
      <c r="N1889" s="6"/>
      <c r="O1889" s="3"/>
      <c r="P1889" s="3"/>
      <c r="Q1889" s="3"/>
      <c r="R1889" s="3"/>
    </row>
    <row r="1890" ht="15.75" customHeight="1">
      <c r="A1890" s="4" t="s">
        <v>8774</v>
      </c>
      <c r="B1890" s="4" t="s">
        <v>8775</v>
      </c>
      <c r="C1890" s="3"/>
      <c r="D1890" s="3"/>
      <c r="E1890" s="4" t="s">
        <v>33</v>
      </c>
      <c r="F1890" s="9" t="str">
        <f>"https://doi.org/"&amp;M1890</f>
        <v>https://doi.org/10.1111/add.15954</v>
      </c>
      <c r="G1890" s="10" t="s">
        <v>34</v>
      </c>
      <c r="H1890" s="10" t="s">
        <v>35</v>
      </c>
      <c r="I1890" s="4" t="s">
        <v>8776</v>
      </c>
      <c r="J1890" s="4" t="s">
        <v>33</v>
      </c>
      <c r="K1890" s="10">
        <v>2022.0</v>
      </c>
      <c r="L1890" s="4" t="s">
        <v>8777</v>
      </c>
      <c r="M1890" s="4" t="s">
        <v>8778</v>
      </c>
      <c r="N1890" s="3"/>
      <c r="O1890" s="3"/>
      <c r="P1890" s="3"/>
      <c r="Q1890" s="3"/>
      <c r="R1890" s="3"/>
    </row>
    <row r="1891" ht="15.75" customHeight="1">
      <c r="A1891" s="6" t="s">
        <v>8779</v>
      </c>
      <c r="B1891" s="6" t="s">
        <v>8780</v>
      </c>
      <c r="C1891" s="6"/>
      <c r="D1891" s="6"/>
      <c r="E1891" s="6" t="s">
        <v>8781</v>
      </c>
      <c r="F1891" s="7" t="s">
        <v>8782</v>
      </c>
      <c r="G1891" s="8" t="s">
        <v>108</v>
      </c>
      <c r="H1891" s="6" t="s">
        <v>27</v>
      </c>
      <c r="I1891" s="6" t="s">
        <v>8783</v>
      </c>
      <c r="J1891" s="6" t="s">
        <v>29</v>
      </c>
      <c r="K1891" s="8">
        <v>2006.0</v>
      </c>
      <c r="L1891" s="7" t="s">
        <v>30</v>
      </c>
      <c r="M1891" s="6"/>
      <c r="N1891" s="3"/>
      <c r="O1891" s="3"/>
      <c r="P1891" s="3"/>
      <c r="Q1891" s="3"/>
      <c r="R1891" s="3"/>
    </row>
    <row r="1892" ht="15.75" customHeight="1">
      <c r="A1892" s="6" t="s">
        <v>8784</v>
      </c>
      <c r="B1892" s="6" t="s">
        <v>8785</v>
      </c>
      <c r="C1892" s="6"/>
      <c r="D1892" s="6"/>
      <c r="E1892" s="6" t="s">
        <v>8786</v>
      </c>
      <c r="F1892" s="7" t="s">
        <v>8787</v>
      </c>
      <c r="G1892" s="8" t="s">
        <v>108</v>
      </c>
      <c r="H1892" s="6" t="s">
        <v>27</v>
      </c>
      <c r="I1892" s="6" t="s">
        <v>6510</v>
      </c>
      <c r="J1892" s="6" t="s">
        <v>149</v>
      </c>
      <c r="K1892" s="8">
        <v>2020.0</v>
      </c>
      <c r="L1892" s="7" t="s">
        <v>30</v>
      </c>
      <c r="M1892" s="6"/>
      <c r="N1892" s="6"/>
      <c r="O1892" s="3"/>
      <c r="P1892" s="3"/>
      <c r="Q1892" s="3"/>
      <c r="R1892" s="3"/>
    </row>
    <row r="1893" ht="15.75" customHeight="1">
      <c r="A1893" s="4" t="s">
        <v>8788</v>
      </c>
      <c r="B1893" s="4" t="s">
        <v>8789</v>
      </c>
      <c r="C1893" s="3"/>
      <c r="D1893" s="3"/>
      <c r="E1893" s="4" t="s">
        <v>8790</v>
      </c>
      <c r="F1893" s="9" t="s">
        <v>8791</v>
      </c>
      <c r="G1893" s="4" t="s">
        <v>260</v>
      </c>
      <c r="H1893" s="4" t="s">
        <v>261</v>
      </c>
      <c r="I1893" s="4" t="s">
        <v>8792</v>
      </c>
      <c r="J1893" s="4" t="s">
        <v>295</v>
      </c>
      <c r="K1893" s="10">
        <v>2014.0</v>
      </c>
      <c r="L1893" s="3"/>
      <c r="M1893" s="4" t="s">
        <v>263</v>
      </c>
      <c r="N1893" s="3"/>
      <c r="O1893" s="3"/>
      <c r="P1893" s="4" t="s">
        <v>8</v>
      </c>
      <c r="Q1893" s="4" t="s">
        <v>695</v>
      </c>
      <c r="R1893" s="3"/>
    </row>
    <row r="1894" ht="15.75" customHeight="1">
      <c r="A1894" s="6" t="s">
        <v>8793</v>
      </c>
      <c r="B1894" s="6" t="s">
        <v>8794</v>
      </c>
      <c r="C1894" s="6"/>
      <c r="D1894" s="6"/>
      <c r="E1894" s="6" t="s">
        <v>8795</v>
      </c>
      <c r="F1894" s="7" t="s">
        <v>8796</v>
      </c>
      <c r="G1894" s="8" t="s">
        <v>108</v>
      </c>
      <c r="H1894" s="6" t="s">
        <v>27</v>
      </c>
      <c r="I1894" s="6" t="s">
        <v>8797</v>
      </c>
      <c r="J1894" s="6" t="s">
        <v>149</v>
      </c>
      <c r="K1894" s="8">
        <v>2021.0</v>
      </c>
      <c r="L1894" s="7" t="s">
        <v>30</v>
      </c>
      <c r="M1894" s="6"/>
      <c r="N1894" s="6"/>
      <c r="O1894" s="6"/>
      <c r="P1894" s="6"/>
      <c r="Q1894" s="6"/>
      <c r="R1894" s="6"/>
    </row>
    <row r="1895" ht="15.75" customHeight="1">
      <c r="A1895" s="6" t="s">
        <v>8798</v>
      </c>
      <c r="B1895" s="6" t="s">
        <v>8799</v>
      </c>
      <c r="C1895" s="6"/>
      <c r="D1895" s="6"/>
      <c r="E1895" s="6" t="s">
        <v>8800</v>
      </c>
      <c r="F1895" s="7" t="s">
        <v>8801</v>
      </c>
      <c r="G1895" s="8" t="s">
        <v>108</v>
      </c>
      <c r="H1895" s="6" t="s">
        <v>27</v>
      </c>
      <c r="I1895" s="6" t="s">
        <v>8802</v>
      </c>
      <c r="J1895" s="6" t="s">
        <v>341</v>
      </c>
      <c r="K1895" s="8">
        <v>2023.0</v>
      </c>
      <c r="L1895" s="7" t="s">
        <v>30</v>
      </c>
      <c r="M1895" s="6"/>
      <c r="N1895" s="3"/>
      <c r="O1895" s="6"/>
      <c r="P1895" s="6"/>
      <c r="Q1895" s="3"/>
      <c r="R1895" s="6"/>
    </row>
    <row r="1896" ht="15.75" customHeight="1">
      <c r="A1896" s="4" t="s">
        <v>8803</v>
      </c>
      <c r="B1896" s="4" t="s">
        <v>8804</v>
      </c>
      <c r="C1896" s="4" t="s">
        <v>8805</v>
      </c>
      <c r="D1896" s="4" t="s">
        <v>8806</v>
      </c>
      <c r="E1896" s="4" t="s">
        <v>8807</v>
      </c>
      <c r="F1896" s="5" t="str">
        <f>HYPERLINK("http://dx.doi.org/10.1111/dar.13095","http://dx.doi.org/10.1111/dar.13095")</f>
        <v>http://dx.doi.org/10.1111/dar.13095</v>
      </c>
      <c r="G1896" s="3"/>
      <c r="H1896" s="3"/>
      <c r="I1896" s="3"/>
      <c r="J1896" s="3"/>
      <c r="K1896" s="3"/>
      <c r="L1896" s="3"/>
      <c r="M1896" s="3"/>
      <c r="N1896" s="3"/>
      <c r="O1896" s="3"/>
      <c r="P1896" s="3"/>
      <c r="Q1896" s="3"/>
      <c r="R1896" s="3"/>
    </row>
    <row r="1897" ht="15.75" customHeight="1">
      <c r="A1897" s="4" t="s">
        <v>8808</v>
      </c>
      <c r="B1897" s="4" t="s">
        <v>8809</v>
      </c>
      <c r="C1897" s="3"/>
      <c r="D1897" s="3"/>
      <c r="E1897" s="4" t="s">
        <v>8810</v>
      </c>
      <c r="F1897" s="9" t="s">
        <v>8811</v>
      </c>
      <c r="G1897" s="4" t="s">
        <v>260</v>
      </c>
      <c r="H1897" s="4" t="s">
        <v>261</v>
      </c>
      <c r="I1897" s="4" t="s">
        <v>5082</v>
      </c>
      <c r="J1897" s="4" t="s">
        <v>488</v>
      </c>
      <c r="K1897" s="10">
        <v>2012.0</v>
      </c>
      <c r="L1897" s="3"/>
      <c r="M1897" s="4" t="s">
        <v>263</v>
      </c>
      <c r="N1897" s="3"/>
      <c r="O1897" s="3"/>
      <c r="P1897" s="4" t="s">
        <v>8</v>
      </c>
      <c r="Q1897" s="4" t="s">
        <v>489</v>
      </c>
      <c r="R1897" s="3"/>
    </row>
    <row r="1898" ht="15.75" customHeight="1">
      <c r="A1898" s="4" t="s">
        <v>8812</v>
      </c>
      <c r="B1898" s="4" t="s">
        <v>8813</v>
      </c>
      <c r="C1898" s="3"/>
      <c r="D1898" s="3"/>
      <c r="E1898" s="4" t="s">
        <v>33</v>
      </c>
      <c r="F1898" s="9" t="str">
        <f>"https://doi.org/"&amp;M1898</f>
        <v>https://doi.org/10.1515/hmbci-2017-0080</v>
      </c>
      <c r="G1898" s="10" t="s">
        <v>34</v>
      </c>
      <c r="H1898" s="10" t="s">
        <v>35</v>
      </c>
      <c r="I1898" s="4" t="s">
        <v>8814</v>
      </c>
      <c r="J1898" s="4" t="s">
        <v>33</v>
      </c>
      <c r="K1898" s="10">
        <v>2018.0</v>
      </c>
      <c r="L1898" s="3"/>
      <c r="M1898" s="4" t="s">
        <v>8815</v>
      </c>
      <c r="N1898" s="3"/>
      <c r="O1898" s="3"/>
      <c r="P1898" s="3"/>
      <c r="Q1898" s="3"/>
      <c r="R1898" s="3"/>
    </row>
    <row r="1899" ht="15.75" customHeight="1">
      <c r="A1899" s="4" t="s">
        <v>8816</v>
      </c>
      <c r="B1899" s="4" t="s">
        <v>8817</v>
      </c>
      <c r="C1899" s="3"/>
      <c r="D1899" s="3"/>
      <c r="E1899" s="4" t="s">
        <v>8818</v>
      </c>
      <c r="F1899" s="9" t="s">
        <v>8819</v>
      </c>
      <c r="G1899" s="4" t="s">
        <v>48</v>
      </c>
      <c r="H1899" s="4" t="s">
        <v>261</v>
      </c>
      <c r="I1899" s="4" t="s">
        <v>487</v>
      </c>
      <c r="J1899" s="4" t="s">
        <v>488</v>
      </c>
      <c r="K1899" s="10">
        <v>2018.0</v>
      </c>
      <c r="L1899" s="3"/>
      <c r="M1899" s="4" t="s">
        <v>263</v>
      </c>
      <c r="N1899" s="3"/>
      <c r="O1899" s="3"/>
      <c r="P1899" s="4" t="s">
        <v>8</v>
      </c>
      <c r="Q1899" s="4" t="s">
        <v>489</v>
      </c>
      <c r="R1899" s="3"/>
    </row>
    <row r="1900" ht="15.75" customHeight="1">
      <c r="A1900" s="4" t="s">
        <v>8820</v>
      </c>
      <c r="B1900" s="4" t="s">
        <v>8821</v>
      </c>
      <c r="C1900" s="3"/>
      <c r="D1900" s="3"/>
      <c r="E1900" s="4" t="s">
        <v>8822</v>
      </c>
      <c r="F1900" s="9" t="s">
        <v>8823</v>
      </c>
      <c r="G1900" s="4" t="s">
        <v>260</v>
      </c>
      <c r="H1900" s="4" t="s">
        <v>261</v>
      </c>
      <c r="I1900" s="4" t="s">
        <v>5831</v>
      </c>
      <c r="J1900" s="4" t="s">
        <v>149</v>
      </c>
      <c r="K1900" s="10">
        <v>2006.0</v>
      </c>
      <c r="L1900" s="3"/>
      <c r="M1900" s="4" t="s">
        <v>263</v>
      </c>
      <c r="N1900" s="3"/>
      <c r="O1900" s="3"/>
      <c r="P1900" s="4" t="s">
        <v>8</v>
      </c>
      <c r="Q1900" s="4" t="s">
        <v>264</v>
      </c>
      <c r="R1900" s="3"/>
    </row>
    <row r="1901" ht="15.75" customHeight="1">
      <c r="A1901" s="6" t="s">
        <v>8824</v>
      </c>
      <c r="B1901" s="6" t="s">
        <v>8825</v>
      </c>
      <c r="C1901" s="6"/>
      <c r="D1901" s="6"/>
      <c r="E1901" s="6" t="s">
        <v>8826</v>
      </c>
      <c r="F1901" s="7" t="s">
        <v>8827</v>
      </c>
      <c r="G1901" s="8" t="s">
        <v>108</v>
      </c>
      <c r="H1901" s="6" t="s">
        <v>27</v>
      </c>
      <c r="I1901" s="6" t="s">
        <v>8828</v>
      </c>
      <c r="J1901" s="6" t="s">
        <v>149</v>
      </c>
      <c r="K1901" s="8">
        <v>2020.0</v>
      </c>
      <c r="L1901" s="7" t="s">
        <v>30</v>
      </c>
      <c r="M1901" s="6"/>
      <c r="N1901" s="6"/>
      <c r="O1901" s="3"/>
      <c r="P1901" s="3"/>
      <c r="Q1901" s="3"/>
      <c r="R1901" s="3"/>
    </row>
    <row r="1902" ht="15.75" customHeight="1">
      <c r="A1902" s="6" t="s">
        <v>8829</v>
      </c>
      <c r="B1902" s="6" t="s">
        <v>8830</v>
      </c>
      <c r="C1902" s="6"/>
      <c r="D1902" s="6"/>
      <c r="E1902" s="6" t="s">
        <v>8831</v>
      </c>
      <c r="F1902" s="7" t="s">
        <v>8832</v>
      </c>
      <c r="G1902" s="8" t="s">
        <v>48</v>
      </c>
      <c r="H1902" s="6" t="s">
        <v>27</v>
      </c>
      <c r="I1902" s="6" t="s">
        <v>8833</v>
      </c>
      <c r="J1902" s="6" t="s">
        <v>231</v>
      </c>
      <c r="K1902" s="8">
        <v>2021.0</v>
      </c>
      <c r="L1902" s="7" t="s">
        <v>30</v>
      </c>
      <c r="M1902" s="6"/>
      <c r="N1902" s="6"/>
      <c r="O1902" s="6"/>
      <c r="P1902" s="6"/>
      <c r="Q1902" s="6"/>
      <c r="R1902" s="6"/>
    </row>
    <row r="1903" ht="15.75" customHeight="1">
      <c r="A1903" s="6" t="s">
        <v>8834</v>
      </c>
      <c r="B1903" s="6" t="s">
        <v>8835</v>
      </c>
      <c r="C1903" s="6"/>
      <c r="D1903" s="6"/>
      <c r="E1903" s="6" t="s">
        <v>8836</v>
      </c>
      <c r="F1903" s="7" t="s">
        <v>8837</v>
      </c>
      <c r="G1903" s="8" t="s">
        <v>108</v>
      </c>
      <c r="H1903" s="6" t="s">
        <v>27</v>
      </c>
      <c r="I1903" s="6" t="s">
        <v>8838</v>
      </c>
      <c r="J1903" s="6" t="s">
        <v>29</v>
      </c>
      <c r="K1903" s="8">
        <v>2023.0</v>
      </c>
      <c r="L1903" s="7" t="s">
        <v>30</v>
      </c>
      <c r="M1903" s="6"/>
      <c r="N1903" s="6"/>
      <c r="O1903" s="6"/>
      <c r="P1903" s="6"/>
      <c r="Q1903" s="3"/>
      <c r="R1903" s="6"/>
    </row>
    <row r="1904" ht="15.75" customHeight="1">
      <c r="A1904" s="6" t="s">
        <v>8839</v>
      </c>
      <c r="B1904" s="6" t="s">
        <v>8840</v>
      </c>
      <c r="C1904" s="6"/>
      <c r="D1904" s="6"/>
      <c r="E1904" s="6" t="s">
        <v>8841</v>
      </c>
      <c r="F1904" s="7" t="s">
        <v>8842</v>
      </c>
      <c r="G1904" s="8" t="s">
        <v>108</v>
      </c>
      <c r="H1904" s="6" t="s">
        <v>27</v>
      </c>
      <c r="I1904" s="6" t="s">
        <v>8843</v>
      </c>
      <c r="J1904" s="6" t="s">
        <v>488</v>
      </c>
      <c r="K1904" s="8">
        <v>2021.0</v>
      </c>
      <c r="L1904" s="13" t="s">
        <v>30</v>
      </c>
      <c r="M1904" s="6"/>
      <c r="N1904" s="6"/>
      <c r="O1904" s="6"/>
      <c r="P1904" s="6"/>
      <c r="Q1904" s="3"/>
      <c r="R1904" s="6"/>
    </row>
    <row r="1905" ht="15.75" customHeight="1">
      <c r="A1905" s="6" t="s">
        <v>8844</v>
      </c>
      <c r="B1905" s="6" t="s">
        <v>8845</v>
      </c>
      <c r="C1905" s="6"/>
      <c r="D1905" s="6"/>
      <c r="E1905" s="6" t="s">
        <v>8846</v>
      </c>
      <c r="F1905" s="7" t="s">
        <v>8847</v>
      </c>
      <c r="G1905" s="8" t="s">
        <v>108</v>
      </c>
      <c r="H1905" s="6" t="s">
        <v>27</v>
      </c>
      <c r="I1905" s="6" t="s">
        <v>8848</v>
      </c>
      <c r="J1905" s="6" t="s">
        <v>29</v>
      </c>
      <c r="K1905" s="8">
        <v>2023.0</v>
      </c>
      <c r="L1905" s="7" t="s">
        <v>30</v>
      </c>
      <c r="M1905" s="3"/>
      <c r="N1905" s="6"/>
      <c r="O1905" s="6"/>
      <c r="P1905" s="3"/>
      <c r="Q1905" s="6"/>
      <c r="R1905" s="3"/>
    </row>
    <row r="1906" ht="15.75" customHeight="1">
      <c r="A1906" s="4" t="s">
        <v>8849</v>
      </c>
      <c r="B1906" s="4" t="s">
        <v>8850</v>
      </c>
      <c r="C1906" s="3"/>
      <c r="D1906" s="3"/>
      <c r="E1906" s="10" t="s">
        <v>33</v>
      </c>
      <c r="F1906" s="9" t="str">
        <f>"https://doi.org/"&amp;M1906</f>
        <v>https://doi.org/10.1016/j.schres.2021.07.017</v>
      </c>
      <c r="G1906" s="10" t="s">
        <v>41</v>
      </c>
      <c r="H1906" s="10" t="s">
        <v>35</v>
      </c>
      <c r="I1906" s="4" t="s">
        <v>8851</v>
      </c>
      <c r="J1906" s="10" t="s">
        <v>33</v>
      </c>
      <c r="K1906" s="10">
        <v>2021.0</v>
      </c>
      <c r="L1906" s="4" t="s">
        <v>33</v>
      </c>
      <c r="M1906" s="4" t="s">
        <v>8852</v>
      </c>
      <c r="N1906" s="11"/>
      <c r="O1906" s="3"/>
      <c r="P1906" s="3"/>
      <c r="Q1906" s="12"/>
      <c r="R1906" s="3"/>
    </row>
    <row r="1907" ht="15.75" customHeight="1">
      <c r="A1907" s="6" t="s">
        <v>8853</v>
      </c>
      <c r="B1907" s="6" t="s">
        <v>8854</v>
      </c>
      <c r="C1907" s="6"/>
      <c r="D1907" s="6"/>
      <c r="E1907" s="6" t="s">
        <v>8855</v>
      </c>
      <c r="F1907" s="7" t="s">
        <v>8856</v>
      </c>
      <c r="G1907" s="8" t="s">
        <v>108</v>
      </c>
      <c r="H1907" s="6" t="s">
        <v>27</v>
      </c>
      <c r="I1907" s="6" t="s">
        <v>8857</v>
      </c>
      <c r="J1907" s="6" t="s">
        <v>149</v>
      </c>
      <c r="K1907" s="8">
        <v>2015.0</v>
      </c>
      <c r="L1907" s="7" t="s">
        <v>30</v>
      </c>
      <c r="M1907" s="6"/>
      <c r="N1907" s="6"/>
      <c r="O1907" s="6"/>
      <c r="P1907" s="6"/>
      <c r="Q1907" s="6"/>
      <c r="R1907" s="6"/>
    </row>
    <row r="1908" ht="15.75" customHeight="1">
      <c r="A1908" s="4" t="s">
        <v>8858</v>
      </c>
      <c r="B1908" s="4" t="s">
        <v>8859</v>
      </c>
      <c r="C1908" s="3"/>
      <c r="D1908" s="3"/>
      <c r="E1908" s="10" t="s">
        <v>33</v>
      </c>
      <c r="F1908" s="9" t="str">
        <f>"https://doi.org/"&amp;M1908</f>
        <v>https://doi.org/10.1080/08897077.2013.812544</v>
      </c>
      <c r="G1908" s="10" t="s">
        <v>41</v>
      </c>
      <c r="H1908" s="10" t="s">
        <v>35</v>
      </c>
      <c r="I1908" s="4" t="s">
        <v>8860</v>
      </c>
      <c r="J1908" s="10" t="s">
        <v>33</v>
      </c>
      <c r="K1908" s="10">
        <v>2014.0</v>
      </c>
      <c r="L1908" s="4" t="s">
        <v>33</v>
      </c>
      <c r="M1908" s="4" t="s">
        <v>8861</v>
      </c>
      <c r="N1908" s="11"/>
      <c r="O1908" s="3"/>
      <c r="P1908" s="3"/>
      <c r="Q1908" s="12"/>
      <c r="R1908" s="3"/>
    </row>
    <row r="1909" ht="15.75" customHeight="1">
      <c r="A1909" s="4" t="s">
        <v>8862</v>
      </c>
      <c r="B1909" s="4" t="s">
        <v>8863</v>
      </c>
      <c r="C1909" s="3"/>
      <c r="D1909" s="3"/>
      <c r="E1909" s="4" t="s">
        <v>8864</v>
      </c>
      <c r="F1909" s="9" t="s">
        <v>8865</v>
      </c>
      <c r="G1909" s="4" t="s">
        <v>260</v>
      </c>
      <c r="H1909" s="4" t="s">
        <v>261</v>
      </c>
      <c r="I1909" s="4" t="s">
        <v>8866</v>
      </c>
      <c r="J1909" s="4" t="s">
        <v>341</v>
      </c>
      <c r="K1909" s="10">
        <v>2018.0</v>
      </c>
      <c r="L1909" s="3"/>
      <c r="M1909" s="4" t="s">
        <v>263</v>
      </c>
      <c r="N1909" s="3"/>
      <c r="O1909" s="3"/>
      <c r="P1909" s="4" t="s">
        <v>8</v>
      </c>
      <c r="Q1909" s="4" t="s">
        <v>371</v>
      </c>
      <c r="R1909" s="3"/>
    </row>
    <row r="1910" ht="15.75" customHeight="1">
      <c r="A1910" s="4" t="s">
        <v>8867</v>
      </c>
      <c r="B1910" s="4" t="s">
        <v>8868</v>
      </c>
      <c r="C1910" s="3"/>
      <c r="D1910" s="3"/>
      <c r="E1910" s="4" t="s">
        <v>8869</v>
      </c>
      <c r="F1910" s="9" t="s">
        <v>8870</v>
      </c>
      <c r="G1910" s="4" t="s">
        <v>214</v>
      </c>
      <c r="H1910" s="4" t="s">
        <v>261</v>
      </c>
      <c r="I1910" s="4" t="s">
        <v>8871</v>
      </c>
      <c r="J1910" s="4" t="s">
        <v>295</v>
      </c>
      <c r="K1910" s="10">
        <v>2022.0</v>
      </c>
      <c r="L1910" s="3"/>
      <c r="M1910" s="4" t="s">
        <v>263</v>
      </c>
      <c r="N1910" s="3"/>
      <c r="O1910" s="3"/>
      <c r="P1910" s="4" t="s">
        <v>8</v>
      </c>
      <c r="Q1910" s="4" t="s">
        <v>2476</v>
      </c>
      <c r="R1910" s="3"/>
    </row>
    <row r="1911" ht="15.75" customHeight="1">
      <c r="A1911" s="6" t="s">
        <v>8872</v>
      </c>
      <c r="B1911" s="6" t="s">
        <v>8873</v>
      </c>
      <c r="C1911" s="6"/>
      <c r="D1911" s="6"/>
      <c r="E1911" s="6" t="s">
        <v>8874</v>
      </c>
      <c r="F1911" s="3"/>
      <c r="G1911" s="8" t="s">
        <v>108</v>
      </c>
      <c r="H1911" s="6" t="s">
        <v>27</v>
      </c>
      <c r="I1911" s="6" t="s">
        <v>1055</v>
      </c>
      <c r="J1911" s="6" t="s">
        <v>149</v>
      </c>
      <c r="K1911" s="8">
        <v>2022.0</v>
      </c>
      <c r="L1911" s="7" t="s">
        <v>30</v>
      </c>
      <c r="M1911" s="6"/>
      <c r="N1911" s="6"/>
      <c r="O1911" s="3"/>
      <c r="P1911" s="3"/>
      <c r="Q1911" s="3"/>
      <c r="R1911" s="3"/>
    </row>
    <row r="1912" ht="15.75" customHeight="1">
      <c r="A1912" s="4" t="s">
        <v>8875</v>
      </c>
      <c r="B1912" s="24" t="s">
        <v>8876</v>
      </c>
      <c r="C1912" s="25"/>
      <c r="D1912" s="25"/>
      <c r="E1912" s="4" t="s">
        <v>8877</v>
      </c>
      <c r="F1912" s="9" t="s">
        <v>8878</v>
      </c>
      <c r="G1912" s="4" t="s">
        <v>48</v>
      </c>
      <c r="H1912" s="4" t="s">
        <v>261</v>
      </c>
      <c r="I1912" s="4" t="s">
        <v>4116</v>
      </c>
      <c r="J1912" s="4" t="s">
        <v>488</v>
      </c>
      <c r="K1912" s="10">
        <v>2014.0</v>
      </c>
      <c r="L1912" s="3"/>
      <c r="M1912" s="4" t="s">
        <v>263</v>
      </c>
      <c r="N1912" s="3"/>
      <c r="O1912" s="3"/>
      <c r="P1912" s="4" t="s">
        <v>8</v>
      </c>
      <c r="Q1912" s="4" t="s">
        <v>489</v>
      </c>
      <c r="R1912" s="3"/>
    </row>
    <row r="1913" ht="15.75" customHeight="1">
      <c r="A1913" s="4" t="s">
        <v>8879</v>
      </c>
      <c r="B1913" s="24" t="s">
        <v>8880</v>
      </c>
      <c r="C1913" s="25"/>
      <c r="D1913" s="25"/>
      <c r="E1913" s="4" t="s">
        <v>8881</v>
      </c>
      <c r="F1913" s="3"/>
      <c r="G1913" s="4" t="s">
        <v>41</v>
      </c>
      <c r="H1913" s="4" t="s">
        <v>261</v>
      </c>
      <c r="I1913" s="3"/>
      <c r="J1913" s="4" t="s">
        <v>295</v>
      </c>
      <c r="K1913" s="10">
        <v>2004.0</v>
      </c>
      <c r="L1913" s="3"/>
      <c r="M1913" s="4" t="s">
        <v>586</v>
      </c>
      <c r="N1913" s="3"/>
      <c r="O1913" s="3"/>
      <c r="P1913" s="4" t="s">
        <v>587</v>
      </c>
      <c r="Q1913" s="18" t="s">
        <v>588</v>
      </c>
      <c r="R1913" s="3"/>
    </row>
    <row r="1914" ht="15.75" customHeight="1">
      <c r="A1914" s="6" t="s">
        <v>8882</v>
      </c>
      <c r="B1914" s="6" t="s">
        <v>8883</v>
      </c>
      <c r="C1914" s="6"/>
      <c r="D1914" s="6"/>
      <c r="E1914" s="6" t="s">
        <v>8884</v>
      </c>
      <c r="F1914" s="7" t="s">
        <v>8885</v>
      </c>
      <c r="G1914" s="8" t="s">
        <v>108</v>
      </c>
      <c r="H1914" s="6" t="s">
        <v>27</v>
      </c>
      <c r="I1914" s="6" t="s">
        <v>8886</v>
      </c>
      <c r="J1914" s="6" t="s">
        <v>341</v>
      </c>
      <c r="K1914" s="8">
        <v>2023.0</v>
      </c>
      <c r="L1914" s="7" t="s">
        <v>30</v>
      </c>
      <c r="M1914" s="6"/>
      <c r="N1914" s="3"/>
      <c r="O1914" s="6"/>
      <c r="P1914" s="3"/>
      <c r="Q1914" s="3"/>
      <c r="R1914" s="3"/>
    </row>
    <row r="1915" ht="15.75" customHeight="1">
      <c r="A1915" s="4" t="s">
        <v>8887</v>
      </c>
      <c r="B1915" s="4" t="s">
        <v>8888</v>
      </c>
      <c r="C1915" s="3"/>
      <c r="D1915" s="3"/>
      <c r="E1915" s="4" t="s">
        <v>8889</v>
      </c>
      <c r="F1915" s="9" t="s">
        <v>8890</v>
      </c>
      <c r="G1915" s="4" t="s">
        <v>41</v>
      </c>
      <c r="H1915" s="4" t="s">
        <v>261</v>
      </c>
      <c r="I1915" s="4" t="s">
        <v>262</v>
      </c>
      <c r="J1915" s="4" t="s">
        <v>149</v>
      </c>
      <c r="K1915" s="10">
        <v>2015.0</v>
      </c>
      <c r="L1915" s="3"/>
      <c r="M1915" s="4" t="s">
        <v>263</v>
      </c>
      <c r="N1915" s="3"/>
      <c r="O1915" s="3"/>
      <c r="P1915" s="4" t="s">
        <v>8</v>
      </c>
      <c r="Q1915" s="18" t="s">
        <v>264</v>
      </c>
      <c r="R1915" s="3"/>
    </row>
    <row r="1916" ht="15.75" customHeight="1">
      <c r="A1916" s="4" t="s">
        <v>8891</v>
      </c>
      <c r="B1916" s="4" t="s">
        <v>8892</v>
      </c>
      <c r="C1916" s="3"/>
      <c r="D1916" s="3"/>
      <c r="E1916" s="4" t="s">
        <v>8893</v>
      </c>
      <c r="F1916" s="9" t="s">
        <v>8894</v>
      </c>
      <c r="G1916" s="4" t="s">
        <v>260</v>
      </c>
      <c r="H1916" s="4" t="s">
        <v>261</v>
      </c>
      <c r="I1916" s="4" t="s">
        <v>262</v>
      </c>
      <c r="J1916" s="4" t="s">
        <v>149</v>
      </c>
      <c r="K1916" s="10">
        <v>2004.0</v>
      </c>
      <c r="L1916" s="3"/>
      <c r="M1916" s="4" t="s">
        <v>263</v>
      </c>
      <c r="N1916" s="3"/>
      <c r="O1916" s="3"/>
      <c r="P1916" s="4" t="s">
        <v>8</v>
      </c>
      <c r="Q1916" s="4" t="s">
        <v>264</v>
      </c>
      <c r="R1916" s="3"/>
    </row>
    <row r="1917" ht="15.75" customHeight="1">
      <c r="A1917" s="6" t="s">
        <v>8895</v>
      </c>
      <c r="B1917" s="6" t="s">
        <v>8896</v>
      </c>
      <c r="C1917" s="6"/>
      <c r="D1917" s="6"/>
      <c r="E1917" s="6" t="s">
        <v>8897</v>
      </c>
      <c r="F1917" s="7" t="s">
        <v>8898</v>
      </c>
      <c r="G1917" s="8" t="s">
        <v>108</v>
      </c>
      <c r="H1917" s="6" t="s">
        <v>27</v>
      </c>
      <c r="I1917" s="6" t="s">
        <v>8899</v>
      </c>
      <c r="J1917" s="6" t="s">
        <v>149</v>
      </c>
      <c r="K1917" s="8">
        <v>2020.0</v>
      </c>
      <c r="L1917" s="7" t="s">
        <v>30</v>
      </c>
      <c r="M1917" s="6"/>
      <c r="N1917" s="6"/>
      <c r="O1917" s="3"/>
      <c r="P1917" s="3"/>
      <c r="Q1917" s="3"/>
      <c r="R1917" s="3"/>
    </row>
    <row r="1918" ht="15.75" customHeight="1">
      <c r="A1918" s="4" t="s">
        <v>8900</v>
      </c>
      <c r="B1918" s="4" t="s">
        <v>8901</v>
      </c>
      <c r="C1918" s="3"/>
      <c r="D1918" s="3"/>
      <c r="E1918" s="4" t="s">
        <v>8902</v>
      </c>
      <c r="F1918" s="9" t="s">
        <v>8903</v>
      </c>
      <c r="G1918" s="4" t="s">
        <v>41</v>
      </c>
      <c r="H1918" s="4" t="s">
        <v>261</v>
      </c>
      <c r="I1918" s="4" t="s">
        <v>407</v>
      </c>
      <c r="J1918" s="4" t="s">
        <v>341</v>
      </c>
      <c r="K1918" s="10">
        <v>2012.0</v>
      </c>
      <c r="L1918" s="3"/>
      <c r="M1918" s="4" t="s">
        <v>263</v>
      </c>
      <c r="N1918" s="3"/>
      <c r="O1918" s="3"/>
      <c r="P1918" s="4" t="s">
        <v>8</v>
      </c>
      <c r="Q1918" s="18" t="s">
        <v>408</v>
      </c>
      <c r="R1918" s="3"/>
    </row>
    <row r="1919" ht="15.75" customHeight="1">
      <c r="A1919" s="6" t="s">
        <v>8904</v>
      </c>
      <c r="B1919" s="6" t="s">
        <v>8905</v>
      </c>
      <c r="C1919" s="6"/>
      <c r="D1919" s="6"/>
      <c r="E1919" s="6" t="s">
        <v>8906</v>
      </c>
      <c r="F1919" s="7" t="s">
        <v>8907</v>
      </c>
      <c r="G1919" s="8" t="s">
        <v>108</v>
      </c>
      <c r="H1919" s="6" t="s">
        <v>27</v>
      </c>
      <c r="I1919" s="6" t="s">
        <v>8908</v>
      </c>
      <c r="J1919" s="6" t="s">
        <v>341</v>
      </c>
      <c r="K1919" s="8">
        <v>2021.0</v>
      </c>
      <c r="L1919" s="7" t="s">
        <v>30</v>
      </c>
      <c r="M1919" s="6"/>
      <c r="N1919" s="6"/>
      <c r="O1919" s="6"/>
      <c r="P1919" s="6"/>
      <c r="Q1919" s="3"/>
      <c r="R1919" s="3"/>
    </row>
    <row r="1920" ht="15.75" customHeight="1">
      <c r="A1920" s="6" t="s">
        <v>8909</v>
      </c>
      <c r="B1920" s="6" t="s">
        <v>8910</v>
      </c>
      <c r="C1920" s="6"/>
      <c r="D1920" s="6"/>
      <c r="E1920" s="6" t="s">
        <v>8911</v>
      </c>
      <c r="F1920" s="7" t="s">
        <v>8912</v>
      </c>
      <c r="G1920" s="8" t="s">
        <v>108</v>
      </c>
      <c r="H1920" s="6" t="s">
        <v>27</v>
      </c>
      <c r="I1920" s="6" t="s">
        <v>8913</v>
      </c>
      <c r="J1920" s="6" t="s">
        <v>149</v>
      </c>
      <c r="K1920" s="8">
        <v>2022.0</v>
      </c>
      <c r="L1920" s="13" t="s">
        <v>30</v>
      </c>
      <c r="M1920" s="3"/>
      <c r="N1920" s="3"/>
      <c r="O1920" s="3"/>
      <c r="P1920" s="3"/>
      <c r="Q1920" s="3"/>
      <c r="R1920" s="3"/>
    </row>
    <row r="1921" ht="15.75" customHeight="1">
      <c r="A1921" s="6" t="s">
        <v>8914</v>
      </c>
      <c r="B1921" s="6" t="s">
        <v>8915</v>
      </c>
      <c r="C1921" s="6"/>
      <c r="D1921" s="6"/>
      <c r="E1921" s="6" t="s">
        <v>8916</v>
      </c>
      <c r="F1921" s="7" t="s">
        <v>8917</v>
      </c>
      <c r="G1921" s="8" t="s">
        <v>108</v>
      </c>
      <c r="H1921" s="6" t="s">
        <v>27</v>
      </c>
      <c r="I1921" s="6" t="s">
        <v>8918</v>
      </c>
      <c r="J1921" s="3"/>
      <c r="K1921" s="8">
        <v>2016.0</v>
      </c>
      <c r="L1921" s="7" t="s">
        <v>30</v>
      </c>
      <c r="M1921" s="3"/>
      <c r="N1921" s="3"/>
      <c r="O1921" s="6"/>
      <c r="P1921" s="3"/>
      <c r="Q1921" s="3"/>
      <c r="R1921" s="3"/>
    </row>
    <row r="1922" ht="15.75" customHeight="1">
      <c r="A1922" s="4" t="s">
        <v>8919</v>
      </c>
      <c r="B1922" s="4" t="s">
        <v>8920</v>
      </c>
      <c r="C1922" s="3"/>
      <c r="D1922" s="3"/>
      <c r="E1922" s="4" t="s">
        <v>8921</v>
      </c>
      <c r="F1922" s="9" t="s">
        <v>8922</v>
      </c>
      <c r="G1922" s="4" t="s">
        <v>26</v>
      </c>
      <c r="H1922" s="4" t="s">
        <v>261</v>
      </c>
      <c r="I1922" s="4" t="s">
        <v>610</v>
      </c>
      <c r="J1922" s="4" t="s">
        <v>295</v>
      </c>
      <c r="K1922" s="10">
        <v>2007.0</v>
      </c>
      <c r="L1922" s="3"/>
      <c r="M1922" s="4" t="s">
        <v>263</v>
      </c>
      <c r="N1922" s="3"/>
      <c r="O1922" s="3"/>
      <c r="P1922" s="4" t="s">
        <v>8</v>
      </c>
      <c r="Q1922" s="4" t="s">
        <v>1661</v>
      </c>
      <c r="R1922" s="3"/>
    </row>
    <row r="1923" ht="15.75" customHeight="1">
      <c r="A1923" s="4" t="s">
        <v>8923</v>
      </c>
      <c r="B1923" s="4" t="s">
        <v>8924</v>
      </c>
      <c r="C1923" s="3"/>
      <c r="D1923" s="3"/>
      <c r="E1923" s="4" t="s">
        <v>8925</v>
      </c>
      <c r="F1923" s="9" t="s">
        <v>8926</v>
      </c>
      <c r="G1923" s="4" t="s">
        <v>26</v>
      </c>
      <c r="H1923" s="4" t="s">
        <v>261</v>
      </c>
      <c r="I1923" s="4" t="s">
        <v>571</v>
      </c>
      <c r="J1923" s="4" t="s">
        <v>341</v>
      </c>
      <c r="K1923" s="10">
        <v>2009.0</v>
      </c>
      <c r="L1923" s="3"/>
      <c r="M1923" s="4" t="s">
        <v>2267</v>
      </c>
      <c r="N1923" s="3"/>
      <c r="O1923" s="3"/>
      <c r="P1923" s="4" t="s">
        <v>8</v>
      </c>
      <c r="Q1923" s="4" t="s">
        <v>572</v>
      </c>
      <c r="R1923" s="3"/>
    </row>
    <row r="1924" ht="15.75" customHeight="1">
      <c r="A1924" s="4" t="s">
        <v>8927</v>
      </c>
      <c r="B1924" s="4" t="s">
        <v>8928</v>
      </c>
      <c r="C1924" s="3"/>
      <c r="D1924" s="3"/>
      <c r="E1924" s="4" t="s">
        <v>8929</v>
      </c>
      <c r="F1924" s="9" t="s">
        <v>8930</v>
      </c>
      <c r="G1924" s="4" t="s">
        <v>260</v>
      </c>
      <c r="H1924" s="4" t="s">
        <v>261</v>
      </c>
      <c r="I1924" s="4" t="s">
        <v>694</v>
      </c>
      <c r="J1924" s="4" t="s">
        <v>295</v>
      </c>
      <c r="K1924" s="10">
        <v>2010.0</v>
      </c>
      <c r="L1924" s="3"/>
      <c r="M1924" s="4" t="s">
        <v>263</v>
      </c>
      <c r="N1924" s="3"/>
      <c r="O1924" s="3"/>
      <c r="P1924" s="4" t="s">
        <v>8</v>
      </c>
      <c r="Q1924" s="4" t="s">
        <v>695</v>
      </c>
      <c r="R1924" s="3"/>
    </row>
    <row r="1925" ht="15.75" customHeight="1">
      <c r="A1925" s="6" t="s">
        <v>8931</v>
      </c>
      <c r="B1925" s="6" t="s">
        <v>8932</v>
      </c>
      <c r="C1925" s="6"/>
      <c r="D1925" s="6"/>
      <c r="E1925" s="6" t="s">
        <v>8933</v>
      </c>
      <c r="F1925" s="7" t="s">
        <v>8934</v>
      </c>
      <c r="G1925" s="8" t="s">
        <v>108</v>
      </c>
      <c r="H1925" s="6" t="s">
        <v>27</v>
      </c>
      <c r="I1925" s="6" t="s">
        <v>8935</v>
      </c>
      <c r="J1925" s="6" t="s">
        <v>149</v>
      </c>
      <c r="K1925" s="8">
        <v>2018.0</v>
      </c>
      <c r="L1925" s="7" t="s">
        <v>30</v>
      </c>
      <c r="M1925" s="3"/>
      <c r="N1925" s="3"/>
      <c r="O1925" s="3"/>
      <c r="P1925" s="3"/>
      <c r="Q1925" s="3"/>
      <c r="R1925" s="3"/>
    </row>
    <row r="1926" ht="15.75" customHeight="1">
      <c r="A1926" s="6" t="s">
        <v>8486</v>
      </c>
      <c r="B1926" s="6" t="s">
        <v>8936</v>
      </c>
      <c r="C1926" s="6"/>
      <c r="D1926" s="6"/>
      <c r="E1926" s="6" t="s">
        <v>8937</v>
      </c>
      <c r="F1926" s="7" t="s">
        <v>8938</v>
      </c>
      <c r="G1926" s="8" t="s">
        <v>108</v>
      </c>
      <c r="H1926" s="6" t="s">
        <v>27</v>
      </c>
      <c r="I1926" s="6" t="s">
        <v>8939</v>
      </c>
      <c r="J1926" s="6"/>
      <c r="K1926" s="8">
        <v>2013.0</v>
      </c>
      <c r="L1926" s="7" t="s">
        <v>30</v>
      </c>
      <c r="M1926" s="3"/>
      <c r="N1926" s="3"/>
      <c r="O1926" s="3"/>
      <c r="P1926" s="3"/>
      <c r="Q1926" s="3"/>
      <c r="R1926" s="3"/>
    </row>
    <row r="1927" ht="15.75" customHeight="1">
      <c r="A1927" s="4" t="s">
        <v>8940</v>
      </c>
      <c r="B1927" s="4" t="s">
        <v>8941</v>
      </c>
      <c r="C1927" s="3"/>
      <c r="D1927" s="3"/>
      <c r="E1927" s="4" t="s">
        <v>8942</v>
      </c>
      <c r="F1927" s="9" t="s">
        <v>8943</v>
      </c>
      <c r="G1927" s="4" t="s">
        <v>260</v>
      </c>
      <c r="H1927" s="4" t="s">
        <v>261</v>
      </c>
      <c r="I1927" s="4" t="s">
        <v>1324</v>
      </c>
      <c r="J1927" s="4" t="s">
        <v>149</v>
      </c>
      <c r="K1927" s="10">
        <v>2016.0</v>
      </c>
      <c r="L1927" s="3"/>
      <c r="M1927" s="4" t="s">
        <v>263</v>
      </c>
      <c r="N1927" s="3"/>
      <c r="O1927" s="3"/>
      <c r="P1927" s="4" t="s">
        <v>8</v>
      </c>
      <c r="Q1927" s="4" t="s">
        <v>264</v>
      </c>
      <c r="R1927" s="3"/>
    </row>
    <row r="1928" ht="15.75" customHeight="1">
      <c r="A1928" s="6" t="s">
        <v>8944</v>
      </c>
      <c r="B1928" s="6" t="s">
        <v>8945</v>
      </c>
      <c r="C1928" s="6"/>
      <c r="D1928" s="6"/>
      <c r="E1928" s="6" t="s">
        <v>8946</v>
      </c>
      <c r="F1928" s="7" t="s">
        <v>8947</v>
      </c>
      <c r="G1928" s="8" t="s">
        <v>108</v>
      </c>
      <c r="H1928" s="6" t="s">
        <v>27</v>
      </c>
      <c r="I1928" s="6" t="s">
        <v>8948</v>
      </c>
      <c r="J1928" s="6" t="s">
        <v>149</v>
      </c>
      <c r="K1928" s="8">
        <v>2017.0</v>
      </c>
      <c r="L1928" s="7" t="s">
        <v>30</v>
      </c>
      <c r="M1928" s="3"/>
      <c r="N1928" s="3"/>
      <c r="O1928" s="3"/>
      <c r="P1928" s="3"/>
      <c r="Q1928" s="3"/>
      <c r="R1928" s="3"/>
    </row>
    <row r="1929" ht="15.75" customHeight="1">
      <c r="A1929" s="6" t="s">
        <v>8949</v>
      </c>
      <c r="B1929" s="6" t="s">
        <v>8950</v>
      </c>
      <c r="C1929" s="6"/>
      <c r="D1929" s="6"/>
      <c r="E1929" s="6" t="s">
        <v>8951</v>
      </c>
      <c r="F1929" s="3"/>
      <c r="G1929" s="8" t="s">
        <v>48</v>
      </c>
      <c r="H1929" s="6" t="s">
        <v>27</v>
      </c>
      <c r="I1929" s="6" t="s">
        <v>8952</v>
      </c>
      <c r="J1929" s="6" t="s">
        <v>149</v>
      </c>
      <c r="K1929" s="8">
        <v>2018.0</v>
      </c>
      <c r="L1929" s="7" t="s">
        <v>30</v>
      </c>
      <c r="M1929" s="6"/>
      <c r="N1929" s="6"/>
      <c r="O1929" s="6"/>
      <c r="P1929" s="6"/>
      <c r="Q1929" s="14"/>
      <c r="R1929" s="3"/>
    </row>
    <row r="1930" ht="15.75" customHeight="1">
      <c r="A1930" s="6" t="s">
        <v>8953</v>
      </c>
      <c r="B1930" s="6" t="s">
        <v>8954</v>
      </c>
      <c r="C1930" s="6"/>
      <c r="D1930" s="6"/>
      <c r="E1930" s="6" t="s">
        <v>8955</v>
      </c>
      <c r="F1930" s="7" t="s">
        <v>8956</v>
      </c>
      <c r="G1930" s="8" t="s">
        <v>108</v>
      </c>
      <c r="H1930" s="6" t="s">
        <v>27</v>
      </c>
      <c r="I1930" s="6" t="s">
        <v>8957</v>
      </c>
      <c r="J1930" s="3"/>
      <c r="K1930" s="8">
        <v>2018.0</v>
      </c>
      <c r="L1930" s="21" t="s">
        <v>30</v>
      </c>
      <c r="M1930" s="3"/>
      <c r="N1930" s="3"/>
      <c r="O1930" s="3"/>
      <c r="P1930" s="3"/>
      <c r="Q1930" s="3"/>
      <c r="R1930" s="3"/>
    </row>
    <row r="1931" ht="15.75" customHeight="1">
      <c r="A1931" s="6" t="s">
        <v>8958</v>
      </c>
      <c r="B1931" s="6" t="s">
        <v>8959</v>
      </c>
      <c r="C1931" s="6"/>
      <c r="D1931" s="6"/>
      <c r="E1931" s="6" t="s">
        <v>8960</v>
      </c>
      <c r="F1931" s="7" t="s">
        <v>8961</v>
      </c>
      <c r="G1931" s="8" t="s">
        <v>108</v>
      </c>
      <c r="H1931" s="6" t="s">
        <v>27</v>
      </c>
      <c r="I1931" s="6" t="s">
        <v>8962</v>
      </c>
      <c r="J1931" s="6" t="s">
        <v>29</v>
      </c>
      <c r="K1931" s="8">
        <v>2017.0</v>
      </c>
      <c r="L1931" s="7" t="s">
        <v>30</v>
      </c>
      <c r="M1931" s="3"/>
      <c r="N1931" s="3"/>
      <c r="O1931" s="6"/>
      <c r="P1931" s="6"/>
      <c r="Q1931" s="6"/>
      <c r="R1931" s="6"/>
    </row>
    <row r="1932" ht="15.75" customHeight="1">
      <c r="A1932" s="4" t="s">
        <v>8963</v>
      </c>
      <c r="B1932" s="4" t="s">
        <v>8964</v>
      </c>
      <c r="C1932" s="3"/>
      <c r="D1932" s="3"/>
      <c r="E1932" s="4" t="s">
        <v>8965</v>
      </c>
      <c r="F1932" s="9" t="s">
        <v>8966</v>
      </c>
      <c r="G1932" s="4" t="s">
        <v>260</v>
      </c>
      <c r="H1932" s="4" t="s">
        <v>261</v>
      </c>
      <c r="I1932" s="4" t="s">
        <v>8967</v>
      </c>
      <c r="J1932" s="4" t="s">
        <v>341</v>
      </c>
      <c r="K1932" s="10">
        <v>2014.0</v>
      </c>
      <c r="L1932" s="3"/>
      <c r="M1932" s="4" t="s">
        <v>263</v>
      </c>
      <c r="N1932" s="3"/>
      <c r="O1932" s="3"/>
      <c r="P1932" s="4" t="s">
        <v>8</v>
      </c>
      <c r="Q1932" s="4" t="s">
        <v>371</v>
      </c>
      <c r="R1932" s="3"/>
    </row>
    <row r="1933" ht="15.75" customHeight="1">
      <c r="A1933" s="4" t="s">
        <v>8968</v>
      </c>
      <c r="B1933" s="4" t="s">
        <v>8969</v>
      </c>
      <c r="C1933" s="4" t="s">
        <v>8970</v>
      </c>
      <c r="D1933" s="4" t="s">
        <v>8971</v>
      </c>
      <c r="E1933" s="4" t="s">
        <v>8972</v>
      </c>
      <c r="F1933" s="5" t="str">
        <f>HYPERLINK("http://dx.doi.org/10.1007/s11469-023-01024-y","http://dx.doi.org/10.1007/s11469-023-01024-y")</f>
        <v>http://dx.doi.org/10.1007/s11469-023-01024-y</v>
      </c>
      <c r="G1933" s="3"/>
      <c r="H1933" s="3"/>
      <c r="I1933" s="3"/>
      <c r="J1933" s="3"/>
      <c r="K1933" s="3"/>
      <c r="L1933" s="3"/>
      <c r="M1933" s="3"/>
      <c r="N1933" s="3"/>
      <c r="O1933" s="3"/>
      <c r="P1933" s="3"/>
      <c r="Q1933" s="3"/>
      <c r="R1933" s="3"/>
    </row>
    <row r="1934" ht="15.75" customHeight="1">
      <c r="A1934" s="6" t="s">
        <v>8973</v>
      </c>
      <c r="B1934" s="6" t="s">
        <v>8974</v>
      </c>
      <c r="C1934" s="6"/>
      <c r="D1934" s="6"/>
      <c r="E1934" s="6" t="s">
        <v>8975</v>
      </c>
      <c r="F1934" s="7" t="s">
        <v>755</v>
      </c>
      <c r="G1934" s="8" t="s">
        <v>48</v>
      </c>
      <c r="H1934" s="6" t="s">
        <v>27</v>
      </c>
      <c r="I1934" s="6" t="s">
        <v>8976</v>
      </c>
      <c r="J1934" s="6"/>
      <c r="K1934" s="8">
        <v>2015.0</v>
      </c>
      <c r="L1934" s="7" t="s">
        <v>30</v>
      </c>
      <c r="M1934" s="6"/>
      <c r="N1934" s="6"/>
      <c r="O1934" s="6"/>
      <c r="P1934" s="6"/>
      <c r="Q1934" s="14"/>
      <c r="R1934" s="3"/>
    </row>
    <row r="1935" ht="15.75" customHeight="1">
      <c r="A1935" s="4" t="s">
        <v>8977</v>
      </c>
      <c r="B1935" s="4" t="s">
        <v>8978</v>
      </c>
      <c r="C1935" s="4" t="s">
        <v>8979</v>
      </c>
      <c r="D1935" s="4" t="s">
        <v>8980</v>
      </c>
      <c r="E1935" s="4" t="s">
        <v>8981</v>
      </c>
      <c r="F1935" s="5" t="str">
        <f>HYPERLINK("http://dx.doi.org/10.1097/00126334-200406010-00013","http://dx.doi.org/10.1097/00126334-200406010-00013")</f>
        <v>http://dx.doi.org/10.1097/00126334-200406010-00013</v>
      </c>
      <c r="G1935" s="3"/>
      <c r="H1935" s="3"/>
      <c r="I1935" s="3"/>
      <c r="J1935" s="3"/>
      <c r="K1935" s="3"/>
      <c r="L1935" s="3"/>
      <c r="M1935" s="3"/>
      <c r="N1935" s="3"/>
      <c r="O1935" s="3"/>
      <c r="P1935" s="3"/>
      <c r="Q1935" s="3"/>
      <c r="R1935" s="3"/>
    </row>
    <row r="1936" ht="15.75" customHeight="1">
      <c r="A1936" s="4" t="s">
        <v>8982</v>
      </c>
      <c r="B1936" s="4" t="s">
        <v>8983</v>
      </c>
      <c r="C1936" s="3"/>
      <c r="D1936" s="3"/>
      <c r="E1936" s="4" t="s">
        <v>8984</v>
      </c>
      <c r="F1936" s="9" t="s">
        <v>8985</v>
      </c>
      <c r="G1936" s="4" t="s">
        <v>260</v>
      </c>
      <c r="H1936" s="4" t="s">
        <v>261</v>
      </c>
      <c r="I1936" s="4" t="s">
        <v>262</v>
      </c>
      <c r="J1936" s="4" t="s">
        <v>149</v>
      </c>
      <c r="K1936" s="10">
        <v>2012.0</v>
      </c>
      <c r="L1936" s="3"/>
      <c r="M1936" s="4" t="s">
        <v>263</v>
      </c>
      <c r="N1936" s="3"/>
      <c r="O1936" s="3"/>
      <c r="P1936" s="4" t="s">
        <v>8</v>
      </c>
      <c r="Q1936" s="4" t="s">
        <v>264</v>
      </c>
      <c r="R1936" s="3"/>
    </row>
    <row r="1937" ht="15.75" customHeight="1">
      <c r="A1937" s="6" t="s">
        <v>8986</v>
      </c>
      <c r="B1937" s="6" t="s">
        <v>8987</v>
      </c>
      <c r="C1937" s="6"/>
      <c r="D1937" s="6"/>
      <c r="E1937" s="6" t="s">
        <v>8988</v>
      </c>
      <c r="F1937" s="7" t="s">
        <v>8989</v>
      </c>
      <c r="G1937" s="8" t="s">
        <v>108</v>
      </c>
      <c r="H1937" s="6" t="s">
        <v>27</v>
      </c>
      <c r="I1937" s="6" t="s">
        <v>8990</v>
      </c>
      <c r="J1937" s="6" t="s">
        <v>341</v>
      </c>
      <c r="K1937" s="8">
        <v>2022.0</v>
      </c>
      <c r="L1937" s="7" t="s">
        <v>30</v>
      </c>
      <c r="M1937" s="6"/>
      <c r="N1937" s="3"/>
      <c r="O1937" s="3"/>
      <c r="P1937" s="3"/>
      <c r="Q1937" s="3"/>
      <c r="R1937" s="3"/>
    </row>
    <row r="1938" ht="15.75" customHeight="1">
      <c r="A1938" s="6" t="s">
        <v>8991</v>
      </c>
      <c r="B1938" s="6" t="s">
        <v>8992</v>
      </c>
      <c r="C1938" s="6"/>
      <c r="D1938" s="6"/>
      <c r="E1938" s="6" t="s">
        <v>8993</v>
      </c>
      <c r="F1938" s="7" t="s">
        <v>8994</v>
      </c>
      <c r="G1938" s="8" t="s">
        <v>41</v>
      </c>
      <c r="H1938" s="6" t="s">
        <v>27</v>
      </c>
      <c r="I1938" s="6" t="s">
        <v>8995</v>
      </c>
      <c r="J1938" s="6" t="s">
        <v>29</v>
      </c>
      <c r="K1938" s="8">
        <v>2022.0</v>
      </c>
      <c r="L1938" s="7" t="s">
        <v>30</v>
      </c>
      <c r="M1938" s="6"/>
      <c r="N1938" s="3"/>
      <c r="O1938" s="3"/>
      <c r="P1938" s="3"/>
      <c r="Q1938" s="3"/>
      <c r="R1938" s="6"/>
    </row>
    <row r="1939" ht="15.75" customHeight="1">
      <c r="A1939" s="6" t="s">
        <v>8996</v>
      </c>
      <c r="B1939" s="6" t="s">
        <v>8997</v>
      </c>
      <c r="C1939" s="6"/>
      <c r="D1939" s="6"/>
      <c r="E1939" s="6" t="s">
        <v>8998</v>
      </c>
      <c r="F1939" s="7" t="s">
        <v>8999</v>
      </c>
      <c r="G1939" s="8" t="s">
        <v>108</v>
      </c>
      <c r="H1939" s="6" t="s">
        <v>27</v>
      </c>
      <c r="I1939" s="6" t="s">
        <v>9000</v>
      </c>
      <c r="J1939" s="6" t="s">
        <v>545</v>
      </c>
      <c r="K1939" s="8">
        <v>2006.0</v>
      </c>
      <c r="L1939" s="7" t="s">
        <v>30</v>
      </c>
      <c r="M1939" s="6"/>
      <c r="N1939" s="3"/>
      <c r="O1939" s="3"/>
      <c r="P1939" s="3"/>
      <c r="Q1939" s="3"/>
      <c r="R1939" s="3"/>
    </row>
    <row r="1940" ht="15.75" customHeight="1">
      <c r="A1940" s="6" t="s">
        <v>9001</v>
      </c>
      <c r="B1940" s="6" t="s">
        <v>9002</v>
      </c>
      <c r="C1940" s="6"/>
      <c r="D1940" s="6"/>
      <c r="E1940" s="6" t="s">
        <v>9003</v>
      </c>
      <c r="F1940" s="7" t="s">
        <v>9004</v>
      </c>
      <c r="G1940" s="8" t="s">
        <v>108</v>
      </c>
      <c r="H1940" s="6" t="s">
        <v>27</v>
      </c>
      <c r="I1940" s="6" t="s">
        <v>9005</v>
      </c>
      <c r="J1940" s="6" t="s">
        <v>341</v>
      </c>
      <c r="K1940" s="8">
        <v>2020.0</v>
      </c>
      <c r="L1940" s="13" t="s">
        <v>30</v>
      </c>
      <c r="M1940" s="6"/>
      <c r="N1940" s="3"/>
      <c r="O1940" s="6"/>
      <c r="P1940" s="6"/>
      <c r="Q1940" s="3"/>
      <c r="R1940" s="6"/>
    </row>
    <row r="1941" ht="15.75" customHeight="1">
      <c r="A1941" s="6" t="s">
        <v>9006</v>
      </c>
      <c r="B1941" s="6" t="s">
        <v>9007</v>
      </c>
      <c r="C1941" s="6"/>
      <c r="D1941" s="6"/>
      <c r="E1941" s="6" t="s">
        <v>9008</v>
      </c>
      <c r="F1941" s="7" t="s">
        <v>9009</v>
      </c>
      <c r="G1941" s="8" t="s">
        <v>108</v>
      </c>
      <c r="H1941" s="6" t="s">
        <v>27</v>
      </c>
      <c r="I1941" s="6" t="s">
        <v>9010</v>
      </c>
      <c r="J1941" s="6" t="s">
        <v>149</v>
      </c>
      <c r="K1941" s="8">
        <v>2019.0</v>
      </c>
      <c r="L1941" s="7" t="s">
        <v>30</v>
      </c>
      <c r="M1941" s="6"/>
      <c r="N1941" s="3"/>
      <c r="O1941" s="3"/>
      <c r="P1941" s="6"/>
      <c r="Q1941" s="3"/>
      <c r="R1941" s="6"/>
    </row>
    <row r="1942" ht="15.75" customHeight="1">
      <c r="A1942" s="6" t="s">
        <v>9011</v>
      </c>
      <c r="B1942" s="6" t="s">
        <v>9012</v>
      </c>
      <c r="C1942" s="6"/>
      <c r="D1942" s="6"/>
      <c r="E1942" s="6" t="s">
        <v>9013</v>
      </c>
      <c r="F1942" s="7" t="s">
        <v>9014</v>
      </c>
      <c r="G1942" s="8" t="s">
        <v>108</v>
      </c>
      <c r="H1942" s="6" t="s">
        <v>27</v>
      </c>
      <c r="I1942" s="6" t="s">
        <v>9015</v>
      </c>
      <c r="J1942" s="6" t="s">
        <v>9016</v>
      </c>
      <c r="K1942" s="8">
        <v>2015.0</v>
      </c>
      <c r="L1942" s="7" t="s">
        <v>30</v>
      </c>
      <c r="M1942" s="3"/>
      <c r="N1942" s="6"/>
      <c r="O1942" s="6"/>
      <c r="P1942" s="3"/>
      <c r="Q1942" s="3"/>
      <c r="R1942" s="3"/>
    </row>
    <row r="1943" ht="15.75" customHeight="1">
      <c r="A1943" s="4" t="s">
        <v>9017</v>
      </c>
      <c r="B1943" s="4" t="s">
        <v>9018</v>
      </c>
      <c r="C1943" s="3" t="s">
        <v>425</v>
      </c>
      <c r="D1943" s="4" t="s">
        <v>9019</v>
      </c>
      <c r="E1943" s="4" t="s">
        <v>9020</v>
      </c>
      <c r="F1943" s="5" t="str">
        <f>HYPERLINK("http://dx.doi.org/10.1213/ANE.0000000000003338","http://dx.doi.org/10.1213/ANE.0000000000003338")</f>
        <v>http://dx.doi.org/10.1213/ANE.0000000000003338</v>
      </c>
      <c r="G1943" s="3"/>
      <c r="H1943" s="3"/>
      <c r="I1943" s="3"/>
      <c r="J1943" s="3"/>
      <c r="K1943" s="3"/>
      <c r="L1943" s="3"/>
      <c r="M1943" s="3"/>
      <c r="N1943" s="3"/>
      <c r="O1943" s="3"/>
      <c r="P1943" s="3"/>
      <c r="Q1943" s="3"/>
      <c r="R1943" s="3"/>
    </row>
    <row r="1944" ht="15.75" customHeight="1">
      <c r="A1944" s="4" t="s">
        <v>9021</v>
      </c>
      <c r="B1944" s="4" t="s">
        <v>9022</v>
      </c>
      <c r="C1944" s="4" t="s">
        <v>9023</v>
      </c>
      <c r="D1944" s="4" t="s">
        <v>9024</v>
      </c>
      <c r="E1944" s="4" t="s">
        <v>9025</v>
      </c>
      <c r="F1944" s="5" t="str">
        <f>HYPERLINK("http://dx.doi.org/10.1111/add.14106","http://dx.doi.org/10.1111/add.14106")</f>
        <v>http://dx.doi.org/10.1111/add.14106</v>
      </c>
      <c r="G1944" s="3"/>
      <c r="H1944" s="3"/>
      <c r="I1944" s="3"/>
      <c r="J1944" s="3"/>
      <c r="K1944" s="3"/>
      <c r="L1944" s="3"/>
      <c r="M1944" s="3"/>
      <c r="N1944" s="3"/>
      <c r="O1944" s="3"/>
      <c r="P1944" s="3"/>
      <c r="Q1944" s="3"/>
      <c r="R1944" s="3"/>
    </row>
    <row r="1945" ht="15.75" customHeight="1">
      <c r="A1945" s="6" t="s">
        <v>9026</v>
      </c>
      <c r="B1945" s="6" t="s">
        <v>9027</v>
      </c>
      <c r="C1945" s="6"/>
      <c r="D1945" s="6"/>
      <c r="E1945" s="6" t="s">
        <v>9028</v>
      </c>
      <c r="F1945" s="7" t="s">
        <v>9029</v>
      </c>
      <c r="G1945" s="8" t="s">
        <v>48</v>
      </c>
      <c r="H1945" s="6" t="s">
        <v>27</v>
      </c>
      <c r="I1945" s="6" t="s">
        <v>9030</v>
      </c>
      <c r="J1945" s="6" t="s">
        <v>29</v>
      </c>
      <c r="K1945" s="8">
        <v>2021.0</v>
      </c>
      <c r="L1945" s="7" t="s">
        <v>30</v>
      </c>
      <c r="M1945" s="6"/>
      <c r="N1945" s="6"/>
      <c r="O1945" s="6"/>
      <c r="P1945" s="6"/>
      <c r="Q1945" s="6"/>
      <c r="R1945" s="6"/>
    </row>
    <row r="1946" ht="15.75" customHeight="1">
      <c r="A1946" s="6" t="s">
        <v>9031</v>
      </c>
      <c r="B1946" s="6" t="s">
        <v>9032</v>
      </c>
      <c r="C1946" s="6"/>
      <c r="D1946" s="6"/>
      <c r="E1946" s="6" t="s">
        <v>9033</v>
      </c>
      <c r="F1946" s="3"/>
      <c r="G1946" s="8" t="s">
        <v>108</v>
      </c>
      <c r="H1946" s="6" t="s">
        <v>27</v>
      </c>
      <c r="I1946" s="6" t="s">
        <v>9034</v>
      </c>
      <c r="J1946" s="6"/>
      <c r="K1946" s="8">
        <v>2008.0</v>
      </c>
      <c r="L1946" s="7" t="s">
        <v>30</v>
      </c>
      <c r="M1946" s="6"/>
      <c r="N1946" s="3"/>
      <c r="O1946" s="3"/>
      <c r="P1946" s="3"/>
      <c r="Q1946" s="3"/>
      <c r="R1946" s="3"/>
    </row>
    <row r="1947" ht="15.75" customHeight="1">
      <c r="A1947" s="6" t="s">
        <v>9035</v>
      </c>
      <c r="B1947" s="6" t="s">
        <v>9036</v>
      </c>
      <c r="C1947" s="6"/>
      <c r="D1947" s="6"/>
      <c r="E1947" s="6" t="s">
        <v>9037</v>
      </c>
      <c r="F1947" s="7" t="s">
        <v>9038</v>
      </c>
      <c r="G1947" s="8" t="s">
        <v>48</v>
      </c>
      <c r="H1947" s="6" t="s">
        <v>27</v>
      </c>
      <c r="I1947" s="6" t="s">
        <v>9039</v>
      </c>
      <c r="J1947" s="6" t="s">
        <v>341</v>
      </c>
      <c r="K1947" s="8">
        <v>2022.0</v>
      </c>
      <c r="L1947" s="7" t="s">
        <v>30</v>
      </c>
      <c r="M1947" s="6"/>
      <c r="N1947" s="6"/>
      <c r="O1947" s="6"/>
      <c r="P1947" s="3"/>
      <c r="Q1947" s="3"/>
      <c r="R1947" s="6"/>
    </row>
    <row r="1948" ht="15.75" customHeight="1">
      <c r="A1948" s="6" t="s">
        <v>9040</v>
      </c>
      <c r="B1948" s="6" t="s">
        <v>9041</v>
      </c>
      <c r="C1948" s="6"/>
      <c r="D1948" s="6"/>
      <c r="E1948" s="6" t="s">
        <v>9042</v>
      </c>
      <c r="F1948" s="7" t="s">
        <v>9043</v>
      </c>
      <c r="G1948" s="8" t="s">
        <v>48</v>
      </c>
      <c r="H1948" s="6" t="s">
        <v>27</v>
      </c>
      <c r="I1948" s="6" t="s">
        <v>9044</v>
      </c>
      <c r="J1948" s="6" t="s">
        <v>341</v>
      </c>
      <c r="K1948" s="8">
        <v>2021.0</v>
      </c>
      <c r="L1948" s="7" t="s">
        <v>30</v>
      </c>
      <c r="M1948" s="6"/>
      <c r="N1948" s="6"/>
      <c r="O1948" s="6"/>
      <c r="P1948" s="6"/>
      <c r="Q1948" s="6"/>
      <c r="R1948" s="6"/>
    </row>
    <row r="1949" ht="15.75" customHeight="1">
      <c r="A1949" s="6" t="s">
        <v>9045</v>
      </c>
      <c r="B1949" s="6" t="s">
        <v>9046</v>
      </c>
      <c r="C1949" s="6"/>
      <c r="D1949" s="6"/>
      <c r="E1949" s="6" t="s">
        <v>9047</v>
      </c>
      <c r="F1949" s="7" t="s">
        <v>9048</v>
      </c>
      <c r="G1949" s="8" t="s">
        <v>108</v>
      </c>
      <c r="H1949" s="6" t="s">
        <v>27</v>
      </c>
      <c r="I1949" s="6" t="s">
        <v>9049</v>
      </c>
      <c r="J1949" s="6" t="s">
        <v>149</v>
      </c>
      <c r="K1949" s="8">
        <v>2019.0</v>
      </c>
      <c r="L1949" s="7" t="s">
        <v>30</v>
      </c>
      <c r="M1949" s="6"/>
      <c r="N1949" s="6"/>
      <c r="O1949" s="3"/>
      <c r="P1949" s="6"/>
      <c r="Q1949" s="3"/>
      <c r="R1949" s="6"/>
    </row>
    <row r="1950" ht="15.75" customHeight="1">
      <c r="A1950" s="4" t="s">
        <v>9050</v>
      </c>
      <c r="B1950" s="4" t="s">
        <v>9051</v>
      </c>
      <c r="C1950" s="3" t="s">
        <v>425</v>
      </c>
      <c r="D1950" s="4" t="s">
        <v>9052</v>
      </c>
      <c r="E1950" s="4" t="s">
        <v>9053</v>
      </c>
      <c r="F1950" s="5" t="str">
        <f>HYPERLINK("http://dx.doi.org/10.1001/archpsyc.64.12.1435","http://dx.doi.org/10.1001/archpsyc.64.12.1435")</f>
        <v>http://dx.doi.org/10.1001/archpsyc.64.12.1435</v>
      </c>
      <c r="G1950" s="3"/>
      <c r="H1950" s="3"/>
      <c r="I1950" s="3"/>
      <c r="J1950" s="3"/>
      <c r="K1950" s="3"/>
      <c r="L1950" s="3"/>
      <c r="M1950" s="3"/>
      <c r="N1950" s="3"/>
      <c r="O1950" s="3"/>
      <c r="P1950" s="3"/>
      <c r="Q1950" s="3"/>
      <c r="R1950" s="3"/>
    </row>
    <row r="1951" ht="15.75" customHeight="1">
      <c r="A1951" s="4" t="s">
        <v>9054</v>
      </c>
      <c r="B1951" s="4" t="s">
        <v>9055</v>
      </c>
      <c r="C1951" s="3"/>
      <c r="D1951" s="3"/>
      <c r="E1951" s="4" t="s">
        <v>9056</v>
      </c>
      <c r="F1951" s="9" t="s">
        <v>9057</v>
      </c>
      <c r="G1951" s="4" t="s">
        <v>260</v>
      </c>
      <c r="H1951" s="4" t="s">
        <v>261</v>
      </c>
      <c r="I1951" s="4" t="s">
        <v>262</v>
      </c>
      <c r="J1951" s="4" t="s">
        <v>149</v>
      </c>
      <c r="K1951" s="10">
        <v>2016.0</v>
      </c>
      <c r="L1951" s="3"/>
      <c r="M1951" s="4" t="s">
        <v>263</v>
      </c>
      <c r="N1951" s="3"/>
      <c r="O1951" s="3"/>
      <c r="P1951" s="4" t="s">
        <v>8</v>
      </c>
      <c r="Q1951" s="4" t="s">
        <v>264</v>
      </c>
      <c r="R1951" s="3"/>
    </row>
    <row r="1952" ht="15.75" customHeight="1">
      <c r="A1952" s="4" t="s">
        <v>9058</v>
      </c>
      <c r="B1952" s="4" t="s">
        <v>9059</v>
      </c>
      <c r="C1952" s="4" t="s">
        <v>9060</v>
      </c>
      <c r="D1952" s="4" t="s">
        <v>9061</v>
      </c>
      <c r="E1952" s="4" t="s">
        <v>9062</v>
      </c>
      <c r="F1952" s="5" t="str">
        <f>HYPERLINK("http://dx.doi.org/10.1002/mds.23263","http://dx.doi.org/10.1002/mds.23263")</f>
        <v>http://dx.doi.org/10.1002/mds.23263</v>
      </c>
      <c r="G1952" s="3"/>
      <c r="H1952" s="3"/>
      <c r="I1952" s="3"/>
      <c r="J1952" s="3"/>
      <c r="K1952" s="3"/>
      <c r="L1952" s="3"/>
      <c r="M1952" s="3"/>
      <c r="N1952" s="3"/>
      <c r="O1952" s="3"/>
      <c r="P1952" s="3"/>
      <c r="Q1952" s="3"/>
      <c r="R1952" s="3"/>
    </row>
    <row r="1953" ht="15.75" customHeight="1">
      <c r="A1953" s="6" t="s">
        <v>9063</v>
      </c>
      <c r="B1953" s="6" t="s">
        <v>9064</v>
      </c>
      <c r="C1953" s="6"/>
      <c r="D1953" s="6"/>
      <c r="E1953" s="6" t="s">
        <v>9065</v>
      </c>
      <c r="F1953" s="7" t="s">
        <v>9066</v>
      </c>
      <c r="G1953" s="8" t="s">
        <v>108</v>
      </c>
      <c r="H1953" s="6" t="s">
        <v>27</v>
      </c>
      <c r="I1953" s="6" t="s">
        <v>9067</v>
      </c>
      <c r="J1953" s="6" t="s">
        <v>341</v>
      </c>
      <c r="K1953" s="8">
        <v>2013.0</v>
      </c>
      <c r="L1953" s="7" t="s">
        <v>30</v>
      </c>
      <c r="M1953" s="3"/>
      <c r="N1953" s="3"/>
      <c r="O1953" s="3"/>
      <c r="P1953" s="6"/>
      <c r="Q1953" s="3"/>
      <c r="R1953" s="3"/>
    </row>
    <row r="1954" ht="15.75" customHeight="1">
      <c r="A1954" s="6" t="s">
        <v>9068</v>
      </c>
      <c r="B1954" s="6" t="s">
        <v>9069</v>
      </c>
      <c r="C1954" s="6"/>
      <c r="D1954" s="6"/>
      <c r="E1954" s="6" t="s">
        <v>9070</v>
      </c>
      <c r="F1954" s="7" t="s">
        <v>9071</v>
      </c>
      <c r="G1954" s="8" t="s">
        <v>108</v>
      </c>
      <c r="H1954" s="6" t="s">
        <v>27</v>
      </c>
      <c r="I1954" s="6" t="s">
        <v>9072</v>
      </c>
      <c r="J1954" s="3"/>
      <c r="K1954" s="8">
        <v>2022.0</v>
      </c>
      <c r="L1954" s="13" t="s">
        <v>30</v>
      </c>
      <c r="M1954" s="6"/>
      <c r="N1954" s="3"/>
      <c r="O1954" s="6"/>
      <c r="P1954" s="6"/>
      <c r="Q1954" s="6"/>
      <c r="R1954" s="3"/>
    </row>
    <row r="1955" ht="15.75" customHeight="1">
      <c r="A1955" s="6" t="s">
        <v>9073</v>
      </c>
      <c r="B1955" s="6" t="s">
        <v>9074</v>
      </c>
      <c r="C1955" s="6"/>
      <c r="D1955" s="6"/>
      <c r="E1955" s="6" t="s">
        <v>9075</v>
      </c>
      <c r="F1955" s="7" t="s">
        <v>9076</v>
      </c>
      <c r="G1955" s="8" t="s">
        <v>108</v>
      </c>
      <c r="H1955" s="6" t="s">
        <v>27</v>
      </c>
      <c r="I1955" s="6" t="s">
        <v>9077</v>
      </c>
      <c r="J1955" s="3"/>
      <c r="K1955" s="8">
        <v>2015.0</v>
      </c>
      <c r="L1955" s="7" t="s">
        <v>30</v>
      </c>
      <c r="M1955" s="6"/>
      <c r="N1955" s="6"/>
      <c r="O1955" s="6"/>
      <c r="P1955" s="3"/>
      <c r="Q1955" s="3"/>
      <c r="R1955" s="3"/>
    </row>
    <row r="1956" ht="15.75" customHeight="1">
      <c r="A1956" s="4" t="s">
        <v>9078</v>
      </c>
      <c r="B1956" s="4" t="s">
        <v>9079</v>
      </c>
      <c r="C1956" s="4" t="s">
        <v>9080</v>
      </c>
      <c r="D1956" s="4" t="s">
        <v>9081</v>
      </c>
      <c r="E1956" s="4" t="s">
        <v>9082</v>
      </c>
      <c r="F1956" s="5" t="str">
        <f>HYPERLINK("http://dx.doi.org/10.1016/j.drugalcdep.2021.108862","http://dx.doi.org/10.1016/j.drugalcdep.2021.108862")</f>
        <v>http://dx.doi.org/10.1016/j.drugalcdep.2021.108862</v>
      </c>
      <c r="G1956" s="3"/>
      <c r="H1956" s="3"/>
      <c r="I1956" s="3"/>
      <c r="J1956" s="3"/>
      <c r="K1956" s="3"/>
      <c r="L1956" s="3"/>
      <c r="M1956" s="3"/>
      <c r="N1956" s="3"/>
      <c r="O1956" s="3"/>
      <c r="P1956" s="3"/>
      <c r="Q1956" s="3"/>
      <c r="R1956" s="3"/>
    </row>
    <row r="1957" ht="15.75" customHeight="1">
      <c r="A1957" s="6" t="s">
        <v>9083</v>
      </c>
      <c r="B1957" s="6" t="s">
        <v>9084</v>
      </c>
      <c r="C1957" s="6"/>
      <c r="D1957" s="6"/>
      <c r="E1957" s="6" t="s">
        <v>9085</v>
      </c>
      <c r="F1957" s="7" t="s">
        <v>9086</v>
      </c>
      <c r="G1957" s="8" t="s">
        <v>108</v>
      </c>
      <c r="H1957" s="6" t="s">
        <v>27</v>
      </c>
      <c r="I1957" s="6" t="s">
        <v>9087</v>
      </c>
      <c r="J1957" s="6" t="s">
        <v>29</v>
      </c>
      <c r="K1957" s="8">
        <v>2002.0</v>
      </c>
      <c r="L1957" s="7" t="s">
        <v>30</v>
      </c>
      <c r="M1957" s="3"/>
      <c r="N1957" s="3"/>
      <c r="O1957" s="3"/>
      <c r="P1957" s="3"/>
      <c r="Q1957" s="3"/>
      <c r="R1957" s="3"/>
    </row>
    <row r="1958" ht="15.75" customHeight="1">
      <c r="A1958" s="4" t="s">
        <v>9088</v>
      </c>
      <c r="B1958" s="4" t="s">
        <v>9089</v>
      </c>
      <c r="C1958" s="3"/>
      <c r="D1958" s="3"/>
      <c r="E1958" s="4" t="s">
        <v>9090</v>
      </c>
      <c r="F1958" s="9" t="s">
        <v>9091</v>
      </c>
      <c r="G1958" s="4" t="s">
        <v>260</v>
      </c>
      <c r="H1958" s="4" t="s">
        <v>261</v>
      </c>
      <c r="I1958" s="4" t="s">
        <v>776</v>
      </c>
      <c r="J1958" s="4" t="s">
        <v>341</v>
      </c>
      <c r="K1958" s="10">
        <v>2016.0</v>
      </c>
      <c r="L1958" s="3"/>
      <c r="M1958" s="4" t="s">
        <v>263</v>
      </c>
      <c r="N1958" s="3"/>
      <c r="O1958" s="3"/>
      <c r="P1958" s="4" t="s">
        <v>8</v>
      </c>
      <c r="Q1958" s="4" t="s">
        <v>371</v>
      </c>
      <c r="R1958" s="3"/>
    </row>
    <row r="1959" ht="15.75" customHeight="1">
      <c r="A1959" s="6" t="s">
        <v>9092</v>
      </c>
      <c r="B1959" s="6" t="s">
        <v>9093</v>
      </c>
      <c r="C1959" s="6"/>
      <c r="D1959" s="6"/>
      <c r="E1959" s="17" t="s">
        <v>9094</v>
      </c>
      <c r="F1959" s="7" t="s">
        <v>9095</v>
      </c>
      <c r="G1959" s="8" t="s">
        <v>108</v>
      </c>
      <c r="H1959" s="6" t="s">
        <v>27</v>
      </c>
      <c r="I1959" s="6" t="s">
        <v>9096</v>
      </c>
      <c r="J1959" s="6"/>
      <c r="K1959" s="8">
        <v>2012.0</v>
      </c>
      <c r="L1959" s="7" t="s">
        <v>30</v>
      </c>
      <c r="M1959" s="3"/>
      <c r="N1959" s="3"/>
      <c r="O1959" s="3"/>
      <c r="P1959" s="3"/>
      <c r="Q1959" s="3"/>
      <c r="R1959" s="3"/>
    </row>
    <row r="1960" ht="15.75" customHeight="1">
      <c r="A1960" s="6" t="s">
        <v>9097</v>
      </c>
      <c r="B1960" s="6" t="s">
        <v>9098</v>
      </c>
      <c r="C1960" s="6"/>
      <c r="D1960" s="6"/>
      <c r="E1960" s="6" t="s">
        <v>9099</v>
      </c>
      <c r="F1960" s="7" t="s">
        <v>9100</v>
      </c>
      <c r="G1960" s="8" t="s">
        <v>41</v>
      </c>
      <c r="H1960" s="6" t="s">
        <v>27</v>
      </c>
      <c r="I1960" s="6" t="s">
        <v>9101</v>
      </c>
      <c r="J1960" s="6" t="s">
        <v>149</v>
      </c>
      <c r="K1960" s="8">
        <v>2020.0</v>
      </c>
      <c r="L1960" s="7" t="s">
        <v>30</v>
      </c>
      <c r="M1960" s="6"/>
      <c r="N1960" s="6"/>
      <c r="O1960" s="6"/>
      <c r="P1960" s="6"/>
      <c r="Q1960" s="6"/>
      <c r="R1960" s="6"/>
    </row>
    <row r="1961" ht="15.75" customHeight="1">
      <c r="A1961" s="4" t="s">
        <v>9102</v>
      </c>
      <c r="B1961" s="4" t="s">
        <v>9103</v>
      </c>
      <c r="C1961" s="3" t="s">
        <v>425</v>
      </c>
      <c r="D1961" s="4" t="s">
        <v>9104</v>
      </c>
      <c r="E1961" s="4" t="s">
        <v>9105</v>
      </c>
      <c r="F1961" s="5" t="str">
        <f>HYPERLINK("http://dx.doi.org/10.1176/appi.ajp.2016.15091132","http://dx.doi.org/10.1176/appi.ajp.2016.15091132")</f>
        <v>http://dx.doi.org/10.1176/appi.ajp.2016.15091132</v>
      </c>
      <c r="G1961" s="3"/>
      <c r="H1961" s="3"/>
      <c r="I1961" s="3"/>
      <c r="J1961" s="3"/>
      <c r="K1961" s="3"/>
      <c r="L1961" s="3"/>
      <c r="M1961" s="3"/>
      <c r="N1961" s="3"/>
      <c r="O1961" s="3"/>
      <c r="P1961" s="3"/>
      <c r="Q1961" s="3"/>
      <c r="R1961" s="3"/>
    </row>
    <row r="1962" ht="15.75" customHeight="1">
      <c r="A1962" s="6" t="s">
        <v>9106</v>
      </c>
      <c r="B1962" s="6" t="s">
        <v>9107</v>
      </c>
      <c r="C1962" s="6"/>
      <c r="D1962" s="6"/>
      <c r="E1962" s="6" t="s">
        <v>9108</v>
      </c>
      <c r="F1962" s="7" t="s">
        <v>9109</v>
      </c>
      <c r="G1962" s="8" t="s">
        <v>108</v>
      </c>
      <c r="H1962" s="6" t="s">
        <v>27</v>
      </c>
      <c r="I1962" s="6" t="s">
        <v>9110</v>
      </c>
      <c r="J1962" s="6" t="s">
        <v>231</v>
      </c>
      <c r="K1962" s="8">
        <v>2023.0</v>
      </c>
      <c r="L1962" s="7" t="s">
        <v>30</v>
      </c>
      <c r="M1962" s="3"/>
      <c r="N1962" s="6"/>
      <c r="O1962" s="6"/>
      <c r="P1962" s="3"/>
      <c r="Q1962" s="3"/>
      <c r="R1962" s="3"/>
    </row>
    <row r="1963" ht="15.75" customHeight="1">
      <c r="A1963" s="4" t="s">
        <v>9111</v>
      </c>
      <c r="B1963" s="4" t="s">
        <v>9112</v>
      </c>
      <c r="C1963" s="4" t="s">
        <v>9113</v>
      </c>
      <c r="D1963" s="4" t="s">
        <v>9114</v>
      </c>
      <c r="E1963" s="4" t="s">
        <v>9115</v>
      </c>
      <c r="F1963" s="5" t="str">
        <f>HYPERLINK("http://dx.doi.org/10.1097/00004872-199816100-00019","http://dx.doi.org/10.1097/00004872-199816100-00019")</f>
        <v>http://dx.doi.org/10.1097/00004872-199816100-00019</v>
      </c>
      <c r="G1963" s="3"/>
      <c r="H1963" s="3"/>
      <c r="I1963" s="3"/>
      <c r="J1963" s="3"/>
      <c r="K1963" s="3"/>
      <c r="L1963" s="3"/>
      <c r="M1963" s="3"/>
      <c r="N1963" s="3"/>
      <c r="O1963" s="3"/>
      <c r="P1963" s="3"/>
      <c r="Q1963" s="3"/>
      <c r="R1963" s="3"/>
    </row>
    <row r="1964" ht="15.75" customHeight="1">
      <c r="A1964" s="6" t="s">
        <v>9116</v>
      </c>
      <c r="B1964" s="6" t="s">
        <v>9117</v>
      </c>
      <c r="C1964" s="6"/>
      <c r="D1964" s="6"/>
      <c r="E1964" s="6" t="s">
        <v>9118</v>
      </c>
      <c r="F1964" s="3"/>
      <c r="G1964" s="8" t="s">
        <v>108</v>
      </c>
      <c r="H1964" s="6" t="s">
        <v>27</v>
      </c>
      <c r="I1964" s="6" t="s">
        <v>9119</v>
      </c>
      <c r="J1964" s="6" t="s">
        <v>29</v>
      </c>
      <c r="K1964" s="8">
        <v>2016.0</v>
      </c>
      <c r="L1964" s="7" t="s">
        <v>30</v>
      </c>
      <c r="M1964" s="3"/>
      <c r="N1964" s="3"/>
      <c r="O1964" s="3"/>
      <c r="P1964" s="3"/>
      <c r="Q1964" s="3"/>
      <c r="R1964" s="3"/>
    </row>
    <row r="1965" ht="15.75" customHeight="1">
      <c r="A1965" s="6" t="s">
        <v>9120</v>
      </c>
      <c r="B1965" s="6" t="s">
        <v>9121</v>
      </c>
      <c r="C1965" s="6"/>
      <c r="D1965" s="6"/>
      <c r="E1965" s="17" t="s">
        <v>9122</v>
      </c>
      <c r="F1965" s="7" t="s">
        <v>9123</v>
      </c>
      <c r="G1965" s="8" t="s">
        <v>108</v>
      </c>
      <c r="H1965" s="6" t="s">
        <v>27</v>
      </c>
      <c r="I1965" s="6" t="s">
        <v>9124</v>
      </c>
      <c r="J1965" s="6"/>
      <c r="K1965" s="8">
        <v>2011.0</v>
      </c>
      <c r="L1965" s="7" t="s">
        <v>30</v>
      </c>
      <c r="M1965" s="3"/>
      <c r="N1965" s="3"/>
      <c r="O1965" s="3"/>
      <c r="P1965" s="3"/>
      <c r="Q1965" s="3"/>
      <c r="R1965" s="3"/>
    </row>
    <row r="1966" ht="15.75" customHeight="1">
      <c r="A1966" s="4" t="s">
        <v>9125</v>
      </c>
      <c r="B1966" s="4" t="s">
        <v>9126</v>
      </c>
      <c r="C1966" s="3"/>
      <c r="D1966" s="3"/>
      <c r="E1966" s="4" t="s">
        <v>33</v>
      </c>
      <c r="F1966" s="9" t="str">
        <f>"https://doi.org/"&amp;M1966</f>
        <v>https://doi.org/10.1176/ps.45.5.451</v>
      </c>
      <c r="G1966" s="10" t="s">
        <v>83</v>
      </c>
      <c r="H1966" s="10" t="s">
        <v>35</v>
      </c>
      <c r="I1966" s="4" t="s">
        <v>9127</v>
      </c>
      <c r="J1966" s="10" t="s">
        <v>33</v>
      </c>
      <c r="K1966" s="10">
        <v>1994.0</v>
      </c>
      <c r="L1966" s="3"/>
      <c r="M1966" s="4" t="s">
        <v>9128</v>
      </c>
      <c r="N1966" s="3"/>
      <c r="O1966" s="3"/>
      <c r="P1966" s="3"/>
      <c r="Q1966" s="3"/>
      <c r="R1966" s="3"/>
    </row>
    <row r="1967" ht="15.75" customHeight="1">
      <c r="A1967" s="4" t="s">
        <v>9129</v>
      </c>
      <c r="B1967" s="4" t="s">
        <v>9130</v>
      </c>
      <c r="C1967" s="3"/>
      <c r="D1967" s="3"/>
      <c r="E1967" s="4" t="s">
        <v>9131</v>
      </c>
      <c r="F1967" s="9" t="s">
        <v>9132</v>
      </c>
      <c r="G1967" s="4" t="s">
        <v>41</v>
      </c>
      <c r="H1967" s="4" t="s">
        <v>261</v>
      </c>
      <c r="I1967" s="4" t="s">
        <v>262</v>
      </c>
      <c r="J1967" s="4" t="s">
        <v>149</v>
      </c>
      <c r="K1967" s="10">
        <v>2012.0</v>
      </c>
      <c r="L1967" s="3"/>
      <c r="M1967" s="4" t="s">
        <v>263</v>
      </c>
      <c r="N1967" s="3"/>
      <c r="O1967" s="3"/>
      <c r="P1967" s="4" t="s">
        <v>8</v>
      </c>
      <c r="Q1967" s="18" t="s">
        <v>264</v>
      </c>
      <c r="R1967" s="3"/>
    </row>
    <row r="1968" ht="15.75" customHeight="1">
      <c r="A1968" s="4" t="s">
        <v>9133</v>
      </c>
      <c r="B1968" s="4" t="s">
        <v>9134</v>
      </c>
      <c r="C1968" s="3"/>
      <c r="D1968" s="3"/>
      <c r="E1968" s="4" t="s">
        <v>9135</v>
      </c>
      <c r="F1968" s="9" t="s">
        <v>9136</v>
      </c>
      <c r="G1968" s="4" t="s">
        <v>41</v>
      </c>
      <c r="H1968" s="4" t="s">
        <v>261</v>
      </c>
      <c r="I1968" s="4" t="s">
        <v>9137</v>
      </c>
      <c r="J1968" s="4" t="s">
        <v>341</v>
      </c>
      <c r="K1968" s="10">
        <v>2012.0</v>
      </c>
      <c r="L1968" s="3"/>
      <c r="M1968" s="4" t="s">
        <v>263</v>
      </c>
      <c r="N1968" s="3"/>
      <c r="O1968" s="3"/>
      <c r="P1968" s="4" t="s">
        <v>8</v>
      </c>
      <c r="Q1968" s="18" t="s">
        <v>371</v>
      </c>
      <c r="R1968" s="3"/>
    </row>
    <row r="1969" ht="15.75" customHeight="1">
      <c r="A1969" s="4" t="s">
        <v>9138</v>
      </c>
      <c r="B1969" s="4" t="s">
        <v>9139</v>
      </c>
      <c r="C1969" s="4" t="s">
        <v>9140</v>
      </c>
      <c r="D1969" s="4" t="s">
        <v>9141</v>
      </c>
      <c r="E1969" s="4" t="s">
        <v>9142</v>
      </c>
      <c r="F1969" s="5" t="str">
        <f>HYPERLINK("http://dx.doi.org/10.1080/1533256X.2022.2145067","http://dx.doi.org/10.1080/1533256X.2022.2145067")</f>
        <v>http://dx.doi.org/10.1080/1533256X.2022.2145067</v>
      </c>
      <c r="G1969" s="3"/>
      <c r="H1969" s="3"/>
      <c r="I1969" s="3"/>
      <c r="J1969" s="3"/>
      <c r="K1969" s="3"/>
      <c r="L1969" s="3"/>
      <c r="M1969" s="3"/>
      <c r="N1969" s="3"/>
      <c r="O1969" s="3"/>
      <c r="P1969" s="3"/>
      <c r="Q1969" s="3"/>
      <c r="R1969" s="3"/>
    </row>
    <row r="1970" ht="15.75" customHeight="1">
      <c r="A1970" s="4" t="s">
        <v>9143</v>
      </c>
      <c r="B1970" s="4" t="s">
        <v>9144</v>
      </c>
      <c r="C1970" s="3"/>
      <c r="D1970" s="3"/>
      <c r="E1970" s="4" t="s">
        <v>9145</v>
      </c>
      <c r="F1970" s="9" t="s">
        <v>9146</v>
      </c>
      <c r="G1970" s="4" t="s">
        <v>260</v>
      </c>
      <c r="H1970" s="4" t="s">
        <v>261</v>
      </c>
      <c r="I1970" s="4" t="s">
        <v>6209</v>
      </c>
      <c r="J1970" s="4" t="s">
        <v>295</v>
      </c>
      <c r="K1970" s="10">
        <v>2014.0</v>
      </c>
      <c r="L1970" s="3"/>
      <c r="M1970" s="4" t="s">
        <v>263</v>
      </c>
      <c r="N1970" s="3"/>
      <c r="O1970" s="3"/>
      <c r="P1970" s="4" t="s">
        <v>8</v>
      </c>
      <c r="Q1970" s="4" t="s">
        <v>296</v>
      </c>
      <c r="R1970" s="3"/>
    </row>
    <row r="1971" ht="15.75" customHeight="1">
      <c r="A1971" s="6" t="s">
        <v>9147</v>
      </c>
      <c r="B1971" s="6" t="s">
        <v>9148</v>
      </c>
      <c r="C1971" s="6"/>
      <c r="D1971" s="6"/>
      <c r="E1971" s="6" t="s">
        <v>9149</v>
      </c>
      <c r="F1971" s="7" t="s">
        <v>3455</v>
      </c>
      <c r="G1971" s="8" t="s">
        <v>108</v>
      </c>
      <c r="H1971" s="6" t="s">
        <v>27</v>
      </c>
      <c r="I1971" s="6" t="s">
        <v>9150</v>
      </c>
      <c r="J1971" s="6"/>
      <c r="K1971" s="8">
        <v>2019.0</v>
      </c>
      <c r="L1971" s="13" t="s">
        <v>30</v>
      </c>
      <c r="M1971" s="3"/>
      <c r="N1971" s="3"/>
      <c r="O1971" s="3"/>
      <c r="P1971" s="3"/>
      <c r="Q1971" s="3"/>
      <c r="R1971" s="3"/>
    </row>
    <row r="1972" ht="15.75" customHeight="1">
      <c r="A1972" s="4" t="s">
        <v>9151</v>
      </c>
      <c r="B1972" s="4" t="s">
        <v>9152</v>
      </c>
      <c r="C1972" s="3"/>
      <c r="D1972" s="3"/>
      <c r="E1972" s="4" t="s">
        <v>9153</v>
      </c>
      <c r="F1972" s="9" t="s">
        <v>9154</v>
      </c>
      <c r="G1972" s="4" t="s">
        <v>260</v>
      </c>
      <c r="H1972" s="4" t="s">
        <v>261</v>
      </c>
      <c r="I1972" s="4" t="s">
        <v>370</v>
      </c>
      <c r="J1972" s="4" t="s">
        <v>341</v>
      </c>
      <c r="K1972" s="10">
        <v>2023.0</v>
      </c>
      <c r="L1972" s="3"/>
      <c r="M1972" s="4" t="s">
        <v>263</v>
      </c>
      <c r="N1972" s="3"/>
      <c r="O1972" s="3"/>
      <c r="P1972" s="4" t="s">
        <v>8</v>
      </c>
      <c r="Q1972" s="4" t="s">
        <v>371</v>
      </c>
      <c r="R1972" s="3"/>
    </row>
    <row r="1973" ht="15.75" customHeight="1">
      <c r="A1973" s="4" t="s">
        <v>9155</v>
      </c>
      <c r="B1973" s="4" t="s">
        <v>9156</v>
      </c>
      <c r="C1973" s="3"/>
      <c r="D1973" s="3"/>
      <c r="E1973" s="4" t="s">
        <v>9157</v>
      </c>
      <c r="F1973" s="9" t="s">
        <v>9158</v>
      </c>
      <c r="G1973" s="4" t="s">
        <v>260</v>
      </c>
      <c r="H1973" s="4" t="s">
        <v>261</v>
      </c>
      <c r="I1973" s="4" t="s">
        <v>4045</v>
      </c>
      <c r="J1973" s="4" t="s">
        <v>295</v>
      </c>
      <c r="K1973" s="10">
        <v>2006.0</v>
      </c>
      <c r="L1973" s="3"/>
      <c r="M1973" s="4" t="s">
        <v>263</v>
      </c>
      <c r="N1973" s="3"/>
      <c r="O1973" s="3"/>
      <c r="P1973" s="4" t="s">
        <v>8</v>
      </c>
      <c r="Q1973" s="4" t="s">
        <v>4046</v>
      </c>
      <c r="R1973" s="3"/>
    </row>
    <row r="1974" ht="15.75" customHeight="1">
      <c r="A1974" s="4" t="s">
        <v>9159</v>
      </c>
      <c r="B1974" s="4" t="s">
        <v>9160</v>
      </c>
      <c r="C1974" s="4" t="s">
        <v>9161</v>
      </c>
      <c r="D1974" s="4" t="s">
        <v>9162</v>
      </c>
      <c r="E1974" s="4" t="s">
        <v>9163</v>
      </c>
      <c r="F1974" s="5" t="str">
        <f>HYPERLINK("http://dx.doi.org/10.1016/j.jad.2012.10.008","http://dx.doi.org/10.1016/j.jad.2012.10.008")</f>
        <v>http://dx.doi.org/10.1016/j.jad.2012.10.008</v>
      </c>
      <c r="G1974" s="3"/>
      <c r="H1974" s="3"/>
      <c r="I1974" s="3"/>
      <c r="J1974" s="3"/>
      <c r="K1974" s="3"/>
      <c r="L1974" s="3"/>
      <c r="M1974" s="3"/>
      <c r="N1974" s="3"/>
      <c r="O1974" s="3"/>
      <c r="P1974" s="3"/>
      <c r="Q1974" s="3"/>
      <c r="R1974" s="3"/>
    </row>
    <row r="1975" ht="15.75" customHeight="1">
      <c r="A1975" s="6" t="s">
        <v>9164</v>
      </c>
      <c r="B1975" s="6" t="s">
        <v>9165</v>
      </c>
      <c r="C1975" s="6"/>
      <c r="D1975" s="6"/>
      <c r="E1975" s="6" t="s">
        <v>9166</v>
      </c>
      <c r="F1975" s="7" t="s">
        <v>9167</v>
      </c>
      <c r="G1975" s="8" t="s">
        <v>108</v>
      </c>
      <c r="H1975" s="6" t="s">
        <v>27</v>
      </c>
      <c r="I1975" s="6" t="s">
        <v>9168</v>
      </c>
      <c r="J1975" s="6" t="s">
        <v>231</v>
      </c>
      <c r="K1975" s="8">
        <v>2021.0</v>
      </c>
      <c r="L1975" s="13" t="s">
        <v>30</v>
      </c>
      <c r="M1975" s="6"/>
      <c r="N1975" s="3"/>
      <c r="O1975" s="6"/>
      <c r="P1975" s="6"/>
      <c r="Q1975" s="3"/>
      <c r="R1975" s="6"/>
    </row>
    <row r="1976" ht="15.75" customHeight="1">
      <c r="A1976" s="4" t="s">
        <v>9169</v>
      </c>
      <c r="B1976" s="4" t="s">
        <v>9170</v>
      </c>
      <c r="C1976" s="3"/>
      <c r="D1976" s="3"/>
      <c r="E1976" s="4" t="s">
        <v>9171</v>
      </c>
      <c r="F1976" s="9" t="s">
        <v>9172</v>
      </c>
      <c r="G1976" s="4" t="s">
        <v>260</v>
      </c>
      <c r="H1976" s="4" t="s">
        <v>261</v>
      </c>
      <c r="I1976" s="4" t="s">
        <v>9173</v>
      </c>
      <c r="J1976" s="4" t="s">
        <v>341</v>
      </c>
      <c r="K1976" s="10">
        <v>1997.0</v>
      </c>
      <c r="L1976" s="3"/>
      <c r="M1976" s="4" t="s">
        <v>263</v>
      </c>
      <c r="N1976" s="3"/>
      <c r="O1976" s="3"/>
      <c r="P1976" s="4" t="s">
        <v>8</v>
      </c>
      <c r="Q1976" s="4" t="s">
        <v>611</v>
      </c>
      <c r="R1976" s="3"/>
    </row>
    <row r="1977" ht="15.75" customHeight="1">
      <c r="A1977" s="4" t="s">
        <v>9174</v>
      </c>
      <c r="B1977" s="4" t="s">
        <v>9175</v>
      </c>
      <c r="C1977" s="3"/>
      <c r="D1977" s="3"/>
      <c r="E1977" s="4" t="s">
        <v>9176</v>
      </c>
      <c r="F1977" s="9" t="s">
        <v>9177</v>
      </c>
      <c r="G1977" s="4" t="s">
        <v>41</v>
      </c>
      <c r="H1977" s="4" t="s">
        <v>261</v>
      </c>
      <c r="I1977" s="4" t="s">
        <v>776</v>
      </c>
      <c r="J1977" s="4" t="s">
        <v>341</v>
      </c>
      <c r="K1977" s="10">
        <v>2014.0</v>
      </c>
      <c r="L1977" s="3"/>
      <c r="M1977" s="4" t="s">
        <v>263</v>
      </c>
      <c r="N1977" s="3"/>
      <c r="O1977" s="3"/>
      <c r="P1977" s="4" t="s">
        <v>8</v>
      </c>
      <c r="Q1977" s="18" t="s">
        <v>371</v>
      </c>
      <c r="R1977" s="3"/>
    </row>
    <row r="1978" ht="15.75" customHeight="1">
      <c r="A1978" s="4" t="s">
        <v>9178</v>
      </c>
      <c r="B1978" s="4" t="s">
        <v>9179</v>
      </c>
      <c r="C1978" s="3"/>
      <c r="D1978" s="3"/>
      <c r="E1978" s="4" t="s">
        <v>9180</v>
      </c>
      <c r="F1978" s="9" t="s">
        <v>9181</v>
      </c>
      <c r="G1978" s="4" t="s">
        <v>260</v>
      </c>
      <c r="H1978" s="4" t="s">
        <v>261</v>
      </c>
      <c r="I1978" s="4" t="s">
        <v>776</v>
      </c>
      <c r="J1978" s="4" t="s">
        <v>295</v>
      </c>
      <c r="K1978" s="10">
        <v>2007.0</v>
      </c>
      <c r="L1978" s="3"/>
      <c r="M1978" s="4" t="s">
        <v>263</v>
      </c>
      <c r="N1978" s="3"/>
      <c r="O1978" s="3"/>
      <c r="P1978" s="4" t="s">
        <v>8</v>
      </c>
      <c r="Q1978" s="4" t="s">
        <v>695</v>
      </c>
      <c r="R1978" s="3"/>
    </row>
    <row r="1979" ht="15.75" customHeight="1">
      <c r="A1979" s="4" t="s">
        <v>9182</v>
      </c>
      <c r="B1979" s="4" t="s">
        <v>9183</v>
      </c>
      <c r="C1979" s="3"/>
      <c r="D1979" s="3"/>
      <c r="E1979" s="4" t="s">
        <v>9184</v>
      </c>
      <c r="F1979" s="9" t="s">
        <v>9185</v>
      </c>
      <c r="G1979" s="4" t="s">
        <v>41</v>
      </c>
      <c r="H1979" s="4" t="s">
        <v>261</v>
      </c>
      <c r="I1979" s="4" t="s">
        <v>987</v>
      </c>
      <c r="J1979" s="4" t="s">
        <v>488</v>
      </c>
      <c r="K1979" s="10">
        <v>2008.0</v>
      </c>
      <c r="L1979" s="3"/>
      <c r="M1979" s="4" t="s">
        <v>263</v>
      </c>
      <c r="N1979" s="3"/>
      <c r="O1979" s="3"/>
      <c r="P1979" s="4" t="s">
        <v>8</v>
      </c>
      <c r="Q1979" s="18" t="s">
        <v>489</v>
      </c>
      <c r="R1979" s="3"/>
    </row>
    <row r="1980" ht="15.75" customHeight="1">
      <c r="A1980" s="4" t="s">
        <v>9186</v>
      </c>
      <c r="B1980" s="4" t="s">
        <v>9187</v>
      </c>
      <c r="C1980" s="3" t="s">
        <v>425</v>
      </c>
      <c r="D1980" s="4" t="s">
        <v>9188</v>
      </c>
      <c r="E1980" s="4" t="s">
        <v>9189</v>
      </c>
      <c r="F1980" s="5" t="str">
        <f>HYPERLINK("http://dx.doi.org/10.1371/journal.pone.0280407","http://dx.doi.org/10.1371/journal.pone.0280407")</f>
        <v>http://dx.doi.org/10.1371/journal.pone.0280407</v>
      </c>
      <c r="G1980" s="3"/>
      <c r="H1980" s="3"/>
      <c r="I1980" s="3"/>
      <c r="J1980" s="3"/>
      <c r="K1980" s="3"/>
      <c r="L1980" s="3"/>
      <c r="M1980" s="3"/>
      <c r="N1980" s="3"/>
      <c r="O1980" s="3"/>
      <c r="P1980" s="3"/>
      <c r="Q1980" s="3"/>
      <c r="R1980" s="3"/>
    </row>
    <row r="1981" ht="15.75" customHeight="1">
      <c r="A1981" s="6" t="s">
        <v>9190</v>
      </c>
      <c r="B1981" s="6" t="s">
        <v>9191</v>
      </c>
      <c r="C1981" s="6"/>
      <c r="D1981" s="6"/>
      <c r="E1981" s="6" t="s">
        <v>9192</v>
      </c>
      <c r="F1981" s="3"/>
      <c r="G1981" s="8" t="s">
        <v>108</v>
      </c>
      <c r="H1981" s="6" t="s">
        <v>27</v>
      </c>
      <c r="I1981" s="6" t="s">
        <v>9193</v>
      </c>
      <c r="J1981" s="3"/>
      <c r="K1981" s="8">
        <v>2014.0</v>
      </c>
      <c r="L1981" s="7" t="s">
        <v>30</v>
      </c>
      <c r="M1981" s="3"/>
      <c r="N1981" s="6"/>
      <c r="O1981" s="3"/>
      <c r="P1981" s="3"/>
      <c r="Q1981" s="3"/>
      <c r="R1981" s="3"/>
    </row>
    <row r="1982" ht="15.75" customHeight="1">
      <c r="A1982" s="4" t="s">
        <v>9194</v>
      </c>
      <c r="B1982" s="4" t="s">
        <v>9195</v>
      </c>
      <c r="C1982" s="3"/>
      <c r="D1982" s="3"/>
      <c r="E1982" s="10" t="s">
        <v>33</v>
      </c>
      <c r="F1982" s="9" t="str">
        <f>"https://doi.org/"&amp;M1982</f>
        <v>https://doi.org/10.1037/dev0000205</v>
      </c>
      <c r="G1982" s="10" t="s">
        <v>41</v>
      </c>
      <c r="H1982" s="10" t="s">
        <v>35</v>
      </c>
      <c r="I1982" s="4" t="s">
        <v>9196</v>
      </c>
      <c r="J1982" s="10" t="s">
        <v>33</v>
      </c>
      <c r="K1982" s="10">
        <v>2016.0</v>
      </c>
      <c r="L1982" s="4" t="s">
        <v>33</v>
      </c>
      <c r="M1982" s="4" t="s">
        <v>9197</v>
      </c>
      <c r="N1982" s="26"/>
      <c r="O1982" s="3"/>
      <c r="P1982" s="3"/>
      <c r="Q1982" s="12"/>
      <c r="R1982" s="3"/>
    </row>
    <row r="1983" ht="15.75" customHeight="1">
      <c r="A1983" s="6" t="s">
        <v>9198</v>
      </c>
      <c r="B1983" s="6" t="s">
        <v>9199</v>
      </c>
      <c r="C1983" s="6"/>
      <c r="D1983" s="6"/>
      <c r="E1983" s="6" t="s">
        <v>9200</v>
      </c>
      <c r="F1983" s="7" t="s">
        <v>9201</v>
      </c>
      <c r="G1983" s="8" t="s">
        <v>108</v>
      </c>
      <c r="H1983" s="6" t="s">
        <v>27</v>
      </c>
      <c r="I1983" s="6" t="s">
        <v>9202</v>
      </c>
      <c r="J1983" s="6" t="s">
        <v>560</v>
      </c>
      <c r="K1983" s="8">
        <v>2014.0</v>
      </c>
      <c r="L1983" s="7" t="s">
        <v>30</v>
      </c>
      <c r="M1983" s="6"/>
      <c r="N1983" s="6"/>
      <c r="O1983" s="3"/>
      <c r="P1983" s="3"/>
      <c r="Q1983" s="6"/>
      <c r="R1983" s="6"/>
    </row>
    <row r="1984" ht="15.75" customHeight="1">
      <c r="A1984" s="6" t="s">
        <v>9203</v>
      </c>
      <c r="B1984" s="6" t="s">
        <v>9204</v>
      </c>
      <c r="C1984" s="6"/>
      <c r="D1984" s="6"/>
      <c r="E1984" s="6" t="s">
        <v>9205</v>
      </c>
      <c r="F1984" s="7" t="s">
        <v>9206</v>
      </c>
      <c r="G1984" s="8" t="s">
        <v>108</v>
      </c>
      <c r="H1984" s="6" t="s">
        <v>27</v>
      </c>
      <c r="I1984" s="6" t="s">
        <v>9207</v>
      </c>
      <c r="J1984" s="3"/>
      <c r="K1984" s="8">
        <v>2014.0</v>
      </c>
      <c r="L1984" s="7" t="s">
        <v>30</v>
      </c>
      <c r="M1984" s="3"/>
      <c r="N1984" s="6"/>
      <c r="O1984" s="3"/>
      <c r="P1984" s="3"/>
      <c r="Q1984" s="3"/>
      <c r="R1984" s="3"/>
    </row>
    <row r="1985" ht="15.75" customHeight="1">
      <c r="A1985" s="6" t="s">
        <v>3911</v>
      </c>
      <c r="B1985" s="6" t="s">
        <v>9208</v>
      </c>
      <c r="C1985" s="6"/>
      <c r="D1985" s="6"/>
      <c r="E1985" s="6" t="s">
        <v>9209</v>
      </c>
      <c r="F1985" s="7" t="s">
        <v>9210</v>
      </c>
      <c r="G1985" s="8" t="s">
        <v>108</v>
      </c>
      <c r="H1985" s="6" t="s">
        <v>27</v>
      </c>
      <c r="I1985" s="6" t="s">
        <v>9211</v>
      </c>
      <c r="J1985" s="6" t="s">
        <v>29</v>
      </c>
      <c r="K1985" s="8">
        <v>2015.0</v>
      </c>
      <c r="L1985" s="7" t="s">
        <v>30</v>
      </c>
      <c r="M1985" s="6"/>
      <c r="N1985" s="6"/>
      <c r="O1985" s="6"/>
      <c r="P1985" s="6"/>
      <c r="Q1985" s="3"/>
      <c r="R1985" s="6"/>
    </row>
    <row r="1986" ht="15.75" customHeight="1">
      <c r="A1986" s="6" t="s">
        <v>9212</v>
      </c>
      <c r="B1986" s="6" t="s">
        <v>9213</v>
      </c>
      <c r="C1986" s="6"/>
      <c r="D1986" s="6"/>
      <c r="E1986" s="6" t="s">
        <v>9214</v>
      </c>
      <c r="F1986" s="7" t="s">
        <v>9215</v>
      </c>
      <c r="G1986" s="8" t="s">
        <v>108</v>
      </c>
      <c r="H1986" s="6" t="s">
        <v>27</v>
      </c>
      <c r="I1986" s="6" t="s">
        <v>9216</v>
      </c>
      <c r="J1986" s="6" t="s">
        <v>341</v>
      </c>
      <c r="K1986" s="8">
        <v>2014.0</v>
      </c>
      <c r="L1986" s="7" t="s">
        <v>30</v>
      </c>
      <c r="M1986" s="6"/>
      <c r="N1986" s="3"/>
      <c r="O1986" s="3"/>
      <c r="P1986" s="6"/>
      <c r="Q1986" s="3"/>
      <c r="R1986" s="3"/>
    </row>
    <row r="1987" ht="15.75" customHeight="1">
      <c r="A1987" s="4" t="s">
        <v>9217</v>
      </c>
      <c r="B1987" s="4" t="s">
        <v>9218</v>
      </c>
      <c r="C1987" s="4" t="s">
        <v>9219</v>
      </c>
      <c r="D1987" s="4" t="s">
        <v>9220</v>
      </c>
      <c r="E1987" s="4" t="s">
        <v>9221</v>
      </c>
      <c r="F1987" s="5" t="str">
        <f>HYPERLINK("http://dx.doi.org/10.1111/j.1467-2995.2008.00435.x","http://dx.doi.org/10.1111/j.1467-2995.2008.00435.x")</f>
        <v>http://dx.doi.org/10.1111/j.1467-2995.2008.00435.x</v>
      </c>
      <c r="G1987" s="3"/>
      <c r="H1987" s="3"/>
      <c r="I1987" s="3"/>
      <c r="J1987" s="3"/>
      <c r="K1987" s="3"/>
      <c r="L1987" s="3"/>
      <c r="M1987" s="3"/>
      <c r="N1987" s="3"/>
      <c r="O1987" s="3"/>
      <c r="P1987" s="3"/>
      <c r="Q1987" s="3"/>
      <c r="R1987" s="3"/>
    </row>
    <row r="1988" ht="15.75" customHeight="1">
      <c r="A1988" s="6" t="s">
        <v>9222</v>
      </c>
      <c r="B1988" s="6" t="s">
        <v>9223</v>
      </c>
      <c r="C1988" s="6"/>
      <c r="D1988" s="6"/>
      <c r="E1988" s="6" t="s">
        <v>9224</v>
      </c>
      <c r="F1988" s="7" t="s">
        <v>9225</v>
      </c>
      <c r="G1988" s="8" t="s">
        <v>108</v>
      </c>
      <c r="H1988" s="6" t="s">
        <v>27</v>
      </c>
      <c r="I1988" s="6" t="s">
        <v>9226</v>
      </c>
      <c r="J1988" s="6" t="s">
        <v>29</v>
      </c>
      <c r="K1988" s="8">
        <v>2016.0</v>
      </c>
      <c r="L1988" s="7" t="s">
        <v>30</v>
      </c>
      <c r="M1988" s="6"/>
      <c r="N1988" s="3"/>
      <c r="O1988" s="6"/>
      <c r="P1988" s="6"/>
      <c r="Q1988" s="3"/>
      <c r="R1988" s="3"/>
    </row>
    <row r="1989" ht="15.75" customHeight="1">
      <c r="A1989" s="4" t="s">
        <v>9227</v>
      </c>
      <c r="B1989" s="4" t="s">
        <v>9228</v>
      </c>
      <c r="C1989" s="3"/>
      <c r="D1989" s="3"/>
      <c r="E1989" s="10" t="s">
        <v>33</v>
      </c>
      <c r="F1989" s="9" t="str">
        <f>"https://doi.org/"&amp;M1989</f>
        <v>https://doi.org/10.1212/wnl.56.11.1559</v>
      </c>
      <c r="G1989" s="10" t="s">
        <v>41</v>
      </c>
      <c r="H1989" s="10" t="s">
        <v>35</v>
      </c>
      <c r="I1989" s="4" t="s">
        <v>1683</v>
      </c>
      <c r="J1989" s="10" t="s">
        <v>33</v>
      </c>
      <c r="K1989" s="10">
        <v>2001.0</v>
      </c>
      <c r="L1989" s="4" t="s">
        <v>33</v>
      </c>
      <c r="M1989" s="4" t="s">
        <v>9229</v>
      </c>
      <c r="N1989" s="11"/>
      <c r="O1989" s="3"/>
      <c r="P1989" s="3"/>
      <c r="Q1989" s="12"/>
      <c r="R1989" s="3"/>
    </row>
    <row r="1990" ht="15.75" customHeight="1">
      <c r="A1990" s="6" t="s">
        <v>9230</v>
      </c>
      <c r="B1990" s="6" t="s">
        <v>9231</v>
      </c>
      <c r="C1990" s="6"/>
      <c r="D1990" s="6"/>
      <c r="E1990" s="6" t="s">
        <v>9232</v>
      </c>
      <c r="F1990" s="7" t="s">
        <v>9233</v>
      </c>
      <c r="G1990" s="8" t="s">
        <v>108</v>
      </c>
      <c r="H1990" s="6" t="s">
        <v>27</v>
      </c>
      <c r="I1990" s="6" t="s">
        <v>9234</v>
      </c>
      <c r="J1990" s="6" t="s">
        <v>341</v>
      </c>
      <c r="K1990" s="8">
        <v>2023.0</v>
      </c>
      <c r="L1990" s="7" t="s">
        <v>30</v>
      </c>
      <c r="M1990" s="3"/>
      <c r="N1990" s="3"/>
      <c r="O1990" s="6"/>
      <c r="P1990" s="6"/>
      <c r="Q1990" s="3"/>
      <c r="R1990" s="6"/>
    </row>
    <row r="1991" ht="15.75" customHeight="1">
      <c r="A1991" s="6" t="s">
        <v>9235</v>
      </c>
      <c r="B1991" s="6" t="s">
        <v>9236</v>
      </c>
      <c r="C1991" s="6"/>
      <c r="D1991" s="6"/>
      <c r="E1991" s="6" t="s">
        <v>9237</v>
      </c>
      <c r="F1991" s="3"/>
      <c r="G1991" s="8" t="s">
        <v>48</v>
      </c>
      <c r="H1991" s="6" t="s">
        <v>27</v>
      </c>
      <c r="I1991" s="6" t="s">
        <v>9238</v>
      </c>
      <c r="J1991" s="6" t="s">
        <v>7845</v>
      </c>
      <c r="K1991" s="8">
        <v>2016.0</v>
      </c>
      <c r="L1991" s="7" t="s">
        <v>30</v>
      </c>
      <c r="M1991" s="6"/>
      <c r="N1991" s="6"/>
      <c r="O1991" s="6"/>
      <c r="P1991" s="6"/>
      <c r="Q1991" s="14"/>
      <c r="R1991" s="6"/>
    </row>
    <row r="1992" ht="15.75" customHeight="1">
      <c r="A1992" s="6" t="s">
        <v>9239</v>
      </c>
      <c r="B1992" s="6" t="s">
        <v>9240</v>
      </c>
      <c r="C1992" s="6"/>
      <c r="D1992" s="6"/>
      <c r="E1992" s="6" t="s">
        <v>9241</v>
      </c>
      <c r="F1992" s="7" t="s">
        <v>9242</v>
      </c>
      <c r="G1992" s="8" t="s">
        <v>108</v>
      </c>
      <c r="H1992" s="6" t="s">
        <v>27</v>
      </c>
      <c r="I1992" s="6" t="s">
        <v>9243</v>
      </c>
      <c r="J1992" s="6" t="s">
        <v>29</v>
      </c>
      <c r="K1992" s="8">
        <v>2021.0</v>
      </c>
      <c r="L1992" s="21" t="s">
        <v>30</v>
      </c>
      <c r="M1992" s="6"/>
      <c r="N1992" s="6"/>
      <c r="O1992" s="6"/>
      <c r="P1992" s="6"/>
      <c r="Q1992" s="6"/>
      <c r="R1992" s="6"/>
    </row>
    <row r="1993" ht="15.75" customHeight="1">
      <c r="A1993" s="6" t="s">
        <v>9244</v>
      </c>
      <c r="B1993" s="6" t="s">
        <v>9245</v>
      </c>
      <c r="C1993" s="6"/>
      <c r="D1993" s="6"/>
      <c r="E1993" s="6" t="s">
        <v>9246</v>
      </c>
      <c r="F1993" s="7" t="s">
        <v>9247</v>
      </c>
      <c r="G1993" s="8" t="s">
        <v>41</v>
      </c>
      <c r="H1993" s="6" t="s">
        <v>27</v>
      </c>
      <c r="I1993" s="6" t="s">
        <v>9248</v>
      </c>
      <c r="J1993" s="6" t="s">
        <v>341</v>
      </c>
      <c r="K1993" s="8">
        <v>2007.0</v>
      </c>
      <c r="L1993" s="7" t="s">
        <v>30</v>
      </c>
      <c r="M1993" s="6"/>
      <c r="N1993" s="3"/>
      <c r="O1993" s="3"/>
      <c r="P1993" s="3"/>
      <c r="Q1993" s="3"/>
      <c r="R1993" s="6"/>
    </row>
    <row r="1994" ht="15.75" customHeight="1">
      <c r="A1994" s="6" t="s">
        <v>9249</v>
      </c>
      <c r="B1994" s="6" t="s">
        <v>9250</v>
      </c>
      <c r="C1994" s="6"/>
      <c r="D1994" s="6"/>
      <c r="E1994" s="6" t="s">
        <v>9251</v>
      </c>
      <c r="F1994" s="7" t="s">
        <v>9252</v>
      </c>
      <c r="G1994" s="8" t="s">
        <v>108</v>
      </c>
      <c r="H1994" s="6" t="s">
        <v>27</v>
      </c>
      <c r="I1994" s="6" t="s">
        <v>9253</v>
      </c>
      <c r="J1994" s="6" t="s">
        <v>341</v>
      </c>
      <c r="K1994" s="8">
        <v>2022.0</v>
      </c>
      <c r="L1994" s="7" t="s">
        <v>30</v>
      </c>
      <c r="M1994" s="6"/>
      <c r="N1994" s="6"/>
      <c r="O1994" s="3"/>
      <c r="P1994" s="6"/>
      <c r="Q1994" s="6"/>
      <c r="R1994" s="6"/>
    </row>
    <row r="1995" ht="15.75" customHeight="1">
      <c r="A1995" s="6" t="s">
        <v>9254</v>
      </c>
      <c r="B1995" s="6" t="s">
        <v>9255</v>
      </c>
      <c r="C1995" s="6"/>
      <c r="D1995" s="6"/>
      <c r="E1995" s="6" t="s">
        <v>9256</v>
      </c>
      <c r="F1995" s="7" t="s">
        <v>9257</v>
      </c>
      <c r="G1995" s="8" t="s">
        <v>108</v>
      </c>
      <c r="H1995" s="6" t="s">
        <v>27</v>
      </c>
      <c r="I1995" s="6" t="s">
        <v>9258</v>
      </c>
      <c r="J1995" s="6"/>
      <c r="K1995" s="8">
        <v>2007.0</v>
      </c>
      <c r="L1995" s="7" t="s">
        <v>30</v>
      </c>
      <c r="M1995" s="3"/>
      <c r="N1995" s="3"/>
      <c r="O1995" s="3"/>
      <c r="P1995" s="3"/>
      <c r="Q1995" s="3"/>
      <c r="R1995" s="6"/>
    </row>
    <row r="1996" ht="15.75" customHeight="1">
      <c r="A1996" s="6" t="s">
        <v>9259</v>
      </c>
      <c r="B1996" s="6" t="s">
        <v>9260</v>
      </c>
      <c r="C1996" s="6"/>
      <c r="D1996" s="6"/>
      <c r="E1996" s="6" t="s">
        <v>9261</v>
      </c>
      <c r="F1996" s="3"/>
      <c r="G1996" s="8" t="s">
        <v>108</v>
      </c>
      <c r="H1996" s="6" t="s">
        <v>27</v>
      </c>
      <c r="I1996" s="6" t="s">
        <v>9262</v>
      </c>
      <c r="J1996" s="6" t="s">
        <v>377</v>
      </c>
      <c r="K1996" s="8">
        <v>2000.0</v>
      </c>
      <c r="L1996" s="7" t="s">
        <v>30</v>
      </c>
      <c r="M1996" s="3"/>
      <c r="N1996" s="3"/>
      <c r="O1996" s="3"/>
      <c r="P1996" s="3"/>
      <c r="Q1996" s="3"/>
      <c r="R1996" s="3"/>
    </row>
    <row r="1997" ht="15.75" customHeight="1">
      <c r="A1997" s="4" t="s">
        <v>9263</v>
      </c>
      <c r="B1997" s="4" t="s">
        <v>9264</v>
      </c>
      <c r="C1997" s="4" t="s">
        <v>9265</v>
      </c>
      <c r="D1997" s="4" t="s">
        <v>9266</v>
      </c>
      <c r="E1997" s="4" t="s">
        <v>9267</v>
      </c>
      <c r="F1997" s="5" t="str">
        <f>HYPERLINK("http://dx.doi.org/10.1556/2054.2019.033","http://dx.doi.org/10.1556/2054.2019.033")</f>
        <v>http://dx.doi.org/10.1556/2054.2019.033</v>
      </c>
      <c r="G1997" s="3"/>
      <c r="H1997" s="3"/>
      <c r="I1997" s="3"/>
      <c r="J1997" s="3"/>
      <c r="K1997" s="3"/>
      <c r="L1997" s="3"/>
      <c r="M1997" s="3"/>
      <c r="N1997" s="3"/>
      <c r="O1997" s="3"/>
      <c r="P1997" s="3"/>
      <c r="Q1997" s="3"/>
      <c r="R1997" s="3"/>
    </row>
    <row r="1998" ht="15.75" customHeight="1">
      <c r="A1998" s="4" t="s">
        <v>9268</v>
      </c>
      <c r="B1998" s="4" t="s">
        <v>9269</v>
      </c>
      <c r="C1998" s="3"/>
      <c r="D1998" s="3"/>
      <c r="E1998" s="4" t="s">
        <v>33</v>
      </c>
      <c r="F1998" s="3"/>
      <c r="G1998" s="10" t="s">
        <v>34</v>
      </c>
      <c r="H1998" s="10" t="s">
        <v>35</v>
      </c>
      <c r="I1998" s="4" t="s">
        <v>9270</v>
      </c>
      <c r="J1998" s="4" t="s">
        <v>33</v>
      </c>
      <c r="K1998" s="10">
        <v>1991.0</v>
      </c>
      <c r="L1998" s="3"/>
      <c r="M1998" s="3"/>
      <c r="N1998" s="3"/>
      <c r="O1998" s="3"/>
      <c r="P1998" s="3"/>
      <c r="Q1998" s="3"/>
      <c r="R1998" s="3"/>
    </row>
    <row r="1999" ht="15.75" customHeight="1">
      <c r="A1999" s="6" t="s">
        <v>9271</v>
      </c>
      <c r="B1999" s="6" t="s">
        <v>9272</v>
      </c>
      <c r="C1999" s="6"/>
      <c r="D1999" s="6"/>
      <c r="E1999" s="6" t="s">
        <v>9273</v>
      </c>
      <c r="F1999" s="7" t="s">
        <v>9274</v>
      </c>
      <c r="G1999" s="8" t="s">
        <v>108</v>
      </c>
      <c r="H1999" s="6" t="s">
        <v>27</v>
      </c>
      <c r="I1999" s="6" t="s">
        <v>9275</v>
      </c>
      <c r="J1999" s="6" t="s">
        <v>29</v>
      </c>
      <c r="K1999" s="8">
        <v>2019.0</v>
      </c>
      <c r="L1999" s="7" t="s">
        <v>30</v>
      </c>
      <c r="M1999" s="6"/>
      <c r="N1999" s="6"/>
      <c r="O1999" s="3"/>
      <c r="P1999" s="6"/>
      <c r="Q1999" s="6"/>
      <c r="R1999" s="6"/>
    </row>
    <row r="2000" ht="15.75" customHeight="1">
      <c r="A2000" s="4" t="s">
        <v>9276</v>
      </c>
      <c r="B2000" s="4" t="s">
        <v>9277</v>
      </c>
      <c r="C2000" s="4" t="s">
        <v>9278</v>
      </c>
      <c r="D2000" s="4" t="s">
        <v>9279</v>
      </c>
      <c r="E2000" s="4" t="s">
        <v>9280</v>
      </c>
      <c r="F2000" s="5" t="str">
        <f>HYPERLINK("http://dx.doi.org/10.1177/08902070221090107","http://dx.doi.org/10.1177/08902070221090107")</f>
        <v>http://dx.doi.org/10.1177/08902070221090107</v>
      </c>
      <c r="G2000" s="3"/>
      <c r="H2000" s="3"/>
      <c r="I2000" s="3"/>
      <c r="J2000" s="3"/>
      <c r="K2000" s="3"/>
      <c r="L2000" s="3"/>
      <c r="M2000" s="3"/>
      <c r="N2000" s="3"/>
      <c r="O2000" s="3"/>
      <c r="P2000" s="3"/>
      <c r="Q2000" s="3"/>
      <c r="R2000" s="3"/>
    </row>
    <row r="2001" ht="15.75" customHeight="1">
      <c r="A2001" s="4" t="s">
        <v>9281</v>
      </c>
      <c r="B2001" s="4" t="s">
        <v>9282</v>
      </c>
      <c r="C2001" s="3"/>
      <c r="D2001" s="3"/>
      <c r="E2001" s="4" t="s">
        <v>9283</v>
      </c>
      <c r="F2001" s="9" t="s">
        <v>9284</v>
      </c>
      <c r="G2001" s="4" t="s">
        <v>260</v>
      </c>
      <c r="H2001" s="4" t="s">
        <v>261</v>
      </c>
      <c r="I2001" s="4" t="s">
        <v>262</v>
      </c>
      <c r="J2001" s="4" t="s">
        <v>149</v>
      </c>
      <c r="K2001" s="10">
        <v>2012.0</v>
      </c>
      <c r="L2001" s="3"/>
      <c r="M2001" s="4" t="s">
        <v>263</v>
      </c>
      <c r="N2001" s="3"/>
      <c r="O2001" s="3"/>
      <c r="P2001" s="4" t="s">
        <v>8</v>
      </c>
      <c r="Q2001" s="4" t="s">
        <v>264</v>
      </c>
      <c r="R2001" s="3"/>
    </row>
    <row r="2002" ht="15.75" customHeight="1">
      <c r="A2002" s="6" t="s">
        <v>9285</v>
      </c>
      <c r="B2002" s="6" t="s">
        <v>9286</v>
      </c>
      <c r="C2002" s="6"/>
      <c r="D2002" s="6"/>
      <c r="E2002" s="6" t="s">
        <v>9287</v>
      </c>
      <c r="F2002" s="7" t="s">
        <v>9288</v>
      </c>
      <c r="G2002" s="8" t="s">
        <v>108</v>
      </c>
      <c r="H2002" s="6" t="s">
        <v>27</v>
      </c>
      <c r="I2002" s="6" t="s">
        <v>9289</v>
      </c>
      <c r="J2002" s="6" t="s">
        <v>149</v>
      </c>
      <c r="K2002" s="8">
        <v>2023.0</v>
      </c>
      <c r="L2002" s="7" t="s">
        <v>30</v>
      </c>
      <c r="M2002" s="3"/>
      <c r="N2002" s="3"/>
      <c r="O2002" s="3"/>
      <c r="P2002" s="3"/>
      <c r="Q2002" s="3"/>
      <c r="R2002" s="3"/>
    </row>
    <row r="2003" ht="15.75" customHeight="1">
      <c r="A2003" s="6" t="s">
        <v>9290</v>
      </c>
      <c r="B2003" s="6" t="s">
        <v>9291</v>
      </c>
      <c r="C2003" s="6"/>
      <c r="D2003" s="6"/>
      <c r="E2003" s="6" t="s">
        <v>9292</v>
      </c>
      <c r="F2003" s="7" t="s">
        <v>9293</v>
      </c>
      <c r="G2003" s="8" t="s">
        <v>108</v>
      </c>
      <c r="H2003" s="6" t="s">
        <v>27</v>
      </c>
      <c r="I2003" s="6" t="s">
        <v>9294</v>
      </c>
      <c r="J2003" s="6" t="s">
        <v>545</v>
      </c>
      <c r="K2003" s="8">
        <v>2020.0</v>
      </c>
      <c r="L2003" s="7" t="s">
        <v>30</v>
      </c>
      <c r="M2003" s="6"/>
      <c r="N2003" s="6"/>
      <c r="O2003" s="6"/>
      <c r="P2003" s="3"/>
      <c r="Q2003" s="3"/>
      <c r="R2003" s="3"/>
    </row>
    <row r="2004" ht="15.75" customHeight="1">
      <c r="A2004" s="4" t="s">
        <v>9295</v>
      </c>
      <c r="B2004" s="4" t="s">
        <v>9296</v>
      </c>
      <c r="C2004" s="3"/>
      <c r="D2004" s="3"/>
      <c r="E2004" s="4" t="s">
        <v>9297</v>
      </c>
      <c r="F2004" s="3"/>
      <c r="G2004" s="4" t="s">
        <v>41</v>
      </c>
      <c r="H2004" s="4" t="s">
        <v>261</v>
      </c>
      <c r="I2004" s="4" t="s">
        <v>9298</v>
      </c>
      <c r="J2004" s="4" t="s">
        <v>4499</v>
      </c>
      <c r="K2004" s="10">
        <v>2019.0</v>
      </c>
      <c r="L2004" s="3"/>
      <c r="M2004" s="4" t="s">
        <v>263</v>
      </c>
      <c r="N2004" s="3"/>
      <c r="O2004" s="3"/>
      <c r="P2004" s="4" t="s">
        <v>8</v>
      </c>
      <c r="Q2004" s="18" t="s">
        <v>9299</v>
      </c>
      <c r="R2004" s="3"/>
    </row>
    <row r="2005" ht="15.75" customHeight="1">
      <c r="A2005" s="4" t="s">
        <v>9300</v>
      </c>
      <c r="B2005" s="4" t="s">
        <v>9301</v>
      </c>
      <c r="C2005" s="3"/>
      <c r="D2005" s="3"/>
      <c r="E2005" s="4" t="s">
        <v>9302</v>
      </c>
      <c r="F2005" s="9" t="s">
        <v>9303</v>
      </c>
      <c r="G2005" s="4" t="s">
        <v>41</v>
      </c>
      <c r="H2005" s="4" t="s">
        <v>261</v>
      </c>
      <c r="I2005" s="4" t="s">
        <v>4228</v>
      </c>
      <c r="J2005" s="4" t="s">
        <v>341</v>
      </c>
      <c r="K2005" s="10">
        <v>2014.0</v>
      </c>
      <c r="L2005" s="3"/>
      <c r="M2005" s="4" t="s">
        <v>263</v>
      </c>
      <c r="N2005" s="3"/>
      <c r="O2005" s="3"/>
      <c r="P2005" s="4" t="s">
        <v>8</v>
      </c>
      <c r="Q2005" s="18" t="s">
        <v>611</v>
      </c>
      <c r="R2005" s="3"/>
    </row>
    <row r="2006" ht="15.75" customHeight="1">
      <c r="A2006" s="6" t="s">
        <v>9304</v>
      </c>
      <c r="B2006" s="6" t="s">
        <v>9305</v>
      </c>
      <c r="C2006" s="6"/>
      <c r="D2006" s="6"/>
      <c r="E2006" s="6" t="s">
        <v>9306</v>
      </c>
      <c r="F2006" s="3"/>
      <c r="G2006" s="8" t="s">
        <v>108</v>
      </c>
      <c r="H2006" s="6" t="s">
        <v>27</v>
      </c>
      <c r="I2006" s="6" t="s">
        <v>9307</v>
      </c>
      <c r="J2006" s="6" t="s">
        <v>149</v>
      </c>
      <c r="K2006" s="8">
        <v>2017.0</v>
      </c>
      <c r="L2006" s="7" t="s">
        <v>30</v>
      </c>
      <c r="M2006" s="3"/>
      <c r="N2006" s="3"/>
      <c r="O2006" s="3"/>
      <c r="P2006" s="3"/>
      <c r="Q2006" s="3"/>
      <c r="R2006" s="3"/>
    </row>
    <row r="2007" ht="15.75" customHeight="1">
      <c r="A2007" s="6" t="s">
        <v>9308</v>
      </c>
      <c r="B2007" s="6" t="s">
        <v>9309</v>
      </c>
      <c r="C2007" s="6"/>
      <c r="D2007" s="6"/>
      <c r="E2007" s="6" t="s">
        <v>9310</v>
      </c>
      <c r="F2007" s="7" t="s">
        <v>9311</v>
      </c>
      <c r="G2007" s="8" t="s">
        <v>41</v>
      </c>
      <c r="H2007" s="6" t="s">
        <v>27</v>
      </c>
      <c r="I2007" s="6" t="s">
        <v>9312</v>
      </c>
      <c r="J2007" s="6" t="s">
        <v>29</v>
      </c>
      <c r="K2007" s="8">
        <v>2019.0</v>
      </c>
      <c r="L2007" s="7" t="s">
        <v>30</v>
      </c>
      <c r="M2007" s="6"/>
      <c r="N2007" s="3"/>
      <c r="O2007" s="3"/>
      <c r="P2007" s="3"/>
      <c r="Q2007" s="3"/>
      <c r="R2007" s="6"/>
    </row>
    <row r="2008" ht="15.75" customHeight="1">
      <c r="A2008" s="6" t="s">
        <v>9313</v>
      </c>
      <c r="B2008" s="6" t="s">
        <v>9314</v>
      </c>
      <c r="C2008" s="6"/>
      <c r="D2008" s="6"/>
      <c r="E2008" s="6" t="s">
        <v>9315</v>
      </c>
      <c r="F2008" s="7" t="s">
        <v>9316</v>
      </c>
      <c r="G2008" s="8" t="s">
        <v>108</v>
      </c>
      <c r="H2008" s="6" t="s">
        <v>27</v>
      </c>
      <c r="I2008" s="6" t="s">
        <v>9317</v>
      </c>
      <c r="J2008" s="6" t="s">
        <v>29</v>
      </c>
      <c r="K2008" s="8">
        <v>2019.0</v>
      </c>
      <c r="L2008" s="7" t="s">
        <v>30</v>
      </c>
      <c r="M2008" s="6"/>
      <c r="N2008" s="6"/>
      <c r="O2008" s="3"/>
      <c r="P2008" s="6"/>
      <c r="Q2008" s="6"/>
      <c r="R2008" s="6"/>
    </row>
    <row r="2009" ht="15.75" customHeight="1">
      <c r="A2009" s="36" t="s">
        <v>9318</v>
      </c>
      <c r="B2009" s="36" t="s">
        <v>9319</v>
      </c>
      <c r="C2009" s="36"/>
      <c r="D2009" s="36"/>
      <c r="E2009" s="36" t="s">
        <v>9320</v>
      </c>
      <c r="F2009" s="37" t="s">
        <v>9321</v>
      </c>
      <c r="G2009" s="38" t="s">
        <v>108</v>
      </c>
      <c r="H2009" s="36" t="s">
        <v>27</v>
      </c>
      <c r="I2009" s="36" t="s">
        <v>9322</v>
      </c>
      <c r="J2009" s="36" t="s">
        <v>149</v>
      </c>
      <c r="K2009" s="38">
        <v>2022.0</v>
      </c>
      <c r="L2009" s="37" t="s">
        <v>30</v>
      </c>
      <c r="M2009" s="36"/>
      <c r="N2009" s="36"/>
      <c r="O2009" s="33"/>
      <c r="P2009" s="33"/>
      <c r="Q2009" s="36"/>
      <c r="R2009" s="33"/>
    </row>
    <row r="2010" ht="15.75" customHeight="1">
      <c r="A2010" s="4" t="s">
        <v>9323</v>
      </c>
      <c r="B2010" s="4" t="s">
        <v>9324</v>
      </c>
      <c r="C2010" s="3"/>
      <c r="D2010" s="3"/>
      <c r="E2010" s="4" t="s">
        <v>9325</v>
      </c>
      <c r="F2010" s="9" t="s">
        <v>9326</v>
      </c>
      <c r="G2010" s="4" t="s">
        <v>41</v>
      </c>
      <c r="H2010" s="4" t="s">
        <v>261</v>
      </c>
      <c r="I2010" s="4" t="s">
        <v>370</v>
      </c>
      <c r="J2010" s="4" t="s">
        <v>341</v>
      </c>
      <c r="K2010" s="10">
        <v>2017.0</v>
      </c>
      <c r="L2010" s="3"/>
      <c r="M2010" s="4" t="s">
        <v>263</v>
      </c>
      <c r="N2010" s="3"/>
      <c r="O2010" s="3"/>
      <c r="P2010" s="4" t="s">
        <v>8</v>
      </c>
      <c r="Q2010" s="18" t="s">
        <v>371</v>
      </c>
      <c r="R2010" s="3"/>
    </row>
    <row r="2011" ht="15.75" customHeight="1">
      <c r="A2011" s="4" t="s">
        <v>9327</v>
      </c>
      <c r="B2011" s="4" t="s">
        <v>9328</v>
      </c>
      <c r="C2011" s="3"/>
      <c r="D2011" s="3"/>
      <c r="E2011" s="4" t="s">
        <v>9329</v>
      </c>
      <c r="F2011" s="9" t="s">
        <v>9330</v>
      </c>
      <c r="G2011" s="4" t="s">
        <v>26</v>
      </c>
      <c r="H2011" s="4" t="s">
        <v>261</v>
      </c>
      <c r="I2011" s="4" t="s">
        <v>610</v>
      </c>
      <c r="J2011" s="4" t="s">
        <v>295</v>
      </c>
      <c r="K2011" s="10">
        <v>2006.0</v>
      </c>
      <c r="L2011" s="3"/>
      <c r="M2011" s="4" t="s">
        <v>263</v>
      </c>
      <c r="N2011" s="3"/>
      <c r="O2011" s="3"/>
      <c r="P2011" s="4" t="s">
        <v>8</v>
      </c>
      <c r="Q2011" s="4" t="s">
        <v>1661</v>
      </c>
      <c r="R2011" s="3"/>
    </row>
    <row r="2012" ht="15.75" customHeight="1">
      <c r="A2012" s="6" t="s">
        <v>9331</v>
      </c>
      <c r="B2012" s="6" t="s">
        <v>9332</v>
      </c>
      <c r="C2012" s="6"/>
      <c r="D2012" s="6"/>
      <c r="E2012" s="6" t="s">
        <v>9333</v>
      </c>
      <c r="F2012" s="3"/>
      <c r="G2012" s="8" t="s">
        <v>108</v>
      </c>
      <c r="H2012" s="6" t="s">
        <v>27</v>
      </c>
      <c r="I2012" s="6" t="s">
        <v>9334</v>
      </c>
      <c r="J2012" s="6" t="s">
        <v>149</v>
      </c>
      <c r="K2012" s="8">
        <v>2019.0</v>
      </c>
      <c r="L2012" s="7" t="s">
        <v>30</v>
      </c>
      <c r="M2012" s="6"/>
      <c r="N2012" s="3"/>
      <c r="O2012" s="3"/>
      <c r="P2012" s="6"/>
      <c r="Q2012" s="3"/>
      <c r="R2012" s="3"/>
    </row>
    <row r="2013" ht="15.75" customHeight="1">
      <c r="A2013" s="6" t="s">
        <v>9335</v>
      </c>
      <c r="B2013" s="6" t="s">
        <v>9336</v>
      </c>
      <c r="C2013" s="6"/>
      <c r="D2013" s="6"/>
      <c r="E2013" s="6" t="s">
        <v>9337</v>
      </c>
      <c r="F2013" s="7" t="s">
        <v>9338</v>
      </c>
      <c r="G2013" s="8" t="s">
        <v>108</v>
      </c>
      <c r="H2013" s="6" t="s">
        <v>27</v>
      </c>
      <c r="I2013" s="6" t="s">
        <v>9339</v>
      </c>
      <c r="J2013" s="6" t="s">
        <v>149</v>
      </c>
      <c r="K2013" s="8">
        <v>2020.0</v>
      </c>
      <c r="L2013" s="13" t="s">
        <v>30</v>
      </c>
      <c r="M2013" s="6"/>
      <c r="N2013" s="3"/>
      <c r="O2013" s="3"/>
      <c r="P2013" s="3"/>
      <c r="Q2013" s="3"/>
      <c r="R2013" s="3"/>
    </row>
    <row r="2014" ht="15.75" customHeight="1">
      <c r="A2014" s="4" t="s">
        <v>9340</v>
      </c>
      <c r="B2014" s="4" t="s">
        <v>9341</v>
      </c>
      <c r="C2014" s="3"/>
      <c r="D2014" s="3"/>
      <c r="E2014" s="4" t="s">
        <v>9342</v>
      </c>
      <c r="F2014" s="9" t="s">
        <v>9343</v>
      </c>
      <c r="G2014" s="4" t="s">
        <v>26</v>
      </c>
      <c r="H2014" s="4" t="s">
        <v>261</v>
      </c>
      <c r="I2014" s="4" t="s">
        <v>610</v>
      </c>
      <c r="J2014" s="4" t="s">
        <v>295</v>
      </c>
      <c r="K2014" s="10">
        <v>2006.0</v>
      </c>
      <c r="L2014" s="3"/>
      <c r="M2014" s="4" t="s">
        <v>263</v>
      </c>
      <c r="N2014" s="3"/>
      <c r="O2014" s="3"/>
      <c r="P2014" s="4" t="s">
        <v>8</v>
      </c>
      <c r="Q2014" s="4" t="s">
        <v>1661</v>
      </c>
      <c r="R2014" s="3"/>
    </row>
    <row r="2015" ht="15.75" customHeight="1">
      <c r="A2015" s="4" t="s">
        <v>9344</v>
      </c>
      <c r="B2015" s="4" t="s">
        <v>9345</v>
      </c>
      <c r="C2015" s="3"/>
      <c r="D2015" s="3"/>
      <c r="E2015" s="4" t="s">
        <v>9346</v>
      </c>
      <c r="F2015" s="9" t="s">
        <v>9347</v>
      </c>
      <c r="G2015" s="4" t="s">
        <v>260</v>
      </c>
      <c r="H2015" s="4" t="s">
        <v>261</v>
      </c>
      <c r="I2015" s="4" t="s">
        <v>582</v>
      </c>
      <c r="J2015" s="4" t="s">
        <v>149</v>
      </c>
      <c r="K2015" s="10">
        <v>2006.0</v>
      </c>
      <c r="L2015" s="3"/>
      <c r="M2015" s="4" t="s">
        <v>263</v>
      </c>
      <c r="N2015" s="3"/>
      <c r="O2015" s="3"/>
      <c r="P2015" s="4" t="s">
        <v>8</v>
      </c>
      <c r="Q2015" s="4" t="s">
        <v>264</v>
      </c>
      <c r="R2015" s="3"/>
    </row>
    <row r="2016" ht="15.75" customHeight="1">
      <c r="A2016" s="4" t="s">
        <v>9348</v>
      </c>
      <c r="B2016" s="4" t="s">
        <v>9349</v>
      </c>
      <c r="C2016" s="3"/>
      <c r="D2016" s="3"/>
      <c r="E2016" s="4" t="s">
        <v>9350</v>
      </c>
      <c r="F2016" s="9" t="s">
        <v>9351</v>
      </c>
      <c r="G2016" s="4" t="s">
        <v>26</v>
      </c>
      <c r="H2016" s="4" t="s">
        <v>261</v>
      </c>
      <c r="I2016" s="4" t="s">
        <v>610</v>
      </c>
      <c r="J2016" s="4" t="s">
        <v>295</v>
      </c>
      <c r="K2016" s="10">
        <v>2008.0</v>
      </c>
      <c r="L2016" s="3"/>
      <c r="M2016" s="4" t="s">
        <v>263</v>
      </c>
      <c r="N2016" s="3"/>
      <c r="O2016" s="3"/>
      <c r="P2016" s="4" t="s">
        <v>8</v>
      </c>
      <c r="Q2016" s="4" t="s">
        <v>1661</v>
      </c>
      <c r="R2016" s="3"/>
    </row>
    <row r="2017" ht="15.75" customHeight="1">
      <c r="A2017" s="6" t="s">
        <v>9352</v>
      </c>
      <c r="B2017" s="6" t="s">
        <v>9353</v>
      </c>
      <c r="C2017" s="6"/>
      <c r="D2017" s="6"/>
      <c r="E2017" s="6" t="s">
        <v>9354</v>
      </c>
      <c r="F2017" s="7" t="s">
        <v>9355</v>
      </c>
      <c r="G2017" s="8" t="s">
        <v>48</v>
      </c>
      <c r="H2017" s="6" t="s">
        <v>27</v>
      </c>
      <c r="I2017" s="6" t="s">
        <v>9356</v>
      </c>
      <c r="J2017" s="6" t="s">
        <v>29</v>
      </c>
      <c r="K2017" s="8">
        <v>2023.0</v>
      </c>
      <c r="L2017" s="7" t="s">
        <v>30</v>
      </c>
      <c r="M2017" s="6"/>
      <c r="N2017" s="6"/>
      <c r="O2017" s="6"/>
      <c r="P2017" s="6"/>
      <c r="Q2017" s="6"/>
      <c r="R2017" s="3"/>
    </row>
    <row r="2018" ht="15.75" customHeight="1">
      <c r="A2018" s="4" t="s">
        <v>9357</v>
      </c>
      <c r="B2018" s="4" t="s">
        <v>9358</v>
      </c>
      <c r="C2018" s="3"/>
      <c r="D2018" s="3"/>
      <c r="E2018" s="4" t="s">
        <v>9359</v>
      </c>
      <c r="F2018" s="9" t="s">
        <v>9360</v>
      </c>
      <c r="G2018" s="4" t="s">
        <v>41</v>
      </c>
      <c r="H2018" s="4" t="s">
        <v>261</v>
      </c>
      <c r="I2018" s="4" t="s">
        <v>9361</v>
      </c>
      <c r="J2018" s="4" t="s">
        <v>295</v>
      </c>
      <c r="K2018" s="10">
        <v>2005.0</v>
      </c>
      <c r="L2018" s="3"/>
      <c r="M2018" s="4" t="s">
        <v>263</v>
      </c>
      <c r="N2018" s="3"/>
      <c r="O2018" s="3"/>
      <c r="P2018" s="4" t="s">
        <v>8</v>
      </c>
      <c r="Q2018" s="18" t="s">
        <v>1952</v>
      </c>
      <c r="R2018" s="3"/>
    </row>
    <row r="2019" ht="15.75" customHeight="1">
      <c r="A2019" s="4" t="s">
        <v>9362</v>
      </c>
      <c r="B2019" s="4" t="s">
        <v>9363</v>
      </c>
      <c r="C2019" s="3"/>
      <c r="D2019" s="3"/>
      <c r="E2019" s="4" t="s">
        <v>9364</v>
      </c>
      <c r="F2019" s="9" t="s">
        <v>9365</v>
      </c>
      <c r="G2019" s="4" t="s">
        <v>41</v>
      </c>
      <c r="H2019" s="4" t="s">
        <v>261</v>
      </c>
      <c r="I2019" s="4" t="s">
        <v>3143</v>
      </c>
      <c r="J2019" s="4" t="s">
        <v>295</v>
      </c>
      <c r="K2019" s="10">
        <v>2015.0</v>
      </c>
      <c r="L2019" s="3"/>
      <c r="M2019" s="4" t="s">
        <v>263</v>
      </c>
      <c r="N2019" s="3"/>
      <c r="O2019" s="3"/>
      <c r="P2019" s="4" t="s">
        <v>8</v>
      </c>
      <c r="Q2019" s="18" t="s">
        <v>1684</v>
      </c>
      <c r="R2019" s="3"/>
    </row>
    <row r="2020" ht="15.75" customHeight="1">
      <c r="A2020" s="6" t="s">
        <v>9366</v>
      </c>
      <c r="B2020" s="6" t="s">
        <v>9367</v>
      </c>
      <c r="C2020" s="6"/>
      <c r="D2020" s="6"/>
      <c r="E2020" s="6" t="s">
        <v>9368</v>
      </c>
      <c r="F2020" s="7" t="s">
        <v>9369</v>
      </c>
      <c r="G2020" s="8" t="s">
        <v>41</v>
      </c>
      <c r="H2020" s="6" t="s">
        <v>27</v>
      </c>
      <c r="I2020" s="6" t="s">
        <v>9370</v>
      </c>
      <c r="J2020" s="3"/>
      <c r="K2020" s="8">
        <v>2011.0</v>
      </c>
      <c r="L2020" s="7" t="s">
        <v>30</v>
      </c>
      <c r="M2020" s="6"/>
      <c r="N2020" s="6"/>
      <c r="O2020" s="6"/>
      <c r="P2020" s="6"/>
      <c r="Q2020" s="6"/>
      <c r="R2020" s="6"/>
    </row>
    <row r="2021" ht="15.75" customHeight="1">
      <c r="A2021" s="6" t="s">
        <v>9371</v>
      </c>
      <c r="B2021" s="6" t="s">
        <v>9372</v>
      </c>
      <c r="C2021" s="6"/>
      <c r="D2021" s="6"/>
      <c r="E2021" s="6" t="s">
        <v>9373</v>
      </c>
      <c r="F2021" s="7" t="s">
        <v>9374</v>
      </c>
      <c r="G2021" s="8" t="s">
        <v>108</v>
      </c>
      <c r="H2021" s="6" t="s">
        <v>27</v>
      </c>
      <c r="I2021" s="6" t="s">
        <v>9375</v>
      </c>
      <c r="J2021" s="3"/>
      <c r="K2021" s="8">
        <v>2018.0</v>
      </c>
      <c r="L2021" s="13" t="s">
        <v>30</v>
      </c>
      <c r="M2021" s="6"/>
      <c r="N2021" s="6"/>
      <c r="O2021" s="6"/>
      <c r="P2021" s="6"/>
      <c r="Q2021" s="6"/>
      <c r="R2021" s="6"/>
    </row>
    <row r="2022" ht="15.75" customHeight="1">
      <c r="A2022" s="6" t="s">
        <v>9376</v>
      </c>
      <c r="B2022" s="6" t="s">
        <v>9377</v>
      </c>
      <c r="C2022" s="6"/>
      <c r="D2022" s="6"/>
      <c r="E2022" s="6" t="s">
        <v>9378</v>
      </c>
      <c r="F2022" s="7" t="s">
        <v>9379</v>
      </c>
      <c r="G2022" s="8" t="s">
        <v>48</v>
      </c>
      <c r="H2022" s="6" t="s">
        <v>27</v>
      </c>
      <c r="I2022" s="6" t="s">
        <v>9380</v>
      </c>
      <c r="J2022" s="3"/>
      <c r="K2022" s="8">
        <v>2016.0</v>
      </c>
      <c r="L2022" s="7" t="s">
        <v>30</v>
      </c>
      <c r="M2022" s="6"/>
      <c r="N2022" s="6"/>
      <c r="O2022" s="6"/>
      <c r="P2022" s="6"/>
      <c r="Q2022" s="14"/>
      <c r="R2022" s="3"/>
    </row>
    <row r="2023" ht="15.75" customHeight="1">
      <c r="A2023" s="6" t="s">
        <v>9381</v>
      </c>
      <c r="B2023" s="6" t="s">
        <v>9382</v>
      </c>
      <c r="C2023" s="6"/>
      <c r="D2023" s="6"/>
      <c r="E2023" s="6" t="s">
        <v>9383</v>
      </c>
      <c r="F2023" s="7" t="s">
        <v>9384</v>
      </c>
      <c r="G2023" s="8" t="s">
        <v>26</v>
      </c>
      <c r="H2023" s="6" t="s">
        <v>27</v>
      </c>
      <c r="I2023" s="6" t="s">
        <v>9385</v>
      </c>
      <c r="J2023" s="6" t="s">
        <v>149</v>
      </c>
      <c r="K2023" s="8">
        <v>2022.0</v>
      </c>
      <c r="L2023" s="7" t="s">
        <v>30</v>
      </c>
      <c r="M2023" s="3"/>
      <c r="N2023" s="3"/>
      <c r="O2023" s="3"/>
      <c r="P2023" s="3"/>
      <c r="Q2023" s="3"/>
      <c r="R2023" s="3"/>
    </row>
    <row r="2024" ht="15.75" customHeight="1">
      <c r="A2024" s="6" t="s">
        <v>9386</v>
      </c>
      <c r="B2024" s="6" t="s">
        <v>9387</v>
      </c>
      <c r="C2024" s="6"/>
      <c r="D2024" s="6"/>
      <c r="E2024" s="6" t="s">
        <v>9388</v>
      </c>
      <c r="F2024" s="7" t="s">
        <v>9389</v>
      </c>
      <c r="G2024" s="8" t="s">
        <v>214</v>
      </c>
      <c r="H2024" s="6" t="s">
        <v>27</v>
      </c>
      <c r="I2024" s="6" t="s">
        <v>9390</v>
      </c>
      <c r="J2024" s="3"/>
      <c r="K2024" s="8">
        <v>2011.0</v>
      </c>
      <c r="L2024" s="7" t="s">
        <v>30</v>
      </c>
      <c r="M2024" s="3"/>
      <c r="N2024" s="3"/>
      <c r="O2024" s="3"/>
      <c r="P2024" s="3"/>
      <c r="Q2024" s="3"/>
      <c r="R2024" s="3"/>
    </row>
    <row r="2025" ht="15.75" customHeight="1">
      <c r="A2025" s="6" t="s">
        <v>9391</v>
      </c>
      <c r="B2025" s="6" t="s">
        <v>9392</v>
      </c>
      <c r="C2025" s="6"/>
      <c r="D2025" s="6"/>
      <c r="E2025" s="6" t="s">
        <v>9393</v>
      </c>
      <c r="F2025" s="7" t="s">
        <v>9394</v>
      </c>
      <c r="G2025" s="8" t="s">
        <v>214</v>
      </c>
      <c r="H2025" s="6" t="s">
        <v>27</v>
      </c>
      <c r="I2025" s="6" t="s">
        <v>9395</v>
      </c>
      <c r="J2025" s="3"/>
      <c r="K2025" s="8">
        <v>2011.0</v>
      </c>
      <c r="L2025" s="7" t="s">
        <v>30</v>
      </c>
      <c r="M2025" s="3"/>
      <c r="N2025" s="3"/>
      <c r="O2025" s="3"/>
      <c r="P2025" s="3"/>
      <c r="Q2025" s="3"/>
      <c r="R2025" s="3"/>
    </row>
    <row r="2026" ht="15.75" customHeight="1">
      <c r="A2026" s="6" t="s">
        <v>9396</v>
      </c>
      <c r="B2026" s="6" t="s">
        <v>9397</v>
      </c>
      <c r="C2026" s="6"/>
      <c r="D2026" s="6"/>
      <c r="E2026" s="17" t="s">
        <v>9398</v>
      </c>
      <c r="F2026" s="7" t="s">
        <v>9399</v>
      </c>
      <c r="G2026" s="8" t="s">
        <v>108</v>
      </c>
      <c r="H2026" s="6" t="s">
        <v>27</v>
      </c>
      <c r="I2026" s="6" t="s">
        <v>9400</v>
      </c>
      <c r="J2026" s="6"/>
      <c r="K2026" s="8">
        <v>2011.0</v>
      </c>
      <c r="L2026" s="7" t="s">
        <v>30</v>
      </c>
      <c r="M2026" s="3"/>
      <c r="N2026" s="3"/>
      <c r="O2026" s="3"/>
      <c r="P2026" s="3"/>
      <c r="Q2026" s="3"/>
      <c r="R2026" s="3"/>
    </row>
    <row r="2027" ht="15.75" customHeight="1">
      <c r="A2027" s="6" t="s">
        <v>9401</v>
      </c>
      <c r="B2027" s="6" t="s">
        <v>9402</v>
      </c>
      <c r="C2027" s="6"/>
      <c r="D2027" s="6"/>
      <c r="E2027" s="6" t="s">
        <v>9403</v>
      </c>
      <c r="F2027" s="7" t="s">
        <v>9404</v>
      </c>
      <c r="G2027" s="8" t="s">
        <v>48</v>
      </c>
      <c r="H2027" s="6" t="s">
        <v>27</v>
      </c>
      <c r="I2027" s="6" t="s">
        <v>9405</v>
      </c>
      <c r="J2027" s="6" t="s">
        <v>341</v>
      </c>
      <c r="K2027" s="8">
        <v>2021.0</v>
      </c>
      <c r="L2027" s="7" t="s">
        <v>30</v>
      </c>
      <c r="M2027" s="6"/>
      <c r="N2027" s="6"/>
      <c r="O2027" s="6"/>
      <c r="P2027" s="6"/>
      <c r="Q2027" s="6"/>
      <c r="R2027" s="6"/>
    </row>
    <row r="2028" ht="15.75" customHeight="1">
      <c r="A2028" s="6" t="s">
        <v>3216</v>
      </c>
      <c r="B2028" s="6" t="s">
        <v>9406</v>
      </c>
      <c r="C2028" s="6"/>
      <c r="D2028" s="6"/>
      <c r="E2028" s="6" t="s">
        <v>9407</v>
      </c>
      <c r="F2028" s="7" t="s">
        <v>3219</v>
      </c>
      <c r="G2028" s="8" t="s">
        <v>108</v>
      </c>
      <c r="H2028" s="6" t="s">
        <v>27</v>
      </c>
      <c r="I2028" s="6" t="s">
        <v>9408</v>
      </c>
      <c r="J2028" s="6" t="s">
        <v>149</v>
      </c>
      <c r="K2028" s="8">
        <v>2021.0</v>
      </c>
      <c r="L2028" s="13" t="s">
        <v>30</v>
      </c>
      <c r="M2028" s="3"/>
      <c r="N2028" s="3"/>
      <c r="O2028" s="3"/>
      <c r="P2028" s="3"/>
      <c r="Q2028" s="3"/>
      <c r="R2028" s="3"/>
    </row>
    <row r="2029" ht="15.75" customHeight="1">
      <c r="A2029" s="6" t="s">
        <v>9409</v>
      </c>
      <c r="B2029" s="6" t="s">
        <v>9410</v>
      </c>
      <c r="C2029" s="6"/>
      <c r="D2029" s="6"/>
      <c r="E2029" s="6" t="s">
        <v>9411</v>
      </c>
      <c r="F2029" s="3"/>
      <c r="G2029" s="8" t="s">
        <v>108</v>
      </c>
      <c r="H2029" s="6" t="s">
        <v>27</v>
      </c>
      <c r="I2029" s="6" t="s">
        <v>9412</v>
      </c>
      <c r="J2029" s="6" t="s">
        <v>149</v>
      </c>
      <c r="K2029" s="8">
        <v>2023.0</v>
      </c>
      <c r="L2029" s="7" t="s">
        <v>30</v>
      </c>
      <c r="M2029" s="3"/>
      <c r="N2029" s="6"/>
      <c r="O2029" s="3"/>
      <c r="P2029" s="3"/>
      <c r="Q2029" s="3"/>
      <c r="R2029" s="3"/>
    </row>
    <row r="2030" ht="15.75" customHeight="1">
      <c r="A2030" s="4" t="s">
        <v>9413</v>
      </c>
      <c r="B2030" s="4" t="s">
        <v>9414</v>
      </c>
      <c r="C2030" s="3"/>
      <c r="D2030" s="3"/>
      <c r="E2030" s="4" t="s">
        <v>9415</v>
      </c>
      <c r="F2030" s="9" t="s">
        <v>9416</v>
      </c>
      <c r="G2030" s="4" t="s">
        <v>1803</v>
      </c>
      <c r="H2030" s="4" t="s">
        <v>261</v>
      </c>
      <c r="I2030" s="4" t="s">
        <v>9417</v>
      </c>
      <c r="J2030" s="4" t="s">
        <v>149</v>
      </c>
      <c r="K2030" s="10">
        <v>2016.0</v>
      </c>
      <c r="L2030" s="3"/>
      <c r="M2030" s="4" t="s">
        <v>263</v>
      </c>
      <c r="N2030" s="3"/>
      <c r="O2030" s="3"/>
      <c r="P2030" s="4" t="s">
        <v>8</v>
      </c>
      <c r="Q2030" s="4" t="s">
        <v>264</v>
      </c>
      <c r="R2030" s="3"/>
    </row>
    <row r="2031" ht="15.75" customHeight="1">
      <c r="A2031" s="4" t="s">
        <v>9418</v>
      </c>
      <c r="B2031" s="4" t="s">
        <v>9419</v>
      </c>
      <c r="C2031" s="3"/>
      <c r="D2031" s="3"/>
      <c r="E2031" s="4" t="s">
        <v>9420</v>
      </c>
      <c r="F2031" s="9" t="s">
        <v>9421</v>
      </c>
      <c r="G2031" s="4" t="s">
        <v>41</v>
      </c>
      <c r="H2031" s="4" t="s">
        <v>261</v>
      </c>
      <c r="I2031" s="4" t="s">
        <v>8103</v>
      </c>
      <c r="J2031" s="4" t="s">
        <v>341</v>
      </c>
      <c r="K2031" s="10">
        <v>2020.0</v>
      </c>
      <c r="L2031" s="3"/>
      <c r="M2031" s="4" t="s">
        <v>263</v>
      </c>
      <c r="N2031" s="3"/>
      <c r="O2031" s="3"/>
      <c r="P2031" s="4" t="s">
        <v>8</v>
      </c>
      <c r="Q2031" s="18" t="s">
        <v>371</v>
      </c>
      <c r="R2031" s="3"/>
    </row>
    <row r="2032" ht="15.75" customHeight="1">
      <c r="A2032" s="6" t="s">
        <v>9422</v>
      </c>
      <c r="B2032" s="6" t="s">
        <v>9423</v>
      </c>
      <c r="C2032" s="6"/>
      <c r="D2032" s="6"/>
      <c r="E2032" s="6" t="s">
        <v>9424</v>
      </c>
      <c r="F2032" s="7" t="s">
        <v>9425</v>
      </c>
      <c r="G2032" s="8" t="s">
        <v>48</v>
      </c>
      <c r="H2032" s="6" t="s">
        <v>27</v>
      </c>
      <c r="I2032" s="6" t="s">
        <v>9426</v>
      </c>
      <c r="J2032" s="6"/>
      <c r="K2032" s="8">
        <v>2010.0</v>
      </c>
      <c r="L2032" s="7" t="s">
        <v>30</v>
      </c>
      <c r="M2032" s="6"/>
      <c r="N2032" s="6"/>
      <c r="O2032" s="6"/>
      <c r="P2032" s="6"/>
      <c r="Q2032" s="6"/>
      <c r="R2032" s="6"/>
    </row>
    <row r="2033" ht="15.75" customHeight="1">
      <c r="A2033" s="4" t="s">
        <v>9427</v>
      </c>
      <c r="B2033" s="4" t="s">
        <v>9428</v>
      </c>
      <c r="C2033" s="3"/>
      <c r="D2033" s="3"/>
      <c r="E2033" s="4" t="s">
        <v>9429</v>
      </c>
      <c r="F2033" s="9" t="s">
        <v>9430</v>
      </c>
      <c r="G2033" s="4" t="s">
        <v>41</v>
      </c>
      <c r="H2033" s="4" t="s">
        <v>261</v>
      </c>
      <c r="I2033" s="4" t="s">
        <v>2592</v>
      </c>
      <c r="J2033" s="4" t="s">
        <v>295</v>
      </c>
      <c r="K2033" s="10">
        <v>2007.0</v>
      </c>
      <c r="L2033" s="3"/>
      <c r="M2033" s="4" t="s">
        <v>263</v>
      </c>
      <c r="N2033" s="3"/>
      <c r="O2033" s="3"/>
      <c r="P2033" s="4" t="s">
        <v>8</v>
      </c>
      <c r="Q2033" s="18" t="s">
        <v>1684</v>
      </c>
      <c r="R2033" s="3"/>
    </row>
    <row r="2034" ht="15.75" customHeight="1">
      <c r="A2034" s="6" t="s">
        <v>9431</v>
      </c>
      <c r="B2034" s="6" t="s">
        <v>9432</v>
      </c>
      <c r="C2034" s="6"/>
      <c r="D2034" s="6"/>
      <c r="E2034" s="6" t="s">
        <v>9433</v>
      </c>
      <c r="F2034" s="7" t="s">
        <v>9434</v>
      </c>
      <c r="G2034" s="8" t="s">
        <v>108</v>
      </c>
      <c r="H2034" s="6" t="s">
        <v>27</v>
      </c>
      <c r="I2034" s="6" t="s">
        <v>9435</v>
      </c>
      <c r="J2034" s="6"/>
      <c r="K2034" s="8">
        <v>2007.0</v>
      </c>
      <c r="L2034" s="7" t="s">
        <v>30</v>
      </c>
      <c r="M2034" s="3"/>
      <c r="N2034" s="6"/>
      <c r="O2034" s="3"/>
      <c r="P2034" s="3"/>
      <c r="Q2034" s="3"/>
      <c r="R2034" s="6"/>
    </row>
    <row r="2035" ht="15.75" customHeight="1">
      <c r="A2035" s="6" t="s">
        <v>9436</v>
      </c>
      <c r="B2035" s="6" t="s">
        <v>9437</v>
      </c>
      <c r="C2035" s="6"/>
      <c r="D2035" s="6"/>
      <c r="E2035" s="6" t="s">
        <v>9438</v>
      </c>
      <c r="F2035" s="7" t="s">
        <v>9439</v>
      </c>
      <c r="G2035" s="8" t="s">
        <v>108</v>
      </c>
      <c r="H2035" s="6" t="s">
        <v>27</v>
      </c>
      <c r="I2035" s="6" t="s">
        <v>9440</v>
      </c>
      <c r="J2035" s="6" t="s">
        <v>29</v>
      </c>
      <c r="K2035" s="8">
        <v>2023.0</v>
      </c>
      <c r="L2035" s="7" t="s">
        <v>30</v>
      </c>
      <c r="M2035" s="6"/>
      <c r="N2035" s="6"/>
      <c r="O2035" s="6"/>
      <c r="P2035" s="6"/>
      <c r="Q2035" s="6"/>
      <c r="R2035" s="6"/>
    </row>
    <row r="2036" ht="15.75" customHeight="1">
      <c r="A2036" s="6" t="s">
        <v>9441</v>
      </c>
      <c r="B2036" s="6" t="s">
        <v>9442</v>
      </c>
      <c r="C2036" s="6"/>
      <c r="D2036" s="6"/>
      <c r="E2036" s="6" t="s">
        <v>9443</v>
      </c>
      <c r="F2036" s="7" t="s">
        <v>9444</v>
      </c>
      <c r="G2036" s="8" t="s">
        <v>108</v>
      </c>
      <c r="H2036" s="6" t="s">
        <v>27</v>
      </c>
      <c r="I2036" s="6" t="s">
        <v>9445</v>
      </c>
      <c r="J2036" s="6" t="s">
        <v>488</v>
      </c>
      <c r="K2036" s="8">
        <v>2023.0</v>
      </c>
      <c r="L2036" s="7" t="s">
        <v>30</v>
      </c>
      <c r="M2036" s="3"/>
      <c r="N2036" s="3"/>
      <c r="O2036" s="6"/>
      <c r="P2036" s="6"/>
      <c r="Q2036" s="3"/>
      <c r="R2036" s="6"/>
    </row>
    <row r="2037" ht="15.75" customHeight="1">
      <c r="A2037" s="6" t="s">
        <v>9446</v>
      </c>
      <c r="B2037" s="6" t="s">
        <v>9447</v>
      </c>
      <c r="C2037" s="6"/>
      <c r="D2037" s="6"/>
      <c r="E2037" s="6" t="s">
        <v>9448</v>
      </c>
      <c r="F2037" s="7" t="s">
        <v>9449</v>
      </c>
      <c r="G2037" s="8" t="s">
        <v>108</v>
      </c>
      <c r="H2037" s="6" t="s">
        <v>27</v>
      </c>
      <c r="I2037" s="6" t="s">
        <v>9450</v>
      </c>
      <c r="J2037" s="6" t="s">
        <v>488</v>
      </c>
      <c r="K2037" s="8">
        <v>2021.0</v>
      </c>
      <c r="L2037" s="13" t="s">
        <v>30</v>
      </c>
      <c r="M2037" s="6"/>
      <c r="N2037" s="6"/>
      <c r="O2037" s="6"/>
      <c r="P2037" s="6"/>
      <c r="Q2037" s="3"/>
      <c r="R2037" s="6"/>
    </row>
    <row r="2038" ht="15.75" customHeight="1">
      <c r="A2038" s="6" t="s">
        <v>9451</v>
      </c>
      <c r="B2038" s="6" t="s">
        <v>9452</v>
      </c>
      <c r="C2038" s="6"/>
      <c r="D2038" s="6"/>
      <c r="E2038" s="6" t="s">
        <v>9453</v>
      </c>
      <c r="F2038" s="7" t="s">
        <v>9454</v>
      </c>
      <c r="G2038" s="8" t="s">
        <v>108</v>
      </c>
      <c r="H2038" s="6" t="s">
        <v>27</v>
      </c>
      <c r="I2038" s="6" t="s">
        <v>9455</v>
      </c>
      <c r="J2038" s="6" t="s">
        <v>341</v>
      </c>
      <c r="K2038" s="8">
        <v>2016.0</v>
      </c>
      <c r="L2038" s="7" t="s">
        <v>30</v>
      </c>
      <c r="M2038" s="3"/>
      <c r="N2038" s="3"/>
      <c r="O2038" s="6"/>
      <c r="P2038" s="6"/>
      <c r="Q2038" s="3"/>
      <c r="R2038" s="3"/>
    </row>
    <row r="2039" ht="15.75" customHeight="1">
      <c r="A2039" s="4" t="s">
        <v>9456</v>
      </c>
      <c r="B2039" s="4" t="s">
        <v>9457</v>
      </c>
      <c r="C2039" s="3"/>
      <c r="D2039" s="3"/>
      <c r="E2039" s="4" t="s">
        <v>9458</v>
      </c>
      <c r="F2039" s="3"/>
      <c r="G2039" s="4" t="s">
        <v>41</v>
      </c>
      <c r="H2039" s="4" t="s">
        <v>261</v>
      </c>
      <c r="I2039" s="3"/>
      <c r="J2039" s="4" t="s">
        <v>295</v>
      </c>
      <c r="K2039" s="10">
        <v>2014.0</v>
      </c>
      <c r="L2039" s="3"/>
      <c r="M2039" s="4" t="s">
        <v>586</v>
      </c>
      <c r="N2039" s="3"/>
      <c r="O2039" s="3"/>
      <c r="P2039" s="4" t="s">
        <v>587</v>
      </c>
      <c r="Q2039" s="18" t="s">
        <v>588</v>
      </c>
      <c r="R2039" s="3"/>
    </row>
    <row r="2040" ht="15.75" customHeight="1">
      <c r="A2040" s="6" t="s">
        <v>9459</v>
      </c>
      <c r="B2040" s="6" t="s">
        <v>9460</v>
      </c>
      <c r="C2040" s="6"/>
      <c r="D2040" s="6"/>
      <c r="E2040" s="6" t="s">
        <v>9461</v>
      </c>
      <c r="F2040" s="7" t="s">
        <v>9462</v>
      </c>
      <c r="G2040" s="8" t="s">
        <v>41</v>
      </c>
      <c r="H2040" s="6" t="s">
        <v>27</v>
      </c>
      <c r="I2040" s="6" t="s">
        <v>9463</v>
      </c>
      <c r="J2040" s="6" t="s">
        <v>341</v>
      </c>
      <c r="K2040" s="8">
        <v>2015.0</v>
      </c>
      <c r="L2040" s="7" t="s">
        <v>30</v>
      </c>
      <c r="M2040" s="6"/>
      <c r="N2040" s="3"/>
      <c r="O2040" s="3"/>
      <c r="P2040" s="3"/>
      <c r="Q2040" s="3"/>
      <c r="R2040" s="6"/>
    </row>
    <row r="2041" ht="15.75" customHeight="1">
      <c r="A2041" s="6" t="s">
        <v>9073</v>
      </c>
      <c r="B2041" s="6" t="s">
        <v>9464</v>
      </c>
      <c r="C2041" s="6"/>
      <c r="D2041" s="6"/>
      <c r="E2041" s="6" t="s">
        <v>9465</v>
      </c>
      <c r="F2041" s="7" t="s">
        <v>9466</v>
      </c>
      <c r="G2041" s="8" t="s">
        <v>108</v>
      </c>
      <c r="H2041" s="6" t="s">
        <v>27</v>
      </c>
      <c r="I2041" s="6" t="s">
        <v>9467</v>
      </c>
      <c r="J2041" s="6"/>
      <c r="K2041" s="8">
        <v>2012.0</v>
      </c>
      <c r="L2041" s="7" t="s">
        <v>30</v>
      </c>
      <c r="M2041" s="3"/>
      <c r="N2041" s="3"/>
      <c r="O2041" s="3"/>
      <c r="P2041" s="6"/>
      <c r="Q2041" s="3"/>
      <c r="R2041" s="3"/>
    </row>
    <row r="2042" ht="15.75" customHeight="1">
      <c r="A2042" s="6" t="s">
        <v>9468</v>
      </c>
      <c r="B2042" s="6" t="s">
        <v>9469</v>
      </c>
      <c r="C2042" s="6"/>
      <c r="D2042" s="6"/>
      <c r="E2042" s="6" t="s">
        <v>9470</v>
      </c>
      <c r="F2042" s="7" t="s">
        <v>9471</v>
      </c>
      <c r="G2042" s="8" t="s">
        <v>214</v>
      </c>
      <c r="H2042" s="6" t="s">
        <v>27</v>
      </c>
      <c r="I2042" s="6" t="s">
        <v>9472</v>
      </c>
      <c r="J2042" s="6" t="s">
        <v>341</v>
      </c>
      <c r="K2042" s="8">
        <v>2013.0</v>
      </c>
      <c r="L2042" s="7" t="s">
        <v>30</v>
      </c>
      <c r="M2042" s="3"/>
      <c r="N2042" s="3"/>
      <c r="O2042" s="3"/>
      <c r="P2042" s="6"/>
      <c r="Q2042" s="3"/>
      <c r="R2042" s="3"/>
    </row>
    <row r="2043" ht="15.75" customHeight="1">
      <c r="A2043" s="6" t="s">
        <v>9473</v>
      </c>
      <c r="B2043" s="6" t="s">
        <v>9474</v>
      </c>
      <c r="C2043" s="6"/>
      <c r="D2043" s="6"/>
      <c r="E2043" s="6" t="s">
        <v>9475</v>
      </c>
      <c r="F2043" s="7" t="s">
        <v>9476</v>
      </c>
      <c r="G2043" s="8" t="s">
        <v>41</v>
      </c>
      <c r="H2043" s="6" t="s">
        <v>27</v>
      </c>
      <c r="I2043" s="6" t="s">
        <v>9477</v>
      </c>
      <c r="J2043" s="6" t="s">
        <v>29</v>
      </c>
      <c r="K2043" s="8">
        <v>2021.0</v>
      </c>
      <c r="L2043" s="7" t="s">
        <v>30</v>
      </c>
      <c r="M2043" s="6"/>
      <c r="N2043" s="3"/>
      <c r="O2043" s="3"/>
      <c r="P2043" s="3"/>
      <c r="Q2043" s="3"/>
      <c r="R2043" s="6"/>
    </row>
    <row r="2044" ht="15.75" customHeight="1">
      <c r="A2044" s="6" t="s">
        <v>9478</v>
      </c>
      <c r="B2044" s="6" t="s">
        <v>9479</v>
      </c>
      <c r="C2044" s="6"/>
      <c r="D2044" s="6"/>
      <c r="E2044" s="6" t="s">
        <v>9480</v>
      </c>
      <c r="F2044" s="7" t="s">
        <v>9481</v>
      </c>
      <c r="G2044" s="8" t="s">
        <v>48</v>
      </c>
      <c r="H2044" s="6" t="s">
        <v>27</v>
      </c>
      <c r="I2044" s="6" t="s">
        <v>9482</v>
      </c>
      <c r="J2044" s="6" t="s">
        <v>545</v>
      </c>
      <c r="K2044" s="8">
        <v>2017.0</v>
      </c>
      <c r="L2044" s="7" t="s">
        <v>30</v>
      </c>
      <c r="M2044" s="6"/>
      <c r="N2044" s="6"/>
      <c r="O2044" s="6"/>
      <c r="P2044" s="6"/>
      <c r="Q2044" s="15"/>
      <c r="R2044" s="6"/>
    </row>
    <row r="2045" ht="15.75" customHeight="1">
      <c r="A2045" s="6" t="s">
        <v>9483</v>
      </c>
      <c r="B2045" s="6" t="s">
        <v>9484</v>
      </c>
      <c r="C2045" s="6"/>
      <c r="D2045" s="6"/>
      <c r="E2045" s="6" t="s">
        <v>9485</v>
      </c>
      <c r="F2045" s="7" t="s">
        <v>9486</v>
      </c>
      <c r="G2045" s="8" t="s">
        <v>48</v>
      </c>
      <c r="H2045" s="6" t="s">
        <v>27</v>
      </c>
      <c r="I2045" s="6" t="s">
        <v>9487</v>
      </c>
      <c r="J2045" s="6"/>
      <c r="K2045" s="8">
        <v>2011.0</v>
      </c>
      <c r="L2045" s="7" t="s">
        <v>30</v>
      </c>
      <c r="M2045" s="6"/>
      <c r="N2045" s="6"/>
      <c r="O2045" s="6"/>
      <c r="P2045" s="6"/>
      <c r="Q2045" s="6"/>
      <c r="R2045" s="6"/>
    </row>
    <row r="2046" ht="15.75" customHeight="1">
      <c r="A2046" s="6" t="s">
        <v>9488</v>
      </c>
      <c r="B2046" s="6" t="s">
        <v>9489</v>
      </c>
      <c r="C2046" s="6"/>
      <c r="D2046" s="6"/>
      <c r="E2046" s="6" t="s">
        <v>9490</v>
      </c>
      <c r="F2046" s="7" t="s">
        <v>9491</v>
      </c>
      <c r="G2046" s="8" t="s">
        <v>108</v>
      </c>
      <c r="H2046" s="6" t="s">
        <v>27</v>
      </c>
      <c r="I2046" s="6" t="s">
        <v>9492</v>
      </c>
      <c r="J2046" s="6" t="s">
        <v>341</v>
      </c>
      <c r="K2046" s="8">
        <v>2002.0</v>
      </c>
      <c r="L2046" s="7" t="s">
        <v>30</v>
      </c>
      <c r="M2046" s="3"/>
      <c r="N2046" s="3"/>
      <c r="O2046" s="3"/>
      <c r="P2046" s="3"/>
      <c r="Q2046" s="3"/>
      <c r="R2046" s="3"/>
    </row>
    <row r="2047" ht="15.75" customHeight="1">
      <c r="A2047" s="6" t="s">
        <v>9493</v>
      </c>
      <c r="B2047" s="6" t="s">
        <v>9494</v>
      </c>
      <c r="C2047" s="6"/>
      <c r="D2047" s="6"/>
      <c r="E2047" s="6" t="s">
        <v>9495</v>
      </c>
      <c r="F2047" s="3"/>
      <c r="G2047" s="8" t="s">
        <v>48</v>
      </c>
      <c r="H2047" s="6" t="s">
        <v>27</v>
      </c>
      <c r="I2047" s="6" t="s">
        <v>9496</v>
      </c>
      <c r="J2047" s="6" t="s">
        <v>8592</v>
      </c>
      <c r="K2047" s="8">
        <v>2008.0</v>
      </c>
      <c r="L2047" s="7" t="s">
        <v>30</v>
      </c>
      <c r="M2047" s="6"/>
      <c r="N2047" s="6"/>
      <c r="O2047" s="6"/>
      <c r="P2047" s="6"/>
      <c r="Q2047" s="6"/>
      <c r="R2047" s="6"/>
    </row>
    <row r="2048" ht="15.75" customHeight="1">
      <c r="A2048" s="6" t="s">
        <v>9497</v>
      </c>
      <c r="B2048" s="6" t="s">
        <v>9498</v>
      </c>
      <c r="C2048" s="6"/>
      <c r="D2048" s="6"/>
      <c r="E2048" s="6" t="s">
        <v>9499</v>
      </c>
      <c r="F2048" s="7" t="s">
        <v>9500</v>
      </c>
      <c r="G2048" s="8" t="s">
        <v>48</v>
      </c>
      <c r="H2048" s="6" t="s">
        <v>27</v>
      </c>
      <c r="I2048" s="6" t="s">
        <v>9501</v>
      </c>
      <c r="J2048" s="6" t="s">
        <v>149</v>
      </c>
      <c r="K2048" s="8">
        <v>2017.0</v>
      </c>
      <c r="L2048" s="7" t="s">
        <v>30</v>
      </c>
      <c r="M2048" s="6"/>
      <c r="N2048" s="6"/>
      <c r="O2048" s="6"/>
      <c r="P2048" s="6"/>
      <c r="Q2048" s="14"/>
      <c r="R2048" s="3"/>
    </row>
    <row r="2049" ht="15.75" customHeight="1">
      <c r="A2049" s="6" t="s">
        <v>9502</v>
      </c>
      <c r="B2049" s="6" t="s">
        <v>9503</v>
      </c>
      <c r="C2049" s="6"/>
      <c r="D2049" s="6"/>
      <c r="E2049" s="6" t="s">
        <v>9504</v>
      </c>
      <c r="F2049" s="7" t="s">
        <v>9505</v>
      </c>
      <c r="G2049" s="8" t="s">
        <v>48</v>
      </c>
      <c r="H2049" s="6" t="s">
        <v>27</v>
      </c>
      <c r="I2049" s="6" t="s">
        <v>9506</v>
      </c>
      <c r="J2049" s="6" t="s">
        <v>29</v>
      </c>
      <c r="K2049" s="8">
        <v>2023.0</v>
      </c>
      <c r="L2049" s="7" t="s">
        <v>30</v>
      </c>
      <c r="M2049" s="6"/>
      <c r="N2049" s="6"/>
      <c r="O2049" s="6"/>
      <c r="P2049" s="6"/>
      <c r="Q2049" s="6"/>
      <c r="R2049" s="3"/>
    </row>
    <row r="2050" ht="15.75" customHeight="1">
      <c r="A2050" s="4" t="s">
        <v>9507</v>
      </c>
      <c r="B2050" s="4" t="s">
        <v>9508</v>
      </c>
      <c r="C2050" s="3"/>
      <c r="D2050" s="3"/>
      <c r="E2050" s="4" t="s">
        <v>33</v>
      </c>
      <c r="F2050" s="9" t="str">
        <f>"https://doi.org/"&amp;M2050</f>
        <v>https://doi.org/10.1136/emj.14.2.70</v>
      </c>
      <c r="G2050" s="10" t="s">
        <v>34</v>
      </c>
      <c r="H2050" s="10" t="s">
        <v>35</v>
      </c>
      <c r="I2050" s="4" t="s">
        <v>9509</v>
      </c>
      <c r="J2050" s="4" t="s">
        <v>33</v>
      </c>
      <c r="K2050" s="10">
        <v>1997.0</v>
      </c>
      <c r="L2050" s="4" t="s">
        <v>9510</v>
      </c>
      <c r="M2050" s="4" t="s">
        <v>9511</v>
      </c>
      <c r="N2050" s="3"/>
      <c r="O2050" s="3"/>
      <c r="P2050" s="3"/>
      <c r="Q2050" s="3"/>
      <c r="R2050" s="3"/>
    </row>
    <row r="2051" ht="15.75" customHeight="1">
      <c r="A2051" s="6" t="s">
        <v>9512</v>
      </c>
      <c r="B2051" s="6" t="s">
        <v>9513</v>
      </c>
      <c r="C2051" s="6"/>
      <c r="D2051" s="6"/>
      <c r="E2051" s="6" t="s">
        <v>9514</v>
      </c>
      <c r="F2051" s="7" t="s">
        <v>9515</v>
      </c>
      <c r="G2051" s="8" t="s">
        <v>48</v>
      </c>
      <c r="H2051" s="6" t="s">
        <v>27</v>
      </c>
      <c r="I2051" s="6" t="s">
        <v>9516</v>
      </c>
      <c r="J2051" s="6" t="s">
        <v>9517</v>
      </c>
      <c r="K2051" s="8">
        <v>2021.0</v>
      </c>
      <c r="L2051" s="7" t="s">
        <v>30</v>
      </c>
      <c r="M2051" s="6"/>
      <c r="N2051" s="6"/>
      <c r="O2051" s="6"/>
      <c r="P2051" s="6"/>
      <c r="Q2051" s="6"/>
      <c r="R2051" s="6"/>
    </row>
    <row r="2052" ht="15.75" customHeight="1">
      <c r="A2052" s="4" t="s">
        <v>9518</v>
      </c>
      <c r="B2052" s="4" t="s">
        <v>9519</v>
      </c>
      <c r="C2052" s="3"/>
      <c r="D2052" s="3"/>
      <c r="E2052" s="4" t="s">
        <v>33</v>
      </c>
      <c r="F2052" s="9" t="str">
        <f>"https://doi.org/"&amp;M2052</f>
        <v>https://doi.org/10.1097/JS9.0000000000000340</v>
      </c>
      <c r="G2052" s="10" t="s">
        <v>48</v>
      </c>
      <c r="H2052" s="10" t="s">
        <v>35</v>
      </c>
      <c r="I2052" s="4" t="s">
        <v>9520</v>
      </c>
      <c r="J2052" s="4" t="s">
        <v>33</v>
      </c>
      <c r="K2052" s="10">
        <v>2023.0</v>
      </c>
      <c r="L2052" s="3" t="s">
        <v>33</v>
      </c>
      <c r="M2052" s="4" t="s">
        <v>9521</v>
      </c>
      <c r="N2052" s="3"/>
      <c r="O2052" s="3"/>
      <c r="P2052" s="3"/>
      <c r="Q2052" s="3"/>
      <c r="R2052" s="3"/>
    </row>
    <row r="2053" ht="15.75" customHeight="1">
      <c r="A2053" s="6" t="s">
        <v>9522</v>
      </c>
      <c r="B2053" s="6" t="s">
        <v>9523</v>
      </c>
      <c r="C2053" s="6"/>
      <c r="D2053" s="6"/>
      <c r="E2053" s="6" t="s">
        <v>9524</v>
      </c>
      <c r="F2053" s="7" t="s">
        <v>9525</v>
      </c>
      <c r="G2053" s="8" t="s">
        <v>48</v>
      </c>
      <c r="H2053" s="6" t="s">
        <v>27</v>
      </c>
      <c r="I2053" s="6" t="s">
        <v>9526</v>
      </c>
      <c r="J2053" s="6" t="s">
        <v>9527</v>
      </c>
      <c r="K2053" s="8">
        <v>2023.0</v>
      </c>
      <c r="L2053" s="7" t="s">
        <v>30</v>
      </c>
      <c r="M2053" s="6"/>
      <c r="N2053" s="6"/>
      <c r="O2053" s="6"/>
      <c r="P2053" s="6"/>
      <c r="Q2053" s="3"/>
      <c r="R2053" s="3"/>
    </row>
    <row r="2054" ht="15.75" customHeight="1">
      <c r="A2054" s="4" t="s">
        <v>9528</v>
      </c>
      <c r="B2054" s="4" t="s">
        <v>9529</v>
      </c>
      <c r="C2054" s="3"/>
      <c r="D2054" s="3"/>
      <c r="E2054" s="4" t="s">
        <v>33</v>
      </c>
      <c r="F2054" s="9" t="str">
        <f>"https://doi.org/"&amp;M2054</f>
        <v>https://doi.org/10.1046/j.1460-9592.1997.d01-93.x</v>
      </c>
      <c r="G2054" s="10" t="s">
        <v>48</v>
      </c>
      <c r="H2054" s="10" t="s">
        <v>35</v>
      </c>
      <c r="I2054" s="4" t="s">
        <v>9530</v>
      </c>
      <c r="J2054" s="4" t="s">
        <v>33</v>
      </c>
      <c r="K2054" s="10">
        <v>1997.0</v>
      </c>
      <c r="L2054" s="3" t="s">
        <v>33</v>
      </c>
      <c r="M2054" s="4" t="s">
        <v>9531</v>
      </c>
      <c r="N2054" s="3"/>
      <c r="O2054" s="3"/>
      <c r="P2054" s="3"/>
      <c r="Q2054" s="3"/>
      <c r="R2054" s="3"/>
    </row>
    <row r="2055" ht="15.75" customHeight="1">
      <c r="A2055" s="6" t="s">
        <v>9532</v>
      </c>
      <c r="B2055" s="6" t="s">
        <v>9533</v>
      </c>
      <c r="C2055" s="6"/>
      <c r="D2055" s="6"/>
      <c r="E2055" s="6" t="s">
        <v>9534</v>
      </c>
      <c r="F2055" s="7" t="s">
        <v>6499</v>
      </c>
      <c r="G2055" s="8" t="s">
        <v>108</v>
      </c>
      <c r="H2055" s="6" t="s">
        <v>27</v>
      </c>
      <c r="I2055" s="6" t="s">
        <v>9535</v>
      </c>
      <c r="J2055" s="6" t="s">
        <v>149</v>
      </c>
      <c r="K2055" s="8">
        <v>2016.0</v>
      </c>
      <c r="L2055" s="7" t="s">
        <v>30</v>
      </c>
      <c r="M2055" s="3"/>
      <c r="N2055" s="3"/>
      <c r="O2055" s="6"/>
      <c r="P2055" s="3"/>
      <c r="Q2055" s="3"/>
      <c r="R2055" s="6"/>
    </row>
    <row r="2056" ht="15.75" customHeight="1">
      <c r="A2056" s="6" t="s">
        <v>9536</v>
      </c>
      <c r="B2056" s="6" t="s">
        <v>9537</v>
      </c>
      <c r="C2056" s="6"/>
      <c r="D2056" s="6"/>
      <c r="E2056" s="6" t="s">
        <v>9538</v>
      </c>
      <c r="F2056" s="7" t="s">
        <v>9539</v>
      </c>
      <c r="G2056" s="8" t="s">
        <v>108</v>
      </c>
      <c r="H2056" s="6" t="s">
        <v>27</v>
      </c>
      <c r="I2056" s="6" t="s">
        <v>9540</v>
      </c>
      <c r="J2056" s="6" t="s">
        <v>149</v>
      </c>
      <c r="K2056" s="8">
        <v>2016.0</v>
      </c>
      <c r="L2056" s="7" t="s">
        <v>30</v>
      </c>
      <c r="M2056" s="3"/>
      <c r="N2056" s="3"/>
      <c r="O2056" s="6"/>
      <c r="P2056" s="3"/>
      <c r="Q2056" s="3"/>
      <c r="R2056" s="6"/>
    </row>
    <row r="2057" ht="15.75" customHeight="1">
      <c r="A2057" s="4" t="s">
        <v>9541</v>
      </c>
      <c r="B2057" s="4" t="s">
        <v>9542</v>
      </c>
      <c r="C2057" s="3"/>
      <c r="D2057" s="3"/>
      <c r="E2057" s="4" t="s">
        <v>9543</v>
      </c>
      <c r="F2057" s="9" t="s">
        <v>9544</v>
      </c>
      <c r="G2057" s="4" t="s">
        <v>48</v>
      </c>
      <c r="H2057" s="4" t="s">
        <v>261</v>
      </c>
      <c r="I2057" s="4" t="s">
        <v>5642</v>
      </c>
      <c r="J2057" s="4" t="s">
        <v>295</v>
      </c>
      <c r="K2057" s="10">
        <v>2023.0</v>
      </c>
      <c r="L2057" s="3"/>
      <c r="M2057" s="4" t="s">
        <v>263</v>
      </c>
      <c r="N2057" s="3"/>
      <c r="O2057" s="3"/>
      <c r="P2057" s="4" t="s">
        <v>8</v>
      </c>
      <c r="Q2057" s="4" t="s">
        <v>689</v>
      </c>
      <c r="R2057" s="3"/>
    </row>
    <row r="2058" ht="15.75" customHeight="1">
      <c r="A2058" s="6" t="s">
        <v>9545</v>
      </c>
      <c r="B2058" s="6" t="s">
        <v>9546</v>
      </c>
      <c r="C2058" s="6"/>
      <c r="D2058" s="6"/>
      <c r="E2058" s="17" t="s">
        <v>9547</v>
      </c>
      <c r="F2058" s="7" t="s">
        <v>9548</v>
      </c>
      <c r="G2058" s="8" t="s">
        <v>108</v>
      </c>
      <c r="H2058" s="6" t="s">
        <v>27</v>
      </c>
      <c r="I2058" s="6" t="s">
        <v>9549</v>
      </c>
      <c r="J2058" s="6"/>
      <c r="K2058" s="8">
        <v>2011.0</v>
      </c>
      <c r="L2058" s="7" t="s">
        <v>30</v>
      </c>
      <c r="M2058" s="3"/>
      <c r="N2058" s="3"/>
      <c r="O2058" s="3"/>
      <c r="P2058" s="3"/>
      <c r="Q2058" s="3"/>
      <c r="R2058" s="3"/>
    </row>
    <row r="2059" ht="15.75" customHeight="1">
      <c r="A2059" s="6" t="s">
        <v>9550</v>
      </c>
      <c r="B2059" s="6" t="s">
        <v>9551</v>
      </c>
      <c r="C2059" s="6"/>
      <c r="D2059" s="6"/>
      <c r="E2059" s="6" t="s">
        <v>9552</v>
      </c>
      <c r="F2059" s="7" t="s">
        <v>1891</v>
      </c>
      <c r="G2059" s="8" t="s">
        <v>108</v>
      </c>
      <c r="H2059" s="6" t="s">
        <v>27</v>
      </c>
      <c r="I2059" s="6" t="s">
        <v>9553</v>
      </c>
      <c r="J2059" s="6" t="s">
        <v>149</v>
      </c>
      <c r="K2059" s="8">
        <v>2019.0</v>
      </c>
      <c r="L2059" s="7" t="s">
        <v>30</v>
      </c>
      <c r="M2059" s="6"/>
      <c r="N2059" s="3"/>
      <c r="O2059" s="3"/>
      <c r="P2059" s="6"/>
      <c r="Q2059" s="3"/>
      <c r="R2059" s="6"/>
    </row>
    <row r="2060" ht="15.75" customHeight="1">
      <c r="A2060" s="6" t="s">
        <v>9554</v>
      </c>
      <c r="B2060" s="6" t="s">
        <v>9555</v>
      </c>
      <c r="C2060" s="6"/>
      <c r="D2060" s="6"/>
      <c r="E2060" s="6" t="s">
        <v>9556</v>
      </c>
      <c r="F2060" s="7" t="s">
        <v>9557</v>
      </c>
      <c r="G2060" s="8" t="s">
        <v>48</v>
      </c>
      <c r="H2060" s="6" t="s">
        <v>27</v>
      </c>
      <c r="I2060" s="6" t="s">
        <v>9558</v>
      </c>
      <c r="J2060" s="6" t="s">
        <v>341</v>
      </c>
      <c r="K2060" s="8">
        <v>2020.0</v>
      </c>
      <c r="L2060" s="7" t="s">
        <v>30</v>
      </c>
      <c r="M2060" s="15"/>
      <c r="N2060" s="6"/>
      <c r="O2060" s="6"/>
      <c r="P2060" s="6"/>
      <c r="Q2060" s="6"/>
      <c r="R2060" s="6"/>
    </row>
    <row r="2061" ht="15.75" customHeight="1">
      <c r="A2061" s="6" t="s">
        <v>9559</v>
      </c>
      <c r="B2061" s="6" t="s">
        <v>9560</v>
      </c>
      <c r="C2061" s="6"/>
      <c r="D2061" s="6"/>
      <c r="E2061" s="6" t="s">
        <v>9561</v>
      </c>
      <c r="F2061" s="7" t="s">
        <v>9562</v>
      </c>
      <c r="G2061" s="8" t="s">
        <v>48</v>
      </c>
      <c r="H2061" s="6" t="s">
        <v>27</v>
      </c>
      <c r="I2061" s="6" t="s">
        <v>9563</v>
      </c>
      <c r="J2061" s="6" t="s">
        <v>231</v>
      </c>
      <c r="K2061" s="8">
        <v>2023.0</v>
      </c>
      <c r="L2061" s="7" t="s">
        <v>30</v>
      </c>
      <c r="M2061" s="6"/>
      <c r="N2061" s="6"/>
      <c r="O2061" s="6"/>
      <c r="P2061" s="6"/>
      <c r="Q2061" s="3"/>
      <c r="R2061" s="6"/>
    </row>
    <row r="2062" ht="15.75" customHeight="1">
      <c r="A2062" s="6" t="s">
        <v>9564</v>
      </c>
      <c r="B2062" s="6" t="s">
        <v>9565</v>
      </c>
      <c r="C2062" s="6"/>
      <c r="D2062" s="6"/>
      <c r="E2062" s="6" t="s">
        <v>9566</v>
      </c>
      <c r="F2062" s="7" t="s">
        <v>9567</v>
      </c>
      <c r="G2062" s="8" t="s">
        <v>108</v>
      </c>
      <c r="H2062" s="6" t="s">
        <v>27</v>
      </c>
      <c r="I2062" s="6" t="s">
        <v>9568</v>
      </c>
      <c r="J2062" s="6" t="s">
        <v>29</v>
      </c>
      <c r="K2062" s="8">
        <v>2019.0</v>
      </c>
      <c r="L2062" s="7" t="s">
        <v>30</v>
      </c>
      <c r="M2062" s="6"/>
      <c r="N2062" s="6"/>
      <c r="O2062" s="6"/>
      <c r="P2062" s="6"/>
      <c r="Q2062" s="3"/>
      <c r="R2062" s="6"/>
    </row>
    <row r="2063" ht="15.75" customHeight="1">
      <c r="A2063" s="6" t="s">
        <v>9569</v>
      </c>
      <c r="B2063" s="6" t="s">
        <v>9570</v>
      </c>
      <c r="C2063" s="6"/>
      <c r="D2063" s="6"/>
      <c r="E2063" s="6" t="s">
        <v>9571</v>
      </c>
      <c r="F2063" s="7" t="s">
        <v>9572</v>
      </c>
      <c r="G2063" s="8" t="s">
        <v>48</v>
      </c>
      <c r="H2063" s="6" t="s">
        <v>27</v>
      </c>
      <c r="I2063" s="6" t="s">
        <v>9573</v>
      </c>
      <c r="J2063" s="6" t="s">
        <v>341</v>
      </c>
      <c r="K2063" s="8">
        <v>2021.0</v>
      </c>
      <c r="L2063" s="7" t="s">
        <v>30</v>
      </c>
      <c r="M2063" s="6"/>
      <c r="N2063" s="6"/>
      <c r="O2063" s="6"/>
      <c r="P2063" s="6"/>
      <c r="Q2063" s="6"/>
      <c r="R2063" s="6"/>
    </row>
    <row r="2064" ht="15.75" customHeight="1">
      <c r="A2064" s="6" t="s">
        <v>9574</v>
      </c>
      <c r="B2064" s="6" t="s">
        <v>9575</v>
      </c>
      <c r="C2064" s="6"/>
      <c r="D2064" s="6"/>
      <c r="E2064" s="6" t="s">
        <v>9576</v>
      </c>
      <c r="F2064" s="7" t="s">
        <v>9577</v>
      </c>
      <c r="G2064" s="8" t="s">
        <v>108</v>
      </c>
      <c r="H2064" s="6" t="s">
        <v>27</v>
      </c>
      <c r="I2064" s="6" t="s">
        <v>9578</v>
      </c>
      <c r="J2064" s="6" t="s">
        <v>29</v>
      </c>
      <c r="K2064" s="8">
        <v>2014.0</v>
      </c>
      <c r="L2064" s="7" t="s">
        <v>30</v>
      </c>
      <c r="M2064" s="6"/>
      <c r="N2064" s="6"/>
      <c r="O2064" s="6"/>
      <c r="P2064" s="6"/>
      <c r="Q2064" s="3"/>
      <c r="R2064" s="6"/>
    </row>
    <row r="2065" ht="15.75" customHeight="1">
      <c r="A2065" s="6" t="s">
        <v>9579</v>
      </c>
      <c r="B2065" s="6" t="s">
        <v>9580</v>
      </c>
      <c r="C2065" s="6"/>
      <c r="D2065" s="6"/>
      <c r="E2065" s="6" t="s">
        <v>9581</v>
      </c>
      <c r="F2065" s="7" t="s">
        <v>6416</v>
      </c>
      <c r="G2065" s="8" t="s">
        <v>48</v>
      </c>
      <c r="H2065" s="6" t="s">
        <v>27</v>
      </c>
      <c r="I2065" s="6" t="s">
        <v>9582</v>
      </c>
      <c r="J2065" s="6" t="s">
        <v>29</v>
      </c>
      <c r="K2065" s="8">
        <v>2018.0</v>
      </c>
      <c r="L2065" s="7" t="s">
        <v>30</v>
      </c>
      <c r="M2065" s="15"/>
      <c r="N2065" s="6"/>
      <c r="O2065" s="6"/>
      <c r="P2065" s="6"/>
      <c r="Q2065" s="3"/>
      <c r="R2065" s="6"/>
    </row>
    <row r="2066" ht="15.75" customHeight="1">
      <c r="A2066" s="6" t="s">
        <v>9583</v>
      </c>
      <c r="B2066" s="6" t="s">
        <v>9584</v>
      </c>
      <c r="C2066" s="6"/>
      <c r="D2066" s="6"/>
      <c r="E2066" s="17" t="s">
        <v>9585</v>
      </c>
      <c r="F2066" s="7" t="s">
        <v>9586</v>
      </c>
      <c r="G2066" s="8" t="s">
        <v>108</v>
      </c>
      <c r="H2066" s="6" t="s">
        <v>27</v>
      </c>
      <c r="I2066" s="6" t="s">
        <v>9587</v>
      </c>
      <c r="J2066" s="3"/>
      <c r="K2066" s="8">
        <v>2012.0</v>
      </c>
      <c r="L2066" s="7" t="s">
        <v>30</v>
      </c>
      <c r="M2066" s="6"/>
      <c r="N2066" s="6"/>
      <c r="O2066" s="3"/>
      <c r="P2066" s="6"/>
      <c r="Q2066" s="3"/>
      <c r="R2066" s="3"/>
    </row>
    <row r="2067" ht="15.75" customHeight="1">
      <c r="A2067" s="6" t="s">
        <v>9588</v>
      </c>
      <c r="B2067" s="6" t="s">
        <v>9589</v>
      </c>
      <c r="C2067" s="6"/>
      <c r="D2067" s="6"/>
      <c r="E2067" s="6" t="s">
        <v>9590</v>
      </c>
      <c r="F2067" s="7" t="s">
        <v>9591</v>
      </c>
      <c r="G2067" s="8" t="s">
        <v>108</v>
      </c>
      <c r="H2067" s="6" t="s">
        <v>27</v>
      </c>
      <c r="I2067" s="6" t="s">
        <v>9592</v>
      </c>
      <c r="J2067" s="6" t="s">
        <v>29</v>
      </c>
      <c r="K2067" s="8">
        <v>2004.0</v>
      </c>
      <c r="L2067" s="7" t="s">
        <v>30</v>
      </c>
      <c r="M2067" s="6"/>
      <c r="N2067" s="3"/>
      <c r="O2067" s="3"/>
      <c r="P2067" s="3"/>
      <c r="Q2067" s="3"/>
      <c r="R2067" s="3"/>
    </row>
    <row r="2068" ht="15.75" customHeight="1">
      <c r="A2068" s="6" t="s">
        <v>9593</v>
      </c>
      <c r="B2068" s="6" t="s">
        <v>9594</v>
      </c>
      <c r="C2068" s="6"/>
      <c r="D2068" s="6"/>
      <c r="E2068" s="6" t="s">
        <v>9595</v>
      </c>
      <c r="F2068" s="7" t="s">
        <v>9596</v>
      </c>
      <c r="G2068" s="8" t="s">
        <v>108</v>
      </c>
      <c r="H2068" s="6" t="s">
        <v>27</v>
      </c>
      <c r="I2068" s="6" t="s">
        <v>9597</v>
      </c>
      <c r="J2068" s="6" t="s">
        <v>149</v>
      </c>
      <c r="K2068" s="8">
        <v>2004.0</v>
      </c>
      <c r="L2068" s="7" t="s">
        <v>30</v>
      </c>
      <c r="M2068" s="6"/>
      <c r="N2068" s="3"/>
      <c r="O2068" s="3"/>
      <c r="P2068" s="3"/>
      <c r="Q2068" s="3"/>
      <c r="R2068" s="3"/>
    </row>
    <row r="2069" ht="15.75" customHeight="1">
      <c r="A2069" s="6" t="s">
        <v>9598</v>
      </c>
      <c r="B2069" s="6" t="s">
        <v>9599</v>
      </c>
      <c r="C2069" s="6"/>
      <c r="D2069" s="6"/>
      <c r="E2069" s="6" t="s">
        <v>9600</v>
      </c>
      <c r="F2069" s="7" t="s">
        <v>9601</v>
      </c>
      <c r="G2069" s="8" t="s">
        <v>108</v>
      </c>
      <c r="H2069" s="6" t="s">
        <v>27</v>
      </c>
      <c r="I2069" s="6" t="s">
        <v>9602</v>
      </c>
      <c r="J2069" s="6" t="s">
        <v>149</v>
      </c>
      <c r="K2069" s="8">
        <v>2023.0</v>
      </c>
      <c r="L2069" s="7" t="s">
        <v>30</v>
      </c>
      <c r="M2069" s="3"/>
      <c r="N2069" s="3"/>
      <c r="O2069" s="3"/>
      <c r="P2069" s="3"/>
      <c r="Q2069" s="6"/>
      <c r="R2069" s="3"/>
    </row>
    <row r="2070" ht="15.75" customHeight="1">
      <c r="A2070" s="6" t="s">
        <v>9603</v>
      </c>
      <c r="B2070" s="6" t="s">
        <v>9604</v>
      </c>
      <c r="C2070" s="6"/>
      <c r="D2070" s="6"/>
      <c r="E2070" s="6" t="s">
        <v>9605</v>
      </c>
      <c r="F2070" s="7" t="s">
        <v>9606</v>
      </c>
      <c r="G2070" s="8" t="s">
        <v>108</v>
      </c>
      <c r="H2070" s="6" t="s">
        <v>27</v>
      </c>
      <c r="I2070" s="6" t="s">
        <v>9607</v>
      </c>
      <c r="J2070" s="6" t="s">
        <v>4040</v>
      </c>
      <c r="K2070" s="8">
        <v>2006.0</v>
      </c>
      <c r="L2070" s="7" t="s">
        <v>30</v>
      </c>
      <c r="M2070" s="6"/>
      <c r="N2070" s="3"/>
      <c r="O2070" s="3"/>
      <c r="P2070" s="3"/>
      <c r="Q2070" s="3"/>
      <c r="R2070" s="3"/>
    </row>
    <row r="2071" ht="15.75" customHeight="1">
      <c r="A2071" s="6" t="s">
        <v>9608</v>
      </c>
      <c r="B2071" s="6" t="s">
        <v>9609</v>
      </c>
      <c r="C2071" s="6"/>
      <c r="D2071" s="6"/>
      <c r="E2071" s="6" t="s">
        <v>9610</v>
      </c>
      <c r="F2071" s="7" t="s">
        <v>9611</v>
      </c>
      <c r="G2071" s="8" t="s">
        <v>108</v>
      </c>
      <c r="H2071" s="6" t="s">
        <v>27</v>
      </c>
      <c r="I2071" s="6" t="s">
        <v>9612</v>
      </c>
      <c r="J2071" s="6" t="s">
        <v>29</v>
      </c>
      <c r="K2071" s="8">
        <v>1998.0</v>
      </c>
      <c r="L2071" s="7" t="s">
        <v>30</v>
      </c>
      <c r="M2071" s="3"/>
      <c r="N2071" s="3"/>
      <c r="O2071" s="6"/>
      <c r="P2071" s="3"/>
      <c r="Q2071" s="3"/>
      <c r="R2071" s="3"/>
    </row>
    <row r="2072" ht="15.75" customHeight="1">
      <c r="A2072" s="6" t="s">
        <v>9613</v>
      </c>
      <c r="B2072" s="6" t="s">
        <v>9614</v>
      </c>
      <c r="C2072" s="6"/>
      <c r="D2072" s="6"/>
      <c r="E2072" s="6" t="s">
        <v>9615</v>
      </c>
      <c r="F2072" s="3"/>
      <c r="G2072" s="8" t="s">
        <v>108</v>
      </c>
      <c r="H2072" s="6" t="s">
        <v>27</v>
      </c>
      <c r="I2072" s="6" t="s">
        <v>9616</v>
      </c>
      <c r="J2072" s="6" t="s">
        <v>29</v>
      </c>
      <c r="K2072" s="8">
        <v>2009.0</v>
      </c>
      <c r="L2072" s="7" t="s">
        <v>30</v>
      </c>
      <c r="M2072" s="3"/>
      <c r="N2072" s="3"/>
      <c r="O2072" s="3"/>
      <c r="P2072" s="3"/>
      <c r="Q2072" s="3"/>
      <c r="R2072" s="3"/>
    </row>
    <row r="2073" ht="15.75" customHeight="1">
      <c r="A2073" s="4" t="s">
        <v>9617</v>
      </c>
      <c r="B2073" s="4" t="s">
        <v>9618</v>
      </c>
      <c r="C2073" s="3"/>
      <c r="D2073" s="3"/>
      <c r="E2073" s="4" t="s">
        <v>9619</v>
      </c>
      <c r="F2073" s="9" t="s">
        <v>9620</v>
      </c>
      <c r="G2073" s="4" t="s">
        <v>41</v>
      </c>
      <c r="H2073" s="4" t="s">
        <v>261</v>
      </c>
      <c r="I2073" s="4" t="s">
        <v>9621</v>
      </c>
      <c r="J2073" s="4" t="s">
        <v>341</v>
      </c>
      <c r="K2073" s="10">
        <v>2012.0</v>
      </c>
      <c r="L2073" s="3"/>
      <c r="M2073" s="4" t="s">
        <v>263</v>
      </c>
      <c r="N2073" s="3"/>
      <c r="O2073" s="3"/>
      <c r="P2073" s="4" t="s">
        <v>8</v>
      </c>
      <c r="Q2073" s="18" t="s">
        <v>611</v>
      </c>
      <c r="R2073" s="3"/>
    </row>
    <row r="2074" ht="15.75" customHeight="1">
      <c r="A2074" s="6" t="s">
        <v>9622</v>
      </c>
      <c r="B2074" s="6" t="s">
        <v>9623</v>
      </c>
      <c r="C2074" s="6"/>
      <c r="D2074" s="6"/>
      <c r="E2074" s="6" t="s">
        <v>9624</v>
      </c>
      <c r="F2074" s="7" t="s">
        <v>9625</v>
      </c>
      <c r="G2074" s="8" t="s">
        <v>108</v>
      </c>
      <c r="H2074" s="6" t="s">
        <v>27</v>
      </c>
      <c r="I2074" s="6" t="s">
        <v>9626</v>
      </c>
      <c r="J2074" s="6" t="s">
        <v>29</v>
      </c>
      <c r="K2074" s="8">
        <v>2016.0</v>
      </c>
      <c r="L2074" s="7" t="s">
        <v>30</v>
      </c>
      <c r="M2074" s="6"/>
      <c r="N2074" s="6"/>
      <c r="O2074" s="6"/>
      <c r="P2074" s="6"/>
      <c r="Q2074" s="6"/>
      <c r="R2074" s="6"/>
    </row>
    <row r="2075" ht="15.75" customHeight="1">
      <c r="A2075" s="6" t="s">
        <v>9627</v>
      </c>
      <c r="B2075" s="6" t="s">
        <v>9628</v>
      </c>
      <c r="C2075" s="6"/>
      <c r="D2075" s="6"/>
      <c r="E2075" s="6" t="s">
        <v>9629</v>
      </c>
      <c r="F2075" s="7" t="s">
        <v>9630</v>
      </c>
      <c r="G2075" s="8" t="s">
        <v>108</v>
      </c>
      <c r="H2075" s="6" t="s">
        <v>27</v>
      </c>
      <c r="I2075" s="6" t="s">
        <v>9631</v>
      </c>
      <c r="J2075" s="3"/>
      <c r="K2075" s="8">
        <v>2018.0</v>
      </c>
      <c r="L2075" s="7" t="s">
        <v>30</v>
      </c>
      <c r="M2075" s="3"/>
      <c r="N2075" s="3"/>
      <c r="O2075" s="6"/>
      <c r="P2075" s="6"/>
      <c r="Q2075" s="6"/>
      <c r="R2075" s="6"/>
    </row>
    <row r="2076" ht="15.75" customHeight="1">
      <c r="A2076" s="6" t="s">
        <v>9632</v>
      </c>
      <c r="B2076" s="6" t="s">
        <v>9633</v>
      </c>
      <c r="C2076" s="6"/>
      <c r="D2076" s="6"/>
      <c r="E2076" s="6" t="s">
        <v>9634</v>
      </c>
      <c r="F2076" s="7" t="s">
        <v>9635</v>
      </c>
      <c r="G2076" s="8" t="s">
        <v>108</v>
      </c>
      <c r="H2076" s="6" t="s">
        <v>27</v>
      </c>
      <c r="I2076" s="6" t="s">
        <v>9636</v>
      </c>
      <c r="J2076" s="6" t="s">
        <v>488</v>
      </c>
      <c r="K2076" s="8">
        <v>1996.0</v>
      </c>
      <c r="L2076" s="7" t="s">
        <v>30</v>
      </c>
      <c r="M2076" s="3"/>
      <c r="N2076" s="3"/>
      <c r="O2076" s="3"/>
      <c r="P2076" s="3"/>
      <c r="Q2076" s="3"/>
      <c r="R2076" s="6"/>
    </row>
    <row r="2077" ht="15.75" customHeight="1">
      <c r="A2077" s="6" t="s">
        <v>9637</v>
      </c>
      <c r="B2077" s="6" t="s">
        <v>9638</v>
      </c>
      <c r="C2077" s="6"/>
      <c r="D2077" s="6"/>
      <c r="E2077" s="6" t="s">
        <v>9639</v>
      </c>
      <c r="F2077" s="7" t="s">
        <v>6308</v>
      </c>
      <c r="G2077" s="8" t="s">
        <v>48</v>
      </c>
      <c r="H2077" s="6" t="s">
        <v>27</v>
      </c>
      <c r="I2077" s="6" t="s">
        <v>9640</v>
      </c>
      <c r="J2077" s="6" t="s">
        <v>341</v>
      </c>
      <c r="K2077" s="8">
        <v>2020.0</v>
      </c>
      <c r="L2077" s="7" t="s">
        <v>30</v>
      </c>
      <c r="M2077" s="15"/>
      <c r="N2077" s="6"/>
      <c r="O2077" s="6"/>
      <c r="P2077" s="6"/>
      <c r="Q2077" s="6"/>
      <c r="R2077" s="6"/>
    </row>
    <row r="2078" ht="15.75" customHeight="1">
      <c r="A2078" s="6" t="s">
        <v>9641</v>
      </c>
      <c r="B2078" s="6" t="s">
        <v>9642</v>
      </c>
      <c r="C2078" s="6"/>
      <c r="D2078" s="6"/>
      <c r="E2078" s="3"/>
      <c r="F2078" s="3"/>
      <c r="G2078" s="8" t="s">
        <v>48</v>
      </c>
      <c r="H2078" s="6" t="s">
        <v>27</v>
      </c>
      <c r="I2078" s="6" t="s">
        <v>9643</v>
      </c>
      <c r="J2078" s="6"/>
      <c r="K2078" s="8">
        <v>2013.0</v>
      </c>
      <c r="L2078" s="7" t="s">
        <v>30</v>
      </c>
      <c r="M2078" s="6"/>
      <c r="N2078" s="6"/>
      <c r="O2078" s="6"/>
      <c r="P2078" s="6"/>
      <c r="Q2078" s="3"/>
      <c r="R2078" s="6"/>
    </row>
    <row r="2079" ht="15.75" customHeight="1">
      <c r="A2079" s="4" t="s">
        <v>9644</v>
      </c>
      <c r="B2079" s="4" t="s">
        <v>9645</v>
      </c>
      <c r="C2079" s="3"/>
      <c r="D2079" s="3"/>
      <c r="E2079" s="4" t="s">
        <v>9646</v>
      </c>
      <c r="F2079" s="9" t="s">
        <v>9647</v>
      </c>
      <c r="G2079" s="4" t="s">
        <v>48</v>
      </c>
      <c r="H2079" s="4" t="s">
        <v>261</v>
      </c>
      <c r="I2079" s="4" t="s">
        <v>9648</v>
      </c>
      <c r="J2079" s="4" t="s">
        <v>341</v>
      </c>
      <c r="K2079" s="10">
        <v>2023.0</v>
      </c>
      <c r="L2079" s="3"/>
      <c r="M2079" s="4" t="s">
        <v>263</v>
      </c>
      <c r="N2079" s="3"/>
      <c r="O2079" s="3"/>
      <c r="P2079" s="4" t="s">
        <v>8</v>
      </c>
      <c r="Q2079" s="4" t="s">
        <v>5948</v>
      </c>
      <c r="R2079" s="3"/>
    </row>
    <row r="2080" ht="15.75" customHeight="1">
      <c r="A2080" s="4" t="s">
        <v>9649</v>
      </c>
      <c r="B2080" s="4" t="s">
        <v>9650</v>
      </c>
      <c r="C2080" s="3" t="s">
        <v>425</v>
      </c>
      <c r="D2080" s="4" t="s">
        <v>9651</v>
      </c>
      <c r="E2080" s="4" t="s">
        <v>9652</v>
      </c>
      <c r="F2080" s="5" t="str">
        <f>HYPERLINK("http://dx.doi.org/10.1186/s10194-016-0700-3","http://dx.doi.org/10.1186/s10194-016-0700-3")</f>
        <v>http://dx.doi.org/10.1186/s10194-016-0700-3</v>
      </c>
      <c r="G2080" s="3"/>
      <c r="H2080" s="3"/>
      <c r="I2080" s="3"/>
      <c r="J2080" s="3"/>
      <c r="K2080" s="3"/>
      <c r="L2080" s="3"/>
      <c r="M2080" s="3"/>
      <c r="N2080" s="3"/>
      <c r="O2080" s="3"/>
      <c r="P2080" s="3"/>
      <c r="Q2080" s="3"/>
      <c r="R2080" s="3"/>
    </row>
    <row r="2081" ht="15.75" customHeight="1">
      <c r="A2081" s="6" t="s">
        <v>9653</v>
      </c>
      <c r="B2081" s="6" t="s">
        <v>9654</v>
      </c>
      <c r="C2081" s="6"/>
      <c r="D2081" s="6"/>
      <c r="E2081" s="6" t="s">
        <v>9655</v>
      </c>
      <c r="F2081" s="7" t="s">
        <v>9656</v>
      </c>
      <c r="G2081" s="8" t="s">
        <v>108</v>
      </c>
      <c r="H2081" s="6" t="s">
        <v>27</v>
      </c>
      <c r="I2081" s="6" t="s">
        <v>9657</v>
      </c>
      <c r="J2081" s="6" t="s">
        <v>1461</v>
      </c>
      <c r="K2081" s="8">
        <v>1999.0</v>
      </c>
      <c r="L2081" s="7" t="s">
        <v>30</v>
      </c>
      <c r="M2081" s="3"/>
      <c r="N2081" s="3"/>
      <c r="O2081" s="3"/>
      <c r="P2081" s="3"/>
      <c r="Q2081" s="3"/>
      <c r="R2081" s="3"/>
    </row>
    <row r="2082" ht="15.75" customHeight="1">
      <c r="A2082" s="6" t="s">
        <v>9658</v>
      </c>
      <c r="B2082" s="6" t="s">
        <v>9659</v>
      </c>
      <c r="C2082" s="6"/>
      <c r="D2082" s="6"/>
      <c r="E2082" s="6" t="s">
        <v>9660</v>
      </c>
      <c r="F2082" s="7" t="s">
        <v>9661</v>
      </c>
      <c r="G2082" s="8" t="s">
        <v>108</v>
      </c>
      <c r="H2082" s="6" t="s">
        <v>27</v>
      </c>
      <c r="I2082" s="6" t="s">
        <v>9662</v>
      </c>
      <c r="J2082" s="6" t="s">
        <v>2465</v>
      </c>
      <c r="K2082" s="8">
        <v>2017.0</v>
      </c>
      <c r="L2082" s="7" t="s">
        <v>30</v>
      </c>
      <c r="M2082" s="3"/>
      <c r="N2082" s="3"/>
      <c r="O2082" s="6"/>
      <c r="P2082" s="6"/>
      <c r="Q2082" s="6"/>
      <c r="R2082" s="6"/>
    </row>
    <row r="2083" ht="15.75" customHeight="1">
      <c r="A2083" s="6" t="s">
        <v>9663</v>
      </c>
      <c r="B2083" s="6" t="s">
        <v>9664</v>
      </c>
      <c r="C2083" s="6"/>
      <c r="D2083" s="6"/>
      <c r="E2083" s="6" t="s">
        <v>9665</v>
      </c>
      <c r="F2083" s="7" t="s">
        <v>9666</v>
      </c>
      <c r="G2083" s="8" t="s">
        <v>108</v>
      </c>
      <c r="H2083" s="6" t="s">
        <v>27</v>
      </c>
      <c r="I2083" s="6" t="s">
        <v>9667</v>
      </c>
      <c r="J2083" s="6" t="s">
        <v>6440</v>
      </c>
      <c r="K2083" s="8">
        <v>2021.0</v>
      </c>
      <c r="L2083" s="7" t="s">
        <v>30</v>
      </c>
      <c r="M2083" s="6"/>
      <c r="N2083" s="6"/>
      <c r="O2083" s="6"/>
      <c r="P2083" s="6"/>
      <c r="Q2083" s="6"/>
      <c r="R2083" s="6"/>
    </row>
    <row r="2084" ht="15.75" customHeight="1">
      <c r="A2084" s="6" t="s">
        <v>9668</v>
      </c>
      <c r="B2084" s="6" t="s">
        <v>9669</v>
      </c>
      <c r="C2084" s="6"/>
      <c r="D2084" s="6"/>
      <c r="E2084" s="6" t="s">
        <v>9670</v>
      </c>
      <c r="F2084" s="3"/>
      <c r="G2084" s="8" t="s">
        <v>108</v>
      </c>
      <c r="H2084" s="6" t="s">
        <v>27</v>
      </c>
      <c r="I2084" s="6" t="s">
        <v>9671</v>
      </c>
      <c r="J2084" s="3"/>
      <c r="K2084" s="8">
        <v>2010.0</v>
      </c>
      <c r="L2084" s="7" t="s">
        <v>30</v>
      </c>
      <c r="M2084" s="3"/>
      <c r="N2084" s="3"/>
      <c r="O2084" s="6"/>
      <c r="P2084" s="6"/>
      <c r="Q2084" s="6"/>
      <c r="R2084" s="6"/>
    </row>
    <row r="2085" ht="15.75" customHeight="1">
      <c r="A2085" s="6" t="s">
        <v>9672</v>
      </c>
      <c r="B2085" s="6" t="s">
        <v>9673</v>
      </c>
      <c r="C2085" s="6"/>
      <c r="D2085" s="6"/>
      <c r="E2085" s="6" t="s">
        <v>9674</v>
      </c>
      <c r="F2085" s="7" t="s">
        <v>9675</v>
      </c>
      <c r="G2085" s="8" t="s">
        <v>108</v>
      </c>
      <c r="H2085" s="6" t="s">
        <v>27</v>
      </c>
      <c r="I2085" s="6" t="s">
        <v>9676</v>
      </c>
      <c r="J2085" s="6" t="s">
        <v>341</v>
      </c>
      <c r="K2085" s="8">
        <v>2023.0</v>
      </c>
      <c r="L2085" s="7" t="s">
        <v>30</v>
      </c>
      <c r="M2085" s="3"/>
      <c r="N2085" s="3"/>
      <c r="O2085" s="6"/>
      <c r="P2085" s="6"/>
      <c r="Q2085" s="3"/>
      <c r="R2085" s="3"/>
    </row>
    <row r="2086" ht="15.75" customHeight="1">
      <c r="A2086" s="4" t="s">
        <v>9677</v>
      </c>
      <c r="B2086" s="4" t="s">
        <v>9678</v>
      </c>
      <c r="C2086" s="3"/>
      <c r="D2086" s="3"/>
      <c r="E2086" s="4" t="s">
        <v>33</v>
      </c>
      <c r="F2086" s="9" t="str">
        <f>"https://doi.org/"&amp;M2086</f>
        <v>https://doi.org/10.1016/j.pnpbp.2022.110642</v>
      </c>
      <c r="G2086" s="10" t="s">
        <v>58</v>
      </c>
      <c r="H2086" s="10" t="s">
        <v>35</v>
      </c>
      <c r="I2086" s="4" t="s">
        <v>9679</v>
      </c>
      <c r="J2086" s="10" t="s">
        <v>33</v>
      </c>
      <c r="K2086" s="10">
        <v>2023.0</v>
      </c>
      <c r="L2086" s="10" t="s">
        <v>33</v>
      </c>
      <c r="M2086" s="4" t="s">
        <v>9680</v>
      </c>
      <c r="N2086" s="3"/>
      <c r="O2086" s="3"/>
      <c r="P2086" s="3"/>
      <c r="Q2086" s="3"/>
      <c r="R2086" s="3"/>
    </row>
    <row r="2087" ht="15.75" customHeight="1">
      <c r="A2087" s="6" t="s">
        <v>9681</v>
      </c>
      <c r="B2087" s="6" t="s">
        <v>9682</v>
      </c>
      <c r="C2087" s="6"/>
      <c r="D2087" s="6"/>
      <c r="E2087" s="6" t="s">
        <v>9683</v>
      </c>
      <c r="F2087" s="7" t="s">
        <v>9684</v>
      </c>
      <c r="G2087" s="8" t="s">
        <v>108</v>
      </c>
      <c r="H2087" s="6" t="s">
        <v>27</v>
      </c>
      <c r="I2087" s="6" t="s">
        <v>9685</v>
      </c>
      <c r="J2087" s="3"/>
      <c r="K2087" s="8">
        <v>2022.0</v>
      </c>
      <c r="L2087" s="21" t="s">
        <v>30</v>
      </c>
      <c r="M2087" s="6"/>
      <c r="N2087" s="6"/>
      <c r="O2087" s="6"/>
      <c r="P2087" s="3"/>
      <c r="Q2087" s="6"/>
      <c r="R2087" s="3"/>
    </row>
    <row r="2088" ht="15.75" customHeight="1">
      <c r="A2088" s="6" t="s">
        <v>9686</v>
      </c>
      <c r="B2088" s="6" t="s">
        <v>9687</v>
      </c>
      <c r="C2088" s="6"/>
      <c r="D2088" s="6"/>
      <c r="E2088" s="6" t="s">
        <v>9688</v>
      </c>
      <c r="F2088" s="7" t="s">
        <v>9689</v>
      </c>
      <c r="G2088" s="8" t="s">
        <v>108</v>
      </c>
      <c r="H2088" s="6" t="s">
        <v>27</v>
      </c>
      <c r="I2088" s="6" t="s">
        <v>9690</v>
      </c>
      <c r="J2088" s="6" t="s">
        <v>231</v>
      </c>
      <c r="K2088" s="8">
        <v>2022.0</v>
      </c>
      <c r="L2088" s="7" t="s">
        <v>30</v>
      </c>
      <c r="M2088" s="6"/>
      <c r="N2088" s="6"/>
      <c r="O2088" s="6"/>
      <c r="P2088" s="3"/>
      <c r="Q2088" s="6"/>
      <c r="R2088" s="6"/>
    </row>
    <row r="2089" ht="15.75" customHeight="1">
      <c r="A2089" s="4" t="s">
        <v>9691</v>
      </c>
      <c r="B2089" s="4" t="s">
        <v>9692</v>
      </c>
      <c r="C2089" s="3"/>
      <c r="D2089" s="3"/>
      <c r="E2089" s="4" t="s">
        <v>9693</v>
      </c>
      <c r="F2089" s="9" t="s">
        <v>9694</v>
      </c>
      <c r="G2089" s="4" t="s">
        <v>41</v>
      </c>
      <c r="H2089" s="4" t="s">
        <v>261</v>
      </c>
      <c r="I2089" s="4" t="s">
        <v>262</v>
      </c>
      <c r="J2089" s="4" t="s">
        <v>149</v>
      </c>
      <c r="K2089" s="10">
        <v>2008.0</v>
      </c>
      <c r="L2089" s="3"/>
      <c r="M2089" s="4" t="s">
        <v>263</v>
      </c>
      <c r="N2089" s="3"/>
      <c r="O2089" s="3"/>
      <c r="P2089" s="4" t="s">
        <v>8</v>
      </c>
      <c r="Q2089" s="18" t="s">
        <v>264</v>
      </c>
      <c r="R2089" s="3"/>
    </row>
    <row r="2090" ht="15.75" customHeight="1">
      <c r="A2090" s="6" t="s">
        <v>9695</v>
      </c>
      <c r="B2090" s="6" t="s">
        <v>9696</v>
      </c>
      <c r="C2090" s="6"/>
      <c r="D2090" s="6"/>
      <c r="E2090" s="6" t="s">
        <v>9697</v>
      </c>
      <c r="F2090" s="7" t="s">
        <v>9698</v>
      </c>
      <c r="G2090" s="8" t="s">
        <v>41</v>
      </c>
      <c r="H2090" s="6" t="s">
        <v>27</v>
      </c>
      <c r="I2090" s="6" t="s">
        <v>9699</v>
      </c>
      <c r="J2090" s="6" t="s">
        <v>149</v>
      </c>
      <c r="K2090" s="8">
        <v>2015.0</v>
      </c>
      <c r="L2090" s="7" t="s">
        <v>30</v>
      </c>
      <c r="M2090" s="6"/>
      <c r="N2090" s="3"/>
      <c r="O2090" s="3"/>
      <c r="P2090" s="3"/>
      <c r="Q2090" s="3"/>
      <c r="R2090" s="6"/>
    </row>
    <row r="2091" ht="15.75" customHeight="1">
      <c r="A2091" s="6" t="s">
        <v>9700</v>
      </c>
      <c r="B2091" s="6" t="s">
        <v>9701</v>
      </c>
      <c r="C2091" s="6"/>
      <c r="D2091" s="6"/>
      <c r="E2091" s="6" t="s">
        <v>9702</v>
      </c>
      <c r="F2091" s="7" t="s">
        <v>9703</v>
      </c>
      <c r="G2091" s="8" t="s">
        <v>108</v>
      </c>
      <c r="H2091" s="6" t="s">
        <v>27</v>
      </c>
      <c r="I2091" s="6" t="s">
        <v>9704</v>
      </c>
      <c r="J2091" s="6" t="s">
        <v>29</v>
      </c>
      <c r="K2091" s="8">
        <v>2021.0</v>
      </c>
      <c r="L2091" s="7" t="s">
        <v>30</v>
      </c>
      <c r="M2091" s="14"/>
      <c r="N2091" s="6"/>
      <c r="O2091" s="6"/>
      <c r="P2091" s="6"/>
      <c r="Q2091" s="3"/>
      <c r="R2091" s="3"/>
    </row>
    <row r="2092" ht="15.75" customHeight="1">
      <c r="A2092" s="4" t="s">
        <v>9705</v>
      </c>
      <c r="B2092" s="4" t="s">
        <v>9706</v>
      </c>
      <c r="C2092" s="3"/>
      <c r="D2092" s="3"/>
      <c r="E2092" s="4" t="s">
        <v>9707</v>
      </c>
      <c r="F2092" s="9" t="s">
        <v>9708</v>
      </c>
      <c r="G2092" s="4" t="s">
        <v>260</v>
      </c>
      <c r="H2092" s="4" t="s">
        <v>261</v>
      </c>
      <c r="I2092" s="4" t="s">
        <v>6002</v>
      </c>
      <c r="J2092" s="4" t="s">
        <v>295</v>
      </c>
      <c r="K2092" s="10">
        <v>2016.0</v>
      </c>
      <c r="L2092" s="3"/>
      <c r="M2092" s="4" t="s">
        <v>263</v>
      </c>
      <c r="N2092" s="3"/>
      <c r="O2092" s="3"/>
      <c r="P2092" s="4" t="s">
        <v>8</v>
      </c>
      <c r="Q2092" s="4" t="s">
        <v>1684</v>
      </c>
      <c r="R2092" s="3"/>
    </row>
    <row r="2093" ht="15.75" customHeight="1">
      <c r="A2093" s="6" t="s">
        <v>9709</v>
      </c>
      <c r="B2093" s="6" t="s">
        <v>9710</v>
      </c>
      <c r="C2093" s="6"/>
      <c r="D2093" s="6"/>
      <c r="E2093" s="6" t="s">
        <v>9711</v>
      </c>
      <c r="F2093" s="7" t="s">
        <v>9712</v>
      </c>
      <c r="G2093" s="8" t="s">
        <v>48</v>
      </c>
      <c r="H2093" s="6" t="s">
        <v>27</v>
      </c>
      <c r="I2093" s="6" t="s">
        <v>9713</v>
      </c>
      <c r="J2093" s="6" t="s">
        <v>1694</v>
      </c>
      <c r="K2093" s="8">
        <v>2021.0</v>
      </c>
      <c r="L2093" s="7" t="s">
        <v>30</v>
      </c>
      <c r="M2093" s="6"/>
      <c r="N2093" s="6"/>
      <c r="O2093" s="6"/>
      <c r="P2093" s="6"/>
      <c r="Q2093" s="6"/>
      <c r="R2093" s="6"/>
    </row>
    <row r="2094" ht="15.75" customHeight="1">
      <c r="A2094" s="4" t="s">
        <v>9714</v>
      </c>
      <c r="B2094" s="4" t="s">
        <v>9715</v>
      </c>
      <c r="C2094" s="3"/>
      <c r="D2094" s="3"/>
      <c r="E2094" s="4" t="s">
        <v>9716</v>
      </c>
      <c r="F2094" s="9" t="s">
        <v>9717</v>
      </c>
      <c r="G2094" s="4" t="s">
        <v>41</v>
      </c>
      <c r="H2094" s="4" t="s">
        <v>261</v>
      </c>
      <c r="I2094" s="4" t="s">
        <v>3498</v>
      </c>
      <c r="J2094" s="4" t="s">
        <v>149</v>
      </c>
      <c r="K2094" s="10">
        <v>2013.0</v>
      </c>
      <c r="L2094" s="3"/>
      <c r="M2094" s="4" t="s">
        <v>263</v>
      </c>
      <c r="N2094" s="3"/>
      <c r="O2094" s="3"/>
      <c r="P2094" s="4" t="s">
        <v>8</v>
      </c>
      <c r="Q2094" s="18" t="s">
        <v>264</v>
      </c>
      <c r="R2094" s="3"/>
    </row>
    <row r="2095" ht="15.75" customHeight="1">
      <c r="A2095" s="6" t="s">
        <v>9718</v>
      </c>
      <c r="B2095" s="6" t="s">
        <v>9719</v>
      </c>
      <c r="C2095" s="6"/>
      <c r="D2095" s="6"/>
      <c r="E2095" s="6" t="s">
        <v>9720</v>
      </c>
      <c r="F2095" s="7" t="s">
        <v>9721</v>
      </c>
      <c r="G2095" s="8" t="s">
        <v>108</v>
      </c>
      <c r="H2095" s="6" t="s">
        <v>27</v>
      </c>
      <c r="I2095" s="6" t="s">
        <v>9722</v>
      </c>
      <c r="J2095" s="3"/>
      <c r="K2095" s="8">
        <v>2022.0</v>
      </c>
      <c r="L2095" s="39" t="s">
        <v>30</v>
      </c>
      <c r="M2095" s="6"/>
      <c r="N2095" s="6"/>
      <c r="O2095" s="6"/>
      <c r="P2095" s="3"/>
      <c r="Q2095" s="6"/>
      <c r="R2095" s="3"/>
    </row>
    <row r="2096" ht="15.75" customHeight="1">
      <c r="A2096" s="4" t="s">
        <v>9723</v>
      </c>
      <c r="B2096" s="4" t="s">
        <v>9724</v>
      </c>
      <c r="C2096" s="4" t="s">
        <v>9725</v>
      </c>
      <c r="D2096" s="4" t="s">
        <v>9726</v>
      </c>
      <c r="E2096" s="4" t="s">
        <v>9727</v>
      </c>
      <c r="F2096" s="5" t="str">
        <f>HYPERLINK("http://dx.doi.org/10.1097/00004583-199701000-00013","http://dx.doi.org/10.1097/00004583-199701000-00013")</f>
        <v>http://dx.doi.org/10.1097/00004583-199701000-00013</v>
      </c>
      <c r="G2096" s="3"/>
      <c r="H2096" s="3"/>
      <c r="I2096" s="3"/>
      <c r="J2096" s="3"/>
      <c r="K2096" s="3"/>
      <c r="L2096" s="3"/>
      <c r="M2096" s="3"/>
      <c r="N2096" s="3"/>
      <c r="O2096" s="3"/>
      <c r="P2096" s="3"/>
      <c r="Q2096" s="3"/>
      <c r="R2096" s="3"/>
    </row>
    <row r="2097" ht="15.75" customHeight="1">
      <c r="A2097" s="4" t="s">
        <v>9728</v>
      </c>
      <c r="B2097" s="4" t="s">
        <v>9729</v>
      </c>
      <c r="C2097" s="3"/>
      <c r="D2097" s="3"/>
      <c r="E2097" s="4" t="s">
        <v>33</v>
      </c>
      <c r="F2097" s="9" t="str">
        <f>"https://doi.org/"&amp;M2097</f>
        <v>https://doi.org/10.1111/add.13422</v>
      </c>
      <c r="G2097" s="10" t="s">
        <v>58</v>
      </c>
      <c r="H2097" s="10" t="s">
        <v>35</v>
      </c>
      <c r="I2097" s="4" t="s">
        <v>9730</v>
      </c>
      <c r="J2097" s="10" t="s">
        <v>33</v>
      </c>
      <c r="K2097" s="10">
        <v>2016.0</v>
      </c>
      <c r="L2097" s="10" t="s">
        <v>33</v>
      </c>
      <c r="M2097" s="4" t="s">
        <v>9731</v>
      </c>
      <c r="N2097" s="3"/>
      <c r="O2097" s="3"/>
      <c r="P2097" s="3"/>
      <c r="Q2097" s="3"/>
      <c r="R2097" s="3"/>
    </row>
    <row r="2098" ht="15.75" customHeight="1">
      <c r="A2098" s="6" t="s">
        <v>9732</v>
      </c>
      <c r="B2098" s="6" t="s">
        <v>9733</v>
      </c>
      <c r="C2098" s="6"/>
      <c r="D2098" s="6"/>
      <c r="E2098" s="6" t="s">
        <v>9734</v>
      </c>
      <c r="F2098" s="7" t="s">
        <v>9735</v>
      </c>
      <c r="G2098" s="8" t="s">
        <v>48</v>
      </c>
      <c r="H2098" s="6" t="s">
        <v>27</v>
      </c>
      <c r="I2098" s="6" t="s">
        <v>9736</v>
      </c>
      <c r="J2098" s="3"/>
      <c r="K2098" s="8">
        <v>2009.0</v>
      </c>
      <c r="L2098" s="7" t="s">
        <v>30</v>
      </c>
      <c r="M2098" s="3"/>
      <c r="N2098" s="6"/>
      <c r="O2098" s="6"/>
      <c r="P2098" s="6"/>
      <c r="Q2098" s="6"/>
      <c r="R2098" s="6"/>
    </row>
    <row r="2099" ht="15.75" customHeight="1">
      <c r="A2099" s="6" t="s">
        <v>9737</v>
      </c>
      <c r="B2099" s="6" t="s">
        <v>9738</v>
      </c>
      <c r="C2099" s="6"/>
      <c r="D2099" s="6"/>
      <c r="E2099" s="6" t="s">
        <v>9739</v>
      </c>
      <c r="F2099" s="7" t="s">
        <v>9740</v>
      </c>
      <c r="G2099" s="8" t="s">
        <v>108</v>
      </c>
      <c r="H2099" s="6" t="s">
        <v>27</v>
      </c>
      <c r="I2099" s="6" t="s">
        <v>9741</v>
      </c>
      <c r="J2099" s="6" t="s">
        <v>149</v>
      </c>
      <c r="K2099" s="8">
        <v>2023.0</v>
      </c>
      <c r="L2099" s="7" t="s">
        <v>30</v>
      </c>
      <c r="M2099" s="3"/>
      <c r="N2099" s="3"/>
      <c r="O2099" s="6"/>
      <c r="P2099" s="6"/>
      <c r="Q2099" s="3"/>
      <c r="R2099" s="3"/>
    </row>
    <row r="2100" ht="15.75" customHeight="1">
      <c r="A2100" s="6" t="s">
        <v>9742</v>
      </c>
      <c r="B2100" s="6" t="s">
        <v>9743</v>
      </c>
      <c r="C2100" s="6"/>
      <c r="D2100" s="6"/>
      <c r="E2100" s="3"/>
      <c r="F2100" s="7" t="s">
        <v>9744</v>
      </c>
      <c r="G2100" s="8" t="s">
        <v>108</v>
      </c>
      <c r="H2100" s="6" t="s">
        <v>27</v>
      </c>
      <c r="I2100" s="6" t="s">
        <v>9745</v>
      </c>
      <c r="J2100" s="6" t="s">
        <v>341</v>
      </c>
      <c r="K2100" s="8">
        <v>2019.0</v>
      </c>
      <c r="L2100" s="7" t="s">
        <v>30</v>
      </c>
      <c r="M2100" s="6"/>
      <c r="N2100" s="6"/>
      <c r="O2100" s="3"/>
      <c r="P2100" s="3"/>
      <c r="Q2100" s="6"/>
      <c r="R2100" s="6"/>
    </row>
    <row r="2101" ht="15.75" customHeight="1">
      <c r="A2101" s="4" t="s">
        <v>9746</v>
      </c>
      <c r="B2101" s="4" t="s">
        <v>9747</v>
      </c>
      <c r="C2101" s="3"/>
      <c r="D2101" s="3"/>
      <c r="E2101" s="4" t="s">
        <v>9748</v>
      </c>
      <c r="F2101" s="9" t="s">
        <v>9749</v>
      </c>
      <c r="G2101" s="4" t="s">
        <v>54</v>
      </c>
      <c r="H2101" s="4" t="s">
        <v>261</v>
      </c>
      <c r="I2101" s="4" t="s">
        <v>9750</v>
      </c>
      <c r="J2101" s="4" t="s">
        <v>295</v>
      </c>
      <c r="K2101" s="10">
        <v>2009.0</v>
      </c>
      <c r="L2101" s="3"/>
      <c r="M2101" s="4" t="s">
        <v>263</v>
      </c>
      <c r="N2101" s="3"/>
      <c r="O2101" s="3"/>
      <c r="P2101" s="4" t="s">
        <v>8</v>
      </c>
      <c r="Q2101" s="4" t="s">
        <v>1319</v>
      </c>
      <c r="R2101" s="3"/>
    </row>
    <row r="2102" ht="15.75" customHeight="1">
      <c r="A2102" s="6" t="s">
        <v>9751</v>
      </c>
      <c r="B2102" s="6" t="s">
        <v>9752</v>
      </c>
      <c r="C2102" s="6"/>
      <c r="D2102" s="6"/>
      <c r="E2102" s="6" t="s">
        <v>9753</v>
      </c>
      <c r="F2102" s="7" t="s">
        <v>9754</v>
      </c>
      <c r="G2102" s="8" t="s">
        <v>108</v>
      </c>
      <c r="H2102" s="6" t="s">
        <v>27</v>
      </c>
      <c r="I2102" s="6" t="s">
        <v>9755</v>
      </c>
      <c r="J2102" s="3"/>
      <c r="K2102" s="8">
        <v>2015.0</v>
      </c>
      <c r="L2102" s="7" t="s">
        <v>30</v>
      </c>
      <c r="M2102" s="6"/>
      <c r="N2102" s="6"/>
      <c r="O2102" s="6"/>
      <c r="P2102" s="3"/>
      <c r="Q2102" s="3"/>
      <c r="R2102" s="3"/>
    </row>
    <row r="2103" ht="15.75" customHeight="1">
      <c r="A2103" s="4" t="s">
        <v>9756</v>
      </c>
      <c r="B2103" s="4" t="s">
        <v>9757</v>
      </c>
      <c r="C2103" s="4" t="s">
        <v>9758</v>
      </c>
      <c r="D2103" s="4" t="s">
        <v>9759</v>
      </c>
      <c r="E2103" s="4" t="s">
        <v>9760</v>
      </c>
      <c r="F2103" s="5" t="str">
        <f>HYPERLINK("http://dx.doi.org/10.1016/j.ajogmf.2021.100407","http://dx.doi.org/10.1016/j.ajogmf.2021.100407")</f>
        <v>http://dx.doi.org/10.1016/j.ajogmf.2021.100407</v>
      </c>
      <c r="G2103" s="3"/>
      <c r="H2103" s="3"/>
      <c r="I2103" s="3"/>
      <c r="J2103" s="3"/>
      <c r="K2103" s="3"/>
      <c r="L2103" s="3"/>
      <c r="M2103" s="3"/>
      <c r="N2103" s="3"/>
      <c r="O2103" s="3"/>
      <c r="P2103" s="3"/>
      <c r="Q2103" s="3"/>
      <c r="R2103" s="3"/>
    </row>
    <row r="2104" ht="15.75" customHeight="1">
      <c r="A2104" s="4" t="s">
        <v>9761</v>
      </c>
      <c r="B2104" s="4" t="s">
        <v>9762</v>
      </c>
      <c r="C2104" s="3"/>
      <c r="D2104" s="3"/>
      <c r="E2104" s="4" t="s">
        <v>9763</v>
      </c>
      <c r="F2104" s="9" t="s">
        <v>9764</v>
      </c>
      <c r="G2104" s="4" t="s">
        <v>260</v>
      </c>
      <c r="H2104" s="4" t="s">
        <v>261</v>
      </c>
      <c r="I2104" s="4" t="s">
        <v>1324</v>
      </c>
      <c r="J2104" s="4" t="s">
        <v>149</v>
      </c>
      <c r="K2104" s="10">
        <v>2020.0</v>
      </c>
      <c r="L2104" s="3"/>
      <c r="M2104" s="4" t="s">
        <v>263</v>
      </c>
      <c r="N2104" s="3"/>
      <c r="O2104" s="3"/>
      <c r="P2104" s="4" t="s">
        <v>8</v>
      </c>
      <c r="Q2104" s="4" t="s">
        <v>264</v>
      </c>
      <c r="R2104" s="3"/>
    </row>
    <row r="2105" ht="15.75" customHeight="1">
      <c r="A2105" s="6" t="s">
        <v>9765</v>
      </c>
      <c r="B2105" s="6" t="s">
        <v>9766</v>
      </c>
      <c r="C2105" s="6"/>
      <c r="D2105" s="6"/>
      <c r="E2105" s="6" t="s">
        <v>9767</v>
      </c>
      <c r="F2105" s="7" t="s">
        <v>9768</v>
      </c>
      <c r="G2105" s="8" t="s">
        <v>108</v>
      </c>
      <c r="H2105" s="6" t="s">
        <v>27</v>
      </c>
      <c r="I2105" s="6" t="s">
        <v>9769</v>
      </c>
      <c r="J2105" s="6"/>
      <c r="K2105" s="8">
        <v>2019.0</v>
      </c>
      <c r="L2105" s="13" t="s">
        <v>30</v>
      </c>
      <c r="M2105" s="3"/>
      <c r="N2105" s="3"/>
      <c r="O2105" s="3"/>
      <c r="P2105" s="3"/>
      <c r="Q2105" s="3"/>
      <c r="R2105" s="3"/>
    </row>
    <row r="2106" ht="15.75" customHeight="1">
      <c r="A2106" s="6" t="s">
        <v>9770</v>
      </c>
      <c r="B2106" s="6" t="s">
        <v>9771</v>
      </c>
      <c r="C2106" s="6"/>
      <c r="D2106" s="6"/>
      <c r="E2106" s="6" t="s">
        <v>9772</v>
      </c>
      <c r="F2106" s="7" t="s">
        <v>9773</v>
      </c>
      <c r="G2106" s="8" t="s">
        <v>108</v>
      </c>
      <c r="H2106" s="6" t="s">
        <v>27</v>
      </c>
      <c r="I2106" s="6" t="s">
        <v>9774</v>
      </c>
      <c r="J2106" s="6"/>
      <c r="K2106" s="8">
        <v>2008.0</v>
      </c>
      <c r="L2106" s="7" t="s">
        <v>30</v>
      </c>
      <c r="M2106" s="3"/>
      <c r="N2106" s="3"/>
      <c r="O2106" s="3"/>
      <c r="P2106" s="6"/>
      <c r="Q2106" s="3"/>
      <c r="R2106" s="3"/>
    </row>
    <row r="2107" ht="15.75" customHeight="1">
      <c r="A2107" s="6" t="s">
        <v>9775</v>
      </c>
      <c r="B2107" s="6" t="s">
        <v>9776</v>
      </c>
      <c r="C2107" s="6"/>
      <c r="D2107" s="6"/>
      <c r="E2107" s="6" t="s">
        <v>9777</v>
      </c>
      <c r="F2107" s="7" t="s">
        <v>9778</v>
      </c>
      <c r="G2107" s="8" t="s">
        <v>108</v>
      </c>
      <c r="H2107" s="6" t="s">
        <v>27</v>
      </c>
      <c r="I2107" s="6" t="s">
        <v>9779</v>
      </c>
      <c r="J2107" s="6" t="s">
        <v>341</v>
      </c>
      <c r="K2107" s="8">
        <v>2013.0</v>
      </c>
      <c r="L2107" s="7" t="s">
        <v>30</v>
      </c>
      <c r="M2107" s="3"/>
      <c r="N2107" s="6"/>
      <c r="O2107" s="3"/>
      <c r="P2107" s="6"/>
      <c r="Q2107" s="3"/>
      <c r="R2107" s="3"/>
    </row>
    <row r="2108" ht="15.75" customHeight="1">
      <c r="A2108" s="6" t="s">
        <v>9780</v>
      </c>
      <c r="B2108" s="6" t="s">
        <v>9781</v>
      </c>
      <c r="C2108" s="6"/>
      <c r="D2108" s="6"/>
      <c r="E2108" s="6" t="s">
        <v>9782</v>
      </c>
      <c r="F2108" s="7" t="s">
        <v>9783</v>
      </c>
      <c r="G2108" s="8" t="s">
        <v>48</v>
      </c>
      <c r="H2108" s="6" t="s">
        <v>27</v>
      </c>
      <c r="I2108" s="6" t="s">
        <v>9784</v>
      </c>
      <c r="J2108" s="6" t="s">
        <v>1694</v>
      </c>
      <c r="K2108" s="8">
        <v>2021.0</v>
      </c>
      <c r="L2108" s="7" t="s">
        <v>30</v>
      </c>
      <c r="M2108" s="6"/>
      <c r="N2108" s="6"/>
      <c r="O2108" s="6"/>
      <c r="P2108" s="6"/>
      <c r="Q2108" s="6"/>
      <c r="R2108" s="6"/>
    </row>
    <row r="2109" ht="15.75" customHeight="1">
      <c r="A2109" s="6" t="s">
        <v>9785</v>
      </c>
      <c r="B2109" s="6" t="s">
        <v>9786</v>
      </c>
      <c r="C2109" s="6"/>
      <c r="D2109" s="6"/>
      <c r="E2109" s="6" t="s">
        <v>9787</v>
      </c>
      <c r="F2109" s="3"/>
      <c r="G2109" s="8" t="s">
        <v>108</v>
      </c>
      <c r="H2109" s="6" t="s">
        <v>27</v>
      </c>
      <c r="I2109" s="6" t="s">
        <v>8136</v>
      </c>
      <c r="J2109" s="3"/>
      <c r="K2109" s="8">
        <v>2014.0</v>
      </c>
      <c r="L2109" s="7" t="s">
        <v>30</v>
      </c>
      <c r="M2109" s="3"/>
      <c r="N2109" s="6"/>
      <c r="O2109" s="3"/>
      <c r="P2109" s="3"/>
      <c r="Q2109" s="3"/>
      <c r="R2109" s="3"/>
    </row>
    <row r="2110" ht="15.75" customHeight="1">
      <c r="A2110" s="4" t="s">
        <v>9788</v>
      </c>
      <c r="B2110" s="4" t="s">
        <v>9789</v>
      </c>
      <c r="C2110" s="3"/>
      <c r="D2110" s="3"/>
      <c r="E2110" s="10" t="s">
        <v>33</v>
      </c>
      <c r="F2110" s="9" t="str">
        <f>"https://doi.org/"&amp;M2110</f>
        <v>https://doi.org/10.1016/j.drugalcdep.2020.108036</v>
      </c>
      <c r="G2110" s="10" t="s">
        <v>41</v>
      </c>
      <c r="H2110" s="10" t="s">
        <v>35</v>
      </c>
      <c r="I2110" s="4" t="s">
        <v>976</v>
      </c>
      <c r="J2110" s="10" t="s">
        <v>33</v>
      </c>
      <c r="K2110" s="10">
        <v>2020.0</v>
      </c>
      <c r="L2110" s="4" t="s">
        <v>33</v>
      </c>
      <c r="M2110" s="4" t="s">
        <v>9790</v>
      </c>
      <c r="N2110" s="11"/>
      <c r="O2110" s="3"/>
      <c r="P2110" s="3"/>
      <c r="Q2110" s="12"/>
      <c r="R2110" s="3"/>
    </row>
    <row r="2111" ht="15.75" customHeight="1">
      <c r="A2111" s="6" t="s">
        <v>9791</v>
      </c>
      <c r="B2111" s="6" t="s">
        <v>9792</v>
      </c>
      <c r="C2111" s="6"/>
      <c r="D2111" s="6"/>
      <c r="E2111" s="6" t="s">
        <v>9793</v>
      </c>
      <c r="F2111" s="7" t="s">
        <v>9794</v>
      </c>
      <c r="G2111" s="8" t="s">
        <v>108</v>
      </c>
      <c r="H2111" s="6" t="s">
        <v>27</v>
      </c>
      <c r="I2111" s="6" t="s">
        <v>9795</v>
      </c>
      <c r="J2111" s="3"/>
      <c r="K2111" s="8">
        <v>2010.0</v>
      </c>
      <c r="L2111" s="7" t="s">
        <v>30</v>
      </c>
      <c r="M2111" s="3"/>
      <c r="N2111" s="3"/>
      <c r="O2111" s="6"/>
      <c r="P2111" s="6"/>
      <c r="Q2111" s="6"/>
      <c r="R2111" s="6"/>
    </row>
    <row r="2112" ht="15.75" customHeight="1">
      <c r="A2112" s="6" t="s">
        <v>9796</v>
      </c>
      <c r="B2112" s="6" t="s">
        <v>9797</v>
      </c>
      <c r="C2112" s="6"/>
      <c r="D2112" s="6"/>
      <c r="E2112" s="6" t="s">
        <v>9798</v>
      </c>
      <c r="F2112" s="7" t="s">
        <v>9799</v>
      </c>
      <c r="G2112" s="8" t="s">
        <v>108</v>
      </c>
      <c r="H2112" s="6" t="s">
        <v>27</v>
      </c>
      <c r="I2112" s="6" t="s">
        <v>9800</v>
      </c>
      <c r="J2112" s="6" t="s">
        <v>149</v>
      </c>
      <c r="K2112" s="8">
        <v>2023.0</v>
      </c>
      <c r="L2112" s="7" t="s">
        <v>30</v>
      </c>
      <c r="M2112" s="3"/>
      <c r="N2112" s="3"/>
      <c r="O2112" s="3"/>
      <c r="P2112" s="3"/>
      <c r="Q2112" s="3"/>
      <c r="R2112" s="3"/>
    </row>
    <row r="2113" ht="15.75" customHeight="1">
      <c r="A2113" s="6" t="s">
        <v>9801</v>
      </c>
      <c r="B2113" s="6" t="s">
        <v>9802</v>
      </c>
      <c r="C2113" s="6"/>
      <c r="D2113" s="6"/>
      <c r="E2113" s="6" t="s">
        <v>9803</v>
      </c>
      <c r="F2113" s="7" t="s">
        <v>9804</v>
      </c>
      <c r="G2113" s="8" t="s">
        <v>108</v>
      </c>
      <c r="H2113" s="6" t="s">
        <v>27</v>
      </c>
      <c r="I2113" s="6" t="s">
        <v>9805</v>
      </c>
      <c r="J2113" s="3"/>
      <c r="K2113" s="8">
        <v>2022.0</v>
      </c>
      <c r="L2113" s="13" t="s">
        <v>30</v>
      </c>
      <c r="M2113" s="6"/>
      <c r="N2113" s="6"/>
      <c r="O2113" s="6"/>
      <c r="P2113" s="3"/>
      <c r="Q2113" s="6"/>
      <c r="R2113" s="3"/>
    </row>
    <row r="2114" ht="15.75" customHeight="1">
      <c r="A2114" s="6" t="s">
        <v>9806</v>
      </c>
      <c r="B2114" s="6" t="s">
        <v>9807</v>
      </c>
      <c r="C2114" s="6"/>
      <c r="D2114" s="6"/>
      <c r="E2114" s="3"/>
      <c r="F2114" s="7" t="s">
        <v>9808</v>
      </c>
      <c r="G2114" s="8" t="s">
        <v>108</v>
      </c>
      <c r="H2114" s="6" t="s">
        <v>27</v>
      </c>
      <c r="I2114" s="6" t="s">
        <v>9809</v>
      </c>
      <c r="J2114" s="6" t="s">
        <v>29</v>
      </c>
      <c r="K2114" s="8">
        <v>2017.0</v>
      </c>
      <c r="L2114" s="7" t="s">
        <v>30</v>
      </c>
      <c r="M2114" s="3"/>
      <c r="N2114" s="3"/>
      <c r="O2114" s="3"/>
      <c r="P2114" s="6"/>
      <c r="Q2114" s="3"/>
      <c r="R2114" s="3"/>
    </row>
    <row r="2115" ht="15.75" customHeight="1">
      <c r="A2115" s="4" t="s">
        <v>9810</v>
      </c>
      <c r="B2115" s="4" t="s">
        <v>9811</v>
      </c>
      <c r="C2115" s="4" t="s">
        <v>9812</v>
      </c>
      <c r="D2115" s="4" t="s">
        <v>9813</v>
      </c>
      <c r="E2115" s="4" t="s">
        <v>9814</v>
      </c>
      <c r="F2115" s="5" t="str">
        <f>HYPERLINK("http://dx.doi.org/10.1037/ccp0000126","http://dx.doi.org/10.1037/ccp0000126")</f>
        <v>http://dx.doi.org/10.1037/ccp0000126</v>
      </c>
      <c r="G2115" s="3"/>
      <c r="H2115" s="3"/>
      <c r="I2115" s="3"/>
      <c r="J2115" s="3"/>
      <c r="K2115" s="3"/>
      <c r="L2115" s="3"/>
      <c r="M2115" s="3"/>
      <c r="N2115" s="3"/>
      <c r="O2115" s="3"/>
      <c r="P2115" s="3"/>
      <c r="Q2115" s="3"/>
      <c r="R2115" s="3"/>
    </row>
    <row r="2116" ht="15.75" customHeight="1">
      <c r="A2116" s="4" t="s">
        <v>9815</v>
      </c>
      <c r="B2116" s="4" t="s">
        <v>9816</v>
      </c>
      <c r="C2116" s="3"/>
      <c r="D2116" s="3"/>
      <c r="E2116" s="4" t="s">
        <v>9817</v>
      </c>
      <c r="F2116" s="9" t="s">
        <v>9818</v>
      </c>
      <c r="G2116" s="4" t="s">
        <v>41</v>
      </c>
      <c r="H2116" s="4" t="s">
        <v>261</v>
      </c>
      <c r="I2116" s="4" t="s">
        <v>3622</v>
      </c>
      <c r="J2116" s="4" t="s">
        <v>295</v>
      </c>
      <c r="K2116" s="10">
        <v>1991.0</v>
      </c>
      <c r="L2116" s="3"/>
      <c r="M2116" s="4" t="s">
        <v>263</v>
      </c>
      <c r="N2116" s="3"/>
      <c r="O2116" s="3"/>
      <c r="P2116" s="4" t="s">
        <v>8</v>
      </c>
      <c r="Q2116" s="18" t="s">
        <v>1952</v>
      </c>
      <c r="R2116" s="3"/>
    </row>
    <row r="2117" ht="15.75" customHeight="1">
      <c r="A2117" s="6" t="s">
        <v>9819</v>
      </c>
      <c r="B2117" s="6" t="s">
        <v>9820</v>
      </c>
      <c r="C2117" s="6"/>
      <c r="D2117" s="6"/>
      <c r="E2117" s="6" t="s">
        <v>9821</v>
      </c>
      <c r="F2117" s="7" t="s">
        <v>9822</v>
      </c>
      <c r="G2117" s="8" t="s">
        <v>48</v>
      </c>
      <c r="H2117" s="6" t="s">
        <v>27</v>
      </c>
      <c r="I2117" s="6" t="s">
        <v>9823</v>
      </c>
      <c r="J2117" s="6" t="s">
        <v>149</v>
      </c>
      <c r="K2117" s="8">
        <v>2021.0</v>
      </c>
      <c r="L2117" s="7" t="s">
        <v>30</v>
      </c>
      <c r="M2117" s="14"/>
      <c r="N2117" s="3"/>
      <c r="O2117" s="6"/>
      <c r="P2117" s="6"/>
      <c r="Q2117" s="6"/>
      <c r="R2117" s="3"/>
    </row>
    <row r="2118" ht="15.75" customHeight="1">
      <c r="A2118" s="6" t="s">
        <v>9824</v>
      </c>
      <c r="B2118" s="6" t="s">
        <v>9825</v>
      </c>
      <c r="C2118" s="6"/>
      <c r="D2118" s="6"/>
      <c r="E2118" s="6" t="s">
        <v>9826</v>
      </c>
      <c r="F2118" s="3"/>
      <c r="G2118" s="8" t="s">
        <v>48</v>
      </c>
      <c r="H2118" s="6" t="s">
        <v>27</v>
      </c>
      <c r="I2118" s="6" t="s">
        <v>9827</v>
      </c>
      <c r="J2118" s="6" t="s">
        <v>149</v>
      </c>
      <c r="K2118" s="8">
        <v>2016.0</v>
      </c>
      <c r="L2118" s="7" t="s">
        <v>30</v>
      </c>
      <c r="M2118" s="6"/>
      <c r="N2118" s="6"/>
      <c r="O2118" s="6"/>
      <c r="P2118" s="6"/>
      <c r="Q2118" s="14"/>
      <c r="R2118" s="3"/>
    </row>
    <row r="2119" ht="15.75" customHeight="1">
      <c r="A2119" s="4" t="s">
        <v>9828</v>
      </c>
      <c r="B2119" s="4" t="s">
        <v>9829</v>
      </c>
      <c r="C2119" s="3"/>
      <c r="D2119" s="3"/>
      <c r="E2119" s="4" t="s">
        <v>33</v>
      </c>
      <c r="F2119" s="9" t="str">
        <f t="shared" ref="F2119:F2120" si="18">"https://doi.org/"&amp;M2119</f>
        <v>https://doi.org/10.1016/s0736-4679(00)00162-1</v>
      </c>
      <c r="G2119" s="10" t="s">
        <v>48</v>
      </c>
      <c r="H2119" s="10" t="s">
        <v>35</v>
      </c>
      <c r="I2119" s="4" t="s">
        <v>9830</v>
      </c>
      <c r="J2119" s="4" t="s">
        <v>33</v>
      </c>
      <c r="K2119" s="10">
        <v>2000.0</v>
      </c>
      <c r="L2119" s="3" t="s">
        <v>33</v>
      </c>
      <c r="M2119" s="4" t="s">
        <v>9831</v>
      </c>
      <c r="N2119" s="3"/>
      <c r="O2119" s="3"/>
      <c r="P2119" s="3"/>
      <c r="Q2119" s="3"/>
      <c r="R2119" s="3"/>
    </row>
    <row r="2120" ht="15.75" customHeight="1">
      <c r="A2120" s="4" t="s">
        <v>9832</v>
      </c>
      <c r="B2120" s="4" t="s">
        <v>9833</v>
      </c>
      <c r="C2120" s="3"/>
      <c r="D2120" s="3"/>
      <c r="E2120" s="4" t="s">
        <v>33</v>
      </c>
      <c r="F2120" s="9" t="str">
        <f t="shared" si="18"/>
        <v>https://doi.org/10.1046/j.1460-9592.2003.01044.x</v>
      </c>
      <c r="G2120" s="10" t="s">
        <v>48</v>
      </c>
      <c r="H2120" s="10" t="s">
        <v>35</v>
      </c>
      <c r="I2120" s="4" t="s">
        <v>9834</v>
      </c>
      <c r="J2120" s="4" t="s">
        <v>33</v>
      </c>
      <c r="K2120" s="10">
        <v>2003.0</v>
      </c>
      <c r="L2120" s="3" t="s">
        <v>33</v>
      </c>
      <c r="M2120" s="4" t="s">
        <v>9835</v>
      </c>
      <c r="N2120" s="3"/>
      <c r="O2120" s="3"/>
      <c r="P2120" s="3"/>
      <c r="Q2120" s="3"/>
      <c r="R2120" s="3"/>
    </row>
    <row r="2121" ht="15.75" customHeight="1">
      <c r="A2121" s="6" t="s">
        <v>9836</v>
      </c>
      <c r="B2121" s="6" t="s">
        <v>9837</v>
      </c>
      <c r="C2121" s="6"/>
      <c r="D2121" s="6"/>
      <c r="E2121" s="6" t="s">
        <v>9838</v>
      </c>
      <c r="F2121" s="3"/>
      <c r="G2121" s="8" t="s">
        <v>48</v>
      </c>
      <c r="H2121" s="6" t="s">
        <v>27</v>
      </c>
      <c r="I2121" s="6" t="s">
        <v>9839</v>
      </c>
      <c r="J2121" s="6" t="s">
        <v>149</v>
      </c>
      <c r="K2121" s="8">
        <v>2017.0</v>
      </c>
      <c r="L2121" s="7" t="s">
        <v>30</v>
      </c>
      <c r="M2121" s="6"/>
      <c r="N2121" s="6"/>
      <c r="O2121" s="6"/>
      <c r="P2121" s="6"/>
      <c r="Q2121" s="14"/>
      <c r="R2121" s="3"/>
    </row>
    <row r="2122" ht="15.75" customHeight="1">
      <c r="A2122" s="6" t="s">
        <v>9840</v>
      </c>
      <c r="B2122" s="6" t="s">
        <v>9841</v>
      </c>
      <c r="C2122" s="6"/>
      <c r="D2122" s="6"/>
      <c r="E2122" s="6" t="s">
        <v>9842</v>
      </c>
      <c r="F2122" s="7" t="s">
        <v>9843</v>
      </c>
      <c r="G2122" s="8" t="s">
        <v>48</v>
      </c>
      <c r="H2122" s="6" t="s">
        <v>27</v>
      </c>
      <c r="I2122" s="6" t="s">
        <v>9844</v>
      </c>
      <c r="J2122" s="6"/>
      <c r="K2122" s="8">
        <v>2012.0</v>
      </c>
      <c r="L2122" s="7" t="s">
        <v>30</v>
      </c>
      <c r="M2122" s="6"/>
      <c r="N2122" s="6"/>
      <c r="O2122" s="6"/>
      <c r="P2122" s="6"/>
      <c r="Q2122" s="6"/>
      <c r="R2122" s="6"/>
    </row>
    <row r="2123" ht="15.75" customHeight="1">
      <c r="A2123" s="6" t="s">
        <v>9845</v>
      </c>
      <c r="B2123" s="6" t="s">
        <v>9846</v>
      </c>
      <c r="C2123" s="6"/>
      <c r="D2123" s="6"/>
      <c r="E2123" s="6" t="s">
        <v>9847</v>
      </c>
      <c r="F2123" s="7" t="s">
        <v>9848</v>
      </c>
      <c r="G2123" s="8" t="s">
        <v>108</v>
      </c>
      <c r="H2123" s="6" t="s">
        <v>27</v>
      </c>
      <c r="I2123" s="6" t="s">
        <v>9849</v>
      </c>
      <c r="J2123" s="6" t="s">
        <v>29</v>
      </c>
      <c r="K2123" s="8">
        <v>2013.0</v>
      </c>
      <c r="L2123" s="7" t="s">
        <v>30</v>
      </c>
      <c r="M2123" s="6"/>
      <c r="N2123" s="3"/>
      <c r="O2123" s="3"/>
      <c r="P2123" s="6"/>
      <c r="Q2123" s="3"/>
      <c r="R2123" s="3"/>
    </row>
    <row r="2124" ht="15.75" customHeight="1">
      <c r="A2124" s="4" t="s">
        <v>9850</v>
      </c>
      <c r="B2124" s="4" t="s">
        <v>9851</v>
      </c>
      <c r="C2124" s="3"/>
      <c r="D2124" s="3"/>
      <c r="E2124" s="4" t="s">
        <v>9852</v>
      </c>
      <c r="F2124" s="9" t="s">
        <v>9853</v>
      </c>
      <c r="G2124" s="4" t="s">
        <v>48</v>
      </c>
      <c r="H2124" s="4" t="s">
        <v>261</v>
      </c>
      <c r="I2124" s="4" t="s">
        <v>9854</v>
      </c>
      <c r="J2124" s="4" t="s">
        <v>377</v>
      </c>
      <c r="K2124" s="10">
        <v>2015.0</v>
      </c>
      <c r="L2124" s="3"/>
      <c r="M2124" s="4" t="s">
        <v>263</v>
      </c>
      <c r="N2124" s="3"/>
      <c r="O2124" s="3"/>
      <c r="P2124" s="4" t="s">
        <v>8</v>
      </c>
      <c r="Q2124" s="4" t="s">
        <v>9855</v>
      </c>
      <c r="R2124" s="3"/>
    </row>
    <row r="2125" ht="15.75" customHeight="1">
      <c r="A2125" s="6" t="s">
        <v>9856</v>
      </c>
      <c r="B2125" s="6" t="s">
        <v>9857</v>
      </c>
      <c r="C2125" s="6"/>
      <c r="D2125" s="6"/>
      <c r="E2125" s="6" t="s">
        <v>9858</v>
      </c>
      <c r="F2125" s="7" t="s">
        <v>9859</v>
      </c>
      <c r="G2125" s="8" t="s">
        <v>48</v>
      </c>
      <c r="H2125" s="6" t="s">
        <v>27</v>
      </c>
      <c r="I2125" s="6" t="s">
        <v>9860</v>
      </c>
      <c r="J2125" s="6"/>
      <c r="K2125" s="8">
        <v>2009.0</v>
      </c>
      <c r="L2125" s="7" t="s">
        <v>30</v>
      </c>
      <c r="M2125" s="6"/>
      <c r="N2125" s="6"/>
      <c r="O2125" s="6"/>
      <c r="P2125" s="6"/>
      <c r="Q2125" s="6"/>
      <c r="R2125" s="6"/>
    </row>
    <row r="2126" ht="15.75" customHeight="1">
      <c r="A2126" s="6" t="s">
        <v>9861</v>
      </c>
      <c r="B2126" s="6" t="s">
        <v>9862</v>
      </c>
      <c r="C2126" s="6"/>
      <c r="D2126" s="6"/>
      <c r="E2126" s="6" t="s">
        <v>9863</v>
      </c>
      <c r="F2126" s="7" t="s">
        <v>9864</v>
      </c>
      <c r="G2126" s="8" t="s">
        <v>48</v>
      </c>
      <c r="H2126" s="6" t="s">
        <v>27</v>
      </c>
      <c r="I2126" s="6" t="s">
        <v>9865</v>
      </c>
      <c r="J2126" s="3"/>
      <c r="K2126" s="8">
        <v>2006.0</v>
      </c>
      <c r="L2126" s="7" t="s">
        <v>30</v>
      </c>
      <c r="M2126" s="3"/>
      <c r="N2126" s="6"/>
      <c r="O2126" s="6"/>
      <c r="P2126" s="6"/>
      <c r="Q2126" s="6"/>
      <c r="R2126" s="6"/>
    </row>
    <row r="2127" ht="15.75" customHeight="1">
      <c r="A2127" s="6" t="s">
        <v>9866</v>
      </c>
      <c r="B2127" s="6" t="s">
        <v>9867</v>
      </c>
      <c r="C2127" s="6"/>
      <c r="D2127" s="6"/>
      <c r="E2127" s="6" t="s">
        <v>9868</v>
      </c>
      <c r="F2127" s="7" t="s">
        <v>9869</v>
      </c>
      <c r="G2127" s="8" t="s">
        <v>48</v>
      </c>
      <c r="H2127" s="6" t="s">
        <v>27</v>
      </c>
      <c r="I2127" s="6" t="s">
        <v>9870</v>
      </c>
      <c r="J2127" s="6" t="s">
        <v>149</v>
      </c>
      <c r="K2127" s="8">
        <v>2017.0</v>
      </c>
      <c r="L2127" s="7" t="s">
        <v>30</v>
      </c>
      <c r="M2127" s="6"/>
      <c r="N2127" s="6"/>
      <c r="O2127" s="6"/>
      <c r="P2127" s="6"/>
      <c r="Q2127" s="14"/>
      <c r="R2127" s="3"/>
    </row>
    <row r="2128" ht="15.75" customHeight="1">
      <c r="A2128" s="4" t="s">
        <v>9871</v>
      </c>
      <c r="B2128" s="4" t="s">
        <v>9872</v>
      </c>
      <c r="C2128" s="3"/>
      <c r="D2128" s="3"/>
      <c r="E2128" s="4" t="s">
        <v>33</v>
      </c>
      <c r="F2128" s="9" t="str">
        <f t="shared" ref="F2128:F2129" si="19">"https://doi.org/"&amp;M2128</f>
        <v>https://doi.org/10.1016/j.nicl.2018.07.006</v>
      </c>
      <c r="G2128" s="10" t="s">
        <v>48</v>
      </c>
      <c r="H2128" s="10" t="s">
        <v>35</v>
      </c>
      <c r="I2128" s="4" t="s">
        <v>9873</v>
      </c>
      <c r="J2128" s="4" t="s">
        <v>33</v>
      </c>
      <c r="K2128" s="10">
        <v>2018.0</v>
      </c>
      <c r="L2128" s="3" t="s">
        <v>33</v>
      </c>
      <c r="M2128" s="4" t="s">
        <v>9874</v>
      </c>
      <c r="N2128" s="3"/>
      <c r="O2128" s="3"/>
      <c r="P2128" s="3"/>
      <c r="Q2128" s="3"/>
      <c r="R2128" s="3"/>
    </row>
    <row r="2129" ht="15.75" customHeight="1">
      <c r="A2129" s="4" t="s">
        <v>9875</v>
      </c>
      <c r="B2129" s="4" t="s">
        <v>9876</v>
      </c>
      <c r="C2129" s="3"/>
      <c r="D2129" s="3"/>
      <c r="E2129" s="4" t="s">
        <v>33</v>
      </c>
      <c r="F2129" s="9" t="str">
        <f t="shared" si="19"/>
        <v>https://doi.org/10.1016/s0196-0644(05)82568-5</v>
      </c>
      <c r="G2129" s="10" t="s">
        <v>48</v>
      </c>
      <c r="H2129" s="10" t="s">
        <v>35</v>
      </c>
      <c r="I2129" s="4" t="s">
        <v>9877</v>
      </c>
      <c r="J2129" s="4" t="s">
        <v>33</v>
      </c>
      <c r="K2129" s="10">
        <v>1990.0</v>
      </c>
      <c r="L2129" s="3" t="s">
        <v>33</v>
      </c>
      <c r="M2129" s="4" t="s">
        <v>9878</v>
      </c>
      <c r="N2129" s="3"/>
      <c r="O2129" s="3"/>
      <c r="P2129" s="3"/>
      <c r="Q2129" s="3"/>
      <c r="R2129" s="3"/>
    </row>
    <row r="2130" ht="15.75" customHeight="1">
      <c r="A2130" s="6" t="s">
        <v>9879</v>
      </c>
      <c r="B2130" s="6" t="s">
        <v>9880</v>
      </c>
      <c r="C2130" s="6"/>
      <c r="D2130" s="6"/>
      <c r="E2130" s="6" t="s">
        <v>9881</v>
      </c>
      <c r="F2130" s="7" t="s">
        <v>9882</v>
      </c>
      <c r="G2130" s="8" t="s">
        <v>48</v>
      </c>
      <c r="H2130" s="6" t="s">
        <v>27</v>
      </c>
      <c r="I2130" s="6" t="s">
        <v>9883</v>
      </c>
      <c r="J2130" s="6" t="s">
        <v>29</v>
      </c>
      <c r="K2130" s="8">
        <v>2023.0</v>
      </c>
      <c r="L2130" s="7" t="s">
        <v>30</v>
      </c>
      <c r="M2130" s="6"/>
      <c r="N2130" s="3"/>
      <c r="O2130" s="6"/>
      <c r="P2130" s="6"/>
      <c r="Q2130" s="3"/>
      <c r="R2130" s="3"/>
    </row>
    <row r="2131" ht="15.75" customHeight="1">
      <c r="A2131" s="6" t="s">
        <v>9884</v>
      </c>
      <c r="B2131" s="6" t="s">
        <v>9885</v>
      </c>
      <c r="C2131" s="6"/>
      <c r="D2131" s="6"/>
      <c r="E2131" s="6" t="s">
        <v>9886</v>
      </c>
      <c r="F2131" s="7" t="s">
        <v>9887</v>
      </c>
      <c r="G2131" s="8" t="s">
        <v>108</v>
      </c>
      <c r="H2131" s="6" t="s">
        <v>27</v>
      </c>
      <c r="I2131" s="6" t="s">
        <v>9888</v>
      </c>
      <c r="J2131" s="6" t="s">
        <v>149</v>
      </c>
      <c r="K2131" s="8">
        <v>2022.0</v>
      </c>
      <c r="L2131" s="7" t="s">
        <v>30</v>
      </c>
      <c r="M2131" s="3"/>
      <c r="N2131" s="3"/>
      <c r="O2131" s="6"/>
      <c r="P2131" s="6"/>
      <c r="Q2131" s="3"/>
      <c r="R2131" s="3"/>
    </row>
    <row r="2132" ht="15.75" customHeight="1">
      <c r="A2132" s="4" t="s">
        <v>9889</v>
      </c>
      <c r="B2132" s="4" t="s">
        <v>9890</v>
      </c>
      <c r="C2132" s="3"/>
      <c r="D2132" s="3"/>
      <c r="E2132" s="4" t="s">
        <v>9891</v>
      </c>
      <c r="F2132" s="9" t="s">
        <v>9892</v>
      </c>
      <c r="G2132" s="4" t="s">
        <v>48</v>
      </c>
      <c r="H2132" s="4" t="s">
        <v>261</v>
      </c>
      <c r="I2132" s="4" t="s">
        <v>370</v>
      </c>
      <c r="J2132" s="4" t="s">
        <v>341</v>
      </c>
      <c r="K2132" s="10">
        <v>2009.0</v>
      </c>
      <c r="L2132" s="3"/>
      <c r="M2132" s="4" t="s">
        <v>263</v>
      </c>
      <c r="N2132" s="3"/>
      <c r="O2132" s="3"/>
      <c r="P2132" s="4" t="s">
        <v>8</v>
      </c>
      <c r="Q2132" s="4" t="s">
        <v>371</v>
      </c>
      <c r="R2132" s="3"/>
    </row>
    <row r="2133" ht="15.75" customHeight="1">
      <c r="A2133" s="6" t="s">
        <v>9893</v>
      </c>
      <c r="B2133" s="6" t="s">
        <v>9894</v>
      </c>
      <c r="C2133" s="6"/>
      <c r="D2133" s="6"/>
      <c r="E2133" s="6" t="s">
        <v>9895</v>
      </c>
      <c r="F2133" s="7" t="s">
        <v>9896</v>
      </c>
      <c r="G2133" s="8" t="s">
        <v>48</v>
      </c>
      <c r="H2133" s="6" t="s">
        <v>27</v>
      </c>
      <c r="I2133" s="6" t="s">
        <v>9897</v>
      </c>
      <c r="J2133" s="6" t="s">
        <v>29</v>
      </c>
      <c r="K2133" s="8">
        <v>2023.0</v>
      </c>
      <c r="L2133" s="7" t="s">
        <v>30</v>
      </c>
      <c r="M2133" s="6"/>
      <c r="N2133" s="6"/>
      <c r="O2133" s="6"/>
      <c r="P2133" s="6"/>
      <c r="Q2133" s="6"/>
      <c r="R2133" s="6"/>
    </row>
    <row r="2134" ht="15.75" customHeight="1">
      <c r="A2134" s="4" t="s">
        <v>9898</v>
      </c>
      <c r="B2134" s="4" t="s">
        <v>9899</v>
      </c>
      <c r="C2134" s="3"/>
      <c r="D2134" s="3"/>
      <c r="E2134" s="4" t="s">
        <v>9900</v>
      </c>
      <c r="F2134" s="9" t="s">
        <v>9901</v>
      </c>
      <c r="G2134" s="4" t="s">
        <v>48</v>
      </c>
      <c r="H2134" s="4" t="s">
        <v>261</v>
      </c>
      <c r="I2134" s="4" t="s">
        <v>9902</v>
      </c>
      <c r="J2134" s="4" t="s">
        <v>9903</v>
      </c>
      <c r="K2134" s="10">
        <v>2021.0</v>
      </c>
      <c r="L2134" s="3"/>
      <c r="M2134" s="4" t="s">
        <v>263</v>
      </c>
      <c r="N2134" s="3"/>
      <c r="O2134" s="3"/>
      <c r="P2134" s="4" t="s">
        <v>8</v>
      </c>
      <c r="Q2134" s="4" t="s">
        <v>9904</v>
      </c>
      <c r="R2134" s="3"/>
    </row>
    <row r="2135" ht="15.75" customHeight="1">
      <c r="A2135" s="6" t="s">
        <v>9905</v>
      </c>
      <c r="B2135" s="6" t="s">
        <v>9906</v>
      </c>
      <c r="C2135" s="6"/>
      <c r="D2135" s="6"/>
      <c r="E2135" s="6" t="s">
        <v>9907</v>
      </c>
      <c r="F2135" s="7" t="s">
        <v>9908</v>
      </c>
      <c r="G2135" s="8" t="s">
        <v>48</v>
      </c>
      <c r="H2135" s="6" t="s">
        <v>27</v>
      </c>
      <c r="I2135" s="6" t="s">
        <v>9909</v>
      </c>
      <c r="J2135" s="6" t="s">
        <v>29</v>
      </c>
      <c r="K2135" s="8">
        <v>2023.0</v>
      </c>
      <c r="L2135" s="7" t="s">
        <v>30</v>
      </c>
      <c r="M2135" s="6"/>
      <c r="N2135" s="6"/>
      <c r="O2135" s="3"/>
      <c r="P2135" s="3"/>
      <c r="Q2135" s="3"/>
      <c r="R2135" s="3"/>
    </row>
    <row r="2136" ht="15.75" customHeight="1">
      <c r="A2136" s="4" t="s">
        <v>9910</v>
      </c>
      <c r="B2136" s="4" t="s">
        <v>9911</v>
      </c>
      <c r="C2136" s="3"/>
      <c r="D2136" s="3"/>
      <c r="E2136" s="4" t="s">
        <v>9912</v>
      </c>
      <c r="F2136" s="3"/>
      <c r="G2136" s="4" t="s">
        <v>48</v>
      </c>
      <c r="H2136" s="4" t="s">
        <v>261</v>
      </c>
      <c r="I2136" s="3"/>
      <c r="J2136" s="4" t="s">
        <v>295</v>
      </c>
      <c r="K2136" s="10">
        <v>2023.0</v>
      </c>
      <c r="L2136" s="3"/>
      <c r="M2136" s="4" t="s">
        <v>586</v>
      </c>
      <c r="N2136" s="3"/>
      <c r="O2136" s="3"/>
      <c r="P2136" s="4" t="s">
        <v>587</v>
      </c>
      <c r="Q2136" s="4" t="s">
        <v>588</v>
      </c>
      <c r="R2136" s="3"/>
    </row>
    <row r="2137" ht="15.75" customHeight="1">
      <c r="A2137" s="6" t="s">
        <v>9913</v>
      </c>
      <c r="B2137" s="6" t="s">
        <v>9914</v>
      </c>
      <c r="C2137" s="6"/>
      <c r="D2137" s="6"/>
      <c r="E2137" s="6" t="s">
        <v>9915</v>
      </c>
      <c r="F2137" s="7" t="s">
        <v>9916</v>
      </c>
      <c r="G2137" s="8" t="s">
        <v>48</v>
      </c>
      <c r="H2137" s="6" t="s">
        <v>27</v>
      </c>
      <c r="I2137" s="6" t="s">
        <v>9917</v>
      </c>
      <c r="J2137" s="6" t="s">
        <v>29</v>
      </c>
      <c r="K2137" s="8">
        <v>2022.0</v>
      </c>
      <c r="L2137" s="7" t="s">
        <v>30</v>
      </c>
      <c r="M2137" s="6"/>
      <c r="N2137" s="6"/>
      <c r="O2137" s="6"/>
      <c r="P2137" s="6"/>
      <c r="Q2137" s="6"/>
      <c r="R2137" s="6"/>
    </row>
    <row r="2138" ht="15.75" customHeight="1">
      <c r="A2138" s="4" t="s">
        <v>9918</v>
      </c>
      <c r="B2138" s="4" t="s">
        <v>9919</v>
      </c>
      <c r="C2138" s="3" t="s">
        <v>425</v>
      </c>
      <c r="D2138" s="4" t="s">
        <v>9920</v>
      </c>
      <c r="E2138" s="4" t="s">
        <v>9921</v>
      </c>
      <c r="F2138" s="5" t="str">
        <f>HYPERLINK("http://dx.doi.org/10.1007/s12630-018-1088-0","http://dx.doi.org/10.1007/s12630-018-1088-0")</f>
        <v>http://dx.doi.org/10.1007/s12630-018-1088-0</v>
      </c>
      <c r="G2138" s="3"/>
      <c r="H2138" s="3"/>
      <c r="I2138" s="3"/>
      <c r="J2138" s="3"/>
      <c r="K2138" s="3"/>
      <c r="L2138" s="3"/>
      <c r="M2138" s="3"/>
      <c r="N2138" s="3"/>
      <c r="O2138" s="3"/>
      <c r="P2138" s="3"/>
      <c r="Q2138" s="3"/>
      <c r="R2138" s="3"/>
    </row>
    <row r="2139" ht="15.75" customHeight="1">
      <c r="A2139" s="6" t="s">
        <v>9922</v>
      </c>
      <c r="B2139" s="6" t="s">
        <v>9923</v>
      </c>
      <c r="C2139" s="6"/>
      <c r="D2139" s="6"/>
      <c r="E2139" s="6" t="s">
        <v>9924</v>
      </c>
      <c r="F2139" s="3"/>
      <c r="G2139" s="8" t="s">
        <v>48</v>
      </c>
      <c r="H2139" s="6" t="s">
        <v>27</v>
      </c>
      <c r="I2139" s="6" t="s">
        <v>9925</v>
      </c>
      <c r="J2139" s="6"/>
      <c r="K2139" s="8">
        <v>2015.0</v>
      </c>
      <c r="L2139" s="7" t="s">
        <v>30</v>
      </c>
      <c r="M2139" s="6"/>
      <c r="N2139" s="6"/>
      <c r="O2139" s="6"/>
      <c r="P2139" s="6"/>
      <c r="Q2139" s="28"/>
      <c r="R2139" s="3"/>
    </row>
    <row r="2140" ht="15.75" customHeight="1">
      <c r="A2140" s="6" t="s">
        <v>9926</v>
      </c>
      <c r="B2140" s="6" t="s">
        <v>9927</v>
      </c>
      <c r="C2140" s="6"/>
      <c r="D2140" s="6"/>
      <c r="E2140" s="6" t="s">
        <v>9928</v>
      </c>
      <c r="F2140" s="7" t="s">
        <v>9929</v>
      </c>
      <c r="G2140" s="8" t="s">
        <v>48</v>
      </c>
      <c r="H2140" s="6" t="s">
        <v>27</v>
      </c>
      <c r="I2140" s="6" t="s">
        <v>9930</v>
      </c>
      <c r="J2140" s="6"/>
      <c r="K2140" s="8">
        <v>2012.0</v>
      </c>
      <c r="L2140" s="7" t="s">
        <v>30</v>
      </c>
      <c r="M2140" s="6"/>
      <c r="N2140" s="6"/>
      <c r="O2140" s="6"/>
      <c r="P2140" s="6"/>
      <c r="Q2140" s="6"/>
      <c r="R2140" s="6"/>
    </row>
    <row r="2141" ht="15.75" customHeight="1">
      <c r="A2141" s="4" t="s">
        <v>9931</v>
      </c>
      <c r="B2141" s="4" t="s">
        <v>9932</v>
      </c>
      <c r="C2141" s="3"/>
      <c r="D2141" s="3"/>
      <c r="E2141" s="4" t="s">
        <v>33</v>
      </c>
      <c r="F2141" s="9" t="str">
        <f>"https://doi.org/"&amp;M2141</f>
        <v>https://doi.org/10.1097/BCR.0b013e3182504316</v>
      </c>
      <c r="G2141" s="10" t="s">
        <v>48</v>
      </c>
      <c r="H2141" s="10" t="s">
        <v>35</v>
      </c>
      <c r="I2141" s="4" t="s">
        <v>9933</v>
      </c>
      <c r="J2141" s="4" t="s">
        <v>33</v>
      </c>
      <c r="K2141" s="10">
        <v>2012.0</v>
      </c>
      <c r="L2141" s="3" t="s">
        <v>33</v>
      </c>
      <c r="M2141" s="4" t="s">
        <v>9934</v>
      </c>
      <c r="N2141" s="3"/>
      <c r="O2141" s="3"/>
      <c r="P2141" s="3"/>
      <c r="Q2141" s="3"/>
      <c r="R2141" s="3"/>
    </row>
    <row r="2142" ht="15.75" customHeight="1">
      <c r="A2142" s="6" t="s">
        <v>9935</v>
      </c>
      <c r="B2142" s="6" t="s">
        <v>9936</v>
      </c>
      <c r="C2142" s="6"/>
      <c r="D2142" s="6"/>
      <c r="E2142" s="6" t="s">
        <v>9937</v>
      </c>
      <c r="F2142" s="3"/>
      <c r="G2142" s="8" t="s">
        <v>48</v>
      </c>
      <c r="H2142" s="6" t="s">
        <v>27</v>
      </c>
      <c r="I2142" s="6" t="s">
        <v>9938</v>
      </c>
      <c r="J2142" s="6"/>
      <c r="K2142" s="8">
        <v>2010.0</v>
      </c>
      <c r="L2142" s="7" t="s">
        <v>30</v>
      </c>
      <c r="M2142" s="6"/>
      <c r="N2142" s="6"/>
      <c r="O2142" s="6"/>
      <c r="P2142" s="6"/>
      <c r="Q2142" s="6"/>
      <c r="R2142" s="6"/>
    </row>
    <row r="2143" ht="15.75" customHeight="1">
      <c r="A2143" s="6" t="s">
        <v>9939</v>
      </c>
      <c r="B2143" s="6" t="s">
        <v>9940</v>
      </c>
      <c r="C2143" s="6"/>
      <c r="D2143" s="6"/>
      <c r="E2143" s="6" t="s">
        <v>9941</v>
      </c>
      <c r="F2143" s="7" t="s">
        <v>9942</v>
      </c>
      <c r="G2143" s="8" t="s">
        <v>108</v>
      </c>
      <c r="H2143" s="6" t="s">
        <v>27</v>
      </c>
      <c r="I2143" s="6" t="s">
        <v>9943</v>
      </c>
      <c r="J2143" s="6" t="s">
        <v>149</v>
      </c>
      <c r="K2143" s="8">
        <v>2005.0</v>
      </c>
      <c r="L2143" s="7" t="s">
        <v>30</v>
      </c>
      <c r="M2143" s="6"/>
      <c r="N2143" s="3"/>
      <c r="O2143" s="3"/>
      <c r="P2143" s="3"/>
      <c r="Q2143" s="3"/>
      <c r="R2143" s="3"/>
    </row>
    <row r="2144" ht="15.75" customHeight="1">
      <c r="A2144" s="4" t="s">
        <v>9944</v>
      </c>
      <c r="B2144" s="4" t="s">
        <v>9945</v>
      </c>
      <c r="C2144" s="3"/>
      <c r="D2144" s="3"/>
      <c r="E2144" s="4" t="s">
        <v>9946</v>
      </c>
      <c r="F2144" s="9" t="s">
        <v>9947</v>
      </c>
      <c r="G2144" s="4" t="s">
        <v>48</v>
      </c>
      <c r="H2144" s="4" t="s">
        <v>261</v>
      </c>
      <c r="I2144" s="4" t="s">
        <v>294</v>
      </c>
      <c r="J2144" s="4" t="s">
        <v>295</v>
      </c>
      <c r="K2144" s="10">
        <v>2017.0</v>
      </c>
      <c r="L2144" s="3"/>
      <c r="M2144" s="4" t="s">
        <v>263</v>
      </c>
      <c r="N2144" s="3"/>
      <c r="O2144" s="3"/>
      <c r="P2144" s="4" t="s">
        <v>8</v>
      </c>
      <c r="Q2144" s="4" t="s">
        <v>296</v>
      </c>
      <c r="R2144" s="3"/>
    </row>
    <row r="2145" ht="15.75" customHeight="1">
      <c r="A2145" s="4" t="s">
        <v>9948</v>
      </c>
      <c r="B2145" s="4" t="s">
        <v>9949</v>
      </c>
      <c r="C2145" s="4" t="s">
        <v>9950</v>
      </c>
      <c r="D2145" s="4" t="s">
        <v>9951</v>
      </c>
      <c r="E2145" s="4" t="s">
        <v>9952</v>
      </c>
      <c r="F2145" s="5" t="str">
        <f>HYPERLINK("http://dx.doi.org/10.1177/0310057X1204000214","http://dx.doi.org/10.1177/0310057X1204000214")</f>
        <v>http://dx.doi.org/10.1177/0310057X1204000214</v>
      </c>
      <c r="G2145" s="3"/>
      <c r="H2145" s="3"/>
      <c r="I2145" s="3"/>
      <c r="J2145" s="3"/>
      <c r="K2145" s="3"/>
      <c r="L2145" s="3"/>
      <c r="M2145" s="3"/>
      <c r="N2145" s="3"/>
      <c r="O2145" s="3"/>
      <c r="P2145" s="3"/>
      <c r="Q2145" s="3"/>
      <c r="R2145" s="3"/>
    </row>
    <row r="2146" ht="15.75" customHeight="1">
      <c r="A2146" s="4" t="s">
        <v>9953</v>
      </c>
      <c r="B2146" s="4" t="s">
        <v>9954</v>
      </c>
      <c r="C2146" s="3"/>
      <c r="D2146" s="3"/>
      <c r="E2146" s="4" t="s">
        <v>33</v>
      </c>
      <c r="F2146" s="9" t="str">
        <f>"https://doi.org/"&amp;M2146</f>
        <v>https://doi.org/10.1053/jpsu.2001.20011</v>
      </c>
      <c r="G2146" s="10" t="s">
        <v>34</v>
      </c>
      <c r="H2146" s="10" t="s">
        <v>35</v>
      </c>
      <c r="I2146" s="4" t="s">
        <v>9955</v>
      </c>
      <c r="J2146" s="4" t="s">
        <v>33</v>
      </c>
      <c r="K2146" s="10">
        <v>2001.0</v>
      </c>
      <c r="L2146" s="3"/>
      <c r="M2146" s="4" t="s">
        <v>9956</v>
      </c>
      <c r="N2146" s="3"/>
      <c r="O2146" s="3"/>
      <c r="P2146" s="3"/>
      <c r="Q2146" s="3"/>
      <c r="R2146" s="3"/>
    </row>
    <row r="2147" ht="15.75" customHeight="1">
      <c r="A2147" s="6" t="s">
        <v>9957</v>
      </c>
      <c r="B2147" s="6" t="s">
        <v>9958</v>
      </c>
      <c r="C2147" s="6"/>
      <c r="D2147" s="6"/>
      <c r="E2147" s="6" t="s">
        <v>9959</v>
      </c>
      <c r="F2147" s="7" t="s">
        <v>9960</v>
      </c>
      <c r="G2147" s="8" t="s">
        <v>108</v>
      </c>
      <c r="H2147" s="6" t="s">
        <v>27</v>
      </c>
      <c r="I2147" s="6" t="s">
        <v>9961</v>
      </c>
      <c r="J2147" s="6" t="s">
        <v>149</v>
      </c>
      <c r="K2147" s="8">
        <v>2016.0</v>
      </c>
      <c r="L2147" s="7" t="s">
        <v>30</v>
      </c>
      <c r="M2147" s="6"/>
      <c r="N2147" s="3"/>
      <c r="O2147" s="6"/>
      <c r="P2147" s="3"/>
      <c r="Q2147" s="3"/>
      <c r="R2147" s="3"/>
    </row>
    <row r="2148" ht="15.75" customHeight="1">
      <c r="A2148" s="4" t="s">
        <v>9962</v>
      </c>
      <c r="B2148" s="4" t="s">
        <v>9963</v>
      </c>
      <c r="C2148" s="3"/>
      <c r="D2148" s="3"/>
      <c r="E2148" s="4" t="s">
        <v>9964</v>
      </c>
      <c r="F2148" s="3"/>
      <c r="G2148" s="4" t="s">
        <v>41</v>
      </c>
      <c r="H2148" s="4" t="s">
        <v>261</v>
      </c>
      <c r="I2148" s="3"/>
      <c r="J2148" s="4" t="s">
        <v>9965</v>
      </c>
      <c r="K2148" s="10">
        <v>1989.0</v>
      </c>
      <c r="L2148" s="3"/>
      <c r="M2148" s="4" t="s">
        <v>2220</v>
      </c>
      <c r="N2148" s="3"/>
      <c r="O2148" s="3"/>
      <c r="P2148" s="4" t="s">
        <v>2221</v>
      </c>
      <c r="Q2148" s="18" t="s">
        <v>1319</v>
      </c>
      <c r="R2148" s="3"/>
    </row>
    <row r="2149" ht="15.75" customHeight="1">
      <c r="A2149" s="6" t="s">
        <v>9966</v>
      </c>
      <c r="B2149" s="6" t="s">
        <v>9967</v>
      </c>
      <c r="C2149" s="6"/>
      <c r="D2149" s="6"/>
      <c r="E2149" s="6" t="s">
        <v>9968</v>
      </c>
      <c r="F2149" s="7" t="s">
        <v>9969</v>
      </c>
      <c r="G2149" s="8" t="s">
        <v>41</v>
      </c>
      <c r="H2149" s="6" t="s">
        <v>27</v>
      </c>
      <c r="I2149" s="6" t="s">
        <v>9970</v>
      </c>
      <c r="J2149" s="6" t="s">
        <v>341</v>
      </c>
      <c r="K2149" s="8">
        <v>2007.0</v>
      </c>
      <c r="L2149" s="7" t="s">
        <v>30</v>
      </c>
      <c r="M2149" s="6"/>
      <c r="N2149" s="3"/>
      <c r="O2149" s="3"/>
      <c r="P2149" s="3"/>
      <c r="Q2149" s="3"/>
      <c r="R2149" s="6"/>
    </row>
    <row r="2150" ht="15.75" customHeight="1">
      <c r="A2150" s="4" t="s">
        <v>9971</v>
      </c>
      <c r="B2150" s="4" t="s">
        <v>9972</v>
      </c>
      <c r="C2150" s="4" t="s">
        <v>9973</v>
      </c>
      <c r="D2150" s="4" t="s">
        <v>9974</v>
      </c>
      <c r="E2150" s="4" t="s">
        <v>9975</v>
      </c>
      <c r="F2150" s="5" t="str">
        <f>HYPERLINK("http://dx.doi.org/10.1177/1090198121999303","http://dx.doi.org/10.1177/1090198121999303")</f>
        <v>http://dx.doi.org/10.1177/1090198121999303</v>
      </c>
      <c r="G2150" s="3"/>
      <c r="H2150" s="3"/>
      <c r="I2150" s="3"/>
      <c r="J2150" s="3"/>
      <c r="K2150" s="3"/>
      <c r="L2150" s="3"/>
      <c r="M2150" s="3"/>
      <c r="N2150" s="3"/>
      <c r="O2150" s="3"/>
      <c r="P2150" s="3"/>
      <c r="Q2150" s="3"/>
      <c r="R2150" s="3"/>
    </row>
    <row r="2151" ht="15.75" customHeight="1">
      <c r="A2151" s="4" t="s">
        <v>9976</v>
      </c>
      <c r="B2151" s="4" t="s">
        <v>9977</v>
      </c>
      <c r="C2151" s="4" t="s">
        <v>9978</v>
      </c>
      <c r="D2151" s="4" t="s">
        <v>9979</v>
      </c>
      <c r="E2151" s="4" t="s">
        <v>9980</v>
      </c>
      <c r="F2151" s="5" t="str">
        <f>HYPERLINK("http://dx.doi.org/10.1177/0033354919857084","http://dx.doi.org/10.1177/0033354919857084")</f>
        <v>http://dx.doi.org/10.1177/0033354919857084</v>
      </c>
      <c r="G2151" s="3"/>
      <c r="H2151" s="3"/>
      <c r="I2151" s="3"/>
      <c r="J2151" s="3"/>
      <c r="K2151" s="3"/>
      <c r="L2151" s="3"/>
      <c r="M2151" s="3"/>
      <c r="N2151" s="3"/>
      <c r="O2151" s="3"/>
      <c r="P2151" s="3"/>
      <c r="Q2151" s="3"/>
      <c r="R2151" s="3"/>
    </row>
    <row r="2152" ht="15.75" customHeight="1">
      <c r="A2152" s="4" t="s">
        <v>9981</v>
      </c>
      <c r="B2152" s="4" t="s">
        <v>9982</v>
      </c>
      <c r="C2152" s="3"/>
      <c r="D2152" s="3"/>
      <c r="E2152" s="10" t="s">
        <v>33</v>
      </c>
      <c r="F2152" s="9" t="str">
        <f>"https://doi.org/"&amp;M2152</f>
        <v>https://doi.org/10.1016/j.drugpo.2017.02.006</v>
      </c>
      <c r="G2152" s="10" t="s">
        <v>41</v>
      </c>
      <c r="H2152" s="10" t="s">
        <v>35</v>
      </c>
      <c r="I2152" s="4" t="s">
        <v>9983</v>
      </c>
      <c r="J2152" s="10" t="s">
        <v>33</v>
      </c>
      <c r="K2152" s="10">
        <v>2017.0</v>
      </c>
      <c r="L2152" s="4" t="s">
        <v>33</v>
      </c>
      <c r="M2152" s="4" t="s">
        <v>9984</v>
      </c>
      <c r="N2152" s="11"/>
      <c r="O2152" s="3"/>
      <c r="P2152" s="3"/>
      <c r="Q2152" s="12"/>
      <c r="R2152" s="3"/>
    </row>
    <row r="2153" ht="15.75" customHeight="1">
      <c r="A2153" s="4" t="s">
        <v>9985</v>
      </c>
      <c r="B2153" s="4" t="s">
        <v>9982</v>
      </c>
      <c r="C2153" s="4" t="s">
        <v>9986</v>
      </c>
      <c r="D2153" s="4" t="s">
        <v>9987</v>
      </c>
      <c r="E2153" s="4" t="s">
        <v>9988</v>
      </c>
      <c r="F2153" s="5" t="str">
        <f>HYPERLINK("http://dx.doi.org/10.1016/j.drugpo.2017.02.006","http://dx.doi.org/10.1016/j.drugpo.2017.02.006")</f>
        <v>http://dx.doi.org/10.1016/j.drugpo.2017.02.006</v>
      </c>
      <c r="G2153" s="3"/>
      <c r="H2153" s="3"/>
      <c r="I2153" s="3"/>
      <c r="J2153" s="3"/>
      <c r="K2153" s="3"/>
      <c r="L2153" s="3"/>
      <c r="M2153" s="3"/>
      <c r="N2153" s="3"/>
      <c r="O2153" s="3"/>
      <c r="P2153" s="3"/>
      <c r="Q2153" s="3"/>
      <c r="R2153" s="3"/>
    </row>
    <row r="2154" ht="15.75" customHeight="1">
      <c r="A2154" s="4" t="s">
        <v>9989</v>
      </c>
      <c r="B2154" s="4" t="s">
        <v>9990</v>
      </c>
      <c r="C2154" s="3"/>
      <c r="D2154" s="3"/>
      <c r="E2154" s="4" t="s">
        <v>9991</v>
      </c>
      <c r="F2154" s="9" t="s">
        <v>9992</v>
      </c>
      <c r="G2154" s="4" t="s">
        <v>41</v>
      </c>
      <c r="H2154" s="4" t="s">
        <v>261</v>
      </c>
      <c r="I2154" s="4" t="s">
        <v>9993</v>
      </c>
      <c r="J2154" s="4" t="s">
        <v>1793</v>
      </c>
      <c r="K2154" s="10">
        <v>2007.0</v>
      </c>
      <c r="L2154" s="3"/>
      <c r="M2154" s="4" t="s">
        <v>263</v>
      </c>
      <c r="N2154" s="3"/>
      <c r="O2154" s="3"/>
      <c r="P2154" s="4" t="s">
        <v>8</v>
      </c>
      <c r="Q2154" s="18" t="s">
        <v>9994</v>
      </c>
      <c r="R2154" s="3"/>
    </row>
    <row r="2155" ht="15.75" customHeight="1">
      <c r="A2155" s="6" t="s">
        <v>9995</v>
      </c>
      <c r="B2155" s="6" t="s">
        <v>9996</v>
      </c>
      <c r="C2155" s="6"/>
      <c r="D2155" s="6"/>
      <c r="E2155" s="6" t="s">
        <v>9997</v>
      </c>
      <c r="F2155" s="7" t="s">
        <v>9998</v>
      </c>
      <c r="G2155" s="8" t="s">
        <v>108</v>
      </c>
      <c r="H2155" s="6" t="s">
        <v>27</v>
      </c>
      <c r="I2155" s="6" t="s">
        <v>9999</v>
      </c>
      <c r="J2155" s="6" t="s">
        <v>29</v>
      </c>
      <c r="K2155" s="8">
        <v>2021.0</v>
      </c>
      <c r="L2155" s="7" t="s">
        <v>30</v>
      </c>
      <c r="M2155" s="14"/>
      <c r="N2155" s="6"/>
      <c r="O2155" s="6"/>
      <c r="P2155" s="6"/>
      <c r="Q2155" s="3"/>
      <c r="R2155" s="3"/>
    </row>
    <row r="2156" ht="15.75" customHeight="1">
      <c r="A2156" s="6" t="s">
        <v>10000</v>
      </c>
      <c r="B2156" s="6" t="s">
        <v>10001</v>
      </c>
      <c r="C2156" s="6"/>
      <c r="D2156" s="6"/>
      <c r="E2156" s="6" t="s">
        <v>10002</v>
      </c>
      <c r="F2156" s="7" t="s">
        <v>10003</v>
      </c>
      <c r="G2156" s="8" t="s">
        <v>48</v>
      </c>
      <c r="H2156" s="6" t="s">
        <v>27</v>
      </c>
      <c r="I2156" s="6" t="s">
        <v>10004</v>
      </c>
      <c r="J2156" s="6" t="s">
        <v>29</v>
      </c>
      <c r="K2156" s="8">
        <v>2022.0</v>
      </c>
      <c r="L2156" s="7" t="s">
        <v>30</v>
      </c>
      <c r="M2156" s="6"/>
      <c r="N2156" s="6"/>
      <c r="O2156" s="6"/>
      <c r="P2156" s="6"/>
      <c r="Q2156" s="6"/>
      <c r="R2156" s="6"/>
    </row>
    <row r="2157" ht="15.75" customHeight="1">
      <c r="A2157" s="6" t="s">
        <v>10005</v>
      </c>
      <c r="B2157" s="6" t="s">
        <v>10006</v>
      </c>
      <c r="C2157" s="6"/>
      <c r="D2157" s="6"/>
      <c r="E2157" s="6" t="s">
        <v>10007</v>
      </c>
      <c r="F2157" s="7" t="s">
        <v>10008</v>
      </c>
      <c r="G2157" s="8" t="s">
        <v>108</v>
      </c>
      <c r="H2157" s="6" t="s">
        <v>27</v>
      </c>
      <c r="I2157" s="6" t="s">
        <v>10009</v>
      </c>
      <c r="J2157" s="6" t="s">
        <v>29</v>
      </c>
      <c r="K2157" s="8">
        <v>2002.0</v>
      </c>
      <c r="L2157" s="7" t="s">
        <v>30</v>
      </c>
      <c r="M2157" s="6"/>
      <c r="N2157" s="3"/>
      <c r="O2157" s="3"/>
      <c r="P2157" s="3"/>
      <c r="Q2157" s="3"/>
      <c r="R2157" s="6"/>
    </row>
    <row r="2158" ht="15.75" customHeight="1">
      <c r="A2158" s="4" t="s">
        <v>10010</v>
      </c>
      <c r="B2158" s="4" t="s">
        <v>10011</v>
      </c>
      <c r="C2158" s="4" t="s">
        <v>10012</v>
      </c>
      <c r="D2158" s="4" t="s">
        <v>10013</v>
      </c>
      <c r="E2158" s="4" t="s">
        <v>10014</v>
      </c>
      <c r="F2158" s="5" t="str">
        <f>HYPERLINK("http://dx.doi.org/10.1016/j.schres.2012.11.006","http://dx.doi.org/10.1016/j.schres.2012.11.006")</f>
        <v>http://dx.doi.org/10.1016/j.schres.2012.11.006</v>
      </c>
      <c r="G2158" s="3"/>
      <c r="H2158" s="3"/>
      <c r="I2158" s="3"/>
      <c r="J2158" s="3"/>
      <c r="K2158" s="3"/>
      <c r="L2158" s="3"/>
      <c r="M2158" s="3"/>
      <c r="N2158" s="3"/>
      <c r="O2158" s="3"/>
      <c r="P2158" s="3"/>
      <c r="Q2158" s="3"/>
      <c r="R2158" s="3"/>
    </row>
    <row r="2159" ht="15.75" customHeight="1">
      <c r="A2159" s="6" t="s">
        <v>10015</v>
      </c>
      <c r="B2159" s="6" t="s">
        <v>10016</v>
      </c>
      <c r="C2159" s="6"/>
      <c r="D2159" s="6"/>
      <c r="E2159" s="6" t="s">
        <v>10017</v>
      </c>
      <c r="F2159" s="7" t="s">
        <v>10018</v>
      </c>
      <c r="G2159" s="8" t="s">
        <v>48</v>
      </c>
      <c r="H2159" s="6" t="s">
        <v>27</v>
      </c>
      <c r="I2159" s="6" t="s">
        <v>10019</v>
      </c>
      <c r="J2159" s="3"/>
      <c r="K2159" s="8">
        <v>2016.0</v>
      </c>
      <c r="L2159" s="7" t="s">
        <v>30</v>
      </c>
      <c r="M2159" s="6"/>
      <c r="N2159" s="6"/>
      <c r="O2159" s="6"/>
      <c r="P2159" s="6"/>
      <c r="Q2159" s="14"/>
      <c r="R2159" s="3"/>
    </row>
    <row r="2160" ht="15.75" customHeight="1">
      <c r="A2160" s="4" t="s">
        <v>10020</v>
      </c>
      <c r="B2160" s="4" t="s">
        <v>10021</v>
      </c>
      <c r="C2160" s="3"/>
      <c r="D2160" s="3"/>
      <c r="E2160" s="4" t="s">
        <v>10022</v>
      </c>
      <c r="F2160" s="9" t="s">
        <v>10023</v>
      </c>
      <c r="G2160" s="4" t="s">
        <v>48</v>
      </c>
      <c r="H2160" s="4" t="s">
        <v>261</v>
      </c>
      <c r="I2160" s="4" t="s">
        <v>10024</v>
      </c>
      <c r="J2160" s="4" t="s">
        <v>149</v>
      </c>
      <c r="K2160" s="10">
        <v>2009.0</v>
      </c>
      <c r="L2160" s="3"/>
      <c r="M2160" s="4" t="s">
        <v>263</v>
      </c>
      <c r="N2160" s="3"/>
      <c r="O2160" s="3"/>
      <c r="P2160" s="4" t="s">
        <v>8</v>
      </c>
      <c r="Q2160" s="4" t="s">
        <v>264</v>
      </c>
      <c r="R2160" s="3"/>
    </row>
    <row r="2161" ht="15.75" customHeight="1">
      <c r="A2161" s="6" t="s">
        <v>10025</v>
      </c>
      <c r="B2161" s="6" t="s">
        <v>10026</v>
      </c>
      <c r="C2161" s="6"/>
      <c r="D2161" s="6"/>
      <c r="E2161" s="6" t="s">
        <v>10027</v>
      </c>
      <c r="F2161" s="3"/>
      <c r="G2161" s="8" t="s">
        <v>108</v>
      </c>
      <c r="H2161" s="6" t="s">
        <v>27</v>
      </c>
      <c r="I2161" s="6" t="s">
        <v>10028</v>
      </c>
      <c r="J2161" s="3"/>
      <c r="K2161" s="8">
        <v>2010.0</v>
      </c>
      <c r="L2161" s="7" t="s">
        <v>30</v>
      </c>
      <c r="M2161" s="3"/>
      <c r="N2161" s="3"/>
      <c r="O2161" s="6"/>
      <c r="P2161" s="6"/>
      <c r="Q2161" s="6"/>
      <c r="R2161" s="6"/>
    </row>
    <row r="2162" ht="15.75" customHeight="1">
      <c r="A2162" s="6" t="s">
        <v>10029</v>
      </c>
      <c r="B2162" s="6" t="s">
        <v>10030</v>
      </c>
      <c r="C2162" s="6"/>
      <c r="D2162" s="6"/>
      <c r="E2162" s="6" t="s">
        <v>10031</v>
      </c>
      <c r="F2162" s="3"/>
      <c r="G2162" s="8" t="s">
        <v>48</v>
      </c>
      <c r="H2162" s="6" t="s">
        <v>27</v>
      </c>
      <c r="I2162" s="6" t="s">
        <v>10032</v>
      </c>
      <c r="J2162" s="6" t="s">
        <v>149</v>
      </c>
      <c r="K2162" s="8">
        <v>2018.0</v>
      </c>
      <c r="L2162" s="7" t="s">
        <v>30</v>
      </c>
      <c r="M2162" s="6"/>
      <c r="N2162" s="6"/>
      <c r="O2162" s="6"/>
      <c r="P2162" s="6"/>
      <c r="Q2162" s="14"/>
      <c r="R2162" s="3"/>
    </row>
    <row r="2163" ht="15.75" customHeight="1">
      <c r="A2163" s="6" t="s">
        <v>10033</v>
      </c>
      <c r="B2163" s="6" t="s">
        <v>10034</v>
      </c>
      <c r="C2163" s="6"/>
      <c r="D2163" s="6"/>
      <c r="E2163" s="6" t="s">
        <v>10035</v>
      </c>
      <c r="F2163" s="7" t="s">
        <v>10036</v>
      </c>
      <c r="G2163" s="8" t="s">
        <v>108</v>
      </c>
      <c r="H2163" s="6" t="s">
        <v>27</v>
      </c>
      <c r="I2163" s="6" t="s">
        <v>10037</v>
      </c>
      <c r="J2163" s="6" t="s">
        <v>341</v>
      </c>
      <c r="K2163" s="8">
        <v>2011.0</v>
      </c>
      <c r="L2163" s="7" t="s">
        <v>30</v>
      </c>
      <c r="M2163" s="6"/>
      <c r="N2163" s="6"/>
      <c r="O2163" s="3"/>
      <c r="P2163" s="3"/>
      <c r="Q2163" s="3"/>
      <c r="R2163" s="3"/>
    </row>
    <row r="2164" ht="15.75" customHeight="1">
      <c r="A2164" s="6" t="s">
        <v>270</v>
      </c>
      <c r="B2164" s="6" t="s">
        <v>10038</v>
      </c>
      <c r="C2164" s="6"/>
      <c r="D2164" s="6"/>
      <c r="E2164" s="6" t="s">
        <v>10039</v>
      </c>
      <c r="F2164" s="3"/>
      <c r="G2164" s="8" t="s">
        <v>108</v>
      </c>
      <c r="H2164" s="6" t="s">
        <v>27</v>
      </c>
      <c r="I2164" s="6" t="s">
        <v>10040</v>
      </c>
      <c r="J2164" s="6" t="s">
        <v>149</v>
      </c>
      <c r="K2164" s="8">
        <v>2016.0</v>
      </c>
      <c r="L2164" s="7" t="s">
        <v>30</v>
      </c>
      <c r="M2164" s="6"/>
      <c r="N2164" s="3"/>
      <c r="O2164" s="3"/>
      <c r="P2164" s="3"/>
      <c r="Q2164" s="3"/>
      <c r="R2164" s="6"/>
    </row>
    <row r="2165" ht="15.75" customHeight="1">
      <c r="A2165" s="6" t="s">
        <v>10041</v>
      </c>
      <c r="B2165" s="6" t="s">
        <v>10042</v>
      </c>
      <c r="C2165" s="6"/>
      <c r="D2165" s="6"/>
      <c r="E2165" s="6" t="s">
        <v>10043</v>
      </c>
      <c r="F2165" s="7" t="s">
        <v>10044</v>
      </c>
      <c r="G2165" s="8" t="s">
        <v>108</v>
      </c>
      <c r="H2165" s="6" t="s">
        <v>27</v>
      </c>
      <c r="I2165" s="6" t="s">
        <v>10045</v>
      </c>
      <c r="J2165" s="6" t="s">
        <v>29</v>
      </c>
      <c r="K2165" s="8">
        <v>2021.0</v>
      </c>
      <c r="L2165" s="7" t="s">
        <v>30</v>
      </c>
      <c r="M2165" s="14"/>
      <c r="N2165" s="6"/>
      <c r="O2165" s="6"/>
      <c r="P2165" s="6"/>
      <c r="Q2165" s="3"/>
      <c r="R2165" s="3"/>
    </row>
    <row r="2166" ht="15.75" customHeight="1">
      <c r="A2166" s="4" t="s">
        <v>10046</v>
      </c>
      <c r="B2166" s="4" t="s">
        <v>10047</v>
      </c>
      <c r="C2166" s="3"/>
      <c r="D2166" s="3"/>
      <c r="E2166" s="4" t="s">
        <v>10048</v>
      </c>
      <c r="F2166" s="9" t="s">
        <v>10049</v>
      </c>
      <c r="G2166" s="4" t="s">
        <v>260</v>
      </c>
      <c r="H2166" s="4" t="s">
        <v>261</v>
      </c>
      <c r="I2166" s="4" t="s">
        <v>262</v>
      </c>
      <c r="J2166" s="4" t="s">
        <v>149</v>
      </c>
      <c r="K2166" s="10">
        <v>2012.0</v>
      </c>
      <c r="L2166" s="3"/>
      <c r="M2166" s="4" t="s">
        <v>263</v>
      </c>
      <c r="N2166" s="3"/>
      <c r="O2166" s="3"/>
      <c r="P2166" s="4" t="s">
        <v>8</v>
      </c>
      <c r="Q2166" s="4" t="s">
        <v>264</v>
      </c>
      <c r="R2166" s="3"/>
    </row>
    <row r="2167" ht="15.75" customHeight="1">
      <c r="A2167" s="6" t="s">
        <v>10050</v>
      </c>
      <c r="B2167" s="6" t="s">
        <v>10051</v>
      </c>
      <c r="C2167" s="6"/>
      <c r="D2167" s="6"/>
      <c r="E2167" s="6" t="s">
        <v>10052</v>
      </c>
      <c r="F2167" s="7" t="s">
        <v>10053</v>
      </c>
      <c r="G2167" s="8" t="s">
        <v>108</v>
      </c>
      <c r="H2167" s="6" t="s">
        <v>27</v>
      </c>
      <c r="I2167" s="6" t="s">
        <v>10054</v>
      </c>
      <c r="J2167" s="6" t="s">
        <v>545</v>
      </c>
      <c r="K2167" s="8">
        <v>2023.0</v>
      </c>
      <c r="L2167" s="7" t="s">
        <v>30</v>
      </c>
      <c r="M2167" s="6"/>
      <c r="N2167" s="3"/>
      <c r="O2167" s="6"/>
      <c r="P2167" s="6"/>
      <c r="Q2167" s="6"/>
      <c r="R2167" s="6"/>
    </row>
    <row r="2168" ht="15.75" customHeight="1">
      <c r="A2168" s="6" t="s">
        <v>10055</v>
      </c>
      <c r="B2168" s="6" t="s">
        <v>10056</v>
      </c>
      <c r="C2168" s="6"/>
      <c r="D2168" s="6"/>
      <c r="E2168" s="6" t="s">
        <v>10057</v>
      </c>
      <c r="F2168" s="7" t="s">
        <v>10058</v>
      </c>
      <c r="G2168" s="8" t="s">
        <v>108</v>
      </c>
      <c r="H2168" s="6" t="s">
        <v>27</v>
      </c>
      <c r="I2168" s="6" t="s">
        <v>10059</v>
      </c>
      <c r="J2168" s="6" t="s">
        <v>149</v>
      </c>
      <c r="K2168" s="8">
        <v>2022.0</v>
      </c>
      <c r="L2168" s="7" t="s">
        <v>30</v>
      </c>
      <c r="M2168" s="6"/>
      <c r="N2168" s="6"/>
      <c r="O2168" s="6"/>
      <c r="P2168" s="6"/>
      <c r="Q2168" s="6"/>
      <c r="R2168" s="6"/>
    </row>
    <row r="2169" ht="15.75" customHeight="1">
      <c r="A2169" s="4" t="s">
        <v>10060</v>
      </c>
      <c r="B2169" s="4" t="s">
        <v>10061</v>
      </c>
      <c r="C2169" s="3"/>
      <c r="D2169" s="3"/>
      <c r="E2169" s="4" t="s">
        <v>33</v>
      </c>
      <c r="F2169" s="9" t="str">
        <f>"https://doi.org/"&amp;M2169</f>
        <v>https://doi.org/10.1016/j.comppsych.2009.07.002</v>
      </c>
      <c r="G2169" s="10" t="s">
        <v>83</v>
      </c>
      <c r="H2169" s="10" t="s">
        <v>35</v>
      </c>
      <c r="I2169" s="4" t="s">
        <v>10062</v>
      </c>
      <c r="J2169" s="10" t="s">
        <v>33</v>
      </c>
      <c r="K2169" s="10">
        <v>2010.0</v>
      </c>
      <c r="L2169" s="3"/>
      <c r="M2169" s="4" t="s">
        <v>10063</v>
      </c>
      <c r="N2169" s="3"/>
      <c r="O2169" s="3"/>
      <c r="P2169" s="3"/>
      <c r="Q2169" s="3"/>
      <c r="R2169" s="3"/>
    </row>
    <row r="2170" ht="15.75" customHeight="1">
      <c r="A2170" s="6" t="s">
        <v>10064</v>
      </c>
      <c r="B2170" s="6" t="s">
        <v>10065</v>
      </c>
      <c r="C2170" s="6"/>
      <c r="D2170" s="6"/>
      <c r="E2170" s="6" t="s">
        <v>10066</v>
      </c>
      <c r="F2170" s="7" t="s">
        <v>10067</v>
      </c>
      <c r="G2170" s="8" t="s">
        <v>108</v>
      </c>
      <c r="H2170" s="6" t="s">
        <v>27</v>
      </c>
      <c r="I2170" s="6" t="s">
        <v>10068</v>
      </c>
      <c r="J2170" s="6" t="s">
        <v>341</v>
      </c>
      <c r="K2170" s="8">
        <v>2014.0</v>
      </c>
      <c r="L2170" s="7" t="s">
        <v>30</v>
      </c>
      <c r="M2170" s="6"/>
      <c r="N2170" s="3"/>
      <c r="O2170" s="3"/>
      <c r="P2170" s="3"/>
      <c r="Q2170" s="3"/>
      <c r="R2170" s="3"/>
    </row>
    <row r="2171" ht="15.75" customHeight="1">
      <c r="A2171" s="4" t="s">
        <v>10069</v>
      </c>
      <c r="B2171" s="4" t="s">
        <v>10070</v>
      </c>
      <c r="C2171" s="3"/>
      <c r="D2171" s="3"/>
      <c r="E2171" s="4" t="s">
        <v>33</v>
      </c>
      <c r="F2171" s="9" t="str">
        <f>"https://doi.org/"&amp;M2171</f>
        <v>https://doi.org/10.1016/j.drugpo.2021.103367</v>
      </c>
      <c r="G2171" s="10" t="s">
        <v>83</v>
      </c>
      <c r="H2171" s="10" t="s">
        <v>35</v>
      </c>
      <c r="I2171" s="4" t="s">
        <v>9983</v>
      </c>
      <c r="J2171" s="10" t="s">
        <v>33</v>
      </c>
      <c r="K2171" s="10">
        <v>2021.0</v>
      </c>
      <c r="L2171" s="3"/>
      <c r="M2171" s="4" t="s">
        <v>10071</v>
      </c>
      <c r="N2171" s="3"/>
      <c r="O2171" s="3"/>
      <c r="P2171" s="3"/>
      <c r="Q2171" s="3"/>
      <c r="R2171" s="3"/>
    </row>
    <row r="2172" ht="15.75" customHeight="1">
      <c r="A2172" s="4" t="s">
        <v>10072</v>
      </c>
      <c r="B2172" s="4" t="s">
        <v>10073</v>
      </c>
      <c r="C2172" s="4" t="s">
        <v>10074</v>
      </c>
      <c r="D2172" s="4" t="s">
        <v>10075</v>
      </c>
      <c r="E2172" s="4" t="s">
        <v>10076</v>
      </c>
      <c r="F2172" s="5" t="str">
        <f>HYPERLINK("http://dx.doi.org/10.1080/01926187.2018.1493958","http://dx.doi.org/10.1080/01926187.2018.1493958")</f>
        <v>http://dx.doi.org/10.1080/01926187.2018.1493958</v>
      </c>
      <c r="G2172" s="3"/>
      <c r="H2172" s="3"/>
      <c r="I2172" s="3"/>
      <c r="J2172" s="3"/>
      <c r="K2172" s="3"/>
      <c r="L2172" s="3"/>
      <c r="M2172" s="3"/>
      <c r="N2172" s="3"/>
      <c r="O2172" s="3"/>
      <c r="P2172" s="3"/>
      <c r="Q2172" s="3"/>
      <c r="R2172" s="3"/>
    </row>
    <row r="2173" ht="15.75" customHeight="1">
      <c r="A2173" s="4" t="s">
        <v>10077</v>
      </c>
      <c r="B2173" s="4" t="s">
        <v>10078</v>
      </c>
      <c r="C2173" s="4" t="s">
        <v>10079</v>
      </c>
      <c r="D2173" s="4" t="s">
        <v>10080</v>
      </c>
      <c r="E2173" s="4" t="s">
        <v>10081</v>
      </c>
      <c r="F2173" s="3" t="s">
        <v>425</v>
      </c>
      <c r="G2173" s="3"/>
      <c r="H2173" s="3"/>
      <c r="I2173" s="3"/>
      <c r="J2173" s="3"/>
      <c r="K2173" s="3"/>
      <c r="L2173" s="3"/>
      <c r="M2173" s="3"/>
      <c r="N2173" s="3"/>
      <c r="O2173" s="3"/>
      <c r="P2173" s="3"/>
      <c r="Q2173" s="3"/>
      <c r="R2173" s="3"/>
    </row>
    <row r="2174" ht="15.75" customHeight="1">
      <c r="A2174" s="6" t="s">
        <v>10082</v>
      </c>
      <c r="B2174" s="6" t="s">
        <v>10083</v>
      </c>
      <c r="C2174" s="6"/>
      <c r="D2174" s="6"/>
      <c r="E2174" s="6" t="s">
        <v>10084</v>
      </c>
      <c r="F2174" s="7" t="s">
        <v>10085</v>
      </c>
      <c r="G2174" s="8" t="s">
        <v>108</v>
      </c>
      <c r="H2174" s="6" t="s">
        <v>27</v>
      </c>
      <c r="I2174" s="6" t="s">
        <v>10086</v>
      </c>
      <c r="J2174" s="3"/>
      <c r="K2174" s="8">
        <v>2022.0</v>
      </c>
      <c r="L2174" s="13" t="s">
        <v>30</v>
      </c>
      <c r="M2174" s="6"/>
      <c r="N2174" s="6"/>
      <c r="O2174" s="6"/>
      <c r="P2174" s="6"/>
      <c r="Q2174" s="6"/>
      <c r="R2174" s="3"/>
    </row>
    <row r="2175" ht="15.75" customHeight="1">
      <c r="A2175" s="4" t="s">
        <v>10087</v>
      </c>
      <c r="B2175" s="4" t="s">
        <v>10088</v>
      </c>
      <c r="C2175" s="3"/>
      <c r="D2175" s="3"/>
      <c r="E2175" s="4" t="s">
        <v>10089</v>
      </c>
      <c r="F2175" s="3"/>
      <c r="G2175" s="4" t="s">
        <v>260</v>
      </c>
      <c r="H2175" s="4" t="s">
        <v>261</v>
      </c>
      <c r="I2175" s="4" t="s">
        <v>407</v>
      </c>
      <c r="J2175" s="4" t="s">
        <v>341</v>
      </c>
      <c r="K2175" s="10">
        <v>2021.0</v>
      </c>
      <c r="L2175" s="3"/>
      <c r="M2175" s="4" t="s">
        <v>263</v>
      </c>
      <c r="N2175" s="3"/>
      <c r="O2175" s="3"/>
      <c r="P2175" s="4" t="s">
        <v>8</v>
      </c>
      <c r="Q2175" s="4" t="s">
        <v>408</v>
      </c>
      <c r="R2175" s="3"/>
    </row>
    <row r="2176" ht="15.75" customHeight="1">
      <c r="A2176" s="6" t="s">
        <v>10090</v>
      </c>
      <c r="B2176" s="6" t="s">
        <v>10091</v>
      </c>
      <c r="C2176" s="6"/>
      <c r="D2176" s="6"/>
      <c r="E2176" s="6" t="s">
        <v>10092</v>
      </c>
      <c r="F2176" s="7" t="s">
        <v>10093</v>
      </c>
      <c r="G2176" s="8" t="s">
        <v>48</v>
      </c>
      <c r="H2176" s="6" t="s">
        <v>27</v>
      </c>
      <c r="I2176" s="6" t="s">
        <v>10094</v>
      </c>
      <c r="J2176" s="6"/>
      <c r="K2176" s="8">
        <v>2014.0</v>
      </c>
      <c r="L2176" s="7" t="s">
        <v>30</v>
      </c>
      <c r="M2176" s="6"/>
      <c r="N2176" s="6"/>
      <c r="O2176" s="6"/>
      <c r="P2176" s="6"/>
      <c r="Q2176" s="6"/>
      <c r="R2176" s="6"/>
    </row>
    <row r="2177" ht="15.75" customHeight="1">
      <c r="A2177" s="6" t="s">
        <v>10095</v>
      </c>
      <c r="B2177" s="6" t="s">
        <v>10096</v>
      </c>
      <c r="C2177" s="6"/>
      <c r="D2177" s="6"/>
      <c r="E2177" s="6" t="s">
        <v>10097</v>
      </c>
      <c r="F2177" s="7" t="s">
        <v>10098</v>
      </c>
      <c r="G2177" s="8" t="s">
        <v>108</v>
      </c>
      <c r="H2177" s="6" t="s">
        <v>27</v>
      </c>
      <c r="I2177" s="6" t="s">
        <v>10099</v>
      </c>
      <c r="J2177" s="6" t="s">
        <v>149</v>
      </c>
      <c r="K2177" s="8">
        <v>2021.0</v>
      </c>
      <c r="L2177" s="7" t="s">
        <v>30</v>
      </c>
      <c r="M2177" s="14"/>
      <c r="N2177" s="6"/>
      <c r="O2177" s="6"/>
      <c r="P2177" s="6"/>
      <c r="Q2177" s="3"/>
      <c r="R2177" s="3"/>
    </row>
    <row r="2178" ht="15.75" customHeight="1">
      <c r="A2178" s="6" t="s">
        <v>10100</v>
      </c>
      <c r="B2178" s="6" t="s">
        <v>10101</v>
      </c>
      <c r="C2178" s="6"/>
      <c r="D2178" s="6"/>
      <c r="E2178" s="3"/>
      <c r="F2178" s="7" t="s">
        <v>10102</v>
      </c>
      <c r="G2178" s="8" t="s">
        <v>108</v>
      </c>
      <c r="H2178" s="6" t="s">
        <v>27</v>
      </c>
      <c r="I2178" s="6" t="s">
        <v>10103</v>
      </c>
      <c r="J2178" s="6" t="s">
        <v>149</v>
      </c>
      <c r="K2178" s="8">
        <v>2021.0</v>
      </c>
      <c r="L2178" s="21" t="s">
        <v>30</v>
      </c>
      <c r="M2178" s="6"/>
      <c r="N2178" s="3"/>
      <c r="O2178" s="6"/>
      <c r="P2178" s="6"/>
      <c r="Q2178" s="3"/>
      <c r="R2178" s="6"/>
    </row>
    <row r="2179" ht="15.75" customHeight="1">
      <c r="A2179" s="4" t="s">
        <v>10104</v>
      </c>
      <c r="B2179" s="4" t="s">
        <v>10105</v>
      </c>
      <c r="C2179" s="3"/>
      <c r="D2179" s="3"/>
      <c r="E2179" s="4" t="s">
        <v>10106</v>
      </c>
      <c r="F2179" s="9" t="s">
        <v>10107</v>
      </c>
      <c r="G2179" s="4" t="s">
        <v>41</v>
      </c>
      <c r="H2179" s="4" t="s">
        <v>261</v>
      </c>
      <c r="I2179" s="4" t="s">
        <v>3755</v>
      </c>
      <c r="J2179" s="4" t="s">
        <v>149</v>
      </c>
      <c r="K2179" s="10">
        <v>2014.0</v>
      </c>
      <c r="L2179" s="3"/>
      <c r="M2179" s="4" t="s">
        <v>263</v>
      </c>
      <c r="N2179" s="3"/>
      <c r="O2179" s="3"/>
      <c r="P2179" s="4" t="s">
        <v>8</v>
      </c>
      <c r="Q2179" s="18" t="s">
        <v>264</v>
      </c>
      <c r="R2179" s="3"/>
    </row>
    <row r="2180" ht="15.75" customHeight="1">
      <c r="A2180" s="4" t="s">
        <v>10108</v>
      </c>
      <c r="B2180" s="4" t="s">
        <v>10109</v>
      </c>
      <c r="C2180" s="3"/>
      <c r="D2180" s="3"/>
      <c r="E2180" s="4" t="s">
        <v>10110</v>
      </c>
      <c r="F2180" s="9" t="s">
        <v>10111</v>
      </c>
      <c r="G2180" s="4" t="s">
        <v>41</v>
      </c>
      <c r="H2180" s="4" t="s">
        <v>261</v>
      </c>
      <c r="I2180" s="4" t="s">
        <v>3755</v>
      </c>
      <c r="J2180" s="4" t="s">
        <v>149</v>
      </c>
      <c r="K2180" s="10">
        <v>2005.0</v>
      </c>
      <c r="L2180" s="3"/>
      <c r="M2180" s="4" t="s">
        <v>263</v>
      </c>
      <c r="N2180" s="3"/>
      <c r="O2180" s="3"/>
      <c r="P2180" s="4" t="s">
        <v>8</v>
      </c>
      <c r="Q2180" s="18" t="s">
        <v>264</v>
      </c>
      <c r="R2180" s="3"/>
    </row>
    <row r="2181" ht="15.75" customHeight="1">
      <c r="A2181" s="6" t="s">
        <v>10112</v>
      </c>
      <c r="B2181" s="6" t="s">
        <v>10113</v>
      </c>
      <c r="C2181" s="6"/>
      <c r="D2181" s="6"/>
      <c r="E2181" s="6" t="s">
        <v>10114</v>
      </c>
      <c r="F2181" s="7" t="s">
        <v>10115</v>
      </c>
      <c r="G2181" s="8" t="s">
        <v>108</v>
      </c>
      <c r="H2181" s="6" t="s">
        <v>27</v>
      </c>
      <c r="I2181" s="6" t="s">
        <v>10116</v>
      </c>
      <c r="J2181" s="6" t="s">
        <v>1461</v>
      </c>
      <c r="K2181" s="8">
        <v>2023.0</v>
      </c>
      <c r="L2181" s="7" t="s">
        <v>30</v>
      </c>
      <c r="M2181" s="6"/>
      <c r="N2181" s="6"/>
      <c r="O2181" s="6"/>
      <c r="P2181" s="6"/>
      <c r="Q2181" s="6"/>
      <c r="R2181" s="6"/>
    </row>
    <row r="2182" ht="15.75" customHeight="1">
      <c r="A2182" s="6" t="s">
        <v>10117</v>
      </c>
      <c r="B2182" s="6" t="s">
        <v>10118</v>
      </c>
      <c r="C2182" s="6"/>
      <c r="D2182" s="6"/>
      <c r="E2182" s="6" t="s">
        <v>10119</v>
      </c>
      <c r="F2182" s="7" t="s">
        <v>10120</v>
      </c>
      <c r="G2182" s="8" t="s">
        <v>41</v>
      </c>
      <c r="H2182" s="6" t="s">
        <v>27</v>
      </c>
      <c r="I2182" s="6" t="s">
        <v>10121</v>
      </c>
      <c r="J2182" s="6" t="s">
        <v>149</v>
      </c>
      <c r="K2182" s="8">
        <v>2019.0</v>
      </c>
      <c r="L2182" s="7" t="s">
        <v>30</v>
      </c>
      <c r="M2182" s="6"/>
      <c r="N2182" s="6"/>
      <c r="O2182" s="6"/>
      <c r="P2182" s="6"/>
      <c r="Q2182" s="6"/>
      <c r="R2182" s="6"/>
    </row>
    <row r="2183" ht="15.75" customHeight="1">
      <c r="A2183" s="6" t="s">
        <v>10122</v>
      </c>
      <c r="B2183" s="6" t="s">
        <v>10123</v>
      </c>
      <c r="C2183" s="6"/>
      <c r="D2183" s="6"/>
      <c r="E2183" s="6" t="s">
        <v>10124</v>
      </c>
      <c r="F2183" s="7" t="s">
        <v>10125</v>
      </c>
      <c r="G2183" s="8" t="s">
        <v>108</v>
      </c>
      <c r="H2183" s="6" t="s">
        <v>27</v>
      </c>
      <c r="I2183" s="6" t="s">
        <v>10126</v>
      </c>
      <c r="J2183" s="6" t="s">
        <v>341</v>
      </c>
      <c r="K2183" s="8">
        <v>2023.0</v>
      </c>
      <c r="L2183" s="7" t="s">
        <v>30</v>
      </c>
      <c r="M2183" s="6"/>
      <c r="N2183" s="6"/>
      <c r="O2183" s="6"/>
      <c r="P2183" s="6"/>
      <c r="Q2183" s="6"/>
      <c r="R2183" s="3"/>
    </row>
    <row r="2184" ht="15.75" customHeight="1">
      <c r="A2184" s="4" t="s">
        <v>10127</v>
      </c>
      <c r="B2184" s="4" t="s">
        <v>10128</v>
      </c>
      <c r="C2184" s="3"/>
      <c r="D2184" s="3"/>
      <c r="E2184" s="4" t="s">
        <v>10129</v>
      </c>
      <c r="F2184" s="9" t="s">
        <v>10130</v>
      </c>
      <c r="G2184" s="4" t="s">
        <v>260</v>
      </c>
      <c r="H2184" s="4" t="s">
        <v>261</v>
      </c>
      <c r="I2184" s="4" t="s">
        <v>370</v>
      </c>
      <c r="J2184" s="4" t="s">
        <v>341</v>
      </c>
      <c r="K2184" s="10">
        <v>2017.0</v>
      </c>
      <c r="L2184" s="3"/>
      <c r="M2184" s="4" t="s">
        <v>263</v>
      </c>
      <c r="N2184" s="3"/>
      <c r="O2184" s="3"/>
      <c r="P2184" s="4" t="s">
        <v>8</v>
      </c>
      <c r="Q2184" s="4" t="s">
        <v>371</v>
      </c>
      <c r="R2184" s="3"/>
    </row>
    <row r="2185" ht="15.75" customHeight="1">
      <c r="A2185" s="4" t="s">
        <v>10131</v>
      </c>
      <c r="B2185" s="4" t="s">
        <v>10132</v>
      </c>
      <c r="C2185" s="3" t="s">
        <v>425</v>
      </c>
      <c r="D2185" s="4" t="s">
        <v>10133</v>
      </c>
      <c r="E2185" s="4" t="s">
        <v>10134</v>
      </c>
      <c r="F2185" s="3" t="s">
        <v>425</v>
      </c>
      <c r="G2185" s="3"/>
      <c r="H2185" s="3"/>
      <c r="I2185" s="3"/>
      <c r="J2185" s="3"/>
      <c r="K2185" s="3"/>
      <c r="L2185" s="3"/>
      <c r="M2185" s="3"/>
      <c r="N2185" s="3"/>
      <c r="O2185" s="3"/>
      <c r="P2185" s="3"/>
      <c r="Q2185" s="3"/>
      <c r="R2185" s="3"/>
    </row>
    <row r="2186" ht="15.75" customHeight="1">
      <c r="A2186" s="4" t="s">
        <v>10135</v>
      </c>
      <c r="B2186" s="4" t="s">
        <v>10136</v>
      </c>
      <c r="C2186" s="3" t="s">
        <v>425</v>
      </c>
      <c r="D2186" s="3" t="s">
        <v>425</v>
      </c>
      <c r="E2186" s="3" t="s">
        <v>425</v>
      </c>
      <c r="F2186" s="3" t="s">
        <v>425</v>
      </c>
      <c r="G2186" s="3"/>
      <c r="H2186" s="3"/>
      <c r="I2186" s="3"/>
      <c r="J2186" s="3"/>
      <c r="K2186" s="3"/>
      <c r="L2186" s="3"/>
      <c r="M2186" s="3"/>
      <c r="N2186" s="3"/>
      <c r="O2186" s="3"/>
      <c r="P2186" s="3"/>
      <c r="Q2186" s="3"/>
      <c r="R2186" s="3"/>
    </row>
    <row r="2187" ht="15.75" customHeight="1">
      <c r="A2187" s="6" t="s">
        <v>10137</v>
      </c>
      <c r="B2187" s="6" t="s">
        <v>10138</v>
      </c>
      <c r="C2187" s="6"/>
      <c r="D2187" s="6"/>
      <c r="E2187" s="6" t="s">
        <v>10139</v>
      </c>
      <c r="F2187" s="7" t="s">
        <v>10140</v>
      </c>
      <c r="G2187" s="8" t="s">
        <v>41</v>
      </c>
      <c r="H2187" s="6" t="s">
        <v>27</v>
      </c>
      <c r="I2187" s="6" t="s">
        <v>10141</v>
      </c>
      <c r="J2187" s="6" t="s">
        <v>149</v>
      </c>
      <c r="K2187" s="8">
        <v>2019.0</v>
      </c>
      <c r="L2187" s="7" t="s">
        <v>30</v>
      </c>
      <c r="M2187" s="6"/>
      <c r="N2187" s="6"/>
      <c r="O2187" s="6"/>
      <c r="P2187" s="6"/>
      <c r="Q2187" s="6"/>
      <c r="R2187" s="6"/>
    </row>
    <row r="2188" ht="15.75" customHeight="1">
      <c r="A2188" s="4" t="s">
        <v>10142</v>
      </c>
      <c r="B2188" s="4" t="s">
        <v>10143</v>
      </c>
      <c r="C2188" s="3"/>
      <c r="D2188" s="3"/>
      <c r="E2188" s="4" t="s">
        <v>10144</v>
      </c>
      <c r="F2188" s="9" t="s">
        <v>10145</v>
      </c>
      <c r="G2188" s="4" t="s">
        <v>41</v>
      </c>
      <c r="H2188" s="4" t="s">
        <v>261</v>
      </c>
      <c r="I2188" s="4" t="s">
        <v>8238</v>
      </c>
      <c r="J2188" s="4" t="s">
        <v>341</v>
      </c>
      <c r="K2188" s="10">
        <v>2013.0</v>
      </c>
      <c r="L2188" s="3"/>
      <c r="M2188" s="4" t="s">
        <v>263</v>
      </c>
      <c r="N2188" s="3"/>
      <c r="O2188" s="3"/>
      <c r="P2188" s="4" t="s">
        <v>8</v>
      </c>
      <c r="Q2188" s="18" t="s">
        <v>371</v>
      </c>
      <c r="R2188" s="3"/>
    </row>
    <row r="2189" ht="15.75" customHeight="1">
      <c r="A2189" s="4" t="s">
        <v>10146</v>
      </c>
      <c r="B2189" s="4" t="s">
        <v>10147</v>
      </c>
      <c r="C2189" s="3"/>
      <c r="D2189" s="3"/>
      <c r="E2189" s="4" t="s">
        <v>10148</v>
      </c>
      <c r="F2189" s="3"/>
      <c r="G2189" s="4" t="s">
        <v>41</v>
      </c>
      <c r="H2189" s="4" t="s">
        <v>261</v>
      </c>
      <c r="I2189" s="3"/>
      <c r="J2189" s="4" t="s">
        <v>295</v>
      </c>
      <c r="K2189" s="10">
        <v>2004.0</v>
      </c>
      <c r="L2189" s="3"/>
      <c r="M2189" s="4" t="s">
        <v>586</v>
      </c>
      <c r="N2189" s="3"/>
      <c r="O2189" s="3"/>
      <c r="P2189" s="4" t="s">
        <v>587</v>
      </c>
      <c r="Q2189" s="18" t="s">
        <v>588</v>
      </c>
      <c r="R2189" s="3"/>
    </row>
    <row r="2190" ht="15.75" customHeight="1">
      <c r="A2190" s="6" t="s">
        <v>10149</v>
      </c>
      <c r="B2190" s="6" t="s">
        <v>10150</v>
      </c>
      <c r="C2190" s="6"/>
      <c r="D2190" s="6"/>
      <c r="E2190" s="6" t="s">
        <v>10151</v>
      </c>
      <c r="F2190" s="3"/>
      <c r="G2190" s="8" t="s">
        <v>108</v>
      </c>
      <c r="H2190" s="6" t="s">
        <v>27</v>
      </c>
      <c r="I2190" s="6" t="s">
        <v>10152</v>
      </c>
      <c r="J2190" s="6" t="s">
        <v>149</v>
      </c>
      <c r="K2190" s="8">
        <v>2018.0</v>
      </c>
      <c r="L2190" s="7" t="s">
        <v>30</v>
      </c>
      <c r="M2190" s="3"/>
      <c r="N2190" s="3"/>
      <c r="O2190" s="3"/>
      <c r="P2190" s="3"/>
      <c r="Q2190" s="3"/>
      <c r="R2190" s="3"/>
    </row>
    <row r="2191" ht="15.75" customHeight="1">
      <c r="A2191" s="6" t="s">
        <v>10153</v>
      </c>
      <c r="B2191" s="6" t="s">
        <v>10154</v>
      </c>
      <c r="C2191" s="6"/>
      <c r="D2191" s="6"/>
      <c r="E2191" s="6" t="s">
        <v>10155</v>
      </c>
      <c r="F2191" s="7" t="s">
        <v>10156</v>
      </c>
      <c r="G2191" s="8" t="s">
        <v>108</v>
      </c>
      <c r="H2191" s="6" t="s">
        <v>27</v>
      </c>
      <c r="I2191" s="6" t="s">
        <v>10157</v>
      </c>
      <c r="J2191" s="6" t="s">
        <v>29</v>
      </c>
      <c r="K2191" s="8">
        <v>2017.0</v>
      </c>
      <c r="L2191" s="7" t="s">
        <v>30</v>
      </c>
      <c r="M2191" s="3"/>
      <c r="N2191" s="3"/>
      <c r="O2191" s="6"/>
      <c r="P2191" s="6"/>
      <c r="Q2191" s="6"/>
      <c r="R2191" s="6"/>
    </row>
    <row r="2192" ht="15.75" customHeight="1">
      <c r="A2192" s="6" t="s">
        <v>10158</v>
      </c>
      <c r="B2192" s="6" t="s">
        <v>10159</v>
      </c>
      <c r="C2192" s="6"/>
      <c r="D2192" s="6"/>
      <c r="E2192" s="6" t="s">
        <v>10160</v>
      </c>
      <c r="F2192" s="7" t="s">
        <v>10161</v>
      </c>
      <c r="G2192" s="8" t="s">
        <v>108</v>
      </c>
      <c r="H2192" s="6" t="s">
        <v>27</v>
      </c>
      <c r="I2192" s="6" t="s">
        <v>10162</v>
      </c>
      <c r="J2192" s="6" t="s">
        <v>560</v>
      </c>
      <c r="K2192" s="8">
        <v>2013.0</v>
      </c>
      <c r="L2192" s="7" t="s">
        <v>30</v>
      </c>
      <c r="M2192" s="6"/>
      <c r="N2192" s="3"/>
      <c r="O2192" s="3"/>
      <c r="P2192" s="6"/>
      <c r="Q2192" s="3"/>
      <c r="R2192" s="3"/>
    </row>
    <row r="2193" ht="15.75" customHeight="1">
      <c r="A2193" s="4" t="s">
        <v>10163</v>
      </c>
      <c r="B2193" s="4" t="s">
        <v>10164</v>
      </c>
      <c r="C2193" s="3"/>
      <c r="D2193" s="3"/>
      <c r="E2193" s="4" t="s">
        <v>10165</v>
      </c>
      <c r="F2193" s="9" t="s">
        <v>10166</v>
      </c>
      <c r="G2193" s="4" t="s">
        <v>260</v>
      </c>
      <c r="H2193" s="4" t="s">
        <v>261</v>
      </c>
      <c r="I2193" s="4" t="s">
        <v>3485</v>
      </c>
      <c r="J2193" s="4" t="s">
        <v>341</v>
      </c>
      <c r="K2193" s="10">
        <v>2015.0</v>
      </c>
      <c r="L2193" s="3"/>
      <c r="M2193" s="4" t="s">
        <v>263</v>
      </c>
      <c r="N2193" s="3"/>
      <c r="O2193" s="3"/>
      <c r="P2193" s="4" t="s">
        <v>8</v>
      </c>
      <c r="Q2193" s="4" t="s">
        <v>611</v>
      </c>
      <c r="R2193" s="3"/>
    </row>
    <row r="2194" ht="15.75" customHeight="1">
      <c r="A2194" s="4" t="s">
        <v>10167</v>
      </c>
      <c r="B2194" s="4" t="s">
        <v>10168</v>
      </c>
      <c r="C2194" s="3"/>
      <c r="D2194" s="3"/>
      <c r="E2194" s="4" t="s">
        <v>10169</v>
      </c>
      <c r="F2194" s="9" t="s">
        <v>10170</v>
      </c>
      <c r="G2194" s="4" t="s">
        <v>41</v>
      </c>
      <c r="H2194" s="4" t="s">
        <v>261</v>
      </c>
      <c r="I2194" s="4" t="s">
        <v>10171</v>
      </c>
      <c r="J2194" s="4" t="s">
        <v>377</v>
      </c>
      <c r="K2194" s="10">
        <v>2007.0</v>
      </c>
      <c r="L2194" s="3"/>
      <c r="M2194" s="4" t="s">
        <v>263</v>
      </c>
      <c r="N2194" s="3"/>
      <c r="O2194" s="3"/>
      <c r="P2194" s="4" t="s">
        <v>8</v>
      </c>
      <c r="Q2194" s="18" t="s">
        <v>10172</v>
      </c>
      <c r="R2194" s="3"/>
    </row>
    <row r="2195" ht="15.75" customHeight="1">
      <c r="A2195" s="6" t="s">
        <v>10173</v>
      </c>
      <c r="B2195" s="6" t="s">
        <v>10174</v>
      </c>
      <c r="C2195" s="6"/>
      <c r="D2195" s="6"/>
      <c r="E2195" s="6" t="s">
        <v>10175</v>
      </c>
      <c r="F2195" s="7" t="s">
        <v>10176</v>
      </c>
      <c r="G2195" s="8" t="s">
        <v>108</v>
      </c>
      <c r="H2195" s="6" t="s">
        <v>27</v>
      </c>
      <c r="I2195" s="6" t="s">
        <v>10177</v>
      </c>
      <c r="J2195" s="6" t="s">
        <v>560</v>
      </c>
      <c r="K2195" s="8">
        <v>2022.0</v>
      </c>
      <c r="L2195" s="7" t="s">
        <v>30</v>
      </c>
      <c r="M2195" s="6"/>
      <c r="N2195" s="6"/>
      <c r="O2195" s="3"/>
      <c r="P2195" s="3"/>
      <c r="Q2195" s="3"/>
      <c r="R2195" s="6"/>
    </row>
    <row r="2196" ht="15.75" customHeight="1">
      <c r="A2196" s="6" t="s">
        <v>10178</v>
      </c>
      <c r="B2196" s="6" t="s">
        <v>10179</v>
      </c>
      <c r="C2196" s="6"/>
      <c r="D2196" s="6"/>
      <c r="E2196" s="17" t="s">
        <v>10180</v>
      </c>
      <c r="F2196" s="7" t="s">
        <v>10181</v>
      </c>
      <c r="G2196" s="8" t="s">
        <v>108</v>
      </c>
      <c r="H2196" s="6" t="s">
        <v>27</v>
      </c>
      <c r="I2196" s="6" t="s">
        <v>10182</v>
      </c>
      <c r="J2196" s="6"/>
      <c r="K2196" s="8">
        <v>2012.0</v>
      </c>
      <c r="L2196" s="7" t="s">
        <v>30</v>
      </c>
      <c r="M2196" s="3"/>
      <c r="N2196" s="3"/>
      <c r="O2196" s="3"/>
      <c r="P2196" s="3"/>
      <c r="Q2196" s="3"/>
      <c r="R2196" s="3"/>
    </row>
    <row r="2197" ht="15.75" customHeight="1">
      <c r="A2197" s="4" t="s">
        <v>10183</v>
      </c>
      <c r="B2197" s="4" t="s">
        <v>10184</v>
      </c>
      <c r="C2197" s="4" t="s">
        <v>10185</v>
      </c>
      <c r="D2197" s="4" t="s">
        <v>10186</v>
      </c>
      <c r="E2197" s="4" t="s">
        <v>107</v>
      </c>
      <c r="F2197" s="5" t="str">
        <f>HYPERLINK("http://dx.doi.org/10.20882/adicciones.87","http://dx.doi.org/10.20882/adicciones.87")</f>
        <v>http://dx.doi.org/10.20882/adicciones.87</v>
      </c>
      <c r="G2197" s="3"/>
      <c r="H2197" s="3"/>
      <c r="I2197" s="3"/>
      <c r="J2197" s="3"/>
      <c r="K2197" s="3"/>
      <c r="L2197" s="3"/>
      <c r="M2197" s="3"/>
      <c r="N2197" s="3"/>
      <c r="O2197" s="3"/>
      <c r="P2197" s="3"/>
      <c r="Q2197" s="3"/>
      <c r="R2197" s="3"/>
    </row>
    <row r="2198" ht="15.75" customHeight="1">
      <c r="A2198" s="6" t="s">
        <v>10187</v>
      </c>
      <c r="B2198" s="6" t="s">
        <v>10188</v>
      </c>
      <c r="C2198" s="6"/>
      <c r="D2198" s="6"/>
      <c r="E2198" s="6" t="s">
        <v>10189</v>
      </c>
      <c r="F2198" s="7" t="s">
        <v>10190</v>
      </c>
      <c r="G2198" s="8" t="s">
        <v>41</v>
      </c>
      <c r="H2198" s="6" t="s">
        <v>27</v>
      </c>
      <c r="I2198" s="6" t="s">
        <v>10191</v>
      </c>
      <c r="J2198" s="6" t="s">
        <v>341</v>
      </c>
      <c r="K2198" s="8">
        <v>2014.0</v>
      </c>
      <c r="L2198" s="7" t="s">
        <v>30</v>
      </c>
      <c r="M2198" s="6"/>
      <c r="N2198" s="3"/>
      <c r="O2198" s="3"/>
      <c r="P2198" s="3"/>
      <c r="Q2198" s="3"/>
      <c r="R2198" s="6"/>
    </row>
    <row r="2199" ht="15.75" customHeight="1">
      <c r="A2199" s="6" t="s">
        <v>10192</v>
      </c>
      <c r="B2199" s="6" t="s">
        <v>10193</v>
      </c>
      <c r="C2199" s="6"/>
      <c r="D2199" s="6"/>
      <c r="E2199" s="6" t="s">
        <v>10194</v>
      </c>
      <c r="F2199" s="7" t="s">
        <v>10195</v>
      </c>
      <c r="G2199" s="8" t="s">
        <v>108</v>
      </c>
      <c r="H2199" s="6" t="s">
        <v>27</v>
      </c>
      <c r="I2199" s="6" t="s">
        <v>10196</v>
      </c>
      <c r="J2199" s="3"/>
      <c r="K2199" s="8">
        <v>2022.0</v>
      </c>
      <c r="L2199" s="13" t="s">
        <v>30</v>
      </c>
      <c r="M2199" s="6"/>
      <c r="N2199" s="6"/>
      <c r="O2199" s="6"/>
      <c r="P2199" s="3"/>
      <c r="Q2199" s="6"/>
      <c r="R2199" s="3"/>
    </row>
    <row r="2200" ht="15.75" customHeight="1">
      <c r="A2200" s="4" t="s">
        <v>10197</v>
      </c>
      <c r="B2200" s="4" t="s">
        <v>10198</v>
      </c>
      <c r="C2200" s="3"/>
      <c r="D2200" s="3"/>
      <c r="E2200" s="4" t="s">
        <v>10199</v>
      </c>
      <c r="F2200" s="9" t="s">
        <v>10200</v>
      </c>
      <c r="G2200" s="4" t="s">
        <v>260</v>
      </c>
      <c r="H2200" s="4" t="s">
        <v>261</v>
      </c>
      <c r="I2200" s="4" t="s">
        <v>1214</v>
      </c>
      <c r="J2200" s="4" t="s">
        <v>295</v>
      </c>
      <c r="K2200" s="10">
        <v>2017.0</v>
      </c>
      <c r="L2200" s="3"/>
      <c r="M2200" s="4" t="s">
        <v>263</v>
      </c>
      <c r="N2200" s="3"/>
      <c r="O2200" s="3"/>
      <c r="P2200" s="4" t="s">
        <v>8</v>
      </c>
      <c r="Q2200" s="4" t="s">
        <v>1215</v>
      </c>
      <c r="R2200" s="3"/>
    </row>
    <row r="2201" ht="15.75" customHeight="1">
      <c r="A2201" s="6" t="s">
        <v>10201</v>
      </c>
      <c r="B2201" s="6" t="s">
        <v>10202</v>
      </c>
      <c r="C2201" s="6"/>
      <c r="D2201" s="6"/>
      <c r="E2201" s="6" t="s">
        <v>10203</v>
      </c>
      <c r="F2201" s="7" t="s">
        <v>10204</v>
      </c>
      <c r="G2201" s="8" t="s">
        <v>108</v>
      </c>
      <c r="H2201" s="6" t="s">
        <v>27</v>
      </c>
      <c r="I2201" s="6" t="s">
        <v>10205</v>
      </c>
      <c r="J2201" s="6" t="s">
        <v>149</v>
      </c>
      <c r="K2201" s="8">
        <v>2020.0</v>
      </c>
      <c r="L2201" s="7" t="s">
        <v>30</v>
      </c>
      <c r="M2201" s="6"/>
      <c r="N2201" s="6"/>
      <c r="O2201" s="6"/>
      <c r="P2201" s="3"/>
      <c r="Q2201" s="3"/>
      <c r="R2201" s="3"/>
    </row>
    <row r="2202" ht="15.75" customHeight="1">
      <c r="A2202" s="4" t="s">
        <v>10206</v>
      </c>
      <c r="B2202" s="4" t="s">
        <v>10207</v>
      </c>
      <c r="C2202" s="3"/>
      <c r="D2202" s="3"/>
      <c r="E2202" s="4" t="s">
        <v>33</v>
      </c>
      <c r="F2202" s="9" t="str">
        <f>"https://doi.org/"&amp;M2202</f>
        <v>https://doi.org/10.1016/j.clineuro.2020.105990</v>
      </c>
      <c r="G2202" s="10" t="s">
        <v>26</v>
      </c>
      <c r="H2202" s="10" t="s">
        <v>35</v>
      </c>
      <c r="I2202" s="4" t="s">
        <v>10208</v>
      </c>
      <c r="J2202" s="4" t="s">
        <v>33</v>
      </c>
      <c r="K2202" s="10">
        <v>2020.0</v>
      </c>
      <c r="L2202" s="10" t="s">
        <v>33</v>
      </c>
      <c r="M2202" s="4" t="s">
        <v>10209</v>
      </c>
      <c r="N2202" s="3"/>
      <c r="O2202" s="3"/>
      <c r="P2202" s="3"/>
      <c r="Q2202" s="3"/>
      <c r="R2202" s="3"/>
    </row>
    <row r="2203" ht="15.75" customHeight="1">
      <c r="A2203" s="4" t="s">
        <v>10210</v>
      </c>
      <c r="B2203" s="4" t="s">
        <v>10211</v>
      </c>
      <c r="C2203" s="3"/>
      <c r="D2203" s="3"/>
      <c r="E2203" s="4" t="s">
        <v>10212</v>
      </c>
      <c r="F2203" s="9" t="s">
        <v>10213</v>
      </c>
      <c r="G2203" s="4" t="s">
        <v>260</v>
      </c>
      <c r="H2203" s="4" t="s">
        <v>261</v>
      </c>
      <c r="I2203" s="4" t="s">
        <v>7371</v>
      </c>
      <c r="J2203" s="4" t="s">
        <v>149</v>
      </c>
      <c r="K2203" s="10">
        <v>1986.0</v>
      </c>
      <c r="L2203" s="3"/>
      <c r="M2203" s="4" t="s">
        <v>263</v>
      </c>
      <c r="N2203" s="3"/>
      <c r="O2203" s="3"/>
      <c r="P2203" s="4" t="s">
        <v>8</v>
      </c>
      <c r="Q2203" s="4" t="s">
        <v>264</v>
      </c>
      <c r="R2203" s="3"/>
    </row>
    <row r="2204" ht="15.75" customHeight="1">
      <c r="A2204" s="6" t="s">
        <v>10214</v>
      </c>
      <c r="B2204" s="6" t="s">
        <v>10215</v>
      </c>
      <c r="C2204" s="6"/>
      <c r="D2204" s="6"/>
      <c r="E2204" s="6" t="s">
        <v>10216</v>
      </c>
      <c r="F2204" s="7" t="s">
        <v>10217</v>
      </c>
      <c r="G2204" s="8" t="s">
        <v>108</v>
      </c>
      <c r="H2204" s="6" t="s">
        <v>27</v>
      </c>
      <c r="I2204" s="6" t="s">
        <v>10218</v>
      </c>
      <c r="J2204" s="6" t="s">
        <v>231</v>
      </c>
      <c r="K2204" s="8">
        <v>2013.0</v>
      </c>
      <c r="L2204" s="7" t="s">
        <v>30</v>
      </c>
      <c r="M2204" s="6"/>
      <c r="N2204" s="6"/>
      <c r="O2204" s="3"/>
      <c r="P2204" s="3"/>
      <c r="Q2204" s="3"/>
      <c r="R2204" s="3"/>
    </row>
    <row r="2205" ht="15.75" customHeight="1">
      <c r="A2205" s="4" t="s">
        <v>10219</v>
      </c>
      <c r="B2205" s="4" t="s">
        <v>10220</v>
      </c>
      <c r="C2205" s="3" t="s">
        <v>425</v>
      </c>
      <c r="D2205" s="4" t="s">
        <v>10221</v>
      </c>
      <c r="E2205" s="4" t="s">
        <v>10222</v>
      </c>
      <c r="F2205" s="5" t="str">
        <f>HYPERLINK("http://dx.doi.org/10.1002/ana.26241","http://dx.doi.org/10.1002/ana.26241")</f>
        <v>http://dx.doi.org/10.1002/ana.26241</v>
      </c>
      <c r="G2205" s="3"/>
      <c r="H2205" s="3"/>
      <c r="I2205" s="3"/>
      <c r="J2205" s="3"/>
      <c r="K2205" s="3"/>
      <c r="L2205" s="3"/>
      <c r="M2205" s="3"/>
      <c r="N2205" s="3"/>
      <c r="O2205" s="3"/>
      <c r="P2205" s="3"/>
      <c r="Q2205" s="3"/>
      <c r="R2205" s="3"/>
    </row>
    <row r="2206" ht="15.75" customHeight="1">
      <c r="A2206" s="4" t="s">
        <v>10223</v>
      </c>
      <c r="B2206" s="4" t="s">
        <v>10224</v>
      </c>
      <c r="C2206" s="3"/>
      <c r="D2206" s="3"/>
      <c r="E2206" s="4" t="s">
        <v>10225</v>
      </c>
      <c r="F2206" s="9" t="s">
        <v>10226</v>
      </c>
      <c r="G2206" s="4" t="s">
        <v>260</v>
      </c>
      <c r="H2206" s="4" t="s">
        <v>261</v>
      </c>
      <c r="I2206" s="4" t="s">
        <v>3485</v>
      </c>
      <c r="J2206" s="4" t="s">
        <v>341</v>
      </c>
      <c r="K2206" s="10">
        <v>2017.0</v>
      </c>
      <c r="L2206" s="3"/>
      <c r="M2206" s="4" t="s">
        <v>263</v>
      </c>
      <c r="N2206" s="3"/>
      <c r="O2206" s="3"/>
      <c r="P2206" s="4" t="s">
        <v>8</v>
      </c>
      <c r="Q2206" s="4" t="s">
        <v>611</v>
      </c>
      <c r="R2206" s="3"/>
    </row>
    <row r="2207" ht="15.75" customHeight="1">
      <c r="A2207" s="6" t="s">
        <v>10227</v>
      </c>
      <c r="B2207" s="6" t="s">
        <v>10228</v>
      </c>
      <c r="C2207" s="6"/>
      <c r="D2207" s="6"/>
      <c r="E2207" s="6" t="s">
        <v>10229</v>
      </c>
      <c r="F2207" s="7" t="s">
        <v>1578</v>
      </c>
      <c r="G2207" s="8" t="s">
        <v>48</v>
      </c>
      <c r="H2207" s="6" t="s">
        <v>27</v>
      </c>
      <c r="I2207" s="6" t="s">
        <v>10230</v>
      </c>
      <c r="J2207" s="6" t="s">
        <v>341</v>
      </c>
      <c r="K2207" s="8">
        <v>2019.0</v>
      </c>
      <c r="L2207" s="7" t="s">
        <v>30</v>
      </c>
      <c r="M2207" s="14"/>
      <c r="N2207" s="6"/>
      <c r="O2207" s="6"/>
      <c r="P2207" s="6"/>
      <c r="Q2207" s="6"/>
      <c r="R2207" s="6"/>
    </row>
    <row r="2208" ht="15.75" customHeight="1">
      <c r="A2208" s="4" t="s">
        <v>10231</v>
      </c>
      <c r="B2208" s="4" t="s">
        <v>10232</v>
      </c>
      <c r="C2208" s="3"/>
      <c r="D2208" s="3"/>
      <c r="E2208" s="4" t="s">
        <v>10233</v>
      </c>
      <c r="F2208" s="9" t="s">
        <v>10234</v>
      </c>
      <c r="G2208" s="4" t="s">
        <v>54</v>
      </c>
      <c r="H2208" s="4" t="s">
        <v>261</v>
      </c>
      <c r="I2208" s="4" t="s">
        <v>1324</v>
      </c>
      <c r="J2208" s="4" t="s">
        <v>149</v>
      </c>
      <c r="K2208" s="10">
        <v>2006.0</v>
      </c>
      <c r="L2208" s="3"/>
      <c r="M2208" s="4" t="s">
        <v>263</v>
      </c>
      <c r="N2208" s="3"/>
      <c r="O2208" s="3"/>
      <c r="P2208" s="4" t="s">
        <v>8</v>
      </c>
      <c r="Q2208" s="4" t="s">
        <v>264</v>
      </c>
      <c r="R2208" s="3"/>
    </row>
    <row r="2209" ht="15.75" customHeight="1">
      <c r="A2209" s="6" t="s">
        <v>10235</v>
      </c>
      <c r="B2209" s="6" t="s">
        <v>10236</v>
      </c>
      <c r="C2209" s="6"/>
      <c r="D2209" s="6"/>
      <c r="E2209" s="6" t="s">
        <v>10237</v>
      </c>
      <c r="F2209" s="7" t="s">
        <v>10238</v>
      </c>
      <c r="G2209" s="8" t="s">
        <v>108</v>
      </c>
      <c r="H2209" s="6" t="s">
        <v>27</v>
      </c>
      <c r="I2209" s="6" t="s">
        <v>10239</v>
      </c>
      <c r="J2209" s="6" t="s">
        <v>149</v>
      </c>
      <c r="K2209" s="8">
        <v>2021.0</v>
      </c>
      <c r="L2209" s="7" t="s">
        <v>30</v>
      </c>
      <c r="M2209" s="14"/>
      <c r="N2209" s="3"/>
      <c r="O2209" s="6"/>
      <c r="P2209" s="6"/>
      <c r="Q2209" s="3"/>
      <c r="R2209" s="3"/>
    </row>
    <row r="2210" ht="15.75" customHeight="1">
      <c r="A2210" s="6" t="s">
        <v>10240</v>
      </c>
      <c r="B2210" s="6" t="s">
        <v>10241</v>
      </c>
      <c r="C2210" s="6"/>
      <c r="D2210" s="6"/>
      <c r="E2210" s="6" t="s">
        <v>10242</v>
      </c>
      <c r="F2210" s="7" t="s">
        <v>10243</v>
      </c>
      <c r="G2210" s="8" t="s">
        <v>108</v>
      </c>
      <c r="H2210" s="6" t="s">
        <v>27</v>
      </c>
      <c r="I2210" s="6" t="s">
        <v>10244</v>
      </c>
      <c r="J2210" s="6" t="s">
        <v>29</v>
      </c>
      <c r="K2210" s="8">
        <v>2006.0</v>
      </c>
      <c r="L2210" s="7" t="s">
        <v>30</v>
      </c>
      <c r="M2210" s="6"/>
      <c r="N2210" s="3"/>
      <c r="O2210" s="3"/>
      <c r="P2210" s="3"/>
      <c r="Q2210" s="3"/>
      <c r="R2210" s="3"/>
    </row>
    <row r="2211" ht="15.75" customHeight="1">
      <c r="A2211" s="6" t="s">
        <v>10245</v>
      </c>
      <c r="B2211" s="6" t="s">
        <v>10246</v>
      </c>
      <c r="C2211" s="6"/>
      <c r="D2211" s="6"/>
      <c r="E2211" s="6" t="s">
        <v>10247</v>
      </c>
      <c r="F2211" s="3"/>
      <c r="G2211" s="8" t="s">
        <v>108</v>
      </c>
      <c r="H2211" s="6" t="s">
        <v>27</v>
      </c>
      <c r="I2211" s="6" t="s">
        <v>10248</v>
      </c>
      <c r="J2211" s="6"/>
      <c r="K2211" s="8">
        <v>2013.0</v>
      </c>
      <c r="L2211" s="7" t="s">
        <v>30</v>
      </c>
      <c r="M2211" s="3"/>
      <c r="N2211" s="3"/>
      <c r="O2211" s="3"/>
      <c r="P2211" s="3"/>
      <c r="Q2211" s="3"/>
      <c r="R2211" s="3"/>
    </row>
    <row r="2212" ht="15.75" customHeight="1">
      <c r="A2212" s="6" t="s">
        <v>10249</v>
      </c>
      <c r="B2212" s="6" t="s">
        <v>10250</v>
      </c>
      <c r="C2212" s="6"/>
      <c r="D2212" s="6"/>
      <c r="E2212" s="6" t="s">
        <v>10251</v>
      </c>
      <c r="F2212" s="7" t="s">
        <v>10252</v>
      </c>
      <c r="G2212" s="8" t="s">
        <v>108</v>
      </c>
      <c r="H2212" s="6" t="s">
        <v>27</v>
      </c>
      <c r="I2212" s="6" t="s">
        <v>10253</v>
      </c>
      <c r="J2212" s="6" t="s">
        <v>341</v>
      </c>
      <c r="K2212" s="8">
        <v>2022.0</v>
      </c>
      <c r="L2212" s="7" t="s">
        <v>30</v>
      </c>
      <c r="M2212" s="6"/>
      <c r="N2212" s="6"/>
      <c r="O2212" s="6"/>
      <c r="P2212" s="3"/>
      <c r="Q2212" s="6"/>
      <c r="R2212" s="6"/>
    </row>
    <row r="2213" ht="15.75" customHeight="1">
      <c r="A2213" s="6" t="s">
        <v>10254</v>
      </c>
      <c r="B2213" s="6" t="s">
        <v>10255</v>
      </c>
      <c r="C2213" s="6"/>
      <c r="D2213" s="6"/>
      <c r="E2213" s="6" t="s">
        <v>10256</v>
      </c>
      <c r="F2213" s="7" t="s">
        <v>10257</v>
      </c>
      <c r="G2213" s="8" t="s">
        <v>41</v>
      </c>
      <c r="H2213" s="6" t="s">
        <v>27</v>
      </c>
      <c r="I2213" s="6" t="s">
        <v>10258</v>
      </c>
      <c r="J2213" s="6" t="s">
        <v>29</v>
      </c>
      <c r="K2213" s="8">
        <v>2011.0</v>
      </c>
      <c r="L2213" s="7" t="s">
        <v>30</v>
      </c>
      <c r="M2213" s="6"/>
      <c r="N2213" s="3"/>
      <c r="O2213" s="3"/>
      <c r="P2213" s="3"/>
      <c r="Q2213" s="3"/>
      <c r="R2213" s="6"/>
    </row>
    <row r="2214" ht="15.75" customHeight="1">
      <c r="A2214" s="6" t="s">
        <v>10259</v>
      </c>
      <c r="B2214" s="6" t="s">
        <v>10260</v>
      </c>
      <c r="C2214" s="6"/>
      <c r="D2214" s="6"/>
      <c r="E2214" s="6" t="s">
        <v>10261</v>
      </c>
      <c r="F2214" s="7" t="s">
        <v>10262</v>
      </c>
      <c r="G2214" s="8" t="s">
        <v>108</v>
      </c>
      <c r="H2214" s="6" t="s">
        <v>27</v>
      </c>
      <c r="I2214" s="6" t="s">
        <v>10263</v>
      </c>
      <c r="J2214" s="6" t="s">
        <v>149</v>
      </c>
      <c r="K2214" s="8">
        <v>2021.0</v>
      </c>
      <c r="L2214" s="13" t="s">
        <v>30</v>
      </c>
      <c r="M2214" s="3"/>
      <c r="N2214" s="3"/>
      <c r="O2214" s="3"/>
      <c r="P2214" s="3"/>
      <c r="Q2214" s="3"/>
      <c r="R2214" s="3"/>
    </row>
    <row r="2215" ht="15.75" customHeight="1">
      <c r="A2215" s="6" t="s">
        <v>10264</v>
      </c>
      <c r="B2215" s="6" t="s">
        <v>10265</v>
      </c>
      <c r="C2215" s="6"/>
      <c r="D2215" s="6"/>
      <c r="E2215" s="6" t="s">
        <v>10266</v>
      </c>
      <c r="F2215" s="7" t="s">
        <v>10267</v>
      </c>
      <c r="G2215" s="8" t="s">
        <v>108</v>
      </c>
      <c r="H2215" s="6" t="s">
        <v>27</v>
      </c>
      <c r="I2215" s="6" t="s">
        <v>10268</v>
      </c>
      <c r="J2215" s="6" t="s">
        <v>29</v>
      </c>
      <c r="K2215" s="8">
        <v>2022.0</v>
      </c>
      <c r="L2215" s="7" t="s">
        <v>30</v>
      </c>
      <c r="M2215" s="3"/>
      <c r="N2215" s="3"/>
      <c r="O2215" s="3"/>
      <c r="P2215" s="3"/>
      <c r="Q2215" s="3"/>
      <c r="R2215" s="3"/>
    </row>
    <row r="2216" ht="15.75" customHeight="1">
      <c r="A2216" s="6" t="s">
        <v>10269</v>
      </c>
      <c r="B2216" s="6" t="s">
        <v>10270</v>
      </c>
      <c r="C2216" s="6"/>
      <c r="D2216" s="6"/>
      <c r="E2216" s="6" t="s">
        <v>10271</v>
      </c>
      <c r="F2216" s="7" t="s">
        <v>10272</v>
      </c>
      <c r="G2216" s="8" t="s">
        <v>108</v>
      </c>
      <c r="H2216" s="6" t="s">
        <v>27</v>
      </c>
      <c r="I2216" s="6" t="s">
        <v>10273</v>
      </c>
      <c r="J2216" s="6" t="s">
        <v>341</v>
      </c>
      <c r="K2216" s="8">
        <v>2015.0</v>
      </c>
      <c r="L2216" s="7" t="s">
        <v>30</v>
      </c>
      <c r="M2216" s="6"/>
      <c r="N2216" s="6"/>
      <c r="O2216" s="6"/>
      <c r="P2216" s="6"/>
      <c r="Q2216" s="3"/>
      <c r="R2216" s="3"/>
    </row>
    <row r="2217" ht="15.75" customHeight="1">
      <c r="A2217" s="6" t="s">
        <v>10274</v>
      </c>
      <c r="B2217" s="6" t="s">
        <v>10275</v>
      </c>
      <c r="C2217" s="6"/>
      <c r="D2217" s="6"/>
      <c r="E2217" s="6" t="s">
        <v>10276</v>
      </c>
      <c r="F2217" s="3"/>
      <c r="G2217" s="8" t="s">
        <v>108</v>
      </c>
      <c r="H2217" s="6" t="s">
        <v>27</v>
      </c>
      <c r="I2217" s="6" t="s">
        <v>10277</v>
      </c>
      <c r="J2217" s="6" t="s">
        <v>8592</v>
      </c>
      <c r="K2217" s="8">
        <v>2003.0</v>
      </c>
      <c r="L2217" s="7" t="s">
        <v>30</v>
      </c>
      <c r="M2217" s="3"/>
      <c r="N2217" s="3"/>
      <c r="O2217" s="3"/>
      <c r="P2217" s="3"/>
      <c r="Q2217" s="3"/>
      <c r="R2217" s="3"/>
    </row>
    <row r="2218" ht="15.75" customHeight="1">
      <c r="A2218" s="4" t="s">
        <v>10278</v>
      </c>
      <c r="B2218" s="4" t="s">
        <v>10279</v>
      </c>
      <c r="C2218" s="3"/>
      <c r="D2218" s="3"/>
      <c r="E2218" s="4" t="s">
        <v>10280</v>
      </c>
      <c r="F2218" s="9" t="s">
        <v>10281</v>
      </c>
      <c r="G2218" s="4" t="s">
        <v>48</v>
      </c>
      <c r="H2218" s="4" t="s">
        <v>261</v>
      </c>
      <c r="I2218" s="4" t="s">
        <v>1882</v>
      </c>
      <c r="J2218" s="4" t="s">
        <v>149</v>
      </c>
      <c r="K2218" s="10">
        <v>2020.0</v>
      </c>
      <c r="L2218" s="3"/>
      <c r="M2218" s="4" t="s">
        <v>263</v>
      </c>
      <c r="N2218" s="3"/>
      <c r="O2218" s="3"/>
      <c r="P2218" s="4" t="s">
        <v>8</v>
      </c>
      <c r="Q2218" s="4" t="s">
        <v>264</v>
      </c>
      <c r="R2218" s="3"/>
    </row>
    <row r="2219" ht="15.75" customHeight="1">
      <c r="A2219" s="4" t="s">
        <v>10282</v>
      </c>
      <c r="B2219" s="4" t="s">
        <v>10283</v>
      </c>
      <c r="C2219" s="3"/>
      <c r="D2219" s="3"/>
      <c r="E2219" s="4" t="s">
        <v>10284</v>
      </c>
      <c r="F2219" s="9" t="s">
        <v>10285</v>
      </c>
      <c r="G2219" s="4" t="s">
        <v>48</v>
      </c>
      <c r="H2219" s="4" t="s">
        <v>261</v>
      </c>
      <c r="I2219" s="4" t="s">
        <v>2831</v>
      </c>
      <c r="J2219" s="4" t="s">
        <v>149</v>
      </c>
      <c r="K2219" s="10">
        <v>2001.0</v>
      </c>
      <c r="L2219" s="3"/>
      <c r="M2219" s="4" t="s">
        <v>263</v>
      </c>
      <c r="N2219" s="3"/>
      <c r="O2219" s="3"/>
      <c r="P2219" s="4" t="s">
        <v>8</v>
      </c>
      <c r="Q2219" s="4" t="s">
        <v>264</v>
      </c>
      <c r="R2219" s="3"/>
    </row>
    <row r="2220" ht="15.75" customHeight="1">
      <c r="A2220" s="4" t="s">
        <v>10286</v>
      </c>
      <c r="B2220" s="4" t="s">
        <v>10287</v>
      </c>
      <c r="C2220" s="3"/>
      <c r="D2220" s="3"/>
      <c r="E2220" s="4" t="s">
        <v>33</v>
      </c>
      <c r="F2220" s="9" t="str">
        <f>"https://doi.org/"&amp;M2220</f>
        <v>https://doi.org/10.1016/j.drugalcdep.2016.02.037</v>
      </c>
      <c r="G2220" s="10" t="s">
        <v>83</v>
      </c>
      <c r="H2220" s="10" t="s">
        <v>35</v>
      </c>
      <c r="I2220" s="4" t="s">
        <v>976</v>
      </c>
      <c r="J2220" s="10" t="s">
        <v>33</v>
      </c>
      <c r="K2220" s="10">
        <v>2016.0</v>
      </c>
      <c r="L2220" s="3"/>
      <c r="M2220" s="4" t="s">
        <v>10288</v>
      </c>
      <c r="N2220" s="3"/>
      <c r="O2220" s="3"/>
      <c r="P2220" s="3"/>
      <c r="Q2220" s="3"/>
      <c r="R2220" s="3"/>
    </row>
    <row r="2221" ht="15.75" customHeight="1">
      <c r="A2221" s="6" t="s">
        <v>10289</v>
      </c>
      <c r="B2221" s="6" t="s">
        <v>10290</v>
      </c>
      <c r="C2221" s="6"/>
      <c r="D2221" s="6"/>
      <c r="E2221" s="6" t="s">
        <v>10291</v>
      </c>
      <c r="F2221" s="7" t="s">
        <v>10292</v>
      </c>
      <c r="G2221" s="8" t="s">
        <v>108</v>
      </c>
      <c r="H2221" s="6" t="s">
        <v>27</v>
      </c>
      <c r="I2221" s="6" t="s">
        <v>10293</v>
      </c>
      <c r="J2221" s="6" t="s">
        <v>29</v>
      </c>
      <c r="K2221" s="8">
        <v>2006.0</v>
      </c>
      <c r="L2221" s="7" t="s">
        <v>30</v>
      </c>
      <c r="M2221" s="6"/>
      <c r="N2221" s="3"/>
      <c r="O2221" s="3"/>
      <c r="P2221" s="6"/>
      <c r="Q2221" s="3"/>
      <c r="R2221" s="3"/>
    </row>
    <row r="2222" ht="15.75" customHeight="1">
      <c r="A2222" s="4" t="s">
        <v>10294</v>
      </c>
      <c r="B2222" s="4" t="s">
        <v>10295</v>
      </c>
      <c r="C2222" s="3"/>
      <c r="D2222" s="3"/>
      <c r="E2222" s="4" t="s">
        <v>10296</v>
      </c>
      <c r="F2222" s="9" t="s">
        <v>10297</v>
      </c>
      <c r="G2222" s="4" t="s">
        <v>260</v>
      </c>
      <c r="H2222" s="4" t="s">
        <v>261</v>
      </c>
      <c r="I2222" s="4" t="s">
        <v>262</v>
      </c>
      <c r="J2222" s="4" t="s">
        <v>149</v>
      </c>
      <c r="K2222" s="10">
        <v>2015.0</v>
      </c>
      <c r="L2222" s="3"/>
      <c r="M2222" s="4" t="s">
        <v>263</v>
      </c>
      <c r="N2222" s="3"/>
      <c r="O2222" s="3"/>
      <c r="P2222" s="4" t="s">
        <v>8</v>
      </c>
      <c r="Q2222" s="4" t="s">
        <v>264</v>
      </c>
      <c r="R2222" s="3"/>
    </row>
    <row r="2223" ht="15.75" customHeight="1">
      <c r="A2223" s="6" t="s">
        <v>10298</v>
      </c>
      <c r="B2223" s="6" t="s">
        <v>10299</v>
      </c>
      <c r="C2223" s="6"/>
      <c r="D2223" s="6"/>
      <c r="E2223" s="6" t="s">
        <v>10300</v>
      </c>
      <c r="F2223" s="7" t="s">
        <v>10301</v>
      </c>
      <c r="G2223" s="8" t="s">
        <v>108</v>
      </c>
      <c r="H2223" s="6" t="s">
        <v>27</v>
      </c>
      <c r="I2223" s="6" t="s">
        <v>10302</v>
      </c>
      <c r="J2223" s="6" t="s">
        <v>29</v>
      </c>
      <c r="K2223" s="8">
        <v>2021.0</v>
      </c>
      <c r="L2223" s="7" t="s">
        <v>30</v>
      </c>
      <c r="M2223" s="6"/>
      <c r="N2223" s="6"/>
      <c r="O2223" s="6"/>
      <c r="P2223" s="6"/>
      <c r="Q2223" s="3"/>
      <c r="R2223" s="3"/>
    </row>
    <row r="2224" ht="15.75" customHeight="1">
      <c r="A2224" s="6" t="s">
        <v>10303</v>
      </c>
      <c r="B2224" s="6" t="s">
        <v>10304</v>
      </c>
      <c r="C2224" s="6"/>
      <c r="D2224" s="6"/>
      <c r="E2224" s="6" t="s">
        <v>10305</v>
      </c>
      <c r="F2224" s="7" t="s">
        <v>10306</v>
      </c>
      <c r="G2224" s="8" t="s">
        <v>108</v>
      </c>
      <c r="H2224" s="6" t="s">
        <v>27</v>
      </c>
      <c r="I2224" s="6" t="s">
        <v>10307</v>
      </c>
      <c r="J2224" s="3"/>
      <c r="K2224" s="8">
        <v>2022.0</v>
      </c>
      <c r="L2224" s="7" t="s">
        <v>30</v>
      </c>
      <c r="M2224" s="6"/>
      <c r="N2224" s="6"/>
      <c r="O2224" s="6"/>
      <c r="P2224" s="3"/>
      <c r="Q2224" s="6"/>
      <c r="R2224" s="3"/>
    </row>
    <row r="2225" ht="15.75" customHeight="1">
      <c r="A2225" s="4" t="s">
        <v>10308</v>
      </c>
      <c r="B2225" s="4" t="s">
        <v>10309</v>
      </c>
      <c r="C2225" s="3"/>
      <c r="D2225" s="3"/>
      <c r="E2225" s="4" t="s">
        <v>33</v>
      </c>
      <c r="F2225" s="9" t="str">
        <f>"https://doi.org/"&amp;M2225</f>
        <v>https://doi.org/10.1016/j.drugpo.2023.104187</v>
      </c>
      <c r="G2225" s="10" t="s">
        <v>34</v>
      </c>
      <c r="H2225" s="10" t="s">
        <v>35</v>
      </c>
      <c r="I2225" s="4" t="s">
        <v>10310</v>
      </c>
      <c r="J2225" s="4" t="s">
        <v>33</v>
      </c>
      <c r="K2225" s="10">
        <v>2023.0</v>
      </c>
      <c r="L2225" s="3"/>
      <c r="M2225" s="4" t="s">
        <v>10311</v>
      </c>
      <c r="N2225" s="3"/>
      <c r="O2225" s="3"/>
      <c r="P2225" s="3"/>
      <c r="Q2225" s="3"/>
      <c r="R2225" s="3"/>
    </row>
    <row r="2226" ht="15.75" customHeight="1">
      <c r="A2226" s="6" t="s">
        <v>10312</v>
      </c>
      <c r="B2226" s="6" t="s">
        <v>10313</v>
      </c>
      <c r="C2226" s="6"/>
      <c r="D2226" s="6"/>
      <c r="E2226" s="6" t="s">
        <v>10314</v>
      </c>
      <c r="F2226" s="7" t="s">
        <v>10315</v>
      </c>
      <c r="G2226" s="8" t="s">
        <v>108</v>
      </c>
      <c r="H2226" s="6" t="s">
        <v>27</v>
      </c>
      <c r="I2226" s="6" t="s">
        <v>10316</v>
      </c>
      <c r="J2226" s="6" t="s">
        <v>341</v>
      </c>
      <c r="K2226" s="8">
        <v>2023.0</v>
      </c>
      <c r="L2226" s="7" t="s">
        <v>30</v>
      </c>
      <c r="M2226" s="6"/>
      <c r="N2226" s="3"/>
      <c r="O2226" s="3"/>
      <c r="P2226" s="3"/>
      <c r="Q2226" s="3"/>
      <c r="R2226" s="3"/>
    </row>
    <row r="2227" ht="15.75" customHeight="1">
      <c r="A2227" s="6" t="s">
        <v>10317</v>
      </c>
      <c r="B2227" s="6" t="s">
        <v>10318</v>
      </c>
      <c r="C2227" s="6"/>
      <c r="D2227" s="6"/>
      <c r="E2227" s="6" t="s">
        <v>10319</v>
      </c>
      <c r="F2227" s="7" t="s">
        <v>10320</v>
      </c>
      <c r="G2227" s="8" t="s">
        <v>108</v>
      </c>
      <c r="H2227" s="6" t="s">
        <v>27</v>
      </c>
      <c r="I2227" s="6" t="s">
        <v>10321</v>
      </c>
      <c r="J2227" s="6" t="s">
        <v>29</v>
      </c>
      <c r="K2227" s="8">
        <v>2014.0</v>
      </c>
      <c r="L2227" s="7" t="s">
        <v>30</v>
      </c>
      <c r="M2227" s="6"/>
      <c r="N2227" s="3"/>
      <c r="O2227" s="6"/>
      <c r="P2227" s="3"/>
      <c r="Q2227" s="3"/>
      <c r="R2227" s="3"/>
    </row>
    <row r="2228" ht="15.75" customHeight="1">
      <c r="A2228" s="6" t="s">
        <v>10322</v>
      </c>
      <c r="B2228" s="6" t="s">
        <v>10323</v>
      </c>
      <c r="C2228" s="6"/>
      <c r="D2228" s="6"/>
      <c r="E2228" s="6" t="s">
        <v>10324</v>
      </c>
      <c r="F2228" s="7" t="s">
        <v>10325</v>
      </c>
      <c r="G2228" s="8" t="s">
        <v>108</v>
      </c>
      <c r="H2228" s="6" t="s">
        <v>27</v>
      </c>
      <c r="I2228" s="6" t="s">
        <v>10326</v>
      </c>
      <c r="J2228" s="6" t="s">
        <v>29</v>
      </c>
      <c r="K2228" s="8">
        <v>2023.0</v>
      </c>
      <c r="L2228" s="7" t="s">
        <v>30</v>
      </c>
      <c r="M2228" s="3"/>
      <c r="N2228" s="6"/>
      <c r="O2228" s="6"/>
      <c r="P2228" s="3"/>
      <c r="Q2228" s="6"/>
      <c r="R2228" s="6"/>
    </row>
    <row r="2229" ht="15.75" customHeight="1">
      <c r="A2229" s="6" t="s">
        <v>10327</v>
      </c>
      <c r="B2229" s="6" t="s">
        <v>10328</v>
      </c>
      <c r="C2229" s="6"/>
      <c r="D2229" s="6"/>
      <c r="E2229" s="6" t="s">
        <v>10329</v>
      </c>
      <c r="F2229" s="7" t="s">
        <v>10330</v>
      </c>
      <c r="G2229" s="8" t="s">
        <v>108</v>
      </c>
      <c r="H2229" s="6" t="s">
        <v>27</v>
      </c>
      <c r="I2229" s="6" t="s">
        <v>10331</v>
      </c>
      <c r="J2229" s="3"/>
      <c r="K2229" s="8">
        <v>2022.0</v>
      </c>
      <c r="L2229" s="13" t="s">
        <v>30</v>
      </c>
      <c r="M2229" s="6"/>
      <c r="N2229" s="6"/>
      <c r="O2229" s="6"/>
      <c r="P2229" s="3"/>
      <c r="Q2229" s="6"/>
      <c r="R2229" s="3"/>
    </row>
    <row r="2230" ht="15.75" customHeight="1">
      <c r="A2230" s="4" t="s">
        <v>10332</v>
      </c>
      <c r="B2230" s="4" t="s">
        <v>10333</v>
      </c>
      <c r="C2230" s="3"/>
      <c r="D2230" s="3"/>
      <c r="E2230" s="4" t="s">
        <v>10334</v>
      </c>
      <c r="F2230" s="9" t="s">
        <v>10335</v>
      </c>
      <c r="G2230" s="4" t="s">
        <v>260</v>
      </c>
      <c r="H2230" s="4" t="s">
        <v>261</v>
      </c>
      <c r="I2230" s="4" t="s">
        <v>370</v>
      </c>
      <c r="J2230" s="4" t="s">
        <v>341</v>
      </c>
      <c r="K2230" s="10">
        <v>2015.0</v>
      </c>
      <c r="L2230" s="3"/>
      <c r="M2230" s="4" t="s">
        <v>263</v>
      </c>
      <c r="N2230" s="3"/>
      <c r="O2230" s="3"/>
      <c r="P2230" s="4" t="s">
        <v>8</v>
      </c>
      <c r="Q2230" s="4" t="s">
        <v>371</v>
      </c>
      <c r="R2230" s="3"/>
    </row>
    <row r="2231" ht="15.75" customHeight="1">
      <c r="A2231" s="4" t="s">
        <v>10336</v>
      </c>
      <c r="B2231" s="4" t="s">
        <v>10337</v>
      </c>
      <c r="C2231" s="3"/>
      <c r="D2231" s="3"/>
      <c r="E2231" s="4" t="s">
        <v>10338</v>
      </c>
      <c r="F2231" s="9" t="s">
        <v>10339</v>
      </c>
      <c r="G2231" s="4" t="s">
        <v>260</v>
      </c>
      <c r="H2231" s="4" t="s">
        <v>261</v>
      </c>
      <c r="I2231" s="4" t="s">
        <v>370</v>
      </c>
      <c r="J2231" s="4" t="s">
        <v>341</v>
      </c>
      <c r="K2231" s="10">
        <v>2023.0</v>
      </c>
      <c r="L2231" s="3"/>
      <c r="M2231" s="4" t="s">
        <v>263</v>
      </c>
      <c r="N2231" s="3"/>
      <c r="O2231" s="3"/>
      <c r="P2231" s="4" t="s">
        <v>8</v>
      </c>
      <c r="Q2231" s="4" t="s">
        <v>371</v>
      </c>
      <c r="R2231" s="3"/>
    </row>
    <row r="2232" ht="15.75" customHeight="1">
      <c r="A2232" s="6" t="s">
        <v>10340</v>
      </c>
      <c r="B2232" s="6" t="s">
        <v>10341</v>
      </c>
      <c r="C2232" s="6"/>
      <c r="D2232" s="6"/>
      <c r="E2232" s="6" t="s">
        <v>10342</v>
      </c>
      <c r="F2232" s="7" t="s">
        <v>10343</v>
      </c>
      <c r="G2232" s="8" t="s">
        <v>41</v>
      </c>
      <c r="H2232" s="6" t="s">
        <v>27</v>
      </c>
      <c r="I2232" s="6" t="s">
        <v>10344</v>
      </c>
      <c r="J2232" s="3"/>
      <c r="K2232" s="8">
        <v>2012.0</v>
      </c>
      <c r="L2232" s="7" t="s">
        <v>30</v>
      </c>
      <c r="M2232" s="6"/>
      <c r="N2232" s="6"/>
      <c r="O2232" s="6"/>
      <c r="P2232" s="6"/>
      <c r="Q2232" s="6"/>
      <c r="R2232" s="6"/>
    </row>
    <row r="2233" ht="15.75" customHeight="1">
      <c r="A2233" s="6" t="s">
        <v>10345</v>
      </c>
      <c r="B2233" s="6" t="s">
        <v>10346</v>
      </c>
      <c r="C2233" s="6"/>
      <c r="D2233" s="6"/>
      <c r="E2233" s="6" t="s">
        <v>10347</v>
      </c>
      <c r="F2233" s="7" t="s">
        <v>10348</v>
      </c>
      <c r="G2233" s="8" t="s">
        <v>108</v>
      </c>
      <c r="H2233" s="6" t="s">
        <v>27</v>
      </c>
      <c r="I2233" s="6" t="s">
        <v>10349</v>
      </c>
      <c r="J2233" s="3"/>
      <c r="K2233" s="8">
        <v>2022.0</v>
      </c>
      <c r="L2233" s="21" t="s">
        <v>30</v>
      </c>
      <c r="M2233" s="6"/>
      <c r="N2233" s="3"/>
      <c r="O2233" s="6"/>
      <c r="P2233" s="3"/>
      <c r="Q2233" s="6"/>
      <c r="R2233" s="3"/>
    </row>
    <row r="2234" ht="15.75" customHeight="1">
      <c r="A2234" s="6" t="s">
        <v>10350</v>
      </c>
      <c r="B2234" s="6" t="s">
        <v>10351</v>
      </c>
      <c r="C2234" s="6"/>
      <c r="D2234" s="6"/>
      <c r="E2234" s="6" t="s">
        <v>10352</v>
      </c>
      <c r="F2234" s="7" t="s">
        <v>10353</v>
      </c>
      <c r="G2234" s="8" t="s">
        <v>108</v>
      </c>
      <c r="H2234" s="6" t="s">
        <v>27</v>
      </c>
      <c r="I2234" s="6" t="s">
        <v>10354</v>
      </c>
      <c r="J2234" s="6" t="s">
        <v>341</v>
      </c>
      <c r="K2234" s="8">
        <v>2022.0</v>
      </c>
      <c r="L2234" s="7" t="s">
        <v>30</v>
      </c>
      <c r="M2234" s="6"/>
      <c r="N2234" s="6"/>
      <c r="O2234" s="6"/>
      <c r="P2234" s="6"/>
      <c r="Q2234" s="6"/>
      <c r="R2234" s="6"/>
    </row>
    <row r="2235" ht="15.75" customHeight="1">
      <c r="A2235" s="6" t="s">
        <v>10355</v>
      </c>
      <c r="B2235" s="6" t="s">
        <v>10356</v>
      </c>
      <c r="C2235" s="6"/>
      <c r="D2235" s="6"/>
      <c r="E2235" s="6" t="s">
        <v>10357</v>
      </c>
      <c r="F2235" s="7" t="s">
        <v>10358</v>
      </c>
      <c r="G2235" s="8" t="s">
        <v>48</v>
      </c>
      <c r="H2235" s="6" t="s">
        <v>27</v>
      </c>
      <c r="I2235" s="6" t="s">
        <v>10359</v>
      </c>
      <c r="J2235" s="6" t="s">
        <v>341</v>
      </c>
      <c r="K2235" s="8">
        <v>2022.0</v>
      </c>
      <c r="L2235" s="7" t="s">
        <v>30</v>
      </c>
      <c r="M2235" s="6"/>
      <c r="N2235" s="6"/>
      <c r="O2235" s="6"/>
      <c r="P2235" s="6"/>
      <c r="Q2235" s="6"/>
      <c r="R2235" s="6"/>
    </row>
    <row r="2236" ht="15.75" customHeight="1">
      <c r="A2236" s="6" t="s">
        <v>10360</v>
      </c>
      <c r="B2236" s="6" t="s">
        <v>10361</v>
      </c>
      <c r="C2236" s="6"/>
      <c r="D2236" s="6"/>
      <c r="E2236" s="6" t="s">
        <v>10362</v>
      </c>
      <c r="F2236" s="7" t="s">
        <v>10363</v>
      </c>
      <c r="G2236" s="8" t="s">
        <v>108</v>
      </c>
      <c r="H2236" s="6" t="s">
        <v>27</v>
      </c>
      <c r="I2236" s="6" t="s">
        <v>10364</v>
      </c>
      <c r="J2236" s="6" t="s">
        <v>341</v>
      </c>
      <c r="K2236" s="8">
        <v>2021.0</v>
      </c>
      <c r="L2236" s="7" t="s">
        <v>30</v>
      </c>
      <c r="M2236" s="14"/>
      <c r="N2236" s="6"/>
      <c r="O2236" s="6"/>
      <c r="P2236" s="6"/>
      <c r="Q2236" s="3"/>
      <c r="R2236" s="3"/>
    </row>
    <row r="2237" ht="15.75" customHeight="1">
      <c r="A2237" s="6" t="s">
        <v>10365</v>
      </c>
      <c r="B2237" s="6" t="s">
        <v>10366</v>
      </c>
      <c r="C2237" s="6"/>
      <c r="D2237" s="6"/>
      <c r="E2237" s="6" t="s">
        <v>10367</v>
      </c>
      <c r="F2237" s="7" t="s">
        <v>10368</v>
      </c>
      <c r="G2237" s="8" t="s">
        <v>108</v>
      </c>
      <c r="H2237" s="6" t="s">
        <v>27</v>
      </c>
      <c r="I2237" s="6" t="s">
        <v>10369</v>
      </c>
      <c r="J2237" s="6" t="s">
        <v>488</v>
      </c>
      <c r="K2237" s="8">
        <v>2017.0</v>
      </c>
      <c r="L2237" s="7" t="s">
        <v>30</v>
      </c>
      <c r="M2237" s="3"/>
      <c r="N2237" s="3"/>
      <c r="O2237" s="6"/>
      <c r="P2237" s="6"/>
      <c r="Q2237" s="6"/>
      <c r="R2237" s="6"/>
    </row>
    <row r="2238" ht="15.75" customHeight="1">
      <c r="A2238" s="4" t="s">
        <v>10370</v>
      </c>
      <c r="B2238" s="4" t="s">
        <v>10371</v>
      </c>
      <c r="C2238" s="3"/>
      <c r="D2238" s="3"/>
      <c r="E2238" s="10" t="s">
        <v>33</v>
      </c>
      <c r="F2238" s="9" t="str">
        <f>"https://doi.org/"&amp;M2238</f>
        <v>https://doi.org/10.1017/S0954579408000242</v>
      </c>
      <c r="G2238" s="10" t="s">
        <v>41</v>
      </c>
      <c r="H2238" s="10" t="s">
        <v>35</v>
      </c>
      <c r="I2238" s="4" t="s">
        <v>5765</v>
      </c>
      <c r="J2238" s="10" t="s">
        <v>33</v>
      </c>
      <c r="K2238" s="10">
        <v>2008.0</v>
      </c>
      <c r="L2238" s="4" t="s">
        <v>33</v>
      </c>
      <c r="M2238" s="4" t="s">
        <v>10372</v>
      </c>
      <c r="N2238" s="11"/>
      <c r="O2238" s="3"/>
      <c r="P2238" s="3"/>
      <c r="Q2238" s="12"/>
      <c r="R2238" s="3"/>
    </row>
    <row r="2239" ht="15.75" customHeight="1">
      <c r="A2239" s="4" t="s">
        <v>10373</v>
      </c>
      <c r="B2239" s="4" t="s">
        <v>10374</v>
      </c>
      <c r="C2239" s="3"/>
      <c r="D2239" s="3"/>
      <c r="E2239" s="4" t="s">
        <v>10375</v>
      </c>
      <c r="F2239" s="9" t="s">
        <v>10376</v>
      </c>
      <c r="G2239" s="4" t="s">
        <v>260</v>
      </c>
      <c r="H2239" s="4" t="s">
        <v>261</v>
      </c>
      <c r="I2239" s="4" t="s">
        <v>262</v>
      </c>
      <c r="J2239" s="4" t="s">
        <v>149</v>
      </c>
      <c r="K2239" s="10">
        <v>2016.0</v>
      </c>
      <c r="L2239" s="3"/>
      <c r="M2239" s="4" t="s">
        <v>263</v>
      </c>
      <c r="N2239" s="3"/>
      <c r="O2239" s="3"/>
      <c r="P2239" s="4" t="s">
        <v>8</v>
      </c>
      <c r="Q2239" s="4" t="s">
        <v>264</v>
      </c>
      <c r="R2239" s="3"/>
    </row>
    <row r="2240" ht="15.75" customHeight="1">
      <c r="A2240" s="6" t="s">
        <v>10377</v>
      </c>
      <c r="B2240" s="6" t="s">
        <v>10378</v>
      </c>
      <c r="C2240" s="6"/>
      <c r="D2240" s="6"/>
      <c r="E2240" s="6" t="s">
        <v>10379</v>
      </c>
      <c r="F2240" s="7" t="s">
        <v>10380</v>
      </c>
      <c r="G2240" s="8" t="s">
        <v>108</v>
      </c>
      <c r="H2240" s="6" t="s">
        <v>27</v>
      </c>
      <c r="I2240" s="6" t="s">
        <v>10381</v>
      </c>
      <c r="J2240" s="6" t="s">
        <v>341</v>
      </c>
      <c r="K2240" s="8">
        <v>2017.0</v>
      </c>
      <c r="L2240" s="7" t="s">
        <v>30</v>
      </c>
      <c r="M2240" s="3"/>
      <c r="N2240" s="3"/>
      <c r="O2240" s="6"/>
      <c r="P2240" s="6"/>
      <c r="Q2240" s="3"/>
      <c r="R2240" s="6"/>
    </row>
    <row r="2241" ht="15.75" customHeight="1">
      <c r="A2241" s="4" t="s">
        <v>10382</v>
      </c>
      <c r="B2241" s="4" t="s">
        <v>10383</v>
      </c>
      <c r="C2241" s="3"/>
      <c r="D2241" s="3"/>
      <c r="E2241" s="4" t="s">
        <v>10384</v>
      </c>
      <c r="F2241" s="9" t="s">
        <v>10385</v>
      </c>
      <c r="G2241" s="4" t="s">
        <v>41</v>
      </c>
      <c r="H2241" s="4" t="s">
        <v>261</v>
      </c>
      <c r="I2241" s="4" t="s">
        <v>2549</v>
      </c>
      <c r="J2241" s="4" t="s">
        <v>341</v>
      </c>
      <c r="K2241" s="10">
        <v>2009.0</v>
      </c>
      <c r="L2241" s="3"/>
      <c r="M2241" s="4" t="s">
        <v>263</v>
      </c>
      <c r="N2241" s="3"/>
      <c r="O2241" s="3"/>
      <c r="P2241" s="4" t="s">
        <v>8</v>
      </c>
      <c r="Q2241" s="18" t="s">
        <v>611</v>
      </c>
      <c r="R2241" s="3"/>
    </row>
    <row r="2242" ht="15.75" customHeight="1">
      <c r="A2242" s="6" t="s">
        <v>10386</v>
      </c>
      <c r="B2242" s="6" t="s">
        <v>10387</v>
      </c>
      <c r="C2242" s="6"/>
      <c r="D2242" s="6"/>
      <c r="E2242" s="6" t="s">
        <v>10388</v>
      </c>
      <c r="F2242" s="7" t="s">
        <v>10389</v>
      </c>
      <c r="G2242" s="8" t="s">
        <v>108</v>
      </c>
      <c r="H2242" s="6" t="s">
        <v>27</v>
      </c>
      <c r="I2242" s="6" t="s">
        <v>10390</v>
      </c>
      <c r="J2242" s="6" t="s">
        <v>29</v>
      </c>
      <c r="K2242" s="8">
        <v>2023.0</v>
      </c>
      <c r="L2242" s="7" t="s">
        <v>30</v>
      </c>
      <c r="M2242" s="6"/>
      <c r="N2242" s="6"/>
      <c r="O2242" s="3"/>
      <c r="P2242" s="3"/>
      <c r="Q2242" s="3"/>
      <c r="R2242" s="6"/>
    </row>
    <row r="2243" ht="15.75" customHeight="1">
      <c r="A2243" s="4" t="s">
        <v>10391</v>
      </c>
      <c r="B2243" s="4" t="s">
        <v>10392</v>
      </c>
      <c r="C2243" s="3"/>
      <c r="D2243" s="3"/>
      <c r="E2243" s="4" t="s">
        <v>33</v>
      </c>
      <c r="F2243" s="9" t="str">
        <f>"https://doi.org/"&amp;M2243</f>
        <v>https://doi.org/10.1016/j.addbeh.2022.107316</v>
      </c>
      <c r="G2243" s="10" t="s">
        <v>58</v>
      </c>
      <c r="H2243" s="10" t="s">
        <v>35</v>
      </c>
      <c r="I2243" s="4" t="s">
        <v>10393</v>
      </c>
      <c r="J2243" s="10" t="s">
        <v>33</v>
      </c>
      <c r="K2243" s="10">
        <v>2022.0</v>
      </c>
      <c r="L2243" s="10" t="s">
        <v>33</v>
      </c>
      <c r="M2243" s="4" t="s">
        <v>10394</v>
      </c>
      <c r="N2243" s="4" t="s">
        <v>10395</v>
      </c>
      <c r="O2243" s="3"/>
      <c r="P2243" s="3"/>
      <c r="Q2243" s="3"/>
      <c r="R2243" s="3"/>
    </row>
    <row r="2244" ht="15.75" customHeight="1">
      <c r="A2244" s="4" t="s">
        <v>10396</v>
      </c>
      <c r="B2244" s="4" t="s">
        <v>10397</v>
      </c>
      <c r="C2244" s="4" t="s">
        <v>10398</v>
      </c>
      <c r="D2244" s="4" t="s">
        <v>10399</v>
      </c>
      <c r="E2244" s="4" t="s">
        <v>10400</v>
      </c>
      <c r="F2244" s="5" t="str">
        <f>HYPERLINK("http://dx.doi.org/10.1016/j.ypmed.2020.106074","http://dx.doi.org/10.1016/j.ypmed.2020.106074")</f>
        <v>http://dx.doi.org/10.1016/j.ypmed.2020.106074</v>
      </c>
      <c r="G2244" s="3"/>
      <c r="H2244" s="3"/>
      <c r="I2244" s="3"/>
      <c r="J2244" s="3"/>
      <c r="K2244" s="3"/>
      <c r="L2244" s="3"/>
      <c r="M2244" s="3"/>
      <c r="N2244" s="3"/>
      <c r="O2244" s="3"/>
      <c r="P2244" s="3"/>
      <c r="Q2244" s="3"/>
      <c r="R2244" s="3"/>
    </row>
    <row r="2245" ht="15.75" customHeight="1">
      <c r="A2245" s="4" t="s">
        <v>10401</v>
      </c>
      <c r="B2245" s="4" t="s">
        <v>10402</v>
      </c>
      <c r="C2245" s="3"/>
      <c r="D2245" s="3"/>
      <c r="E2245" s="4" t="s">
        <v>33</v>
      </c>
      <c r="F2245" s="9" t="str">
        <f>"https://doi.org/"&amp;M2245</f>
        <v>https://doi.org/10.1016/j.drugalcdep.2012.09.009</v>
      </c>
      <c r="G2245" s="10" t="s">
        <v>83</v>
      </c>
      <c r="H2245" s="10" t="s">
        <v>35</v>
      </c>
      <c r="I2245" s="4" t="s">
        <v>976</v>
      </c>
      <c r="J2245" s="10" t="s">
        <v>33</v>
      </c>
      <c r="K2245" s="10">
        <v>2013.0</v>
      </c>
      <c r="L2245" s="3"/>
      <c r="M2245" s="4" t="s">
        <v>10403</v>
      </c>
      <c r="N2245" s="3"/>
      <c r="O2245" s="3"/>
      <c r="P2245" s="3"/>
      <c r="Q2245" s="3"/>
      <c r="R2245" s="3"/>
    </row>
    <row r="2246" ht="15.75" customHeight="1">
      <c r="A2246" s="4" t="s">
        <v>10404</v>
      </c>
      <c r="B2246" s="4" t="s">
        <v>10405</v>
      </c>
      <c r="C2246" s="4" t="s">
        <v>10406</v>
      </c>
      <c r="D2246" s="4" t="s">
        <v>10407</v>
      </c>
      <c r="E2246" s="4" t="s">
        <v>10408</v>
      </c>
      <c r="F2246" s="5" t="str">
        <f>HYPERLINK("http://dx.doi.org/10.3892/etm.2018.6571","http://dx.doi.org/10.3892/etm.2018.6571")</f>
        <v>http://dx.doi.org/10.3892/etm.2018.6571</v>
      </c>
      <c r="G2246" s="3"/>
      <c r="H2246" s="3"/>
      <c r="I2246" s="3"/>
      <c r="J2246" s="3"/>
      <c r="K2246" s="3"/>
      <c r="L2246" s="3"/>
      <c r="M2246" s="3"/>
      <c r="N2246" s="3"/>
      <c r="O2246" s="3"/>
      <c r="P2246" s="3"/>
      <c r="Q2246" s="3"/>
      <c r="R2246" s="3"/>
    </row>
    <row r="2247" ht="15.75" customHeight="1">
      <c r="A2247" s="6" t="s">
        <v>10409</v>
      </c>
      <c r="B2247" s="6" t="s">
        <v>10410</v>
      </c>
      <c r="C2247" s="6"/>
      <c r="D2247" s="6"/>
      <c r="E2247" s="6" t="s">
        <v>10411</v>
      </c>
      <c r="F2247" s="7" t="s">
        <v>10412</v>
      </c>
      <c r="G2247" s="8" t="s">
        <v>108</v>
      </c>
      <c r="H2247" s="6" t="s">
        <v>27</v>
      </c>
      <c r="I2247" s="6" t="s">
        <v>10413</v>
      </c>
      <c r="J2247" s="3"/>
      <c r="K2247" s="8">
        <v>2018.0</v>
      </c>
      <c r="L2247" s="13" t="s">
        <v>30</v>
      </c>
      <c r="M2247" s="6"/>
      <c r="N2247" s="3"/>
      <c r="O2247" s="6"/>
      <c r="P2247" s="6"/>
      <c r="Q2247" s="6"/>
      <c r="R2247" s="6"/>
    </row>
    <row r="2248" ht="15.75" customHeight="1">
      <c r="A2248" s="4" t="s">
        <v>10414</v>
      </c>
      <c r="B2248" s="4" t="s">
        <v>10415</v>
      </c>
      <c r="C2248" s="3" t="s">
        <v>425</v>
      </c>
      <c r="D2248" s="4" t="s">
        <v>10416</v>
      </c>
      <c r="E2248" s="4" t="s">
        <v>10417</v>
      </c>
      <c r="F2248" s="5" t="str">
        <f>HYPERLINK("http://dx.doi.org/10.15288/jsa.1996.57.475","http://dx.doi.org/10.15288/jsa.1996.57.475")</f>
        <v>http://dx.doi.org/10.15288/jsa.1996.57.475</v>
      </c>
      <c r="G2248" s="3"/>
      <c r="H2248" s="3"/>
      <c r="I2248" s="3"/>
      <c r="J2248" s="3"/>
      <c r="K2248" s="3"/>
      <c r="L2248" s="3"/>
      <c r="M2248" s="3"/>
      <c r="N2248" s="3"/>
      <c r="O2248" s="3"/>
      <c r="P2248" s="3"/>
      <c r="Q2248" s="3"/>
      <c r="R2248" s="3"/>
    </row>
    <row r="2249" ht="15.75" customHeight="1">
      <c r="A2249" s="4" t="s">
        <v>10418</v>
      </c>
      <c r="B2249" s="4" t="s">
        <v>10419</v>
      </c>
      <c r="C2249" s="3"/>
      <c r="D2249" s="3"/>
      <c r="E2249" s="10" t="s">
        <v>33</v>
      </c>
      <c r="F2249" s="9" t="str">
        <f t="shared" ref="F2249:F2250" si="20">"https://doi.org/"&amp;M2249</f>
        <v>https://doi.org/10.1016/j.nicl.2019.101652</v>
      </c>
      <c r="G2249" s="10" t="s">
        <v>41</v>
      </c>
      <c r="H2249" s="10" t="s">
        <v>35</v>
      </c>
      <c r="I2249" s="4" t="s">
        <v>10420</v>
      </c>
      <c r="J2249" s="10" t="s">
        <v>33</v>
      </c>
      <c r="K2249" s="10">
        <v>2019.0</v>
      </c>
      <c r="L2249" s="4" t="s">
        <v>33</v>
      </c>
      <c r="M2249" s="4" t="s">
        <v>10421</v>
      </c>
      <c r="N2249" s="11"/>
      <c r="O2249" s="3"/>
      <c r="P2249" s="3"/>
      <c r="Q2249" s="12"/>
      <c r="R2249" s="3"/>
    </row>
    <row r="2250" ht="15.75" customHeight="1">
      <c r="A2250" s="4" t="s">
        <v>10422</v>
      </c>
      <c r="B2250" s="4" t="s">
        <v>10423</v>
      </c>
      <c r="C2250" s="3"/>
      <c r="D2250" s="3"/>
      <c r="E2250" s="10" t="s">
        <v>33</v>
      </c>
      <c r="F2250" s="9" t="str">
        <f t="shared" si="20"/>
        <v>https://doi.org/10.1016/j.drugalcdep.2021.109151</v>
      </c>
      <c r="G2250" s="10" t="s">
        <v>41</v>
      </c>
      <c r="H2250" s="10" t="s">
        <v>35</v>
      </c>
      <c r="I2250" s="4" t="s">
        <v>976</v>
      </c>
      <c r="J2250" s="10" t="s">
        <v>33</v>
      </c>
      <c r="K2250" s="10">
        <v>2021.0</v>
      </c>
      <c r="L2250" s="4" t="s">
        <v>33</v>
      </c>
      <c r="M2250" s="4" t="s">
        <v>10424</v>
      </c>
      <c r="N2250" s="11"/>
      <c r="O2250" s="3"/>
      <c r="P2250" s="3"/>
      <c r="Q2250" s="12"/>
      <c r="R2250" s="3"/>
    </row>
    <row r="2251" ht="15.75" customHeight="1">
      <c r="A2251" s="4" t="s">
        <v>10425</v>
      </c>
      <c r="B2251" s="4" t="s">
        <v>10426</v>
      </c>
      <c r="C2251" s="3" t="s">
        <v>425</v>
      </c>
      <c r="D2251" s="4" t="s">
        <v>10427</v>
      </c>
      <c r="E2251" s="4" t="s">
        <v>10428</v>
      </c>
      <c r="F2251" s="5" t="str">
        <f>HYPERLINK("http://dx.doi.org/10.1371/journal.pone.0178474","http://dx.doi.org/10.1371/journal.pone.0178474")</f>
        <v>http://dx.doi.org/10.1371/journal.pone.0178474</v>
      </c>
      <c r="G2251" s="3"/>
      <c r="H2251" s="3"/>
      <c r="I2251" s="3"/>
      <c r="J2251" s="3"/>
      <c r="K2251" s="3"/>
      <c r="L2251" s="3"/>
      <c r="M2251" s="3"/>
      <c r="N2251" s="3"/>
      <c r="O2251" s="3"/>
      <c r="P2251" s="3"/>
      <c r="Q2251" s="3"/>
      <c r="R2251" s="3"/>
    </row>
    <row r="2252" ht="15.75" customHeight="1">
      <c r="A2252" s="4" t="s">
        <v>10429</v>
      </c>
      <c r="B2252" s="4" t="s">
        <v>10430</v>
      </c>
      <c r="C2252" s="4" t="s">
        <v>10431</v>
      </c>
      <c r="D2252" s="4" t="s">
        <v>10432</v>
      </c>
      <c r="E2252" s="4" t="s">
        <v>10433</v>
      </c>
      <c r="F2252" s="5" t="str">
        <f>HYPERLINK("http://dx.doi.org/10.1196/annals.1369.012","http://dx.doi.org/10.1196/annals.1369.012")</f>
        <v>http://dx.doi.org/10.1196/annals.1369.012</v>
      </c>
      <c r="G2252" s="3"/>
      <c r="H2252" s="3"/>
      <c r="I2252" s="3"/>
      <c r="J2252" s="3"/>
      <c r="K2252" s="3"/>
      <c r="L2252" s="3"/>
      <c r="M2252" s="3"/>
      <c r="N2252" s="3"/>
      <c r="O2252" s="3"/>
      <c r="P2252" s="3"/>
      <c r="Q2252" s="3"/>
      <c r="R2252" s="3"/>
    </row>
    <row r="2253" ht="15.75" customHeight="1">
      <c r="A2253" s="4" t="s">
        <v>10434</v>
      </c>
      <c r="B2253" s="4" t="s">
        <v>10435</v>
      </c>
      <c r="C2253" s="3"/>
      <c r="D2253" s="3"/>
      <c r="E2253" s="4" t="s">
        <v>33</v>
      </c>
      <c r="F2253" s="9" t="str">
        <f>"https://doi.org/"&amp;M2253</f>
        <v>https://doi.org/10.1038/pr.2015.95</v>
      </c>
      <c r="G2253" s="10" t="s">
        <v>34</v>
      </c>
      <c r="H2253" s="10" t="s">
        <v>35</v>
      </c>
      <c r="I2253" s="4" t="s">
        <v>10436</v>
      </c>
      <c r="J2253" s="4" t="s">
        <v>33</v>
      </c>
      <c r="K2253" s="10">
        <v>2015.0</v>
      </c>
      <c r="L2253" s="4" t="s">
        <v>10437</v>
      </c>
      <c r="M2253" s="4" t="s">
        <v>10438</v>
      </c>
      <c r="N2253" s="3"/>
      <c r="O2253" s="3"/>
      <c r="P2253" s="3"/>
      <c r="Q2253" s="3"/>
      <c r="R2253" s="3"/>
    </row>
    <row r="2254" ht="15.75" customHeight="1">
      <c r="A2254" s="4" t="s">
        <v>10439</v>
      </c>
      <c r="B2254" s="4" t="s">
        <v>10440</v>
      </c>
      <c r="C2254" s="4" t="s">
        <v>10441</v>
      </c>
      <c r="D2254" s="4" t="s">
        <v>10442</v>
      </c>
      <c r="E2254" s="4" t="s">
        <v>10443</v>
      </c>
      <c r="F2254" s="5" t="str">
        <f>HYPERLINK("http://dx.doi.org/10.1080/10530789.2019.1598618","http://dx.doi.org/10.1080/10530789.2019.1598618")</f>
        <v>http://dx.doi.org/10.1080/10530789.2019.1598618</v>
      </c>
      <c r="G2254" s="3"/>
      <c r="H2254" s="3"/>
      <c r="I2254" s="3"/>
      <c r="J2254" s="3"/>
      <c r="K2254" s="3"/>
      <c r="L2254" s="3"/>
      <c r="M2254" s="3"/>
      <c r="N2254" s="3"/>
      <c r="O2254" s="3"/>
      <c r="P2254" s="3"/>
      <c r="Q2254" s="3"/>
      <c r="R2254" s="3"/>
    </row>
    <row r="2255" ht="15.75" customHeight="1">
      <c r="A2255" s="4" t="s">
        <v>10444</v>
      </c>
      <c r="B2255" s="4" t="s">
        <v>10445</v>
      </c>
      <c r="C2255" s="3"/>
      <c r="D2255" s="3"/>
      <c r="E2255" s="4" t="s">
        <v>33</v>
      </c>
      <c r="F2255" s="9" t="str">
        <f>"https://doi.org/"&amp;M2255</f>
        <v>https://doi.org/10.4088/JCP.21m14318</v>
      </c>
      <c r="G2255" s="10" t="s">
        <v>48</v>
      </c>
      <c r="H2255" s="10" t="s">
        <v>35</v>
      </c>
      <c r="I2255" s="4" t="s">
        <v>10446</v>
      </c>
      <c r="J2255" s="4" t="s">
        <v>33</v>
      </c>
      <c r="K2255" s="10">
        <v>2022.0</v>
      </c>
      <c r="L2255" s="3" t="s">
        <v>33</v>
      </c>
      <c r="M2255" s="4" t="s">
        <v>10447</v>
      </c>
      <c r="N2255" s="3"/>
      <c r="O2255" s="3"/>
      <c r="P2255" s="3"/>
      <c r="Q2255" s="3"/>
      <c r="R2255" s="3"/>
    </row>
    <row r="2256" ht="15.75" customHeight="1">
      <c r="A2256" s="6" t="s">
        <v>10448</v>
      </c>
      <c r="B2256" s="6" t="s">
        <v>10449</v>
      </c>
      <c r="C2256" s="6"/>
      <c r="D2256" s="6"/>
      <c r="E2256" s="6" t="s">
        <v>10450</v>
      </c>
      <c r="F2256" s="7" t="s">
        <v>10451</v>
      </c>
      <c r="G2256" s="8" t="s">
        <v>41</v>
      </c>
      <c r="H2256" s="6" t="s">
        <v>27</v>
      </c>
      <c r="I2256" s="6" t="s">
        <v>10452</v>
      </c>
      <c r="J2256" s="6" t="s">
        <v>341</v>
      </c>
      <c r="K2256" s="8">
        <v>2016.0</v>
      </c>
      <c r="L2256" s="7" t="s">
        <v>30</v>
      </c>
      <c r="M2256" s="6"/>
      <c r="N2256" s="3"/>
      <c r="O2256" s="3"/>
      <c r="P2256" s="3"/>
      <c r="Q2256" s="3"/>
      <c r="R2256" s="6"/>
    </row>
    <row r="2257" ht="15.75" customHeight="1">
      <c r="A2257" s="4" t="s">
        <v>10453</v>
      </c>
      <c r="B2257" s="4" t="s">
        <v>10454</v>
      </c>
      <c r="C2257" s="4" t="s">
        <v>10455</v>
      </c>
      <c r="D2257" s="4" t="s">
        <v>10456</v>
      </c>
      <c r="E2257" s="4" t="s">
        <v>10457</v>
      </c>
      <c r="F2257" s="5" t="str">
        <f>HYPERLINK("http://dx.doi.org/10.1007/s10964-007-9179-1","http://dx.doi.org/10.1007/s10964-007-9179-1")</f>
        <v>http://dx.doi.org/10.1007/s10964-007-9179-1</v>
      </c>
      <c r="G2257" s="3"/>
      <c r="H2257" s="3"/>
      <c r="I2257" s="3"/>
      <c r="J2257" s="3"/>
      <c r="K2257" s="3"/>
      <c r="L2257" s="3"/>
      <c r="M2257" s="3"/>
      <c r="N2257" s="3"/>
      <c r="O2257" s="3"/>
      <c r="P2257" s="3"/>
      <c r="Q2257" s="3"/>
      <c r="R2257" s="3"/>
    </row>
    <row r="2258" ht="15.75" customHeight="1">
      <c r="A2258" s="6" t="s">
        <v>10458</v>
      </c>
      <c r="B2258" s="6" t="s">
        <v>10459</v>
      </c>
      <c r="C2258" s="6"/>
      <c r="D2258" s="6"/>
      <c r="E2258" s="6" t="s">
        <v>10460</v>
      </c>
      <c r="F2258" s="7" t="s">
        <v>10461</v>
      </c>
      <c r="G2258" s="8" t="s">
        <v>108</v>
      </c>
      <c r="H2258" s="6" t="s">
        <v>27</v>
      </c>
      <c r="I2258" s="6" t="s">
        <v>10462</v>
      </c>
      <c r="J2258" s="6" t="s">
        <v>341</v>
      </c>
      <c r="K2258" s="8">
        <v>2021.0</v>
      </c>
      <c r="L2258" s="13" t="s">
        <v>30</v>
      </c>
      <c r="M2258" s="6"/>
      <c r="N2258" s="6"/>
      <c r="O2258" s="6"/>
      <c r="P2258" s="6"/>
      <c r="Q2258" s="3"/>
      <c r="R2258" s="6"/>
    </row>
    <row r="2259" ht="15.75" customHeight="1">
      <c r="A2259" s="4" t="s">
        <v>10463</v>
      </c>
      <c r="B2259" s="4" t="s">
        <v>10464</v>
      </c>
      <c r="C2259" s="3"/>
      <c r="D2259" s="3"/>
      <c r="E2259" s="4" t="s">
        <v>10465</v>
      </c>
      <c r="F2259" s="9" t="s">
        <v>10466</v>
      </c>
      <c r="G2259" s="4" t="s">
        <v>260</v>
      </c>
      <c r="H2259" s="4" t="s">
        <v>261</v>
      </c>
      <c r="I2259" s="4" t="s">
        <v>5410</v>
      </c>
      <c r="J2259" s="4" t="s">
        <v>488</v>
      </c>
      <c r="K2259" s="10">
        <v>2009.0</v>
      </c>
      <c r="L2259" s="3"/>
      <c r="M2259" s="4" t="s">
        <v>263</v>
      </c>
      <c r="N2259" s="3"/>
      <c r="O2259" s="3"/>
      <c r="P2259" s="4" t="s">
        <v>8</v>
      </c>
      <c r="Q2259" s="4" t="s">
        <v>489</v>
      </c>
      <c r="R2259" s="3"/>
    </row>
    <row r="2260" ht="15.75" customHeight="1">
      <c r="A2260" s="4" t="s">
        <v>10467</v>
      </c>
      <c r="B2260" s="4" t="s">
        <v>10468</v>
      </c>
      <c r="C2260" s="4" t="s">
        <v>10469</v>
      </c>
      <c r="D2260" s="4" t="s">
        <v>10470</v>
      </c>
      <c r="E2260" s="4" t="s">
        <v>10471</v>
      </c>
      <c r="F2260" s="5" t="str">
        <f>HYPERLINK("http://dx.doi.org/10.1007/s10461-020-02781-w","http://dx.doi.org/10.1007/s10461-020-02781-w")</f>
        <v>http://dx.doi.org/10.1007/s10461-020-02781-w</v>
      </c>
      <c r="G2260" s="3"/>
      <c r="H2260" s="3"/>
      <c r="I2260" s="3"/>
      <c r="J2260" s="3"/>
      <c r="K2260" s="3"/>
      <c r="L2260" s="3"/>
      <c r="M2260" s="3"/>
      <c r="N2260" s="3"/>
      <c r="O2260" s="3"/>
      <c r="P2260" s="3"/>
      <c r="Q2260" s="3"/>
      <c r="R2260" s="3"/>
    </row>
    <row r="2261" ht="15.75" customHeight="1">
      <c r="A2261" s="6" t="s">
        <v>10472</v>
      </c>
      <c r="B2261" s="6" t="s">
        <v>10473</v>
      </c>
      <c r="C2261" s="6"/>
      <c r="D2261" s="6"/>
      <c r="E2261" s="6" t="s">
        <v>10474</v>
      </c>
      <c r="F2261" s="7" t="s">
        <v>10475</v>
      </c>
      <c r="G2261" s="8" t="s">
        <v>108</v>
      </c>
      <c r="H2261" s="6" t="s">
        <v>27</v>
      </c>
      <c r="I2261" s="6" t="s">
        <v>10476</v>
      </c>
      <c r="J2261" s="6" t="s">
        <v>341</v>
      </c>
      <c r="K2261" s="8">
        <v>2002.0</v>
      </c>
      <c r="L2261" s="7" t="s">
        <v>30</v>
      </c>
      <c r="M2261" s="3"/>
      <c r="N2261" s="6"/>
      <c r="O2261" s="6"/>
      <c r="P2261" s="3"/>
      <c r="Q2261" s="3"/>
      <c r="R2261" s="3"/>
    </row>
    <row r="2262" ht="15.75" customHeight="1">
      <c r="A2262" s="4" t="s">
        <v>10477</v>
      </c>
      <c r="B2262" s="4" t="s">
        <v>10478</v>
      </c>
      <c r="C2262" s="4" t="s">
        <v>10479</v>
      </c>
      <c r="D2262" s="4" t="s">
        <v>10480</v>
      </c>
      <c r="E2262" s="4" t="s">
        <v>10481</v>
      </c>
      <c r="F2262" s="5" t="str">
        <f>HYPERLINK("http://dx.doi.org/10.1007/s10804-018-9309-x","http://dx.doi.org/10.1007/s10804-018-9309-x")</f>
        <v>http://dx.doi.org/10.1007/s10804-018-9309-x</v>
      </c>
      <c r="G2262" s="3"/>
      <c r="H2262" s="3"/>
      <c r="I2262" s="3"/>
      <c r="J2262" s="3"/>
      <c r="K2262" s="3"/>
      <c r="L2262" s="3"/>
      <c r="M2262" s="3"/>
      <c r="N2262" s="3"/>
      <c r="O2262" s="3"/>
      <c r="P2262" s="3"/>
      <c r="Q2262" s="3"/>
      <c r="R2262" s="3"/>
    </row>
    <row r="2263" ht="15.75" customHeight="1">
      <c r="A2263" s="4" t="s">
        <v>10482</v>
      </c>
      <c r="B2263" s="4" t="s">
        <v>10483</v>
      </c>
      <c r="C2263" s="3"/>
      <c r="D2263" s="3"/>
      <c r="E2263" s="4" t="s">
        <v>33</v>
      </c>
      <c r="F2263" s="9" t="str">
        <f>"https://doi.org/"&amp;M2263</f>
        <v>https://doi.org/10.1016/j.jadohealth.2018.09.026</v>
      </c>
      <c r="G2263" s="10" t="s">
        <v>83</v>
      </c>
      <c r="H2263" s="10" t="s">
        <v>35</v>
      </c>
      <c r="I2263" s="4" t="s">
        <v>4985</v>
      </c>
      <c r="J2263" s="10" t="s">
        <v>33</v>
      </c>
      <c r="K2263" s="10">
        <v>2019.0</v>
      </c>
      <c r="L2263" s="3"/>
      <c r="M2263" s="4" t="s">
        <v>10484</v>
      </c>
      <c r="N2263" s="3"/>
      <c r="O2263" s="3"/>
      <c r="P2263" s="3"/>
      <c r="Q2263" s="3"/>
      <c r="R2263" s="3"/>
    </row>
    <row r="2264" ht="15.75" customHeight="1">
      <c r="A2264" s="4" t="s">
        <v>10485</v>
      </c>
      <c r="B2264" s="4" t="s">
        <v>10486</v>
      </c>
      <c r="C2264" s="3" t="s">
        <v>425</v>
      </c>
      <c r="D2264" s="4" t="s">
        <v>10487</v>
      </c>
      <c r="E2264" s="4" t="s">
        <v>10488</v>
      </c>
      <c r="F2264" s="5" t="str">
        <f>HYPERLINK("http://dx.doi.org/10.1038/s41386-020-00856-9","http://dx.doi.org/10.1038/s41386-020-00856-9")</f>
        <v>http://dx.doi.org/10.1038/s41386-020-00856-9</v>
      </c>
      <c r="G2264" s="3"/>
      <c r="H2264" s="3"/>
      <c r="I2264" s="3"/>
      <c r="J2264" s="3"/>
      <c r="K2264" s="3"/>
      <c r="L2264" s="3"/>
      <c r="M2264" s="3"/>
      <c r="N2264" s="3"/>
      <c r="O2264" s="3"/>
      <c r="P2264" s="3"/>
      <c r="Q2264" s="3"/>
      <c r="R2264" s="3"/>
    </row>
    <row r="2265" ht="15.75" customHeight="1">
      <c r="A2265" s="4" t="s">
        <v>10489</v>
      </c>
      <c r="B2265" s="4" t="s">
        <v>10490</v>
      </c>
      <c r="C2265" s="3"/>
      <c r="D2265" s="3"/>
      <c r="E2265" s="4" t="s">
        <v>33</v>
      </c>
      <c r="F2265" s="9" t="str">
        <f>"https://doi.org/"&amp;M2265</f>
        <v>https://doi.org/10.1093/jurban/jti020</v>
      </c>
      <c r="G2265" s="10" t="s">
        <v>83</v>
      </c>
      <c r="H2265" s="10" t="s">
        <v>35</v>
      </c>
      <c r="I2265" s="4" t="s">
        <v>10491</v>
      </c>
      <c r="J2265" s="10" t="s">
        <v>33</v>
      </c>
      <c r="K2265" s="10">
        <v>2005.0</v>
      </c>
      <c r="L2265" s="3"/>
      <c r="M2265" s="4" t="s">
        <v>10492</v>
      </c>
      <c r="N2265" s="3"/>
      <c r="O2265" s="3"/>
      <c r="P2265" s="3"/>
      <c r="Q2265" s="3"/>
      <c r="R2265" s="3"/>
    </row>
    <row r="2266" ht="15.75" customHeight="1">
      <c r="A2266" s="6" t="s">
        <v>10493</v>
      </c>
      <c r="B2266" s="6" t="s">
        <v>10494</v>
      </c>
      <c r="C2266" s="6"/>
      <c r="D2266" s="6"/>
      <c r="E2266" s="6" t="s">
        <v>10495</v>
      </c>
      <c r="F2266" s="7" t="s">
        <v>10496</v>
      </c>
      <c r="G2266" s="8" t="s">
        <v>108</v>
      </c>
      <c r="H2266" s="6" t="s">
        <v>27</v>
      </c>
      <c r="I2266" s="6" t="s">
        <v>10497</v>
      </c>
      <c r="J2266" s="6" t="s">
        <v>341</v>
      </c>
      <c r="K2266" s="8">
        <v>2021.0</v>
      </c>
      <c r="L2266" s="7" t="s">
        <v>30</v>
      </c>
      <c r="M2266" s="14"/>
      <c r="N2266" s="6"/>
      <c r="O2266" s="6"/>
      <c r="P2266" s="6"/>
      <c r="Q2266" s="3"/>
      <c r="R2266" s="3"/>
    </row>
    <row r="2267" ht="15.75" customHeight="1">
      <c r="A2267" s="4" t="s">
        <v>10498</v>
      </c>
      <c r="B2267" s="4" t="s">
        <v>10499</v>
      </c>
      <c r="C2267" s="3"/>
      <c r="D2267" s="3"/>
      <c r="E2267" s="4" t="s">
        <v>33</v>
      </c>
      <c r="F2267" s="9" t="str">
        <f>"https://doi.org/"&amp;M2267</f>
        <v>https://doi.org/10.1016/j.psychres.2022.115030</v>
      </c>
      <c r="G2267" s="10" t="s">
        <v>48</v>
      </c>
      <c r="H2267" s="10" t="s">
        <v>35</v>
      </c>
      <c r="I2267" s="4" t="s">
        <v>10500</v>
      </c>
      <c r="J2267" s="4" t="s">
        <v>33</v>
      </c>
      <c r="K2267" s="10">
        <v>2023.0</v>
      </c>
      <c r="L2267" s="3" t="s">
        <v>33</v>
      </c>
      <c r="M2267" s="4" t="s">
        <v>10501</v>
      </c>
      <c r="N2267" s="3"/>
      <c r="O2267" s="3"/>
      <c r="P2267" s="3"/>
      <c r="Q2267" s="3"/>
      <c r="R2267" s="3"/>
    </row>
    <row r="2268" ht="15.75" customHeight="1">
      <c r="A2268" s="4" t="s">
        <v>10502</v>
      </c>
      <c r="B2268" s="4" t="s">
        <v>10503</v>
      </c>
      <c r="C2268" s="3" t="s">
        <v>425</v>
      </c>
      <c r="D2268" s="4" t="s">
        <v>10504</v>
      </c>
      <c r="E2268" s="4" t="s">
        <v>10505</v>
      </c>
      <c r="F2268" s="5" t="str">
        <f>HYPERLINK("http://dx.doi.org/10.1017/S0033291707009920","http://dx.doi.org/10.1017/S0033291707009920")</f>
        <v>http://dx.doi.org/10.1017/S0033291707009920</v>
      </c>
      <c r="G2268" s="3"/>
      <c r="H2268" s="3"/>
      <c r="I2268" s="3"/>
      <c r="J2268" s="3"/>
      <c r="K2268" s="3"/>
      <c r="L2268" s="3"/>
      <c r="M2268" s="3"/>
      <c r="N2268" s="3"/>
      <c r="O2268" s="3"/>
      <c r="P2268" s="3"/>
      <c r="Q2268" s="3"/>
      <c r="R2268" s="3"/>
    </row>
    <row r="2269" ht="15.75" customHeight="1">
      <c r="A2269" s="4" t="s">
        <v>10506</v>
      </c>
      <c r="B2269" s="4" t="s">
        <v>10507</v>
      </c>
      <c r="C2269" s="3"/>
      <c r="D2269" s="3"/>
      <c r="E2269" s="4" t="s">
        <v>10508</v>
      </c>
      <c r="F2269" s="3"/>
      <c r="G2269" s="4" t="s">
        <v>260</v>
      </c>
      <c r="H2269" s="4" t="s">
        <v>261</v>
      </c>
      <c r="I2269" s="4" t="s">
        <v>937</v>
      </c>
      <c r="J2269" s="4" t="s">
        <v>938</v>
      </c>
      <c r="K2269" s="10">
        <v>2011.0</v>
      </c>
      <c r="L2269" s="3"/>
      <c r="M2269" s="4" t="s">
        <v>263</v>
      </c>
      <c r="N2269" s="3"/>
      <c r="O2269" s="3"/>
      <c r="P2269" s="4" t="s">
        <v>8</v>
      </c>
      <c r="Q2269" s="4" t="s">
        <v>939</v>
      </c>
      <c r="R2269" s="3"/>
    </row>
    <row r="2270" ht="15.75" customHeight="1">
      <c r="A2270" s="6" t="s">
        <v>10509</v>
      </c>
      <c r="B2270" s="6" t="s">
        <v>10510</v>
      </c>
      <c r="C2270" s="6"/>
      <c r="D2270" s="6"/>
      <c r="E2270" s="6" t="s">
        <v>10511</v>
      </c>
      <c r="F2270" s="7" t="s">
        <v>10512</v>
      </c>
      <c r="G2270" s="8" t="s">
        <v>108</v>
      </c>
      <c r="H2270" s="6" t="s">
        <v>27</v>
      </c>
      <c r="I2270" s="6" t="s">
        <v>10513</v>
      </c>
      <c r="J2270" s="6" t="s">
        <v>29</v>
      </c>
      <c r="K2270" s="8">
        <v>2017.0</v>
      </c>
      <c r="L2270" s="7" t="s">
        <v>30</v>
      </c>
      <c r="M2270" s="6"/>
      <c r="N2270" s="6"/>
      <c r="O2270" s="6"/>
      <c r="P2270" s="6"/>
      <c r="Q2270" s="6"/>
      <c r="R2270" s="6"/>
    </row>
    <row r="2271" ht="15.75" customHeight="1">
      <c r="A2271" s="6" t="s">
        <v>10514</v>
      </c>
      <c r="B2271" s="6" t="s">
        <v>10515</v>
      </c>
      <c r="C2271" s="6"/>
      <c r="D2271" s="6"/>
      <c r="E2271" s="6" t="s">
        <v>10516</v>
      </c>
      <c r="F2271" s="7" t="s">
        <v>4440</v>
      </c>
      <c r="G2271" s="8" t="s">
        <v>108</v>
      </c>
      <c r="H2271" s="6" t="s">
        <v>27</v>
      </c>
      <c r="I2271" s="6" t="s">
        <v>10517</v>
      </c>
      <c r="J2271" s="6" t="s">
        <v>149</v>
      </c>
      <c r="K2271" s="8">
        <v>2022.0</v>
      </c>
      <c r="L2271" s="7" t="s">
        <v>30</v>
      </c>
      <c r="M2271" s="6"/>
      <c r="N2271" s="6"/>
      <c r="O2271" s="3"/>
      <c r="P2271" s="3"/>
      <c r="Q2271" s="3"/>
      <c r="R2271" s="3"/>
    </row>
    <row r="2272" ht="15.75" customHeight="1">
      <c r="A2272" s="6" t="s">
        <v>10518</v>
      </c>
      <c r="B2272" s="6" t="s">
        <v>10519</v>
      </c>
      <c r="C2272" s="6"/>
      <c r="D2272" s="6"/>
      <c r="E2272" s="6" t="s">
        <v>10520</v>
      </c>
      <c r="F2272" s="7" t="s">
        <v>10521</v>
      </c>
      <c r="G2272" s="8" t="s">
        <v>108</v>
      </c>
      <c r="H2272" s="6" t="s">
        <v>27</v>
      </c>
      <c r="I2272" s="6" t="s">
        <v>10522</v>
      </c>
      <c r="J2272" s="6" t="s">
        <v>149</v>
      </c>
      <c r="K2272" s="8">
        <v>2023.0</v>
      </c>
      <c r="L2272" s="7" t="s">
        <v>30</v>
      </c>
      <c r="M2272" s="3"/>
      <c r="N2272" s="3"/>
      <c r="O2272" s="3"/>
      <c r="P2272" s="3"/>
      <c r="Q2272" s="3"/>
      <c r="R2272" s="3"/>
    </row>
    <row r="2273" ht="15.75" customHeight="1">
      <c r="A2273" s="6" t="s">
        <v>10523</v>
      </c>
      <c r="B2273" s="6" t="s">
        <v>10524</v>
      </c>
      <c r="C2273" s="6"/>
      <c r="D2273" s="6"/>
      <c r="E2273" s="6" t="s">
        <v>10525</v>
      </c>
      <c r="F2273" s="7" t="s">
        <v>10526</v>
      </c>
      <c r="G2273" s="8" t="s">
        <v>108</v>
      </c>
      <c r="H2273" s="6" t="s">
        <v>27</v>
      </c>
      <c r="I2273" s="6" t="s">
        <v>10527</v>
      </c>
      <c r="J2273" s="3"/>
      <c r="K2273" s="8">
        <v>2016.0</v>
      </c>
      <c r="L2273" s="7" t="s">
        <v>30</v>
      </c>
      <c r="M2273" s="3"/>
      <c r="N2273" s="3"/>
      <c r="O2273" s="6"/>
      <c r="P2273" s="3"/>
      <c r="Q2273" s="3"/>
      <c r="R2273" s="3"/>
    </row>
    <row r="2274" ht="15.75" customHeight="1">
      <c r="A2274" s="4" t="s">
        <v>10528</v>
      </c>
      <c r="B2274" s="4" t="s">
        <v>10529</v>
      </c>
      <c r="C2274" s="4" t="s">
        <v>10530</v>
      </c>
      <c r="D2274" s="4" t="s">
        <v>10531</v>
      </c>
      <c r="E2274" s="4" t="s">
        <v>10532</v>
      </c>
      <c r="F2274" s="5" t="str">
        <f>HYPERLINK("http://dx.doi.org/10.1097/QAD.0000000000002551","http://dx.doi.org/10.1097/QAD.0000000000002551")</f>
        <v>http://dx.doi.org/10.1097/QAD.0000000000002551</v>
      </c>
      <c r="G2274" s="3"/>
      <c r="H2274" s="3"/>
      <c r="I2274" s="3"/>
      <c r="J2274" s="3"/>
      <c r="K2274" s="3"/>
      <c r="L2274" s="3"/>
      <c r="M2274" s="3"/>
      <c r="N2274" s="3"/>
      <c r="O2274" s="3"/>
      <c r="P2274" s="3"/>
      <c r="Q2274" s="3"/>
      <c r="R2274" s="3"/>
    </row>
    <row r="2275" ht="15.75" customHeight="1">
      <c r="A2275" s="4" t="s">
        <v>10533</v>
      </c>
      <c r="B2275" s="4" t="s">
        <v>10534</v>
      </c>
      <c r="C2275" s="3"/>
      <c r="D2275" s="3"/>
      <c r="E2275" s="4" t="s">
        <v>33</v>
      </c>
      <c r="F2275" s="9" t="str">
        <f>"https://doi.org/"&amp;M2275</f>
        <v>https://doi.org/10.1093/jurban/jti025</v>
      </c>
      <c r="G2275" s="10" t="s">
        <v>83</v>
      </c>
      <c r="H2275" s="10" t="s">
        <v>35</v>
      </c>
      <c r="I2275" s="4" t="s">
        <v>10491</v>
      </c>
      <c r="J2275" s="10" t="s">
        <v>33</v>
      </c>
      <c r="K2275" s="10">
        <v>2005.0</v>
      </c>
      <c r="L2275" s="3"/>
      <c r="M2275" s="4" t="s">
        <v>10535</v>
      </c>
      <c r="N2275" s="3"/>
      <c r="O2275" s="3"/>
      <c r="P2275" s="3"/>
      <c r="Q2275" s="3"/>
      <c r="R2275" s="3"/>
    </row>
    <row r="2276" ht="15.75" customHeight="1">
      <c r="A2276" s="6" t="s">
        <v>10536</v>
      </c>
      <c r="B2276" s="6" t="s">
        <v>10537</v>
      </c>
      <c r="C2276" s="6"/>
      <c r="D2276" s="6"/>
      <c r="E2276" s="6" t="s">
        <v>10538</v>
      </c>
      <c r="F2276" s="7" t="s">
        <v>10539</v>
      </c>
      <c r="G2276" s="8" t="s">
        <v>108</v>
      </c>
      <c r="H2276" s="6" t="s">
        <v>27</v>
      </c>
      <c r="I2276" s="6" t="s">
        <v>10540</v>
      </c>
      <c r="J2276" s="6" t="s">
        <v>341</v>
      </c>
      <c r="K2276" s="8">
        <v>2004.0</v>
      </c>
      <c r="L2276" s="7" t="s">
        <v>30</v>
      </c>
      <c r="M2276" s="6"/>
      <c r="N2276" s="3"/>
      <c r="O2276" s="3"/>
      <c r="P2276" s="3"/>
      <c r="Q2276" s="3"/>
      <c r="R2276" s="3"/>
    </row>
    <row r="2277" ht="15.75" customHeight="1">
      <c r="A2277" s="6" t="s">
        <v>10541</v>
      </c>
      <c r="B2277" s="6" t="s">
        <v>10542</v>
      </c>
      <c r="C2277" s="6"/>
      <c r="D2277" s="6"/>
      <c r="E2277" s="6" t="s">
        <v>10543</v>
      </c>
      <c r="F2277" s="7" t="s">
        <v>10544</v>
      </c>
      <c r="G2277" s="8" t="s">
        <v>108</v>
      </c>
      <c r="H2277" s="6" t="s">
        <v>27</v>
      </c>
      <c r="I2277" s="6" t="s">
        <v>10545</v>
      </c>
      <c r="J2277" s="3"/>
      <c r="K2277" s="8">
        <v>2022.0</v>
      </c>
      <c r="L2277" s="19" t="s">
        <v>30</v>
      </c>
      <c r="M2277" s="6"/>
      <c r="N2277" s="6"/>
      <c r="O2277" s="6"/>
      <c r="P2277" s="3"/>
      <c r="Q2277" s="6"/>
      <c r="R2277" s="3"/>
    </row>
    <row r="2278" ht="15.75" customHeight="1">
      <c r="A2278" s="6" t="s">
        <v>10546</v>
      </c>
      <c r="B2278" s="6" t="s">
        <v>10547</v>
      </c>
      <c r="C2278" s="6"/>
      <c r="D2278" s="6"/>
      <c r="E2278" s="6" t="s">
        <v>10548</v>
      </c>
      <c r="F2278" s="7" t="s">
        <v>10549</v>
      </c>
      <c r="G2278" s="8" t="s">
        <v>108</v>
      </c>
      <c r="H2278" s="6" t="s">
        <v>27</v>
      </c>
      <c r="I2278" s="6" t="s">
        <v>10550</v>
      </c>
      <c r="J2278" s="3"/>
      <c r="K2278" s="8">
        <v>2018.0</v>
      </c>
      <c r="L2278" s="7" t="s">
        <v>30</v>
      </c>
      <c r="M2278" s="3"/>
      <c r="N2278" s="3"/>
      <c r="O2278" s="6"/>
      <c r="P2278" s="6"/>
      <c r="Q2278" s="6"/>
      <c r="R2278" s="6"/>
    </row>
    <row r="2279" ht="15.75" customHeight="1">
      <c r="A2279" s="4" t="s">
        <v>10551</v>
      </c>
      <c r="B2279" s="4" t="s">
        <v>10552</v>
      </c>
      <c r="C2279" s="3" t="s">
        <v>425</v>
      </c>
      <c r="D2279" s="4" t="s">
        <v>10553</v>
      </c>
      <c r="E2279" s="4" t="s">
        <v>10554</v>
      </c>
      <c r="F2279" s="5" t="str">
        <f>HYPERLINK("http://dx.doi.org/10.1080/09540120120063197","http://dx.doi.org/10.1080/09540120120063197")</f>
        <v>http://dx.doi.org/10.1080/09540120120063197</v>
      </c>
      <c r="G2279" s="3"/>
      <c r="H2279" s="3"/>
      <c r="I2279" s="3"/>
      <c r="J2279" s="3"/>
      <c r="K2279" s="3"/>
      <c r="L2279" s="3"/>
      <c r="M2279" s="3"/>
      <c r="N2279" s="3"/>
      <c r="O2279" s="3"/>
      <c r="P2279" s="3"/>
      <c r="Q2279" s="3"/>
      <c r="R2279" s="3"/>
    </row>
    <row r="2280" ht="15.75" customHeight="1">
      <c r="A2280" s="4" t="s">
        <v>10555</v>
      </c>
      <c r="B2280" s="4" t="s">
        <v>10556</v>
      </c>
      <c r="C2280" s="3"/>
      <c r="D2280" s="3"/>
      <c r="E2280" s="10" t="s">
        <v>33</v>
      </c>
      <c r="F2280" s="9" t="str">
        <f>"https://doi.org/"&amp;M2280</f>
        <v>https://doi.org/10.1111/j.1748-1716.1974.tb05638.x</v>
      </c>
      <c r="G2280" s="10" t="s">
        <v>41</v>
      </c>
      <c r="H2280" s="10" t="s">
        <v>35</v>
      </c>
      <c r="I2280" s="4" t="s">
        <v>10557</v>
      </c>
      <c r="J2280" s="10" t="s">
        <v>33</v>
      </c>
      <c r="K2280" s="10">
        <v>1974.0</v>
      </c>
      <c r="L2280" s="4" t="s">
        <v>33</v>
      </c>
      <c r="M2280" s="4" t="s">
        <v>10558</v>
      </c>
      <c r="N2280" s="11"/>
      <c r="O2280" s="3"/>
      <c r="P2280" s="3"/>
      <c r="Q2280" s="12"/>
      <c r="R2280" s="3"/>
    </row>
    <row r="2281" ht="15.75" customHeight="1">
      <c r="A2281" s="4" t="s">
        <v>10559</v>
      </c>
      <c r="B2281" s="4" t="s">
        <v>10560</v>
      </c>
      <c r="C2281" s="3"/>
      <c r="D2281" s="3"/>
      <c r="E2281" s="4" t="s">
        <v>10561</v>
      </c>
      <c r="F2281" s="9" t="s">
        <v>10562</v>
      </c>
      <c r="G2281" s="4" t="s">
        <v>41</v>
      </c>
      <c r="H2281" s="4" t="s">
        <v>261</v>
      </c>
      <c r="I2281" s="4" t="s">
        <v>10563</v>
      </c>
      <c r="J2281" s="4" t="s">
        <v>341</v>
      </c>
      <c r="K2281" s="10">
        <v>2009.0</v>
      </c>
      <c r="L2281" s="3"/>
      <c r="M2281" s="4" t="s">
        <v>263</v>
      </c>
      <c r="N2281" s="3"/>
      <c r="O2281" s="3"/>
      <c r="P2281" s="4" t="s">
        <v>8</v>
      </c>
      <c r="Q2281" s="18" t="s">
        <v>611</v>
      </c>
      <c r="R2281" s="3"/>
    </row>
    <row r="2282" ht="15.75" customHeight="1">
      <c r="A2282" s="6" t="s">
        <v>10564</v>
      </c>
      <c r="B2282" s="6" t="s">
        <v>10565</v>
      </c>
      <c r="C2282" s="6"/>
      <c r="D2282" s="6"/>
      <c r="E2282" s="6" t="s">
        <v>10566</v>
      </c>
      <c r="F2282" s="7" t="s">
        <v>10567</v>
      </c>
      <c r="G2282" s="8" t="s">
        <v>108</v>
      </c>
      <c r="H2282" s="6" t="s">
        <v>27</v>
      </c>
      <c r="I2282" s="6" t="s">
        <v>10568</v>
      </c>
      <c r="J2282" s="6" t="s">
        <v>231</v>
      </c>
      <c r="K2282" s="8">
        <v>2020.0</v>
      </c>
      <c r="L2282" s="13" t="s">
        <v>30</v>
      </c>
      <c r="M2282" s="6"/>
      <c r="N2282" s="3"/>
      <c r="O2282" s="3"/>
      <c r="P2282" s="6"/>
      <c r="Q2282" s="6"/>
      <c r="R2282" s="6"/>
    </row>
    <row r="2283" ht="15.75" customHeight="1">
      <c r="A2283" s="6" t="s">
        <v>10569</v>
      </c>
      <c r="B2283" s="6" t="s">
        <v>10570</v>
      </c>
      <c r="C2283" s="6"/>
      <c r="D2283" s="6"/>
      <c r="E2283" s="6" t="s">
        <v>10571</v>
      </c>
      <c r="F2283" s="3"/>
      <c r="G2283" s="8" t="s">
        <v>214</v>
      </c>
      <c r="H2283" s="6" t="s">
        <v>27</v>
      </c>
      <c r="I2283" s="6" t="s">
        <v>10572</v>
      </c>
      <c r="J2283" s="3"/>
      <c r="K2283" s="8">
        <v>2012.0</v>
      </c>
      <c r="L2283" s="7" t="s">
        <v>30</v>
      </c>
      <c r="M2283" s="3"/>
      <c r="N2283" s="3"/>
      <c r="O2283" s="3"/>
      <c r="P2283" s="3"/>
      <c r="Q2283" s="3"/>
      <c r="R2283" s="3"/>
    </row>
    <row r="2284" ht="15.75" customHeight="1">
      <c r="A2284" s="6" t="s">
        <v>10573</v>
      </c>
      <c r="B2284" s="6" t="s">
        <v>10574</v>
      </c>
      <c r="C2284" s="6"/>
      <c r="D2284" s="6"/>
      <c r="E2284" s="6" t="s">
        <v>10575</v>
      </c>
      <c r="F2284" s="3"/>
      <c r="G2284" s="8" t="s">
        <v>108</v>
      </c>
      <c r="H2284" s="6" t="s">
        <v>27</v>
      </c>
      <c r="I2284" s="6" t="s">
        <v>10576</v>
      </c>
      <c r="J2284" s="6" t="s">
        <v>29</v>
      </c>
      <c r="K2284" s="8">
        <v>1992.0</v>
      </c>
      <c r="L2284" s="7" t="s">
        <v>30</v>
      </c>
      <c r="M2284" s="3"/>
      <c r="N2284" s="3"/>
      <c r="O2284" s="3"/>
      <c r="P2284" s="3"/>
      <c r="Q2284" s="3"/>
      <c r="R2284" s="3"/>
    </row>
    <row r="2285" ht="15.75" customHeight="1">
      <c r="A2285" s="4" t="s">
        <v>10577</v>
      </c>
      <c r="B2285" s="4" t="s">
        <v>10578</v>
      </c>
      <c r="C2285" s="3"/>
      <c r="D2285" s="3"/>
      <c r="E2285" s="4" t="s">
        <v>10579</v>
      </c>
      <c r="F2285" s="9" t="s">
        <v>10580</v>
      </c>
      <c r="G2285" s="4" t="s">
        <v>260</v>
      </c>
      <c r="H2285" s="4" t="s">
        <v>261</v>
      </c>
      <c r="I2285" s="4" t="s">
        <v>370</v>
      </c>
      <c r="J2285" s="4" t="s">
        <v>341</v>
      </c>
      <c r="K2285" s="10">
        <v>2004.0</v>
      </c>
      <c r="L2285" s="3"/>
      <c r="M2285" s="4" t="s">
        <v>263</v>
      </c>
      <c r="N2285" s="3"/>
      <c r="O2285" s="3"/>
      <c r="P2285" s="4" t="s">
        <v>8</v>
      </c>
      <c r="Q2285" s="4" t="s">
        <v>577</v>
      </c>
      <c r="R2285" s="3"/>
    </row>
    <row r="2286" ht="15.75" customHeight="1">
      <c r="A2286" s="6" t="s">
        <v>10581</v>
      </c>
      <c r="B2286" s="6" t="s">
        <v>10582</v>
      </c>
      <c r="C2286" s="6"/>
      <c r="D2286" s="6"/>
      <c r="E2286" s="6" t="s">
        <v>10583</v>
      </c>
      <c r="F2286" s="3"/>
      <c r="G2286" s="8" t="s">
        <v>108</v>
      </c>
      <c r="H2286" s="6" t="s">
        <v>27</v>
      </c>
      <c r="I2286" s="6" t="s">
        <v>10584</v>
      </c>
      <c r="J2286" s="6" t="s">
        <v>149</v>
      </c>
      <c r="K2286" s="8">
        <v>2017.0</v>
      </c>
      <c r="L2286" s="7" t="s">
        <v>30</v>
      </c>
      <c r="M2286" s="3"/>
      <c r="N2286" s="3"/>
      <c r="O2286" s="3"/>
      <c r="P2286" s="3"/>
      <c r="Q2286" s="3"/>
      <c r="R2286" s="3"/>
    </row>
    <row r="2287" ht="15.75" customHeight="1">
      <c r="A2287" s="6" t="s">
        <v>10585</v>
      </c>
      <c r="B2287" s="6" t="s">
        <v>10586</v>
      </c>
      <c r="C2287" s="6"/>
      <c r="D2287" s="6"/>
      <c r="E2287" s="6" t="s">
        <v>10587</v>
      </c>
      <c r="F2287" s="7" t="s">
        <v>10588</v>
      </c>
      <c r="G2287" s="8" t="s">
        <v>108</v>
      </c>
      <c r="H2287" s="6" t="s">
        <v>27</v>
      </c>
      <c r="I2287" s="6" t="s">
        <v>10589</v>
      </c>
      <c r="J2287" s="6" t="s">
        <v>29</v>
      </c>
      <c r="K2287" s="8">
        <v>2010.0</v>
      </c>
      <c r="L2287" s="7" t="s">
        <v>30</v>
      </c>
      <c r="M2287" s="6"/>
      <c r="N2287" s="6"/>
      <c r="O2287" s="3"/>
      <c r="P2287" s="3"/>
      <c r="Q2287" s="3"/>
      <c r="R2287" s="3"/>
    </row>
    <row r="2288" ht="15.75" customHeight="1">
      <c r="A2288" s="4" t="s">
        <v>10590</v>
      </c>
      <c r="B2288" s="4" t="s">
        <v>10591</v>
      </c>
      <c r="C2288" s="4" t="s">
        <v>10592</v>
      </c>
      <c r="D2288" s="4" t="s">
        <v>10593</v>
      </c>
      <c r="E2288" s="4" t="s">
        <v>10594</v>
      </c>
      <c r="F2288" s="5" t="str">
        <f>HYPERLINK("http://dx.doi.org/10.1016/j.jsat.2007.08.002","http://dx.doi.org/10.1016/j.jsat.2007.08.002")</f>
        <v>http://dx.doi.org/10.1016/j.jsat.2007.08.002</v>
      </c>
      <c r="G2288" s="3"/>
      <c r="H2288" s="3"/>
      <c r="I2288" s="3"/>
      <c r="J2288" s="3"/>
      <c r="K2288" s="3"/>
      <c r="L2288" s="3"/>
      <c r="M2288" s="3"/>
      <c r="N2288" s="3"/>
      <c r="O2288" s="3"/>
      <c r="P2288" s="3"/>
      <c r="Q2288" s="3"/>
      <c r="R2288" s="3"/>
    </row>
    <row r="2289" ht="15.75" customHeight="1">
      <c r="A2289" s="6" t="s">
        <v>10595</v>
      </c>
      <c r="B2289" s="6" t="s">
        <v>10596</v>
      </c>
      <c r="C2289" s="6"/>
      <c r="D2289" s="6"/>
      <c r="E2289" s="6" t="s">
        <v>10597</v>
      </c>
      <c r="F2289" s="7" t="s">
        <v>10598</v>
      </c>
      <c r="G2289" s="8" t="s">
        <v>108</v>
      </c>
      <c r="H2289" s="6" t="s">
        <v>27</v>
      </c>
      <c r="I2289" s="6" t="s">
        <v>10599</v>
      </c>
      <c r="J2289" s="6" t="s">
        <v>29</v>
      </c>
      <c r="K2289" s="8">
        <v>2023.0</v>
      </c>
      <c r="L2289" s="7" t="s">
        <v>30</v>
      </c>
      <c r="M2289" s="6"/>
      <c r="N2289" s="3"/>
      <c r="O2289" s="6"/>
      <c r="P2289" s="6"/>
      <c r="Q2289" s="3"/>
      <c r="R2289" s="6"/>
    </row>
    <row r="2290" ht="15.75" customHeight="1">
      <c r="A2290" s="4" t="s">
        <v>10600</v>
      </c>
      <c r="B2290" s="4" t="s">
        <v>10601</v>
      </c>
      <c r="C2290" s="3"/>
      <c r="D2290" s="3"/>
      <c r="E2290" s="4" t="s">
        <v>33</v>
      </c>
      <c r="F2290" s="9" t="str">
        <f>"https://doi.org/"&amp;M2290</f>
        <v>https://doi.org/10.1001/jamapsychiatry.2023.0393</v>
      </c>
      <c r="G2290" s="10" t="s">
        <v>48</v>
      </c>
      <c r="H2290" s="10" t="s">
        <v>35</v>
      </c>
      <c r="I2290" s="4" t="s">
        <v>10602</v>
      </c>
      <c r="J2290" s="4" t="s">
        <v>33</v>
      </c>
      <c r="K2290" s="10">
        <v>2023.0</v>
      </c>
      <c r="L2290" s="3" t="s">
        <v>33</v>
      </c>
      <c r="M2290" s="4" t="s">
        <v>10603</v>
      </c>
      <c r="N2290" s="3"/>
      <c r="O2290" s="3"/>
      <c r="P2290" s="3"/>
      <c r="Q2290" s="3"/>
      <c r="R2290" s="3"/>
    </row>
    <row r="2291" ht="15.75" customHeight="1">
      <c r="A2291" s="4" t="s">
        <v>10604</v>
      </c>
      <c r="B2291" s="4" t="s">
        <v>10605</v>
      </c>
      <c r="C2291" s="3" t="s">
        <v>425</v>
      </c>
      <c r="D2291" s="4" t="s">
        <v>10606</v>
      </c>
      <c r="E2291" s="4" t="s">
        <v>10607</v>
      </c>
      <c r="F2291" s="5" t="str">
        <f>HYPERLINK("http://dx.doi.org/10.1038/s41598-018-24933-8","http://dx.doi.org/10.1038/s41598-018-24933-8")</f>
        <v>http://dx.doi.org/10.1038/s41598-018-24933-8</v>
      </c>
      <c r="G2291" s="3"/>
      <c r="H2291" s="3"/>
      <c r="I2291" s="3"/>
      <c r="J2291" s="3"/>
      <c r="K2291" s="3"/>
      <c r="L2291" s="3"/>
      <c r="M2291" s="3"/>
      <c r="N2291" s="3"/>
      <c r="O2291" s="3"/>
      <c r="P2291" s="3"/>
      <c r="Q2291" s="3"/>
      <c r="R2291" s="3"/>
    </row>
    <row r="2292" ht="15.75" customHeight="1">
      <c r="A2292" s="6" t="s">
        <v>10608</v>
      </c>
      <c r="B2292" s="6" t="s">
        <v>10609</v>
      </c>
      <c r="C2292" s="6"/>
      <c r="D2292" s="6"/>
      <c r="E2292" s="6" t="s">
        <v>10610</v>
      </c>
      <c r="F2292" s="3"/>
      <c r="G2292" s="8" t="s">
        <v>48</v>
      </c>
      <c r="H2292" s="6" t="s">
        <v>27</v>
      </c>
      <c r="I2292" s="6" t="s">
        <v>10611</v>
      </c>
      <c r="J2292" s="3"/>
      <c r="K2292" s="8">
        <v>1995.0</v>
      </c>
      <c r="L2292" s="7" t="s">
        <v>30</v>
      </c>
      <c r="M2292" s="3"/>
      <c r="N2292" s="3"/>
      <c r="O2292" s="6"/>
      <c r="P2292" s="3"/>
      <c r="Q2292" s="6"/>
      <c r="R2292" s="3"/>
    </row>
    <row r="2293" ht="15.75" customHeight="1">
      <c r="A2293" s="6" t="s">
        <v>3911</v>
      </c>
      <c r="B2293" s="6" t="s">
        <v>10612</v>
      </c>
      <c r="C2293" s="6"/>
      <c r="D2293" s="6"/>
      <c r="E2293" s="6" t="s">
        <v>10613</v>
      </c>
      <c r="F2293" s="7" t="s">
        <v>10614</v>
      </c>
      <c r="G2293" s="8" t="s">
        <v>108</v>
      </c>
      <c r="H2293" s="6" t="s">
        <v>27</v>
      </c>
      <c r="I2293" s="6" t="s">
        <v>10615</v>
      </c>
      <c r="J2293" s="6"/>
      <c r="K2293" s="8">
        <v>2013.0</v>
      </c>
      <c r="L2293" s="7" t="s">
        <v>30</v>
      </c>
      <c r="M2293" s="3"/>
      <c r="N2293" s="3"/>
      <c r="O2293" s="3"/>
      <c r="P2293" s="3"/>
      <c r="Q2293" s="3"/>
      <c r="R2293" s="3"/>
    </row>
    <row r="2294" ht="15.75" customHeight="1">
      <c r="A2294" s="6" t="s">
        <v>10616</v>
      </c>
      <c r="B2294" s="6" t="s">
        <v>10617</v>
      </c>
      <c r="C2294" s="6"/>
      <c r="D2294" s="6"/>
      <c r="E2294" s="6" t="s">
        <v>10618</v>
      </c>
      <c r="F2294" s="7" t="s">
        <v>10619</v>
      </c>
      <c r="G2294" s="8" t="s">
        <v>48</v>
      </c>
      <c r="H2294" s="6" t="s">
        <v>27</v>
      </c>
      <c r="I2294" s="6" t="s">
        <v>10620</v>
      </c>
      <c r="J2294" s="6" t="s">
        <v>29</v>
      </c>
      <c r="K2294" s="8">
        <v>2022.0</v>
      </c>
      <c r="L2294" s="7" t="s">
        <v>30</v>
      </c>
      <c r="M2294" s="6"/>
      <c r="N2294" s="6"/>
      <c r="O2294" s="6"/>
      <c r="P2294" s="6"/>
      <c r="Q2294" s="6"/>
      <c r="R2294" s="6"/>
    </row>
    <row r="2295" ht="15.75" customHeight="1">
      <c r="A2295" s="6" t="s">
        <v>10621</v>
      </c>
      <c r="B2295" s="6" t="s">
        <v>10622</v>
      </c>
      <c r="C2295" s="6"/>
      <c r="D2295" s="6"/>
      <c r="E2295" s="6" t="s">
        <v>10623</v>
      </c>
      <c r="F2295" s="3"/>
      <c r="G2295" s="8" t="s">
        <v>108</v>
      </c>
      <c r="H2295" s="6" t="s">
        <v>27</v>
      </c>
      <c r="I2295" s="6" t="s">
        <v>10624</v>
      </c>
      <c r="J2295" s="6"/>
      <c r="K2295" s="8">
        <v>2011.0</v>
      </c>
      <c r="L2295" s="7" t="s">
        <v>30</v>
      </c>
      <c r="M2295" s="3"/>
      <c r="N2295" s="3"/>
      <c r="O2295" s="3"/>
      <c r="P2295" s="3"/>
      <c r="Q2295" s="3"/>
      <c r="R2295" s="3"/>
    </row>
    <row r="2296" ht="15.75" customHeight="1">
      <c r="A2296" s="6" t="s">
        <v>10625</v>
      </c>
      <c r="B2296" s="6" t="s">
        <v>10626</v>
      </c>
      <c r="C2296" s="6"/>
      <c r="D2296" s="6"/>
      <c r="E2296" s="6" t="s">
        <v>10627</v>
      </c>
      <c r="F2296" s="7" t="s">
        <v>912</v>
      </c>
      <c r="G2296" s="8" t="s">
        <v>48</v>
      </c>
      <c r="H2296" s="6" t="s">
        <v>27</v>
      </c>
      <c r="I2296" s="6" t="s">
        <v>10628</v>
      </c>
      <c r="J2296" s="6" t="s">
        <v>149</v>
      </c>
      <c r="K2296" s="8">
        <v>2020.0</v>
      </c>
      <c r="L2296" s="7" t="s">
        <v>30</v>
      </c>
      <c r="M2296" s="15"/>
      <c r="N2296" s="3"/>
      <c r="O2296" s="6"/>
      <c r="P2296" s="6"/>
      <c r="Q2296" s="6"/>
      <c r="R2296" s="3"/>
    </row>
    <row r="2297" ht="15.75" customHeight="1">
      <c r="A2297" s="4" t="s">
        <v>10629</v>
      </c>
      <c r="B2297" s="4" t="s">
        <v>10630</v>
      </c>
      <c r="C2297" s="3"/>
      <c r="D2297" s="3"/>
      <c r="E2297" s="4" t="s">
        <v>10631</v>
      </c>
      <c r="F2297" s="9" t="s">
        <v>10632</v>
      </c>
      <c r="G2297" s="4" t="s">
        <v>54</v>
      </c>
      <c r="H2297" s="4" t="s">
        <v>261</v>
      </c>
      <c r="I2297" s="4" t="s">
        <v>776</v>
      </c>
      <c r="J2297" s="4" t="s">
        <v>295</v>
      </c>
      <c r="K2297" s="10">
        <v>2007.0</v>
      </c>
      <c r="L2297" s="3"/>
      <c r="M2297" s="4" t="s">
        <v>263</v>
      </c>
      <c r="N2297" s="3"/>
      <c r="O2297" s="3"/>
      <c r="P2297" s="4" t="s">
        <v>8</v>
      </c>
      <c r="Q2297" s="4" t="s">
        <v>695</v>
      </c>
      <c r="R2297" s="3"/>
    </row>
    <row r="2298" ht="15.75" customHeight="1">
      <c r="A2298" s="6" t="s">
        <v>10633</v>
      </c>
      <c r="B2298" s="6" t="s">
        <v>10634</v>
      </c>
      <c r="C2298" s="6"/>
      <c r="D2298" s="6"/>
      <c r="E2298" s="6" t="s">
        <v>10635</v>
      </c>
      <c r="F2298" s="7" t="s">
        <v>10636</v>
      </c>
      <c r="G2298" s="8" t="s">
        <v>108</v>
      </c>
      <c r="H2298" s="6" t="s">
        <v>27</v>
      </c>
      <c r="I2298" s="6" t="s">
        <v>10637</v>
      </c>
      <c r="J2298" s="3"/>
      <c r="K2298" s="8">
        <v>2018.0</v>
      </c>
      <c r="L2298" s="21" t="s">
        <v>30</v>
      </c>
      <c r="M2298" s="3"/>
      <c r="N2298" s="3"/>
      <c r="O2298" s="6"/>
      <c r="P2298" s="6"/>
      <c r="Q2298" s="6"/>
      <c r="R2298" s="6"/>
    </row>
    <row r="2299" ht="15.75" customHeight="1">
      <c r="A2299" s="6" t="s">
        <v>10638</v>
      </c>
      <c r="B2299" s="6" t="s">
        <v>10639</v>
      </c>
      <c r="C2299" s="6"/>
      <c r="D2299" s="6"/>
      <c r="E2299" s="6" t="s">
        <v>10640</v>
      </c>
      <c r="F2299" s="7" t="s">
        <v>10641</v>
      </c>
      <c r="G2299" s="8" t="s">
        <v>108</v>
      </c>
      <c r="H2299" s="6" t="s">
        <v>27</v>
      </c>
      <c r="I2299" s="6" t="s">
        <v>10642</v>
      </c>
      <c r="J2299" s="3"/>
      <c r="K2299" s="8">
        <v>2018.0</v>
      </c>
      <c r="L2299" s="21" t="s">
        <v>30</v>
      </c>
      <c r="M2299" s="3"/>
      <c r="N2299" s="3"/>
      <c r="O2299" s="6"/>
      <c r="P2299" s="6"/>
      <c r="Q2299" s="6"/>
      <c r="R2299" s="6"/>
    </row>
    <row r="2300" ht="15.75" customHeight="1">
      <c r="A2300" s="6" t="s">
        <v>10643</v>
      </c>
      <c r="B2300" s="6" t="s">
        <v>10644</v>
      </c>
      <c r="C2300" s="6"/>
      <c r="D2300" s="6"/>
      <c r="E2300" s="6" t="s">
        <v>10645</v>
      </c>
      <c r="F2300" s="7" t="s">
        <v>4571</v>
      </c>
      <c r="G2300" s="8" t="s">
        <v>108</v>
      </c>
      <c r="H2300" s="6" t="s">
        <v>27</v>
      </c>
      <c r="I2300" s="6" t="s">
        <v>10646</v>
      </c>
      <c r="J2300" s="6" t="s">
        <v>149</v>
      </c>
      <c r="K2300" s="8">
        <v>2016.0</v>
      </c>
      <c r="L2300" s="7" t="s">
        <v>30</v>
      </c>
      <c r="M2300" s="3"/>
      <c r="N2300" s="3"/>
      <c r="O2300" s="6"/>
      <c r="P2300" s="3"/>
      <c r="Q2300" s="3"/>
      <c r="R2300" s="3"/>
    </row>
    <row r="2301" ht="15.75" customHeight="1">
      <c r="A2301" s="4" t="s">
        <v>10647</v>
      </c>
      <c r="B2301" s="4" t="s">
        <v>10648</v>
      </c>
      <c r="C2301" s="3"/>
      <c r="D2301" s="3"/>
      <c r="E2301" s="4" t="s">
        <v>10649</v>
      </c>
      <c r="F2301" s="9" t="s">
        <v>10650</v>
      </c>
      <c r="G2301" s="4" t="s">
        <v>48</v>
      </c>
      <c r="H2301" s="4" t="s">
        <v>261</v>
      </c>
      <c r="I2301" s="4" t="s">
        <v>1882</v>
      </c>
      <c r="J2301" s="4" t="s">
        <v>149</v>
      </c>
      <c r="K2301" s="10">
        <v>2017.0</v>
      </c>
      <c r="L2301" s="3"/>
      <c r="M2301" s="4" t="s">
        <v>263</v>
      </c>
      <c r="N2301" s="3"/>
      <c r="O2301" s="3"/>
      <c r="P2301" s="4" t="s">
        <v>8</v>
      </c>
      <c r="Q2301" s="4" t="s">
        <v>264</v>
      </c>
      <c r="R2301" s="3"/>
    </row>
    <row r="2302" ht="15.75" customHeight="1">
      <c r="A2302" s="6" t="s">
        <v>10651</v>
      </c>
      <c r="B2302" s="6" t="s">
        <v>10652</v>
      </c>
      <c r="C2302" s="6"/>
      <c r="D2302" s="6"/>
      <c r="E2302" s="6" t="s">
        <v>10653</v>
      </c>
      <c r="F2302" s="7" t="s">
        <v>10654</v>
      </c>
      <c r="G2302" s="8" t="s">
        <v>48</v>
      </c>
      <c r="H2302" s="6" t="s">
        <v>27</v>
      </c>
      <c r="I2302" s="6" t="s">
        <v>10655</v>
      </c>
      <c r="J2302" s="6" t="s">
        <v>341</v>
      </c>
      <c r="K2302" s="8">
        <v>2019.0</v>
      </c>
      <c r="L2302" s="7" t="s">
        <v>30</v>
      </c>
      <c r="M2302" s="3"/>
      <c r="N2302" s="6"/>
      <c r="O2302" s="6"/>
      <c r="P2302" s="6"/>
      <c r="Q2302" s="6"/>
      <c r="R2302" s="6"/>
    </row>
    <row r="2303" ht="15.75" customHeight="1">
      <c r="A2303" s="6" t="s">
        <v>10656</v>
      </c>
      <c r="B2303" s="6" t="s">
        <v>10657</v>
      </c>
      <c r="C2303" s="6"/>
      <c r="D2303" s="6"/>
      <c r="E2303" s="6" t="s">
        <v>10658</v>
      </c>
      <c r="F2303" s="7" t="s">
        <v>10659</v>
      </c>
      <c r="G2303" s="8" t="s">
        <v>108</v>
      </c>
      <c r="H2303" s="6" t="s">
        <v>27</v>
      </c>
      <c r="I2303" s="6" t="s">
        <v>10660</v>
      </c>
      <c r="J2303" s="6" t="s">
        <v>1466</v>
      </c>
      <c r="K2303" s="8">
        <v>2021.0</v>
      </c>
      <c r="L2303" s="7" t="s">
        <v>30</v>
      </c>
      <c r="M2303" s="14"/>
      <c r="N2303" s="6"/>
      <c r="O2303" s="6"/>
      <c r="P2303" s="6"/>
      <c r="Q2303" s="3"/>
      <c r="R2303" s="3"/>
    </row>
    <row r="2304" ht="15.75" customHeight="1">
      <c r="A2304" s="6" t="s">
        <v>10661</v>
      </c>
      <c r="B2304" s="6" t="s">
        <v>10662</v>
      </c>
      <c r="C2304" s="6"/>
      <c r="D2304" s="6"/>
      <c r="E2304" s="6" t="s">
        <v>10663</v>
      </c>
      <c r="F2304" s="7" t="s">
        <v>10664</v>
      </c>
      <c r="G2304" s="8" t="s">
        <v>41</v>
      </c>
      <c r="H2304" s="6" t="s">
        <v>27</v>
      </c>
      <c r="I2304" s="6" t="s">
        <v>10665</v>
      </c>
      <c r="J2304" s="6" t="s">
        <v>1793</v>
      </c>
      <c r="K2304" s="8">
        <v>2022.0</v>
      </c>
      <c r="L2304" s="7" t="s">
        <v>30</v>
      </c>
      <c r="M2304" s="6"/>
      <c r="N2304" s="3"/>
      <c r="O2304" s="3"/>
      <c r="P2304" s="3"/>
      <c r="Q2304" s="3"/>
      <c r="R2304" s="6"/>
    </row>
    <row r="2305" ht="15.75" customHeight="1">
      <c r="A2305" s="6" t="s">
        <v>10666</v>
      </c>
      <c r="B2305" s="6" t="s">
        <v>10667</v>
      </c>
      <c r="C2305" s="6"/>
      <c r="D2305" s="6"/>
      <c r="E2305" s="6" t="s">
        <v>10668</v>
      </c>
      <c r="F2305" s="7" t="s">
        <v>10669</v>
      </c>
      <c r="G2305" s="8" t="s">
        <v>108</v>
      </c>
      <c r="H2305" s="6" t="s">
        <v>27</v>
      </c>
      <c r="I2305" s="6" t="s">
        <v>10670</v>
      </c>
      <c r="J2305" s="3"/>
      <c r="K2305" s="8">
        <v>2018.0</v>
      </c>
      <c r="L2305" s="7" t="s">
        <v>30</v>
      </c>
      <c r="M2305" s="6"/>
      <c r="N2305" s="6"/>
      <c r="O2305" s="6"/>
      <c r="P2305" s="6"/>
      <c r="Q2305" s="6"/>
      <c r="R2305" s="6"/>
    </row>
    <row r="2306" ht="15.75" customHeight="1">
      <c r="A2306" s="6" t="s">
        <v>10671</v>
      </c>
      <c r="B2306" s="6" t="s">
        <v>10672</v>
      </c>
      <c r="C2306" s="6"/>
      <c r="D2306" s="6"/>
      <c r="E2306" s="6" t="s">
        <v>10673</v>
      </c>
      <c r="F2306" s="7" t="s">
        <v>10674</v>
      </c>
      <c r="G2306" s="8" t="s">
        <v>108</v>
      </c>
      <c r="H2306" s="6" t="s">
        <v>27</v>
      </c>
      <c r="I2306" s="6" t="s">
        <v>10675</v>
      </c>
      <c r="J2306" s="6" t="s">
        <v>231</v>
      </c>
      <c r="K2306" s="8">
        <v>2023.0</v>
      </c>
      <c r="L2306" s="7" t="s">
        <v>30</v>
      </c>
      <c r="M2306" s="3"/>
      <c r="N2306" s="6"/>
      <c r="O2306" s="6"/>
      <c r="P2306" s="3"/>
      <c r="Q2306" s="3"/>
      <c r="R2306" s="3"/>
    </row>
    <row r="2307" ht="15.75" customHeight="1">
      <c r="A2307" s="6" t="s">
        <v>10676</v>
      </c>
      <c r="B2307" s="6" t="s">
        <v>10677</v>
      </c>
      <c r="C2307" s="6"/>
      <c r="D2307" s="6"/>
      <c r="E2307" s="6" t="s">
        <v>10678</v>
      </c>
      <c r="F2307" s="7" t="s">
        <v>10679</v>
      </c>
      <c r="G2307" s="8" t="s">
        <v>108</v>
      </c>
      <c r="H2307" s="6" t="s">
        <v>27</v>
      </c>
      <c r="I2307" s="6" t="s">
        <v>10680</v>
      </c>
      <c r="J2307" s="6" t="s">
        <v>10681</v>
      </c>
      <c r="K2307" s="8">
        <v>2021.0</v>
      </c>
      <c r="L2307" s="7" t="s">
        <v>30</v>
      </c>
      <c r="M2307" s="6"/>
      <c r="N2307" s="6"/>
      <c r="O2307" s="6"/>
      <c r="P2307" s="6"/>
      <c r="Q2307" s="6"/>
      <c r="R2307" s="6"/>
    </row>
    <row r="2308" ht="15.75" customHeight="1">
      <c r="A2308" s="6" t="s">
        <v>10682</v>
      </c>
      <c r="B2308" s="6" t="s">
        <v>10683</v>
      </c>
      <c r="C2308" s="6"/>
      <c r="D2308" s="6"/>
      <c r="E2308" s="6" t="s">
        <v>10684</v>
      </c>
      <c r="F2308" s="7" t="s">
        <v>10685</v>
      </c>
      <c r="G2308" s="8" t="s">
        <v>41</v>
      </c>
      <c r="H2308" s="6" t="s">
        <v>27</v>
      </c>
      <c r="I2308" s="6" t="s">
        <v>10686</v>
      </c>
      <c r="J2308" s="6" t="s">
        <v>149</v>
      </c>
      <c r="K2308" s="8">
        <v>2017.0</v>
      </c>
      <c r="L2308" s="7" t="s">
        <v>30</v>
      </c>
      <c r="M2308" s="6"/>
      <c r="N2308" s="6"/>
      <c r="O2308" s="6"/>
      <c r="P2308" s="6"/>
      <c r="Q2308" s="6"/>
      <c r="R2308" s="6"/>
    </row>
    <row r="2309" ht="15.75" customHeight="1">
      <c r="A2309" s="4" t="s">
        <v>10687</v>
      </c>
      <c r="B2309" s="4" t="s">
        <v>10688</v>
      </c>
      <c r="C2309" s="3"/>
      <c r="D2309" s="3"/>
      <c r="E2309" s="4" t="s">
        <v>10689</v>
      </c>
      <c r="F2309" s="9" t="s">
        <v>10690</v>
      </c>
      <c r="G2309" s="4" t="s">
        <v>260</v>
      </c>
      <c r="H2309" s="4" t="s">
        <v>261</v>
      </c>
      <c r="I2309" s="4" t="s">
        <v>262</v>
      </c>
      <c r="J2309" s="4" t="s">
        <v>149</v>
      </c>
      <c r="K2309" s="10">
        <v>2016.0</v>
      </c>
      <c r="L2309" s="3"/>
      <c r="M2309" s="4" t="s">
        <v>263</v>
      </c>
      <c r="N2309" s="3"/>
      <c r="O2309" s="3"/>
      <c r="P2309" s="4" t="s">
        <v>8</v>
      </c>
      <c r="Q2309" s="4" t="s">
        <v>264</v>
      </c>
      <c r="R2309" s="3"/>
    </row>
    <row r="2310" ht="15.75" customHeight="1">
      <c r="A2310" s="4" t="s">
        <v>10691</v>
      </c>
      <c r="B2310" s="4" t="s">
        <v>10692</v>
      </c>
      <c r="C2310" s="3"/>
      <c r="D2310" s="3"/>
      <c r="E2310" s="4" t="s">
        <v>10693</v>
      </c>
      <c r="F2310" s="9" t="s">
        <v>10694</v>
      </c>
      <c r="G2310" s="4" t="s">
        <v>26</v>
      </c>
      <c r="H2310" s="4" t="s">
        <v>261</v>
      </c>
      <c r="I2310" s="4" t="s">
        <v>10695</v>
      </c>
      <c r="J2310" s="4" t="s">
        <v>341</v>
      </c>
      <c r="K2310" s="10">
        <v>2017.0</v>
      </c>
      <c r="L2310" s="3"/>
      <c r="M2310" s="4" t="s">
        <v>263</v>
      </c>
      <c r="N2310" s="3"/>
      <c r="O2310" s="3"/>
      <c r="P2310" s="4" t="s">
        <v>8</v>
      </c>
      <c r="Q2310" s="4" t="s">
        <v>611</v>
      </c>
      <c r="R2310" s="3"/>
    </row>
    <row r="2311" ht="15.75" customHeight="1">
      <c r="A2311" s="6" t="s">
        <v>10696</v>
      </c>
      <c r="B2311" s="6" t="s">
        <v>10697</v>
      </c>
      <c r="C2311" s="6"/>
      <c r="D2311" s="6"/>
      <c r="E2311" s="6" t="s">
        <v>10698</v>
      </c>
      <c r="F2311" s="7" t="s">
        <v>10699</v>
      </c>
      <c r="G2311" s="8" t="s">
        <v>108</v>
      </c>
      <c r="H2311" s="6" t="s">
        <v>27</v>
      </c>
      <c r="I2311" s="6" t="s">
        <v>10700</v>
      </c>
      <c r="J2311" s="6"/>
      <c r="K2311" s="8">
        <v>2013.0</v>
      </c>
      <c r="L2311" s="7" t="s">
        <v>30</v>
      </c>
      <c r="M2311" s="3"/>
      <c r="N2311" s="3"/>
      <c r="O2311" s="3"/>
      <c r="P2311" s="3"/>
      <c r="Q2311" s="3"/>
      <c r="R2311" s="6"/>
    </row>
    <row r="2312" ht="15.75" customHeight="1">
      <c r="A2312" s="4" t="s">
        <v>10701</v>
      </c>
      <c r="B2312" s="4" t="s">
        <v>10702</v>
      </c>
      <c r="C2312" s="3"/>
      <c r="D2312" s="3"/>
      <c r="E2312" s="4" t="s">
        <v>33</v>
      </c>
      <c r="F2312" s="9" t="str">
        <f>"https://doi.org/"&amp;M2312</f>
        <v>https://doi.org/10.1213/01.ANE.0000160529.95019.E6</v>
      </c>
      <c r="G2312" s="10" t="s">
        <v>48</v>
      </c>
      <c r="H2312" s="10" t="s">
        <v>35</v>
      </c>
      <c r="I2312" s="4" t="s">
        <v>10703</v>
      </c>
      <c r="J2312" s="4" t="s">
        <v>33</v>
      </c>
      <c r="K2312" s="10">
        <v>2005.0</v>
      </c>
      <c r="L2312" s="3" t="s">
        <v>33</v>
      </c>
      <c r="M2312" s="4" t="s">
        <v>10704</v>
      </c>
      <c r="N2312" s="3"/>
      <c r="O2312" s="3"/>
      <c r="P2312" s="3"/>
      <c r="Q2312" s="3"/>
      <c r="R2312" s="3"/>
    </row>
    <row r="2313" ht="15.75" customHeight="1">
      <c r="A2313" s="6" t="s">
        <v>10705</v>
      </c>
      <c r="B2313" s="6" t="s">
        <v>10706</v>
      </c>
      <c r="C2313" s="6"/>
      <c r="D2313" s="6"/>
      <c r="E2313" s="6" t="s">
        <v>10707</v>
      </c>
      <c r="F2313" s="7" t="s">
        <v>10708</v>
      </c>
      <c r="G2313" s="8" t="s">
        <v>48</v>
      </c>
      <c r="H2313" s="6" t="s">
        <v>27</v>
      </c>
      <c r="I2313" s="6" t="s">
        <v>10709</v>
      </c>
      <c r="J2313" s="6" t="s">
        <v>29</v>
      </c>
      <c r="K2313" s="8">
        <v>2021.0</v>
      </c>
      <c r="L2313" s="7" t="s">
        <v>30</v>
      </c>
      <c r="M2313" s="6"/>
      <c r="N2313" s="6"/>
      <c r="O2313" s="6"/>
      <c r="P2313" s="6"/>
      <c r="Q2313" s="6"/>
      <c r="R2313" s="6"/>
    </row>
    <row r="2314" ht="15.75" customHeight="1">
      <c r="A2314" s="4" t="s">
        <v>10710</v>
      </c>
      <c r="B2314" s="4" t="s">
        <v>10711</v>
      </c>
      <c r="C2314" s="3"/>
      <c r="D2314" s="3"/>
      <c r="E2314" s="4" t="s">
        <v>10712</v>
      </c>
      <c r="F2314" s="3"/>
      <c r="G2314" s="4" t="s">
        <v>48</v>
      </c>
      <c r="H2314" s="4" t="s">
        <v>261</v>
      </c>
      <c r="I2314" s="4" t="s">
        <v>3210</v>
      </c>
      <c r="J2314" s="4" t="s">
        <v>295</v>
      </c>
      <c r="K2314" s="10">
        <v>2018.0</v>
      </c>
      <c r="L2314" s="3"/>
      <c r="M2314" s="4" t="s">
        <v>263</v>
      </c>
      <c r="N2314" s="3"/>
      <c r="O2314" s="3"/>
      <c r="P2314" s="4" t="s">
        <v>8</v>
      </c>
      <c r="Q2314" s="4" t="s">
        <v>1684</v>
      </c>
      <c r="R2314" s="3"/>
    </row>
    <row r="2315" ht="15.75" customHeight="1">
      <c r="A2315" s="4" t="s">
        <v>10713</v>
      </c>
      <c r="B2315" s="4" t="s">
        <v>10714</v>
      </c>
      <c r="C2315" s="4" t="s">
        <v>10715</v>
      </c>
      <c r="D2315" s="4" t="s">
        <v>10716</v>
      </c>
      <c r="E2315" s="4" t="s">
        <v>10717</v>
      </c>
      <c r="F2315" s="5" t="str">
        <f>HYPERLINK("http://dx.doi.org/10.7895/ijadr.275","http://dx.doi.org/10.7895/ijadr.275")</f>
        <v>http://dx.doi.org/10.7895/ijadr.275</v>
      </c>
      <c r="G2315" s="3"/>
      <c r="H2315" s="3"/>
      <c r="I2315" s="3"/>
      <c r="J2315" s="3"/>
      <c r="K2315" s="3"/>
      <c r="L2315" s="3"/>
      <c r="M2315" s="3"/>
      <c r="N2315" s="3"/>
      <c r="O2315" s="3"/>
      <c r="P2315" s="3"/>
      <c r="Q2315" s="3"/>
      <c r="R2315" s="3"/>
    </row>
    <row r="2316" ht="15.75" customHeight="1">
      <c r="A2316" s="6" t="s">
        <v>10718</v>
      </c>
      <c r="B2316" s="6" t="s">
        <v>10719</v>
      </c>
      <c r="C2316" s="6"/>
      <c r="D2316" s="6"/>
      <c r="E2316" s="6" t="s">
        <v>10720</v>
      </c>
      <c r="F2316" s="3"/>
      <c r="G2316" s="8" t="s">
        <v>214</v>
      </c>
      <c r="H2316" s="6" t="s">
        <v>27</v>
      </c>
      <c r="I2316" s="6" t="s">
        <v>10721</v>
      </c>
      <c r="J2316" s="6" t="s">
        <v>29</v>
      </c>
      <c r="K2316" s="8">
        <v>2008.0</v>
      </c>
      <c r="L2316" s="7" t="s">
        <v>30</v>
      </c>
      <c r="M2316" s="3"/>
      <c r="N2316" s="3"/>
      <c r="O2316" s="3"/>
      <c r="P2316" s="6"/>
      <c r="Q2316" s="3"/>
      <c r="R2316" s="3"/>
    </row>
    <row r="2317" ht="15.75" customHeight="1">
      <c r="A2317" s="6" t="s">
        <v>10722</v>
      </c>
      <c r="B2317" s="6" t="s">
        <v>10723</v>
      </c>
      <c r="C2317" s="6"/>
      <c r="D2317" s="6"/>
      <c r="E2317" s="6" t="s">
        <v>10724</v>
      </c>
      <c r="F2317" s="7" t="s">
        <v>10725</v>
      </c>
      <c r="G2317" s="8" t="s">
        <v>108</v>
      </c>
      <c r="H2317" s="6" t="s">
        <v>27</v>
      </c>
      <c r="I2317" s="6" t="s">
        <v>10726</v>
      </c>
      <c r="J2317" s="3"/>
      <c r="K2317" s="8">
        <v>2018.0</v>
      </c>
      <c r="L2317" s="21" t="s">
        <v>30</v>
      </c>
      <c r="M2317" s="6"/>
      <c r="N2317" s="6"/>
      <c r="O2317" s="6"/>
      <c r="P2317" s="6"/>
      <c r="Q2317" s="6"/>
      <c r="R2317" s="6"/>
    </row>
    <row r="2318" ht="15.75" customHeight="1">
      <c r="A2318" s="6" t="s">
        <v>10727</v>
      </c>
      <c r="B2318" s="6" t="s">
        <v>10728</v>
      </c>
      <c r="C2318" s="6"/>
      <c r="D2318" s="6"/>
      <c r="E2318" s="6" t="s">
        <v>10729</v>
      </c>
      <c r="F2318" s="7" t="s">
        <v>10730</v>
      </c>
      <c r="G2318" s="8" t="s">
        <v>108</v>
      </c>
      <c r="H2318" s="6" t="s">
        <v>27</v>
      </c>
      <c r="I2318" s="6" t="s">
        <v>10731</v>
      </c>
      <c r="J2318" s="6" t="s">
        <v>341</v>
      </c>
      <c r="K2318" s="8">
        <v>2016.0</v>
      </c>
      <c r="L2318" s="7" t="s">
        <v>30</v>
      </c>
      <c r="M2318" s="6"/>
      <c r="N2318" s="6"/>
      <c r="O2318" s="6"/>
      <c r="P2318" s="6"/>
      <c r="Q2318" s="6"/>
      <c r="R2318" s="6"/>
    </row>
    <row r="2319" ht="15.75" customHeight="1">
      <c r="A2319" s="6" t="s">
        <v>10732</v>
      </c>
      <c r="B2319" s="6" t="s">
        <v>10733</v>
      </c>
      <c r="C2319" s="6"/>
      <c r="D2319" s="6"/>
      <c r="E2319" s="6" t="s">
        <v>10734</v>
      </c>
      <c r="F2319" s="7" t="s">
        <v>10735</v>
      </c>
      <c r="G2319" s="8" t="s">
        <v>48</v>
      </c>
      <c r="H2319" s="6" t="s">
        <v>27</v>
      </c>
      <c r="I2319" s="6" t="s">
        <v>10736</v>
      </c>
      <c r="J2319" s="6" t="s">
        <v>341</v>
      </c>
      <c r="K2319" s="8">
        <v>2020.0</v>
      </c>
      <c r="L2319" s="7" t="s">
        <v>30</v>
      </c>
      <c r="M2319" s="6"/>
      <c r="N2319" s="6"/>
      <c r="O2319" s="6"/>
      <c r="P2319" s="6"/>
      <c r="Q2319" s="3"/>
      <c r="R2319" s="3"/>
    </row>
    <row r="2320" ht="15.75" customHeight="1">
      <c r="A2320" s="6" t="s">
        <v>10737</v>
      </c>
      <c r="B2320" s="6" t="s">
        <v>10738</v>
      </c>
      <c r="C2320" s="6"/>
      <c r="D2320" s="6"/>
      <c r="E2320" s="6" t="s">
        <v>10739</v>
      </c>
      <c r="F2320" s="3"/>
      <c r="G2320" s="8" t="s">
        <v>108</v>
      </c>
      <c r="H2320" s="6" t="s">
        <v>27</v>
      </c>
      <c r="I2320" s="6" t="s">
        <v>10740</v>
      </c>
      <c r="J2320" s="6" t="s">
        <v>149</v>
      </c>
      <c r="K2320" s="8">
        <v>2021.0</v>
      </c>
      <c r="L2320" s="13" t="s">
        <v>30</v>
      </c>
      <c r="M2320" s="3"/>
      <c r="N2320" s="3"/>
      <c r="O2320" s="3"/>
      <c r="P2320" s="3"/>
      <c r="Q2320" s="3"/>
      <c r="R2320" s="3"/>
    </row>
    <row r="2321" ht="15.75" customHeight="1">
      <c r="A2321" s="4" t="s">
        <v>10741</v>
      </c>
      <c r="B2321" s="4" t="s">
        <v>10742</v>
      </c>
      <c r="C2321" s="3"/>
      <c r="D2321" s="3"/>
      <c r="E2321" s="4" t="s">
        <v>10743</v>
      </c>
      <c r="F2321" s="9" t="s">
        <v>10744</v>
      </c>
      <c r="G2321" s="4" t="s">
        <v>41</v>
      </c>
      <c r="H2321" s="4" t="s">
        <v>261</v>
      </c>
      <c r="I2321" s="4" t="s">
        <v>8103</v>
      </c>
      <c r="J2321" s="4" t="s">
        <v>341</v>
      </c>
      <c r="K2321" s="10">
        <v>2021.0</v>
      </c>
      <c r="L2321" s="3"/>
      <c r="M2321" s="4" t="s">
        <v>263</v>
      </c>
      <c r="N2321" s="3"/>
      <c r="O2321" s="3"/>
      <c r="P2321" s="4" t="s">
        <v>8</v>
      </c>
      <c r="Q2321" s="18" t="s">
        <v>371</v>
      </c>
      <c r="R2321" s="3"/>
    </row>
    <row r="2322" ht="15.75" customHeight="1">
      <c r="A2322" s="6" t="s">
        <v>10745</v>
      </c>
      <c r="B2322" s="6" t="s">
        <v>10746</v>
      </c>
      <c r="C2322" s="6"/>
      <c r="D2322" s="6"/>
      <c r="E2322" s="6" t="s">
        <v>10747</v>
      </c>
      <c r="F2322" s="7" t="s">
        <v>10748</v>
      </c>
      <c r="G2322" s="8" t="s">
        <v>108</v>
      </c>
      <c r="H2322" s="6" t="s">
        <v>27</v>
      </c>
      <c r="I2322" s="6" t="s">
        <v>10749</v>
      </c>
      <c r="J2322" s="6" t="s">
        <v>545</v>
      </c>
      <c r="K2322" s="8">
        <v>2014.0</v>
      </c>
      <c r="L2322" s="7" t="s">
        <v>30</v>
      </c>
      <c r="M2322" s="6"/>
      <c r="N2322" s="6"/>
      <c r="O2322" s="3"/>
      <c r="P2322" s="3"/>
      <c r="Q2322" s="3"/>
      <c r="R2322" s="3"/>
    </row>
    <row r="2323" ht="15.75" customHeight="1">
      <c r="A2323" s="4" t="s">
        <v>10750</v>
      </c>
      <c r="B2323" s="4" t="s">
        <v>10751</v>
      </c>
      <c r="C2323" s="3"/>
      <c r="D2323" s="3"/>
      <c r="E2323" s="4" t="s">
        <v>33</v>
      </c>
      <c r="F2323" s="9" t="str">
        <f>"https://doi.org/"&amp;M2323</f>
        <v>https://doi.org/10.1081/ja-200049356</v>
      </c>
      <c r="G2323" s="10" t="s">
        <v>83</v>
      </c>
      <c r="H2323" s="10" t="s">
        <v>35</v>
      </c>
      <c r="I2323" s="4" t="s">
        <v>3557</v>
      </c>
      <c r="J2323" s="10" t="s">
        <v>33</v>
      </c>
      <c r="K2323" s="10">
        <v>2005.0</v>
      </c>
      <c r="L2323" s="3"/>
      <c r="M2323" s="4" t="s">
        <v>10752</v>
      </c>
      <c r="N2323" s="3"/>
      <c r="O2323" s="3"/>
      <c r="P2323" s="3"/>
      <c r="Q2323" s="3"/>
      <c r="R2323" s="3"/>
    </row>
    <row r="2324" ht="15.75" customHeight="1">
      <c r="A2324" s="6" t="s">
        <v>10753</v>
      </c>
      <c r="B2324" s="6" t="s">
        <v>10754</v>
      </c>
      <c r="C2324" s="6"/>
      <c r="D2324" s="6"/>
      <c r="E2324" s="6" t="s">
        <v>10755</v>
      </c>
      <c r="F2324" s="3"/>
      <c r="G2324" s="8" t="s">
        <v>108</v>
      </c>
      <c r="H2324" s="6" t="s">
        <v>27</v>
      </c>
      <c r="I2324" s="6" t="s">
        <v>10756</v>
      </c>
      <c r="J2324" s="3"/>
      <c r="K2324" s="8">
        <v>2016.0</v>
      </c>
      <c r="L2324" s="7" t="s">
        <v>30</v>
      </c>
      <c r="M2324" s="3"/>
      <c r="N2324" s="3"/>
      <c r="O2324" s="3"/>
      <c r="P2324" s="3"/>
      <c r="Q2324" s="3"/>
      <c r="R2324" s="3"/>
    </row>
    <row r="2325" ht="15.75" customHeight="1">
      <c r="A2325" s="6" t="s">
        <v>10757</v>
      </c>
      <c r="B2325" s="6" t="s">
        <v>10758</v>
      </c>
      <c r="C2325" s="6"/>
      <c r="D2325" s="6"/>
      <c r="E2325" s="6" t="s">
        <v>10759</v>
      </c>
      <c r="F2325" s="7" t="s">
        <v>10760</v>
      </c>
      <c r="G2325" s="8" t="s">
        <v>108</v>
      </c>
      <c r="H2325" s="6" t="s">
        <v>27</v>
      </c>
      <c r="I2325" s="6" t="s">
        <v>10761</v>
      </c>
      <c r="J2325" s="6" t="s">
        <v>149</v>
      </c>
      <c r="K2325" s="8">
        <v>2019.0</v>
      </c>
      <c r="L2325" s="7" t="s">
        <v>30</v>
      </c>
      <c r="M2325" s="6"/>
      <c r="N2325" s="6"/>
      <c r="O2325" s="3"/>
      <c r="P2325" s="6"/>
      <c r="Q2325" s="3"/>
      <c r="R2325" s="6"/>
    </row>
    <row r="2326" ht="15.75" customHeight="1">
      <c r="A2326" s="4" t="s">
        <v>10762</v>
      </c>
      <c r="B2326" s="4" t="s">
        <v>10763</v>
      </c>
      <c r="C2326" s="4" t="s">
        <v>10764</v>
      </c>
      <c r="D2326" s="4" t="s">
        <v>10765</v>
      </c>
      <c r="E2326" s="4" t="s">
        <v>10766</v>
      </c>
      <c r="F2326" s="5" t="str">
        <f>HYPERLINK("http://dx.doi.org/10.1097/QAD.0000000000002501","http://dx.doi.org/10.1097/QAD.0000000000002501")</f>
        <v>http://dx.doi.org/10.1097/QAD.0000000000002501</v>
      </c>
      <c r="G2326" s="3"/>
      <c r="H2326" s="3"/>
      <c r="I2326" s="3"/>
      <c r="J2326" s="3"/>
      <c r="K2326" s="3"/>
      <c r="L2326" s="3"/>
      <c r="M2326" s="3"/>
      <c r="N2326" s="3"/>
      <c r="O2326" s="3"/>
      <c r="P2326" s="3"/>
      <c r="Q2326" s="3"/>
      <c r="R2326" s="3"/>
    </row>
    <row r="2327" ht="15.75" customHeight="1">
      <c r="A2327" s="4" t="s">
        <v>10767</v>
      </c>
      <c r="B2327" s="4" t="s">
        <v>10768</v>
      </c>
      <c r="C2327" s="3"/>
      <c r="D2327" s="3"/>
      <c r="E2327" s="4" t="s">
        <v>10769</v>
      </c>
      <c r="F2327" s="9" t="s">
        <v>10770</v>
      </c>
      <c r="G2327" s="4" t="s">
        <v>41</v>
      </c>
      <c r="H2327" s="4" t="s">
        <v>261</v>
      </c>
      <c r="I2327" s="4" t="s">
        <v>776</v>
      </c>
      <c r="J2327" s="4" t="s">
        <v>341</v>
      </c>
      <c r="K2327" s="10">
        <v>1997.0</v>
      </c>
      <c r="L2327" s="3"/>
      <c r="M2327" s="4" t="s">
        <v>263</v>
      </c>
      <c r="N2327" s="3"/>
      <c r="O2327" s="3"/>
      <c r="P2327" s="4" t="s">
        <v>8</v>
      </c>
      <c r="Q2327" s="18" t="s">
        <v>611</v>
      </c>
      <c r="R2327" s="3"/>
    </row>
    <row r="2328" ht="15.75" customHeight="1">
      <c r="A2328" s="4" t="s">
        <v>10771</v>
      </c>
      <c r="B2328" s="4" t="s">
        <v>10772</v>
      </c>
      <c r="C2328" s="3"/>
      <c r="D2328" s="3"/>
      <c r="E2328" s="4" t="s">
        <v>33</v>
      </c>
      <c r="F2328" s="9" t="str">
        <f>"https://doi.org/"&amp;M2328</f>
        <v>https://doi.org/10.1016/j.ajog.2017.01.040</v>
      </c>
      <c r="G2328" s="10" t="s">
        <v>34</v>
      </c>
      <c r="H2328" s="10" t="s">
        <v>35</v>
      </c>
      <c r="I2328" s="4" t="s">
        <v>10773</v>
      </c>
      <c r="J2328" s="4" t="s">
        <v>33</v>
      </c>
      <c r="K2328" s="10">
        <v>2017.0</v>
      </c>
      <c r="L2328" s="4" t="s">
        <v>10774</v>
      </c>
      <c r="M2328" s="4" t="s">
        <v>10775</v>
      </c>
      <c r="N2328" s="3"/>
      <c r="O2328" s="3"/>
      <c r="P2328" s="3"/>
      <c r="Q2328" s="3"/>
      <c r="R2328" s="3"/>
    </row>
    <row r="2329" ht="15.75" customHeight="1">
      <c r="A2329" s="4" t="s">
        <v>10776</v>
      </c>
      <c r="B2329" s="4" t="s">
        <v>10777</v>
      </c>
      <c r="C2329" s="3"/>
      <c r="D2329" s="3"/>
      <c r="E2329" s="4" t="s">
        <v>10778</v>
      </c>
      <c r="F2329" s="9" t="s">
        <v>10779</v>
      </c>
      <c r="G2329" s="4" t="s">
        <v>41</v>
      </c>
      <c r="H2329" s="4" t="s">
        <v>261</v>
      </c>
      <c r="I2329" s="4" t="s">
        <v>3755</v>
      </c>
      <c r="J2329" s="4" t="s">
        <v>149</v>
      </c>
      <c r="K2329" s="10">
        <v>2011.0</v>
      </c>
      <c r="L2329" s="3"/>
      <c r="M2329" s="4" t="s">
        <v>263</v>
      </c>
      <c r="N2329" s="3"/>
      <c r="O2329" s="3"/>
      <c r="P2329" s="4" t="s">
        <v>8</v>
      </c>
      <c r="Q2329" s="18" t="s">
        <v>264</v>
      </c>
      <c r="R2329" s="3"/>
    </row>
    <row r="2330" ht="15.75" customHeight="1">
      <c r="A2330" s="4" t="s">
        <v>10780</v>
      </c>
      <c r="B2330" s="4" t="s">
        <v>10781</v>
      </c>
      <c r="C2330" s="3"/>
      <c r="D2330" s="3"/>
      <c r="E2330" s="10" t="s">
        <v>33</v>
      </c>
      <c r="F2330" s="9" t="str">
        <f>"https://doi.org/"&amp;M2330</f>
        <v>https://doi.org/10.1016/j.socscimed.2004.06.025</v>
      </c>
      <c r="G2330" s="10" t="s">
        <v>41</v>
      </c>
      <c r="H2330" s="10" t="s">
        <v>35</v>
      </c>
      <c r="I2330" s="4" t="s">
        <v>10782</v>
      </c>
      <c r="J2330" s="10" t="s">
        <v>33</v>
      </c>
      <c r="K2330" s="10">
        <v>2005.0</v>
      </c>
      <c r="L2330" s="4" t="s">
        <v>33</v>
      </c>
      <c r="M2330" s="4" t="s">
        <v>10783</v>
      </c>
      <c r="N2330" s="11"/>
      <c r="O2330" s="3"/>
      <c r="P2330" s="3"/>
      <c r="Q2330" s="12"/>
      <c r="R2330" s="3"/>
    </row>
    <row r="2331" ht="15.75" customHeight="1">
      <c r="A2331" s="6" t="s">
        <v>10784</v>
      </c>
      <c r="B2331" s="6" t="s">
        <v>10785</v>
      </c>
      <c r="C2331" s="6"/>
      <c r="D2331" s="6"/>
      <c r="E2331" s="6" t="s">
        <v>10786</v>
      </c>
      <c r="F2331" s="7" t="s">
        <v>10787</v>
      </c>
      <c r="G2331" s="8" t="s">
        <v>214</v>
      </c>
      <c r="H2331" s="6" t="s">
        <v>27</v>
      </c>
      <c r="I2331" s="6" t="s">
        <v>10788</v>
      </c>
      <c r="J2331" s="3"/>
      <c r="K2331" s="8">
        <v>2013.0</v>
      </c>
      <c r="L2331" s="7" t="s">
        <v>30</v>
      </c>
      <c r="M2331" s="3"/>
      <c r="N2331" s="3"/>
      <c r="O2331" s="3"/>
      <c r="P2331" s="3"/>
      <c r="Q2331" s="3"/>
      <c r="R2331" s="3"/>
    </row>
    <row r="2332" ht="15.75" customHeight="1">
      <c r="A2332" s="4" t="s">
        <v>10789</v>
      </c>
      <c r="B2332" s="4" t="s">
        <v>10790</v>
      </c>
      <c r="C2332" s="3"/>
      <c r="D2332" s="3"/>
      <c r="E2332" s="4" t="s">
        <v>10791</v>
      </c>
      <c r="F2332" s="3"/>
      <c r="G2332" s="4" t="s">
        <v>41</v>
      </c>
      <c r="H2332" s="4" t="s">
        <v>261</v>
      </c>
      <c r="I2332" s="3"/>
      <c r="J2332" s="4" t="s">
        <v>295</v>
      </c>
      <c r="K2332" s="10">
        <v>1995.0</v>
      </c>
      <c r="L2332" s="3"/>
      <c r="M2332" s="4" t="s">
        <v>586</v>
      </c>
      <c r="N2332" s="3"/>
      <c r="O2332" s="3"/>
      <c r="P2332" s="4" t="s">
        <v>587</v>
      </c>
      <c r="Q2332" s="18" t="s">
        <v>588</v>
      </c>
      <c r="R2332" s="3"/>
    </row>
    <row r="2333" ht="15.75" customHeight="1">
      <c r="A2333" s="6" t="s">
        <v>10792</v>
      </c>
      <c r="B2333" s="6" t="s">
        <v>10793</v>
      </c>
      <c r="C2333" s="6"/>
      <c r="D2333" s="6"/>
      <c r="E2333" s="6" t="s">
        <v>10794</v>
      </c>
      <c r="F2333" s="3"/>
      <c r="G2333" s="8" t="s">
        <v>214</v>
      </c>
      <c r="H2333" s="6" t="s">
        <v>27</v>
      </c>
      <c r="I2333" s="6" t="s">
        <v>10795</v>
      </c>
      <c r="J2333" s="6" t="s">
        <v>29</v>
      </c>
      <c r="K2333" s="8">
        <v>1997.0</v>
      </c>
      <c r="L2333" s="7" t="s">
        <v>30</v>
      </c>
      <c r="M2333" s="3"/>
      <c r="N2333" s="3"/>
      <c r="O2333" s="3"/>
      <c r="P2333" s="3"/>
      <c r="Q2333" s="3"/>
      <c r="R2333" s="3"/>
    </row>
    <row r="2334" ht="15.75" customHeight="1">
      <c r="A2334" s="4" t="s">
        <v>10796</v>
      </c>
      <c r="B2334" s="4" t="s">
        <v>10797</v>
      </c>
      <c r="C2334" s="3"/>
      <c r="D2334" s="3"/>
      <c r="E2334" s="10" t="s">
        <v>33</v>
      </c>
      <c r="F2334" s="9" t="str">
        <f>"https://doi.org/"&amp;M2334</f>
        <v>https://doi.org/10.1016/0892-0362(91)90062-2</v>
      </c>
      <c r="G2334" s="10" t="s">
        <v>41</v>
      </c>
      <c r="H2334" s="10" t="s">
        <v>35</v>
      </c>
      <c r="I2334" s="4" t="s">
        <v>10798</v>
      </c>
      <c r="J2334" s="10" t="s">
        <v>33</v>
      </c>
      <c r="K2334" s="10">
        <v>1991.0</v>
      </c>
      <c r="L2334" s="4" t="s">
        <v>33</v>
      </c>
      <c r="M2334" s="4" t="s">
        <v>10799</v>
      </c>
      <c r="N2334" s="11"/>
      <c r="O2334" s="3"/>
      <c r="P2334" s="3"/>
      <c r="Q2334" s="12"/>
      <c r="R2334" s="3"/>
    </row>
    <row r="2335" ht="15.75" customHeight="1">
      <c r="A2335" s="4" t="s">
        <v>10800</v>
      </c>
      <c r="B2335" s="4" t="s">
        <v>10801</v>
      </c>
      <c r="C2335" s="3"/>
      <c r="D2335" s="3"/>
      <c r="E2335" s="4" t="s">
        <v>10802</v>
      </c>
      <c r="F2335" s="9" t="s">
        <v>10803</v>
      </c>
      <c r="G2335" s="4" t="s">
        <v>260</v>
      </c>
      <c r="H2335" s="4" t="s">
        <v>261</v>
      </c>
      <c r="I2335" s="4" t="s">
        <v>10804</v>
      </c>
      <c r="J2335" s="4" t="s">
        <v>149</v>
      </c>
      <c r="K2335" s="10">
        <v>2013.0</v>
      </c>
      <c r="L2335" s="3"/>
      <c r="M2335" s="4" t="s">
        <v>263</v>
      </c>
      <c r="N2335" s="3"/>
      <c r="O2335" s="3"/>
      <c r="P2335" s="4" t="s">
        <v>8</v>
      </c>
      <c r="Q2335" s="4" t="s">
        <v>264</v>
      </c>
      <c r="R2335" s="3"/>
    </row>
    <row r="2336" ht="15.75" customHeight="1">
      <c r="A2336" s="4" t="s">
        <v>10805</v>
      </c>
      <c r="B2336" s="4" t="s">
        <v>10806</v>
      </c>
      <c r="C2336" s="4" t="s">
        <v>10807</v>
      </c>
      <c r="D2336" s="4" t="s">
        <v>10808</v>
      </c>
      <c r="E2336" s="4" t="s">
        <v>10809</v>
      </c>
      <c r="F2336" s="5" t="str">
        <f>HYPERLINK("http://dx.doi.org/10.1016/j.heliyon.2021.e06728","http://dx.doi.org/10.1016/j.heliyon.2021.e06728")</f>
        <v>http://dx.doi.org/10.1016/j.heliyon.2021.e06728</v>
      </c>
      <c r="G2336" s="3"/>
      <c r="H2336" s="3"/>
      <c r="I2336" s="3"/>
      <c r="J2336" s="3"/>
      <c r="K2336" s="3"/>
      <c r="L2336" s="3"/>
      <c r="M2336" s="3"/>
      <c r="N2336" s="3"/>
      <c r="O2336" s="3"/>
      <c r="P2336" s="3"/>
      <c r="Q2336" s="3"/>
      <c r="R2336" s="3"/>
    </row>
    <row r="2337" ht="15.75" customHeight="1">
      <c r="A2337" s="6" t="s">
        <v>10810</v>
      </c>
      <c r="B2337" s="6" t="s">
        <v>10811</v>
      </c>
      <c r="C2337" s="6"/>
      <c r="D2337" s="6"/>
      <c r="E2337" s="6" t="s">
        <v>10812</v>
      </c>
      <c r="F2337" s="7" t="s">
        <v>10813</v>
      </c>
      <c r="G2337" s="8" t="s">
        <v>108</v>
      </c>
      <c r="H2337" s="6" t="s">
        <v>27</v>
      </c>
      <c r="I2337" s="6" t="s">
        <v>10814</v>
      </c>
      <c r="J2337" s="3"/>
      <c r="K2337" s="8">
        <v>2018.0</v>
      </c>
      <c r="L2337" s="13" t="s">
        <v>30</v>
      </c>
      <c r="M2337" s="6"/>
      <c r="N2337" s="3"/>
      <c r="O2337" s="6"/>
      <c r="P2337" s="3"/>
      <c r="Q2337" s="6"/>
      <c r="R2337" s="6"/>
    </row>
    <row r="2338" ht="15.75" customHeight="1">
      <c r="A2338" s="6" t="s">
        <v>10815</v>
      </c>
      <c r="B2338" s="6" t="s">
        <v>10816</v>
      </c>
      <c r="C2338" s="6"/>
      <c r="D2338" s="6"/>
      <c r="E2338" s="6" t="s">
        <v>10817</v>
      </c>
      <c r="F2338" s="7" t="s">
        <v>10818</v>
      </c>
      <c r="G2338" s="8" t="s">
        <v>108</v>
      </c>
      <c r="H2338" s="6" t="s">
        <v>27</v>
      </c>
      <c r="I2338" s="6" t="s">
        <v>10819</v>
      </c>
      <c r="J2338" s="6" t="s">
        <v>149</v>
      </c>
      <c r="K2338" s="8">
        <v>2017.0</v>
      </c>
      <c r="L2338" s="7" t="s">
        <v>30</v>
      </c>
      <c r="M2338" s="3"/>
      <c r="N2338" s="3"/>
      <c r="O2338" s="3"/>
      <c r="P2338" s="3"/>
      <c r="Q2338" s="3"/>
      <c r="R2338" s="3"/>
    </row>
    <row r="2339" ht="15.75" customHeight="1">
      <c r="A2339" s="4" t="s">
        <v>10820</v>
      </c>
      <c r="B2339" s="4" t="s">
        <v>10821</v>
      </c>
      <c r="C2339" s="3"/>
      <c r="D2339" s="3"/>
      <c r="E2339" s="4" t="s">
        <v>10822</v>
      </c>
      <c r="F2339" s="9" t="s">
        <v>10823</v>
      </c>
      <c r="G2339" s="4" t="s">
        <v>54</v>
      </c>
      <c r="H2339" s="4" t="s">
        <v>261</v>
      </c>
      <c r="I2339" s="4" t="s">
        <v>487</v>
      </c>
      <c r="J2339" s="4" t="s">
        <v>488</v>
      </c>
      <c r="K2339" s="10">
        <v>2012.0</v>
      </c>
      <c r="L2339" s="3"/>
      <c r="M2339" s="4" t="s">
        <v>263</v>
      </c>
      <c r="N2339" s="3"/>
      <c r="O2339" s="3"/>
      <c r="P2339" s="4" t="s">
        <v>8</v>
      </c>
      <c r="Q2339" s="4" t="s">
        <v>489</v>
      </c>
      <c r="R2339" s="3"/>
    </row>
    <row r="2340" ht="15.75" customHeight="1">
      <c r="A2340" s="4" t="s">
        <v>10824</v>
      </c>
      <c r="B2340" s="4" t="s">
        <v>10825</v>
      </c>
      <c r="C2340" s="3"/>
      <c r="D2340" s="3"/>
      <c r="E2340" s="4" t="s">
        <v>10826</v>
      </c>
      <c r="F2340" s="9" t="s">
        <v>10827</v>
      </c>
      <c r="G2340" s="4" t="s">
        <v>26</v>
      </c>
      <c r="H2340" s="4" t="s">
        <v>261</v>
      </c>
      <c r="I2340" s="4" t="s">
        <v>3200</v>
      </c>
      <c r="J2340" s="4" t="s">
        <v>149</v>
      </c>
      <c r="K2340" s="10">
        <v>2016.0</v>
      </c>
      <c r="L2340" s="3"/>
      <c r="M2340" s="4" t="s">
        <v>263</v>
      </c>
      <c r="N2340" s="3"/>
      <c r="O2340" s="3"/>
      <c r="P2340" s="4" t="s">
        <v>8</v>
      </c>
      <c r="Q2340" s="4" t="s">
        <v>264</v>
      </c>
      <c r="R2340" s="3"/>
    </row>
    <row r="2341" ht="15.75" customHeight="1">
      <c r="A2341" s="6" t="s">
        <v>10828</v>
      </c>
      <c r="B2341" s="6" t="s">
        <v>10829</v>
      </c>
      <c r="C2341" s="6"/>
      <c r="D2341" s="6"/>
      <c r="E2341" s="6" t="s">
        <v>10830</v>
      </c>
      <c r="F2341" s="7" t="s">
        <v>10831</v>
      </c>
      <c r="G2341" s="8" t="s">
        <v>54</v>
      </c>
      <c r="H2341" s="6" t="s">
        <v>27</v>
      </c>
      <c r="I2341" s="6" t="s">
        <v>10832</v>
      </c>
      <c r="J2341" s="6" t="s">
        <v>341</v>
      </c>
      <c r="K2341" s="8">
        <v>2013.0</v>
      </c>
      <c r="L2341" s="7" t="s">
        <v>30</v>
      </c>
      <c r="M2341" s="3"/>
      <c r="N2341" s="3"/>
      <c r="O2341" s="3"/>
      <c r="P2341" s="3"/>
      <c r="Q2341" s="3"/>
      <c r="R2341" s="3"/>
    </row>
    <row r="2342" ht="15.75" customHeight="1">
      <c r="A2342" s="6" t="s">
        <v>10833</v>
      </c>
      <c r="B2342" s="6" t="s">
        <v>10834</v>
      </c>
      <c r="C2342" s="6"/>
      <c r="D2342" s="6"/>
      <c r="E2342" s="6" t="s">
        <v>10835</v>
      </c>
      <c r="F2342" s="7" t="s">
        <v>10836</v>
      </c>
      <c r="G2342" s="8" t="s">
        <v>54</v>
      </c>
      <c r="H2342" s="6" t="s">
        <v>27</v>
      </c>
      <c r="I2342" s="6" t="s">
        <v>10837</v>
      </c>
      <c r="J2342" s="6" t="s">
        <v>488</v>
      </c>
      <c r="K2342" s="8">
        <v>1997.0</v>
      </c>
      <c r="L2342" s="7" t="s">
        <v>30</v>
      </c>
      <c r="M2342" s="3"/>
      <c r="N2342" s="3"/>
      <c r="O2342" s="3"/>
      <c r="P2342" s="3"/>
      <c r="Q2342" s="3"/>
      <c r="R2342" s="3"/>
    </row>
    <row r="2343" ht="15.75" customHeight="1">
      <c r="A2343" s="4" t="s">
        <v>10838</v>
      </c>
      <c r="B2343" s="4" t="s">
        <v>10839</v>
      </c>
      <c r="C2343" s="3"/>
      <c r="D2343" s="3"/>
      <c r="E2343" s="4" t="s">
        <v>10840</v>
      </c>
      <c r="F2343" s="9" t="s">
        <v>10841</v>
      </c>
      <c r="G2343" s="4" t="s">
        <v>41</v>
      </c>
      <c r="H2343" s="4" t="s">
        <v>261</v>
      </c>
      <c r="I2343" s="4" t="s">
        <v>370</v>
      </c>
      <c r="J2343" s="4" t="s">
        <v>341</v>
      </c>
      <c r="K2343" s="10">
        <v>2013.0</v>
      </c>
      <c r="L2343" s="3"/>
      <c r="M2343" s="4" t="s">
        <v>263</v>
      </c>
      <c r="N2343" s="3"/>
      <c r="O2343" s="3"/>
      <c r="P2343" s="4" t="s">
        <v>8</v>
      </c>
      <c r="Q2343" s="18" t="s">
        <v>371</v>
      </c>
      <c r="R2343" s="3"/>
    </row>
    <row r="2344" ht="15.75" customHeight="1">
      <c r="A2344" s="6" t="s">
        <v>10842</v>
      </c>
      <c r="B2344" s="6" t="s">
        <v>10843</v>
      </c>
      <c r="C2344" s="6"/>
      <c r="D2344" s="6"/>
      <c r="E2344" s="6" t="s">
        <v>10844</v>
      </c>
      <c r="F2344" s="7" t="s">
        <v>10845</v>
      </c>
      <c r="G2344" s="8" t="s">
        <v>108</v>
      </c>
      <c r="H2344" s="6" t="s">
        <v>27</v>
      </c>
      <c r="I2344" s="6" t="s">
        <v>10846</v>
      </c>
      <c r="J2344" s="6" t="s">
        <v>29</v>
      </c>
      <c r="K2344" s="8">
        <v>1995.0</v>
      </c>
      <c r="L2344" s="7" t="s">
        <v>30</v>
      </c>
      <c r="M2344" s="3"/>
      <c r="N2344" s="3"/>
      <c r="O2344" s="3"/>
      <c r="P2344" s="3"/>
      <c r="Q2344" s="3"/>
      <c r="R2344" s="3"/>
    </row>
    <row r="2345" ht="15.75" customHeight="1">
      <c r="A2345" s="4" t="s">
        <v>10847</v>
      </c>
      <c r="B2345" s="4" t="s">
        <v>10848</v>
      </c>
      <c r="C2345" s="3"/>
      <c r="D2345" s="3"/>
      <c r="E2345" s="4" t="s">
        <v>33</v>
      </c>
      <c r="F2345" s="9" t="str">
        <f>"https://doi.org/"&amp;M2345</f>
        <v>https://doi.org/10.1016/0014-2999(76)90067-4</v>
      </c>
      <c r="G2345" s="10" t="s">
        <v>34</v>
      </c>
      <c r="H2345" s="10" t="s">
        <v>35</v>
      </c>
      <c r="I2345" s="4" t="s">
        <v>10849</v>
      </c>
      <c r="J2345" s="4" t="s">
        <v>33</v>
      </c>
      <c r="K2345" s="10">
        <v>1976.0</v>
      </c>
      <c r="L2345" s="3"/>
      <c r="M2345" s="4" t="s">
        <v>10850</v>
      </c>
      <c r="N2345" s="3"/>
      <c r="O2345" s="3"/>
      <c r="P2345" s="3"/>
      <c r="Q2345" s="3"/>
      <c r="R2345" s="3"/>
    </row>
    <row r="2346" ht="15.75" customHeight="1">
      <c r="A2346" s="4" t="s">
        <v>10851</v>
      </c>
      <c r="B2346" s="4" t="s">
        <v>10852</v>
      </c>
      <c r="C2346" s="3" t="s">
        <v>425</v>
      </c>
      <c r="D2346" s="4" t="s">
        <v>10853</v>
      </c>
      <c r="E2346" s="4" t="s">
        <v>10854</v>
      </c>
      <c r="F2346" s="5" t="str">
        <f>HYPERLINK("http://dx.doi.org/10.1371/journal.pone.0036820","http://dx.doi.org/10.1371/journal.pone.0036820")</f>
        <v>http://dx.doi.org/10.1371/journal.pone.0036820</v>
      </c>
      <c r="G2346" s="3"/>
      <c r="H2346" s="3"/>
      <c r="I2346" s="3"/>
      <c r="J2346" s="3"/>
      <c r="K2346" s="3"/>
      <c r="L2346" s="3"/>
      <c r="M2346" s="3"/>
      <c r="N2346" s="3"/>
      <c r="O2346" s="3"/>
      <c r="P2346" s="3"/>
      <c r="Q2346" s="3"/>
      <c r="R2346" s="3"/>
    </row>
    <row r="2347" ht="15.75" customHeight="1">
      <c r="A2347" s="6" t="s">
        <v>10855</v>
      </c>
      <c r="B2347" s="6" t="s">
        <v>10856</v>
      </c>
      <c r="C2347" s="6"/>
      <c r="D2347" s="6"/>
      <c r="E2347" s="6" t="s">
        <v>10857</v>
      </c>
      <c r="F2347" s="7" t="s">
        <v>10858</v>
      </c>
      <c r="G2347" s="8" t="s">
        <v>214</v>
      </c>
      <c r="H2347" s="6" t="s">
        <v>27</v>
      </c>
      <c r="I2347" s="6" t="s">
        <v>10859</v>
      </c>
      <c r="J2347" s="6" t="s">
        <v>29</v>
      </c>
      <c r="K2347" s="8">
        <v>1996.0</v>
      </c>
      <c r="L2347" s="7" t="s">
        <v>30</v>
      </c>
      <c r="M2347" s="3"/>
      <c r="N2347" s="3"/>
      <c r="O2347" s="3"/>
      <c r="P2347" s="6"/>
      <c r="Q2347" s="3"/>
      <c r="R2347" s="3"/>
    </row>
    <row r="2348" ht="15.75" customHeight="1">
      <c r="A2348" s="4" t="s">
        <v>10860</v>
      </c>
      <c r="B2348" s="4" t="s">
        <v>10861</v>
      </c>
      <c r="C2348" s="3"/>
      <c r="D2348" s="3"/>
      <c r="E2348" s="4" t="s">
        <v>10862</v>
      </c>
      <c r="F2348" s="9" t="s">
        <v>10863</v>
      </c>
      <c r="G2348" s="4" t="s">
        <v>41</v>
      </c>
      <c r="H2348" s="4" t="s">
        <v>261</v>
      </c>
      <c r="I2348" s="4" t="s">
        <v>4901</v>
      </c>
      <c r="J2348" s="4" t="s">
        <v>295</v>
      </c>
      <c r="K2348" s="10">
        <v>2007.0</v>
      </c>
      <c r="L2348" s="3"/>
      <c r="M2348" s="4" t="s">
        <v>263</v>
      </c>
      <c r="N2348" s="3"/>
      <c r="O2348" s="3"/>
      <c r="P2348" s="4" t="s">
        <v>8</v>
      </c>
      <c r="Q2348" s="18" t="s">
        <v>689</v>
      </c>
      <c r="R2348" s="3"/>
    </row>
    <row r="2349" ht="15.75" customHeight="1">
      <c r="A2349" s="6" t="s">
        <v>10864</v>
      </c>
      <c r="B2349" s="6" t="s">
        <v>10865</v>
      </c>
      <c r="C2349" s="6"/>
      <c r="D2349" s="6"/>
      <c r="E2349" s="6" t="s">
        <v>10866</v>
      </c>
      <c r="F2349" s="3"/>
      <c r="G2349" s="8" t="s">
        <v>108</v>
      </c>
      <c r="H2349" s="6" t="s">
        <v>27</v>
      </c>
      <c r="I2349" s="6" t="s">
        <v>10867</v>
      </c>
      <c r="J2349" s="6" t="s">
        <v>149</v>
      </c>
      <c r="K2349" s="8">
        <v>2019.0</v>
      </c>
      <c r="L2349" s="7" t="s">
        <v>30</v>
      </c>
      <c r="M2349" s="6"/>
      <c r="N2349" s="3"/>
      <c r="O2349" s="3"/>
      <c r="P2349" s="6"/>
      <c r="Q2349" s="3"/>
      <c r="R2349" s="6"/>
    </row>
    <row r="2350" ht="15.75" customHeight="1">
      <c r="A2350" s="6" t="s">
        <v>10868</v>
      </c>
      <c r="B2350" s="6" t="s">
        <v>10869</v>
      </c>
      <c r="C2350" s="6"/>
      <c r="D2350" s="6"/>
      <c r="E2350" s="6" t="s">
        <v>10870</v>
      </c>
      <c r="F2350" s="3"/>
      <c r="G2350" s="8" t="s">
        <v>108</v>
      </c>
      <c r="H2350" s="6" t="s">
        <v>27</v>
      </c>
      <c r="I2350" s="6" t="s">
        <v>10871</v>
      </c>
      <c r="J2350" s="6" t="s">
        <v>29</v>
      </c>
      <c r="K2350" s="8">
        <v>2022.0</v>
      </c>
      <c r="L2350" s="7" t="s">
        <v>30</v>
      </c>
      <c r="M2350" s="6"/>
      <c r="N2350" s="6"/>
      <c r="O2350" s="3"/>
      <c r="P2350" s="6"/>
      <c r="Q2350" s="6"/>
      <c r="R2350" s="6"/>
    </row>
    <row r="2351" ht="15.75" customHeight="1">
      <c r="A2351" s="4" t="s">
        <v>10872</v>
      </c>
      <c r="B2351" s="4" t="s">
        <v>10873</v>
      </c>
      <c r="C2351" s="3"/>
      <c r="D2351" s="3"/>
      <c r="E2351" s="4" t="s">
        <v>10874</v>
      </c>
      <c r="F2351" s="9" t="s">
        <v>10875</v>
      </c>
      <c r="G2351" s="4" t="s">
        <v>260</v>
      </c>
      <c r="H2351" s="4" t="s">
        <v>261</v>
      </c>
      <c r="I2351" s="4" t="s">
        <v>10876</v>
      </c>
      <c r="J2351" s="4" t="s">
        <v>295</v>
      </c>
      <c r="K2351" s="10">
        <v>2006.0</v>
      </c>
      <c r="L2351" s="3"/>
      <c r="M2351" s="4" t="s">
        <v>263</v>
      </c>
      <c r="N2351" s="3"/>
      <c r="O2351" s="3"/>
      <c r="P2351" s="4" t="s">
        <v>8</v>
      </c>
      <c r="Q2351" s="4" t="s">
        <v>1952</v>
      </c>
      <c r="R2351" s="3"/>
    </row>
    <row r="2352" ht="15.75" customHeight="1">
      <c r="A2352" s="6" t="s">
        <v>10877</v>
      </c>
      <c r="B2352" s="40" t="s">
        <v>10878</v>
      </c>
      <c r="C2352" s="6"/>
      <c r="D2352" s="6"/>
      <c r="E2352" s="6" t="s">
        <v>10879</v>
      </c>
      <c r="F2352" s="3"/>
      <c r="G2352" s="8" t="s">
        <v>41</v>
      </c>
      <c r="H2352" s="6" t="s">
        <v>27</v>
      </c>
      <c r="I2352" s="6" t="s">
        <v>10880</v>
      </c>
      <c r="J2352" s="6" t="s">
        <v>29</v>
      </c>
      <c r="K2352" s="8">
        <v>2019.0</v>
      </c>
      <c r="L2352" s="7" t="s">
        <v>30</v>
      </c>
      <c r="M2352" s="6"/>
      <c r="N2352" s="3"/>
      <c r="O2352" s="3"/>
      <c r="P2352" s="3"/>
      <c r="Q2352" s="3"/>
      <c r="R2352" s="6"/>
    </row>
    <row r="2353" ht="15.75" customHeight="1">
      <c r="A2353" s="6" t="s">
        <v>10881</v>
      </c>
      <c r="B2353" s="6" t="s">
        <v>10882</v>
      </c>
      <c r="C2353" s="6"/>
      <c r="D2353" s="6"/>
      <c r="E2353" s="6" t="s">
        <v>10883</v>
      </c>
      <c r="F2353" s="7" t="s">
        <v>10884</v>
      </c>
      <c r="G2353" s="8" t="s">
        <v>108</v>
      </c>
      <c r="H2353" s="6" t="s">
        <v>27</v>
      </c>
      <c r="I2353" s="6" t="s">
        <v>10885</v>
      </c>
      <c r="J2353" s="6" t="s">
        <v>29</v>
      </c>
      <c r="K2353" s="8">
        <v>2016.0</v>
      </c>
      <c r="L2353" s="7" t="s">
        <v>30</v>
      </c>
      <c r="M2353" s="3"/>
      <c r="N2353" s="6"/>
      <c r="O2353" s="6"/>
      <c r="P2353" s="3"/>
      <c r="Q2353" s="3"/>
      <c r="R2353" s="3"/>
    </row>
    <row r="2354" ht="15.75" customHeight="1">
      <c r="A2354" s="4" t="s">
        <v>10886</v>
      </c>
      <c r="B2354" s="4" t="s">
        <v>10887</v>
      </c>
      <c r="C2354" s="3"/>
      <c r="D2354" s="3"/>
      <c r="E2354" s="4" t="s">
        <v>10888</v>
      </c>
      <c r="F2354" s="9" t="s">
        <v>10889</v>
      </c>
      <c r="G2354" s="4" t="s">
        <v>260</v>
      </c>
      <c r="H2354" s="4" t="s">
        <v>261</v>
      </c>
      <c r="I2354" s="4" t="s">
        <v>10890</v>
      </c>
      <c r="J2354" s="4" t="s">
        <v>295</v>
      </c>
      <c r="K2354" s="10">
        <v>2004.0</v>
      </c>
      <c r="L2354" s="3"/>
      <c r="M2354" s="4" t="s">
        <v>263</v>
      </c>
      <c r="N2354" s="3"/>
      <c r="O2354" s="3"/>
      <c r="P2354" s="4" t="s">
        <v>8</v>
      </c>
      <c r="Q2354" s="4" t="s">
        <v>10891</v>
      </c>
      <c r="R2354" s="3"/>
    </row>
    <row r="2355" ht="15.75" customHeight="1">
      <c r="A2355" s="4" t="s">
        <v>10892</v>
      </c>
      <c r="B2355" s="4" t="s">
        <v>10893</v>
      </c>
      <c r="C2355" s="3"/>
      <c r="D2355" s="3"/>
      <c r="E2355" s="4" t="s">
        <v>10894</v>
      </c>
      <c r="F2355" s="9" t="s">
        <v>10895</v>
      </c>
      <c r="G2355" s="4" t="s">
        <v>26</v>
      </c>
      <c r="H2355" s="4" t="s">
        <v>261</v>
      </c>
      <c r="I2355" s="4" t="s">
        <v>610</v>
      </c>
      <c r="J2355" s="4" t="s">
        <v>341</v>
      </c>
      <c r="K2355" s="10">
        <v>2021.0</v>
      </c>
      <c r="L2355" s="3"/>
      <c r="M2355" s="4" t="s">
        <v>8</v>
      </c>
      <c r="N2355" s="3"/>
      <c r="O2355" s="3"/>
      <c r="P2355" s="4" t="s">
        <v>8</v>
      </c>
      <c r="Q2355" s="4" t="s">
        <v>611</v>
      </c>
      <c r="R2355" s="3"/>
    </row>
    <row r="2356" ht="15.75" customHeight="1">
      <c r="A2356" s="6" t="s">
        <v>10896</v>
      </c>
      <c r="B2356" s="6" t="s">
        <v>10897</v>
      </c>
      <c r="C2356" s="6"/>
      <c r="D2356" s="6"/>
      <c r="E2356" s="6" t="s">
        <v>10898</v>
      </c>
      <c r="F2356" s="7" t="s">
        <v>10899</v>
      </c>
      <c r="G2356" s="8" t="s">
        <v>108</v>
      </c>
      <c r="H2356" s="6" t="s">
        <v>27</v>
      </c>
      <c r="I2356" s="6" t="s">
        <v>10900</v>
      </c>
      <c r="J2356" s="6" t="s">
        <v>231</v>
      </c>
      <c r="K2356" s="8">
        <v>2020.0</v>
      </c>
      <c r="L2356" s="7" t="s">
        <v>30</v>
      </c>
      <c r="M2356" s="6"/>
      <c r="N2356" s="6"/>
      <c r="O2356" s="3"/>
      <c r="P2356" s="6"/>
      <c r="Q2356" s="6"/>
      <c r="R2356" s="3"/>
    </row>
    <row r="2357" ht="15.75" customHeight="1">
      <c r="A2357" s="6" t="s">
        <v>10901</v>
      </c>
      <c r="B2357" s="6" t="s">
        <v>10902</v>
      </c>
      <c r="C2357" s="6"/>
      <c r="D2357" s="6"/>
      <c r="E2357" s="6" t="s">
        <v>10903</v>
      </c>
      <c r="F2357" s="7" t="s">
        <v>10904</v>
      </c>
      <c r="G2357" s="8" t="s">
        <v>108</v>
      </c>
      <c r="H2357" s="6" t="s">
        <v>27</v>
      </c>
      <c r="I2357" s="6" t="s">
        <v>10905</v>
      </c>
      <c r="J2357" s="6" t="s">
        <v>149</v>
      </c>
      <c r="K2357" s="8">
        <v>2019.0</v>
      </c>
      <c r="L2357" s="7" t="s">
        <v>30</v>
      </c>
      <c r="M2357" s="6"/>
      <c r="N2357" s="6"/>
      <c r="O2357" s="3"/>
      <c r="P2357" s="6"/>
      <c r="Q2357" s="3"/>
      <c r="R2357" s="6"/>
    </row>
    <row r="2358" ht="15.75" customHeight="1">
      <c r="A2358" s="6" t="s">
        <v>10906</v>
      </c>
      <c r="B2358" s="6" t="s">
        <v>10907</v>
      </c>
      <c r="C2358" s="6"/>
      <c r="D2358" s="6"/>
      <c r="E2358" s="6" t="s">
        <v>10908</v>
      </c>
      <c r="F2358" s="7" t="s">
        <v>10909</v>
      </c>
      <c r="G2358" s="8" t="s">
        <v>108</v>
      </c>
      <c r="H2358" s="6" t="s">
        <v>27</v>
      </c>
      <c r="I2358" s="6" t="s">
        <v>10910</v>
      </c>
      <c r="J2358" s="6" t="s">
        <v>149</v>
      </c>
      <c r="K2358" s="8">
        <v>2013.0</v>
      </c>
      <c r="L2358" s="7" t="s">
        <v>30</v>
      </c>
      <c r="M2358" s="3"/>
      <c r="N2358" s="3"/>
      <c r="O2358" s="3"/>
      <c r="P2358" s="6"/>
      <c r="Q2358" s="3"/>
      <c r="R2358" s="3"/>
    </row>
    <row r="2359" ht="15.75" customHeight="1">
      <c r="A2359" s="4" t="s">
        <v>10911</v>
      </c>
      <c r="B2359" s="4" t="s">
        <v>10912</v>
      </c>
      <c r="C2359" s="3"/>
      <c r="D2359" s="3"/>
      <c r="E2359" s="4" t="s">
        <v>10913</v>
      </c>
      <c r="F2359" s="9" t="s">
        <v>10914</v>
      </c>
      <c r="G2359" s="4" t="s">
        <v>260</v>
      </c>
      <c r="H2359" s="4" t="s">
        <v>261</v>
      </c>
      <c r="I2359" s="4" t="s">
        <v>10915</v>
      </c>
      <c r="J2359" s="4" t="s">
        <v>295</v>
      </c>
      <c r="K2359" s="10">
        <v>2008.0</v>
      </c>
      <c r="L2359" s="3"/>
      <c r="M2359" s="4" t="s">
        <v>263</v>
      </c>
      <c r="N2359" s="3"/>
      <c r="O2359" s="3"/>
      <c r="P2359" s="4" t="s">
        <v>8</v>
      </c>
      <c r="Q2359" s="4" t="s">
        <v>1319</v>
      </c>
      <c r="R2359" s="3"/>
    </row>
    <row r="2360" ht="15.75" customHeight="1">
      <c r="A2360" s="4" t="s">
        <v>10916</v>
      </c>
      <c r="B2360" s="4" t="s">
        <v>10917</v>
      </c>
      <c r="C2360" s="4" t="s">
        <v>10918</v>
      </c>
      <c r="D2360" s="4" t="s">
        <v>10919</v>
      </c>
      <c r="E2360" s="4" t="s">
        <v>10920</v>
      </c>
      <c r="F2360" s="5" t="str">
        <f>HYPERLINK("http://dx.doi.org/10.1016/j.ntt.2012.05.054","http://dx.doi.org/10.1016/j.ntt.2012.05.054")</f>
        <v>http://dx.doi.org/10.1016/j.ntt.2012.05.054</v>
      </c>
      <c r="G2360" s="3"/>
      <c r="H2360" s="3"/>
      <c r="I2360" s="3"/>
      <c r="J2360" s="3"/>
      <c r="K2360" s="3"/>
      <c r="L2360" s="3"/>
      <c r="M2360" s="3"/>
      <c r="N2360" s="3"/>
      <c r="O2360" s="3"/>
      <c r="P2360" s="3"/>
      <c r="Q2360" s="3"/>
      <c r="R2360" s="3"/>
    </row>
    <row r="2361" ht="15.75" customHeight="1">
      <c r="A2361" s="4" t="s">
        <v>10921</v>
      </c>
      <c r="B2361" s="4" t="s">
        <v>10922</v>
      </c>
      <c r="C2361" s="4" t="s">
        <v>10923</v>
      </c>
      <c r="D2361" s="4" t="s">
        <v>10924</v>
      </c>
      <c r="E2361" s="4" t="s">
        <v>10925</v>
      </c>
      <c r="F2361" s="5" t="str">
        <f>HYPERLINK("http://dx.doi.org/10.1016/j.neuropharm.2014.03.008","http://dx.doi.org/10.1016/j.neuropharm.2014.03.008")</f>
        <v>http://dx.doi.org/10.1016/j.neuropharm.2014.03.008</v>
      </c>
      <c r="G2361" s="3"/>
      <c r="H2361" s="3"/>
      <c r="I2361" s="3"/>
      <c r="J2361" s="3"/>
      <c r="K2361" s="3"/>
      <c r="L2361" s="3"/>
      <c r="M2361" s="3"/>
      <c r="N2361" s="3"/>
      <c r="O2361" s="3"/>
      <c r="P2361" s="3"/>
      <c r="Q2361" s="3"/>
      <c r="R2361" s="3"/>
    </row>
    <row r="2362" ht="15.75" customHeight="1">
      <c r="A2362" s="6" t="s">
        <v>10926</v>
      </c>
      <c r="B2362" s="6" t="s">
        <v>10927</v>
      </c>
      <c r="C2362" s="6"/>
      <c r="D2362" s="6"/>
      <c r="E2362" s="6" t="s">
        <v>10928</v>
      </c>
      <c r="F2362" s="7" t="s">
        <v>10929</v>
      </c>
      <c r="G2362" s="8" t="s">
        <v>41</v>
      </c>
      <c r="H2362" s="6" t="s">
        <v>27</v>
      </c>
      <c r="I2362" s="6" t="s">
        <v>10930</v>
      </c>
      <c r="J2362" s="6" t="s">
        <v>341</v>
      </c>
      <c r="K2362" s="8">
        <v>2014.0</v>
      </c>
      <c r="L2362" s="7" t="s">
        <v>30</v>
      </c>
      <c r="M2362" s="6"/>
      <c r="N2362" s="3"/>
      <c r="O2362" s="3"/>
      <c r="P2362" s="3"/>
      <c r="Q2362" s="3"/>
      <c r="R2362" s="6"/>
    </row>
    <row r="2363" ht="15.75" customHeight="1">
      <c r="A2363" s="6" t="s">
        <v>10931</v>
      </c>
      <c r="B2363" s="6" t="s">
        <v>10932</v>
      </c>
      <c r="C2363" s="6"/>
      <c r="D2363" s="6"/>
      <c r="E2363" s="6" t="s">
        <v>10933</v>
      </c>
      <c r="F2363" s="7" t="s">
        <v>10934</v>
      </c>
      <c r="G2363" s="8" t="s">
        <v>108</v>
      </c>
      <c r="H2363" s="6" t="s">
        <v>27</v>
      </c>
      <c r="I2363" s="6" t="s">
        <v>10935</v>
      </c>
      <c r="J2363" s="6" t="s">
        <v>29</v>
      </c>
      <c r="K2363" s="8">
        <v>2019.0</v>
      </c>
      <c r="L2363" s="7" t="s">
        <v>30</v>
      </c>
      <c r="M2363" s="6"/>
      <c r="N2363" s="6"/>
      <c r="O2363" s="3"/>
      <c r="P2363" s="6"/>
      <c r="Q2363" s="3"/>
      <c r="R2363" s="6"/>
    </row>
    <row r="2364" ht="15.75" customHeight="1">
      <c r="A2364" s="6" t="s">
        <v>10936</v>
      </c>
      <c r="B2364" s="6" t="s">
        <v>10937</v>
      </c>
      <c r="C2364" s="6"/>
      <c r="D2364" s="6"/>
      <c r="E2364" s="6" t="s">
        <v>10938</v>
      </c>
      <c r="F2364" s="7" t="s">
        <v>10939</v>
      </c>
      <c r="G2364" s="8" t="s">
        <v>108</v>
      </c>
      <c r="H2364" s="6" t="s">
        <v>27</v>
      </c>
      <c r="I2364" s="6" t="s">
        <v>10940</v>
      </c>
      <c r="J2364" s="6" t="s">
        <v>149</v>
      </c>
      <c r="K2364" s="8">
        <v>2017.0</v>
      </c>
      <c r="L2364" s="7" t="s">
        <v>30</v>
      </c>
      <c r="M2364" s="3"/>
      <c r="N2364" s="3"/>
      <c r="O2364" s="6"/>
      <c r="P2364" s="6"/>
      <c r="Q2364" s="3"/>
      <c r="R2364" s="3"/>
    </row>
    <row r="2365" ht="15.75" customHeight="1">
      <c r="A2365" s="6" t="s">
        <v>10941</v>
      </c>
      <c r="B2365" s="6" t="s">
        <v>10942</v>
      </c>
      <c r="C2365" s="6"/>
      <c r="D2365" s="6"/>
      <c r="E2365" s="17" t="s">
        <v>10943</v>
      </c>
      <c r="F2365" s="7" t="s">
        <v>10944</v>
      </c>
      <c r="G2365" s="8" t="s">
        <v>108</v>
      </c>
      <c r="H2365" s="6" t="s">
        <v>27</v>
      </c>
      <c r="I2365" s="6" t="s">
        <v>10945</v>
      </c>
      <c r="J2365" s="3"/>
      <c r="K2365" s="8">
        <v>2012.0</v>
      </c>
      <c r="L2365" s="7" t="s">
        <v>30</v>
      </c>
      <c r="M2365" s="6"/>
      <c r="N2365" s="6"/>
      <c r="O2365" s="3"/>
      <c r="P2365" s="6"/>
      <c r="Q2365" s="6"/>
      <c r="R2365" s="6"/>
    </row>
    <row r="2366" ht="15.75" customHeight="1">
      <c r="A2366" s="6" t="s">
        <v>10946</v>
      </c>
      <c r="B2366" s="6" t="s">
        <v>10947</v>
      </c>
      <c r="C2366" s="6"/>
      <c r="D2366" s="6"/>
      <c r="E2366" s="6" t="s">
        <v>10948</v>
      </c>
      <c r="F2366" s="3"/>
      <c r="G2366" s="8" t="s">
        <v>41</v>
      </c>
      <c r="H2366" s="6" t="s">
        <v>27</v>
      </c>
      <c r="I2366" s="6" t="s">
        <v>10949</v>
      </c>
      <c r="J2366" s="6" t="s">
        <v>231</v>
      </c>
      <c r="K2366" s="8">
        <v>1980.0</v>
      </c>
      <c r="L2366" s="7" t="s">
        <v>30</v>
      </c>
      <c r="M2366" s="6"/>
      <c r="N2366" s="3"/>
      <c r="O2366" s="3"/>
      <c r="P2366" s="3"/>
      <c r="Q2366" s="3"/>
      <c r="R2366" s="3"/>
    </row>
    <row r="2367" ht="15.75" customHeight="1">
      <c r="A2367" s="6" t="s">
        <v>10950</v>
      </c>
      <c r="B2367" s="6" t="s">
        <v>10951</v>
      </c>
      <c r="C2367" s="6"/>
      <c r="D2367" s="6"/>
      <c r="E2367" s="6" t="s">
        <v>10952</v>
      </c>
      <c r="F2367" s="7" t="s">
        <v>10953</v>
      </c>
      <c r="G2367" s="8" t="s">
        <v>108</v>
      </c>
      <c r="H2367" s="6" t="s">
        <v>27</v>
      </c>
      <c r="I2367" s="6" t="s">
        <v>10954</v>
      </c>
      <c r="J2367" s="6" t="s">
        <v>545</v>
      </c>
      <c r="K2367" s="8">
        <v>2020.0</v>
      </c>
      <c r="L2367" s="7" t="s">
        <v>30</v>
      </c>
      <c r="M2367" s="6"/>
      <c r="N2367" s="6"/>
      <c r="O2367" s="6"/>
      <c r="P2367" s="3"/>
      <c r="Q2367" s="3"/>
      <c r="R2367" s="3"/>
    </row>
    <row r="2368" ht="15.75" customHeight="1">
      <c r="A2368" s="4" t="s">
        <v>10955</v>
      </c>
      <c r="B2368" s="4" t="s">
        <v>10956</v>
      </c>
      <c r="C2368" s="3"/>
      <c r="D2368" s="3"/>
      <c r="E2368" s="4" t="s">
        <v>10957</v>
      </c>
      <c r="F2368" s="9" t="s">
        <v>10958</v>
      </c>
      <c r="G2368" s="4" t="s">
        <v>260</v>
      </c>
      <c r="H2368" s="4" t="s">
        <v>261</v>
      </c>
      <c r="I2368" s="4" t="s">
        <v>262</v>
      </c>
      <c r="J2368" s="4" t="s">
        <v>149</v>
      </c>
      <c r="K2368" s="10">
        <v>2017.0</v>
      </c>
      <c r="L2368" s="3"/>
      <c r="M2368" s="4" t="s">
        <v>263</v>
      </c>
      <c r="N2368" s="3"/>
      <c r="O2368" s="3"/>
      <c r="P2368" s="4" t="s">
        <v>8</v>
      </c>
      <c r="Q2368" s="4" t="s">
        <v>264</v>
      </c>
      <c r="R2368" s="3"/>
    </row>
    <row r="2369" ht="15.75" customHeight="1">
      <c r="A2369" s="6" t="s">
        <v>10959</v>
      </c>
      <c r="B2369" s="6" t="s">
        <v>10960</v>
      </c>
      <c r="C2369" s="6"/>
      <c r="D2369" s="6"/>
      <c r="E2369" s="6" t="s">
        <v>10961</v>
      </c>
      <c r="F2369" s="7" t="s">
        <v>10962</v>
      </c>
      <c r="G2369" s="8" t="s">
        <v>108</v>
      </c>
      <c r="H2369" s="6" t="s">
        <v>27</v>
      </c>
      <c r="I2369" s="6" t="s">
        <v>10963</v>
      </c>
      <c r="J2369" s="6" t="s">
        <v>149</v>
      </c>
      <c r="K2369" s="8">
        <v>2018.0</v>
      </c>
      <c r="L2369" s="7" t="s">
        <v>30</v>
      </c>
      <c r="M2369" s="3"/>
      <c r="N2369" s="3"/>
      <c r="O2369" s="6"/>
      <c r="P2369" s="3"/>
      <c r="Q2369" s="3"/>
      <c r="R2369" s="3"/>
    </row>
    <row r="2370" ht="15.75" customHeight="1">
      <c r="A2370" s="6" t="s">
        <v>10964</v>
      </c>
      <c r="B2370" s="6" t="s">
        <v>10965</v>
      </c>
      <c r="C2370" s="6"/>
      <c r="D2370" s="6"/>
      <c r="E2370" s="6" t="s">
        <v>10966</v>
      </c>
      <c r="F2370" s="7" t="s">
        <v>10967</v>
      </c>
      <c r="G2370" s="8" t="s">
        <v>26</v>
      </c>
      <c r="H2370" s="6" t="s">
        <v>27</v>
      </c>
      <c r="I2370" s="6" t="s">
        <v>10968</v>
      </c>
      <c r="J2370" s="6" t="s">
        <v>29</v>
      </c>
      <c r="K2370" s="8">
        <v>2018.0</v>
      </c>
      <c r="L2370" s="7" t="s">
        <v>30</v>
      </c>
      <c r="M2370" s="3"/>
      <c r="N2370" s="3"/>
      <c r="O2370" s="3"/>
      <c r="P2370" s="3"/>
      <c r="Q2370" s="6"/>
      <c r="R2370" s="3"/>
    </row>
    <row r="2371" ht="15.75" customHeight="1">
      <c r="A2371" s="4" t="s">
        <v>10969</v>
      </c>
      <c r="B2371" s="4" t="s">
        <v>10970</v>
      </c>
      <c r="C2371" s="4" t="s">
        <v>10971</v>
      </c>
      <c r="D2371" s="4" t="s">
        <v>10972</v>
      </c>
      <c r="E2371" s="4" t="s">
        <v>10973</v>
      </c>
      <c r="F2371" s="5" t="str">
        <f>HYPERLINK("http://dx.doi.org/10.1016/j.encep.2014.10.008","http://dx.doi.org/10.1016/j.encep.2014.10.008")</f>
        <v>http://dx.doi.org/10.1016/j.encep.2014.10.008</v>
      </c>
      <c r="G2371" s="3"/>
      <c r="H2371" s="3"/>
      <c r="I2371" s="3"/>
      <c r="J2371" s="3"/>
      <c r="K2371" s="3"/>
      <c r="L2371" s="3"/>
      <c r="M2371" s="3"/>
      <c r="N2371" s="3"/>
      <c r="O2371" s="3"/>
      <c r="P2371" s="3"/>
      <c r="Q2371" s="3"/>
      <c r="R2371" s="3"/>
    </row>
    <row r="2372" ht="15.75" customHeight="1">
      <c r="A2372" s="6" t="s">
        <v>10974</v>
      </c>
      <c r="B2372" s="6" t="s">
        <v>10975</v>
      </c>
      <c r="C2372" s="6"/>
      <c r="D2372" s="6"/>
      <c r="E2372" s="6" t="s">
        <v>10976</v>
      </c>
      <c r="F2372" s="7" t="s">
        <v>10977</v>
      </c>
      <c r="G2372" s="8" t="s">
        <v>108</v>
      </c>
      <c r="H2372" s="6" t="s">
        <v>27</v>
      </c>
      <c r="I2372" s="6" t="s">
        <v>10978</v>
      </c>
      <c r="J2372" s="6" t="s">
        <v>3055</v>
      </c>
      <c r="K2372" s="8">
        <v>2015.0</v>
      </c>
      <c r="L2372" s="7" t="s">
        <v>30</v>
      </c>
      <c r="M2372" s="6"/>
      <c r="N2372" s="6"/>
      <c r="O2372" s="3"/>
      <c r="P2372" s="6"/>
      <c r="Q2372" s="3"/>
      <c r="R2372" s="3"/>
    </row>
    <row r="2373" ht="15.75" customHeight="1">
      <c r="A2373" s="6" t="s">
        <v>10979</v>
      </c>
      <c r="B2373" s="6" t="s">
        <v>10980</v>
      </c>
      <c r="C2373" s="6"/>
      <c r="D2373" s="6"/>
      <c r="E2373" s="6" t="s">
        <v>10981</v>
      </c>
      <c r="F2373" s="7" t="s">
        <v>10982</v>
      </c>
      <c r="G2373" s="8" t="s">
        <v>48</v>
      </c>
      <c r="H2373" s="6" t="s">
        <v>27</v>
      </c>
      <c r="I2373" s="6" t="s">
        <v>10983</v>
      </c>
      <c r="J2373" s="6" t="s">
        <v>341</v>
      </c>
      <c r="K2373" s="8">
        <v>2022.0</v>
      </c>
      <c r="L2373" s="7" t="s">
        <v>30</v>
      </c>
      <c r="M2373" s="6"/>
      <c r="N2373" s="6"/>
      <c r="O2373" s="6"/>
      <c r="P2373" s="6"/>
      <c r="Q2373" s="6"/>
      <c r="R2373" s="6"/>
    </row>
    <row r="2374" ht="15.75" customHeight="1">
      <c r="A2374" s="4" t="s">
        <v>10984</v>
      </c>
      <c r="B2374" s="4" t="s">
        <v>10985</v>
      </c>
      <c r="C2374" s="3"/>
      <c r="D2374" s="3"/>
      <c r="E2374" s="4" t="s">
        <v>10986</v>
      </c>
      <c r="F2374" s="9" t="s">
        <v>10987</v>
      </c>
      <c r="G2374" s="4" t="s">
        <v>260</v>
      </c>
      <c r="H2374" s="4" t="s">
        <v>261</v>
      </c>
      <c r="I2374" s="4" t="s">
        <v>4991</v>
      </c>
      <c r="J2374" s="4" t="s">
        <v>149</v>
      </c>
      <c r="K2374" s="10">
        <v>2001.0</v>
      </c>
      <c r="L2374" s="3"/>
      <c r="M2374" s="4" t="s">
        <v>263</v>
      </c>
      <c r="N2374" s="3"/>
      <c r="O2374" s="3"/>
      <c r="P2374" s="4" t="s">
        <v>8</v>
      </c>
      <c r="Q2374" s="4" t="s">
        <v>264</v>
      </c>
      <c r="R2374" s="3"/>
    </row>
    <row r="2375" ht="15.75" customHeight="1">
      <c r="A2375" s="4" t="s">
        <v>10988</v>
      </c>
      <c r="B2375" s="4" t="s">
        <v>10989</v>
      </c>
      <c r="C2375" s="4" t="s">
        <v>10990</v>
      </c>
      <c r="D2375" s="4" t="s">
        <v>10991</v>
      </c>
      <c r="E2375" s="4" t="s">
        <v>10992</v>
      </c>
      <c r="F2375" s="5" t="str">
        <f>HYPERLINK("http://dx.doi.org/10.1038/mp.2010.128","http://dx.doi.org/10.1038/mp.2010.128")</f>
        <v>http://dx.doi.org/10.1038/mp.2010.128</v>
      </c>
      <c r="G2375" s="3"/>
      <c r="H2375" s="3"/>
      <c r="I2375" s="3"/>
      <c r="J2375" s="3"/>
      <c r="K2375" s="3"/>
      <c r="L2375" s="3"/>
      <c r="M2375" s="3"/>
      <c r="N2375" s="3"/>
      <c r="O2375" s="3"/>
      <c r="P2375" s="3"/>
      <c r="Q2375" s="3"/>
      <c r="R2375" s="3"/>
    </row>
    <row r="2376" ht="15.75" customHeight="1">
      <c r="A2376" s="6" t="s">
        <v>10993</v>
      </c>
      <c r="B2376" s="6" t="s">
        <v>10994</v>
      </c>
      <c r="C2376" s="6"/>
      <c r="D2376" s="6"/>
      <c r="E2376" s="6" t="s">
        <v>10995</v>
      </c>
      <c r="F2376" s="7" t="s">
        <v>10996</v>
      </c>
      <c r="G2376" s="8" t="s">
        <v>48</v>
      </c>
      <c r="H2376" s="6" t="s">
        <v>27</v>
      </c>
      <c r="I2376" s="6" t="s">
        <v>10997</v>
      </c>
      <c r="J2376" s="6"/>
      <c r="K2376" s="8">
        <v>2014.0</v>
      </c>
      <c r="L2376" s="7" t="s">
        <v>30</v>
      </c>
      <c r="M2376" s="6"/>
      <c r="N2376" s="6"/>
      <c r="O2376" s="6"/>
      <c r="P2376" s="6"/>
      <c r="Q2376" s="6"/>
      <c r="R2376" s="6"/>
    </row>
    <row r="2377" ht="15.75" customHeight="1">
      <c r="A2377" s="4" t="s">
        <v>10998</v>
      </c>
      <c r="B2377" s="4" t="s">
        <v>10999</v>
      </c>
      <c r="C2377" s="3"/>
      <c r="D2377" s="3"/>
      <c r="E2377" s="4" t="s">
        <v>33</v>
      </c>
      <c r="F2377" s="9" t="str">
        <f t="shared" ref="F2377:F2378" si="21">"https://doi.org/"&amp;M2377</f>
        <v>https://doi.org/10.1016/j.concog.2020.102936</v>
      </c>
      <c r="G2377" s="10" t="s">
        <v>48</v>
      </c>
      <c r="H2377" s="10" t="s">
        <v>35</v>
      </c>
      <c r="I2377" s="4" t="s">
        <v>11000</v>
      </c>
      <c r="J2377" s="4" t="s">
        <v>33</v>
      </c>
      <c r="K2377" s="10">
        <v>2020.0</v>
      </c>
      <c r="L2377" s="3" t="s">
        <v>33</v>
      </c>
      <c r="M2377" s="4" t="s">
        <v>11001</v>
      </c>
      <c r="N2377" s="3"/>
      <c r="O2377" s="3"/>
      <c r="P2377" s="3"/>
      <c r="Q2377" s="3"/>
      <c r="R2377" s="3"/>
    </row>
    <row r="2378" ht="15.75" customHeight="1">
      <c r="A2378" s="4" t="s">
        <v>11002</v>
      </c>
      <c r="B2378" s="4" t="s">
        <v>11003</v>
      </c>
      <c r="C2378" s="3"/>
      <c r="D2378" s="3"/>
      <c r="E2378" s="4" t="s">
        <v>33</v>
      </c>
      <c r="F2378" s="9" t="str">
        <f t="shared" si="21"/>
        <v>https://doi.org/10.1097/ADM.0000000000001032</v>
      </c>
      <c r="G2378" s="10" t="s">
        <v>34</v>
      </c>
      <c r="H2378" s="10" t="s">
        <v>35</v>
      </c>
      <c r="I2378" s="4" t="s">
        <v>11004</v>
      </c>
      <c r="J2378" s="4" t="s">
        <v>33</v>
      </c>
      <c r="K2378" s="10">
        <v>2023.0</v>
      </c>
      <c r="L2378" s="4" t="s">
        <v>11005</v>
      </c>
      <c r="M2378" s="4" t="s">
        <v>11006</v>
      </c>
      <c r="N2378" s="3"/>
      <c r="O2378" s="3"/>
      <c r="P2378" s="3"/>
      <c r="Q2378" s="3"/>
      <c r="R2378" s="3"/>
    </row>
    <row r="2379" ht="15.75" customHeight="1">
      <c r="A2379" s="4" t="s">
        <v>11007</v>
      </c>
      <c r="B2379" s="4" t="s">
        <v>11008</v>
      </c>
      <c r="C2379" s="3"/>
      <c r="D2379" s="3"/>
      <c r="E2379" s="4" t="s">
        <v>11009</v>
      </c>
      <c r="F2379" s="9" t="s">
        <v>11010</v>
      </c>
      <c r="G2379" s="4" t="s">
        <v>260</v>
      </c>
      <c r="H2379" s="4" t="s">
        <v>261</v>
      </c>
      <c r="I2379" s="4" t="s">
        <v>262</v>
      </c>
      <c r="J2379" s="4" t="s">
        <v>149</v>
      </c>
      <c r="K2379" s="10">
        <v>2016.0</v>
      </c>
      <c r="L2379" s="3"/>
      <c r="M2379" s="4" t="s">
        <v>263</v>
      </c>
      <c r="N2379" s="3"/>
      <c r="O2379" s="3"/>
      <c r="P2379" s="4" t="s">
        <v>8</v>
      </c>
      <c r="Q2379" s="4" t="s">
        <v>264</v>
      </c>
      <c r="R2379" s="3"/>
    </row>
    <row r="2380" ht="15.75" customHeight="1">
      <c r="A2380" s="6" t="s">
        <v>11011</v>
      </c>
      <c r="B2380" s="6" t="s">
        <v>11012</v>
      </c>
      <c r="C2380" s="6"/>
      <c r="D2380" s="6"/>
      <c r="E2380" s="6" t="s">
        <v>11013</v>
      </c>
      <c r="F2380" s="7" t="s">
        <v>11014</v>
      </c>
      <c r="G2380" s="8" t="s">
        <v>108</v>
      </c>
      <c r="H2380" s="6" t="s">
        <v>27</v>
      </c>
      <c r="I2380" s="6" t="s">
        <v>11015</v>
      </c>
      <c r="J2380" s="6" t="s">
        <v>149</v>
      </c>
      <c r="K2380" s="8">
        <v>2022.0</v>
      </c>
      <c r="L2380" s="7" t="s">
        <v>30</v>
      </c>
      <c r="M2380" s="6"/>
      <c r="N2380" s="6"/>
      <c r="O2380" s="3"/>
      <c r="P2380" s="3"/>
      <c r="Q2380" s="3"/>
      <c r="R2380" s="3"/>
    </row>
    <row r="2381" ht="15.75" customHeight="1">
      <c r="A2381" s="4" t="s">
        <v>11016</v>
      </c>
      <c r="B2381" s="4" t="s">
        <v>11017</v>
      </c>
      <c r="C2381" s="3"/>
      <c r="D2381" s="3"/>
      <c r="E2381" s="4" t="s">
        <v>11018</v>
      </c>
      <c r="F2381" s="9" t="s">
        <v>11019</v>
      </c>
      <c r="G2381" s="4" t="s">
        <v>260</v>
      </c>
      <c r="H2381" s="4" t="s">
        <v>261</v>
      </c>
      <c r="I2381" s="4" t="s">
        <v>262</v>
      </c>
      <c r="J2381" s="4" t="s">
        <v>149</v>
      </c>
      <c r="K2381" s="10">
        <v>2001.0</v>
      </c>
      <c r="L2381" s="3"/>
      <c r="M2381" s="4" t="s">
        <v>777</v>
      </c>
      <c r="N2381" s="3"/>
      <c r="O2381" s="3"/>
      <c r="P2381" s="4" t="s">
        <v>8</v>
      </c>
      <c r="Q2381" s="4" t="s">
        <v>264</v>
      </c>
      <c r="R2381" s="3"/>
    </row>
    <row r="2382" ht="15.75" customHeight="1">
      <c r="A2382" s="6" t="s">
        <v>11020</v>
      </c>
      <c r="B2382" s="6" t="s">
        <v>11021</v>
      </c>
      <c r="C2382" s="6"/>
      <c r="D2382" s="6"/>
      <c r="E2382" s="6" t="s">
        <v>11022</v>
      </c>
      <c r="F2382" s="7" t="s">
        <v>11023</v>
      </c>
      <c r="G2382" s="8" t="s">
        <v>108</v>
      </c>
      <c r="H2382" s="6" t="s">
        <v>27</v>
      </c>
      <c r="I2382" s="6" t="s">
        <v>11024</v>
      </c>
      <c r="J2382" s="6" t="s">
        <v>29</v>
      </c>
      <c r="K2382" s="8">
        <v>2003.0</v>
      </c>
      <c r="L2382" s="7" t="s">
        <v>30</v>
      </c>
      <c r="M2382" s="3"/>
      <c r="N2382" s="3"/>
      <c r="O2382" s="3"/>
      <c r="P2382" s="3"/>
      <c r="Q2382" s="3"/>
      <c r="R2382" s="3"/>
    </row>
    <row r="2383" ht="15.75" customHeight="1">
      <c r="A2383" s="4" t="s">
        <v>11025</v>
      </c>
      <c r="B2383" s="4" t="s">
        <v>11026</v>
      </c>
      <c r="C2383" s="3" t="s">
        <v>425</v>
      </c>
      <c r="D2383" s="4" t="s">
        <v>11027</v>
      </c>
      <c r="E2383" s="4" t="s">
        <v>11028</v>
      </c>
      <c r="F2383" s="5" t="str">
        <f>HYPERLINK("http://dx.doi.org/10.1080/10550490490459915","http://dx.doi.org/10.1080/10550490490459915")</f>
        <v>http://dx.doi.org/10.1080/10550490490459915</v>
      </c>
      <c r="G2383" s="3"/>
      <c r="H2383" s="3"/>
      <c r="I2383" s="3"/>
      <c r="J2383" s="3"/>
      <c r="K2383" s="3"/>
      <c r="L2383" s="3"/>
      <c r="M2383" s="3"/>
      <c r="N2383" s="3"/>
      <c r="O2383" s="3"/>
      <c r="P2383" s="3"/>
      <c r="Q2383" s="3"/>
      <c r="R2383" s="3"/>
    </row>
    <row r="2384" ht="15.75" customHeight="1">
      <c r="A2384" s="4" t="s">
        <v>11029</v>
      </c>
      <c r="B2384" s="4" t="s">
        <v>11030</v>
      </c>
      <c r="C2384" s="4" t="s">
        <v>11031</v>
      </c>
      <c r="D2384" s="4" t="s">
        <v>11032</v>
      </c>
      <c r="E2384" s="4" t="s">
        <v>11033</v>
      </c>
      <c r="F2384" s="5" t="str">
        <f>HYPERLINK("http://dx.doi.org/10.1111/j.1553-2712.2007.00006.x","http://dx.doi.org/10.1111/j.1553-2712.2007.00006.x")</f>
        <v>http://dx.doi.org/10.1111/j.1553-2712.2007.00006.x</v>
      </c>
      <c r="G2384" s="3"/>
      <c r="H2384" s="3"/>
      <c r="I2384" s="3"/>
      <c r="J2384" s="3"/>
      <c r="K2384" s="3"/>
      <c r="L2384" s="3"/>
      <c r="M2384" s="3"/>
      <c r="N2384" s="3"/>
      <c r="O2384" s="3"/>
      <c r="P2384" s="3"/>
      <c r="Q2384" s="3"/>
      <c r="R2384" s="3"/>
    </row>
    <row r="2385" ht="15.75" customHeight="1">
      <c r="A2385" s="4" t="s">
        <v>11034</v>
      </c>
      <c r="B2385" s="4" t="s">
        <v>11035</v>
      </c>
      <c r="C2385" s="4" t="s">
        <v>11036</v>
      </c>
      <c r="D2385" s="4" t="s">
        <v>11037</v>
      </c>
      <c r="E2385" s="4" t="s">
        <v>11038</v>
      </c>
      <c r="F2385" s="5" t="str">
        <f>HYPERLINK("http://dx.doi.org/10.17711/SM.0185-3325.2013.032","http://dx.doi.org/10.17711/SM.0185-3325.2013.032")</f>
        <v>http://dx.doi.org/10.17711/SM.0185-3325.2013.032</v>
      </c>
      <c r="G2385" s="3"/>
      <c r="H2385" s="3"/>
      <c r="I2385" s="3"/>
      <c r="J2385" s="3"/>
      <c r="K2385" s="3"/>
      <c r="L2385" s="3"/>
      <c r="M2385" s="3"/>
      <c r="N2385" s="3"/>
      <c r="O2385" s="3"/>
      <c r="P2385" s="3"/>
      <c r="Q2385" s="3"/>
      <c r="R2385" s="3"/>
    </row>
    <row r="2386" ht="15.75" customHeight="1">
      <c r="A2386" s="6" t="s">
        <v>11039</v>
      </c>
      <c r="B2386" s="6" t="s">
        <v>11040</v>
      </c>
      <c r="C2386" s="6"/>
      <c r="D2386" s="6"/>
      <c r="E2386" s="6" t="s">
        <v>11041</v>
      </c>
      <c r="F2386" s="7" t="s">
        <v>11042</v>
      </c>
      <c r="G2386" s="8" t="s">
        <v>26</v>
      </c>
      <c r="H2386" s="6" t="s">
        <v>27</v>
      </c>
      <c r="I2386" s="6" t="s">
        <v>11043</v>
      </c>
      <c r="J2386" s="3"/>
      <c r="K2386" s="8">
        <v>1975.0</v>
      </c>
      <c r="L2386" s="7" t="s">
        <v>30</v>
      </c>
      <c r="M2386" s="3"/>
      <c r="N2386" s="3"/>
      <c r="O2386" s="3"/>
      <c r="P2386" s="3"/>
      <c r="Q2386" s="3"/>
      <c r="R2386" s="6"/>
    </row>
    <row r="2387" ht="15.75" customHeight="1">
      <c r="A2387" s="6" t="s">
        <v>11044</v>
      </c>
      <c r="B2387" s="6" t="s">
        <v>11045</v>
      </c>
      <c r="C2387" s="6"/>
      <c r="D2387" s="6"/>
      <c r="E2387" s="6" t="s">
        <v>11046</v>
      </c>
      <c r="F2387" s="3"/>
      <c r="G2387" s="8" t="s">
        <v>108</v>
      </c>
      <c r="H2387" s="6" t="s">
        <v>27</v>
      </c>
      <c r="I2387" s="6" t="s">
        <v>11047</v>
      </c>
      <c r="J2387" s="6" t="s">
        <v>377</v>
      </c>
      <c r="K2387" s="8">
        <v>2002.0</v>
      </c>
      <c r="L2387" s="7" t="s">
        <v>30</v>
      </c>
      <c r="M2387" s="6"/>
      <c r="N2387" s="6"/>
      <c r="O2387" s="6"/>
      <c r="P2387" s="3"/>
      <c r="Q2387" s="3"/>
      <c r="R2387" s="3"/>
    </row>
    <row r="2388" ht="15.75" customHeight="1">
      <c r="A2388" s="6" t="s">
        <v>11048</v>
      </c>
      <c r="B2388" s="6" t="s">
        <v>11049</v>
      </c>
      <c r="C2388" s="6"/>
      <c r="D2388" s="6"/>
      <c r="E2388" s="6" t="s">
        <v>11050</v>
      </c>
      <c r="F2388" s="3"/>
      <c r="G2388" s="8" t="s">
        <v>108</v>
      </c>
      <c r="H2388" s="6" t="s">
        <v>27</v>
      </c>
      <c r="I2388" s="6" t="s">
        <v>11051</v>
      </c>
      <c r="J2388" s="6" t="s">
        <v>5980</v>
      </c>
      <c r="K2388" s="8">
        <v>2009.0</v>
      </c>
      <c r="L2388" s="7" t="s">
        <v>30</v>
      </c>
      <c r="M2388" s="3"/>
      <c r="N2388" s="3"/>
      <c r="O2388" s="3"/>
      <c r="P2388" s="3"/>
      <c r="Q2388" s="3"/>
      <c r="R2388" s="3"/>
    </row>
    <row r="2389" ht="15.75" customHeight="1">
      <c r="A2389" s="4" t="s">
        <v>11052</v>
      </c>
      <c r="B2389" s="4" t="s">
        <v>11053</v>
      </c>
      <c r="C2389" s="3"/>
      <c r="D2389" s="3"/>
      <c r="E2389" s="10" t="s">
        <v>33</v>
      </c>
      <c r="F2389" s="9" t="str">
        <f>"https://doi.org/"&amp;M2389</f>
        <v>https://doi.org/10.1038/s41386-020-0708-x</v>
      </c>
      <c r="G2389" s="10" t="s">
        <v>41</v>
      </c>
      <c r="H2389" s="10" t="s">
        <v>35</v>
      </c>
      <c r="I2389" s="4" t="s">
        <v>9648</v>
      </c>
      <c r="J2389" s="10" t="s">
        <v>33</v>
      </c>
      <c r="K2389" s="10">
        <v>2020.0</v>
      </c>
      <c r="L2389" s="4" t="s">
        <v>33</v>
      </c>
      <c r="M2389" s="4" t="s">
        <v>11054</v>
      </c>
      <c r="N2389" s="11"/>
      <c r="O2389" s="3"/>
      <c r="P2389" s="3"/>
      <c r="Q2389" s="12"/>
      <c r="R2389" s="3"/>
    </row>
    <row r="2390" ht="15.75" customHeight="1">
      <c r="A2390" s="4" t="s">
        <v>11055</v>
      </c>
      <c r="B2390" s="4" t="s">
        <v>11056</v>
      </c>
      <c r="C2390" s="3"/>
      <c r="D2390" s="3"/>
      <c r="E2390" s="4" t="s">
        <v>11057</v>
      </c>
      <c r="F2390" s="9" t="s">
        <v>11058</v>
      </c>
      <c r="G2390" s="4" t="s">
        <v>48</v>
      </c>
      <c r="H2390" s="4" t="s">
        <v>261</v>
      </c>
      <c r="I2390" s="4" t="s">
        <v>9902</v>
      </c>
      <c r="J2390" s="4" t="s">
        <v>9903</v>
      </c>
      <c r="K2390" s="10">
        <v>2022.0</v>
      </c>
      <c r="L2390" s="3"/>
      <c r="M2390" s="4" t="s">
        <v>263</v>
      </c>
      <c r="N2390" s="3"/>
      <c r="O2390" s="3"/>
      <c r="P2390" s="4" t="s">
        <v>8</v>
      </c>
      <c r="Q2390" s="4" t="s">
        <v>9904</v>
      </c>
      <c r="R2390" s="3"/>
    </row>
    <row r="2391" ht="15.75" customHeight="1">
      <c r="A2391" s="6" t="s">
        <v>11059</v>
      </c>
      <c r="B2391" s="6" t="s">
        <v>11060</v>
      </c>
      <c r="C2391" s="6"/>
      <c r="D2391" s="6"/>
      <c r="E2391" s="6" t="s">
        <v>11061</v>
      </c>
      <c r="F2391" s="7" t="s">
        <v>11062</v>
      </c>
      <c r="G2391" s="8" t="s">
        <v>48</v>
      </c>
      <c r="H2391" s="6" t="s">
        <v>27</v>
      </c>
      <c r="I2391" s="6" t="s">
        <v>11063</v>
      </c>
      <c r="J2391" s="6" t="s">
        <v>29</v>
      </c>
      <c r="K2391" s="8">
        <v>2023.0</v>
      </c>
      <c r="L2391" s="7" t="s">
        <v>30</v>
      </c>
      <c r="M2391" s="6"/>
      <c r="N2391" s="6"/>
      <c r="O2391" s="6"/>
      <c r="P2391" s="6"/>
      <c r="Q2391" s="6"/>
      <c r="R2391" s="6"/>
    </row>
    <row r="2392" ht="15.75" customHeight="1">
      <c r="A2392" s="4" t="s">
        <v>11064</v>
      </c>
      <c r="B2392" s="4" t="s">
        <v>11065</v>
      </c>
      <c r="C2392" s="3"/>
      <c r="D2392" s="3"/>
      <c r="E2392" s="4" t="s">
        <v>11066</v>
      </c>
      <c r="F2392" s="9" t="s">
        <v>11067</v>
      </c>
      <c r="G2392" s="4" t="s">
        <v>41</v>
      </c>
      <c r="H2392" s="4" t="s">
        <v>261</v>
      </c>
      <c r="I2392" s="4" t="s">
        <v>650</v>
      </c>
      <c r="J2392" s="4" t="s">
        <v>488</v>
      </c>
      <c r="K2392" s="10">
        <v>2012.0</v>
      </c>
      <c r="L2392" s="3"/>
      <c r="M2392" s="4" t="s">
        <v>263</v>
      </c>
      <c r="N2392" s="3"/>
      <c r="O2392" s="3"/>
      <c r="P2392" s="4" t="s">
        <v>8</v>
      </c>
      <c r="Q2392" s="18" t="s">
        <v>489</v>
      </c>
      <c r="R2392" s="3"/>
    </row>
    <row r="2393" ht="15.75" customHeight="1">
      <c r="A2393" s="4" t="s">
        <v>11068</v>
      </c>
      <c r="B2393" s="4" t="s">
        <v>11069</v>
      </c>
      <c r="C2393" s="4" t="s">
        <v>11070</v>
      </c>
      <c r="D2393" s="4" t="s">
        <v>11071</v>
      </c>
      <c r="E2393" s="4" t="s">
        <v>11072</v>
      </c>
      <c r="F2393" s="5" t="str">
        <f>HYPERLINK("http://dx.doi.org/10.1080/10826084.2021.1958849","http://dx.doi.org/10.1080/10826084.2021.1958849")</f>
        <v>http://dx.doi.org/10.1080/10826084.2021.1958849</v>
      </c>
      <c r="G2393" s="3"/>
      <c r="H2393" s="3"/>
      <c r="I2393" s="3"/>
      <c r="J2393" s="3"/>
      <c r="K2393" s="3"/>
      <c r="L2393" s="3"/>
      <c r="M2393" s="3"/>
      <c r="N2393" s="3"/>
      <c r="O2393" s="3"/>
      <c r="P2393" s="3"/>
      <c r="Q2393" s="3"/>
      <c r="R2393" s="3"/>
    </row>
    <row r="2394" ht="15.75" customHeight="1">
      <c r="A2394" s="6" t="s">
        <v>11073</v>
      </c>
      <c r="B2394" s="6" t="s">
        <v>11074</v>
      </c>
      <c r="C2394" s="6"/>
      <c r="D2394" s="6"/>
      <c r="E2394" s="6" t="s">
        <v>11075</v>
      </c>
      <c r="F2394" s="7" t="s">
        <v>11076</v>
      </c>
      <c r="G2394" s="8" t="s">
        <v>108</v>
      </c>
      <c r="H2394" s="6" t="s">
        <v>27</v>
      </c>
      <c r="I2394" s="6" t="s">
        <v>11077</v>
      </c>
      <c r="J2394" s="6" t="s">
        <v>29</v>
      </c>
      <c r="K2394" s="8">
        <v>2020.0</v>
      </c>
      <c r="L2394" s="13" t="s">
        <v>30</v>
      </c>
      <c r="M2394" s="6"/>
      <c r="N2394" s="6"/>
      <c r="O2394" s="6"/>
      <c r="P2394" s="6"/>
      <c r="Q2394" s="6"/>
      <c r="R2394" s="3"/>
    </row>
    <row r="2395" ht="15.75" customHeight="1">
      <c r="A2395" s="6" t="s">
        <v>11078</v>
      </c>
      <c r="B2395" s="6" t="s">
        <v>11079</v>
      </c>
      <c r="C2395" s="6"/>
      <c r="D2395" s="6"/>
      <c r="E2395" s="6" t="s">
        <v>11080</v>
      </c>
      <c r="F2395" s="7" t="s">
        <v>11081</v>
      </c>
      <c r="G2395" s="8" t="s">
        <v>108</v>
      </c>
      <c r="H2395" s="6" t="s">
        <v>27</v>
      </c>
      <c r="I2395" s="6" t="s">
        <v>11082</v>
      </c>
      <c r="J2395" s="6"/>
      <c r="K2395" s="8">
        <v>2008.0</v>
      </c>
      <c r="L2395" s="7" t="s">
        <v>30</v>
      </c>
      <c r="M2395" s="6"/>
      <c r="N2395" s="3"/>
      <c r="O2395" s="3"/>
      <c r="P2395" s="3"/>
      <c r="Q2395" s="3"/>
      <c r="R2395" s="3"/>
    </row>
    <row r="2396" ht="15.75" customHeight="1">
      <c r="A2396" s="6" t="s">
        <v>11083</v>
      </c>
      <c r="B2396" s="6" t="s">
        <v>11084</v>
      </c>
      <c r="C2396" s="6"/>
      <c r="D2396" s="6"/>
      <c r="E2396" s="6" t="s">
        <v>11085</v>
      </c>
      <c r="F2396" s="7" t="s">
        <v>11086</v>
      </c>
      <c r="G2396" s="8" t="s">
        <v>108</v>
      </c>
      <c r="H2396" s="6" t="s">
        <v>27</v>
      </c>
      <c r="I2396" s="6" t="s">
        <v>11087</v>
      </c>
      <c r="J2396" s="6" t="s">
        <v>149</v>
      </c>
      <c r="K2396" s="8">
        <v>2022.0</v>
      </c>
      <c r="L2396" s="7" t="s">
        <v>30</v>
      </c>
      <c r="M2396" s="6"/>
      <c r="N2396" s="6"/>
      <c r="O2396" s="3"/>
      <c r="P2396" s="3"/>
      <c r="Q2396" s="3"/>
      <c r="R2396" s="3"/>
    </row>
    <row r="2397" ht="15.75" customHeight="1">
      <c r="A2397" s="6" t="s">
        <v>11088</v>
      </c>
      <c r="B2397" s="6" t="s">
        <v>11089</v>
      </c>
      <c r="C2397" s="6"/>
      <c r="D2397" s="6"/>
      <c r="E2397" s="6" t="s">
        <v>11090</v>
      </c>
      <c r="F2397" s="7" t="s">
        <v>11091</v>
      </c>
      <c r="G2397" s="8" t="s">
        <v>108</v>
      </c>
      <c r="H2397" s="6" t="s">
        <v>27</v>
      </c>
      <c r="I2397" s="6" t="s">
        <v>11092</v>
      </c>
      <c r="J2397" s="6" t="s">
        <v>545</v>
      </c>
      <c r="K2397" s="8">
        <v>2022.0</v>
      </c>
      <c r="L2397" s="7" t="s">
        <v>30</v>
      </c>
      <c r="M2397" s="6"/>
      <c r="N2397" s="6"/>
      <c r="O2397" s="3"/>
      <c r="P2397" s="6"/>
      <c r="Q2397" s="6"/>
      <c r="R2397" s="6"/>
    </row>
    <row r="2398" ht="15.75" customHeight="1">
      <c r="A2398" s="6" t="s">
        <v>11093</v>
      </c>
      <c r="B2398" s="6" t="s">
        <v>11094</v>
      </c>
      <c r="C2398" s="6"/>
      <c r="D2398" s="6"/>
      <c r="E2398" s="6" t="s">
        <v>11095</v>
      </c>
      <c r="F2398" s="7" t="s">
        <v>11096</v>
      </c>
      <c r="G2398" s="8" t="s">
        <v>108</v>
      </c>
      <c r="H2398" s="6" t="s">
        <v>27</v>
      </c>
      <c r="I2398" s="6" t="s">
        <v>11097</v>
      </c>
      <c r="J2398" s="6" t="s">
        <v>29</v>
      </c>
      <c r="K2398" s="8">
        <v>2019.0</v>
      </c>
      <c r="L2398" s="7" t="s">
        <v>30</v>
      </c>
      <c r="M2398" s="6"/>
      <c r="N2398" s="6"/>
      <c r="O2398" s="3"/>
      <c r="P2398" s="3"/>
      <c r="Q2398" s="6"/>
      <c r="R2398" s="3"/>
    </row>
    <row r="2399" ht="15.75" customHeight="1">
      <c r="A2399" s="6" t="s">
        <v>11098</v>
      </c>
      <c r="B2399" s="6" t="s">
        <v>11099</v>
      </c>
      <c r="C2399" s="6"/>
      <c r="D2399" s="6"/>
      <c r="E2399" s="6" t="s">
        <v>11100</v>
      </c>
      <c r="F2399" s="7" t="s">
        <v>11101</v>
      </c>
      <c r="G2399" s="8" t="s">
        <v>108</v>
      </c>
      <c r="H2399" s="6" t="s">
        <v>27</v>
      </c>
      <c r="I2399" s="6" t="s">
        <v>11102</v>
      </c>
      <c r="J2399" s="6" t="s">
        <v>29</v>
      </c>
      <c r="K2399" s="8">
        <v>2019.0</v>
      </c>
      <c r="L2399" s="7" t="s">
        <v>30</v>
      </c>
      <c r="M2399" s="6"/>
      <c r="N2399" s="6"/>
      <c r="O2399" s="3"/>
      <c r="P2399" s="6"/>
      <c r="Q2399" s="6"/>
      <c r="R2399" s="6"/>
    </row>
    <row r="2400" ht="15.75" customHeight="1">
      <c r="A2400" s="6" t="s">
        <v>11103</v>
      </c>
      <c r="B2400" s="6" t="s">
        <v>11104</v>
      </c>
      <c r="C2400" s="6"/>
      <c r="D2400" s="6"/>
      <c r="E2400" s="6" t="s">
        <v>11105</v>
      </c>
      <c r="F2400" s="7" t="s">
        <v>11106</v>
      </c>
      <c r="G2400" s="8" t="s">
        <v>108</v>
      </c>
      <c r="H2400" s="6" t="s">
        <v>27</v>
      </c>
      <c r="I2400" s="6" t="s">
        <v>11107</v>
      </c>
      <c r="J2400" s="6" t="s">
        <v>29</v>
      </c>
      <c r="K2400" s="8">
        <v>2020.0</v>
      </c>
      <c r="L2400" s="7" t="s">
        <v>30</v>
      </c>
      <c r="M2400" s="6"/>
      <c r="N2400" s="6"/>
      <c r="O2400" s="6"/>
      <c r="P2400" s="3"/>
      <c r="Q2400" s="3"/>
      <c r="R2400" s="6"/>
    </row>
    <row r="2401" ht="15.75" customHeight="1">
      <c r="A2401" s="6" t="s">
        <v>11108</v>
      </c>
      <c r="B2401" s="6" t="s">
        <v>11109</v>
      </c>
      <c r="C2401" s="6"/>
      <c r="D2401" s="6"/>
      <c r="E2401" s="6" t="s">
        <v>11110</v>
      </c>
      <c r="F2401" s="7" t="s">
        <v>11111</v>
      </c>
      <c r="G2401" s="8" t="s">
        <v>108</v>
      </c>
      <c r="H2401" s="6" t="s">
        <v>27</v>
      </c>
      <c r="I2401" s="6" t="s">
        <v>11112</v>
      </c>
      <c r="J2401" s="6" t="s">
        <v>29</v>
      </c>
      <c r="K2401" s="8">
        <v>2010.0</v>
      </c>
      <c r="L2401" s="7" t="s">
        <v>30</v>
      </c>
      <c r="M2401" s="3"/>
      <c r="N2401" s="6"/>
      <c r="O2401" s="3"/>
      <c r="P2401" s="3"/>
      <c r="Q2401" s="3"/>
      <c r="R2401" s="3"/>
    </row>
    <row r="2402" ht="15.75" customHeight="1">
      <c r="A2402" s="6" t="s">
        <v>11113</v>
      </c>
      <c r="B2402" s="6" t="s">
        <v>11114</v>
      </c>
      <c r="C2402" s="6"/>
      <c r="D2402" s="6"/>
      <c r="E2402" s="6" t="s">
        <v>11115</v>
      </c>
      <c r="F2402" s="7" t="s">
        <v>11116</v>
      </c>
      <c r="G2402" s="8" t="s">
        <v>108</v>
      </c>
      <c r="H2402" s="6" t="s">
        <v>27</v>
      </c>
      <c r="I2402" s="6" t="s">
        <v>11117</v>
      </c>
      <c r="J2402" s="6" t="s">
        <v>231</v>
      </c>
      <c r="K2402" s="8">
        <v>2021.0</v>
      </c>
      <c r="L2402" s="13" t="s">
        <v>30</v>
      </c>
      <c r="M2402" s="6"/>
      <c r="N2402" s="6"/>
      <c r="O2402" s="6"/>
      <c r="P2402" s="6"/>
      <c r="Q2402" s="3"/>
      <c r="R2402" s="6"/>
    </row>
    <row r="2403" ht="15.75" customHeight="1">
      <c r="A2403" s="4" t="s">
        <v>11118</v>
      </c>
      <c r="B2403" s="4" t="s">
        <v>11119</v>
      </c>
      <c r="C2403" s="4" t="s">
        <v>11120</v>
      </c>
      <c r="D2403" s="4" t="s">
        <v>11121</v>
      </c>
      <c r="E2403" s="4" t="s">
        <v>11122</v>
      </c>
      <c r="F2403" s="5" t="str">
        <f>HYPERLINK("http://dx.doi.org/10.1055/s-0034-1390467","http://dx.doi.org/10.1055/s-0034-1390467")</f>
        <v>http://dx.doi.org/10.1055/s-0034-1390467</v>
      </c>
      <c r="G2403" s="3"/>
      <c r="H2403" s="3"/>
      <c r="I2403" s="3"/>
      <c r="J2403" s="3"/>
      <c r="K2403" s="3"/>
      <c r="L2403" s="3"/>
      <c r="M2403" s="3"/>
      <c r="N2403" s="3"/>
      <c r="O2403" s="3"/>
      <c r="P2403" s="3"/>
      <c r="Q2403" s="3"/>
      <c r="R2403" s="3"/>
    </row>
    <row r="2404" ht="15.75" customHeight="1">
      <c r="A2404" s="4" t="s">
        <v>11123</v>
      </c>
      <c r="B2404" s="4" t="s">
        <v>11124</v>
      </c>
      <c r="C2404" s="3"/>
      <c r="D2404" s="3"/>
      <c r="E2404" s="4" t="s">
        <v>11125</v>
      </c>
      <c r="F2404" s="9" t="s">
        <v>11126</v>
      </c>
      <c r="G2404" s="4" t="s">
        <v>41</v>
      </c>
      <c r="H2404" s="4" t="s">
        <v>261</v>
      </c>
      <c r="I2404" s="4" t="s">
        <v>776</v>
      </c>
      <c r="J2404" s="4" t="s">
        <v>341</v>
      </c>
      <c r="K2404" s="10">
        <v>2017.0</v>
      </c>
      <c r="L2404" s="3"/>
      <c r="M2404" s="4" t="s">
        <v>263</v>
      </c>
      <c r="N2404" s="3"/>
      <c r="O2404" s="3"/>
      <c r="P2404" s="4" t="s">
        <v>8</v>
      </c>
      <c r="Q2404" s="18" t="s">
        <v>371</v>
      </c>
      <c r="R2404" s="3"/>
    </row>
    <row r="2405" ht="15.75" customHeight="1">
      <c r="A2405" s="6" t="s">
        <v>11127</v>
      </c>
      <c r="B2405" s="6" t="s">
        <v>11128</v>
      </c>
      <c r="C2405" s="6"/>
      <c r="D2405" s="6"/>
      <c r="E2405" s="6" t="s">
        <v>11129</v>
      </c>
      <c r="F2405" s="3"/>
      <c r="G2405" s="8" t="s">
        <v>108</v>
      </c>
      <c r="H2405" s="6" t="s">
        <v>27</v>
      </c>
      <c r="I2405" s="6" t="s">
        <v>11130</v>
      </c>
      <c r="J2405" s="6"/>
      <c r="K2405" s="8">
        <v>2011.0</v>
      </c>
      <c r="L2405" s="7" t="s">
        <v>30</v>
      </c>
      <c r="M2405" s="3"/>
      <c r="N2405" s="3"/>
      <c r="O2405" s="3"/>
      <c r="P2405" s="3"/>
      <c r="Q2405" s="3"/>
      <c r="R2405" s="3"/>
    </row>
    <row r="2406" ht="15.75" customHeight="1">
      <c r="A2406" s="4" t="s">
        <v>11131</v>
      </c>
      <c r="B2406" s="4" t="s">
        <v>11132</v>
      </c>
      <c r="C2406" s="3"/>
      <c r="D2406" s="3"/>
      <c r="E2406" s="4" t="s">
        <v>11133</v>
      </c>
      <c r="F2406" s="9" t="s">
        <v>11134</v>
      </c>
      <c r="G2406" s="4" t="s">
        <v>260</v>
      </c>
      <c r="H2406" s="4" t="s">
        <v>261</v>
      </c>
      <c r="I2406" s="4" t="s">
        <v>11135</v>
      </c>
      <c r="J2406" s="4" t="s">
        <v>341</v>
      </c>
      <c r="K2406" s="10">
        <v>2019.0</v>
      </c>
      <c r="L2406" s="3"/>
      <c r="M2406" s="4" t="s">
        <v>263</v>
      </c>
      <c r="N2406" s="3"/>
      <c r="O2406" s="3"/>
      <c r="P2406" s="4" t="s">
        <v>8</v>
      </c>
      <c r="Q2406" s="4" t="s">
        <v>572</v>
      </c>
      <c r="R2406" s="3"/>
    </row>
    <row r="2407" ht="15.75" customHeight="1">
      <c r="A2407" s="4" t="s">
        <v>11136</v>
      </c>
      <c r="B2407" s="4" t="s">
        <v>11137</v>
      </c>
      <c r="C2407" s="3"/>
      <c r="D2407" s="3"/>
      <c r="E2407" s="4" t="s">
        <v>11138</v>
      </c>
      <c r="F2407" s="9" t="s">
        <v>11139</v>
      </c>
      <c r="G2407" s="4" t="s">
        <v>54</v>
      </c>
      <c r="H2407" s="4" t="s">
        <v>261</v>
      </c>
      <c r="I2407" s="4" t="s">
        <v>387</v>
      </c>
      <c r="J2407" s="4" t="s">
        <v>149</v>
      </c>
      <c r="K2407" s="10">
        <v>2010.0</v>
      </c>
      <c r="L2407" s="3"/>
      <c r="M2407" s="4" t="s">
        <v>263</v>
      </c>
      <c r="N2407" s="3"/>
      <c r="O2407" s="3"/>
      <c r="P2407" s="4" t="s">
        <v>8</v>
      </c>
      <c r="Q2407" s="4" t="s">
        <v>264</v>
      </c>
      <c r="R2407" s="3"/>
    </row>
    <row r="2408" ht="15.75" customHeight="1">
      <c r="A2408" s="4" t="s">
        <v>11140</v>
      </c>
      <c r="B2408" s="4" t="s">
        <v>11141</v>
      </c>
      <c r="C2408" s="3"/>
      <c r="D2408" s="3"/>
      <c r="E2408" s="4" t="s">
        <v>33</v>
      </c>
      <c r="F2408" s="9" t="str">
        <f>"https://doi.org/"&amp;M2408</f>
        <v>https://doi.org/10.3310/phr07180</v>
      </c>
      <c r="G2408" s="10" t="s">
        <v>83</v>
      </c>
      <c r="H2408" s="10" t="s">
        <v>35</v>
      </c>
      <c r="I2408" s="4" t="s">
        <v>11141</v>
      </c>
      <c r="J2408" s="10" t="s">
        <v>33</v>
      </c>
      <c r="K2408" s="10">
        <v>2019.0</v>
      </c>
      <c r="L2408" s="3"/>
      <c r="M2408" s="4" t="s">
        <v>11142</v>
      </c>
      <c r="N2408" s="3"/>
      <c r="O2408" s="3"/>
      <c r="P2408" s="3"/>
      <c r="Q2408" s="3"/>
      <c r="R2408" s="3"/>
    </row>
    <row r="2409" ht="15.75" customHeight="1">
      <c r="A2409" s="6" t="s">
        <v>11143</v>
      </c>
      <c r="B2409" s="6" t="s">
        <v>11144</v>
      </c>
      <c r="C2409" s="6"/>
      <c r="D2409" s="6"/>
      <c r="E2409" s="6" t="s">
        <v>11145</v>
      </c>
      <c r="F2409" s="7" t="s">
        <v>11146</v>
      </c>
      <c r="G2409" s="8" t="s">
        <v>48</v>
      </c>
      <c r="H2409" s="6" t="s">
        <v>27</v>
      </c>
      <c r="I2409" s="6" t="s">
        <v>11147</v>
      </c>
      <c r="J2409" s="6" t="s">
        <v>149</v>
      </c>
      <c r="K2409" s="8">
        <v>2017.0</v>
      </c>
      <c r="L2409" s="7" t="s">
        <v>30</v>
      </c>
      <c r="M2409" s="6"/>
      <c r="N2409" s="6"/>
      <c r="O2409" s="6"/>
      <c r="P2409" s="6"/>
      <c r="Q2409" s="14"/>
      <c r="R2409" s="3"/>
    </row>
    <row r="2410" ht="15.75" customHeight="1">
      <c r="A2410" s="6" t="s">
        <v>11148</v>
      </c>
      <c r="B2410" s="6" t="s">
        <v>11149</v>
      </c>
      <c r="C2410" s="6"/>
      <c r="D2410" s="6"/>
      <c r="E2410" s="6" t="s">
        <v>11150</v>
      </c>
      <c r="F2410" s="7" t="s">
        <v>11151</v>
      </c>
      <c r="G2410" s="8" t="s">
        <v>48</v>
      </c>
      <c r="H2410" s="6" t="s">
        <v>27</v>
      </c>
      <c r="I2410" s="6" t="s">
        <v>11152</v>
      </c>
      <c r="J2410" s="6" t="s">
        <v>149</v>
      </c>
      <c r="K2410" s="8">
        <v>2023.0</v>
      </c>
      <c r="L2410" s="7" t="s">
        <v>30</v>
      </c>
      <c r="M2410" s="6"/>
      <c r="N2410" s="6"/>
      <c r="O2410" s="6"/>
      <c r="P2410" s="6"/>
      <c r="Q2410" s="6"/>
      <c r="R2410" s="3"/>
    </row>
    <row r="2411" ht="15.75" customHeight="1">
      <c r="A2411" s="6" t="s">
        <v>11153</v>
      </c>
      <c r="B2411" s="6" t="s">
        <v>11154</v>
      </c>
      <c r="C2411" s="6"/>
      <c r="D2411" s="6"/>
      <c r="E2411" s="6" t="s">
        <v>11155</v>
      </c>
      <c r="F2411" s="3"/>
      <c r="G2411" s="8" t="s">
        <v>108</v>
      </c>
      <c r="H2411" s="6" t="s">
        <v>27</v>
      </c>
      <c r="I2411" s="6" t="s">
        <v>11156</v>
      </c>
      <c r="J2411" s="6"/>
      <c r="K2411" s="8">
        <v>2013.0</v>
      </c>
      <c r="L2411" s="7" t="s">
        <v>30</v>
      </c>
      <c r="M2411" s="3"/>
      <c r="N2411" s="3"/>
      <c r="O2411" s="3"/>
      <c r="P2411" s="3"/>
      <c r="Q2411" s="3"/>
      <c r="R2411" s="6"/>
    </row>
    <row r="2412" ht="15.75" customHeight="1">
      <c r="A2412" s="4" t="s">
        <v>11157</v>
      </c>
      <c r="B2412" s="4" t="s">
        <v>11158</v>
      </c>
      <c r="C2412" s="3"/>
      <c r="D2412" s="3"/>
      <c r="E2412" s="10" t="s">
        <v>33</v>
      </c>
      <c r="F2412" s="9" t="str">
        <f>"https://doi.org/"&amp;M2412</f>
        <v>https://doi.org/10.3748/wjg.v26.i38.5874</v>
      </c>
      <c r="G2412" s="10" t="s">
        <v>41</v>
      </c>
      <c r="H2412" s="10" t="s">
        <v>35</v>
      </c>
      <c r="I2412" s="4" t="s">
        <v>11159</v>
      </c>
      <c r="J2412" s="10" t="s">
        <v>33</v>
      </c>
      <c r="K2412" s="10">
        <v>2020.0</v>
      </c>
      <c r="L2412" s="4" t="s">
        <v>33</v>
      </c>
      <c r="M2412" s="4" t="s">
        <v>11160</v>
      </c>
      <c r="N2412" s="11"/>
      <c r="O2412" s="3"/>
      <c r="P2412" s="3"/>
      <c r="Q2412" s="12"/>
      <c r="R2412" s="3"/>
    </row>
    <row r="2413" ht="15.75" customHeight="1">
      <c r="A2413" s="6" t="s">
        <v>11161</v>
      </c>
      <c r="B2413" s="6" t="s">
        <v>11162</v>
      </c>
      <c r="C2413" s="6"/>
      <c r="D2413" s="6"/>
      <c r="E2413" s="6" t="s">
        <v>11163</v>
      </c>
      <c r="F2413" s="7" t="s">
        <v>11164</v>
      </c>
      <c r="G2413" s="8" t="s">
        <v>108</v>
      </c>
      <c r="H2413" s="6" t="s">
        <v>27</v>
      </c>
      <c r="I2413" s="6" t="s">
        <v>11165</v>
      </c>
      <c r="J2413" s="6" t="s">
        <v>29</v>
      </c>
      <c r="K2413" s="8">
        <v>1997.0</v>
      </c>
      <c r="L2413" s="7" t="s">
        <v>30</v>
      </c>
      <c r="M2413" s="3"/>
      <c r="N2413" s="3"/>
      <c r="O2413" s="3"/>
      <c r="P2413" s="3"/>
      <c r="Q2413" s="3"/>
      <c r="R2413" s="3"/>
    </row>
    <row r="2414" ht="15.75" customHeight="1">
      <c r="A2414" s="6" t="s">
        <v>11166</v>
      </c>
      <c r="B2414" s="6" t="s">
        <v>11167</v>
      </c>
      <c r="C2414" s="6"/>
      <c r="D2414" s="6"/>
      <c r="E2414" s="6" t="s">
        <v>11168</v>
      </c>
      <c r="F2414" s="7" t="s">
        <v>11169</v>
      </c>
      <c r="G2414" s="8" t="s">
        <v>108</v>
      </c>
      <c r="H2414" s="6" t="s">
        <v>27</v>
      </c>
      <c r="I2414" s="6" t="s">
        <v>11170</v>
      </c>
      <c r="J2414" s="3"/>
      <c r="K2414" s="8">
        <v>2010.0</v>
      </c>
      <c r="L2414" s="7" t="s">
        <v>30</v>
      </c>
      <c r="M2414" s="3"/>
      <c r="N2414" s="3"/>
      <c r="O2414" s="6"/>
      <c r="P2414" s="6"/>
      <c r="Q2414" s="6"/>
      <c r="R2414" s="6"/>
    </row>
    <row r="2415" ht="15.75" customHeight="1">
      <c r="A2415" s="6" t="s">
        <v>2856</v>
      </c>
      <c r="B2415" s="6" t="s">
        <v>11171</v>
      </c>
      <c r="C2415" s="6"/>
      <c r="D2415" s="6"/>
      <c r="E2415" s="6" t="s">
        <v>11172</v>
      </c>
      <c r="F2415" s="3"/>
      <c r="G2415" s="8" t="s">
        <v>108</v>
      </c>
      <c r="H2415" s="6" t="s">
        <v>27</v>
      </c>
      <c r="I2415" s="6" t="s">
        <v>11173</v>
      </c>
      <c r="J2415" s="6"/>
      <c r="K2415" s="8">
        <v>2012.0</v>
      </c>
      <c r="L2415" s="7" t="s">
        <v>30</v>
      </c>
      <c r="M2415" s="3"/>
      <c r="N2415" s="3"/>
      <c r="O2415" s="3"/>
      <c r="P2415" s="3"/>
      <c r="Q2415" s="3"/>
      <c r="R2415" s="3"/>
    </row>
    <row r="2416" ht="15.75" customHeight="1">
      <c r="A2416" s="6" t="s">
        <v>11174</v>
      </c>
      <c r="B2416" s="6" t="s">
        <v>11175</v>
      </c>
      <c r="C2416" s="6"/>
      <c r="D2416" s="6"/>
      <c r="E2416" s="6" t="s">
        <v>11176</v>
      </c>
      <c r="F2416" s="7" t="s">
        <v>11177</v>
      </c>
      <c r="G2416" s="8" t="s">
        <v>108</v>
      </c>
      <c r="H2416" s="6" t="s">
        <v>27</v>
      </c>
      <c r="I2416" s="6" t="s">
        <v>11178</v>
      </c>
      <c r="J2416" s="6" t="s">
        <v>341</v>
      </c>
      <c r="K2416" s="8">
        <v>2022.0</v>
      </c>
      <c r="L2416" s="7" t="s">
        <v>30</v>
      </c>
      <c r="M2416" s="6"/>
      <c r="N2416" s="6"/>
      <c r="O2416" s="3"/>
      <c r="P2416" s="3"/>
      <c r="Q2416" s="3"/>
      <c r="R2416" s="6"/>
    </row>
    <row r="2417" ht="15.75" customHeight="1">
      <c r="A2417" s="4" t="s">
        <v>11179</v>
      </c>
      <c r="B2417" s="4" t="s">
        <v>11180</v>
      </c>
      <c r="C2417" s="3"/>
      <c r="D2417" s="3"/>
      <c r="E2417" s="4" t="s">
        <v>33</v>
      </c>
      <c r="F2417" s="9" t="str">
        <f>"https://doi.org/"&amp;M2417</f>
        <v>https://doi.org/10.1111/j.1742-6723.2010.01290.x</v>
      </c>
      <c r="G2417" s="10" t="s">
        <v>34</v>
      </c>
      <c r="H2417" s="10" t="s">
        <v>35</v>
      </c>
      <c r="I2417" s="4" t="s">
        <v>11181</v>
      </c>
      <c r="J2417" s="4" t="s">
        <v>33</v>
      </c>
      <c r="K2417" s="10">
        <v>2010.0</v>
      </c>
      <c r="L2417" s="3"/>
      <c r="M2417" s="4" t="s">
        <v>11182</v>
      </c>
      <c r="N2417" s="3"/>
      <c r="O2417" s="3"/>
      <c r="P2417" s="3"/>
      <c r="Q2417" s="3"/>
      <c r="R2417" s="3"/>
    </row>
    <row r="2418" ht="15.75" customHeight="1">
      <c r="A2418" s="6" t="s">
        <v>11183</v>
      </c>
      <c r="B2418" s="6" t="s">
        <v>11184</v>
      </c>
      <c r="C2418" s="6"/>
      <c r="D2418" s="6"/>
      <c r="E2418" s="6" t="s">
        <v>11185</v>
      </c>
      <c r="F2418" s="7" t="s">
        <v>11186</v>
      </c>
      <c r="G2418" s="8" t="s">
        <v>54</v>
      </c>
      <c r="H2418" s="6" t="s">
        <v>27</v>
      </c>
      <c r="I2418" s="6" t="s">
        <v>11187</v>
      </c>
      <c r="J2418" s="6" t="s">
        <v>341</v>
      </c>
      <c r="K2418" s="8">
        <v>2011.0</v>
      </c>
      <c r="L2418" s="7" t="s">
        <v>30</v>
      </c>
      <c r="M2418" s="3"/>
      <c r="N2418" s="3"/>
      <c r="O2418" s="3"/>
      <c r="P2418" s="3"/>
      <c r="Q2418" s="3"/>
      <c r="R2418" s="3"/>
    </row>
    <row r="2419" ht="15.75" customHeight="1">
      <c r="A2419" s="6" t="s">
        <v>11188</v>
      </c>
      <c r="B2419" s="6" t="s">
        <v>11189</v>
      </c>
      <c r="C2419" s="6"/>
      <c r="D2419" s="6"/>
      <c r="E2419" s="6" t="s">
        <v>11190</v>
      </c>
      <c r="F2419" s="7" t="s">
        <v>11191</v>
      </c>
      <c r="G2419" s="8" t="s">
        <v>48</v>
      </c>
      <c r="H2419" s="6" t="s">
        <v>27</v>
      </c>
      <c r="I2419" s="6" t="s">
        <v>11192</v>
      </c>
      <c r="J2419" s="6"/>
      <c r="K2419" s="8">
        <v>2012.0</v>
      </c>
      <c r="L2419" s="7" t="s">
        <v>30</v>
      </c>
      <c r="M2419" s="6"/>
      <c r="N2419" s="6"/>
      <c r="O2419" s="6"/>
      <c r="P2419" s="6"/>
      <c r="Q2419" s="6"/>
      <c r="R2419" s="6"/>
    </row>
    <row r="2420" ht="15.75" customHeight="1">
      <c r="A2420" s="6" t="s">
        <v>11193</v>
      </c>
      <c r="B2420" s="6" t="s">
        <v>11194</v>
      </c>
      <c r="C2420" s="6"/>
      <c r="D2420" s="6"/>
      <c r="E2420" s="6" t="s">
        <v>11195</v>
      </c>
      <c r="F2420" s="7" t="s">
        <v>11196</v>
      </c>
      <c r="G2420" s="8" t="s">
        <v>108</v>
      </c>
      <c r="H2420" s="6" t="s">
        <v>27</v>
      </c>
      <c r="I2420" s="6" t="s">
        <v>11197</v>
      </c>
      <c r="J2420" s="6" t="s">
        <v>149</v>
      </c>
      <c r="K2420" s="8">
        <v>2002.0</v>
      </c>
      <c r="L2420" s="7" t="s">
        <v>30</v>
      </c>
      <c r="M2420" s="3"/>
      <c r="N2420" s="3"/>
      <c r="O2420" s="6"/>
      <c r="P2420" s="3"/>
      <c r="Q2420" s="3"/>
      <c r="R2420" s="3"/>
    </row>
    <row r="2421" ht="15.75" customHeight="1">
      <c r="A2421" s="4" t="s">
        <v>11198</v>
      </c>
      <c r="B2421" s="4" t="s">
        <v>11199</v>
      </c>
      <c r="C2421" s="3"/>
      <c r="D2421" s="3"/>
      <c r="E2421" s="4" t="s">
        <v>11200</v>
      </c>
      <c r="F2421" s="9" t="s">
        <v>11201</v>
      </c>
      <c r="G2421" s="4" t="s">
        <v>260</v>
      </c>
      <c r="H2421" s="4" t="s">
        <v>261</v>
      </c>
      <c r="I2421" s="4" t="s">
        <v>370</v>
      </c>
      <c r="J2421" s="4" t="s">
        <v>341</v>
      </c>
      <c r="K2421" s="10">
        <v>2011.0</v>
      </c>
      <c r="L2421" s="3"/>
      <c r="M2421" s="4" t="s">
        <v>263</v>
      </c>
      <c r="N2421" s="3"/>
      <c r="O2421" s="3"/>
      <c r="P2421" s="4" t="s">
        <v>8</v>
      </c>
      <c r="Q2421" s="4" t="s">
        <v>371</v>
      </c>
      <c r="R2421" s="3"/>
    </row>
    <row r="2422" ht="15.75" customHeight="1">
      <c r="A2422" s="4" t="s">
        <v>11202</v>
      </c>
      <c r="B2422" s="4" t="s">
        <v>11203</v>
      </c>
      <c r="C2422" s="3"/>
      <c r="D2422" s="3"/>
      <c r="E2422" s="4" t="s">
        <v>11204</v>
      </c>
      <c r="F2422" s="9" t="s">
        <v>11205</v>
      </c>
      <c r="G2422" s="4" t="s">
        <v>260</v>
      </c>
      <c r="H2422" s="4" t="s">
        <v>261</v>
      </c>
      <c r="I2422" s="4" t="s">
        <v>262</v>
      </c>
      <c r="J2422" s="4" t="s">
        <v>149</v>
      </c>
      <c r="K2422" s="10">
        <v>2015.0</v>
      </c>
      <c r="L2422" s="3"/>
      <c r="M2422" s="4" t="s">
        <v>263</v>
      </c>
      <c r="N2422" s="3"/>
      <c r="O2422" s="3"/>
      <c r="P2422" s="4" t="s">
        <v>8</v>
      </c>
      <c r="Q2422" s="4" t="s">
        <v>264</v>
      </c>
      <c r="R2422" s="3"/>
    </row>
    <row r="2423" ht="15.75" customHeight="1">
      <c r="A2423" s="4" t="s">
        <v>11206</v>
      </c>
      <c r="B2423" s="4" t="s">
        <v>11207</v>
      </c>
      <c r="C2423" s="4" t="s">
        <v>11208</v>
      </c>
      <c r="D2423" s="4" t="s">
        <v>11209</v>
      </c>
      <c r="E2423" s="4" t="s">
        <v>11210</v>
      </c>
      <c r="F2423" s="5" t="str">
        <f>HYPERLINK("http://dx.doi.org/10.1097/ADM.0b013e3181c78bf4","http://dx.doi.org/10.1097/ADM.0b013e3181c78bf4")</f>
        <v>http://dx.doi.org/10.1097/ADM.0b013e3181c78bf4</v>
      </c>
      <c r="G2423" s="3"/>
      <c r="H2423" s="3"/>
      <c r="I2423" s="3"/>
      <c r="J2423" s="3"/>
      <c r="K2423" s="3"/>
      <c r="L2423" s="3"/>
      <c r="M2423" s="3"/>
      <c r="N2423" s="3"/>
      <c r="O2423" s="3"/>
      <c r="P2423" s="3"/>
      <c r="Q2423" s="3"/>
      <c r="R2423" s="3"/>
    </row>
    <row r="2424" ht="15.75" customHeight="1">
      <c r="A2424" s="4" t="s">
        <v>11211</v>
      </c>
      <c r="B2424" s="4" t="s">
        <v>11212</v>
      </c>
      <c r="C2424" s="3"/>
      <c r="D2424" s="3"/>
      <c r="E2424" s="4" t="s">
        <v>11213</v>
      </c>
      <c r="F2424" s="9" t="s">
        <v>11214</v>
      </c>
      <c r="G2424" s="4" t="s">
        <v>260</v>
      </c>
      <c r="H2424" s="4" t="s">
        <v>261</v>
      </c>
      <c r="I2424" s="4" t="s">
        <v>11215</v>
      </c>
      <c r="J2424" s="4" t="s">
        <v>149</v>
      </c>
      <c r="K2424" s="10">
        <v>2012.0</v>
      </c>
      <c r="L2424" s="3"/>
      <c r="M2424" s="4" t="s">
        <v>263</v>
      </c>
      <c r="N2424" s="3"/>
      <c r="O2424" s="3"/>
      <c r="P2424" s="4" t="s">
        <v>8</v>
      </c>
      <c r="Q2424" s="4" t="s">
        <v>264</v>
      </c>
      <c r="R2424" s="3"/>
    </row>
    <row r="2425" ht="15.75" customHeight="1">
      <c r="A2425" s="4" t="s">
        <v>11216</v>
      </c>
      <c r="B2425" s="4" t="s">
        <v>11217</v>
      </c>
      <c r="C2425" s="3"/>
      <c r="D2425" s="3"/>
      <c r="E2425" s="4" t="s">
        <v>11218</v>
      </c>
      <c r="F2425" s="9" t="s">
        <v>11219</v>
      </c>
      <c r="G2425" s="4" t="s">
        <v>260</v>
      </c>
      <c r="H2425" s="4" t="s">
        <v>261</v>
      </c>
      <c r="I2425" s="4" t="s">
        <v>262</v>
      </c>
      <c r="J2425" s="4" t="s">
        <v>149</v>
      </c>
      <c r="K2425" s="10">
        <v>2017.0</v>
      </c>
      <c r="L2425" s="3"/>
      <c r="M2425" s="4" t="s">
        <v>263</v>
      </c>
      <c r="N2425" s="3"/>
      <c r="O2425" s="3"/>
      <c r="P2425" s="4" t="s">
        <v>8</v>
      </c>
      <c r="Q2425" s="4" t="s">
        <v>264</v>
      </c>
      <c r="R2425" s="3"/>
    </row>
    <row r="2426" ht="15.75" customHeight="1">
      <c r="A2426" s="6" t="s">
        <v>11220</v>
      </c>
      <c r="B2426" s="6" t="s">
        <v>11221</v>
      </c>
      <c r="C2426" s="6"/>
      <c r="D2426" s="6"/>
      <c r="E2426" s="6" t="s">
        <v>11222</v>
      </c>
      <c r="F2426" s="7" t="s">
        <v>11223</v>
      </c>
      <c r="G2426" s="8" t="s">
        <v>108</v>
      </c>
      <c r="H2426" s="6" t="s">
        <v>27</v>
      </c>
      <c r="I2426" s="6" t="s">
        <v>11224</v>
      </c>
      <c r="J2426" s="6"/>
      <c r="K2426" s="8">
        <v>2009.0</v>
      </c>
      <c r="L2426" s="7" t="s">
        <v>30</v>
      </c>
      <c r="M2426" s="6"/>
      <c r="N2426" s="6"/>
      <c r="O2426" s="3"/>
      <c r="P2426" s="3"/>
      <c r="Q2426" s="3"/>
      <c r="R2426" s="3"/>
    </row>
    <row r="2427" ht="15.75" customHeight="1">
      <c r="A2427" s="4" t="s">
        <v>11225</v>
      </c>
      <c r="B2427" s="4" t="s">
        <v>11226</v>
      </c>
      <c r="C2427" s="3" t="s">
        <v>425</v>
      </c>
      <c r="D2427" s="4" t="s">
        <v>11227</v>
      </c>
      <c r="E2427" s="4" t="s">
        <v>11228</v>
      </c>
      <c r="F2427" s="5" t="str">
        <f>HYPERLINK("http://dx.doi.org/10.1001/jama.292.5.569","http://dx.doi.org/10.1001/jama.292.5.569")</f>
        <v>http://dx.doi.org/10.1001/jama.292.5.569</v>
      </c>
      <c r="G2427" s="3"/>
      <c r="H2427" s="3"/>
      <c r="I2427" s="3"/>
      <c r="J2427" s="3"/>
      <c r="K2427" s="3"/>
      <c r="L2427" s="3"/>
      <c r="M2427" s="3"/>
      <c r="N2427" s="3"/>
      <c r="O2427" s="3"/>
      <c r="P2427" s="3"/>
      <c r="Q2427" s="3"/>
      <c r="R2427" s="3"/>
    </row>
    <row r="2428" ht="15.75" customHeight="1">
      <c r="A2428" s="4" t="s">
        <v>11229</v>
      </c>
      <c r="B2428" s="4" t="s">
        <v>11230</v>
      </c>
      <c r="C2428" s="3"/>
      <c r="D2428" s="3"/>
      <c r="E2428" s="4" t="s">
        <v>11231</v>
      </c>
      <c r="F2428" s="9" t="s">
        <v>11232</v>
      </c>
      <c r="G2428" s="4" t="s">
        <v>260</v>
      </c>
      <c r="H2428" s="4" t="s">
        <v>261</v>
      </c>
      <c r="I2428" s="4" t="s">
        <v>3180</v>
      </c>
      <c r="J2428" s="4" t="s">
        <v>231</v>
      </c>
      <c r="K2428" s="10">
        <v>2020.0</v>
      </c>
      <c r="L2428" s="3"/>
      <c r="M2428" s="4" t="s">
        <v>263</v>
      </c>
      <c r="N2428" s="3"/>
      <c r="O2428" s="3"/>
      <c r="P2428" s="4" t="s">
        <v>8</v>
      </c>
      <c r="Q2428" s="4" t="s">
        <v>3181</v>
      </c>
      <c r="R2428" s="3"/>
    </row>
    <row r="2429" ht="15.75" customHeight="1">
      <c r="A2429" s="4" t="s">
        <v>11229</v>
      </c>
      <c r="B2429" s="4" t="s">
        <v>11233</v>
      </c>
      <c r="C2429" s="3"/>
      <c r="D2429" s="3"/>
      <c r="E2429" s="4" t="s">
        <v>11234</v>
      </c>
      <c r="F2429" s="9" t="s">
        <v>11235</v>
      </c>
      <c r="G2429" s="4" t="s">
        <v>260</v>
      </c>
      <c r="H2429" s="4" t="s">
        <v>261</v>
      </c>
      <c r="I2429" s="4" t="s">
        <v>610</v>
      </c>
      <c r="J2429" s="4" t="s">
        <v>341</v>
      </c>
      <c r="K2429" s="10">
        <v>2020.0</v>
      </c>
      <c r="L2429" s="3"/>
      <c r="M2429" s="4" t="s">
        <v>263</v>
      </c>
      <c r="N2429" s="3"/>
      <c r="O2429" s="3"/>
      <c r="P2429" s="4" t="s">
        <v>8</v>
      </c>
      <c r="Q2429" s="4" t="s">
        <v>611</v>
      </c>
      <c r="R2429" s="3"/>
    </row>
    <row r="2430" ht="15.75" customHeight="1">
      <c r="A2430" s="4" t="s">
        <v>11236</v>
      </c>
      <c r="B2430" s="4" t="s">
        <v>11237</v>
      </c>
      <c r="C2430" s="4" t="s">
        <v>11238</v>
      </c>
      <c r="D2430" s="4" t="s">
        <v>11239</v>
      </c>
      <c r="E2430" s="4" t="s">
        <v>11240</v>
      </c>
      <c r="F2430" s="3" t="s">
        <v>425</v>
      </c>
      <c r="G2430" s="3"/>
      <c r="H2430" s="3"/>
      <c r="I2430" s="3"/>
      <c r="J2430" s="3"/>
      <c r="K2430" s="3"/>
      <c r="L2430" s="3"/>
      <c r="M2430" s="3"/>
      <c r="N2430" s="3"/>
      <c r="O2430" s="3"/>
      <c r="P2430" s="3"/>
      <c r="Q2430" s="3"/>
      <c r="R2430" s="3"/>
    </row>
    <row r="2431" ht="15.75" customHeight="1">
      <c r="A2431" s="4" t="s">
        <v>11241</v>
      </c>
      <c r="B2431" s="4" t="s">
        <v>11242</v>
      </c>
      <c r="C2431" s="3"/>
      <c r="D2431" s="3"/>
      <c r="E2431" s="10" t="s">
        <v>33</v>
      </c>
      <c r="F2431" s="9" t="str">
        <f>"https://doi.org/"&amp;M2431</f>
        <v>https://doi.org/10.1080/02791072.2017.1365976</v>
      </c>
      <c r="G2431" s="10" t="s">
        <v>41</v>
      </c>
      <c r="H2431" s="10" t="s">
        <v>35</v>
      </c>
      <c r="I2431" s="4" t="s">
        <v>11243</v>
      </c>
      <c r="J2431" s="10" t="s">
        <v>33</v>
      </c>
      <c r="K2431" s="10">
        <v>2018.0</v>
      </c>
      <c r="L2431" s="4" t="s">
        <v>33</v>
      </c>
      <c r="M2431" s="4" t="s">
        <v>11244</v>
      </c>
      <c r="N2431" s="11"/>
      <c r="O2431" s="3"/>
      <c r="P2431" s="3"/>
      <c r="Q2431" s="12"/>
      <c r="R2431" s="3"/>
    </row>
    <row r="2432" ht="15.75" customHeight="1">
      <c r="A2432" s="4" t="s">
        <v>11245</v>
      </c>
      <c r="B2432" s="4" t="s">
        <v>11246</v>
      </c>
      <c r="C2432" s="3"/>
      <c r="D2432" s="3"/>
      <c r="E2432" s="4" t="s">
        <v>11247</v>
      </c>
      <c r="F2432" s="9" t="s">
        <v>11248</v>
      </c>
      <c r="G2432" s="4" t="s">
        <v>260</v>
      </c>
      <c r="H2432" s="4" t="s">
        <v>261</v>
      </c>
      <c r="I2432" s="4" t="s">
        <v>582</v>
      </c>
      <c r="J2432" s="4" t="s">
        <v>149</v>
      </c>
      <c r="K2432" s="10">
        <v>2017.0</v>
      </c>
      <c r="L2432" s="3"/>
      <c r="M2432" s="4" t="s">
        <v>263</v>
      </c>
      <c r="N2432" s="3"/>
      <c r="O2432" s="3"/>
      <c r="P2432" s="4" t="s">
        <v>8</v>
      </c>
      <c r="Q2432" s="4" t="s">
        <v>264</v>
      </c>
      <c r="R2432" s="3"/>
    </row>
    <row r="2433" ht="15.75" customHeight="1">
      <c r="A2433" s="4" t="s">
        <v>11249</v>
      </c>
      <c r="B2433" s="4" t="s">
        <v>11250</v>
      </c>
      <c r="C2433" s="3"/>
      <c r="D2433" s="3"/>
      <c r="E2433" s="4" t="s">
        <v>33</v>
      </c>
      <c r="F2433" s="9" t="str">
        <f>"https://doi.org/"&amp;M2433</f>
        <v>https://doi.org/10.1159/000525694</v>
      </c>
      <c r="G2433" s="10" t="s">
        <v>34</v>
      </c>
      <c r="H2433" s="10" t="s">
        <v>35</v>
      </c>
      <c r="I2433" s="4" t="s">
        <v>11251</v>
      </c>
      <c r="J2433" s="4" t="s">
        <v>33</v>
      </c>
      <c r="K2433" s="10">
        <v>2022.0</v>
      </c>
      <c r="L2433" s="4" t="s">
        <v>11252</v>
      </c>
      <c r="M2433" s="4" t="s">
        <v>11253</v>
      </c>
      <c r="N2433" s="3"/>
      <c r="O2433" s="3"/>
      <c r="P2433" s="3"/>
      <c r="Q2433" s="3"/>
      <c r="R2433" s="3"/>
    </row>
    <row r="2434" ht="15.75" customHeight="1">
      <c r="A2434" s="4" t="s">
        <v>11254</v>
      </c>
      <c r="B2434" s="4" t="s">
        <v>11255</v>
      </c>
      <c r="C2434" s="3"/>
      <c r="D2434" s="3"/>
      <c r="E2434" s="4" t="s">
        <v>11256</v>
      </c>
      <c r="F2434" s="9" t="s">
        <v>11257</v>
      </c>
      <c r="G2434" s="4" t="s">
        <v>26</v>
      </c>
      <c r="H2434" s="4" t="s">
        <v>261</v>
      </c>
      <c r="I2434" s="4" t="s">
        <v>610</v>
      </c>
      <c r="J2434" s="4" t="s">
        <v>341</v>
      </c>
      <c r="K2434" s="10">
        <v>2018.0</v>
      </c>
      <c r="L2434" s="3"/>
      <c r="M2434" s="4" t="s">
        <v>263</v>
      </c>
      <c r="N2434" s="3"/>
      <c r="O2434" s="3"/>
      <c r="P2434" s="4" t="s">
        <v>8</v>
      </c>
      <c r="Q2434" s="4" t="s">
        <v>611</v>
      </c>
      <c r="R2434" s="3"/>
    </row>
    <row r="2435" ht="15.75" customHeight="1">
      <c r="A2435" s="4" t="s">
        <v>11258</v>
      </c>
      <c r="B2435" s="4" t="s">
        <v>11259</v>
      </c>
      <c r="C2435" s="4" t="s">
        <v>11260</v>
      </c>
      <c r="D2435" s="4" t="s">
        <v>11261</v>
      </c>
      <c r="E2435" s="4" t="s">
        <v>11262</v>
      </c>
      <c r="F2435" s="5" t="str">
        <f>HYPERLINK("http://dx.doi.org/10.1007/s10578-014-0512-0","http://dx.doi.org/10.1007/s10578-014-0512-0")</f>
        <v>http://dx.doi.org/10.1007/s10578-014-0512-0</v>
      </c>
      <c r="G2435" s="3"/>
      <c r="H2435" s="3"/>
      <c r="I2435" s="3"/>
      <c r="J2435" s="3"/>
      <c r="K2435" s="3"/>
      <c r="L2435" s="3"/>
      <c r="M2435" s="3"/>
      <c r="N2435" s="3"/>
      <c r="O2435" s="3"/>
      <c r="P2435" s="3"/>
      <c r="Q2435" s="3"/>
      <c r="R2435" s="3"/>
    </row>
    <row r="2436" ht="15.75" customHeight="1">
      <c r="A2436" s="4" t="s">
        <v>11263</v>
      </c>
      <c r="B2436" s="4" t="s">
        <v>11264</v>
      </c>
      <c r="C2436" s="4" t="s">
        <v>11265</v>
      </c>
      <c r="D2436" s="4" t="s">
        <v>11266</v>
      </c>
      <c r="E2436" s="4" t="s">
        <v>11267</v>
      </c>
      <c r="F2436" s="5" t="str">
        <f>HYPERLINK("http://dx.doi.org/10.1016/j.bja.2018.01.042","http://dx.doi.org/10.1016/j.bja.2018.01.042")</f>
        <v>http://dx.doi.org/10.1016/j.bja.2018.01.042</v>
      </c>
      <c r="G2436" s="3"/>
      <c r="H2436" s="3"/>
      <c r="I2436" s="3"/>
      <c r="J2436" s="3"/>
      <c r="K2436" s="3"/>
      <c r="L2436" s="3"/>
      <c r="M2436" s="3"/>
      <c r="N2436" s="3"/>
      <c r="O2436" s="3"/>
      <c r="P2436" s="3"/>
      <c r="Q2436" s="3"/>
      <c r="R2436" s="3"/>
    </row>
    <row r="2437" ht="15.75" customHeight="1">
      <c r="A2437" s="4" t="s">
        <v>11268</v>
      </c>
      <c r="B2437" s="4" t="s">
        <v>11269</v>
      </c>
      <c r="C2437" s="3"/>
      <c r="D2437" s="3"/>
      <c r="E2437" s="4" t="s">
        <v>11270</v>
      </c>
      <c r="F2437" s="9" t="s">
        <v>11271</v>
      </c>
      <c r="G2437" s="4" t="s">
        <v>260</v>
      </c>
      <c r="H2437" s="4" t="s">
        <v>261</v>
      </c>
      <c r="I2437" s="4" t="s">
        <v>387</v>
      </c>
      <c r="J2437" s="4" t="s">
        <v>149</v>
      </c>
      <c r="K2437" s="10">
        <v>2004.0</v>
      </c>
      <c r="L2437" s="3"/>
      <c r="M2437" s="4" t="s">
        <v>263</v>
      </c>
      <c r="N2437" s="3"/>
      <c r="O2437" s="3"/>
      <c r="P2437" s="4" t="s">
        <v>8</v>
      </c>
      <c r="Q2437" s="4" t="s">
        <v>264</v>
      </c>
      <c r="R2437" s="3"/>
    </row>
    <row r="2438" ht="15.75" customHeight="1">
      <c r="A2438" s="4" t="s">
        <v>11272</v>
      </c>
      <c r="B2438" s="4" t="s">
        <v>11273</v>
      </c>
      <c r="C2438" s="3"/>
      <c r="D2438" s="3"/>
      <c r="E2438" s="4" t="s">
        <v>11274</v>
      </c>
      <c r="F2438" s="9" t="s">
        <v>11275</v>
      </c>
      <c r="G2438" s="4" t="s">
        <v>214</v>
      </c>
      <c r="H2438" s="4" t="s">
        <v>261</v>
      </c>
      <c r="I2438" s="4" t="s">
        <v>4901</v>
      </c>
      <c r="J2438" s="4" t="s">
        <v>295</v>
      </c>
      <c r="K2438" s="10">
        <v>2003.0</v>
      </c>
      <c r="L2438" s="3"/>
      <c r="M2438" s="4" t="s">
        <v>263</v>
      </c>
      <c r="N2438" s="3"/>
      <c r="O2438" s="3"/>
      <c r="P2438" s="4" t="s">
        <v>8</v>
      </c>
      <c r="Q2438" s="4" t="s">
        <v>689</v>
      </c>
      <c r="R2438" s="3"/>
    </row>
    <row r="2439" ht="15.75" customHeight="1">
      <c r="A2439" s="6" t="s">
        <v>11276</v>
      </c>
      <c r="B2439" s="6" t="s">
        <v>11277</v>
      </c>
      <c r="C2439" s="6"/>
      <c r="D2439" s="6"/>
      <c r="E2439" s="6" t="s">
        <v>11278</v>
      </c>
      <c r="F2439" s="7" t="s">
        <v>11279</v>
      </c>
      <c r="G2439" s="8" t="s">
        <v>108</v>
      </c>
      <c r="H2439" s="6" t="s">
        <v>27</v>
      </c>
      <c r="I2439" s="6" t="s">
        <v>11280</v>
      </c>
      <c r="J2439" s="6" t="s">
        <v>341</v>
      </c>
      <c r="K2439" s="8">
        <v>2016.0</v>
      </c>
      <c r="L2439" s="7" t="s">
        <v>30</v>
      </c>
      <c r="M2439" s="6"/>
      <c r="N2439" s="6"/>
      <c r="O2439" s="6"/>
      <c r="P2439" s="6"/>
      <c r="Q2439" s="6"/>
      <c r="R2439" s="6"/>
    </row>
    <row r="2440" ht="15.75" customHeight="1">
      <c r="A2440" s="4" t="s">
        <v>11281</v>
      </c>
      <c r="B2440" s="4" t="s">
        <v>11282</v>
      </c>
      <c r="C2440" s="3"/>
      <c r="D2440" s="3"/>
      <c r="E2440" s="4" t="s">
        <v>33</v>
      </c>
      <c r="F2440" s="9" t="str">
        <f>"https://doi.org/"&amp;M2440</f>
        <v>https://doi.org/10.3389/fpsyt.2022.1050480</v>
      </c>
      <c r="G2440" s="10" t="s">
        <v>48</v>
      </c>
      <c r="H2440" s="10" t="s">
        <v>35</v>
      </c>
      <c r="I2440" s="4" t="s">
        <v>11283</v>
      </c>
      <c r="J2440" s="4" t="s">
        <v>33</v>
      </c>
      <c r="K2440" s="10">
        <v>2022.0</v>
      </c>
      <c r="L2440" s="3" t="s">
        <v>33</v>
      </c>
      <c r="M2440" s="4" t="s">
        <v>11284</v>
      </c>
      <c r="N2440" s="3"/>
      <c r="O2440" s="3"/>
      <c r="P2440" s="3"/>
      <c r="Q2440" s="3"/>
      <c r="R2440" s="3"/>
    </row>
    <row r="2441" ht="15.75" customHeight="1">
      <c r="A2441" s="4" t="s">
        <v>5458</v>
      </c>
      <c r="B2441" s="4" t="s">
        <v>11285</v>
      </c>
      <c r="C2441" s="4" t="s">
        <v>11286</v>
      </c>
      <c r="D2441" s="4" t="s">
        <v>11287</v>
      </c>
      <c r="E2441" s="4" t="s">
        <v>11288</v>
      </c>
      <c r="F2441" s="5" t="str">
        <f>HYPERLINK("http://dx.doi.org/10.1016/j.ntt.2016.01.003","http://dx.doi.org/10.1016/j.ntt.2016.01.003")</f>
        <v>http://dx.doi.org/10.1016/j.ntt.2016.01.003</v>
      </c>
      <c r="G2441" s="3"/>
      <c r="H2441" s="3"/>
      <c r="I2441" s="3"/>
      <c r="J2441" s="3"/>
      <c r="K2441" s="3"/>
      <c r="L2441" s="3"/>
      <c r="M2441" s="3"/>
      <c r="N2441" s="3"/>
      <c r="O2441" s="3"/>
      <c r="P2441" s="3"/>
      <c r="Q2441" s="3"/>
      <c r="R2441" s="3"/>
    </row>
    <row r="2442" ht="15.75" customHeight="1">
      <c r="A2442" s="4" t="s">
        <v>11289</v>
      </c>
      <c r="B2442" s="4" t="s">
        <v>11290</v>
      </c>
      <c r="C2442" s="3"/>
      <c r="D2442" s="3"/>
      <c r="E2442" s="4" t="s">
        <v>11291</v>
      </c>
      <c r="F2442" s="9" t="s">
        <v>11292</v>
      </c>
      <c r="G2442" s="4" t="s">
        <v>41</v>
      </c>
      <c r="H2442" s="4" t="s">
        <v>261</v>
      </c>
      <c r="I2442" s="4" t="s">
        <v>3200</v>
      </c>
      <c r="J2442" s="4" t="s">
        <v>149</v>
      </c>
      <c r="K2442" s="10">
        <v>2023.0</v>
      </c>
      <c r="L2442" s="3"/>
      <c r="M2442" s="4" t="s">
        <v>263</v>
      </c>
      <c r="N2442" s="3"/>
      <c r="O2442" s="3"/>
      <c r="P2442" s="4" t="s">
        <v>8</v>
      </c>
      <c r="Q2442" s="18" t="s">
        <v>264</v>
      </c>
      <c r="R2442" s="3"/>
    </row>
    <row r="2443" ht="15.75" customHeight="1">
      <c r="A2443" s="4" t="s">
        <v>11293</v>
      </c>
      <c r="B2443" s="4" t="s">
        <v>11294</v>
      </c>
      <c r="C2443" s="3" t="s">
        <v>425</v>
      </c>
      <c r="D2443" s="4" t="s">
        <v>11295</v>
      </c>
      <c r="E2443" s="4" t="s">
        <v>11296</v>
      </c>
      <c r="F2443" s="5" t="str">
        <f>HYPERLINK("http://dx.doi.org/10.1371/journal.pone.0224993","http://dx.doi.org/10.1371/journal.pone.0224993")</f>
        <v>http://dx.doi.org/10.1371/journal.pone.0224993</v>
      </c>
      <c r="G2443" s="3"/>
      <c r="H2443" s="3"/>
      <c r="I2443" s="3"/>
      <c r="J2443" s="3"/>
      <c r="K2443" s="3"/>
      <c r="L2443" s="3"/>
      <c r="M2443" s="3"/>
      <c r="N2443" s="3"/>
      <c r="O2443" s="3"/>
      <c r="P2443" s="3"/>
      <c r="Q2443" s="3"/>
      <c r="R2443" s="3"/>
    </row>
    <row r="2444" ht="15.75" customHeight="1">
      <c r="A2444" s="6" t="s">
        <v>11297</v>
      </c>
      <c r="B2444" s="6" t="s">
        <v>11298</v>
      </c>
      <c r="C2444" s="6"/>
      <c r="D2444" s="6"/>
      <c r="E2444" s="3"/>
      <c r="F2444" s="7" t="s">
        <v>6028</v>
      </c>
      <c r="G2444" s="8" t="s">
        <v>48</v>
      </c>
      <c r="H2444" s="6" t="s">
        <v>27</v>
      </c>
      <c r="I2444" s="6" t="s">
        <v>11299</v>
      </c>
      <c r="J2444" s="6" t="s">
        <v>488</v>
      </c>
      <c r="K2444" s="8">
        <v>2021.0</v>
      </c>
      <c r="L2444" s="7" t="s">
        <v>30</v>
      </c>
      <c r="M2444" s="14"/>
      <c r="N2444" s="6"/>
      <c r="O2444" s="6"/>
      <c r="P2444" s="6"/>
      <c r="Q2444" s="3"/>
      <c r="R2444" s="6"/>
    </row>
    <row r="2445" ht="15.75" customHeight="1">
      <c r="A2445" s="6" t="s">
        <v>11300</v>
      </c>
      <c r="B2445" s="6" t="s">
        <v>11301</v>
      </c>
      <c r="C2445" s="6"/>
      <c r="D2445" s="6"/>
      <c r="E2445" s="6" t="s">
        <v>11302</v>
      </c>
      <c r="F2445" s="3"/>
      <c r="G2445" s="8" t="s">
        <v>108</v>
      </c>
      <c r="H2445" s="6" t="s">
        <v>27</v>
      </c>
      <c r="I2445" s="6" t="s">
        <v>11303</v>
      </c>
      <c r="J2445" s="6" t="s">
        <v>149</v>
      </c>
      <c r="K2445" s="8">
        <v>2018.0</v>
      </c>
      <c r="L2445" s="7" t="s">
        <v>30</v>
      </c>
      <c r="M2445" s="3"/>
      <c r="N2445" s="3"/>
      <c r="O2445" s="3"/>
      <c r="P2445" s="3"/>
      <c r="Q2445" s="3"/>
      <c r="R2445" s="3"/>
    </row>
    <row r="2446" ht="15.75" customHeight="1">
      <c r="A2446" s="6" t="s">
        <v>11304</v>
      </c>
      <c r="B2446" s="6" t="s">
        <v>11305</v>
      </c>
      <c r="C2446" s="6"/>
      <c r="D2446" s="6"/>
      <c r="E2446" s="6" t="s">
        <v>11306</v>
      </c>
      <c r="F2446" s="7" t="s">
        <v>11307</v>
      </c>
      <c r="G2446" s="8" t="s">
        <v>108</v>
      </c>
      <c r="H2446" s="6" t="s">
        <v>27</v>
      </c>
      <c r="I2446" s="6" t="s">
        <v>11308</v>
      </c>
      <c r="J2446" s="6" t="s">
        <v>488</v>
      </c>
      <c r="K2446" s="8">
        <v>2023.0</v>
      </c>
      <c r="L2446" s="7" t="s">
        <v>30</v>
      </c>
      <c r="M2446" s="6"/>
      <c r="N2446" s="6"/>
      <c r="O2446" s="3"/>
      <c r="P2446" s="3"/>
      <c r="Q2446" s="3"/>
      <c r="R2446" s="6"/>
    </row>
    <row r="2447" ht="15.75" customHeight="1">
      <c r="A2447" s="6" t="s">
        <v>11309</v>
      </c>
      <c r="B2447" s="6" t="s">
        <v>11310</v>
      </c>
      <c r="C2447" s="6"/>
      <c r="D2447" s="6"/>
      <c r="E2447" s="6" t="s">
        <v>11311</v>
      </c>
      <c r="F2447" s="7" t="s">
        <v>11312</v>
      </c>
      <c r="G2447" s="8" t="s">
        <v>108</v>
      </c>
      <c r="H2447" s="6" t="s">
        <v>27</v>
      </c>
      <c r="I2447" s="6" t="s">
        <v>11313</v>
      </c>
      <c r="J2447" s="6"/>
      <c r="K2447" s="8">
        <v>2009.0</v>
      </c>
      <c r="L2447" s="7" t="s">
        <v>30</v>
      </c>
      <c r="M2447" s="6"/>
      <c r="N2447" s="3"/>
      <c r="O2447" s="3"/>
      <c r="P2447" s="3"/>
      <c r="Q2447" s="3"/>
      <c r="R2447" s="3"/>
    </row>
    <row r="2448" ht="15.75" customHeight="1">
      <c r="A2448" s="6" t="s">
        <v>11314</v>
      </c>
      <c r="B2448" s="6" t="s">
        <v>11315</v>
      </c>
      <c r="C2448" s="6"/>
      <c r="D2448" s="6"/>
      <c r="E2448" s="6" t="s">
        <v>11316</v>
      </c>
      <c r="F2448" s="7" t="s">
        <v>11317</v>
      </c>
      <c r="G2448" s="8" t="s">
        <v>108</v>
      </c>
      <c r="H2448" s="6" t="s">
        <v>27</v>
      </c>
      <c r="I2448" s="6" t="s">
        <v>11318</v>
      </c>
      <c r="J2448" s="6" t="s">
        <v>149</v>
      </c>
      <c r="K2448" s="8">
        <v>2023.0</v>
      </c>
      <c r="L2448" s="7" t="s">
        <v>30</v>
      </c>
      <c r="M2448" s="3"/>
      <c r="N2448" s="3"/>
      <c r="O2448" s="6"/>
      <c r="P2448" s="6"/>
      <c r="Q2448" s="3"/>
      <c r="R2448" s="3"/>
    </row>
    <row r="2449" ht="15.75" customHeight="1">
      <c r="A2449" s="6" t="s">
        <v>11319</v>
      </c>
      <c r="B2449" s="6" t="s">
        <v>11320</v>
      </c>
      <c r="C2449" s="6"/>
      <c r="D2449" s="6"/>
      <c r="E2449" s="6" t="s">
        <v>11321</v>
      </c>
      <c r="F2449" s="7" t="s">
        <v>11322</v>
      </c>
      <c r="G2449" s="8" t="s">
        <v>108</v>
      </c>
      <c r="H2449" s="6" t="s">
        <v>27</v>
      </c>
      <c r="I2449" s="6" t="s">
        <v>11323</v>
      </c>
      <c r="J2449" s="6" t="s">
        <v>29</v>
      </c>
      <c r="K2449" s="8">
        <v>2006.0</v>
      </c>
      <c r="L2449" s="7" t="s">
        <v>30</v>
      </c>
      <c r="M2449" s="6"/>
      <c r="N2449" s="3"/>
      <c r="O2449" s="3"/>
      <c r="P2449" s="3"/>
      <c r="Q2449" s="6"/>
      <c r="R2449" s="6"/>
    </row>
    <row r="2450" ht="15.75" customHeight="1">
      <c r="A2450" s="6" t="s">
        <v>11324</v>
      </c>
      <c r="B2450" s="6" t="s">
        <v>11325</v>
      </c>
      <c r="C2450" s="6"/>
      <c r="D2450" s="6"/>
      <c r="E2450" s="6" t="s">
        <v>11326</v>
      </c>
      <c r="F2450" s="7" t="s">
        <v>11327</v>
      </c>
      <c r="G2450" s="8" t="s">
        <v>108</v>
      </c>
      <c r="H2450" s="6" t="s">
        <v>27</v>
      </c>
      <c r="I2450" s="6" t="s">
        <v>11328</v>
      </c>
      <c r="J2450" s="3"/>
      <c r="K2450" s="8">
        <v>2022.0</v>
      </c>
      <c r="L2450" s="21" t="s">
        <v>30</v>
      </c>
      <c r="M2450" s="6"/>
      <c r="N2450" s="3"/>
      <c r="O2450" s="6"/>
      <c r="P2450" s="6"/>
      <c r="Q2450" s="6"/>
      <c r="R2450" s="3"/>
    </row>
    <row r="2451" ht="15.75" customHeight="1">
      <c r="A2451" s="6" t="s">
        <v>11329</v>
      </c>
      <c r="B2451" s="6" t="s">
        <v>11330</v>
      </c>
      <c r="C2451" s="6"/>
      <c r="D2451" s="6"/>
      <c r="E2451" s="6" t="s">
        <v>11331</v>
      </c>
      <c r="F2451" s="3"/>
      <c r="G2451" s="8" t="s">
        <v>108</v>
      </c>
      <c r="H2451" s="6" t="s">
        <v>27</v>
      </c>
      <c r="I2451" s="6" t="s">
        <v>11332</v>
      </c>
      <c r="J2451" s="6" t="s">
        <v>149</v>
      </c>
      <c r="K2451" s="8">
        <v>2018.0</v>
      </c>
      <c r="L2451" s="7" t="s">
        <v>30</v>
      </c>
      <c r="M2451" s="3"/>
      <c r="N2451" s="3"/>
      <c r="O2451" s="6"/>
      <c r="P2451" s="3"/>
      <c r="Q2451" s="3"/>
      <c r="R2451" s="3"/>
    </row>
    <row r="2452" ht="15.75" customHeight="1">
      <c r="A2452" s="4" t="s">
        <v>11333</v>
      </c>
      <c r="B2452" s="4" t="s">
        <v>11334</v>
      </c>
      <c r="C2452" s="3"/>
      <c r="D2452" s="3"/>
      <c r="E2452" s="4" t="s">
        <v>11335</v>
      </c>
      <c r="F2452" s="3"/>
      <c r="G2452" s="4" t="s">
        <v>41</v>
      </c>
      <c r="H2452" s="4" t="s">
        <v>261</v>
      </c>
      <c r="I2452" s="3"/>
      <c r="J2452" s="4" t="s">
        <v>295</v>
      </c>
      <c r="K2452" s="10">
        <v>2019.0</v>
      </c>
      <c r="L2452" s="3"/>
      <c r="M2452" s="4" t="s">
        <v>586</v>
      </c>
      <c r="N2452" s="3"/>
      <c r="O2452" s="3"/>
      <c r="P2452" s="4" t="s">
        <v>587</v>
      </c>
      <c r="Q2452" s="18" t="s">
        <v>588</v>
      </c>
      <c r="R2452" s="3"/>
    </row>
    <row r="2453" ht="15.75" customHeight="1">
      <c r="A2453" s="6" t="s">
        <v>11336</v>
      </c>
      <c r="B2453" s="6" t="s">
        <v>11337</v>
      </c>
      <c r="C2453" s="6"/>
      <c r="D2453" s="6"/>
      <c r="E2453" s="3"/>
      <c r="F2453" s="7" t="s">
        <v>11338</v>
      </c>
      <c r="G2453" s="8" t="s">
        <v>108</v>
      </c>
      <c r="H2453" s="6" t="s">
        <v>27</v>
      </c>
      <c r="I2453" s="6" t="s">
        <v>11339</v>
      </c>
      <c r="J2453" s="3"/>
      <c r="K2453" s="8">
        <v>2018.0</v>
      </c>
      <c r="L2453" s="13" t="s">
        <v>30</v>
      </c>
      <c r="M2453" s="3"/>
      <c r="N2453" s="6"/>
      <c r="O2453" s="6"/>
      <c r="P2453" s="3"/>
      <c r="Q2453" s="6"/>
      <c r="R2453" s="6"/>
    </row>
    <row r="2454" ht="15.75" customHeight="1">
      <c r="A2454" s="6" t="s">
        <v>11340</v>
      </c>
      <c r="B2454" s="6" t="s">
        <v>11341</v>
      </c>
      <c r="C2454" s="6"/>
      <c r="D2454" s="6"/>
      <c r="E2454" s="6" t="s">
        <v>11342</v>
      </c>
      <c r="F2454" s="7" t="s">
        <v>11343</v>
      </c>
      <c r="G2454" s="8" t="s">
        <v>108</v>
      </c>
      <c r="H2454" s="6" t="s">
        <v>27</v>
      </c>
      <c r="I2454" s="6" t="s">
        <v>11344</v>
      </c>
      <c r="J2454" s="6"/>
      <c r="K2454" s="8">
        <v>2009.0</v>
      </c>
      <c r="L2454" s="7" t="s">
        <v>30</v>
      </c>
      <c r="M2454" s="3"/>
      <c r="N2454" s="3"/>
      <c r="O2454" s="6"/>
      <c r="P2454" s="3"/>
      <c r="Q2454" s="3"/>
      <c r="R2454" s="3"/>
    </row>
    <row r="2455" ht="15.75" customHeight="1">
      <c r="A2455" s="6" t="s">
        <v>11345</v>
      </c>
      <c r="B2455" s="6" t="s">
        <v>11346</v>
      </c>
      <c r="C2455" s="6"/>
      <c r="D2455" s="6"/>
      <c r="E2455" s="6" t="s">
        <v>11347</v>
      </c>
      <c r="F2455" s="3"/>
      <c r="G2455" s="8" t="s">
        <v>108</v>
      </c>
      <c r="H2455" s="6" t="s">
        <v>27</v>
      </c>
      <c r="I2455" s="6" t="s">
        <v>11348</v>
      </c>
      <c r="J2455" s="6"/>
      <c r="K2455" s="8">
        <v>2008.0</v>
      </c>
      <c r="L2455" s="7" t="s">
        <v>30</v>
      </c>
      <c r="M2455" s="3"/>
      <c r="N2455" s="3"/>
      <c r="O2455" s="3"/>
      <c r="P2455" s="3"/>
      <c r="Q2455" s="3"/>
      <c r="R2455" s="3"/>
    </row>
    <row r="2456" ht="15.75" customHeight="1">
      <c r="A2456" s="6" t="s">
        <v>11349</v>
      </c>
      <c r="B2456" s="6" t="s">
        <v>11350</v>
      </c>
      <c r="C2456" s="6"/>
      <c r="D2456" s="6"/>
      <c r="E2456" s="6" t="s">
        <v>11351</v>
      </c>
      <c r="F2456" s="7" t="s">
        <v>11352</v>
      </c>
      <c r="G2456" s="8" t="s">
        <v>41</v>
      </c>
      <c r="H2456" s="6" t="s">
        <v>27</v>
      </c>
      <c r="I2456" s="6" t="s">
        <v>11353</v>
      </c>
      <c r="J2456" s="6" t="s">
        <v>29</v>
      </c>
      <c r="K2456" s="8">
        <v>2021.0</v>
      </c>
      <c r="L2456" s="7" t="s">
        <v>30</v>
      </c>
      <c r="M2456" s="6"/>
      <c r="N2456" s="3"/>
      <c r="O2456" s="3"/>
      <c r="P2456" s="3"/>
      <c r="Q2456" s="3"/>
      <c r="R2456" s="6"/>
    </row>
    <row r="2457" ht="15.75" customHeight="1">
      <c r="A2457" s="6" t="s">
        <v>11354</v>
      </c>
      <c r="B2457" s="6" t="s">
        <v>11355</v>
      </c>
      <c r="C2457" s="6"/>
      <c r="D2457" s="6"/>
      <c r="E2457" s="6" t="s">
        <v>11356</v>
      </c>
      <c r="F2457" s="7" t="s">
        <v>11357</v>
      </c>
      <c r="G2457" s="8" t="s">
        <v>108</v>
      </c>
      <c r="H2457" s="6" t="s">
        <v>27</v>
      </c>
      <c r="I2457" s="6" t="s">
        <v>11358</v>
      </c>
      <c r="J2457" s="6" t="s">
        <v>29</v>
      </c>
      <c r="K2457" s="8">
        <v>2014.0</v>
      </c>
      <c r="L2457" s="7" t="s">
        <v>30</v>
      </c>
      <c r="M2457" s="6"/>
      <c r="N2457" s="6"/>
      <c r="O2457" s="3"/>
      <c r="P2457" s="6"/>
      <c r="Q2457" s="3"/>
      <c r="R2457" s="3"/>
    </row>
    <row r="2458" ht="15.75" customHeight="1">
      <c r="A2458" s="4" t="s">
        <v>11359</v>
      </c>
      <c r="B2458" s="4" t="s">
        <v>11360</v>
      </c>
      <c r="C2458" s="3"/>
      <c r="D2458" s="3"/>
      <c r="E2458" s="4" t="s">
        <v>11361</v>
      </c>
      <c r="F2458" s="9" t="s">
        <v>11362</v>
      </c>
      <c r="G2458" s="4" t="s">
        <v>48</v>
      </c>
      <c r="H2458" s="4" t="s">
        <v>261</v>
      </c>
      <c r="I2458" s="4" t="s">
        <v>5947</v>
      </c>
      <c r="J2458" s="4" t="s">
        <v>341</v>
      </c>
      <c r="K2458" s="10">
        <v>2021.0</v>
      </c>
      <c r="L2458" s="3"/>
      <c r="M2458" s="4" t="s">
        <v>263</v>
      </c>
      <c r="N2458" s="3"/>
      <c r="O2458" s="3"/>
      <c r="P2458" s="4" t="s">
        <v>8</v>
      </c>
      <c r="Q2458" s="4" t="s">
        <v>5948</v>
      </c>
      <c r="R2458" s="3"/>
    </row>
    <row r="2459" ht="15.75" customHeight="1">
      <c r="A2459" s="6" t="s">
        <v>11363</v>
      </c>
      <c r="B2459" s="6" t="s">
        <v>11364</v>
      </c>
      <c r="C2459" s="6"/>
      <c r="D2459" s="6"/>
      <c r="E2459" s="6" t="s">
        <v>11365</v>
      </c>
      <c r="F2459" s="7" t="s">
        <v>11366</v>
      </c>
      <c r="G2459" s="8" t="s">
        <v>108</v>
      </c>
      <c r="H2459" s="6" t="s">
        <v>27</v>
      </c>
      <c r="I2459" s="6" t="s">
        <v>11367</v>
      </c>
      <c r="J2459" s="6" t="s">
        <v>29</v>
      </c>
      <c r="K2459" s="8">
        <v>1998.0</v>
      </c>
      <c r="L2459" s="7" t="s">
        <v>30</v>
      </c>
      <c r="M2459" s="3"/>
      <c r="N2459" s="3"/>
      <c r="O2459" s="3"/>
      <c r="P2459" s="3"/>
      <c r="Q2459" s="3"/>
      <c r="R2459" s="3"/>
    </row>
    <row r="2460" ht="15.75" customHeight="1">
      <c r="A2460" s="6" t="s">
        <v>11368</v>
      </c>
      <c r="B2460" s="6" t="s">
        <v>11369</v>
      </c>
      <c r="C2460" s="6"/>
      <c r="D2460" s="6"/>
      <c r="E2460" s="6" t="s">
        <v>11370</v>
      </c>
      <c r="F2460" s="7" t="s">
        <v>11371</v>
      </c>
      <c r="G2460" s="8" t="s">
        <v>108</v>
      </c>
      <c r="H2460" s="6" t="s">
        <v>27</v>
      </c>
      <c r="I2460" s="6" t="s">
        <v>11372</v>
      </c>
      <c r="J2460" s="6" t="s">
        <v>149</v>
      </c>
      <c r="K2460" s="8">
        <v>2016.0</v>
      </c>
      <c r="L2460" s="7" t="s">
        <v>30</v>
      </c>
      <c r="M2460" s="3"/>
      <c r="N2460" s="3"/>
      <c r="O2460" s="6"/>
      <c r="P2460" s="3"/>
      <c r="Q2460" s="3"/>
      <c r="R2460" s="3"/>
    </row>
    <row r="2461" ht="15.75" customHeight="1">
      <c r="A2461" s="6" t="s">
        <v>11373</v>
      </c>
      <c r="B2461" s="6" t="s">
        <v>11374</v>
      </c>
      <c r="C2461" s="6"/>
      <c r="D2461" s="6"/>
      <c r="E2461" s="6" t="s">
        <v>11375</v>
      </c>
      <c r="F2461" s="7" t="s">
        <v>11376</v>
      </c>
      <c r="G2461" s="8" t="s">
        <v>108</v>
      </c>
      <c r="H2461" s="6" t="s">
        <v>27</v>
      </c>
      <c r="I2461" s="6" t="s">
        <v>11377</v>
      </c>
      <c r="J2461" s="6"/>
      <c r="K2461" s="8">
        <v>2008.0</v>
      </c>
      <c r="L2461" s="7" t="s">
        <v>30</v>
      </c>
      <c r="M2461" s="3"/>
      <c r="N2461" s="3"/>
      <c r="O2461" s="3"/>
      <c r="P2461" s="3"/>
      <c r="Q2461" s="3"/>
      <c r="R2461" s="3"/>
    </row>
    <row r="2462" ht="15.75" customHeight="1">
      <c r="A2462" s="6" t="s">
        <v>11378</v>
      </c>
      <c r="B2462" s="6" t="s">
        <v>11379</v>
      </c>
      <c r="C2462" s="6"/>
      <c r="D2462" s="6"/>
      <c r="E2462" s="6" t="s">
        <v>11380</v>
      </c>
      <c r="F2462" s="7" t="s">
        <v>11381</v>
      </c>
      <c r="G2462" s="8" t="s">
        <v>108</v>
      </c>
      <c r="H2462" s="6" t="s">
        <v>27</v>
      </c>
      <c r="I2462" s="6" t="s">
        <v>11382</v>
      </c>
      <c r="J2462" s="6" t="s">
        <v>341</v>
      </c>
      <c r="K2462" s="8">
        <v>2021.0</v>
      </c>
      <c r="L2462" s="21" t="s">
        <v>30</v>
      </c>
      <c r="M2462" s="6"/>
      <c r="N2462" s="6"/>
      <c r="O2462" s="6"/>
      <c r="P2462" s="6"/>
      <c r="Q2462" s="3"/>
      <c r="R2462" s="6"/>
    </row>
    <row r="2463" ht="15.75" customHeight="1">
      <c r="A2463" s="4" t="s">
        <v>11383</v>
      </c>
      <c r="B2463" s="4" t="s">
        <v>11384</v>
      </c>
      <c r="C2463" s="3"/>
      <c r="D2463" s="3"/>
      <c r="E2463" s="4" t="s">
        <v>11385</v>
      </c>
      <c r="F2463" s="9" t="s">
        <v>11386</v>
      </c>
      <c r="G2463" s="4" t="s">
        <v>26</v>
      </c>
      <c r="H2463" s="4" t="s">
        <v>261</v>
      </c>
      <c r="I2463" s="4" t="s">
        <v>610</v>
      </c>
      <c r="J2463" s="4" t="s">
        <v>341</v>
      </c>
      <c r="K2463" s="10">
        <v>2020.0</v>
      </c>
      <c r="L2463" s="3"/>
      <c r="M2463" s="4" t="s">
        <v>263</v>
      </c>
      <c r="N2463" s="3"/>
      <c r="O2463" s="3"/>
      <c r="P2463" s="4" t="s">
        <v>8</v>
      </c>
      <c r="Q2463" s="4" t="s">
        <v>611</v>
      </c>
      <c r="R2463" s="3"/>
    </row>
    <row r="2464" ht="15.75" customHeight="1">
      <c r="A2464" s="4" t="s">
        <v>11387</v>
      </c>
      <c r="B2464" s="4" t="s">
        <v>11388</v>
      </c>
      <c r="C2464" s="4" t="s">
        <v>11389</v>
      </c>
      <c r="D2464" s="4" t="s">
        <v>11390</v>
      </c>
      <c r="E2464" s="4" t="s">
        <v>11391</v>
      </c>
      <c r="F2464" s="5" t="str">
        <f>HYPERLINK("http://dx.doi.org/10.1177/0269881111420188","http://dx.doi.org/10.1177/0269881111420188")</f>
        <v>http://dx.doi.org/10.1177/0269881111420188</v>
      </c>
      <c r="G2464" s="3"/>
      <c r="H2464" s="3"/>
      <c r="I2464" s="3"/>
      <c r="J2464" s="3"/>
      <c r="K2464" s="3"/>
      <c r="L2464" s="3"/>
      <c r="M2464" s="3"/>
      <c r="N2464" s="3"/>
      <c r="O2464" s="3"/>
      <c r="P2464" s="3"/>
      <c r="Q2464" s="3"/>
      <c r="R2464" s="3"/>
    </row>
    <row r="2465" ht="15.75" customHeight="1">
      <c r="A2465" s="4" t="s">
        <v>11392</v>
      </c>
      <c r="B2465" s="4" t="s">
        <v>11393</v>
      </c>
      <c r="C2465" s="3"/>
      <c r="D2465" s="3"/>
      <c r="E2465" s="4" t="s">
        <v>11394</v>
      </c>
      <c r="F2465" s="9" t="s">
        <v>11395</v>
      </c>
      <c r="G2465" s="4" t="s">
        <v>41</v>
      </c>
      <c r="H2465" s="4" t="s">
        <v>261</v>
      </c>
      <c r="I2465" s="4" t="s">
        <v>11396</v>
      </c>
      <c r="J2465" s="4" t="s">
        <v>377</v>
      </c>
      <c r="K2465" s="10">
        <v>2011.0</v>
      </c>
      <c r="L2465" s="3"/>
      <c r="M2465" s="4" t="s">
        <v>263</v>
      </c>
      <c r="N2465" s="3"/>
      <c r="O2465" s="3"/>
      <c r="P2465" s="4" t="s">
        <v>8</v>
      </c>
      <c r="Q2465" s="18" t="s">
        <v>11397</v>
      </c>
      <c r="R2465" s="3"/>
    </row>
    <row r="2466" ht="15.75" customHeight="1">
      <c r="A2466" s="4" t="s">
        <v>11398</v>
      </c>
      <c r="B2466" s="4" t="s">
        <v>11399</v>
      </c>
      <c r="C2466" s="3"/>
      <c r="D2466" s="3"/>
      <c r="E2466" s="4" t="s">
        <v>33</v>
      </c>
      <c r="F2466" s="9" t="str">
        <f t="shared" ref="F2466:F2468" si="22">"https://doi.org/"&amp;M2466</f>
        <v>https://doi.org/10.1021/acs.jmedchem.5b01510</v>
      </c>
      <c r="G2466" s="10" t="s">
        <v>58</v>
      </c>
      <c r="H2466" s="10" t="s">
        <v>35</v>
      </c>
      <c r="I2466" s="4" t="s">
        <v>11400</v>
      </c>
      <c r="J2466" s="10" t="s">
        <v>33</v>
      </c>
      <c r="K2466" s="10">
        <v>2015.0</v>
      </c>
      <c r="L2466" s="10" t="s">
        <v>33</v>
      </c>
      <c r="M2466" s="4" t="s">
        <v>11401</v>
      </c>
      <c r="N2466" s="4" t="s">
        <v>11402</v>
      </c>
      <c r="O2466" s="3"/>
      <c r="P2466" s="3"/>
      <c r="Q2466" s="3"/>
      <c r="R2466" s="3"/>
    </row>
    <row r="2467" ht="15.75" customHeight="1">
      <c r="A2467" s="4" t="s">
        <v>11403</v>
      </c>
      <c r="B2467" s="4" t="s">
        <v>11404</v>
      </c>
      <c r="C2467" s="3"/>
      <c r="D2467" s="3"/>
      <c r="E2467" s="4" t="s">
        <v>33</v>
      </c>
      <c r="F2467" s="9" t="str">
        <f t="shared" si="22"/>
        <v>https://doi.org/10.1111/ajad.12622</v>
      </c>
      <c r="G2467" s="10" t="s">
        <v>58</v>
      </c>
      <c r="H2467" s="10" t="s">
        <v>35</v>
      </c>
      <c r="I2467" s="4" t="s">
        <v>11405</v>
      </c>
      <c r="J2467" s="10" t="s">
        <v>33</v>
      </c>
      <c r="K2467" s="10">
        <v>2017.0</v>
      </c>
      <c r="L2467" s="10" t="s">
        <v>33</v>
      </c>
      <c r="M2467" s="4" t="s">
        <v>11406</v>
      </c>
      <c r="N2467" s="4" t="s">
        <v>11407</v>
      </c>
      <c r="O2467" s="3"/>
      <c r="P2467" s="3"/>
      <c r="Q2467" s="3"/>
      <c r="R2467" s="3"/>
    </row>
    <row r="2468" ht="15.75" customHeight="1">
      <c r="A2468" s="4" t="s">
        <v>11408</v>
      </c>
      <c r="B2468" s="4" t="s">
        <v>11409</v>
      </c>
      <c r="C2468" s="3"/>
      <c r="D2468" s="3"/>
      <c r="E2468" s="4" t="s">
        <v>33</v>
      </c>
      <c r="F2468" s="9" t="str">
        <f t="shared" si="22"/>
        <v>https://doi.org/10.1371/journal.pone.0190768</v>
      </c>
      <c r="G2468" s="10" t="s">
        <v>58</v>
      </c>
      <c r="H2468" s="10" t="s">
        <v>35</v>
      </c>
      <c r="I2468" s="4" t="s">
        <v>11410</v>
      </c>
      <c r="J2468" s="10" t="s">
        <v>33</v>
      </c>
      <c r="K2468" s="10">
        <v>2018.0</v>
      </c>
      <c r="L2468" s="10" t="s">
        <v>33</v>
      </c>
      <c r="M2468" s="4" t="s">
        <v>11411</v>
      </c>
      <c r="N2468" s="3"/>
      <c r="O2468" s="3"/>
      <c r="P2468" s="3"/>
      <c r="Q2468" s="3"/>
      <c r="R2468" s="3"/>
    </row>
    <row r="2469" ht="15.75" customHeight="1">
      <c r="A2469" s="6" t="s">
        <v>11412</v>
      </c>
      <c r="B2469" s="6" t="s">
        <v>11413</v>
      </c>
      <c r="C2469" s="6"/>
      <c r="D2469" s="6"/>
      <c r="E2469" s="17" t="s">
        <v>11414</v>
      </c>
      <c r="F2469" s="7" t="s">
        <v>11415</v>
      </c>
      <c r="G2469" s="8" t="s">
        <v>108</v>
      </c>
      <c r="H2469" s="6" t="s">
        <v>27</v>
      </c>
      <c r="I2469" s="6" t="s">
        <v>11416</v>
      </c>
      <c r="J2469" s="3"/>
      <c r="K2469" s="8">
        <v>2011.0</v>
      </c>
      <c r="L2469" s="7" t="s">
        <v>30</v>
      </c>
      <c r="M2469" s="6"/>
      <c r="N2469" s="6"/>
      <c r="O2469" s="3"/>
      <c r="P2469" s="3"/>
      <c r="Q2469" s="6"/>
      <c r="R2469" s="3"/>
    </row>
    <row r="2470" ht="15.75" customHeight="1">
      <c r="A2470" s="6" t="s">
        <v>11417</v>
      </c>
      <c r="B2470" s="6" t="s">
        <v>11418</v>
      </c>
      <c r="C2470" s="6"/>
      <c r="D2470" s="6"/>
      <c r="E2470" s="6" t="s">
        <v>11419</v>
      </c>
      <c r="F2470" s="7" t="s">
        <v>11420</v>
      </c>
      <c r="G2470" s="8" t="s">
        <v>108</v>
      </c>
      <c r="H2470" s="6" t="s">
        <v>27</v>
      </c>
      <c r="I2470" s="6" t="s">
        <v>11421</v>
      </c>
      <c r="J2470" s="6" t="s">
        <v>29</v>
      </c>
      <c r="K2470" s="8">
        <v>2021.0</v>
      </c>
      <c r="L2470" s="7" t="s">
        <v>30</v>
      </c>
      <c r="M2470" s="28"/>
      <c r="N2470" s="6"/>
      <c r="O2470" s="6"/>
      <c r="P2470" s="6"/>
      <c r="Q2470" s="3"/>
      <c r="R2470" s="3"/>
    </row>
    <row r="2471" ht="15.75" customHeight="1">
      <c r="A2471" s="4" t="s">
        <v>11422</v>
      </c>
      <c r="B2471" s="4" t="s">
        <v>11423</v>
      </c>
      <c r="C2471" s="3"/>
      <c r="D2471" s="3"/>
      <c r="E2471" s="4" t="s">
        <v>11424</v>
      </c>
      <c r="F2471" s="9" t="s">
        <v>11425</v>
      </c>
      <c r="G2471" s="4" t="s">
        <v>260</v>
      </c>
      <c r="H2471" s="4" t="s">
        <v>261</v>
      </c>
      <c r="I2471" s="4" t="s">
        <v>11426</v>
      </c>
      <c r="J2471" s="4" t="s">
        <v>149</v>
      </c>
      <c r="K2471" s="10">
        <v>1983.0</v>
      </c>
      <c r="L2471" s="3"/>
      <c r="M2471" s="4" t="s">
        <v>263</v>
      </c>
      <c r="N2471" s="3"/>
      <c r="O2471" s="3"/>
      <c r="P2471" s="4" t="s">
        <v>8</v>
      </c>
      <c r="Q2471" s="4" t="s">
        <v>264</v>
      </c>
      <c r="R2471" s="3"/>
    </row>
    <row r="2472" ht="15.75" customHeight="1">
      <c r="A2472" s="6" t="s">
        <v>11427</v>
      </c>
      <c r="B2472" s="6" t="s">
        <v>11428</v>
      </c>
      <c r="C2472" s="6"/>
      <c r="D2472" s="6"/>
      <c r="E2472" s="6" t="s">
        <v>11429</v>
      </c>
      <c r="F2472" s="3"/>
      <c r="G2472" s="8" t="s">
        <v>108</v>
      </c>
      <c r="H2472" s="6" t="s">
        <v>27</v>
      </c>
      <c r="I2472" s="6" t="s">
        <v>11430</v>
      </c>
      <c r="J2472" s="6" t="s">
        <v>5449</v>
      </c>
      <c r="K2472" s="8">
        <v>1994.0</v>
      </c>
      <c r="L2472" s="7" t="s">
        <v>30</v>
      </c>
      <c r="M2472" s="3"/>
      <c r="N2472" s="3"/>
      <c r="O2472" s="3"/>
      <c r="P2472" s="3"/>
      <c r="Q2472" s="3"/>
      <c r="R2472" s="3"/>
    </row>
    <row r="2473" ht="15.75" customHeight="1">
      <c r="A2473" s="4" t="s">
        <v>11431</v>
      </c>
      <c r="B2473" s="4" t="s">
        <v>11432</v>
      </c>
      <c r="C2473" s="3"/>
      <c r="D2473" s="3"/>
      <c r="E2473" s="4" t="s">
        <v>11433</v>
      </c>
      <c r="F2473" s="9" t="s">
        <v>11434</v>
      </c>
      <c r="G2473" s="4" t="s">
        <v>260</v>
      </c>
      <c r="H2473" s="4" t="s">
        <v>261</v>
      </c>
      <c r="I2473" s="4" t="s">
        <v>262</v>
      </c>
      <c r="J2473" s="4" t="s">
        <v>149</v>
      </c>
      <c r="K2473" s="10">
        <v>2017.0</v>
      </c>
      <c r="L2473" s="3"/>
      <c r="M2473" s="4" t="s">
        <v>263</v>
      </c>
      <c r="N2473" s="3"/>
      <c r="O2473" s="3"/>
      <c r="P2473" s="4" t="s">
        <v>8</v>
      </c>
      <c r="Q2473" s="4" t="s">
        <v>264</v>
      </c>
      <c r="R2473" s="3"/>
    </row>
    <row r="2474" ht="15.75" customHeight="1">
      <c r="A2474" s="6" t="s">
        <v>11435</v>
      </c>
      <c r="B2474" s="6" t="s">
        <v>11436</v>
      </c>
      <c r="C2474" s="6"/>
      <c r="D2474" s="6"/>
      <c r="E2474" s="17" t="s">
        <v>11437</v>
      </c>
      <c r="F2474" s="7" t="s">
        <v>11438</v>
      </c>
      <c r="G2474" s="8" t="s">
        <v>108</v>
      </c>
      <c r="H2474" s="6" t="s">
        <v>27</v>
      </c>
      <c r="I2474" s="6" t="s">
        <v>11439</v>
      </c>
      <c r="J2474" s="6"/>
      <c r="K2474" s="8">
        <v>2011.0</v>
      </c>
      <c r="L2474" s="7" t="s">
        <v>30</v>
      </c>
      <c r="M2474" s="3"/>
      <c r="N2474" s="3"/>
      <c r="O2474" s="3"/>
      <c r="P2474" s="3"/>
      <c r="Q2474" s="3"/>
      <c r="R2474" s="3"/>
    </row>
    <row r="2475" ht="15.75" customHeight="1">
      <c r="A2475" s="6" t="s">
        <v>11440</v>
      </c>
      <c r="B2475" s="6" t="s">
        <v>11441</v>
      </c>
      <c r="C2475" s="6"/>
      <c r="D2475" s="6"/>
      <c r="E2475" s="6" t="s">
        <v>11442</v>
      </c>
      <c r="F2475" s="3"/>
      <c r="G2475" s="8" t="s">
        <v>108</v>
      </c>
      <c r="H2475" s="6" t="s">
        <v>27</v>
      </c>
      <c r="I2475" s="6" t="s">
        <v>11443</v>
      </c>
      <c r="J2475" s="6" t="s">
        <v>1466</v>
      </c>
      <c r="K2475" s="8">
        <v>2021.0</v>
      </c>
      <c r="L2475" s="13" t="s">
        <v>30</v>
      </c>
      <c r="M2475" s="6"/>
      <c r="N2475" s="6"/>
      <c r="O2475" s="6"/>
      <c r="P2475" s="6"/>
      <c r="Q2475" s="3"/>
      <c r="R2475" s="6"/>
    </row>
    <row r="2476" ht="15.75" customHeight="1">
      <c r="A2476" s="6" t="s">
        <v>11444</v>
      </c>
      <c r="B2476" s="6" t="s">
        <v>11445</v>
      </c>
      <c r="C2476" s="6"/>
      <c r="D2476" s="6"/>
      <c r="E2476" s="6" t="s">
        <v>11446</v>
      </c>
      <c r="F2476" s="7" t="s">
        <v>11447</v>
      </c>
      <c r="G2476" s="8" t="s">
        <v>41</v>
      </c>
      <c r="H2476" s="6" t="s">
        <v>27</v>
      </c>
      <c r="I2476" s="6" t="s">
        <v>11448</v>
      </c>
      <c r="J2476" s="6" t="s">
        <v>149</v>
      </c>
      <c r="K2476" s="8">
        <v>2016.0</v>
      </c>
      <c r="L2476" s="7" t="s">
        <v>30</v>
      </c>
      <c r="M2476" s="6"/>
      <c r="N2476" s="6"/>
      <c r="O2476" s="6"/>
      <c r="P2476" s="6"/>
      <c r="Q2476" s="6"/>
      <c r="R2476" s="6"/>
    </row>
    <row r="2477" ht="15.75" customHeight="1">
      <c r="A2477" s="6" t="s">
        <v>11449</v>
      </c>
      <c r="B2477" s="6" t="s">
        <v>11450</v>
      </c>
      <c r="C2477" s="6"/>
      <c r="D2477" s="6"/>
      <c r="E2477" s="6" t="s">
        <v>11451</v>
      </c>
      <c r="F2477" s="7" t="s">
        <v>11452</v>
      </c>
      <c r="G2477" s="8" t="s">
        <v>108</v>
      </c>
      <c r="H2477" s="6" t="s">
        <v>27</v>
      </c>
      <c r="I2477" s="6" t="s">
        <v>11453</v>
      </c>
      <c r="J2477" s="6" t="s">
        <v>149</v>
      </c>
      <c r="K2477" s="8">
        <v>2018.0</v>
      </c>
      <c r="L2477" s="7" t="s">
        <v>30</v>
      </c>
      <c r="M2477" s="3"/>
      <c r="N2477" s="3"/>
      <c r="O2477" s="3"/>
      <c r="P2477" s="3"/>
      <c r="Q2477" s="3"/>
      <c r="R2477" s="3"/>
    </row>
    <row r="2478" ht="15.75" customHeight="1">
      <c r="A2478" s="4" t="s">
        <v>11454</v>
      </c>
      <c r="B2478" s="4" t="s">
        <v>11455</v>
      </c>
      <c r="C2478" s="3"/>
      <c r="D2478" s="3"/>
      <c r="E2478" s="4" t="s">
        <v>33</v>
      </c>
      <c r="F2478" s="9" t="str">
        <f>"https://doi.org/"&amp;M2478</f>
        <v>https://doi.org/10.1111/j.1399-6576.1994.tb03885.x</v>
      </c>
      <c r="G2478" s="10" t="s">
        <v>48</v>
      </c>
      <c r="H2478" s="10" t="s">
        <v>35</v>
      </c>
      <c r="I2478" s="4" t="s">
        <v>11456</v>
      </c>
      <c r="J2478" s="4" t="s">
        <v>33</v>
      </c>
      <c r="K2478" s="10">
        <v>1994.0</v>
      </c>
      <c r="L2478" s="3" t="s">
        <v>33</v>
      </c>
      <c r="M2478" s="4" t="s">
        <v>11457</v>
      </c>
      <c r="N2478" s="3"/>
      <c r="O2478" s="3"/>
      <c r="P2478" s="3"/>
      <c r="Q2478" s="3"/>
      <c r="R2478" s="3"/>
    </row>
    <row r="2479" ht="15.75" customHeight="1">
      <c r="A2479" s="6" t="s">
        <v>11458</v>
      </c>
      <c r="B2479" s="6" t="s">
        <v>11459</v>
      </c>
      <c r="C2479" s="6"/>
      <c r="D2479" s="6"/>
      <c r="E2479" s="6" t="s">
        <v>11460</v>
      </c>
      <c r="F2479" s="7" t="s">
        <v>11461</v>
      </c>
      <c r="G2479" s="8" t="s">
        <v>108</v>
      </c>
      <c r="H2479" s="6" t="s">
        <v>27</v>
      </c>
      <c r="I2479" s="6" t="s">
        <v>11462</v>
      </c>
      <c r="J2479" s="6" t="s">
        <v>341</v>
      </c>
      <c r="K2479" s="8">
        <v>2003.0</v>
      </c>
      <c r="L2479" s="7" t="s">
        <v>30</v>
      </c>
      <c r="M2479" s="3"/>
      <c r="N2479" s="3"/>
      <c r="O2479" s="3"/>
      <c r="P2479" s="3"/>
      <c r="Q2479" s="3"/>
      <c r="R2479" s="3"/>
    </row>
    <row r="2480" ht="15.75" customHeight="1">
      <c r="A2480" s="4" t="s">
        <v>11463</v>
      </c>
      <c r="B2480" s="4" t="s">
        <v>11464</v>
      </c>
      <c r="C2480" s="3"/>
      <c r="D2480" s="3"/>
      <c r="E2480" s="4" t="s">
        <v>11465</v>
      </c>
      <c r="F2480" s="9" t="s">
        <v>11466</v>
      </c>
      <c r="G2480" s="4" t="s">
        <v>26</v>
      </c>
      <c r="H2480" s="4" t="s">
        <v>261</v>
      </c>
      <c r="I2480" s="4" t="s">
        <v>1882</v>
      </c>
      <c r="J2480" s="4" t="s">
        <v>149</v>
      </c>
      <c r="K2480" s="10">
        <v>2013.0</v>
      </c>
      <c r="L2480" s="3"/>
      <c r="M2480" s="4" t="s">
        <v>263</v>
      </c>
      <c r="N2480" s="3"/>
      <c r="O2480" s="3"/>
      <c r="P2480" s="4" t="s">
        <v>8</v>
      </c>
      <c r="Q2480" s="4" t="s">
        <v>264</v>
      </c>
      <c r="R2480" s="3"/>
    </row>
    <row r="2481" ht="15.75" customHeight="1">
      <c r="A2481" s="6" t="s">
        <v>11467</v>
      </c>
      <c r="B2481" s="6" t="s">
        <v>11468</v>
      </c>
      <c r="C2481" s="6"/>
      <c r="D2481" s="6"/>
      <c r="E2481" s="6" t="s">
        <v>11469</v>
      </c>
      <c r="F2481" s="7" t="s">
        <v>11470</v>
      </c>
      <c r="G2481" s="8" t="s">
        <v>214</v>
      </c>
      <c r="H2481" s="6" t="s">
        <v>27</v>
      </c>
      <c r="I2481" s="6" t="s">
        <v>11471</v>
      </c>
      <c r="J2481" s="6" t="s">
        <v>29</v>
      </c>
      <c r="K2481" s="8">
        <v>2013.0</v>
      </c>
      <c r="L2481" s="7" t="s">
        <v>30</v>
      </c>
      <c r="M2481" s="3"/>
      <c r="N2481" s="3"/>
      <c r="O2481" s="3"/>
      <c r="P2481" s="3"/>
      <c r="Q2481" s="3"/>
      <c r="R2481" s="3"/>
    </row>
    <row r="2482" ht="15.75" customHeight="1">
      <c r="A2482" s="6" t="s">
        <v>11472</v>
      </c>
      <c r="B2482" s="6" t="s">
        <v>11473</v>
      </c>
      <c r="C2482" s="6"/>
      <c r="D2482" s="6"/>
      <c r="E2482" s="6" t="s">
        <v>11474</v>
      </c>
      <c r="F2482" s="7" t="s">
        <v>11475</v>
      </c>
      <c r="G2482" s="8" t="s">
        <v>108</v>
      </c>
      <c r="H2482" s="6" t="s">
        <v>27</v>
      </c>
      <c r="I2482" s="6" t="s">
        <v>11476</v>
      </c>
      <c r="J2482" s="6" t="s">
        <v>6440</v>
      </c>
      <c r="K2482" s="8">
        <v>2023.0</v>
      </c>
      <c r="L2482" s="7" t="s">
        <v>30</v>
      </c>
      <c r="M2482" s="6"/>
      <c r="N2482" s="3"/>
      <c r="O2482" s="6"/>
      <c r="P2482" s="6"/>
      <c r="Q2482" s="6"/>
      <c r="R2482" s="3"/>
    </row>
    <row r="2483" ht="15.75" customHeight="1">
      <c r="A2483" s="6" t="s">
        <v>11477</v>
      </c>
      <c r="B2483" s="6" t="s">
        <v>11478</v>
      </c>
      <c r="C2483" s="6"/>
      <c r="D2483" s="6"/>
      <c r="E2483" s="6" t="s">
        <v>11479</v>
      </c>
      <c r="F2483" s="7" t="s">
        <v>11480</v>
      </c>
      <c r="G2483" s="8" t="s">
        <v>58</v>
      </c>
      <c r="H2483" s="6" t="s">
        <v>27</v>
      </c>
      <c r="I2483" s="6" t="s">
        <v>11481</v>
      </c>
      <c r="J2483" s="6" t="s">
        <v>231</v>
      </c>
      <c r="K2483" s="8">
        <v>2023.0</v>
      </c>
      <c r="L2483" s="7" t="s">
        <v>30</v>
      </c>
      <c r="M2483" s="3"/>
      <c r="N2483" s="3"/>
      <c r="O2483" s="3"/>
      <c r="P2483" s="3"/>
      <c r="Q2483" s="3"/>
      <c r="R2483" s="3"/>
    </row>
    <row r="2484" ht="15.75" customHeight="1">
      <c r="A2484" s="6" t="s">
        <v>11482</v>
      </c>
      <c r="B2484" s="6" t="s">
        <v>11483</v>
      </c>
      <c r="C2484" s="6"/>
      <c r="D2484" s="6"/>
      <c r="E2484" s="6" t="s">
        <v>11484</v>
      </c>
      <c r="F2484" s="3"/>
      <c r="G2484" s="8" t="s">
        <v>108</v>
      </c>
      <c r="H2484" s="6" t="s">
        <v>27</v>
      </c>
      <c r="I2484" s="6" t="s">
        <v>11485</v>
      </c>
      <c r="J2484" s="6" t="s">
        <v>29</v>
      </c>
      <c r="K2484" s="8">
        <v>2014.0</v>
      </c>
      <c r="L2484" s="7" t="s">
        <v>30</v>
      </c>
      <c r="M2484" s="6"/>
      <c r="N2484" s="3"/>
      <c r="O2484" s="6"/>
      <c r="P2484" s="6"/>
      <c r="Q2484" s="3"/>
      <c r="R2484" s="3"/>
    </row>
    <row r="2485" ht="15.75" customHeight="1">
      <c r="A2485" s="4" t="s">
        <v>11486</v>
      </c>
      <c r="B2485" s="4" t="s">
        <v>11487</v>
      </c>
      <c r="C2485" s="3" t="s">
        <v>425</v>
      </c>
      <c r="D2485" s="4" t="s">
        <v>11488</v>
      </c>
      <c r="E2485" s="4" t="s">
        <v>11489</v>
      </c>
      <c r="F2485" s="3" t="s">
        <v>425</v>
      </c>
      <c r="G2485" s="3"/>
      <c r="H2485" s="3"/>
      <c r="I2485" s="3"/>
      <c r="J2485" s="3"/>
      <c r="K2485" s="3"/>
      <c r="L2485" s="3"/>
      <c r="M2485" s="3"/>
      <c r="N2485" s="3"/>
      <c r="O2485" s="3"/>
      <c r="P2485" s="3"/>
      <c r="Q2485" s="3"/>
      <c r="R2485" s="3"/>
    </row>
    <row r="2486" ht="15.75" customHeight="1">
      <c r="A2486" s="4" t="s">
        <v>11490</v>
      </c>
      <c r="B2486" s="4" t="s">
        <v>11491</v>
      </c>
      <c r="C2486" s="3"/>
      <c r="D2486" s="3"/>
      <c r="E2486" s="10" t="s">
        <v>33</v>
      </c>
      <c r="F2486" s="9" t="str">
        <f>"https://doi.org/"&amp;M2486</f>
        <v>https://doi.org/10.1007/s00213-011-2288-2</v>
      </c>
      <c r="G2486" s="10" t="s">
        <v>41</v>
      </c>
      <c r="H2486" s="10" t="s">
        <v>35</v>
      </c>
      <c r="I2486" s="4" t="s">
        <v>11492</v>
      </c>
      <c r="J2486" s="10" t="s">
        <v>33</v>
      </c>
      <c r="K2486" s="10">
        <v>2011.0</v>
      </c>
      <c r="L2486" s="4" t="s">
        <v>33</v>
      </c>
      <c r="M2486" s="4" t="s">
        <v>11493</v>
      </c>
      <c r="N2486" s="11"/>
      <c r="O2486" s="3"/>
      <c r="P2486" s="3"/>
      <c r="Q2486" s="12"/>
      <c r="R2486" s="3"/>
    </row>
    <row r="2487" ht="15.75" customHeight="1">
      <c r="A2487" s="4" t="s">
        <v>11494</v>
      </c>
      <c r="B2487" s="4" t="s">
        <v>11495</v>
      </c>
      <c r="C2487" s="3"/>
      <c r="D2487" s="3"/>
      <c r="E2487" s="4" t="s">
        <v>11496</v>
      </c>
      <c r="F2487" s="9" t="s">
        <v>11497</v>
      </c>
      <c r="G2487" s="4" t="s">
        <v>260</v>
      </c>
      <c r="H2487" s="4" t="s">
        <v>261</v>
      </c>
      <c r="I2487" s="4" t="s">
        <v>11498</v>
      </c>
      <c r="J2487" s="4" t="s">
        <v>149</v>
      </c>
      <c r="K2487" s="10">
        <v>2015.0</v>
      </c>
      <c r="L2487" s="3"/>
      <c r="M2487" s="4" t="s">
        <v>263</v>
      </c>
      <c r="N2487" s="3"/>
      <c r="O2487" s="3"/>
      <c r="P2487" s="4" t="s">
        <v>8</v>
      </c>
      <c r="Q2487" s="4" t="s">
        <v>264</v>
      </c>
      <c r="R2487" s="3"/>
    </row>
    <row r="2488" ht="15.75" customHeight="1">
      <c r="A2488" s="4" t="s">
        <v>11499</v>
      </c>
      <c r="B2488" s="4" t="s">
        <v>11500</v>
      </c>
      <c r="C2488" s="3" t="s">
        <v>425</v>
      </c>
      <c r="D2488" s="4" t="s">
        <v>11501</v>
      </c>
      <c r="E2488" s="4" t="s">
        <v>11502</v>
      </c>
      <c r="F2488" s="5" t="str">
        <f>HYPERLINK("http://dx.doi.org/10.1017/S095457949900231X","http://dx.doi.org/10.1017/S095457949900231X")</f>
        <v>http://dx.doi.org/10.1017/S095457949900231X</v>
      </c>
      <c r="G2488" s="3"/>
      <c r="H2488" s="3"/>
      <c r="I2488" s="3"/>
      <c r="J2488" s="3"/>
      <c r="K2488" s="3"/>
      <c r="L2488" s="3"/>
      <c r="M2488" s="3"/>
      <c r="N2488" s="3"/>
      <c r="O2488" s="3"/>
      <c r="P2488" s="3"/>
      <c r="Q2488" s="3"/>
      <c r="R2488" s="3"/>
    </row>
    <row r="2489" ht="15.75" customHeight="1">
      <c r="A2489" s="4" t="s">
        <v>11503</v>
      </c>
      <c r="B2489" s="4" t="s">
        <v>11504</v>
      </c>
      <c r="C2489" s="3"/>
      <c r="D2489" s="3"/>
      <c r="E2489" s="4" t="s">
        <v>11505</v>
      </c>
      <c r="F2489" s="3"/>
      <c r="G2489" s="4" t="s">
        <v>41</v>
      </c>
      <c r="H2489" s="4" t="s">
        <v>261</v>
      </c>
      <c r="I2489" s="3"/>
      <c r="J2489" s="4" t="s">
        <v>295</v>
      </c>
      <c r="K2489" s="10">
        <v>2023.0</v>
      </c>
      <c r="L2489" s="3"/>
      <c r="M2489" s="4" t="s">
        <v>586</v>
      </c>
      <c r="N2489" s="3"/>
      <c r="O2489" s="3"/>
      <c r="P2489" s="4" t="s">
        <v>587</v>
      </c>
      <c r="Q2489" s="18" t="s">
        <v>588</v>
      </c>
      <c r="R2489" s="3"/>
    </row>
    <row r="2490" ht="15.75" customHeight="1">
      <c r="A2490" s="6" t="s">
        <v>11506</v>
      </c>
      <c r="B2490" s="6" t="s">
        <v>11507</v>
      </c>
      <c r="C2490" s="6"/>
      <c r="D2490" s="6"/>
      <c r="E2490" s="6" t="s">
        <v>11508</v>
      </c>
      <c r="F2490" s="7" t="s">
        <v>11509</v>
      </c>
      <c r="G2490" s="8" t="s">
        <v>108</v>
      </c>
      <c r="H2490" s="6" t="s">
        <v>27</v>
      </c>
      <c r="I2490" s="6" t="s">
        <v>11510</v>
      </c>
      <c r="J2490" s="6" t="s">
        <v>29</v>
      </c>
      <c r="K2490" s="8">
        <v>2019.0</v>
      </c>
      <c r="L2490" s="7" t="s">
        <v>30</v>
      </c>
      <c r="M2490" s="6"/>
      <c r="N2490" s="6"/>
      <c r="O2490" s="3"/>
      <c r="P2490" s="6"/>
      <c r="Q2490" s="6"/>
      <c r="R2490" s="6"/>
    </row>
    <row r="2491" ht="15.75" customHeight="1">
      <c r="A2491" s="4" t="s">
        <v>11511</v>
      </c>
      <c r="B2491" s="4" t="s">
        <v>11512</v>
      </c>
      <c r="C2491" s="3"/>
      <c r="D2491" s="3"/>
      <c r="E2491" s="10" t="s">
        <v>33</v>
      </c>
      <c r="F2491" s="9" t="str">
        <f>"https://doi.org/"&amp;M2491</f>
        <v>https://doi.org/10.1542/peds.2009-0442</v>
      </c>
      <c r="G2491" s="10" t="s">
        <v>41</v>
      </c>
      <c r="H2491" s="10" t="s">
        <v>35</v>
      </c>
      <c r="I2491" s="4" t="s">
        <v>6604</v>
      </c>
      <c r="J2491" s="10" t="s">
        <v>33</v>
      </c>
      <c r="K2491" s="10">
        <v>2009.0</v>
      </c>
      <c r="L2491" s="4" t="s">
        <v>33</v>
      </c>
      <c r="M2491" s="4" t="s">
        <v>11513</v>
      </c>
      <c r="N2491" s="11"/>
      <c r="O2491" s="3"/>
      <c r="P2491" s="3"/>
      <c r="Q2491" s="12"/>
      <c r="R2491" s="3"/>
    </row>
    <row r="2492" ht="15.75" customHeight="1">
      <c r="A2492" s="6" t="s">
        <v>11514</v>
      </c>
      <c r="B2492" s="6" t="s">
        <v>11515</v>
      </c>
      <c r="C2492" s="6"/>
      <c r="D2492" s="6"/>
      <c r="E2492" s="6" t="s">
        <v>11516</v>
      </c>
      <c r="F2492" s="7" t="s">
        <v>11517</v>
      </c>
      <c r="G2492" s="8" t="s">
        <v>48</v>
      </c>
      <c r="H2492" s="6" t="s">
        <v>27</v>
      </c>
      <c r="I2492" s="6" t="s">
        <v>11518</v>
      </c>
      <c r="J2492" s="6"/>
      <c r="K2492" s="8">
        <v>2011.0</v>
      </c>
      <c r="L2492" s="7" t="s">
        <v>30</v>
      </c>
      <c r="M2492" s="6"/>
      <c r="N2492" s="6"/>
      <c r="O2492" s="6"/>
      <c r="P2492" s="6"/>
      <c r="Q2492" s="6"/>
      <c r="R2492" s="6"/>
    </row>
    <row r="2493" ht="15.75" customHeight="1">
      <c r="A2493" s="6" t="s">
        <v>11519</v>
      </c>
      <c r="B2493" s="6" t="s">
        <v>11520</v>
      </c>
      <c r="C2493" s="6"/>
      <c r="D2493" s="6"/>
      <c r="E2493" s="6" t="s">
        <v>11521</v>
      </c>
      <c r="F2493" s="7" t="s">
        <v>6856</v>
      </c>
      <c r="G2493" s="8" t="s">
        <v>48</v>
      </c>
      <c r="H2493" s="6" t="s">
        <v>27</v>
      </c>
      <c r="I2493" s="6" t="s">
        <v>11522</v>
      </c>
      <c r="J2493" s="6" t="s">
        <v>149</v>
      </c>
      <c r="K2493" s="8">
        <v>2019.0</v>
      </c>
      <c r="L2493" s="7" t="s">
        <v>30</v>
      </c>
      <c r="M2493" s="14"/>
      <c r="N2493" s="3"/>
      <c r="O2493" s="6"/>
      <c r="P2493" s="6"/>
      <c r="Q2493" s="3"/>
      <c r="R2493" s="3"/>
    </row>
    <row r="2494" ht="15.75" customHeight="1">
      <c r="A2494" s="6" t="s">
        <v>11523</v>
      </c>
      <c r="B2494" s="6" t="s">
        <v>11524</v>
      </c>
      <c r="C2494" s="6"/>
      <c r="D2494" s="6"/>
      <c r="E2494" s="6" t="s">
        <v>11525</v>
      </c>
      <c r="F2494" s="7" t="s">
        <v>6406</v>
      </c>
      <c r="G2494" s="8" t="s">
        <v>48</v>
      </c>
      <c r="H2494" s="6" t="s">
        <v>27</v>
      </c>
      <c r="I2494" s="6" t="s">
        <v>11526</v>
      </c>
      <c r="J2494" s="6"/>
      <c r="K2494" s="8">
        <v>2012.0</v>
      </c>
      <c r="L2494" s="7" t="s">
        <v>30</v>
      </c>
      <c r="M2494" s="6"/>
      <c r="N2494" s="6"/>
      <c r="O2494" s="6"/>
      <c r="P2494" s="6"/>
      <c r="Q2494" s="6"/>
      <c r="R2494" s="6"/>
    </row>
    <row r="2495" ht="15.75" customHeight="1">
      <c r="A2495" s="4" t="s">
        <v>11527</v>
      </c>
      <c r="B2495" s="4" t="s">
        <v>11528</v>
      </c>
      <c r="C2495" s="3" t="s">
        <v>425</v>
      </c>
      <c r="D2495" s="4" t="s">
        <v>11529</v>
      </c>
      <c r="E2495" s="4" t="s">
        <v>11530</v>
      </c>
      <c r="F2495" s="5" t="str">
        <f>HYPERLINK("http://dx.doi.org/10.1089/cap.2008.033","http://dx.doi.org/10.1089/cap.2008.033")</f>
        <v>http://dx.doi.org/10.1089/cap.2008.033</v>
      </c>
      <c r="G2495" s="3"/>
      <c r="H2495" s="3"/>
      <c r="I2495" s="3"/>
      <c r="J2495" s="3"/>
      <c r="K2495" s="3"/>
      <c r="L2495" s="3"/>
      <c r="M2495" s="3"/>
      <c r="N2495" s="3"/>
      <c r="O2495" s="3"/>
      <c r="P2495" s="3"/>
      <c r="Q2495" s="3"/>
      <c r="R2495" s="3"/>
    </row>
    <row r="2496" ht="15.75" customHeight="1">
      <c r="A2496" s="4" t="s">
        <v>11531</v>
      </c>
      <c r="B2496" s="4" t="s">
        <v>11532</v>
      </c>
      <c r="C2496" s="3"/>
      <c r="D2496" s="3"/>
      <c r="E2496" s="10" t="s">
        <v>33</v>
      </c>
      <c r="F2496" s="9" t="str">
        <f>"https://doi.org/"&amp;M2496</f>
        <v>https://doi.org/10.1016/j.drugalcdep.2012.04.014</v>
      </c>
      <c r="G2496" s="10" t="s">
        <v>41</v>
      </c>
      <c r="H2496" s="10" t="s">
        <v>35</v>
      </c>
      <c r="I2496" s="4" t="s">
        <v>976</v>
      </c>
      <c r="J2496" s="10" t="s">
        <v>33</v>
      </c>
      <c r="K2496" s="10">
        <v>2012.0</v>
      </c>
      <c r="L2496" s="4" t="s">
        <v>33</v>
      </c>
      <c r="M2496" s="4" t="s">
        <v>11533</v>
      </c>
      <c r="N2496" s="11"/>
      <c r="O2496" s="3"/>
      <c r="P2496" s="3"/>
      <c r="Q2496" s="12"/>
      <c r="R2496" s="3"/>
    </row>
    <row r="2497" ht="15.75" customHeight="1">
      <c r="A2497" s="6" t="s">
        <v>11534</v>
      </c>
      <c r="B2497" s="6" t="s">
        <v>11535</v>
      </c>
      <c r="C2497" s="6"/>
      <c r="D2497" s="6"/>
      <c r="E2497" s="6" t="s">
        <v>11536</v>
      </c>
      <c r="F2497" s="7" t="s">
        <v>11537</v>
      </c>
      <c r="G2497" s="8" t="s">
        <v>108</v>
      </c>
      <c r="H2497" s="6" t="s">
        <v>27</v>
      </c>
      <c r="I2497" s="6" t="s">
        <v>11538</v>
      </c>
      <c r="J2497" s="6"/>
      <c r="K2497" s="8">
        <v>2009.0</v>
      </c>
      <c r="L2497" s="7" t="s">
        <v>30</v>
      </c>
      <c r="M2497" s="3"/>
      <c r="N2497" s="3"/>
      <c r="O2497" s="3"/>
      <c r="P2497" s="3"/>
      <c r="Q2497" s="3"/>
      <c r="R2497" s="6"/>
    </row>
    <row r="2498" ht="15.75" customHeight="1">
      <c r="A2498" s="4" t="s">
        <v>11539</v>
      </c>
      <c r="B2498" s="4" t="s">
        <v>11540</v>
      </c>
      <c r="C2498" s="3"/>
      <c r="D2498" s="3"/>
      <c r="E2498" s="4" t="s">
        <v>33</v>
      </c>
      <c r="F2498" s="9" t="str">
        <f>"https://doi.org/"&amp;M2498</f>
        <v>https://doi.org/10.1016/j.neubiorev.2016.06.042</v>
      </c>
      <c r="G2498" s="10" t="s">
        <v>83</v>
      </c>
      <c r="H2498" s="10" t="s">
        <v>35</v>
      </c>
      <c r="I2498" s="4" t="s">
        <v>11541</v>
      </c>
      <c r="J2498" s="10" t="s">
        <v>33</v>
      </c>
      <c r="K2498" s="10">
        <v>2016.0</v>
      </c>
      <c r="L2498" s="3"/>
      <c r="M2498" s="4" t="s">
        <v>11542</v>
      </c>
      <c r="N2498" s="3"/>
      <c r="O2498" s="3"/>
      <c r="P2498" s="3"/>
      <c r="Q2498" s="3"/>
      <c r="R2498" s="3"/>
    </row>
    <row r="2499" ht="15.75" customHeight="1">
      <c r="A2499" s="6" t="s">
        <v>11543</v>
      </c>
      <c r="B2499" s="6" t="s">
        <v>11544</v>
      </c>
      <c r="C2499" s="6"/>
      <c r="D2499" s="6"/>
      <c r="E2499" s="6" t="s">
        <v>11545</v>
      </c>
      <c r="F2499" s="7" t="s">
        <v>11546</v>
      </c>
      <c r="G2499" s="8" t="s">
        <v>41</v>
      </c>
      <c r="H2499" s="6" t="s">
        <v>27</v>
      </c>
      <c r="I2499" s="6" t="s">
        <v>11547</v>
      </c>
      <c r="J2499" s="6" t="s">
        <v>488</v>
      </c>
      <c r="K2499" s="8">
        <v>2021.0</v>
      </c>
      <c r="L2499" s="7" t="s">
        <v>30</v>
      </c>
      <c r="M2499" s="6"/>
      <c r="N2499" s="3"/>
      <c r="O2499" s="3"/>
      <c r="P2499" s="3"/>
      <c r="Q2499" s="3"/>
      <c r="R2499" s="6"/>
    </row>
    <row r="2500" ht="15.75" customHeight="1">
      <c r="A2500" s="4" t="s">
        <v>11548</v>
      </c>
      <c r="B2500" s="4" t="s">
        <v>11549</v>
      </c>
      <c r="C2500" s="3"/>
      <c r="D2500" s="3"/>
      <c r="E2500" s="4" t="s">
        <v>11550</v>
      </c>
      <c r="F2500" s="9" t="s">
        <v>11551</v>
      </c>
      <c r="G2500" s="4" t="s">
        <v>48</v>
      </c>
      <c r="H2500" s="4" t="s">
        <v>261</v>
      </c>
      <c r="I2500" s="4" t="s">
        <v>1997</v>
      </c>
      <c r="J2500" s="4" t="s">
        <v>341</v>
      </c>
      <c r="K2500" s="10">
        <v>2022.0</v>
      </c>
      <c r="L2500" s="3"/>
      <c r="M2500" s="4" t="s">
        <v>263</v>
      </c>
      <c r="N2500" s="3"/>
      <c r="O2500" s="3"/>
      <c r="P2500" s="4" t="s">
        <v>8</v>
      </c>
      <c r="Q2500" s="4" t="s">
        <v>408</v>
      </c>
      <c r="R2500" s="3"/>
    </row>
    <row r="2501" ht="15.75" customHeight="1">
      <c r="A2501" s="6" t="s">
        <v>11552</v>
      </c>
      <c r="B2501" s="6" t="s">
        <v>11553</v>
      </c>
      <c r="C2501" s="6"/>
      <c r="D2501" s="6"/>
      <c r="E2501" s="6" t="s">
        <v>11554</v>
      </c>
      <c r="F2501" s="7" t="s">
        <v>11555</v>
      </c>
      <c r="G2501" s="8" t="s">
        <v>41</v>
      </c>
      <c r="H2501" s="6" t="s">
        <v>27</v>
      </c>
      <c r="I2501" s="6" t="s">
        <v>11556</v>
      </c>
      <c r="J2501" s="3"/>
      <c r="K2501" s="8">
        <v>2009.0</v>
      </c>
      <c r="L2501" s="7" t="s">
        <v>30</v>
      </c>
      <c r="M2501" s="6"/>
      <c r="N2501" s="6"/>
      <c r="O2501" s="6"/>
      <c r="P2501" s="6"/>
      <c r="Q2501" s="6"/>
      <c r="R2501" s="6"/>
    </row>
    <row r="2502" ht="15.75" customHeight="1">
      <c r="A2502" s="4" t="s">
        <v>11557</v>
      </c>
      <c r="B2502" s="4" t="s">
        <v>11558</v>
      </c>
      <c r="C2502" s="3"/>
      <c r="D2502" s="3"/>
      <c r="E2502" s="4" t="s">
        <v>11559</v>
      </c>
      <c r="F2502" s="9" t="s">
        <v>11560</v>
      </c>
      <c r="G2502" s="4" t="s">
        <v>48</v>
      </c>
      <c r="H2502" s="4" t="s">
        <v>261</v>
      </c>
      <c r="I2502" s="4" t="s">
        <v>11561</v>
      </c>
      <c r="J2502" s="4" t="s">
        <v>488</v>
      </c>
      <c r="K2502" s="10">
        <v>2012.0</v>
      </c>
      <c r="L2502" s="3"/>
      <c r="M2502" s="4" t="s">
        <v>263</v>
      </c>
      <c r="N2502" s="3"/>
      <c r="O2502" s="3"/>
      <c r="P2502" s="4" t="s">
        <v>8</v>
      </c>
      <c r="Q2502" s="4" t="s">
        <v>8296</v>
      </c>
      <c r="R2502" s="3"/>
    </row>
    <row r="2503" ht="15.75" customHeight="1">
      <c r="A2503" s="6" t="s">
        <v>11562</v>
      </c>
      <c r="B2503" s="6" t="s">
        <v>11563</v>
      </c>
      <c r="C2503" s="6"/>
      <c r="D2503" s="6"/>
      <c r="E2503" s="6" t="s">
        <v>11564</v>
      </c>
      <c r="F2503" s="7" t="s">
        <v>11565</v>
      </c>
      <c r="G2503" s="8" t="s">
        <v>108</v>
      </c>
      <c r="H2503" s="6" t="s">
        <v>27</v>
      </c>
      <c r="I2503" s="6" t="s">
        <v>11566</v>
      </c>
      <c r="J2503" s="3"/>
      <c r="K2503" s="8">
        <v>2022.0</v>
      </c>
      <c r="L2503" s="23" t="s">
        <v>30</v>
      </c>
      <c r="M2503" s="6"/>
      <c r="N2503" s="6"/>
      <c r="O2503" s="6"/>
      <c r="P2503" s="6"/>
      <c r="Q2503" s="6"/>
      <c r="R2503" s="3"/>
    </row>
    <row r="2504" ht="15.75" customHeight="1">
      <c r="A2504" s="6" t="s">
        <v>11567</v>
      </c>
      <c r="B2504" s="6" t="s">
        <v>11568</v>
      </c>
      <c r="C2504" s="6"/>
      <c r="D2504" s="6"/>
      <c r="E2504" s="6" t="s">
        <v>11569</v>
      </c>
      <c r="F2504" s="7" t="s">
        <v>11570</v>
      </c>
      <c r="G2504" s="8" t="s">
        <v>48</v>
      </c>
      <c r="H2504" s="6" t="s">
        <v>27</v>
      </c>
      <c r="I2504" s="6" t="s">
        <v>11571</v>
      </c>
      <c r="J2504" s="6" t="s">
        <v>29</v>
      </c>
      <c r="K2504" s="8">
        <v>2019.0</v>
      </c>
      <c r="L2504" s="7" t="s">
        <v>30</v>
      </c>
      <c r="M2504" s="14"/>
      <c r="N2504" s="6"/>
      <c r="O2504" s="6"/>
      <c r="P2504" s="6"/>
      <c r="Q2504" s="3"/>
      <c r="R2504" s="3"/>
    </row>
    <row r="2505" ht="15.75" customHeight="1">
      <c r="A2505" s="6" t="s">
        <v>11572</v>
      </c>
      <c r="B2505" s="6" t="s">
        <v>11573</v>
      </c>
      <c r="C2505" s="6"/>
      <c r="D2505" s="6"/>
      <c r="E2505" s="6" t="s">
        <v>11574</v>
      </c>
      <c r="F2505" s="7" t="s">
        <v>11575</v>
      </c>
      <c r="G2505" s="8" t="s">
        <v>108</v>
      </c>
      <c r="H2505" s="6" t="s">
        <v>27</v>
      </c>
      <c r="I2505" s="6" t="s">
        <v>11576</v>
      </c>
      <c r="J2505" s="6" t="s">
        <v>341</v>
      </c>
      <c r="K2505" s="8">
        <v>2015.0</v>
      </c>
      <c r="L2505" s="7" t="s">
        <v>30</v>
      </c>
      <c r="M2505" s="6"/>
      <c r="N2505" s="6"/>
      <c r="O2505" s="6"/>
      <c r="P2505" s="6"/>
      <c r="Q2505" s="6"/>
      <c r="R2505" s="6"/>
    </row>
    <row r="2506" ht="15.75" customHeight="1">
      <c r="A2506" s="6" t="s">
        <v>11577</v>
      </c>
      <c r="B2506" s="6" t="s">
        <v>11578</v>
      </c>
      <c r="C2506" s="6"/>
      <c r="D2506" s="6"/>
      <c r="E2506" s="6" t="s">
        <v>11579</v>
      </c>
      <c r="F2506" s="7" t="s">
        <v>11580</v>
      </c>
      <c r="G2506" s="8" t="s">
        <v>54</v>
      </c>
      <c r="H2506" s="6" t="s">
        <v>27</v>
      </c>
      <c r="I2506" s="6" t="s">
        <v>11581</v>
      </c>
      <c r="J2506" s="6" t="s">
        <v>29</v>
      </c>
      <c r="K2506" s="8">
        <v>2022.0</v>
      </c>
      <c r="L2506" s="7" t="s">
        <v>30</v>
      </c>
      <c r="M2506" s="3"/>
      <c r="N2506" s="3"/>
      <c r="O2506" s="3"/>
      <c r="P2506" s="3"/>
      <c r="Q2506" s="3"/>
      <c r="R2506" s="3"/>
    </row>
    <row r="2507" ht="15.75" customHeight="1">
      <c r="A2507" s="4" t="s">
        <v>11582</v>
      </c>
      <c r="B2507" s="4" t="s">
        <v>11583</v>
      </c>
      <c r="C2507" s="3"/>
      <c r="D2507" s="3"/>
      <c r="E2507" s="4" t="s">
        <v>11584</v>
      </c>
      <c r="F2507" s="9" t="s">
        <v>11585</v>
      </c>
      <c r="G2507" s="4" t="s">
        <v>41</v>
      </c>
      <c r="H2507" s="4" t="s">
        <v>261</v>
      </c>
      <c r="I2507" s="4" t="s">
        <v>3485</v>
      </c>
      <c r="J2507" s="4" t="s">
        <v>341</v>
      </c>
      <c r="K2507" s="10">
        <v>2004.0</v>
      </c>
      <c r="L2507" s="3"/>
      <c r="M2507" s="4" t="s">
        <v>263</v>
      </c>
      <c r="N2507" s="3"/>
      <c r="O2507" s="3"/>
      <c r="P2507" s="4" t="s">
        <v>8</v>
      </c>
      <c r="Q2507" s="18" t="s">
        <v>611</v>
      </c>
      <c r="R2507" s="3"/>
    </row>
    <row r="2508" ht="15.75" customHeight="1">
      <c r="A2508" s="6" t="s">
        <v>11586</v>
      </c>
      <c r="B2508" s="6" t="s">
        <v>11587</v>
      </c>
      <c r="C2508" s="6"/>
      <c r="D2508" s="6"/>
      <c r="E2508" s="6" t="s">
        <v>11588</v>
      </c>
      <c r="F2508" s="7" t="s">
        <v>11589</v>
      </c>
      <c r="G2508" s="8" t="s">
        <v>108</v>
      </c>
      <c r="H2508" s="6" t="s">
        <v>27</v>
      </c>
      <c r="I2508" s="6" t="s">
        <v>11590</v>
      </c>
      <c r="J2508" s="3"/>
      <c r="K2508" s="8">
        <v>2022.0</v>
      </c>
      <c r="L2508" s="21" t="s">
        <v>30</v>
      </c>
      <c r="M2508" s="6"/>
      <c r="N2508" s="6"/>
      <c r="O2508" s="6"/>
      <c r="P2508" s="3"/>
      <c r="Q2508" s="6"/>
      <c r="R2508" s="3"/>
    </row>
    <row r="2509" ht="15.75" customHeight="1">
      <c r="A2509" s="6" t="s">
        <v>11591</v>
      </c>
      <c r="B2509" s="6" t="s">
        <v>11592</v>
      </c>
      <c r="C2509" s="6"/>
      <c r="D2509" s="6"/>
      <c r="E2509" s="6" t="s">
        <v>11593</v>
      </c>
      <c r="F2509" s="7" t="s">
        <v>11594</v>
      </c>
      <c r="G2509" s="8" t="s">
        <v>108</v>
      </c>
      <c r="H2509" s="6" t="s">
        <v>27</v>
      </c>
      <c r="I2509" s="6" t="s">
        <v>11595</v>
      </c>
      <c r="J2509" s="6" t="s">
        <v>149</v>
      </c>
      <c r="K2509" s="8">
        <v>2019.0</v>
      </c>
      <c r="L2509" s="7" t="s">
        <v>30</v>
      </c>
      <c r="M2509" s="6"/>
      <c r="N2509" s="3"/>
      <c r="O2509" s="3"/>
      <c r="P2509" s="6"/>
      <c r="Q2509" s="3"/>
      <c r="R2509" s="6"/>
    </row>
    <row r="2510" ht="15.75" customHeight="1">
      <c r="A2510" s="6" t="s">
        <v>11596</v>
      </c>
      <c r="B2510" s="6" t="s">
        <v>11597</v>
      </c>
      <c r="C2510" s="6"/>
      <c r="D2510" s="6"/>
      <c r="E2510" s="6" t="s">
        <v>11598</v>
      </c>
      <c r="F2510" s="7" t="s">
        <v>11599</v>
      </c>
      <c r="G2510" s="8" t="s">
        <v>48</v>
      </c>
      <c r="H2510" s="6" t="s">
        <v>27</v>
      </c>
      <c r="I2510" s="6" t="s">
        <v>11600</v>
      </c>
      <c r="J2510" s="3"/>
      <c r="K2510" s="8">
        <v>1998.0</v>
      </c>
      <c r="L2510" s="7" t="s">
        <v>30</v>
      </c>
      <c r="M2510" s="3"/>
      <c r="N2510" s="3"/>
      <c r="O2510" s="6"/>
      <c r="P2510" s="3"/>
      <c r="Q2510" s="6"/>
      <c r="R2510" s="3"/>
    </row>
    <row r="2511" ht="15.75" customHeight="1">
      <c r="A2511" s="6" t="s">
        <v>11601</v>
      </c>
      <c r="B2511" s="6" t="s">
        <v>11602</v>
      </c>
      <c r="C2511" s="6"/>
      <c r="D2511" s="6"/>
      <c r="E2511" s="6" t="s">
        <v>11603</v>
      </c>
      <c r="F2511" s="7" t="s">
        <v>11604</v>
      </c>
      <c r="G2511" s="8" t="s">
        <v>108</v>
      </c>
      <c r="H2511" s="6" t="s">
        <v>27</v>
      </c>
      <c r="I2511" s="6" t="s">
        <v>11605</v>
      </c>
      <c r="J2511" s="6" t="s">
        <v>29</v>
      </c>
      <c r="K2511" s="8">
        <v>2021.0</v>
      </c>
      <c r="L2511" s="7" t="s">
        <v>30</v>
      </c>
      <c r="M2511" s="3"/>
      <c r="N2511" s="3"/>
      <c r="O2511" s="3"/>
      <c r="P2511" s="3"/>
      <c r="Q2511" s="3"/>
      <c r="R2511" s="3"/>
    </row>
    <row r="2512" ht="15.75" customHeight="1">
      <c r="A2512" s="4" t="s">
        <v>11606</v>
      </c>
      <c r="B2512" s="4" t="s">
        <v>11607</v>
      </c>
      <c r="C2512" s="3"/>
      <c r="D2512" s="3"/>
      <c r="E2512" s="4" t="s">
        <v>11608</v>
      </c>
      <c r="F2512" s="9" t="s">
        <v>11609</v>
      </c>
      <c r="G2512" s="4" t="s">
        <v>48</v>
      </c>
      <c r="H2512" s="4" t="s">
        <v>261</v>
      </c>
      <c r="I2512" s="4" t="s">
        <v>1882</v>
      </c>
      <c r="J2512" s="4" t="s">
        <v>149</v>
      </c>
      <c r="K2512" s="10">
        <v>2012.0</v>
      </c>
      <c r="L2512" s="3"/>
      <c r="M2512" s="4" t="s">
        <v>263</v>
      </c>
      <c r="N2512" s="3"/>
      <c r="O2512" s="3"/>
      <c r="P2512" s="4" t="s">
        <v>8</v>
      </c>
      <c r="Q2512" s="4" t="s">
        <v>264</v>
      </c>
      <c r="R2512" s="3"/>
    </row>
    <row r="2513" ht="15.75" customHeight="1">
      <c r="A2513" s="4" t="s">
        <v>11610</v>
      </c>
      <c r="B2513" s="4" t="s">
        <v>11611</v>
      </c>
      <c r="C2513" s="3"/>
      <c r="D2513" s="3"/>
      <c r="E2513" s="4" t="s">
        <v>11612</v>
      </c>
      <c r="F2513" s="9" t="s">
        <v>11613</v>
      </c>
      <c r="G2513" s="4" t="s">
        <v>260</v>
      </c>
      <c r="H2513" s="4" t="s">
        <v>261</v>
      </c>
      <c r="I2513" s="4" t="s">
        <v>262</v>
      </c>
      <c r="J2513" s="4" t="s">
        <v>149</v>
      </c>
      <c r="K2513" s="10">
        <v>2008.0</v>
      </c>
      <c r="L2513" s="3"/>
      <c r="M2513" s="4" t="s">
        <v>263</v>
      </c>
      <c r="N2513" s="3"/>
      <c r="O2513" s="3"/>
      <c r="P2513" s="4" t="s">
        <v>8</v>
      </c>
      <c r="Q2513" s="4" t="s">
        <v>264</v>
      </c>
      <c r="R2513" s="3"/>
    </row>
    <row r="2514" ht="15.75" customHeight="1">
      <c r="A2514" s="6" t="s">
        <v>11614</v>
      </c>
      <c r="B2514" s="6" t="s">
        <v>11615</v>
      </c>
      <c r="C2514" s="6"/>
      <c r="D2514" s="6"/>
      <c r="E2514" s="6" t="s">
        <v>11616</v>
      </c>
      <c r="F2514" s="7" t="s">
        <v>11617</v>
      </c>
      <c r="G2514" s="8" t="s">
        <v>108</v>
      </c>
      <c r="H2514" s="6" t="s">
        <v>27</v>
      </c>
      <c r="I2514" s="6" t="s">
        <v>11618</v>
      </c>
      <c r="J2514" s="3"/>
      <c r="K2514" s="8">
        <v>2018.0</v>
      </c>
      <c r="L2514" s="23" t="s">
        <v>30</v>
      </c>
      <c r="M2514" s="3"/>
      <c r="N2514" s="3"/>
      <c r="O2514" s="6"/>
      <c r="P2514" s="6"/>
      <c r="Q2514" s="6"/>
      <c r="R2514" s="6"/>
    </row>
    <row r="2515" ht="15.75" customHeight="1">
      <c r="A2515" s="4" t="s">
        <v>11619</v>
      </c>
      <c r="B2515" s="4" t="s">
        <v>11620</v>
      </c>
      <c r="C2515" s="4" t="s">
        <v>11621</v>
      </c>
      <c r="D2515" s="4" t="s">
        <v>11622</v>
      </c>
      <c r="E2515" s="4" t="s">
        <v>11623</v>
      </c>
      <c r="F2515" s="5" t="str">
        <f>HYPERLINK("http://dx.doi.org/10.1111/j.1360-0443.2006.01314.x","http://dx.doi.org/10.1111/j.1360-0443.2006.01314.x")</f>
        <v>http://dx.doi.org/10.1111/j.1360-0443.2006.01314.x</v>
      </c>
      <c r="G2515" s="3"/>
      <c r="H2515" s="3"/>
      <c r="I2515" s="3"/>
      <c r="J2515" s="3"/>
      <c r="K2515" s="3"/>
      <c r="L2515" s="3"/>
      <c r="M2515" s="3"/>
      <c r="N2515" s="3"/>
      <c r="O2515" s="3"/>
      <c r="P2515" s="3"/>
      <c r="Q2515" s="3"/>
      <c r="R2515" s="3"/>
    </row>
    <row r="2516" ht="15.75" customHeight="1">
      <c r="A2516" s="4" t="s">
        <v>11624</v>
      </c>
      <c r="B2516" s="4" t="s">
        <v>11625</v>
      </c>
      <c r="C2516" s="4" t="s">
        <v>11626</v>
      </c>
      <c r="D2516" s="4" t="s">
        <v>11627</v>
      </c>
      <c r="E2516" s="4" t="s">
        <v>11628</v>
      </c>
      <c r="F2516" s="5" t="str">
        <f>HYPERLINK("http://dx.doi.org/10.5152/pcp.2021.20156","http://dx.doi.org/10.5152/pcp.2021.20156")</f>
        <v>http://dx.doi.org/10.5152/pcp.2021.20156</v>
      </c>
      <c r="G2516" s="3"/>
      <c r="H2516" s="3"/>
      <c r="I2516" s="3"/>
      <c r="J2516" s="3"/>
      <c r="K2516" s="3"/>
      <c r="L2516" s="3"/>
      <c r="M2516" s="3"/>
      <c r="N2516" s="3"/>
      <c r="O2516" s="3"/>
      <c r="P2516" s="3"/>
      <c r="Q2516" s="3"/>
      <c r="R2516" s="3"/>
    </row>
    <row r="2517" ht="15.75" customHeight="1">
      <c r="A2517" s="6" t="s">
        <v>11629</v>
      </c>
      <c r="B2517" s="6" t="s">
        <v>11630</v>
      </c>
      <c r="C2517" s="6"/>
      <c r="D2517" s="6"/>
      <c r="E2517" s="6" t="s">
        <v>11631</v>
      </c>
      <c r="F2517" s="3"/>
      <c r="G2517" s="8" t="s">
        <v>108</v>
      </c>
      <c r="H2517" s="6" t="s">
        <v>27</v>
      </c>
      <c r="I2517" s="6" t="s">
        <v>11632</v>
      </c>
      <c r="J2517" s="6" t="s">
        <v>11633</v>
      </c>
      <c r="K2517" s="8">
        <v>2004.0</v>
      </c>
      <c r="L2517" s="7" t="s">
        <v>30</v>
      </c>
      <c r="M2517" s="6"/>
      <c r="N2517" s="3"/>
      <c r="O2517" s="3"/>
      <c r="P2517" s="3"/>
      <c r="Q2517" s="3"/>
      <c r="R2517" s="3"/>
    </row>
    <row r="2518" ht="15.75" customHeight="1">
      <c r="A2518" s="6" t="s">
        <v>11634</v>
      </c>
      <c r="B2518" s="6" t="s">
        <v>11635</v>
      </c>
      <c r="C2518" s="6"/>
      <c r="D2518" s="6"/>
      <c r="E2518" s="6" t="s">
        <v>11636</v>
      </c>
      <c r="F2518" s="7" t="s">
        <v>11637</v>
      </c>
      <c r="G2518" s="8" t="s">
        <v>108</v>
      </c>
      <c r="H2518" s="6" t="s">
        <v>27</v>
      </c>
      <c r="I2518" s="6" t="s">
        <v>11638</v>
      </c>
      <c r="J2518" s="3"/>
      <c r="K2518" s="8">
        <v>2022.0</v>
      </c>
      <c r="L2518" s="13" t="s">
        <v>30</v>
      </c>
      <c r="M2518" s="6"/>
      <c r="N2518" s="3"/>
      <c r="O2518" s="6"/>
      <c r="P2518" s="3"/>
      <c r="Q2518" s="6"/>
      <c r="R2518" s="3"/>
    </row>
    <row r="2519" ht="15.75" customHeight="1">
      <c r="A2519" s="4" t="s">
        <v>11639</v>
      </c>
      <c r="B2519" s="4" t="s">
        <v>11640</v>
      </c>
      <c r="C2519" s="3"/>
      <c r="D2519" s="3"/>
      <c r="E2519" s="4" t="s">
        <v>33</v>
      </c>
      <c r="F2519" s="9" t="str">
        <f t="shared" ref="F2519:F2520" si="23">"https://doi.org/"&amp;M2519</f>
        <v>https://doi.org/10.1111/j.1553-2712.1997.tb03761.x</v>
      </c>
      <c r="G2519" s="10" t="s">
        <v>83</v>
      </c>
      <c r="H2519" s="10" t="s">
        <v>35</v>
      </c>
      <c r="I2519" s="4" t="s">
        <v>4279</v>
      </c>
      <c r="J2519" s="10" t="s">
        <v>33</v>
      </c>
      <c r="K2519" s="10">
        <v>1997.0</v>
      </c>
      <c r="L2519" s="3"/>
      <c r="M2519" s="4" t="s">
        <v>11641</v>
      </c>
      <c r="N2519" s="3"/>
      <c r="O2519" s="3"/>
      <c r="P2519" s="3"/>
      <c r="Q2519" s="3"/>
      <c r="R2519" s="3"/>
    </row>
    <row r="2520" ht="15.75" customHeight="1">
      <c r="A2520" s="4" t="s">
        <v>11642</v>
      </c>
      <c r="B2520" s="4" t="s">
        <v>11643</v>
      </c>
      <c r="C2520" s="3"/>
      <c r="D2520" s="3"/>
      <c r="E2520" s="4" t="s">
        <v>33</v>
      </c>
      <c r="F2520" s="9" t="str">
        <f t="shared" si="23"/>
        <v>https://doi.org/10.1016/s0145-2134(03)00143-1</v>
      </c>
      <c r="G2520" s="10" t="s">
        <v>54</v>
      </c>
      <c r="H2520" s="10" t="s">
        <v>1249</v>
      </c>
      <c r="I2520" s="4" t="s">
        <v>11644</v>
      </c>
      <c r="J2520" s="10" t="s">
        <v>33</v>
      </c>
      <c r="K2520" s="10">
        <v>2003.0</v>
      </c>
      <c r="L2520" s="10" t="s">
        <v>33</v>
      </c>
      <c r="M2520" s="4" t="s">
        <v>11645</v>
      </c>
      <c r="N2520" s="3"/>
      <c r="O2520" s="3"/>
      <c r="P2520" s="3"/>
      <c r="Q2520" s="3"/>
      <c r="R2520" s="3"/>
    </row>
    <row r="2521" ht="15.75" customHeight="1">
      <c r="A2521" s="4" t="s">
        <v>11646</v>
      </c>
      <c r="B2521" s="4" t="s">
        <v>11647</v>
      </c>
      <c r="C2521" s="4" t="s">
        <v>11648</v>
      </c>
      <c r="D2521" s="4" t="s">
        <v>11649</v>
      </c>
      <c r="E2521" s="4" t="s">
        <v>11650</v>
      </c>
      <c r="F2521" s="5" t="str">
        <f>HYPERLINK("http://dx.doi.org/10.1186/s13063-017-2342-4","http://dx.doi.org/10.1186/s13063-017-2342-4")</f>
        <v>http://dx.doi.org/10.1186/s13063-017-2342-4</v>
      </c>
      <c r="G2521" s="3"/>
      <c r="H2521" s="3"/>
      <c r="I2521" s="3"/>
      <c r="J2521" s="3"/>
      <c r="K2521" s="3"/>
      <c r="L2521" s="3"/>
      <c r="M2521" s="3"/>
      <c r="N2521" s="3"/>
      <c r="O2521" s="3"/>
      <c r="P2521" s="3"/>
      <c r="Q2521" s="3"/>
      <c r="R2521" s="3"/>
    </row>
    <row r="2522" ht="15.75" customHeight="1">
      <c r="A2522" s="6" t="s">
        <v>11651</v>
      </c>
      <c r="B2522" s="6" t="s">
        <v>11652</v>
      </c>
      <c r="C2522" s="6"/>
      <c r="D2522" s="6"/>
      <c r="E2522" s="6" t="s">
        <v>11653</v>
      </c>
      <c r="F2522" s="7" t="s">
        <v>11654</v>
      </c>
      <c r="G2522" s="8" t="s">
        <v>41</v>
      </c>
      <c r="H2522" s="6" t="s">
        <v>27</v>
      </c>
      <c r="I2522" s="6" t="s">
        <v>11655</v>
      </c>
      <c r="J2522" s="6" t="s">
        <v>341</v>
      </c>
      <c r="K2522" s="8">
        <v>2020.0</v>
      </c>
      <c r="L2522" s="7" t="s">
        <v>30</v>
      </c>
      <c r="M2522" s="6"/>
      <c r="N2522" s="3"/>
      <c r="O2522" s="3"/>
      <c r="P2522" s="3"/>
      <c r="Q2522" s="3"/>
      <c r="R2522" s="6"/>
    </row>
    <row r="2523" ht="15.75" customHeight="1">
      <c r="A2523" s="6" t="s">
        <v>11656</v>
      </c>
      <c r="B2523" s="6" t="s">
        <v>11657</v>
      </c>
      <c r="C2523" s="6"/>
      <c r="D2523" s="6"/>
      <c r="E2523" s="6" t="s">
        <v>11658</v>
      </c>
      <c r="F2523" s="7" t="s">
        <v>11659</v>
      </c>
      <c r="G2523" s="8" t="s">
        <v>48</v>
      </c>
      <c r="H2523" s="6" t="s">
        <v>27</v>
      </c>
      <c r="I2523" s="6" t="s">
        <v>11660</v>
      </c>
      <c r="J2523" s="6"/>
      <c r="K2523" s="8">
        <v>2012.0</v>
      </c>
      <c r="L2523" s="7" t="s">
        <v>30</v>
      </c>
      <c r="M2523" s="6"/>
      <c r="N2523" s="6"/>
      <c r="O2523" s="6"/>
      <c r="P2523" s="6"/>
      <c r="Q2523" s="6"/>
      <c r="R2523" s="6"/>
    </row>
    <row r="2524" ht="15.75" customHeight="1">
      <c r="A2524" s="6" t="s">
        <v>11661</v>
      </c>
      <c r="B2524" s="6" t="s">
        <v>11662</v>
      </c>
      <c r="C2524" s="6"/>
      <c r="D2524" s="6"/>
      <c r="E2524" s="6" t="s">
        <v>11663</v>
      </c>
      <c r="F2524" s="3"/>
      <c r="G2524" s="8" t="s">
        <v>108</v>
      </c>
      <c r="H2524" s="6" t="s">
        <v>27</v>
      </c>
      <c r="I2524" s="6" t="s">
        <v>11664</v>
      </c>
      <c r="J2524" s="3"/>
      <c r="K2524" s="8">
        <v>2015.0</v>
      </c>
      <c r="L2524" s="7" t="s">
        <v>30</v>
      </c>
      <c r="M2524" s="6"/>
      <c r="N2524" s="6"/>
      <c r="O2524" s="3"/>
      <c r="P2524" s="3"/>
      <c r="Q2524" s="3"/>
      <c r="R2524" s="3"/>
    </row>
    <row r="2525" ht="15.75" customHeight="1">
      <c r="A2525" s="6" t="s">
        <v>11665</v>
      </c>
      <c r="B2525" s="6" t="s">
        <v>11666</v>
      </c>
      <c r="C2525" s="6"/>
      <c r="D2525" s="6"/>
      <c r="E2525" s="6" t="s">
        <v>11667</v>
      </c>
      <c r="F2525" s="7" t="s">
        <v>11668</v>
      </c>
      <c r="G2525" s="8" t="s">
        <v>108</v>
      </c>
      <c r="H2525" s="6" t="s">
        <v>27</v>
      </c>
      <c r="I2525" s="6" t="s">
        <v>11669</v>
      </c>
      <c r="J2525" s="6" t="s">
        <v>29</v>
      </c>
      <c r="K2525" s="8">
        <v>2017.0</v>
      </c>
      <c r="L2525" s="7" t="s">
        <v>30</v>
      </c>
      <c r="M2525" s="3"/>
      <c r="N2525" s="3"/>
      <c r="O2525" s="6"/>
      <c r="P2525" s="6"/>
      <c r="Q2525" s="6"/>
      <c r="R2525" s="6"/>
    </row>
    <row r="2526" ht="15.75" customHeight="1">
      <c r="A2526" s="4" t="s">
        <v>11670</v>
      </c>
      <c r="B2526" s="4" t="s">
        <v>11671</v>
      </c>
      <c r="C2526" s="3"/>
      <c r="D2526" s="3"/>
      <c r="E2526" s="4" t="s">
        <v>11672</v>
      </c>
      <c r="F2526" s="9" t="s">
        <v>11673</v>
      </c>
      <c r="G2526" s="4" t="s">
        <v>260</v>
      </c>
      <c r="H2526" s="4" t="s">
        <v>261</v>
      </c>
      <c r="I2526" s="4" t="s">
        <v>776</v>
      </c>
      <c r="J2526" s="4" t="s">
        <v>341</v>
      </c>
      <c r="K2526" s="10">
        <v>2019.0</v>
      </c>
      <c r="L2526" s="3"/>
      <c r="M2526" s="4" t="s">
        <v>263</v>
      </c>
      <c r="N2526" s="3"/>
      <c r="O2526" s="3"/>
      <c r="P2526" s="4" t="s">
        <v>8</v>
      </c>
      <c r="Q2526" s="4" t="s">
        <v>371</v>
      </c>
      <c r="R2526" s="3"/>
    </row>
    <row r="2527" ht="15.75" customHeight="1">
      <c r="A2527" s="6" t="s">
        <v>1925</v>
      </c>
      <c r="B2527" s="6" t="s">
        <v>11674</v>
      </c>
      <c r="C2527" s="6"/>
      <c r="D2527" s="6"/>
      <c r="E2527" s="6" t="s">
        <v>11675</v>
      </c>
      <c r="F2527" s="7" t="s">
        <v>7983</v>
      </c>
      <c r="G2527" s="8" t="s">
        <v>108</v>
      </c>
      <c r="H2527" s="6" t="s">
        <v>27</v>
      </c>
      <c r="I2527" s="6" t="s">
        <v>7984</v>
      </c>
      <c r="J2527" s="3"/>
      <c r="K2527" s="8">
        <v>2015.0</v>
      </c>
      <c r="L2527" s="7" t="s">
        <v>30</v>
      </c>
      <c r="M2527" s="6"/>
      <c r="N2527" s="6"/>
      <c r="O2527" s="3"/>
      <c r="P2527" s="3"/>
      <c r="Q2527" s="3"/>
      <c r="R2527" s="3"/>
    </row>
    <row r="2528" ht="15.75" customHeight="1">
      <c r="A2528" s="4" t="s">
        <v>11676</v>
      </c>
      <c r="B2528" s="4" t="s">
        <v>11677</v>
      </c>
      <c r="C2528" s="4" t="s">
        <v>11678</v>
      </c>
      <c r="D2528" s="4" t="s">
        <v>11679</v>
      </c>
      <c r="E2528" s="4" t="s">
        <v>11680</v>
      </c>
      <c r="F2528" s="5" t="str">
        <f>HYPERLINK("http://dx.doi.org/10.3389/fpsyt.2018.00097","http://dx.doi.org/10.3389/fpsyt.2018.00097")</f>
        <v>http://dx.doi.org/10.3389/fpsyt.2018.00097</v>
      </c>
      <c r="G2528" s="3"/>
      <c r="H2528" s="3"/>
      <c r="I2528" s="3"/>
      <c r="J2528" s="3"/>
      <c r="K2528" s="3"/>
      <c r="L2528" s="3"/>
      <c r="M2528" s="3"/>
      <c r="N2528" s="3"/>
      <c r="O2528" s="3"/>
      <c r="P2528" s="3"/>
      <c r="Q2528" s="3"/>
      <c r="R2528" s="3"/>
    </row>
    <row r="2529" ht="15.75" customHeight="1">
      <c r="A2529" s="4" t="s">
        <v>11681</v>
      </c>
      <c r="B2529" s="4" t="s">
        <v>11682</v>
      </c>
      <c r="C2529" s="3"/>
      <c r="D2529" s="3"/>
      <c r="E2529" s="4" t="s">
        <v>11683</v>
      </c>
      <c r="F2529" s="9" t="s">
        <v>11684</v>
      </c>
      <c r="G2529" s="4" t="s">
        <v>260</v>
      </c>
      <c r="H2529" s="4" t="s">
        <v>261</v>
      </c>
      <c r="I2529" s="4" t="s">
        <v>3233</v>
      </c>
      <c r="J2529" s="4" t="s">
        <v>341</v>
      </c>
      <c r="K2529" s="10">
        <v>2004.0</v>
      </c>
      <c r="L2529" s="3"/>
      <c r="M2529" s="4" t="s">
        <v>263</v>
      </c>
      <c r="N2529" s="3"/>
      <c r="O2529" s="3"/>
      <c r="P2529" s="4" t="s">
        <v>8</v>
      </c>
      <c r="Q2529" s="4" t="s">
        <v>611</v>
      </c>
      <c r="R2529" s="3"/>
    </row>
    <row r="2530" ht="15.75" customHeight="1">
      <c r="A2530" s="6" t="s">
        <v>11685</v>
      </c>
      <c r="B2530" s="6" t="s">
        <v>11686</v>
      </c>
      <c r="C2530" s="6"/>
      <c r="D2530" s="6"/>
      <c r="E2530" s="6" t="s">
        <v>11687</v>
      </c>
      <c r="F2530" s="7" t="s">
        <v>11688</v>
      </c>
      <c r="G2530" s="8" t="s">
        <v>108</v>
      </c>
      <c r="H2530" s="6" t="s">
        <v>27</v>
      </c>
      <c r="I2530" s="6" t="s">
        <v>11689</v>
      </c>
      <c r="J2530" s="6" t="s">
        <v>149</v>
      </c>
      <c r="K2530" s="8">
        <v>2020.0</v>
      </c>
      <c r="L2530" s="7" t="s">
        <v>30</v>
      </c>
      <c r="M2530" s="6"/>
      <c r="N2530" s="6"/>
      <c r="O2530" s="6"/>
      <c r="P2530" s="3"/>
      <c r="Q2530" s="3"/>
      <c r="R2530" s="3"/>
    </row>
    <row r="2531" ht="15.75" customHeight="1">
      <c r="A2531" s="4" t="s">
        <v>11690</v>
      </c>
      <c r="B2531" s="4" t="s">
        <v>11691</v>
      </c>
      <c r="C2531" s="4" t="s">
        <v>11692</v>
      </c>
      <c r="D2531" s="3" t="s">
        <v>425</v>
      </c>
      <c r="E2531" s="4" t="s">
        <v>11693</v>
      </c>
      <c r="F2531" s="5" t="str">
        <f>HYPERLINK("http://dx.doi.org/10.1111/dar.13246","http://dx.doi.org/10.1111/dar.13246")</f>
        <v>http://dx.doi.org/10.1111/dar.13246</v>
      </c>
      <c r="G2531" s="3"/>
      <c r="H2531" s="3"/>
      <c r="I2531" s="3"/>
      <c r="J2531" s="3"/>
      <c r="K2531" s="3"/>
      <c r="L2531" s="3"/>
      <c r="M2531" s="3"/>
      <c r="N2531" s="3"/>
      <c r="O2531" s="3"/>
      <c r="P2531" s="3"/>
      <c r="Q2531" s="3"/>
      <c r="R2531" s="3"/>
    </row>
    <row r="2532" ht="15.75" customHeight="1">
      <c r="A2532" s="4" t="s">
        <v>11694</v>
      </c>
      <c r="B2532" s="4" t="s">
        <v>11695</v>
      </c>
      <c r="C2532" s="3"/>
      <c r="D2532" s="3"/>
      <c r="E2532" s="4" t="s">
        <v>33</v>
      </c>
      <c r="F2532" s="9" t="str">
        <f>"https://doi.org/"&amp;M2532</f>
        <v>https://doi.org/10.1016/j.drugalcdep.2014.06.044</v>
      </c>
      <c r="G2532" s="10" t="s">
        <v>83</v>
      </c>
      <c r="H2532" s="10" t="s">
        <v>35</v>
      </c>
      <c r="I2532" s="4" t="s">
        <v>976</v>
      </c>
      <c r="J2532" s="10" t="s">
        <v>33</v>
      </c>
      <c r="K2532" s="10">
        <v>2014.0</v>
      </c>
      <c r="L2532" s="3"/>
      <c r="M2532" s="4" t="s">
        <v>11696</v>
      </c>
      <c r="N2532" s="3"/>
      <c r="O2532" s="3"/>
      <c r="P2532" s="3"/>
      <c r="Q2532" s="3"/>
      <c r="R2532" s="3"/>
    </row>
    <row r="2533" ht="15.75" customHeight="1">
      <c r="A2533" s="6" t="s">
        <v>11697</v>
      </c>
      <c r="B2533" s="6" t="s">
        <v>11698</v>
      </c>
      <c r="C2533" s="6"/>
      <c r="D2533" s="6"/>
      <c r="E2533" s="6" t="s">
        <v>11699</v>
      </c>
      <c r="F2533" s="7" t="s">
        <v>11700</v>
      </c>
      <c r="G2533" s="8" t="s">
        <v>108</v>
      </c>
      <c r="H2533" s="6" t="s">
        <v>27</v>
      </c>
      <c r="I2533" s="6" t="s">
        <v>11701</v>
      </c>
      <c r="J2533" s="6" t="s">
        <v>545</v>
      </c>
      <c r="K2533" s="8">
        <v>2014.0</v>
      </c>
      <c r="L2533" s="7" t="s">
        <v>30</v>
      </c>
      <c r="M2533" s="6"/>
      <c r="N2533" s="6"/>
      <c r="O2533" s="6"/>
      <c r="P2533" s="3"/>
      <c r="Q2533" s="3"/>
      <c r="R2533" s="3"/>
    </row>
    <row r="2534" ht="15.75" customHeight="1">
      <c r="A2534" s="4" t="s">
        <v>11702</v>
      </c>
      <c r="B2534" s="4" t="s">
        <v>11703</v>
      </c>
      <c r="C2534" s="3"/>
      <c r="D2534" s="3"/>
      <c r="E2534" s="4" t="s">
        <v>11704</v>
      </c>
      <c r="F2534" s="9" t="s">
        <v>11705</v>
      </c>
      <c r="G2534" s="4" t="s">
        <v>41</v>
      </c>
      <c r="H2534" s="4" t="s">
        <v>261</v>
      </c>
      <c r="I2534" s="4" t="s">
        <v>407</v>
      </c>
      <c r="J2534" s="4" t="s">
        <v>341</v>
      </c>
      <c r="K2534" s="10">
        <v>2011.0</v>
      </c>
      <c r="L2534" s="3"/>
      <c r="M2534" s="4" t="s">
        <v>263</v>
      </c>
      <c r="N2534" s="3"/>
      <c r="O2534" s="3"/>
      <c r="P2534" s="4" t="s">
        <v>8</v>
      </c>
      <c r="Q2534" s="18" t="s">
        <v>408</v>
      </c>
      <c r="R2534" s="3"/>
    </row>
    <row r="2535" ht="15.75" customHeight="1">
      <c r="A2535" s="6" t="s">
        <v>11706</v>
      </c>
      <c r="B2535" s="6" t="s">
        <v>11707</v>
      </c>
      <c r="C2535" s="6"/>
      <c r="D2535" s="6"/>
      <c r="E2535" s="6" t="s">
        <v>11708</v>
      </c>
      <c r="F2535" s="7" t="s">
        <v>11709</v>
      </c>
      <c r="G2535" s="8" t="s">
        <v>108</v>
      </c>
      <c r="H2535" s="6" t="s">
        <v>27</v>
      </c>
      <c r="I2535" s="6" t="s">
        <v>11710</v>
      </c>
      <c r="J2535" s="6" t="s">
        <v>149</v>
      </c>
      <c r="K2535" s="8">
        <v>2003.0</v>
      </c>
      <c r="L2535" s="7" t="s">
        <v>30</v>
      </c>
      <c r="M2535" s="3"/>
      <c r="N2535" s="3"/>
      <c r="O2535" s="3"/>
      <c r="P2535" s="3"/>
      <c r="Q2535" s="3"/>
      <c r="R2535" s="3"/>
    </row>
    <row r="2536" ht="15.75" customHeight="1">
      <c r="A2536" s="6" t="s">
        <v>11711</v>
      </c>
      <c r="B2536" s="6" t="s">
        <v>11712</v>
      </c>
      <c r="C2536" s="6"/>
      <c r="D2536" s="6"/>
      <c r="E2536" s="6" t="s">
        <v>11713</v>
      </c>
      <c r="F2536" s="7" t="s">
        <v>11714</v>
      </c>
      <c r="G2536" s="8" t="s">
        <v>48</v>
      </c>
      <c r="H2536" s="6" t="s">
        <v>27</v>
      </c>
      <c r="I2536" s="6" t="s">
        <v>11715</v>
      </c>
      <c r="J2536" s="6" t="s">
        <v>29</v>
      </c>
      <c r="K2536" s="8">
        <v>2019.0</v>
      </c>
      <c r="L2536" s="7" t="s">
        <v>30</v>
      </c>
      <c r="M2536" s="14"/>
      <c r="N2536" s="6"/>
      <c r="O2536" s="6"/>
      <c r="P2536" s="6"/>
      <c r="Q2536" s="6"/>
      <c r="R2536" s="6"/>
    </row>
    <row r="2537" ht="15.75" customHeight="1">
      <c r="A2537" s="6" t="s">
        <v>11716</v>
      </c>
      <c r="B2537" s="6" t="s">
        <v>11717</v>
      </c>
      <c r="C2537" s="6"/>
      <c r="D2537" s="6"/>
      <c r="E2537" s="6" t="s">
        <v>11718</v>
      </c>
      <c r="F2537" s="7" t="s">
        <v>11719</v>
      </c>
      <c r="G2537" s="8" t="s">
        <v>108</v>
      </c>
      <c r="H2537" s="6" t="s">
        <v>27</v>
      </c>
      <c r="I2537" s="6" t="s">
        <v>11720</v>
      </c>
      <c r="J2537" s="6" t="s">
        <v>149</v>
      </c>
      <c r="K2537" s="8">
        <v>2019.0</v>
      </c>
      <c r="L2537" s="7" t="s">
        <v>30</v>
      </c>
      <c r="M2537" s="6"/>
      <c r="N2537" s="3"/>
      <c r="O2537" s="3"/>
      <c r="P2537" s="6"/>
      <c r="Q2537" s="3"/>
      <c r="R2537" s="6"/>
    </row>
    <row r="2538" ht="15.75" customHeight="1">
      <c r="A2538" s="4" t="s">
        <v>11721</v>
      </c>
      <c r="B2538" s="4" t="s">
        <v>11722</v>
      </c>
      <c r="C2538" s="3"/>
      <c r="D2538" s="3"/>
      <c r="E2538" s="4" t="s">
        <v>11723</v>
      </c>
      <c r="F2538" s="9" t="s">
        <v>11724</v>
      </c>
      <c r="G2538" s="4" t="s">
        <v>260</v>
      </c>
      <c r="H2538" s="4" t="s">
        <v>261</v>
      </c>
      <c r="I2538" s="4" t="s">
        <v>370</v>
      </c>
      <c r="J2538" s="4" t="s">
        <v>341</v>
      </c>
      <c r="K2538" s="10">
        <v>2016.0</v>
      </c>
      <c r="L2538" s="3"/>
      <c r="M2538" s="4" t="s">
        <v>263</v>
      </c>
      <c r="N2538" s="3"/>
      <c r="O2538" s="3"/>
      <c r="P2538" s="4" t="s">
        <v>8</v>
      </c>
      <c r="Q2538" s="4" t="s">
        <v>371</v>
      </c>
      <c r="R2538" s="3"/>
    </row>
    <row r="2539" ht="15.75" customHeight="1">
      <c r="A2539" s="6" t="s">
        <v>11725</v>
      </c>
      <c r="B2539" s="6" t="s">
        <v>11726</v>
      </c>
      <c r="C2539" s="6"/>
      <c r="D2539" s="6"/>
      <c r="E2539" s="6" t="s">
        <v>11727</v>
      </c>
      <c r="F2539" s="3"/>
      <c r="G2539" s="8" t="s">
        <v>48</v>
      </c>
      <c r="H2539" s="6" t="s">
        <v>27</v>
      </c>
      <c r="I2539" s="6" t="s">
        <v>11728</v>
      </c>
      <c r="J2539" s="6" t="s">
        <v>149</v>
      </c>
      <c r="K2539" s="8">
        <v>2019.0</v>
      </c>
      <c r="L2539" s="7" t="s">
        <v>30</v>
      </c>
      <c r="M2539" s="14"/>
      <c r="N2539" s="3"/>
      <c r="O2539" s="6"/>
      <c r="P2539" s="6"/>
      <c r="Q2539" s="3"/>
      <c r="R2539" s="3"/>
    </row>
    <row r="2540" ht="15.75" customHeight="1">
      <c r="A2540" s="6" t="s">
        <v>11729</v>
      </c>
      <c r="B2540" s="6" t="s">
        <v>11730</v>
      </c>
      <c r="C2540" s="6"/>
      <c r="D2540" s="6"/>
      <c r="E2540" s="6" t="s">
        <v>11731</v>
      </c>
      <c r="F2540" s="7" t="s">
        <v>11732</v>
      </c>
      <c r="G2540" s="8" t="s">
        <v>48</v>
      </c>
      <c r="H2540" s="6" t="s">
        <v>27</v>
      </c>
      <c r="I2540" s="6" t="s">
        <v>11733</v>
      </c>
      <c r="J2540" s="3"/>
      <c r="K2540" s="8">
        <v>2008.0</v>
      </c>
      <c r="L2540" s="7" t="s">
        <v>30</v>
      </c>
      <c r="M2540" s="3"/>
      <c r="N2540" s="6"/>
      <c r="O2540" s="6"/>
      <c r="P2540" s="6"/>
      <c r="Q2540" s="6"/>
      <c r="R2540" s="6"/>
    </row>
    <row r="2541" ht="15.75" customHeight="1">
      <c r="A2541" s="6" t="s">
        <v>11734</v>
      </c>
      <c r="B2541" s="6" t="s">
        <v>11735</v>
      </c>
      <c r="C2541" s="6"/>
      <c r="D2541" s="6"/>
      <c r="E2541" s="17" t="s">
        <v>11736</v>
      </c>
      <c r="F2541" s="7" t="s">
        <v>11737</v>
      </c>
      <c r="G2541" s="8" t="s">
        <v>108</v>
      </c>
      <c r="H2541" s="6" t="s">
        <v>27</v>
      </c>
      <c r="I2541" s="6" t="s">
        <v>11738</v>
      </c>
      <c r="J2541" s="6"/>
      <c r="K2541" s="8">
        <v>2012.0</v>
      </c>
      <c r="L2541" s="7" t="s">
        <v>30</v>
      </c>
      <c r="M2541" s="3"/>
      <c r="N2541" s="3"/>
      <c r="O2541" s="3"/>
      <c r="P2541" s="3"/>
      <c r="Q2541" s="3"/>
      <c r="R2541" s="3"/>
    </row>
    <row r="2542" ht="15.75" customHeight="1">
      <c r="A2542" s="4" t="s">
        <v>11739</v>
      </c>
      <c r="B2542" s="4" t="s">
        <v>11740</v>
      </c>
      <c r="C2542" s="3"/>
      <c r="D2542" s="3"/>
      <c r="E2542" s="10" t="s">
        <v>33</v>
      </c>
      <c r="F2542" s="9" t="str">
        <f>"https://doi.org/"&amp;M2542</f>
        <v>https://doi.org/10.1001/archpsyc.1994.03950090045007</v>
      </c>
      <c r="G2542" s="10" t="s">
        <v>41</v>
      </c>
      <c r="H2542" s="10" t="s">
        <v>35</v>
      </c>
      <c r="I2542" s="4" t="s">
        <v>3151</v>
      </c>
      <c r="J2542" s="10" t="s">
        <v>33</v>
      </c>
      <c r="K2542" s="10">
        <v>1994.0</v>
      </c>
      <c r="L2542" s="4" t="s">
        <v>33</v>
      </c>
      <c r="M2542" s="4" t="s">
        <v>11741</v>
      </c>
      <c r="N2542" s="11"/>
      <c r="O2542" s="3"/>
      <c r="P2542" s="3"/>
      <c r="Q2542" s="12"/>
      <c r="R2542" s="3"/>
    </row>
    <row r="2543" ht="15.75" customHeight="1">
      <c r="A2543" s="4" t="s">
        <v>11742</v>
      </c>
      <c r="B2543" s="4" t="s">
        <v>11743</v>
      </c>
      <c r="C2543" s="3"/>
      <c r="D2543" s="3"/>
      <c r="E2543" s="4" t="s">
        <v>11744</v>
      </c>
      <c r="F2543" s="9" t="s">
        <v>11745</v>
      </c>
      <c r="G2543" s="4" t="s">
        <v>260</v>
      </c>
      <c r="H2543" s="4" t="s">
        <v>261</v>
      </c>
      <c r="I2543" s="4" t="s">
        <v>2549</v>
      </c>
      <c r="J2543" s="4" t="s">
        <v>341</v>
      </c>
      <c r="K2543" s="10">
        <v>2017.0</v>
      </c>
      <c r="L2543" s="3"/>
      <c r="M2543" s="4" t="s">
        <v>263</v>
      </c>
      <c r="N2543" s="3"/>
      <c r="O2543" s="3"/>
      <c r="P2543" s="4" t="s">
        <v>8</v>
      </c>
      <c r="Q2543" s="4" t="s">
        <v>611</v>
      </c>
      <c r="R2543" s="3"/>
    </row>
    <row r="2544" ht="15.75" customHeight="1">
      <c r="A2544" s="4" t="s">
        <v>11746</v>
      </c>
      <c r="B2544" s="4" t="s">
        <v>11747</v>
      </c>
      <c r="C2544" s="3"/>
      <c r="D2544" s="3"/>
      <c r="E2544" s="4" t="s">
        <v>33</v>
      </c>
      <c r="F2544" s="9" t="str">
        <f>"https://doi.org/"&amp;M2544</f>
        <v>https://doi.org/10.1016/S0140-6736(22)02080-3</v>
      </c>
      <c r="G2544" s="10" t="s">
        <v>48</v>
      </c>
      <c r="H2544" s="10" t="s">
        <v>35</v>
      </c>
      <c r="I2544" s="4" t="s">
        <v>11748</v>
      </c>
      <c r="J2544" s="4" t="s">
        <v>33</v>
      </c>
      <c r="K2544" s="10">
        <v>2023.0</v>
      </c>
      <c r="L2544" s="3" t="s">
        <v>33</v>
      </c>
      <c r="M2544" s="4" t="s">
        <v>11749</v>
      </c>
      <c r="N2544" s="3"/>
      <c r="O2544" s="3"/>
      <c r="P2544" s="3"/>
      <c r="Q2544" s="3"/>
      <c r="R2544" s="3"/>
    </row>
    <row r="2545" ht="15.75" customHeight="1">
      <c r="A2545" s="6" t="s">
        <v>11750</v>
      </c>
      <c r="B2545" s="6" t="s">
        <v>11751</v>
      </c>
      <c r="C2545" s="6"/>
      <c r="D2545" s="6"/>
      <c r="E2545" s="6" t="s">
        <v>11752</v>
      </c>
      <c r="F2545" s="7" t="s">
        <v>6249</v>
      </c>
      <c r="G2545" s="8" t="s">
        <v>48</v>
      </c>
      <c r="H2545" s="6" t="s">
        <v>27</v>
      </c>
      <c r="I2545" s="6" t="s">
        <v>11753</v>
      </c>
      <c r="J2545" s="6" t="s">
        <v>149</v>
      </c>
      <c r="K2545" s="8">
        <v>2021.0</v>
      </c>
      <c r="L2545" s="7" t="s">
        <v>30</v>
      </c>
      <c r="M2545" s="14"/>
      <c r="N2545" s="3"/>
      <c r="O2545" s="6"/>
      <c r="P2545" s="6"/>
      <c r="Q2545" s="6"/>
      <c r="R2545" s="3"/>
    </row>
    <row r="2546" ht="15.75" customHeight="1">
      <c r="A2546" s="4" t="s">
        <v>11754</v>
      </c>
      <c r="B2546" s="4" t="s">
        <v>11755</v>
      </c>
      <c r="C2546" s="4" t="s">
        <v>11756</v>
      </c>
      <c r="D2546" s="4" t="s">
        <v>11757</v>
      </c>
      <c r="E2546" s="4" t="s">
        <v>11758</v>
      </c>
      <c r="F2546" s="5" t="str">
        <f>HYPERLINK("http://dx.doi.org/10.1177/08850666221088220","http://dx.doi.org/10.1177/08850666221088220")</f>
        <v>http://dx.doi.org/10.1177/08850666221088220</v>
      </c>
      <c r="G2546" s="3"/>
      <c r="H2546" s="3"/>
      <c r="I2546" s="3"/>
      <c r="J2546" s="3"/>
      <c r="K2546" s="3"/>
      <c r="L2546" s="3"/>
      <c r="M2546" s="3"/>
      <c r="N2546" s="3"/>
      <c r="O2546" s="3"/>
      <c r="P2546" s="3"/>
      <c r="Q2546" s="3"/>
      <c r="R2546" s="3"/>
    </row>
    <row r="2547" ht="15.75" customHeight="1">
      <c r="A2547" s="6" t="s">
        <v>461</v>
      </c>
      <c r="B2547" s="6" t="s">
        <v>11759</v>
      </c>
      <c r="C2547" s="6"/>
      <c r="D2547" s="6"/>
      <c r="E2547" s="6" t="s">
        <v>11760</v>
      </c>
      <c r="F2547" s="7" t="s">
        <v>11761</v>
      </c>
      <c r="G2547" s="8" t="s">
        <v>108</v>
      </c>
      <c r="H2547" s="6" t="s">
        <v>27</v>
      </c>
      <c r="I2547" s="6" t="s">
        <v>11762</v>
      </c>
      <c r="J2547" s="6"/>
      <c r="K2547" s="8">
        <v>2012.0</v>
      </c>
      <c r="L2547" s="7" t="s">
        <v>30</v>
      </c>
      <c r="M2547" s="3"/>
      <c r="N2547" s="3"/>
      <c r="O2547" s="3"/>
      <c r="P2547" s="3"/>
      <c r="Q2547" s="3"/>
      <c r="R2547" s="6"/>
    </row>
    <row r="2548" ht="15.75" customHeight="1">
      <c r="A2548" s="4" t="s">
        <v>11763</v>
      </c>
      <c r="B2548" s="4" t="s">
        <v>11764</v>
      </c>
      <c r="C2548" s="3"/>
      <c r="D2548" s="3"/>
      <c r="E2548" s="4" t="s">
        <v>11765</v>
      </c>
      <c r="F2548" s="9" t="s">
        <v>11766</v>
      </c>
      <c r="G2548" s="4" t="s">
        <v>48</v>
      </c>
      <c r="H2548" s="4" t="s">
        <v>261</v>
      </c>
      <c r="I2548" s="4" t="s">
        <v>11767</v>
      </c>
      <c r="J2548" s="4" t="s">
        <v>295</v>
      </c>
      <c r="K2548" s="10">
        <v>2023.0</v>
      </c>
      <c r="L2548" s="3"/>
      <c r="M2548" s="4" t="s">
        <v>263</v>
      </c>
      <c r="N2548" s="3"/>
      <c r="O2548" s="3"/>
      <c r="P2548" s="4" t="s">
        <v>8</v>
      </c>
      <c r="Q2548" s="4" t="s">
        <v>1319</v>
      </c>
      <c r="R2548" s="3"/>
    </row>
    <row r="2549" ht="15.75" customHeight="1">
      <c r="A2549" s="4" t="s">
        <v>11768</v>
      </c>
      <c r="B2549" s="4" t="s">
        <v>11769</v>
      </c>
      <c r="C2549" s="3"/>
      <c r="D2549" s="3"/>
      <c r="E2549" s="4" t="s">
        <v>11770</v>
      </c>
      <c r="F2549" s="9" t="s">
        <v>11771</v>
      </c>
      <c r="G2549" s="4" t="s">
        <v>260</v>
      </c>
      <c r="H2549" s="4" t="s">
        <v>261</v>
      </c>
      <c r="I2549" s="4" t="s">
        <v>262</v>
      </c>
      <c r="J2549" s="4" t="s">
        <v>149</v>
      </c>
      <c r="K2549" s="10">
        <v>2001.0</v>
      </c>
      <c r="L2549" s="3"/>
      <c r="M2549" s="4" t="s">
        <v>263</v>
      </c>
      <c r="N2549" s="3"/>
      <c r="O2549" s="3"/>
      <c r="P2549" s="4" t="s">
        <v>8</v>
      </c>
      <c r="Q2549" s="4" t="s">
        <v>264</v>
      </c>
      <c r="R2549" s="3"/>
    </row>
    <row r="2550" ht="15.75" customHeight="1">
      <c r="A2550" s="6" t="s">
        <v>11772</v>
      </c>
      <c r="B2550" s="6" t="s">
        <v>11773</v>
      </c>
      <c r="C2550" s="6"/>
      <c r="D2550" s="6"/>
      <c r="E2550" s="6" t="s">
        <v>11774</v>
      </c>
      <c r="F2550" s="7" t="s">
        <v>11775</v>
      </c>
      <c r="G2550" s="8" t="s">
        <v>48</v>
      </c>
      <c r="H2550" s="6" t="s">
        <v>27</v>
      </c>
      <c r="I2550" s="6" t="s">
        <v>11776</v>
      </c>
      <c r="J2550" s="6" t="s">
        <v>29</v>
      </c>
      <c r="K2550" s="8">
        <v>2022.0</v>
      </c>
      <c r="L2550" s="7" t="s">
        <v>30</v>
      </c>
      <c r="M2550" s="6"/>
      <c r="N2550" s="3"/>
      <c r="O2550" s="3"/>
      <c r="P2550" s="3"/>
      <c r="Q2550" s="3"/>
      <c r="R2550" s="3"/>
    </row>
    <row r="2551" ht="15.75" customHeight="1">
      <c r="A2551" s="6" t="s">
        <v>11777</v>
      </c>
      <c r="B2551" s="6" t="s">
        <v>11778</v>
      </c>
      <c r="C2551" s="6"/>
      <c r="D2551" s="6"/>
      <c r="E2551" s="6" t="s">
        <v>11779</v>
      </c>
      <c r="F2551" s="7" t="s">
        <v>6572</v>
      </c>
      <c r="G2551" s="8" t="s">
        <v>108</v>
      </c>
      <c r="H2551" s="6" t="s">
        <v>27</v>
      </c>
      <c r="I2551" s="6" t="s">
        <v>11780</v>
      </c>
      <c r="J2551" s="6" t="s">
        <v>149</v>
      </c>
      <c r="K2551" s="8">
        <v>2016.0</v>
      </c>
      <c r="L2551" s="7" t="s">
        <v>30</v>
      </c>
      <c r="M2551" s="3"/>
      <c r="N2551" s="3"/>
      <c r="O2551" s="6"/>
      <c r="P2551" s="3"/>
      <c r="Q2551" s="3"/>
      <c r="R2551" s="3"/>
    </row>
    <row r="2552" ht="15.75" customHeight="1">
      <c r="A2552" s="6" t="s">
        <v>11781</v>
      </c>
      <c r="B2552" s="6" t="s">
        <v>11782</v>
      </c>
      <c r="C2552" s="6"/>
      <c r="D2552" s="6"/>
      <c r="E2552" s="6" t="s">
        <v>11783</v>
      </c>
      <c r="F2552" s="7" t="s">
        <v>11784</v>
      </c>
      <c r="G2552" s="8" t="s">
        <v>108</v>
      </c>
      <c r="H2552" s="6" t="s">
        <v>27</v>
      </c>
      <c r="I2552" s="6" t="s">
        <v>11785</v>
      </c>
      <c r="J2552" s="6" t="s">
        <v>341</v>
      </c>
      <c r="K2552" s="8">
        <v>2022.0</v>
      </c>
      <c r="L2552" s="7" t="s">
        <v>30</v>
      </c>
      <c r="M2552" s="6"/>
      <c r="N2552" s="6"/>
      <c r="O2552" s="6"/>
      <c r="P2552" s="6"/>
      <c r="Q2552" s="6"/>
      <c r="R2552" s="6"/>
    </row>
    <row r="2553" ht="15.75" customHeight="1">
      <c r="A2553" s="6" t="s">
        <v>11786</v>
      </c>
      <c r="B2553" s="6" t="s">
        <v>11787</v>
      </c>
      <c r="C2553" s="6"/>
      <c r="D2553" s="6"/>
      <c r="E2553" s="6" t="s">
        <v>11788</v>
      </c>
      <c r="F2553" s="7" t="s">
        <v>11789</v>
      </c>
      <c r="G2553" s="8" t="s">
        <v>108</v>
      </c>
      <c r="H2553" s="6" t="s">
        <v>27</v>
      </c>
      <c r="I2553" s="6" t="s">
        <v>11790</v>
      </c>
      <c r="J2553" s="6" t="s">
        <v>149</v>
      </c>
      <c r="K2553" s="8">
        <v>2019.0</v>
      </c>
      <c r="L2553" s="7" t="s">
        <v>30</v>
      </c>
      <c r="M2553" s="6"/>
      <c r="N2553" s="3"/>
      <c r="O2553" s="3"/>
      <c r="P2553" s="6"/>
      <c r="Q2553" s="3"/>
      <c r="R2553" s="6"/>
    </row>
    <row r="2554" ht="15.75" customHeight="1">
      <c r="A2554" s="6" t="s">
        <v>11791</v>
      </c>
      <c r="B2554" s="6" t="s">
        <v>11792</v>
      </c>
      <c r="C2554" s="6"/>
      <c r="D2554" s="6"/>
      <c r="E2554" s="6" t="s">
        <v>11793</v>
      </c>
      <c r="F2554" s="7" t="s">
        <v>11794</v>
      </c>
      <c r="G2554" s="8" t="s">
        <v>48</v>
      </c>
      <c r="H2554" s="6" t="s">
        <v>27</v>
      </c>
      <c r="I2554" s="6" t="s">
        <v>11795</v>
      </c>
      <c r="J2554" s="6" t="s">
        <v>149</v>
      </c>
      <c r="K2554" s="8">
        <v>2018.0</v>
      </c>
      <c r="L2554" s="7" t="s">
        <v>30</v>
      </c>
      <c r="M2554" s="14"/>
      <c r="N2554" s="3"/>
      <c r="O2554" s="6"/>
      <c r="P2554" s="6"/>
      <c r="Q2554" s="6"/>
      <c r="R2554" s="3"/>
    </row>
    <row r="2555" ht="15.75" customHeight="1">
      <c r="A2555" s="6" t="s">
        <v>11796</v>
      </c>
      <c r="B2555" s="6" t="s">
        <v>11797</v>
      </c>
      <c r="C2555" s="6"/>
      <c r="D2555" s="6"/>
      <c r="E2555" s="6" t="s">
        <v>11798</v>
      </c>
      <c r="F2555" s="7" t="s">
        <v>11799</v>
      </c>
      <c r="G2555" s="8" t="s">
        <v>108</v>
      </c>
      <c r="H2555" s="6" t="s">
        <v>27</v>
      </c>
      <c r="I2555" s="6" t="s">
        <v>11800</v>
      </c>
      <c r="J2555" s="6" t="s">
        <v>149</v>
      </c>
      <c r="K2555" s="8">
        <v>2018.0</v>
      </c>
      <c r="L2555" s="7" t="s">
        <v>30</v>
      </c>
      <c r="M2555" s="3"/>
      <c r="N2555" s="3"/>
      <c r="O2555" s="3"/>
      <c r="P2555" s="3"/>
      <c r="Q2555" s="3"/>
      <c r="R2555" s="3"/>
    </row>
    <row r="2556" ht="15.75" customHeight="1">
      <c r="A2556" s="6" t="s">
        <v>11801</v>
      </c>
      <c r="B2556" s="6" t="s">
        <v>11802</v>
      </c>
      <c r="C2556" s="6"/>
      <c r="D2556" s="6"/>
      <c r="E2556" s="6" t="s">
        <v>11803</v>
      </c>
      <c r="F2556" s="7" t="s">
        <v>11804</v>
      </c>
      <c r="G2556" s="8" t="s">
        <v>108</v>
      </c>
      <c r="H2556" s="6" t="s">
        <v>27</v>
      </c>
      <c r="I2556" s="6" t="s">
        <v>11805</v>
      </c>
      <c r="J2556" s="3"/>
      <c r="K2556" s="8">
        <v>2022.0</v>
      </c>
      <c r="L2556" s="21" t="s">
        <v>30</v>
      </c>
      <c r="M2556" s="6"/>
      <c r="N2556" s="6"/>
      <c r="O2556" s="6"/>
      <c r="P2556" s="3"/>
      <c r="Q2556" s="6"/>
      <c r="R2556" s="3"/>
    </row>
    <row r="2557" ht="15.75" customHeight="1">
      <c r="A2557" s="6" t="s">
        <v>11806</v>
      </c>
      <c r="B2557" s="6" t="s">
        <v>11807</v>
      </c>
      <c r="C2557" s="6"/>
      <c r="D2557" s="6"/>
      <c r="E2557" s="6" t="s">
        <v>11808</v>
      </c>
      <c r="F2557" s="7" t="s">
        <v>11809</v>
      </c>
      <c r="G2557" s="8" t="s">
        <v>108</v>
      </c>
      <c r="H2557" s="6" t="s">
        <v>27</v>
      </c>
      <c r="I2557" s="6" t="s">
        <v>11810</v>
      </c>
      <c r="J2557" s="6" t="s">
        <v>3994</v>
      </c>
      <c r="K2557" s="8">
        <v>2020.0</v>
      </c>
      <c r="L2557" s="7" t="s">
        <v>30</v>
      </c>
      <c r="M2557" s="6"/>
      <c r="N2557" s="3"/>
      <c r="O2557" s="3"/>
      <c r="P2557" s="6"/>
      <c r="Q2557" s="6"/>
      <c r="R2557" s="3"/>
    </row>
    <row r="2558" ht="15.75" customHeight="1">
      <c r="A2558" s="4" t="s">
        <v>11811</v>
      </c>
      <c r="B2558" s="4" t="s">
        <v>11812</v>
      </c>
      <c r="C2558" s="3"/>
      <c r="D2558" s="3"/>
      <c r="E2558" s="4" t="s">
        <v>33</v>
      </c>
      <c r="F2558" s="9" t="str">
        <f>"https://doi.org/"&amp;M2558</f>
        <v>https://doi.org/10.1016/j.jpain.2011.04.002</v>
      </c>
      <c r="G2558" s="10" t="s">
        <v>83</v>
      </c>
      <c r="H2558" s="10" t="s">
        <v>35</v>
      </c>
      <c r="I2558" s="4" t="s">
        <v>11813</v>
      </c>
      <c r="J2558" s="10" t="s">
        <v>33</v>
      </c>
      <c r="K2558" s="10">
        <v>2011.0</v>
      </c>
      <c r="L2558" s="3"/>
      <c r="M2558" s="4" t="s">
        <v>11814</v>
      </c>
      <c r="N2558" s="3"/>
      <c r="O2558" s="3"/>
      <c r="P2558" s="3"/>
      <c r="Q2558" s="3"/>
      <c r="R2558" s="3"/>
    </row>
    <row r="2559" ht="15.75" customHeight="1">
      <c r="A2559" s="6" t="s">
        <v>11815</v>
      </c>
      <c r="B2559" s="6" t="s">
        <v>11816</v>
      </c>
      <c r="C2559" s="6"/>
      <c r="D2559" s="6"/>
      <c r="E2559" s="6" t="s">
        <v>11817</v>
      </c>
      <c r="F2559" s="7" t="s">
        <v>11818</v>
      </c>
      <c r="G2559" s="8" t="s">
        <v>108</v>
      </c>
      <c r="H2559" s="6" t="s">
        <v>27</v>
      </c>
      <c r="I2559" s="6" t="s">
        <v>11819</v>
      </c>
      <c r="J2559" s="6"/>
      <c r="K2559" s="8">
        <v>2009.0</v>
      </c>
      <c r="L2559" s="7" t="s">
        <v>30</v>
      </c>
      <c r="M2559" s="6"/>
      <c r="N2559" s="3"/>
      <c r="O2559" s="3"/>
      <c r="P2559" s="3"/>
      <c r="Q2559" s="3"/>
      <c r="R2559" s="3"/>
    </row>
    <row r="2560" ht="15.75" customHeight="1">
      <c r="A2560" s="6" t="s">
        <v>11820</v>
      </c>
      <c r="B2560" s="6" t="s">
        <v>11821</v>
      </c>
      <c r="C2560" s="6"/>
      <c r="D2560" s="6"/>
      <c r="E2560" s="6" t="s">
        <v>11822</v>
      </c>
      <c r="F2560" s="7" t="s">
        <v>11823</v>
      </c>
      <c r="G2560" s="8" t="s">
        <v>108</v>
      </c>
      <c r="H2560" s="6" t="s">
        <v>27</v>
      </c>
      <c r="I2560" s="6" t="s">
        <v>11824</v>
      </c>
      <c r="J2560" s="6" t="s">
        <v>341</v>
      </c>
      <c r="K2560" s="8">
        <v>2017.0</v>
      </c>
      <c r="L2560" s="7" t="s">
        <v>30</v>
      </c>
      <c r="M2560" s="6"/>
      <c r="N2560" s="6"/>
      <c r="O2560" s="3"/>
      <c r="P2560" s="6"/>
      <c r="Q2560" s="6"/>
      <c r="R2560" s="6"/>
    </row>
    <row r="2561" ht="15.75" customHeight="1">
      <c r="A2561" s="6" t="s">
        <v>11825</v>
      </c>
      <c r="B2561" s="6" t="s">
        <v>11826</v>
      </c>
      <c r="C2561" s="6"/>
      <c r="D2561" s="6"/>
      <c r="E2561" s="6" t="s">
        <v>11827</v>
      </c>
      <c r="F2561" s="3"/>
      <c r="G2561" s="8" t="s">
        <v>108</v>
      </c>
      <c r="H2561" s="6" t="s">
        <v>27</v>
      </c>
      <c r="I2561" s="6" t="s">
        <v>11828</v>
      </c>
      <c r="J2561" s="6" t="s">
        <v>149</v>
      </c>
      <c r="K2561" s="8">
        <v>2019.0</v>
      </c>
      <c r="L2561" s="7" t="s">
        <v>30</v>
      </c>
      <c r="M2561" s="6"/>
      <c r="N2561" s="3"/>
      <c r="O2561" s="3"/>
      <c r="P2561" s="6"/>
      <c r="Q2561" s="3"/>
      <c r="R2561" s="6"/>
    </row>
    <row r="2562" ht="15.75" customHeight="1">
      <c r="A2562" s="4" t="s">
        <v>11829</v>
      </c>
      <c r="B2562" s="4" t="s">
        <v>11830</v>
      </c>
      <c r="C2562" s="3"/>
      <c r="D2562" s="3"/>
      <c r="E2562" s="4" t="s">
        <v>33</v>
      </c>
      <c r="F2562" s="9" t="str">
        <f>"https://doi.org/"&amp;M2562</f>
        <v>https://doi.org/10.3928/02793695-20141222-01</v>
      </c>
      <c r="G2562" s="10" t="s">
        <v>48</v>
      </c>
      <c r="H2562" s="10" t="s">
        <v>35</v>
      </c>
      <c r="I2562" s="4" t="s">
        <v>11831</v>
      </c>
      <c r="J2562" s="4" t="s">
        <v>33</v>
      </c>
      <c r="K2562" s="10">
        <v>2015.0</v>
      </c>
      <c r="L2562" s="3" t="s">
        <v>33</v>
      </c>
      <c r="M2562" s="4" t="s">
        <v>11832</v>
      </c>
      <c r="N2562" s="3"/>
      <c r="O2562" s="3"/>
      <c r="P2562" s="3"/>
      <c r="Q2562" s="3"/>
      <c r="R2562" s="3"/>
    </row>
    <row r="2563" ht="15.75" customHeight="1">
      <c r="A2563" s="6" t="s">
        <v>11833</v>
      </c>
      <c r="B2563" s="6" t="s">
        <v>11834</v>
      </c>
      <c r="C2563" s="6"/>
      <c r="D2563" s="6"/>
      <c r="E2563" s="6" t="s">
        <v>11835</v>
      </c>
      <c r="F2563" s="3"/>
      <c r="G2563" s="8" t="s">
        <v>108</v>
      </c>
      <c r="H2563" s="6" t="s">
        <v>27</v>
      </c>
      <c r="I2563" s="6" t="s">
        <v>11836</v>
      </c>
      <c r="J2563" s="6" t="s">
        <v>29</v>
      </c>
      <c r="K2563" s="8">
        <v>2006.0</v>
      </c>
      <c r="L2563" s="7" t="s">
        <v>30</v>
      </c>
      <c r="M2563" s="6"/>
      <c r="N2563" s="3"/>
      <c r="O2563" s="3"/>
      <c r="P2563" s="3"/>
      <c r="Q2563" s="3"/>
      <c r="R2563" s="3"/>
    </row>
    <row r="2564" ht="15.75" customHeight="1">
      <c r="A2564" s="4" t="s">
        <v>11837</v>
      </c>
      <c r="B2564" s="4" t="s">
        <v>11838</v>
      </c>
      <c r="C2564" s="3"/>
      <c r="D2564" s="3"/>
      <c r="E2564" s="4" t="s">
        <v>11839</v>
      </c>
      <c r="F2564" s="3"/>
      <c r="G2564" s="4" t="s">
        <v>260</v>
      </c>
      <c r="H2564" s="4" t="s">
        <v>261</v>
      </c>
      <c r="I2564" s="3"/>
      <c r="J2564" s="4" t="s">
        <v>295</v>
      </c>
      <c r="K2564" s="10">
        <v>2014.0</v>
      </c>
      <c r="L2564" s="3"/>
      <c r="M2564" s="4" t="s">
        <v>586</v>
      </c>
      <c r="N2564" s="3"/>
      <c r="O2564" s="3"/>
      <c r="P2564" s="4" t="s">
        <v>587</v>
      </c>
      <c r="Q2564" s="4" t="s">
        <v>588</v>
      </c>
      <c r="R2564" s="3"/>
    </row>
    <row r="2565" ht="15.75" customHeight="1">
      <c r="A2565" s="4" t="s">
        <v>11840</v>
      </c>
      <c r="B2565" s="4" t="s">
        <v>11841</v>
      </c>
      <c r="C2565" s="4" t="s">
        <v>11842</v>
      </c>
      <c r="D2565" s="4" t="s">
        <v>11843</v>
      </c>
      <c r="E2565" s="4" t="s">
        <v>11844</v>
      </c>
      <c r="F2565" s="3" t="s">
        <v>425</v>
      </c>
      <c r="G2565" s="3"/>
      <c r="H2565" s="3"/>
      <c r="I2565" s="3"/>
      <c r="J2565" s="3"/>
      <c r="K2565" s="3"/>
      <c r="L2565" s="3"/>
      <c r="M2565" s="3"/>
      <c r="N2565" s="3"/>
      <c r="O2565" s="3"/>
      <c r="P2565" s="3"/>
      <c r="Q2565" s="3"/>
      <c r="R2565" s="3"/>
    </row>
    <row r="2566" ht="15.75" customHeight="1">
      <c r="A2566" s="6" t="s">
        <v>11845</v>
      </c>
      <c r="B2566" s="6" t="s">
        <v>11846</v>
      </c>
      <c r="C2566" s="6"/>
      <c r="D2566" s="6"/>
      <c r="E2566" s="6" t="s">
        <v>11847</v>
      </c>
      <c r="F2566" s="7" t="s">
        <v>11848</v>
      </c>
      <c r="G2566" s="8" t="s">
        <v>41</v>
      </c>
      <c r="H2566" s="6" t="s">
        <v>27</v>
      </c>
      <c r="I2566" s="6" t="s">
        <v>11849</v>
      </c>
      <c r="J2566" s="3"/>
      <c r="K2566" s="8">
        <v>2009.0</v>
      </c>
      <c r="L2566" s="7" t="s">
        <v>30</v>
      </c>
      <c r="M2566" s="6"/>
      <c r="N2566" s="6"/>
      <c r="O2566" s="6"/>
      <c r="P2566" s="6"/>
      <c r="Q2566" s="6"/>
      <c r="R2566" s="6"/>
    </row>
    <row r="2567" ht="15.75" customHeight="1">
      <c r="A2567" s="4" t="s">
        <v>11850</v>
      </c>
      <c r="B2567" s="4" t="s">
        <v>11851</v>
      </c>
      <c r="C2567" s="3"/>
      <c r="D2567" s="3"/>
      <c r="E2567" s="4" t="s">
        <v>33</v>
      </c>
      <c r="F2567" s="9" t="str">
        <f>"https://doi.org/"&amp;M2567</f>
        <v>https://doi.org/10.2174/1874473708666150107151010</v>
      </c>
      <c r="G2567" s="10" t="s">
        <v>34</v>
      </c>
      <c r="H2567" s="10" t="s">
        <v>35</v>
      </c>
      <c r="I2567" s="4" t="s">
        <v>11852</v>
      </c>
      <c r="J2567" s="4" t="s">
        <v>33</v>
      </c>
      <c r="K2567" s="10">
        <v>2014.0</v>
      </c>
      <c r="L2567" s="3"/>
      <c r="M2567" s="4" t="s">
        <v>11853</v>
      </c>
      <c r="N2567" s="3"/>
      <c r="O2567" s="3"/>
      <c r="P2567" s="3"/>
      <c r="Q2567" s="3"/>
      <c r="R2567" s="3"/>
    </row>
    <row r="2568" ht="15.75" customHeight="1">
      <c r="A2568" s="6" t="s">
        <v>11854</v>
      </c>
      <c r="B2568" s="6" t="s">
        <v>11855</v>
      </c>
      <c r="C2568" s="6"/>
      <c r="D2568" s="6"/>
      <c r="E2568" s="6" t="s">
        <v>11856</v>
      </c>
      <c r="F2568" s="7" t="s">
        <v>11857</v>
      </c>
      <c r="G2568" s="8" t="s">
        <v>108</v>
      </c>
      <c r="H2568" s="6" t="s">
        <v>27</v>
      </c>
      <c r="I2568" s="6" t="s">
        <v>11858</v>
      </c>
      <c r="J2568" s="6" t="s">
        <v>560</v>
      </c>
      <c r="K2568" s="8">
        <v>2021.0</v>
      </c>
      <c r="L2568" s="7" t="s">
        <v>30</v>
      </c>
      <c r="M2568" s="6"/>
      <c r="N2568" s="6"/>
      <c r="O2568" s="6"/>
      <c r="P2568" s="6"/>
      <c r="Q2568" s="6"/>
      <c r="R2568" s="6"/>
    </row>
    <row r="2569" ht="15.75" customHeight="1">
      <c r="A2569" s="4" t="s">
        <v>11859</v>
      </c>
      <c r="B2569" s="4" t="s">
        <v>11860</v>
      </c>
      <c r="C2569" s="3"/>
      <c r="D2569" s="3"/>
      <c r="E2569" s="10" t="s">
        <v>33</v>
      </c>
      <c r="F2569" s="9" t="str">
        <f>"https://doi.org/"&amp;M2569</f>
        <v>https://doi.org/10.1007/s12103-017-9419-1</v>
      </c>
      <c r="G2569" s="10" t="s">
        <v>41</v>
      </c>
      <c r="H2569" s="10" t="s">
        <v>35</v>
      </c>
      <c r="I2569" s="4" t="s">
        <v>11861</v>
      </c>
      <c r="J2569" s="10" t="s">
        <v>33</v>
      </c>
      <c r="K2569" s="10">
        <v>2018.0</v>
      </c>
      <c r="L2569" s="4" t="s">
        <v>33</v>
      </c>
      <c r="M2569" s="4" t="s">
        <v>11862</v>
      </c>
      <c r="N2569" s="11"/>
      <c r="O2569" s="3"/>
      <c r="P2569" s="3"/>
      <c r="Q2569" s="12"/>
      <c r="R2569" s="3"/>
    </row>
    <row r="2570" ht="15.75" customHeight="1">
      <c r="A2570" s="6" t="s">
        <v>11863</v>
      </c>
      <c r="B2570" s="6" t="s">
        <v>11864</v>
      </c>
      <c r="C2570" s="6"/>
      <c r="D2570" s="6"/>
      <c r="E2570" s="6" t="s">
        <v>11865</v>
      </c>
      <c r="F2570" s="7" t="s">
        <v>11866</v>
      </c>
      <c r="G2570" s="8" t="s">
        <v>108</v>
      </c>
      <c r="H2570" s="6" t="s">
        <v>27</v>
      </c>
      <c r="I2570" s="6" t="s">
        <v>11867</v>
      </c>
      <c r="J2570" s="6" t="s">
        <v>149</v>
      </c>
      <c r="K2570" s="8">
        <v>2019.0</v>
      </c>
      <c r="L2570" s="7" t="s">
        <v>30</v>
      </c>
      <c r="M2570" s="6"/>
      <c r="N2570" s="3"/>
      <c r="O2570" s="3"/>
      <c r="P2570" s="6"/>
      <c r="Q2570" s="3"/>
      <c r="R2570" s="6"/>
    </row>
    <row r="2571" ht="15.75" customHeight="1">
      <c r="A2571" s="6" t="s">
        <v>11868</v>
      </c>
      <c r="B2571" s="6" t="s">
        <v>11869</v>
      </c>
      <c r="C2571" s="6"/>
      <c r="D2571" s="6"/>
      <c r="E2571" s="6" t="s">
        <v>11870</v>
      </c>
      <c r="F2571" s="7" t="s">
        <v>11871</v>
      </c>
      <c r="G2571" s="8" t="s">
        <v>108</v>
      </c>
      <c r="H2571" s="6" t="s">
        <v>27</v>
      </c>
      <c r="I2571" s="6" t="s">
        <v>11872</v>
      </c>
      <c r="J2571" s="6"/>
      <c r="K2571" s="8">
        <v>2012.0</v>
      </c>
      <c r="L2571" s="7" t="s">
        <v>30</v>
      </c>
      <c r="M2571" s="3"/>
      <c r="N2571" s="3"/>
      <c r="O2571" s="3"/>
      <c r="P2571" s="3"/>
      <c r="Q2571" s="3"/>
      <c r="R2571" s="6"/>
    </row>
    <row r="2572" ht="15.75" customHeight="1">
      <c r="A2572" s="4" t="s">
        <v>11873</v>
      </c>
      <c r="B2572" s="4" t="s">
        <v>11874</v>
      </c>
      <c r="C2572" s="3"/>
      <c r="D2572" s="3"/>
      <c r="E2572" s="10" t="s">
        <v>33</v>
      </c>
      <c r="F2572" s="9" t="str">
        <f>"https://doi.org/"&amp;M2572</f>
        <v>https://doi.org/10.1016/s0306-4603(98)00040-9</v>
      </c>
      <c r="G2572" s="10" t="s">
        <v>41</v>
      </c>
      <c r="H2572" s="10" t="s">
        <v>35</v>
      </c>
      <c r="I2572" s="4" t="s">
        <v>4217</v>
      </c>
      <c r="J2572" s="10" t="s">
        <v>33</v>
      </c>
      <c r="K2572" s="10">
        <v>1999.0</v>
      </c>
      <c r="L2572" s="4" t="s">
        <v>33</v>
      </c>
      <c r="M2572" s="4" t="s">
        <v>11875</v>
      </c>
      <c r="N2572" s="11"/>
      <c r="O2572" s="3"/>
      <c r="P2572" s="3"/>
      <c r="Q2572" s="12"/>
      <c r="R2572" s="3"/>
    </row>
    <row r="2573" ht="15.75" customHeight="1">
      <c r="A2573" s="4" t="s">
        <v>11876</v>
      </c>
      <c r="B2573" s="4" t="s">
        <v>11877</v>
      </c>
      <c r="C2573" s="3"/>
      <c r="D2573" s="3"/>
      <c r="E2573" s="4" t="s">
        <v>11878</v>
      </c>
      <c r="F2573" s="9" t="s">
        <v>11879</v>
      </c>
      <c r="G2573" s="4" t="s">
        <v>26</v>
      </c>
      <c r="H2573" s="4" t="s">
        <v>261</v>
      </c>
      <c r="I2573" s="4" t="s">
        <v>3485</v>
      </c>
      <c r="J2573" s="4" t="s">
        <v>341</v>
      </c>
      <c r="K2573" s="10">
        <v>2023.0</v>
      </c>
      <c r="L2573" s="3"/>
      <c r="M2573" s="4" t="s">
        <v>263</v>
      </c>
      <c r="N2573" s="3"/>
      <c r="O2573" s="3"/>
      <c r="P2573" s="4" t="s">
        <v>8</v>
      </c>
      <c r="Q2573" s="4" t="s">
        <v>611</v>
      </c>
      <c r="R2573" s="3"/>
    </row>
    <row r="2574" ht="15.75" customHeight="1">
      <c r="A2574" s="6" t="s">
        <v>11880</v>
      </c>
      <c r="B2574" s="6" t="s">
        <v>11881</v>
      </c>
      <c r="C2574" s="6"/>
      <c r="D2574" s="6"/>
      <c r="E2574" s="6" t="s">
        <v>11882</v>
      </c>
      <c r="F2574" s="7" t="s">
        <v>11883</v>
      </c>
      <c r="G2574" s="8" t="s">
        <v>108</v>
      </c>
      <c r="H2574" s="6" t="s">
        <v>27</v>
      </c>
      <c r="I2574" s="6" t="s">
        <v>11884</v>
      </c>
      <c r="J2574" s="6" t="s">
        <v>29</v>
      </c>
      <c r="K2574" s="8">
        <v>2021.0</v>
      </c>
      <c r="L2574" s="7" t="s">
        <v>30</v>
      </c>
      <c r="M2574" s="14"/>
      <c r="N2574" s="6"/>
      <c r="O2574" s="6"/>
      <c r="P2574" s="6"/>
      <c r="Q2574" s="3"/>
      <c r="R2574" s="3"/>
    </row>
    <row r="2575" ht="15.75" customHeight="1">
      <c r="A2575" s="6" t="s">
        <v>11885</v>
      </c>
      <c r="B2575" s="6" t="s">
        <v>11886</v>
      </c>
      <c r="C2575" s="6"/>
      <c r="D2575" s="6"/>
      <c r="E2575" s="6" t="s">
        <v>11887</v>
      </c>
      <c r="F2575" s="3"/>
      <c r="G2575" s="8" t="s">
        <v>108</v>
      </c>
      <c r="H2575" s="6" t="s">
        <v>27</v>
      </c>
      <c r="I2575" s="6" t="s">
        <v>11888</v>
      </c>
      <c r="J2575" s="6" t="s">
        <v>149</v>
      </c>
      <c r="K2575" s="8">
        <v>2018.0</v>
      </c>
      <c r="L2575" s="7" t="s">
        <v>30</v>
      </c>
      <c r="M2575" s="3"/>
      <c r="N2575" s="3"/>
      <c r="O2575" s="3"/>
      <c r="P2575" s="3"/>
      <c r="Q2575" s="3"/>
      <c r="R2575" s="3"/>
    </row>
    <row r="2576" ht="15.75" customHeight="1">
      <c r="A2576" s="4" t="s">
        <v>11889</v>
      </c>
      <c r="B2576" s="4" t="s">
        <v>11890</v>
      </c>
      <c r="C2576" s="3"/>
      <c r="D2576" s="3"/>
      <c r="E2576" s="4" t="s">
        <v>33</v>
      </c>
      <c r="F2576" s="9" t="str">
        <f>"https://doi.org/"&amp;M2576</f>
        <v>https://doi.org/10.1177/0148607197021006336</v>
      </c>
      <c r="G2576" s="10" t="s">
        <v>34</v>
      </c>
      <c r="H2576" s="10" t="s">
        <v>35</v>
      </c>
      <c r="I2576" s="4" t="s">
        <v>11891</v>
      </c>
      <c r="J2576" s="4" t="s">
        <v>33</v>
      </c>
      <c r="K2576" s="10">
        <v>1997.0</v>
      </c>
      <c r="L2576" s="3"/>
      <c r="M2576" s="4" t="s">
        <v>11892</v>
      </c>
      <c r="N2576" s="3"/>
      <c r="O2576" s="3"/>
      <c r="P2576" s="3"/>
      <c r="Q2576" s="3"/>
      <c r="R2576" s="3"/>
    </row>
    <row r="2577" ht="15.75" customHeight="1">
      <c r="A2577" s="4" t="s">
        <v>11893</v>
      </c>
      <c r="B2577" s="4" t="s">
        <v>11894</v>
      </c>
      <c r="C2577" s="3"/>
      <c r="D2577" s="3"/>
      <c r="E2577" s="4" t="s">
        <v>11895</v>
      </c>
      <c r="F2577" s="3"/>
      <c r="G2577" s="4" t="s">
        <v>260</v>
      </c>
      <c r="H2577" s="4" t="s">
        <v>261</v>
      </c>
      <c r="I2577" s="4" t="s">
        <v>11896</v>
      </c>
      <c r="J2577" s="4" t="s">
        <v>341</v>
      </c>
      <c r="K2577" s="10">
        <v>1991.0</v>
      </c>
      <c r="L2577" s="3"/>
      <c r="M2577" s="4" t="s">
        <v>263</v>
      </c>
      <c r="N2577" s="3"/>
      <c r="O2577" s="3"/>
      <c r="P2577" s="4" t="s">
        <v>8</v>
      </c>
      <c r="Q2577" s="4" t="s">
        <v>539</v>
      </c>
      <c r="R2577" s="3"/>
    </row>
    <row r="2578" ht="15.75" customHeight="1">
      <c r="A2578" s="6" t="s">
        <v>10974</v>
      </c>
      <c r="B2578" s="6" t="s">
        <v>11897</v>
      </c>
      <c r="C2578" s="6"/>
      <c r="D2578" s="6"/>
      <c r="E2578" s="6" t="s">
        <v>11898</v>
      </c>
      <c r="F2578" s="7" t="s">
        <v>10614</v>
      </c>
      <c r="G2578" s="8" t="s">
        <v>108</v>
      </c>
      <c r="H2578" s="6" t="s">
        <v>27</v>
      </c>
      <c r="I2578" s="6" t="s">
        <v>11899</v>
      </c>
      <c r="J2578" s="6"/>
      <c r="K2578" s="8">
        <v>2013.0</v>
      </c>
      <c r="L2578" s="7" t="s">
        <v>30</v>
      </c>
      <c r="M2578" s="3"/>
      <c r="N2578" s="3"/>
      <c r="O2578" s="3"/>
      <c r="P2578" s="3"/>
      <c r="Q2578" s="3"/>
      <c r="R2578" s="3"/>
    </row>
    <row r="2579" ht="15.75" customHeight="1">
      <c r="A2579" s="4" t="s">
        <v>11900</v>
      </c>
      <c r="B2579" s="4" t="s">
        <v>11901</v>
      </c>
      <c r="C2579" s="3"/>
      <c r="D2579" s="3"/>
      <c r="E2579" s="4" t="s">
        <v>11902</v>
      </c>
      <c r="F2579" s="9" t="s">
        <v>11903</v>
      </c>
      <c r="G2579" s="4" t="s">
        <v>260</v>
      </c>
      <c r="H2579" s="4" t="s">
        <v>261</v>
      </c>
      <c r="I2579" s="4" t="s">
        <v>1329</v>
      </c>
      <c r="J2579" s="4" t="s">
        <v>341</v>
      </c>
      <c r="K2579" s="10">
        <v>2012.0</v>
      </c>
      <c r="L2579" s="3"/>
      <c r="M2579" s="4" t="s">
        <v>263</v>
      </c>
      <c r="N2579" s="3"/>
      <c r="O2579" s="3"/>
      <c r="P2579" s="4" t="s">
        <v>8</v>
      </c>
      <c r="Q2579" s="4" t="s">
        <v>611</v>
      </c>
      <c r="R2579" s="3"/>
    </row>
    <row r="2580" ht="15.75" customHeight="1">
      <c r="A2580" s="4" t="s">
        <v>11904</v>
      </c>
      <c r="B2580" s="4" t="s">
        <v>11905</v>
      </c>
      <c r="C2580" s="3"/>
      <c r="D2580" s="3"/>
      <c r="E2580" s="4" t="s">
        <v>33</v>
      </c>
      <c r="F2580" s="9" t="str">
        <f t="shared" ref="F2580:F2581" si="24">"https://doi.org/"&amp;M2580</f>
        <v>https://doi.org/10.1016/j.drugpo.2022.103879</v>
      </c>
      <c r="G2580" s="10" t="s">
        <v>34</v>
      </c>
      <c r="H2580" s="10" t="s">
        <v>35</v>
      </c>
      <c r="I2580" s="4" t="s">
        <v>11906</v>
      </c>
      <c r="J2580" s="4" t="s">
        <v>33</v>
      </c>
      <c r="K2580" s="10">
        <v>2022.0</v>
      </c>
      <c r="L2580" s="4" t="s">
        <v>11907</v>
      </c>
      <c r="M2580" s="4" t="s">
        <v>11908</v>
      </c>
      <c r="N2580" s="3"/>
      <c r="O2580" s="3"/>
      <c r="P2580" s="3"/>
      <c r="Q2580" s="3"/>
      <c r="R2580" s="3"/>
    </row>
    <row r="2581" ht="15.75" customHeight="1">
      <c r="A2581" s="4" t="s">
        <v>11909</v>
      </c>
      <c r="B2581" s="4" t="s">
        <v>11910</v>
      </c>
      <c r="C2581" s="3"/>
      <c r="D2581" s="3"/>
      <c r="E2581" s="4" t="s">
        <v>33</v>
      </c>
      <c r="F2581" s="9" t="str">
        <f t="shared" si="24"/>
        <v>https://doi.org/10.1186/s12889-022-12685-0</v>
      </c>
      <c r="G2581" s="10" t="s">
        <v>34</v>
      </c>
      <c r="H2581" s="10" t="s">
        <v>35</v>
      </c>
      <c r="I2581" s="4" t="s">
        <v>11911</v>
      </c>
      <c r="J2581" s="4" t="s">
        <v>33</v>
      </c>
      <c r="K2581" s="10">
        <v>2022.0</v>
      </c>
      <c r="L2581" s="4" t="s">
        <v>11912</v>
      </c>
      <c r="M2581" s="4" t="s">
        <v>11913</v>
      </c>
      <c r="N2581" s="3"/>
      <c r="O2581" s="3"/>
      <c r="P2581" s="3"/>
      <c r="Q2581" s="3"/>
      <c r="R2581" s="3"/>
    </row>
    <row r="2582" ht="15.75" customHeight="1">
      <c r="A2582" s="4" t="s">
        <v>11914</v>
      </c>
      <c r="B2582" s="4" t="s">
        <v>11915</v>
      </c>
      <c r="C2582" s="3" t="s">
        <v>425</v>
      </c>
      <c r="D2582" s="4" t="s">
        <v>11916</v>
      </c>
      <c r="E2582" s="4" t="s">
        <v>11917</v>
      </c>
      <c r="F2582" s="5" t="str">
        <f>HYPERLINK("http://dx.doi.org/10.1371/journal.pmed.1002973","http://dx.doi.org/10.1371/journal.pmed.1002973")</f>
        <v>http://dx.doi.org/10.1371/journal.pmed.1002973</v>
      </c>
      <c r="G2582" s="3"/>
      <c r="H2582" s="3"/>
      <c r="I2582" s="3"/>
      <c r="J2582" s="3"/>
      <c r="K2582" s="3"/>
      <c r="L2582" s="3"/>
      <c r="M2582" s="3"/>
      <c r="N2582" s="3"/>
      <c r="O2582" s="3"/>
      <c r="P2582" s="3"/>
      <c r="Q2582" s="3"/>
      <c r="R2582" s="3"/>
    </row>
    <row r="2583" ht="15.75" customHeight="1">
      <c r="A2583" s="6" t="s">
        <v>11918</v>
      </c>
      <c r="B2583" s="6" t="s">
        <v>11919</v>
      </c>
      <c r="C2583" s="6"/>
      <c r="D2583" s="6"/>
      <c r="E2583" s="6" t="s">
        <v>11920</v>
      </c>
      <c r="F2583" s="7" t="s">
        <v>11921</v>
      </c>
      <c r="G2583" s="8" t="s">
        <v>108</v>
      </c>
      <c r="H2583" s="6" t="s">
        <v>27</v>
      </c>
      <c r="I2583" s="6" t="s">
        <v>11922</v>
      </c>
      <c r="J2583" s="6" t="s">
        <v>341</v>
      </c>
      <c r="K2583" s="8">
        <v>2023.0</v>
      </c>
      <c r="L2583" s="7" t="s">
        <v>30</v>
      </c>
      <c r="M2583" s="6"/>
      <c r="N2583" s="3"/>
      <c r="O2583" s="6"/>
      <c r="P2583" s="6"/>
      <c r="Q2583" s="6"/>
      <c r="R2583" s="6"/>
    </row>
    <row r="2584" ht="15.75" customHeight="1">
      <c r="A2584" s="6" t="s">
        <v>11923</v>
      </c>
      <c r="B2584" s="6" t="s">
        <v>11924</v>
      </c>
      <c r="C2584" s="6"/>
      <c r="D2584" s="6"/>
      <c r="E2584" s="6" t="s">
        <v>11925</v>
      </c>
      <c r="F2584" s="3"/>
      <c r="G2584" s="8" t="s">
        <v>108</v>
      </c>
      <c r="H2584" s="6" t="s">
        <v>27</v>
      </c>
      <c r="I2584" s="6" t="s">
        <v>11926</v>
      </c>
      <c r="J2584" s="6"/>
      <c r="K2584" s="8">
        <v>2012.0</v>
      </c>
      <c r="L2584" s="7" t="s">
        <v>30</v>
      </c>
      <c r="M2584" s="3"/>
      <c r="N2584" s="3"/>
      <c r="O2584" s="3"/>
      <c r="P2584" s="3"/>
      <c r="Q2584" s="3"/>
      <c r="R2584" s="3"/>
    </row>
    <row r="2585" ht="15.75" customHeight="1">
      <c r="A2585" s="6" t="s">
        <v>11927</v>
      </c>
      <c r="B2585" s="6" t="s">
        <v>11928</v>
      </c>
      <c r="C2585" s="6"/>
      <c r="D2585" s="6"/>
      <c r="E2585" s="6" t="s">
        <v>11929</v>
      </c>
      <c r="F2585" s="7" t="s">
        <v>11930</v>
      </c>
      <c r="G2585" s="8" t="s">
        <v>108</v>
      </c>
      <c r="H2585" s="6" t="s">
        <v>27</v>
      </c>
      <c r="I2585" s="6" t="s">
        <v>11931</v>
      </c>
      <c r="J2585" s="6" t="s">
        <v>341</v>
      </c>
      <c r="K2585" s="8">
        <v>2021.0</v>
      </c>
      <c r="L2585" s="23" t="s">
        <v>30</v>
      </c>
      <c r="M2585" s="6"/>
      <c r="N2585" s="6"/>
      <c r="O2585" s="6"/>
      <c r="P2585" s="6"/>
      <c r="Q2585" s="3"/>
      <c r="R2585" s="6"/>
    </row>
    <row r="2586" ht="15.75" customHeight="1">
      <c r="A2586" s="6" t="s">
        <v>11932</v>
      </c>
      <c r="B2586" s="6" t="s">
        <v>11933</v>
      </c>
      <c r="C2586" s="6"/>
      <c r="D2586" s="6"/>
      <c r="E2586" s="6" t="s">
        <v>11934</v>
      </c>
      <c r="F2586" s="7" t="s">
        <v>11935</v>
      </c>
      <c r="G2586" s="8" t="s">
        <v>108</v>
      </c>
      <c r="H2586" s="6" t="s">
        <v>27</v>
      </c>
      <c r="I2586" s="6" t="s">
        <v>11936</v>
      </c>
      <c r="J2586" s="6" t="s">
        <v>29</v>
      </c>
      <c r="K2586" s="8">
        <v>2019.0</v>
      </c>
      <c r="L2586" s="7" t="s">
        <v>30</v>
      </c>
      <c r="M2586" s="6"/>
      <c r="N2586" s="6"/>
      <c r="O2586" s="6"/>
      <c r="P2586" s="6"/>
      <c r="Q2586" s="6"/>
      <c r="R2586" s="6"/>
    </row>
    <row r="2587" ht="15.75" customHeight="1">
      <c r="A2587" s="6" t="s">
        <v>11937</v>
      </c>
      <c r="B2587" s="6" t="s">
        <v>11938</v>
      </c>
      <c r="C2587" s="6"/>
      <c r="D2587" s="6"/>
      <c r="E2587" s="6" t="s">
        <v>11939</v>
      </c>
      <c r="F2587" s="7" t="s">
        <v>11940</v>
      </c>
      <c r="G2587" s="8" t="s">
        <v>108</v>
      </c>
      <c r="H2587" s="6" t="s">
        <v>27</v>
      </c>
      <c r="I2587" s="6" t="s">
        <v>11941</v>
      </c>
      <c r="J2587" s="6" t="s">
        <v>341</v>
      </c>
      <c r="K2587" s="8">
        <v>2019.0</v>
      </c>
      <c r="L2587" s="7" t="s">
        <v>30</v>
      </c>
      <c r="M2587" s="6"/>
      <c r="N2587" s="3"/>
      <c r="O2587" s="6"/>
      <c r="P2587" s="6"/>
      <c r="Q2587" s="6"/>
      <c r="R2587" s="3"/>
    </row>
    <row r="2588" ht="15.75" customHeight="1">
      <c r="A2588" s="4" t="s">
        <v>11942</v>
      </c>
      <c r="B2588" s="4" t="s">
        <v>11943</v>
      </c>
      <c r="C2588" s="3"/>
      <c r="D2588" s="3"/>
      <c r="E2588" s="4" t="s">
        <v>11944</v>
      </c>
      <c r="F2588" s="9" t="s">
        <v>11945</v>
      </c>
      <c r="G2588" s="4" t="s">
        <v>260</v>
      </c>
      <c r="H2588" s="4" t="s">
        <v>261</v>
      </c>
      <c r="I2588" s="4" t="s">
        <v>262</v>
      </c>
      <c r="J2588" s="4" t="s">
        <v>149</v>
      </c>
      <c r="K2588" s="10">
        <v>2006.0</v>
      </c>
      <c r="L2588" s="3"/>
      <c r="M2588" s="4" t="s">
        <v>263</v>
      </c>
      <c r="N2588" s="3"/>
      <c r="O2588" s="3"/>
      <c r="P2588" s="4" t="s">
        <v>8</v>
      </c>
      <c r="Q2588" s="4" t="s">
        <v>264</v>
      </c>
      <c r="R2588" s="3"/>
    </row>
    <row r="2589" ht="15.75" customHeight="1">
      <c r="A2589" s="6" t="s">
        <v>11946</v>
      </c>
      <c r="B2589" s="6" t="s">
        <v>11947</v>
      </c>
      <c r="C2589" s="6"/>
      <c r="D2589" s="6"/>
      <c r="E2589" s="6" t="s">
        <v>11948</v>
      </c>
      <c r="F2589" s="7" t="s">
        <v>11949</v>
      </c>
      <c r="G2589" s="8" t="s">
        <v>108</v>
      </c>
      <c r="H2589" s="6" t="s">
        <v>27</v>
      </c>
      <c r="I2589" s="6" t="s">
        <v>11950</v>
      </c>
      <c r="J2589" s="3"/>
      <c r="K2589" s="8">
        <v>2022.0</v>
      </c>
      <c r="L2589" s="39" t="s">
        <v>30</v>
      </c>
      <c r="M2589" s="6"/>
      <c r="N2589" s="6"/>
      <c r="O2589" s="6"/>
      <c r="P2589" s="6"/>
      <c r="Q2589" s="6"/>
      <c r="R2589" s="3"/>
    </row>
    <row r="2590" ht="15.75" customHeight="1">
      <c r="A2590" s="6" t="s">
        <v>11951</v>
      </c>
      <c r="B2590" s="6" t="s">
        <v>11952</v>
      </c>
      <c r="C2590" s="6"/>
      <c r="D2590" s="6"/>
      <c r="E2590" s="6" t="s">
        <v>11953</v>
      </c>
      <c r="F2590" s="7" t="s">
        <v>11954</v>
      </c>
      <c r="G2590" s="8" t="s">
        <v>108</v>
      </c>
      <c r="H2590" s="6" t="s">
        <v>27</v>
      </c>
      <c r="I2590" s="6" t="s">
        <v>11955</v>
      </c>
      <c r="J2590" s="6" t="s">
        <v>149</v>
      </c>
      <c r="K2590" s="8">
        <v>2019.0</v>
      </c>
      <c r="L2590" s="7" t="s">
        <v>30</v>
      </c>
      <c r="M2590" s="6"/>
      <c r="N2590" s="6"/>
      <c r="O2590" s="3"/>
      <c r="P2590" s="6"/>
      <c r="Q2590" s="3"/>
      <c r="R2590" s="3"/>
    </row>
    <row r="2591" ht="15.75" customHeight="1">
      <c r="A2591" s="4" t="s">
        <v>11956</v>
      </c>
      <c r="B2591" s="4" t="s">
        <v>11957</v>
      </c>
      <c r="C2591" s="3"/>
      <c r="D2591" s="3"/>
      <c r="E2591" s="4" t="s">
        <v>11958</v>
      </c>
      <c r="F2591" s="9" t="s">
        <v>11959</v>
      </c>
      <c r="G2591" s="4" t="s">
        <v>260</v>
      </c>
      <c r="H2591" s="4" t="s">
        <v>261</v>
      </c>
      <c r="I2591" s="4" t="s">
        <v>3622</v>
      </c>
      <c r="J2591" s="4" t="s">
        <v>341</v>
      </c>
      <c r="K2591" s="10">
        <v>2009.0</v>
      </c>
      <c r="L2591" s="3"/>
      <c r="M2591" s="4" t="s">
        <v>263</v>
      </c>
      <c r="N2591" s="3"/>
      <c r="O2591" s="3"/>
      <c r="P2591" s="4" t="s">
        <v>8</v>
      </c>
      <c r="Q2591" s="4" t="s">
        <v>611</v>
      </c>
      <c r="R2591" s="3"/>
    </row>
    <row r="2592" ht="15.75" customHeight="1">
      <c r="A2592" s="6" t="s">
        <v>11960</v>
      </c>
      <c r="B2592" s="6" t="s">
        <v>11961</v>
      </c>
      <c r="C2592" s="6"/>
      <c r="D2592" s="6"/>
      <c r="E2592" s="6" t="s">
        <v>11962</v>
      </c>
      <c r="F2592" s="7" t="s">
        <v>11963</v>
      </c>
      <c r="G2592" s="8" t="s">
        <v>108</v>
      </c>
      <c r="H2592" s="6" t="s">
        <v>27</v>
      </c>
      <c r="I2592" s="6" t="s">
        <v>11964</v>
      </c>
      <c r="J2592" s="6" t="s">
        <v>149</v>
      </c>
      <c r="K2592" s="8">
        <v>2018.0</v>
      </c>
      <c r="L2592" s="7" t="s">
        <v>30</v>
      </c>
      <c r="M2592" s="3"/>
      <c r="N2592" s="3"/>
      <c r="O2592" s="3"/>
      <c r="P2592" s="3"/>
      <c r="Q2592" s="3"/>
      <c r="R2592" s="3"/>
    </row>
    <row r="2593" ht="15.75" customHeight="1">
      <c r="A2593" s="6" t="s">
        <v>11965</v>
      </c>
      <c r="B2593" s="6" t="s">
        <v>11966</v>
      </c>
      <c r="C2593" s="6"/>
      <c r="D2593" s="6"/>
      <c r="E2593" s="6" t="s">
        <v>11967</v>
      </c>
      <c r="F2593" s="7" t="s">
        <v>11968</v>
      </c>
      <c r="G2593" s="8" t="s">
        <v>108</v>
      </c>
      <c r="H2593" s="6" t="s">
        <v>27</v>
      </c>
      <c r="I2593" s="6" t="s">
        <v>11969</v>
      </c>
      <c r="J2593" s="6" t="s">
        <v>29</v>
      </c>
      <c r="K2593" s="8">
        <v>2004.0</v>
      </c>
      <c r="L2593" s="7" t="s">
        <v>30</v>
      </c>
      <c r="M2593" s="6"/>
      <c r="N2593" s="3"/>
      <c r="O2593" s="3"/>
      <c r="P2593" s="3"/>
      <c r="Q2593" s="3"/>
      <c r="R2593" s="3"/>
    </row>
    <row r="2594" ht="15.75" customHeight="1">
      <c r="A2594" s="6" t="s">
        <v>11970</v>
      </c>
      <c r="B2594" s="6" t="s">
        <v>11971</v>
      </c>
      <c r="C2594" s="6"/>
      <c r="D2594" s="6"/>
      <c r="E2594" s="6" t="s">
        <v>11972</v>
      </c>
      <c r="F2594" s="7" t="s">
        <v>11973</v>
      </c>
      <c r="G2594" s="8" t="s">
        <v>108</v>
      </c>
      <c r="H2594" s="6" t="s">
        <v>27</v>
      </c>
      <c r="I2594" s="6" t="s">
        <v>11974</v>
      </c>
      <c r="J2594" s="6" t="s">
        <v>29</v>
      </c>
      <c r="K2594" s="8">
        <v>2003.0</v>
      </c>
      <c r="L2594" s="7" t="s">
        <v>30</v>
      </c>
      <c r="M2594" s="6"/>
      <c r="N2594" s="3"/>
      <c r="O2594" s="3"/>
      <c r="P2594" s="3"/>
      <c r="Q2594" s="6"/>
      <c r="R2594" s="3"/>
    </row>
    <row r="2595" ht="15.75" customHeight="1">
      <c r="A2595" s="6" t="s">
        <v>11975</v>
      </c>
      <c r="B2595" s="6" t="s">
        <v>11976</v>
      </c>
      <c r="C2595" s="6"/>
      <c r="D2595" s="6"/>
      <c r="E2595" s="6" t="s">
        <v>11977</v>
      </c>
      <c r="F2595" s="7" t="s">
        <v>11978</v>
      </c>
      <c r="G2595" s="8" t="s">
        <v>48</v>
      </c>
      <c r="H2595" s="6" t="s">
        <v>27</v>
      </c>
      <c r="I2595" s="6" t="s">
        <v>11979</v>
      </c>
      <c r="J2595" s="6" t="s">
        <v>4629</v>
      </c>
      <c r="K2595" s="8">
        <v>2021.0</v>
      </c>
      <c r="L2595" s="7" t="s">
        <v>30</v>
      </c>
      <c r="M2595" s="6"/>
      <c r="N2595" s="6"/>
      <c r="O2595" s="6"/>
      <c r="P2595" s="6"/>
      <c r="Q2595" s="6"/>
      <c r="R2595" s="6"/>
    </row>
    <row r="2596" ht="15.75" customHeight="1">
      <c r="A2596" s="6" t="s">
        <v>11980</v>
      </c>
      <c r="B2596" s="6" t="s">
        <v>11981</v>
      </c>
      <c r="C2596" s="6"/>
      <c r="D2596" s="6"/>
      <c r="E2596" s="6" t="s">
        <v>11982</v>
      </c>
      <c r="F2596" s="7" t="s">
        <v>11983</v>
      </c>
      <c r="G2596" s="8" t="s">
        <v>108</v>
      </c>
      <c r="H2596" s="6" t="s">
        <v>27</v>
      </c>
      <c r="I2596" s="6" t="s">
        <v>11984</v>
      </c>
      <c r="J2596" s="3"/>
      <c r="K2596" s="8">
        <v>2014.0</v>
      </c>
      <c r="L2596" s="7" t="s">
        <v>30</v>
      </c>
      <c r="M2596" s="3"/>
      <c r="N2596" s="3"/>
      <c r="O2596" s="3"/>
      <c r="P2596" s="3"/>
      <c r="Q2596" s="3"/>
      <c r="R2596" s="3"/>
    </row>
    <row r="2597" ht="15.75" customHeight="1">
      <c r="A2597" s="6" t="s">
        <v>11985</v>
      </c>
      <c r="B2597" s="6" t="s">
        <v>11986</v>
      </c>
      <c r="C2597" s="6"/>
      <c r="D2597" s="6"/>
      <c r="E2597" s="6" t="s">
        <v>11987</v>
      </c>
      <c r="F2597" s="7" t="s">
        <v>11988</v>
      </c>
      <c r="G2597" s="8" t="s">
        <v>108</v>
      </c>
      <c r="H2597" s="6" t="s">
        <v>27</v>
      </c>
      <c r="I2597" s="6" t="s">
        <v>11989</v>
      </c>
      <c r="J2597" s="6" t="s">
        <v>29</v>
      </c>
      <c r="K2597" s="8">
        <v>2023.0</v>
      </c>
      <c r="L2597" s="7" t="s">
        <v>30</v>
      </c>
      <c r="M2597" s="6"/>
      <c r="N2597" s="6"/>
      <c r="O2597" s="6"/>
      <c r="P2597" s="6"/>
      <c r="Q2597" s="6"/>
      <c r="R2597" s="6"/>
    </row>
    <row r="2598" ht="15.75" customHeight="1">
      <c r="A2598" s="4" t="s">
        <v>11990</v>
      </c>
      <c r="B2598" s="4" t="s">
        <v>11991</v>
      </c>
      <c r="C2598" s="3"/>
      <c r="D2598" s="3"/>
      <c r="E2598" s="4" t="s">
        <v>11992</v>
      </c>
      <c r="F2598" s="9" t="s">
        <v>11993</v>
      </c>
      <c r="G2598" s="4" t="s">
        <v>260</v>
      </c>
      <c r="H2598" s="4" t="s">
        <v>261</v>
      </c>
      <c r="I2598" s="4" t="s">
        <v>10890</v>
      </c>
      <c r="J2598" s="4" t="s">
        <v>295</v>
      </c>
      <c r="K2598" s="10">
        <v>2018.0</v>
      </c>
      <c r="L2598" s="3"/>
      <c r="M2598" s="4" t="s">
        <v>263</v>
      </c>
      <c r="N2598" s="3"/>
      <c r="O2598" s="3"/>
      <c r="P2598" s="4" t="s">
        <v>8</v>
      </c>
      <c r="Q2598" s="4" t="s">
        <v>10891</v>
      </c>
      <c r="R2598" s="3"/>
    </row>
    <row r="2599" ht="15.75" customHeight="1">
      <c r="A2599" s="4" t="s">
        <v>11994</v>
      </c>
      <c r="B2599" s="4" t="s">
        <v>11995</v>
      </c>
      <c r="C2599" s="3"/>
      <c r="D2599" s="3"/>
      <c r="E2599" s="4" t="s">
        <v>11996</v>
      </c>
      <c r="F2599" s="9" t="s">
        <v>11997</v>
      </c>
      <c r="G2599" s="4" t="s">
        <v>260</v>
      </c>
      <c r="H2599" s="4" t="s">
        <v>261</v>
      </c>
      <c r="I2599" s="4" t="s">
        <v>5813</v>
      </c>
      <c r="J2599" s="4" t="s">
        <v>341</v>
      </c>
      <c r="K2599" s="10">
        <v>2021.0</v>
      </c>
      <c r="L2599" s="3"/>
      <c r="M2599" s="4" t="s">
        <v>263</v>
      </c>
      <c r="N2599" s="3"/>
      <c r="O2599" s="3"/>
      <c r="P2599" s="4" t="s">
        <v>8</v>
      </c>
      <c r="Q2599" s="4" t="s">
        <v>539</v>
      </c>
      <c r="R2599" s="3"/>
    </row>
    <row r="2600" ht="15.75" customHeight="1">
      <c r="A2600" s="6" t="s">
        <v>11998</v>
      </c>
      <c r="B2600" s="6" t="s">
        <v>11999</v>
      </c>
      <c r="C2600" s="6"/>
      <c r="D2600" s="6"/>
      <c r="E2600" s="6" t="s">
        <v>12000</v>
      </c>
      <c r="F2600" s="7" t="s">
        <v>12001</v>
      </c>
      <c r="G2600" s="8" t="s">
        <v>108</v>
      </c>
      <c r="H2600" s="6" t="s">
        <v>27</v>
      </c>
      <c r="I2600" s="6" t="s">
        <v>12002</v>
      </c>
      <c r="J2600" s="6" t="s">
        <v>29</v>
      </c>
      <c r="K2600" s="8">
        <v>2023.0</v>
      </c>
      <c r="L2600" s="7" t="s">
        <v>30</v>
      </c>
      <c r="M2600" s="6"/>
      <c r="N2600" s="6"/>
      <c r="O2600" s="3"/>
      <c r="P2600" s="3"/>
      <c r="Q2600" s="6"/>
      <c r="R2600" s="6"/>
    </row>
    <row r="2601" ht="15.75" customHeight="1">
      <c r="A2601" s="6" t="s">
        <v>12003</v>
      </c>
      <c r="B2601" s="6" t="s">
        <v>12004</v>
      </c>
      <c r="C2601" s="6"/>
      <c r="D2601" s="6"/>
      <c r="E2601" s="6" t="s">
        <v>12005</v>
      </c>
      <c r="F2601" s="3"/>
      <c r="G2601" s="8" t="s">
        <v>108</v>
      </c>
      <c r="H2601" s="6" t="s">
        <v>27</v>
      </c>
      <c r="I2601" s="6" t="s">
        <v>12006</v>
      </c>
      <c r="J2601" s="6" t="s">
        <v>2495</v>
      </c>
      <c r="K2601" s="8">
        <v>1998.0</v>
      </c>
      <c r="L2601" s="7" t="s">
        <v>30</v>
      </c>
      <c r="M2601" s="3"/>
      <c r="N2601" s="3"/>
      <c r="O2601" s="3"/>
      <c r="P2601" s="3"/>
      <c r="Q2601" s="3"/>
      <c r="R2601" s="3"/>
    </row>
    <row r="2602" ht="15.75" customHeight="1">
      <c r="A2602" s="6" t="s">
        <v>12007</v>
      </c>
      <c r="B2602" s="6" t="s">
        <v>12008</v>
      </c>
      <c r="C2602" s="6"/>
      <c r="D2602" s="6"/>
      <c r="E2602" s="6" t="s">
        <v>12009</v>
      </c>
      <c r="F2602" s="7" t="s">
        <v>12010</v>
      </c>
      <c r="G2602" s="8" t="s">
        <v>108</v>
      </c>
      <c r="H2602" s="6" t="s">
        <v>27</v>
      </c>
      <c r="I2602" s="6" t="s">
        <v>12011</v>
      </c>
      <c r="J2602" s="6" t="s">
        <v>149</v>
      </c>
      <c r="K2602" s="8">
        <v>2023.0</v>
      </c>
      <c r="L2602" s="7" t="s">
        <v>30</v>
      </c>
      <c r="M2602" s="3"/>
      <c r="N2602" s="3"/>
      <c r="O2602" s="6"/>
      <c r="P2602" s="3"/>
      <c r="Q2602" s="6"/>
      <c r="R2602" s="3"/>
    </row>
    <row r="2603" ht="15.75" customHeight="1">
      <c r="A2603" s="6" t="s">
        <v>12012</v>
      </c>
      <c r="B2603" s="6" t="s">
        <v>12013</v>
      </c>
      <c r="C2603" s="6"/>
      <c r="D2603" s="6"/>
      <c r="E2603" s="6" t="s">
        <v>12014</v>
      </c>
      <c r="F2603" s="7" t="s">
        <v>12015</v>
      </c>
      <c r="G2603" s="8" t="s">
        <v>108</v>
      </c>
      <c r="H2603" s="6" t="s">
        <v>27</v>
      </c>
      <c r="I2603" s="6" t="s">
        <v>12016</v>
      </c>
      <c r="J2603" s="6" t="s">
        <v>149</v>
      </c>
      <c r="K2603" s="8">
        <v>2020.0</v>
      </c>
      <c r="L2603" s="7" t="s">
        <v>30</v>
      </c>
      <c r="M2603" s="6"/>
      <c r="N2603" s="6"/>
      <c r="O2603" s="3"/>
      <c r="P2603" s="3"/>
      <c r="Q2603" s="3"/>
      <c r="R2603" s="3"/>
    </row>
    <row r="2604" ht="15.75" customHeight="1">
      <c r="A2604" s="6" t="s">
        <v>12017</v>
      </c>
      <c r="B2604" s="6" t="s">
        <v>12018</v>
      </c>
      <c r="C2604" s="6"/>
      <c r="D2604" s="6"/>
      <c r="E2604" s="6" t="s">
        <v>12019</v>
      </c>
      <c r="F2604" s="7" t="s">
        <v>12020</v>
      </c>
      <c r="G2604" s="8" t="s">
        <v>108</v>
      </c>
      <c r="H2604" s="6" t="s">
        <v>27</v>
      </c>
      <c r="I2604" s="6" t="s">
        <v>12021</v>
      </c>
      <c r="J2604" s="6" t="s">
        <v>341</v>
      </c>
      <c r="K2604" s="8">
        <v>2023.0</v>
      </c>
      <c r="L2604" s="7" t="s">
        <v>30</v>
      </c>
      <c r="M2604" s="3"/>
      <c r="N2604" s="3"/>
      <c r="O2604" s="3"/>
      <c r="P2604" s="3"/>
      <c r="Q2604" s="3"/>
      <c r="R2604" s="3"/>
    </row>
    <row r="2605" ht="15.75" customHeight="1">
      <c r="A2605" s="6" t="s">
        <v>12022</v>
      </c>
      <c r="B2605" s="6" t="s">
        <v>12023</v>
      </c>
      <c r="C2605" s="6"/>
      <c r="D2605" s="6"/>
      <c r="E2605" s="6" t="s">
        <v>12024</v>
      </c>
      <c r="F2605" s="7" t="s">
        <v>12025</v>
      </c>
      <c r="G2605" s="8" t="s">
        <v>108</v>
      </c>
      <c r="H2605" s="6" t="s">
        <v>27</v>
      </c>
      <c r="I2605" s="6" t="s">
        <v>12026</v>
      </c>
      <c r="J2605" s="6" t="s">
        <v>149</v>
      </c>
      <c r="K2605" s="8">
        <v>2018.0</v>
      </c>
      <c r="L2605" s="7" t="s">
        <v>30</v>
      </c>
      <c r="M2605" s="3"/>
      <c r="N2605" s="3"/>
      <c r="O2605" s="3"/>
      <c r="P2605" s="3"/>
      <c r="Q2605" s="3"/>
      <c r="R2605" s="3"/>
    </row>
    <row r="2606" ht="15.75" customHeight="1">
      <c r="A2606" s="6" t="s">
        <v>12027</v>
      </c>
      <c r="B2606" s="6" t="s">
        <v>12028</v>
      </c>
      <c r="C2606" s="6"/>
      <c r="D2606" s="6"/>
      <c r="E2606" s="6" t="s">
        <v>12029</v>
      </c>
      <c r="F2606" s="7" t="s">
        <v>12030</v>
      </c>
      <c r="G2606" s="8" t="s">
        <v>108</v>
      </c>
      <c r="H2606" s="6" t="s">
        <v>27</v>
      </c>
      <c r="I2606" s="6" t="s">
        <v>12031</v>
      </c>
      <c r="J2606" s="6" t="s">
        <v>231</v>
      </c>
      <c r="K2606" s="8">
        <v>2021.0</v>
      </c>
      <c r="L2606" s="13" t="s">
        <v>30</v>
      </c>
      <c r="M2606" s="6"/>
      <c r="N2606" s="6"/>
      <c r="O2606" s="6"/>
      <c r="P2606" s="6"/>
      <c r="Q2606" s="3"/>
      <c r="R2606" s="6"/>
    </row>
    <row r="2607" ht="15.75" customHeight="1">
      <c r="A2607" s="6" t="s">
        <v>11427</v>
      </c>
      <c r="B2607" s="6" t="s">
        <v>12032</v>
      </c>
      <c r="C2607" s="6"/>
      <c r="D2607" s="6"/>
      <c r="E2607" s="6" t="s">
        <v>12033</v>
      </c>
      <c r="F2607" s="7" t="s">
        <v>12034</v>
      </c>
      <c r="G2607" s="8" t="s">
        <v>108</v>
      </c>
      <c r="H2607" s="6" t="s">
        <v>27</v>
      </c>
      <c r="I2607" s="6" t="s">
        <v>12035</v>
      </c>
      <c r="J2607" s="6" t="s">
        <v>545</v>
      </c>
      <c r="K2607" s="8">
        <v>1994.0</v>
      </c>
      <c r="L2607" s="7" t="s">
        <v>30</v>
      </c>
      <c r="M2607" s="3"/>
      <c r="N2607" s="3"/>
      <c r="O2607" s="3"/>
      <c r="P2607" s="3"/>
      <c r="Q2607" s="3"/>
      <c r="R2607" s="3"/>
    </row>
    <row r="2608" ht="15.75" customHeight="1">
      <c r="A2608" s="6" t="s">
        <v>12036</v>
      </c>
      <c r="B2608" s="6" t="s">
        <v>12037</v>
      </c>
      <c r="C2608" s="6"/>
      <c r="D2608" s="6"/>
      <c r="E2608" s="6" t="s">
        <v>12038</v>
      </c>
      <c r="F2608" s="7" t="s">
        <v>12039</v>
      </c>
      <c r="G2608" s="8" t="s">
        <v>108</v>
      </c>
      <c r="H2608" s="6" t="s">
        <v>27</v>
      </c>
      <c r="I2608" s="6" t="s">
        <v>12040</v>
      </c>
      <c r="J2608" s="6" t="s">
        <v>341</v>
      </c>
      <c r="K2608" s="8">
        <v>2023.0</v>
      </c>
      <c r="L2608" s="7" t="s">
        <v>30</v>
      </c>
      <c r="M2608" s="6"/>
      <c r="N2608" s="6"/>
      <c r="O2608" s="3"/>
      <c r="P2608" s="3"/>
      <c r="Q2608" s="3"/>
      <c r="R2608" s="3"/>
    </row>
    <row r="2609" ht="15.75" customHeight="1">
      <c r="A2609" s="4" t="s">
        <v>12041</v>
      </c>
      <c r="B2609" s="4" t="s">
        <v>12042</v>
      </c>
      <c r="C2609" s="3"/>
      <c r="D2609" s="3"/>
      <c r="E2609" s="4" t="s">
        <v>12043</v>
      </c>
      <c r="F2609" s="9" t="s">
        <v>12044</v>
      </c>
      <c r="G2609" s="4" t="s">
        <v>260</v>
      </c>
      <c r="H2609" s="4" t="s">
        <v>261</v>
      </c>
      <c r="I2609" s="4" t="s">
        <v>6209</v>
      </c>
      <c r="J2609" s="4" t="s">
        <v>295</v>
      </c>
      <c r="K2609" s="10">
        <v>2012.0</v>
      </c>
      <c r="L2609" s="3"/>
      <c r="M2609" s="4" t="s">
        <v>263</v>
      </c>
      <c r="N2609" s="3"/>
      <c r="O2609" s="3"/>
      <c r="P2609" s="4" t="s">
        <v>8</v>
      </c>
      <c r="Q2609" s="4" t="s">
        <v>296</v>
      </c>
      <c r="R2609" s="3"/>
    </row>
    <row r="2610" ht="15.75" customHeight="1">
      <c r="A2610" s="6" t="s">
        <v>12045</v>
      </c>
      <c r="B2610" s="6" t="s">
        <v>12046</v>
      </c>
      <c r="C2610" s="6"/>
      <c r="D2610" s="6"/>
      <c r="E2610" s="6" t="s">
        <v>12047</v>
      </c>
      <c r="F2610" s="7" t="s">
        <v>12048</v>
      </c>
      <c r="G2610" s="8" t="s">
        <v>108</v>
      </c>
      <c r="H2610" s="6" t="s">
        <v>27</v>
      </c>
      <c r="I2610" s="6" t="s">
        <v>12049</v>
      </c>
      <c r="J2610" s="6" t="s">
        <v>341</v>
      </c>
      <c r="K2610" s="8">
        <v>2022.0</v>
      </c>
      <c r="L2610" s="7" t="s">
        <v>30</v>
      </c>
      <c r="M2610" s="6"/>
      <c r="N2610" s="6"/>
      <c r="O2610" s="3"/>
      <c r="P2610" s="6"/>
      <c r="Q2610" s="6"/>
      <c r="R2610" s="6"/>
    </row>
    <row r="2611" ht="15.75" customHeight="1">
      <c r="A2611" s="6" t="s">
        <v>12050</v>
      </c>
      <c r="B2611" s="6" t="s">
        <v>12051</v>
      </c>
      <c r="C2611" s="6"/>
      <c r="D2611" s="6"/>
      <c r="E2611" s="6" t="s">
        <v>12052</v>
      </c>
      <c r="F2611" s="7" t="s">
        <v>12053</v>
      </c>
      <c r="G2611" s="8" t="s">
        <v>108</v>
      </c>
      <c r="H2611" s="6" t="s">
        <v>27</v>
      </c>
      <c r="I2611" s="6" t="s">
        <v>12054</v>
      </c>
      <c r="J2611" s="6" t="s">
        <v>341</v>
      </c>
      <c r="K2611" s="8">
        <v>2016.0</v>
      </c>
      <c r="L2611" s="7" t="s">
        <v>30</v>
      </c>
      <c r="M2611" s="6"/>
      <c r="N2611" s="6"/>
      <c r="O2611" s="6"/>
      <c r="P2611" s="6"/>
      <c r="Q2611" s="6"/>
      <c r="R2611" s="6"/>
    </row>
    <row r="2612" ht="15.75" customHeight="1">
      <c r="A2612" s="6" t="s">
        <v>12055</v>
      </c>
      <c r="B2612" s="6" t="s">
        <v>12056</v>
      </c>
      <c r="C2612" s="6"/>
      <c r="D2612" s="6"/>
      <c r="E2612" s="6" t="s">
        <v>12057</v>
      </c>
      <c r="F2612" s="7" t="s">
        <v>12058</v>
      </c>
      <c r="G2612" s="8" t="s">
        <v>108</v>
      </c>
      <c r="H2612" s="6" t="s">
        <v>27</v>
      </c>
      <c r="I2612" s="6" t="s">
        <v>12059</v>
      </c>
      <c r="J2612" s="3"/>
      <c r="K2612" s="8">
        <v>2015.0</v>
      </c>
      <c r="L2612" s="7" t="s">
        <v>30</v>
      </c>
      <c r="M2612" s="6"/>
      <c r="N2612" s="6"/>
      <c r="O2612" s="6"/>
      <c r="P2612" s="3"/>
      <c r="Q2612" s="3"/>
      <c r="R2612" s="3"/>
    </row>
    <row r="2613" ht="15.75" customHeight="1">
      <c r="A2613" s="6" t="s">
        <v>12060</v>
      </c>
      <c r="B2613" s="6" t="s">
        <v>12061</v>
      </c>
      <c r="C2613" s="6"/>
      <c r="D2613" s="6"/>
      <c r="E2613" s="6" t="s">
        <v>12062</v>
      </c>
      <c r="F2613" s="3"/>
      <c r="G2613" s="8" t="s">
        <v>108</v>
      </c>
      <c r="H2613" s="6" t="s">
        <v>27</v>
      </c>
      <c r="I2613" s="6" t="s">
        <v>12063</v>
      </c>
      <c r="J2613" s="6" t="s">
        <v>1466</v>
      </c>
      <c r="K2613" s="8">
        <v>2005.0</v>
      </c>
      <c r="L2613" s="7" t="s">
        <v>30</v>
      </c>
      <c r="M2613" s="6"/>
      <c r="N2613" s="3"/>
      <c r="O2613" s="3"/>
      <c r="P2613" s="3"/>
      <c r="Q2613" s="3"/>
      <c r="R2613" s="3"/>
    </row>
    <row r="2614" ht="15.75" customHeight="1">
      <c r="A2614" s="4" t="s">
        <v>12064</v>
      </c>
      <c r="B2614" s="4" t="s">
        <v>12065</v>
      </c>
      <c r="C2614" s="3"/>
      <c r="D2614" s="3"/>
      <c r="E2614" s="4" t="s">
        <v>12066</v>
      </c>
      <c r="F2614" s="9" t="s">
        <v>12067</v>
      </c>
      <c r="G2614" s="4" t="s">
        <v>260</v>
      </c>
      <c r="H2614" s="4" t="s">
        <v>261</v>
      </c>
      <c r="I2614" s="4" t="s">
        <v>5831</v>
      </c>
      <c r="J2614" s="4" t="s">
        <v>149</v>
      </c>
      <c r="K2614" s="10">
        <v>2006.0</v>
      </c>
      <c r="L2614" s="3"/>
      <c r="M2614" s="4" t="s">
        <v>263</v>
      </c>
      <c r="N2614" s="3"/>
      <c r="O2614" s="3"/>
      <c r="P2614" s="4" t="s">
        <v>8</v>
      </c>
      <c r="Q2614" s="4" t="s">
        <v>264</v>
      </c>
      <c r="R2614" s="3"/>
    </row>
    <row r="2615" ht="15.75" customHeight="1">
      <c r="A2615" s="6" t="s">
        <v>12068</v>
      </c>
      <c r="B2615" s="6" t="s">
        <v>12069</v>
      </c>
      <c r="C2615" s="6"/>
      <c r="D2615" s="6"/>
      <c r="E2615" s="6" t="s">
        <v>12070</v>
      </c>
      <c r="F2615" s="7" t="s">
        <v>12071</v>
      </c>
      <c r="G2615" s="8" t="s">
        <v>108</v>
      </c>
      <c r="H2615" s="6" t="s">
        <v>27</v>
      </c>
      <c r="I2615" s="6" t="s">
        <v>12072</v>
      </c>
      <c r="J2615" s="6" t="s">
        <v>29</v>
      </c>
      <c r="K2615" s="8">
        <v>2022.0</v>
      </c>
      <c r="L2615" s="7" t="s">
        <v>30</v>
      </c>
      <c r="M2615" s="6"/>
      <c r="N2615" s="6"/>
      <c r="O2615" s="6"/>
      <c r="P2615" s="3"/>
      <c r="Q2615" s="6"/>
      <c r="R2615" s="3"/>
    </row>
    <row r="2616" ht="15.75" customHeight="1">
      <c r="A2616" s="6" t="s">
        <v>12073</v>
      </c>
      <c r="B2616" s="16" t="s">
        <v>12074</v>
      </c>
      <c r="C2616" s="16"/>
      <c r="D2616" s="16"/>
      <c r="E2616" s="6" t="s">
        <v>12075</v>
      </c>
      <c r="F2616" s="7" t="s">
        <v>12076</v>
      </c>
      <c r="G2616" s="8" t="s">
        <v>108</v>
      </c>
      <c r="H2616" s="6" t="s">
        <v>27</v>
      </c>
      <c r="I2616" s="6" t="s">
        <v>12077</v>
      </c>
      <c r="J2616" s="6" t="s">
        <v>29</v>
      </c>
      <c r="K2616" s="8">
        <v>2013.0</v>
      </c>
      <c r="L2616" s="7" t="s">
        <v>30</v>
      </c>
      <c r="M2616" s="6"/>
      <c r="N2616" s="3"/>
      <c r="O2616" s="3"/>
      <c r="P2616" s="6"/>
      <c r="Q2616" s="3"/>
      <c r="R2616" s="3"/>
    </row>
    <row r="2617" ht="15.75" customHeight="1">
      <c r="A2617" s="6" t="s">
        <v>12078</v>
      </c>
      <c r="B2617" s="16" t="s">
        <v>12079</v>
      </c>
      <c r="C2617" s="16"/>
      <c r="D2617" s="16"/>
      <c r="E2617" s="6" t="s">
        <v>12080</v>
      </c>
      <c r="F2617" s="7" t="s">
        <v>12081</v>
      </c>
      <c r="G2617" s="8" t="s">
        <v>108</v>
      </c>
      <c r="H2617" s="6" t="s">
        <v>27</v>
      </c>
      <c r="I2617" s="6" t="s">
        <v>12082</v>
      </c>
      <c r="J2617" s="3"/>
      <c r="K2617" s="8">
        <v>2022.0</v>
      </c>
      <c r="L2617" s="13" t="s">
        <v>30</v>
      </c>
      <c r="M2617" s="6"/>
      <c r="N2617" s="3"/>
      <c r="O2617" s="6"/>
      <c r="P2617" s="6"/>
      <c r="Q2617" s="6"/>
      <c r="R2617" s="3"/>
    </row>
    <row r="2618" ht="15.75" customHeight="1">
      <c r="A2618" s="6" t="s">
        <v>12083</v>
      </c>
      <c r="B2618" s="6" t="s">
        <v>12084</v>
      </c>
      <c r="C2618" s="6"/>
      <c r="D2618" s="6"/>
      <c r="E2618" s="6" t="s">
        <v>12085</v>
      </c>
      <c r="F2618" s="7" t="s">
        <v>12086</v>
      </c>
      <c r="G2618" s="8" t="s">
        <v>108</v>
      </c>
      <c r="H2618" s="6" t="s">
        <v>27</v>
      </c>
      <c r="I2618" s="6" t="s">
        <v>12087</v>
      </c>
      <c r="J2618" s="6" t="s">
        <v>29</v>
      </c>
      <c r="K2618" s="8">
        <v>2014.0</v>
      </c>
      <c r="L2618" s="7" t="s">
        <v>30</v>
      </c>
      <c r="M2618" s="6"/>
      <c r="N2618" s="6"/>
      <c r="O2618" s="3"/>
      <c r="P2618" s="6"/>
      <c r="Q2618" s="3"/>
      <c r="R2618" s="6"/>
    </row>
    <row r="2619" ht="15.75" customHeight="1">
      <c r="A2619" s="6" t="s">
        <v>12088</v>
      </c>
      <c r="B2619" s="6" t="s">
        <v>12089</v>
      </c>
      <c r="C2619" s="6"/>
      <c r="D2619" s="6"/>
      <c r="E2619" s="6" t="s">
        <v>12090</v>
      </c>
      <c r="F2619" s="7" t="s">
        <v>12091</v>
      </c>
      <c r="G2619" s="8" t="s">
        <v>108</v>
      </c>
      <c r="H2619" s="6" t="s">
        <v>27</v>
      </c>
      <c r="I2619" s="6" t="s">
        <v>12092</v>
      </c>
      <c r="J2619" s="6" t="s">
        <v>149</v>
      </c>
      <c r="K2619" s="8">
        <v>2018.0</v>
      </c>
      <c r="L2619" s="7" t="s">
        <v>30</v>
      </c>
      <c r="M2619" s="3"/>
      <c r="N2619" s="3"/>
      <c r="O2619" s="3"/>
      <c r="P2619" s="3"/>
      <c r="Q2619" s="3"/>
      <c r="R2619" s="3"/>
    </row>
    <row r="2620" ht="15.75" customHeight="1">
      <c r="A2620" s="6" t="s">
        <v>4151</v>
      </c>
      <c r="B2620" s="6" t="s">
        <v>12093</v>
      </c>
      <c r="C2620" s="6"/>
      <c r="D2620" s="6"/>
      <c r="E2620" s="6" t="s">
        <v>12094</v>
      </c>
      <c r="F2620" s="7" t="s">
        <v>12095</v>
      </c>
      <c r="G2620" s="8" t="s">
        <v>108</v>
      </c>
      <c r="H2620" s="6" t="s">
        <v>27</v>
      </c>
      <c r="I2620" s="6" t="s">
        <v>12096</v>
      </c>
      <c r="J2620" s="6"/>
      <c r="K2620" s="8">
        <v>2012.0</v>
      </c>
      <c r="L2620" s="7" t="s">
        <v>30</v>
      </c>
      <c r="M2620" s="3"/>
      <c r="N2620" s="3"/>
      <c r="O2620" s="3"/>
      <c r="P2620" s="6"/>
      <c r="Q2620" s="6"/>
      <c r="R2620" s="3"/>
    </row>
    <row r="2621" ht="15.75" customHeight="1">
      <c r="A2621" s="6" t="s">
        <v>12097</v>
      </c>
      <c r="B2621" s="6" t="s">
        <v>12098</v>
      </c>
      <c r="C2621" s="6"/>
      <c r="D2621" s="6"/>
      <c r="E2621" s="6" t="s">
        <v>12099</v>
      </c>
      <c r="F2621" s="7" t="s">
        <v>12100</v>
      </c>
      <c r="G2621" s="8" t="s">
        <v>108</v>
      </c>
      <c r="H2621" s="6" t="s">
        <v>27</v>
      </c>
      <c r="I2621" s="6" t="s">
        <v>12101</v>
      </c>
      <c r="J2621" s="6" t="s">
        <v>29</v>
      </c>
      <c r="K2621" s="8">
        <v>2022.0</v>
      </c>
      <c r="L2621" s="7" t="s">
        <v>30</v>
      </c>
      <c r="M2621" s="6"/>
      <c r="N2621" s="6"/>
      <c r="O2621" s="6"/>
      <c r="P2621" s="3"/>
      <c r="Q2621" s="3"/>
      <c r="R2621" s="3"/>
    </row>
    <row r="2622" ht="15.75" customHeight="1">
      <c r="A2622" s="6" t="s">
        <v>12102</v>
      </c>
      <c r="B2622" s="6" t="s">
        <v>12103</v>
      </c>
      <c r="C2622" s="6"/>
      <c r="D2622" s="6"/>
      <c r="E2622" s="6" t="s">
        <v>12104</v>
      </c>
      <c r="F2622" s="7" t="s">
        <v>12105</v>
      </c>
      <c r="G2622" s="8" t="s">
        <v>108</v>
      </c>
      <c r="H2622" s="6" t="s">
        <v>27</v>
      </c>
      <c r="I2622" s="6" t="s">
        <v>12106</v>
      </c>
      <c r="J2622" s="6" t="s">
        <v>341</v>
      </c>
      <c r="K2622" s="8">
        <v>2022.0</v>
      </c>
      <c r="L2622" s="7" t="s">
        <v>30</v>
      </c>
      <c r="M2622" s="6"/>
      <c r="N2622" s="6"/>
      <c r="O2622" s="3"/>
      <c r="P2622" s="3"/>
      <c r="Q2622" s="6"/>
      <c r="R2622" s="6"/>
    </row>
    <row r="2623" ht="15.75" customHeight="1">
      <c r="A2623" s="4" t="s">
        <v>12107</v>
      </c>
      <c r="B2623" s="4" t="s">
        <v>12108</v>
      </c>
      <c r="C2623" s="3"/>
      <c r="D2623" s="3"/>
      <c r="E2623" s="4" t="s">
        <v>33</v>
      </c>
      <c r="F2623" s="9" t="str">
        <f>"https://doi.org/"&amp;M2623</f>
        <v>https://doi.org/10.5055/jom.2016.0327</v>
      </c>
      <c r="G2623" s="10" t="s">
        <v>34</v>
      </c>
      <c r="H2623" s="10" t="s">
        <v>35</v>
      </c>
      <c r="I2623" s="4" t="s">
        <v>12109</v>
      </c>
      <c r="J2623" s="4" t="s">
        <v>33</v>
      </c>
      <c r="K2623" s="10">
        <v>2016.0</v>
      </c>
      <c r="L2623" s="3"/>
      <c r="M2623" s="4" t="s">
        <v>12110</v>
      </c>
      <c r="N2623" s="3"/>
      <c r="O2623" s="3"/>
      <c r="P2623" s="3"/>
      <c r="Q2623" s="3"/>
      <c r="R2623" s="3"/>
    </row>
    <row r="2624" ht="15.75" customHeight="1">
      <c r="A2624" s="6" t="s">
        <v>12111</v>
      </c>
      <c r="B2624" s="6" t="s">
        <v>12112</v>
      </c>
      <c r="C2624" s="6"/>
      <c r="D2624" s="6"/>
      <c r="E2624" s="6" t="s">
        <v>12113</v>
      </c>
      <c r="F2624" s="7" t="s">
        <v>12114</v>
      </c>
      <c r="G2624" s="8" t="s">
        <v>108</v>
      </c>
      <c r="H2624" s="6" t="s">
        <v>27</v>
      </c>
      <c r="I2624" s="6" t="s">
        <v>12115</v>
      </c>
      <c r="J2624" s="6" t="s">
        <v>29</v>
      </c>
      <c r="K2624" s="8">
        <v>2021.0</v>
      </c>
      <c r="L2624" s="7" t="s">
        <v>30</v>
      </c>
      <c r="M2624" s="6"/>
      <c r="N2624" s="6"/>
      <c r="O2624" s="6"/>
      <c r="P2624" s="6"/>
      <c r="Q2624" s="6"/>
      <c r="R2624" s="6"/>
    </row>
    <row r="2625" ht="15.75" customHeight="1">
      <c r="A2625" s="4" t="s">
        <v>12116</v>
      </c>
      <c r="B2625" s="4" t="s">
        <v>12117</v>
      </c>
      <c r="C2625" s="4" t="s">
        <v>12118</v>
      </c>
      <c r="D2625" s="4" t="s">
        <v>12119</v>
      </c>
      <c r="E2625" s="4" t="s">
        <v>12120</v>
      </c>
      <c r="F2625" s="5" t="str">
        <f>HYPERLINK("http://dx.doi.org/10.1007/s11920-019-1110-4","http://dx.doi.org/10.1007/s11920-019-1110-4")</f>
        <v>http://dx.doi.org/10.1007/s11920-019-1110-4</v>
      </c>
      <c r="G2625" s="3"/>
      <c r="H2625" s="3"/>
      <c r="I2625" s="3"/>
      <c r="J2625" s="3"/>
      <c r="K2625" s="3"/>
      <c r="L2625" s="3"/>
      <c r="M2625" s="3"/>
      <c r="N2625" s="3"/>
      <c r="O2625" s="3"/>
      <c r="P2625" s="3"/>
      <c r="Q2625" s="3"/>
      <c r="R2625" s="3"/>
    </row>
    <row r="2626" ht="15.75" customHeight="1">
      <c r="A2626" s="6" t="s">
        <v>12121</v>
      </c>
      <c r="B2626" s="6" t="s">
        <v>12122</v>
      </c>
      <c r="C2626" s="6"/>
      <c r="D2626" s="6"/>
      <c r="E2626" s="6" t="s">
        <v>12123</v>
      </c>
      <c r="F2626" s="7" t="s">
        <v>12124</v>
      </c>
      <c r="G2626" s="8" t="s">
        <v>108</v>
      </c>
      <c r="H2626" s="6" t="s">
        <v>27</v>
      </c>
      <c r="I2626" s="6" t="s">
        <v>12125</v>
      </c>
      <c r="J2626" s="6" t="s">
        <v>149</v>
      </c>
      <c r="K2626" s="8">
        <v>2017.0</v>
      </c>
      <c r="L2626" s="7" t="s">
        <v>30</v>
      </c>
      <c r="M2626" s="3"/>
      <c r="N2626" s="3"/>
      <c r="O2626" s="3"/>
      <c r="P2626" s="3"/>
      <c r="Q2626" s="3"/>
      <c r="R2626" s="3"/>
    </row>
    <row r="2627" ht="15.75" customHeight="1">
      <c r="A2627" s="6" t="s">
        <v>12126</v>
      </c>
      <c r="B2627" s="6" t="s">
        <v>12127</v>
      </c>
      <c r="C2627" s="6"/>
      <c r="D2627" s="6"/>
      <c r="E2627" s="6" t="s">
        <v>12128</v>
      </c>
      <c r="F2627" s="7" t="s">
        <v>12129</v>
      </c>
      <c r="G2627" s="8" t="s">
        <v>108</v>
      </c>
      <c r="H2627" s="6" t="s">
        <v>27</v>
      </c>
      <c r="I2627" s="6" t="s">
        <v>12130</v>
      </c>
      <c r="J2627" s="6" t="s">
        <v>149</v>
      </c>
      <c r="K2627" s="8">
        <v>2019.0</v>
      </c>
      <c r="L2627" s="7" t="s">
        <v>30</v>
      </c>
      <c r="M2627" s="6"/>
      <c r="N2627" s="6"/>
      <c r="O2627" s="3"/>
      <c r="P2627" s="6"/>
      <c r="Q2627" s="3"/>
      <c r="R2627" s="6"/>
    </row>
    <row r="2628" ht="15.75" customHeight="1">
      <c r="A2628" s="6" t="s">
        <v>12131</v>
      </c>
      <c r="B2628" s="6" t="s">
        <v>12132</v>
      </c>
      <c r="C2628" s="6"/>
      <c r="D2628" s="6"/>
      <c r="E2628" s="6" t="s">
        <v>12133</v>
      </c>
      <c r="F2628" s="7" t="s">
        <v>12134</v>
      </c>
      <c r="G2628" s="8" t="s">
        <v>108</v>
      </c>
      <c r="H2628" s="6" t="s">
        <v>27</v>
      </c>
      <c r="I2628" s="6" t="s">
        <v>12135</v>
      </c>
      <c r="J2628" s="6" t="s">
        <v>29</v>
      </c>
      <c r="K2628" s="8">
        <v>2023.0</v>
      </c>
      <c r="L2628" s="7" t="s">
        <v>30</v>
      </c>
      <c r="M2628" s="3"/>
      <c r="N2628" s="3"/>
      <c r="O2628" s="3"/>
      <c r="P2628" s="3"/>
      <c r="Q2628" s="3"/>
      <c r="R2628" s="3"/>
    </row>
    <row r="2629" ht="15.75" customHeight="1">
      <c r="A2629" s="6" t="s">
        <v>12136</v>
      </c>
      <c r="B2629" s="6" t="s">
        <v>12137</v>
      </c>
      <c r="C2629" s="6"/>
      <c r="D2629" s="6"/>
      <c r="E2629" s="6" t="s">
        <v>12138</v>
      </c>
      <c r="F2629" s="7" t="s">
        <v>9822</v>
      </c>
      <c r="G2629" s="8" t="s">
        <v>108</v>
      </c>
      <c r="H2629" s="6" t="s">
        <v>27</v>
      </c>
      <c r="I2629" s="6" t="s">
        <v>12139</v>
      </c>
      <c r="J2629" s="6" t="s">
        <v>149</v>
      </c>
      <c r="K2629" s="8">
        <v>2018.0</v>
      </c>
      <c r="L2629" s="7" t="s">
        <v>30</v>
      </c>
      <c r="M2629" s="6"/>
      <c r="N2629" s="3"/>
      <c r="O2629" s="3"/>
      <c r="P2629" s="3"/>
      <c r="Q2629" s="3"/>
      <c r="R2629" s="3"/>
    </row>
    <row r="2630" ht="15.75" customHeight="1">
      <c r="A2630" s="6" t="s">
        <v>12140</v>
      </c>
      <c r="B2630" s="6" t="s">
        <v>12141</v>
      </c>
      <c r="C2630" s="6"/>
      <c r="D2630" s="6"/>
      <c r="E2630" s="6" t="s">
        <v>12142</v>
      </c>
      <c r="F2630" s="7" t="s">
        <v>12143</v>
      </c>
      <c r="G2630" s="8" t="s">
        <v>108</v>
      </c>
      <c r="H2630" s="6" t="s">
        <v>27</v>
      </c>
      <c r="I2630" s="6" t="s">
        <v>12144</v>
      </c>
      <c r="J2630" s="6" t="s">
        <v>29</v>
      </c>
      <c r="K2630" s="8">
        <v>2023.0</v>
      </c>
      <c r="L2630" s="7" t="s">
        <v>30</v>
      </c>
      <c r="M2630" s="6"/>
      <c r="N2630" s="3"/>
      <c r="O2630" s="3"/>
      <c r="P2630" s="3"/>
      <c r="Q2630" s="3"/>
      <c r="R2630" s="3"/>
    </row>
    <row r="2631" ht="15.75" customHeight="1">
      <c r="A2631" s="6" t="s">
        <v>12145</v>
      </c>
      <c r="B2631" s="6" t="s">
        <v>12146</v>
      </c>
      <c r="C2631" s="6"/>
      <c r="D2631" s="6"/>
      <c r="E2631" s="6" t="s">
        <v>12147</v>
      </c>
      <c r="F2631" s="7" t="s">
        <v>12148</v>
      </c>
      <c r="G2631" s="8" t="s">
        <v>108</v>
      </c>
      <c r="H2631" s="6" t="s">
        <v>27</v>
      </c>
      <c r="I2631" s="6" t="s">
        <v>12149</v>
      </c>
      <c r="J2631" s="6" t="s">
        <v>29</v>
      </c>
      <c r="K2631" s="8">
        <v>2019.0</v>
      </c>
      <c r="L2631" s="7" t="s">
        <v>30</v>
      </c>
      <c r="M2631" s="6"/>
      <c r="N2631" s="6"/>
      <c r="O2631" s="6"/>
      <c r="P2631" s="6"/>
      <c r="Q2631" s="3"/>
      <c r="R2631" s="3"/>
    </row>
    <row r="2632" ht="15.75" customHeight="1">
      <c r="A2632" s="6" t="s">
        <v>12150</v>
      </c>
      <c r="B2632" s="6" t="s">
        <v>12151</v>
      </c>
      <c r="C2632" s="6"/>
      <c r="D2632" s="6"/>
      <c r="E2632" s="6" t="s">
        <v>12152</v>
      </c>
      <c r="F2632" s="7" t="s">
        <v>12153</v>
      </c>
      <c r="G2632" s="8" t="s">
        <v>108</v>
      </c>
      <c r="H2632" s="6" t="s">
        <v>27</v>
      </c>
      <c r="I2632" s="6" t="s">
        <v>12154</v>
      </c>
      <c r="J2632" s="6" t="s">
        <v>149</v>
      </c>
      <c r="K2632" s="8">
        <v>2019.0</v>
      </c>
      <c r="L2632" s="7" t="s">
        <v>30</v>
      </c>
      <c r="M2632" s="6"/>
      <c r="N2632" s="3"/>
      <c r="O2632" s="3"/>
      <c r="P2632" s="6"/>
      <c r="Q2632" s="3"/>
      <c r="R2632" s="6"/>
    </row>
    <row r="2633" ht="15.75" customHeight="1">
      <c r="A2633" s="6" t="s">
        <v>12155</v>
      </c>
      <c r="B2633" s="6" t="s">
        <v>12156</v>
      </c>
      <c r="C2633" s="6"/>
      <c r="D2633" s="6"/>
      <c r="E2633" s="6" t="s">
        <v>12157</v>
      </c>
      <c r="F2633" s="3"/>
      <c r="G2633" s="8" t="s">
        <v>108</v>
      </c>
      <c r="H2633" s="6" t="s">
        <v>27</v>
      </c>
      <c r="I2633" s="6" t="s">
        <v>12158</v>
      </c>
      <c r="J2633" s="6" t="s">
        <v>149</v>
      </c>
      <c r="K2633" s="8">
        <v>2023.0</v>
      </c>
      <c r="L2633" s="7" t="s">
        <v>30</v>
      </c>
      <c r="M2633" s="3"/>
      <c r="N2633" s="3"/>
      <c r="O2633" s="3"/>
      <c r="P2633" s="3"/>
      <c r="Q2633" s="3"/>
      <c r="R2633" s="3"/>
    </row>
    <row r="2634" ht="15.75" customHeight="1">
      <c r="A2634" s="6" t="s">
        <v>12159</v>
      </c>
      <c r="B2634" s="6" t="s">
        <v>12160</v>
      </c>
      <c r="C2634" s="6"/>
      <c r="D2634" s="6"/>
      <c r="E2634" s="6" t="s">
        <v>12161</v>
      </c>
      <c r="F2634" s="7" t="s">
        <v>12162</v>
      </c>
      <c r="G2634" s="8" t="s">
        <v>108</v>
      </c>
      <c r="H2634" s="6" t="s">
        <v>27</v>
      </c>
      <c r="I2634" s="6" t="s">
        <v>12163</v>
      </c>
      <c r="J2634" s="6" t="s">
        <v>341</v>
      </c>
      <c r="K2634" s="8">
        <v>2021.0</v>
      </c>
      <c r="L2634" s="13" t="s">
        <v>30</v>
      </c>
      <c r="M2634" s="6"/>
      <c r="N2634" s="6"/>
      <c r="O2634" s="6"/>
      <c r="P2634" s="6"/>
      <c r="Q2634" s="3"/>
      <c r="R2634" s="6"/>
    </row>
    <row r="2635" ht="15.75" customHeight="1">
      <c r="A2635" s="6" t="s">
        <v>12164</v>
      </c>
      <c r="B2635" s="6" t="s">
        <v>12165</v>
      </c>
      <c r="C2635" s="6"/>
      <c r="D2635" s="6"/>
      <c r="E2635" s="6" t="s">
        <v>12166</v>
      </c>
      <c r="F2635" s="7" t="s">
        <v>12167</v>
      </c>
      <c r="G2635" s="8" t="s">
        <v>108</v>
      </c>
      <c r="H2635" s="6" t="s">
        <v>27</v>
      </c>
      <c r="I2635" s="6" t="s">
        <v>12168</v>
      </c>
      <c r="J2635" s="6" t="s">
        <v>341</v>
      </c>
      <c r="K2635" s="8">
        <v>2006.0</v>
      </c>
      <c r="L2635" s="7" t="s">
        <v>30</v>
      </c>
      <c r="M2635" s="6"/>
      <c r="N2635" s="3"/>
      <c r="O2635" s="3"/>
      <c r="P2635" s="3"/>
      <c r="Q2635" s="3"/>
      <c r="R2635" s="3"/>
    </row>
    <row r="2636" ht="15.75" customHeight="1">
      <c r="A2636" s="6" t="s">
        <v>12169</v>
      </c>
      <c r="B2636" s="6" t="s">
        <v>12170</v>
      </c>
      <c r="C2636" s="6"/>
      <c r="D2636" s="6"/>
      <c r="E2636" s="6" t="s">
        <v>12171</v>
      </c>
      <c r="F2636" s="7" t="s">
        <v>12172</v>
      </c>
      <c r="G2636" s="8" t="s">
        <v>108</v>
      </c>
      <c r="H2636" s="6" t="s">
        <v>27</v>
      </c>
      <c r="I2636" s="6" t="s">
        <v>12173</v>
      </c>
      <c r="J2636" s="6" t="s">
        <v>341</v>
      </c>
      <c r="K2636" s="8">
        <v>2023.0</v>
      </c>
      <c r="L2636" s="7" t="s">
        <v>30</v>
      </c>
      <c r="M2636" s="6"/>
      <c r="N2636" s="3"/>
      <c r="O2636" s="6"/>
      <c r="P2636" s="6"/>
      <c r="Q2636" s="6"/>
      <c r="R2636" s="6"/>
    </row>
    <row r="2637" ht="15.75" customHeight="1">
      <c r="A2637" s="4" t="s">
        <v>12174</v>
      </c>
      <c r="B2637" s="4" t="s">
        <v>12175</v>
      </c>
      <c r="C2637" s="3"/>
      <c r="D2637" s="3"/>
      <c r="E2637" s="4" t="s">
        <v>33</v>
      </c>
      <c r="F2637" s="9" t="str">
        <f>"https://doi.org/"&amp;M2637</f>
        <v>https://doi.org/10.1016/j.pnpbp.2020.110065</v>
      </c>
      <c r="G2637" s="10" t="s">
        <v>58</v>
      </c>
      <c r="H2637" s="10" t="s">
        <v>35</v>
      </c>
      <c r="I2637" s="4" t="s">
        <v>12176</v>
      </c>
      <c r="J2637" s="10" t="s">
        <v>33</v>
      </c>
      <c r="K2637" s="10">
        <v>2021.0</v>
      </c>
      <c r="L2637" s="10" t="s">
        <v>33</v>
      </c>
      <c r="M2637" s="4" t="s">
        <v>12177</v>
      </c>
      <c r="N2637" s="3"/>
      <c r="O2637" s="3"/>
      <c r="P2637" s="3"/>
      <c r="Q2637" s="3"/>
      <c r="R2637" s="3"/>
    </row>
    <row r="2638" ht="15.75" customHeight="1">
      <c r="A2638" s="6" t="s">
        <v>12178</v>
      </c>
      <c r="B2638" s="6" t="s">
        <v>12179</v>
      </c>
      <c r="C2638" s="6"/>
      <c r="D2638" s="6"/>
      <c r="E2638" s="6" t="s">
        <v>12180</v>
      </c>
      <c r="F2638" s="7" t="s">
        <v>12181</v>
      </c>
      <c r="G2638" s="8" t="s">
        <v>108</v>
      </c>
      <c r="H2638" s="6" t="s">
        <v>27</v>
      </c>
      <c r="I2638" s="6" t="s">
        <v>12182</v>
      </c>
      <c r="J2638" s="6" t="s">
        <v>149</v>
      </c>
      <c r="K2638" s="8">
        <v>2018.0</v>
      </c>
      <c r="L2638" s="7" t="s">
        <v>30</v>
      </c>
      <c r="M2638" s="3"/>
      <c r="N2638" s="3"/>
      <c r="O2638" s="3"/>
      <c r="P2638" s="3"/>
      <c r="Q2638" s="3"/>
      <c r="R2638" s="3"/>
    </row>
    <row r="2639" ht="15.75" customHeight="1">
      <c r="A2639" s="6" t="s">
        <v>12183</v>
      </c>
      <c r="B2639" s="6" t="s">
        <v>12184</v>
      </c>
      <c r="C2639" s="6"/>
      <c r="D2639" s="6"/>
      <c r="E2639" s="6" t="s">
        <v>12185</v>
      </c>
      <c r="F2639" s="7" t="s">
        <v>12186</v>
      </c>
      <c r="G2639" s="8" t="s">
        <v>108</v>
      </c>
      <c r="H2639" s="6" t="s">
        <v>27</v>
      </c>
      <c r="I2639" s="6" t="s">
        <v>12187</v>
      </c>
      <c r="J2639" s="6" t="s">
        <v>29</v>
      </c>
      <c r="K2639" s="8">
        <v>2019.0</v>
      </c>
      <c r="L2639" s="7" t="s">
        <v>30</v>
      </c>
      <c r="M2639" s="6"/>
      <c r="N2639" s="6"/>
      <c r="O2639" s="3"/>
      <c r="P2639" s="6"/>
      <c r="Q2639" s="6"/>
      <c r="R2639" s="6"/>
    </row>
    <row r="2640" ht="15.75" customHeight="1">
      <c r="A2640" s="6" t="s">
        <v>12188</v>
      </c>
      <c r="B2640" s="6" t="s">
        <v>12189</v>
      </c>
      <c r="C2640" s="6"/>
      <c r="D2640" s="6"/>
      <c r="E2640" s="3"/>
      <c r="F2640" s="7" t="s">
        <v>12190</v>
      </c>
      <c r="G2640" s="8" t="s">
        <v>108</v>
      </c>
      <c r="H2640" s="6" t="s">
        <v>27</v>
      </c>
      <c r="I2640" s="6" t="s">
        <v>12191</v>
      </c>
      <c r="J2640" s="6" t="s">
        <v>29</v>
      </c>
      <c r="K2640" s="8">
        <v>2019.0</v>
      </c>
      <c r="L2640" s="7" t="s">
        <v>30</v>
      </c>
      <c r="M2640" s="6"/>
      <c r="N2640" s="6"/>
      <c r="O2640" s="3"/>
      <c r="P2640" s="3"/>
      <c r="Q2640" s="6"/>
      <c r="R2640" s="6"/>
    </row>
    <row r="2641" ht="15.75" customHeight="1">
      <c r="A2641" s="6" t="s">
        <v>12192</v>
      </c>
      <c r="B2641" s="6" t="s">
        <v>12193</v>
      </c>
      <c r="C2641" s="6"/>
      <c r="D2641" s="6"/>
      <c r="E2641" s="6" t="s">
        <v>12194</v>
      </c>
      <c r="F2641" s="7" t="s">
        <v>12195</v>
      </c>
      <c r="G2641" s="8" t="s">
        <v>108</v>
      </c>
      <c r="H2641" s="6" t="s">
        <v>27</v>
      </c>
      <c r="I2641" s="6" t="s">
        <v>12196</v>
      </c>
      <c r="J2641" s="6" t="s">
        <v>29</v>
      </c>
      <c r="K2641" s="8">
        <v>1987.0</v>
      </c>
      <c r="L2641" s="7" t="s">
        <v>30</v>
      </c>
      <c r="M2641" s="3"/>
      <c r="N2641" s="3"/>
      <c r="O2641" s="3"/>
      <c r="P2641" s="3"/>
      <c r="Q2641" s="3"/>
      <c r="R2641" s="3"/>
    </row>
    <row r="2642" ht="15.75" customHeight="1">
      <c r="A2642" s="6" t="s">
        <v>12197</v>
      </c>
      <c r="B2642" s="6" t="s">
        <v>12198</v>
      </c>
      <c r="C2642" s="6"/>
      <c r="D2642" s="6"/>
      <c r="E2642" s="6" t="s">
        <v>12199</v>
      </c>
      <c r="F2642" s="7" t="s">
        <v>12200</v>
      </c>
      <c r="G2642" s="8" t="s">
        <v>108</v>
      </c>
      <c r="H2642" s="6" t="s">
        <v>27</v>
      </c>
      <c r="I2642" s="6" t="s">
        <v>12201</v>
      </c>
      <c r="J2642" s="6" t="s">
        <v>29</v>
      </c>
      <c r="K2642" s="8">
        <v>1987.0</v>
      </c>
      <c r="L2642" s="7" t="s">
        <v>30</v>
      </c>
      <c r="M2642" s="3"/>
      <c r="N2642" s="3"/>
      <c r="O2642" s="3"/>
      <c r="P2642" s="3"/>
      <c r="Q2642" s="6"/>
      <c r="R2642" s="3"/>
    </row>
    <row r="2643" ht="15.75" customHeight="1">
      <c r="A2643" s="6" t="s">
        <v>12202</v>
      </c>
      <c r="B2643" s="6" t="s">
        <v>12203</v>
      </c>
      <c r="C2643" s="6"/>
      <c r="D2643" s="6"/>
      <c r="E2643" s="6" t="s">
        <v>12204</v>
      </c>
      <c r="F2643" s="7" t="s">
        <v>12205</v>
      </c>
      <c r="G2643" s="8" t="s">
        <v>108</v>
      </c>
      <c r="H2643" s="6" t="s">
        <v>27</v>
      </c>
      <c r="I2643" s="6" t="s">
        <v>12206</v>
      </c>
      <c r="J2643" s="6" t="s">
        <v>488</v>
      </c>
      <c r="K2643" s="8">
        <v>2014.0</v>
      </c>
      <c r="L2643" s="7" t="s">
        <v>30</v>
      </c>
      <c r="M2643" s="6"/>
      <c r="N2643" s="6"/>
      <c r="O2643" s="3"/>
      <c r="P2643" s="3"/>
      <c r="Q2643" s="3"/>
      <c r="R2643" s="6"/>
    </row>
    <row r="2644" ht="15.75" customHeight="1">
      <c r="A2644" s="6" t="s">
        <v>12207</v>
      </c>
      <c r="B2644" s="6" t="s">
        <v>12208</v>
      </c>
      <c r="C2644" s="6"/>
      <c r="D2644" s="6"/>
      <c r="E2644" s="6" t="s">
        <v>12209</v>
      </c>
      <c r="F2644" s="7" t="s">
        <v>12210</v>
      </c>
      <c r="G2644" s="8" t="s">
        <v>108</v>
      </c>
      <c r="H2644" s="6" t="s">
        <v>27</v>
      </c>
      <c r="I2644" s="6" t="s">
        <v>12211</v>
      </c>
      <c r="J2644" s="6" t="s">
        <v>29</v>
      </c>
      <c r="K2644" s="8">
        <v>2010.0</v>
      </c>
      <c r="L2644" s="7" t="s">
        <v>30</v>
      </c>
      <c r="M2644" s="3"/>
      <c r="N2644" s="6"/>
      <c r="O2644" s="3"/>
      <c r="P2644" s="3"/>
      <c r="Q2644" s="3"/>
      <c r="R2644" s="3"/>
    </row>
    <row r="2645" ht="15.75" customHeight="1">
      <c r="A2645" s="6" t="s">
        <v>12212</v>
      </c>
      <c r="B2645" s="6" t="s">
        <v>12213</v>
      </c>
      <c r="C2645" s="6"/>
      <c r="D2645" s="6"/>
      <c r="E2645" s="6" t="s">
        <v>12214</v>
      </c>
      <c r="F2645" s="7" t="s">
        <v>12215</v>
      </c>
      <c r="G2645" s="8" t="s">
        <v>108</v>
      </c>
      <c r="H2645" s="6" t="s">
        <v>27</v>
      </c>
      <c r="I2645" s="6" t="s">
        <v>12216</v>
      </c>
      <c r="J2645" s="6"/>
      <c r="K2645" s="8">
        <v>2008.0</v>
      </c>
      <c r="L2645" s="7" t="s">
        <v>30</v>
      </c>
      <c r="M2645" s="3"/>
      <c r="N2645" s="3"/>
      <c r="O2645" s="3"/>
      <c r="P2645" s="3"/>
      <c r="Q2645" s="3"/>
      <c r="R2645" s="3"/>
    </row>
    <row r="2646" ht="15.75" customHeight="1">
      <c r="A2646" s="6" t="s">
        <v>12217</v>
      </c>
      <c r="B2646" s="6" t="s">
        <v>12218</v>
      </c>
      <c r="C2646" s="6"/>
      <c r="D2646" s="6"/>
      <c r="E2646" s="6" t="s">
        <v>12219</v>
      </c>
      <c r="F2646" s="7" t="s">
        <v>12220</v>
      </c>
      <c r="G2646" s="8" t="s">
        <v>108</v>
      </c>
      <c r="H2646" s="6" t="s">
        <v>27</v>
      </c>
      <c r="I2646" s="6" t="s">
        <v>12221</v>
      </c>
      <c r="J2646" s="6" t="s">
        <v>341</v>
      </c>
      <c r="K2646" s="8">
        <v>2021.0</v>
      </c>
      <c r="L2646" s="21" t="s">
        <v>30</v>
      </c>
      <c r="M2646" s="6"/>
      <c r="N2646" s="6"/>
      <c r="O2646" s="6"/>
      <c r="P2646" s="6"/>
      <c r="Q2646" s="6"/>
      <c r="R2646" s="6"/>
    </row>
    <row r="2647" ht="15.75" customHeight="1">
      <c r="A2647" s="4" t="s">
        <v>12222</v>
      </c>
      <c r="B2647" s="4" t="s">
        <v>12223</v>
      </c>
      <c r="C2647" s="3"/>
      <c r="D2647" s="3"/>
      <c r="E2647" s="4" t="s">
        <v>12224</v>
      </c>
      <c r="F2647" s="9" t="s">
        <v>12225</v>
      </c>
      <c r="G2647" s="4" t="s">
        <v>260</v>
      </c>
      <c r="H2647" s="4" t="s">
        <v>261</v>
      </c>
      <c r="I2647" s="4" t="s">
        <v>12226</v>
      </c>
      <c r="J2647" s="4" t="s">
        <v>295</v>
      </c>
      <c r="K2647" s="10">
        <v>2018.0</v>
      </c>
      <c r="L2647" s="3"/>
      <c r="M2647" s="4" t="s">
        <v>263</v>
      </c>
      <c r="N2647" s="3"/>
      <c r="O2647" s="3"/>
      <c r="P2647" s="4" t="s">
        <v>8</v>
      </c>
      <c r="Q2647" s="4" t="s">
        <v>2476</v>
      </c>
      <c r="R2647" s="3"/>
    </row>
    <row r="2648" ht="15.75" customHeight="1">
      <c r="A2648" s="6" t="s">
        <v>12227</v>
      </c>
      <c r="B2648" s="6" t="s">
        <v>12228</v>
      </c>
      <c r="C2648" s="6"/>
      <c r="D2648" s="6"/>
      <c r="E2648" s="6" t="s">
        <v>12229</v>
      </c>
      <c r="F2648" s="3"/>
      <c r="G2648" s="8" t="s">
        <v>108</v>
      </c>
      <c r="H2648" s="6" t="s">
        <v>27</v>
      </c>
      <c r="I2648" s="6" t="s">
        <v>12230</v>
      </c>
      <c r="J2648" s="6" t="s">
        <v>29</v>
      </c>
      <c r="K2648" s="8">
        <v>2019.0</v>
      </c>
      <c r="L2648" s="7" t="s">
        <v>30</v>
      </c>
      <c r="M2648" s="6"/>
      <c r="N2648" s="3"/>
      <c r="O2648" s="6"/>
      <c r="P2648" s="6"/>
      <c r="Q2648" s="6"/>
      <c r="R2648" s="6"/>
    </row>
    <row r="2649" ht="15.75" customHeight="1">
      <c r="A2649" s="6" t="s">
        <v>12231</v>
      </c>
      <c r="B2649" s="6" t="s">
        <v>12232</v>
      </c>
      <c r="C2649" s="6"/>
      <c r="D2649" s="6"/>
      <c r="E2649" s="6" t="s">
        <v>12233</v>
      </c>
      <c r="F2649" s="7" t="s">
        <v>12234</v>
      </c>
      <c r="G2649" s="8" t="s">
        <v>108</v>
      </c>
      <c r="H2649" s="6" t="s">
        <v>27</v>
      </c>
      <c r="I2649" s="6" t="s">
        <v>12235</v>
      </c>
      <c r="J2649" s="3"/>
      <c r="K2649" s="8">
        <v>2018.0</v>
      </c>
      <c r="L2649" s="13" t="s">
        <v>30</v>
      </c>
      <c r="M2649" s="3"/>
      <c r="N2649" s="3"/>
      <c r="O2649" s="6"/>
      <c r="P2649" s="6"/>
      <c r="Q2649" s="6"/>
      <c r="R2649" s="6"/>
    </row>
    <row r="2650" ht="15.75" customHeight="1">
      <c r="A2650" s="6" t="s">
        <v>12236</v>
      </c>
      <c r="B2650" s="6" t="s">
        <v>12237</v>
      </c>
      <c r="C2650" s="6"/>
      <c r="D2650" s="6"/>
      <c r="E2650" s="6" t="s">
        <v>12238</v>
      </c>
      <c r="F2650" s="3"/>
      <c r="G2650" s="8" t="s">
        <v>108</v>
      </c>
      <c r="H2650" s="6" t="s">
        <v>27</v>
      </c>
      <c r="I2650" s="6" t="s">
        <v>12239</v>
      </c>
      <c r="J2650" s="6" t="s">
        <v>1461</v>
      </c>
      <c r="K2650" s="8">
        <v>2021.0</v>
      </c>
      <c r="L2650" s="21" t="s">
        <v>30</v>
      </c>
      <c r="M2650" s="6"/>
      <c r="N2650" s="3"/>
      <c r="O2650" s="6"/>
      <c r="P2650" s="6"/>
      <c r="Q2650" s="6"/>
      <c r="R2650" s="6"/>
    </row>
    <row r="2651" ht="15.75" customHeight="1">
      <c r="A2651" s="6" t="s">
        <v>12240</v>
      </c>
      <c r="B2651" s="6" t="s">
        <v>12241</v>
      </c>
      <c r="C2651" s="6"/>
      <c r="D2651" s="6"/>
      <c r="E2651" s="6" t="s">
        <v>12242</v>
      </c>
      <c r="F2651" s="7" t="s">
        <v>12243</v>
      </c>
      <c r="G2651" s="8" t="s">
        <v>108</v>
      </c>
      <c r="H2651" s="6" t="s">
        <v>27</v>
      </c>
      <c r="I2651" s="6" t="s">
        <v>12244</v>
      </c>
      <c r="J2651" s="6" t="s">
        <v>29</v>
      </c>
      <c r="K2651" s="8">
        <v>2023.0</v>
      </c>
      <c r="L2651" s="7" t="s">
        <v>30</v>
      </c>
      <c r="M2651" s="6"/>
      <c r="N2651" s="6"/>
      <c r="O2651" s="3"/>
      <c r="P2651" s="3"/>
      <c r="Q2651" s="6"/>
      <c r="R2651" s="6"/>
    </row>
    <row r="2652" ht="15.75" customHeight="1">
      <c r="A2652" s="6" t="s">
        <v>12245</v>
      </c>
      <c r="B2652" s="6" t="s">
        <v>12246</v>
      </c>
      <c r="C2652" s="6"/>
      <c r="D2652" s="6"/>
      <c r="E2652" s="6" t="s">
        <v>12247</v>
      </c>
      <c r="F2652" s="7" t="s">
        <v>1422</v>
      </c>
      <c r="G2652" s="8" t="s">
        <v>48</v>
      </c>
      <c r="H2652" s="6" t="s">
        <v>27</v>
      </c>
      <c r="I2652" s="6" t="s">
        <v>12248</v>
      </c>
      <c r="J2652" s="6"/>
      <c r="K2652" s="8">
        <v>2012.0</v>
      </c>
      <c r="L2652" s="7" t="s">
        <v>30</v>
      </c>
      <c r="M2652" s="6"/>
      <c r="N2652" s="6"/>
      <c r="O2652" s="6"/>
      <c r="P2652" s="6"/>
      <c r="Q2652" s="6"/>
      <c r="R2652" s="6"/>
    </row>
    <row r="2653" ht="15.75" customHeight="1">
      <c r="A2653" s="4" t="s">
        <v>12249</v>
      </c>
      <c r="B2653" s="4" t="s">
        <v>12250</v>
      </c>
      <c r="C2653" s="4" t="s">
        <v>12251</v>
      </c>
      <c r="D2653" s="4" t="s">
        <v>12252</v>
      </c>
      <c r="E2653" s="4" t="s">
        <v>12253</v>
      </c>
      <c r="F2653" s="5" t="str">
        <f>HYPERLINK("http://dx.doi.org/10.1007/s11920-013-0431-y","http://dx.doi.org/10.1007/s11920-013-0431-y")</f>
        <v>http://dx.doi.org/10.1007/s11920-013-0431-y</v>
      </c>
      <c r="G2653" s="3"/>
      <c r="H2653" s="3"/>
      <c r="I2653" s="3"/>
      <c r="J2653" s="3"/>
      <c r="K2653" s="3"/>
      <c r="L2653" s="3"/>
      <c r="M2653" s="3"/>
      <c r="N2653" s="3"/>
      <c r="O2653" s="3"/>
      <c r="P2653" s="3"/>
      <c r="Q2653" s="3"/>
      <c r="R2653" s="3"/>
    </row>
    <row r="2654" ht="15.75" customHeight="1">
      <c r="A2654" s="6" t="s">
        <v>12254</v>
      </c>
      <c r="B2654" s="6" t="s">
        <v>12255</v>
      </c>
      <c r="C2654" s="6"/>
      <c r="D2654" s="6"/>
      <c r="E2654" s="6" t="s">
        <v>12256</v>
      </c>
      <c r="F2654" s="7" t="s">
        <v>12257</v>
      </c>
      <c r="G2654" s="8" t="s">
        <v>108</v>
      </c>
      <c r="H2654" s="6" t="s">
        <v>27</v>
      </c>
      <c r="I2654" s="6" t="s">
        <v>12258</v>
      </c>
      <c r="J2654" s="6" t="s">
        <v>29</v>
      </c>
      <c r="K2654" s="8">
        <v>2020.0</v>
      </c>
      <c r="L2654" s="7" t="s">
        <v>30</v>
      </c>
      <c r="M2654" s="6"/>
      <c r="N2654" s="3"/>
      <c r="O2654" s="6"/>
      <c r="P2654" s="6"/>
      <c r="Q2654" s="6"/>
      <c r="R2654" s="3"/>
    </row>
    <row r="2655" ht="15.75" customHeight="1">
      <c r="A2655" s="6" t="s">
        <v>12259</v>
      </c>
      <c r="B2655" s="6" t="s">
        <v>12260</v>
      </c>
      <c r="C2655" s="6"/>
      <c r="D2655" s="6"/>
      <c r="E2655" s="6" t="s">
        <v>12261</v>
      </c>
      <c r="F2655" s="7" t="s">
        <v>12262</v>
      </c>
      <c r="G2655" s="8" t="s">
        <v>108</v>
      </c>
      <c r="H2655" s="6" t="s">
        <v>27</v>
      </c>
      <c r="I2655" s="6" t="s">
        <v>12263</v>
      </c>
      <c r="J2655" s="6" t="s">
        <v>488</v>
      </c>
      <c r="K2655" s="8">
        <v>2003.0</v>
      </c>
      <c r="L2655" s="7" t="s">
        <v>30</v>
      </c>
      <c r="M2655" s="3"/>
      <c r="N2655" s="3"/>
      <c r="O2655" s="3"/>
      <c r="P2655" s="3"/>
      <c r="Q2655" s="3"/>
      <c r="R2655" s="3"/>
    </row>
    <row r="2656" ht="15.75" customHeight="1">
      <c r="A2656" s="6" t="s">
        <v>12264</v>
      </c>
      <c r="B2656" s="6" t="s">
        <v>12265</v>
      </c>
      <c r="C2656" s="6"/>
      <c r="D2656" s="6"/>
      <c r="E2656" s="6" t="s">
        <v>12266</v>
      </c>
      <c r="F2656" s="3"/>
      <c r="G2656" s="8" t="s">
        <v>48</v>
      </c>
      <c r="H2656" s="6" t="s">
        <v>27</v>
      </c>
      <c r="I2656" s="6" t="s">
        <v>12267</v>
      </c>
      <c r="J2656" s="6" t="s">
        <v>341</v>
      </c>
      <c r="K2656" s="8">
        <v>2020.0</v>
      </c>
      <c r="L2656" s="7" t="s">
        <v>30</v>
      </c>
      <c r="M2656" s="6"/>
      <c r="N2656" s="6"/>
      <c r="O2656" s="6"/>
      <c r="P2656" s="6"/>
      <c r="Q2656" s="3"/>
      <c r="R2656" s="6"/>
    </row>
    <row r="2657" ht="15.75" customHeight="1">
      <c r="A2657" s="4" t="s">
        <v>12268</v>
      </c>
      <c r="B2657" s="4" t="s">
        <v>12269</v>
      </c>
      <c r="C2657" s="3"/>
      <c r="D2657" s="3"/>
      <c r="E2657" s="4" t="s">
        <v>33</v>
      </c>
      <c r="F2657" s="9" t="str">
        <f>"https://doi.org/"&amp;M2657</f>
        <v>https://doi.org/10.1093/oxfordjournals.bja.a013435</v>
      </c>
      <c r="G2657" s="10" t="s">
        <v>48</v>
      </c>
      <c r="H2657" s="10" t="s">
        <v>35</v>
      </c>
      <c r="I2657" s="4" t="s">
        <v>12270</v>
      </c>
      <c r="J2657" s="4" t="s">
        <v>33</v>
      </c>
      <c r="K2657" s="10">
        <v>2000.0</v>
      </c>
      <c r="L2657" s="3" t="s">
        <v>33</v>
      </c>
      <c r="M2657" s="4" t="s">
        <v>12271</v>
      </c>
      <c r="N2657" s="3"/>
      <c r="O2657" s="3"/>
      <c r="P2657" s="3"/>
      <c r="Q2657" s="3"/>
      <c r="R2657" s="3"/>
    </row>
    <row r="2658" ht="15.75" customHeight="1">
      <c r="A2658" s="4" t="s">
        <v>12272</v>
      </c>
      <c r="B2658" s="4" t="s">
        <v>12273</v>
      </c>
      <c r="C2658" s="3"/>
      <c r="D2658" s="3"/>
      <c r="E2658" s="4" t="s">
        <v>12274</v>
      </c>
      <c r="F2658" s="9" t="s">
        <v>12275</v>
      </c>
      <c r="G2658" s="4" t="s">
        <v>260</v>
      </c>
      <c r="H2658" s="4" t="s">
        <v>261</v>
      </c>
      <c r="I2658" s="4" t="s">
        <v>7371</v>
      </c>
      <c r="J2658" s="4" t="s">
        <v>149</v>
      </c>
      <c r="K2658" s="10">
        <v>1999.0</v>
      </c>
      <c r="L2658" s="3"/>
      <c r="M2658" s="4" t="s">
        <v>263</v>
      </c>
      <c r="N2658" s="3"/>
      <c r="O2658" s="3"/>
      <c r="P2658" s="4" t="s">
        <v>8</v>
      </c>
      <c r="Q2658" s="4" t="s">
        <v>264</v>
      </c>
      <c r="R2658" s="3"/>
    </row>
    <row r="2659" ht="15.75" customHeight="1">
      <c r="A2659" s="6" t="s">
        <v>12276</v>
      </c>
      <c r="B2659" s="6" t="s">
        <v>12277</v>
      </c>
      <c r="C2659" s="6"/>
      <c r="D2659" s="6"/>
      <c r="E2659" s="6" t="s">
        <v>12278</v>
      </c>
      <c r="F2659" s="7" t="s">
        <v>12279</v>
      </c>
      <c r="G2659" s="8" t="s">
        <v>108</v>
      </c>
      <c r="H2659" s="6" t="s">
        <v>27</v>
      </c>
      <c r="I2659" s="6" t="s">
        <v>12280</v>
      </c>
      <c r="J2659" s="6" t="s">
        <v>29</v>
      </c>
      <c r="K2659" s="8">
        <v>1992.0</v>
      </c>
      <c r="L2659" s="7" t="s">
        <v>30</v>
      </c>
      <c r="M2659" s="3"/>
      <c r="N2659" s="3"/>
      <c r="O2659" s="3"/>
      <c r="P2659" s="3"/>
      <c r="Q2659" s="3"/>
      <c r="R2659" s="3"/>
    </row>
    <row r="2660" ht="15.75" customHeight="1">
      <c r="A2660" s="4" t="s">
        <v>12281</v>
      </c>
      <c r="B2660" s="4" t="s">
        <v>12282</v>
      </c>
      <c r="C2660" s="4" t="s">
        <v>12283</v>
      </c>
      <c r="D2660" s="3" t="s">
        <v>425</v>
      </c>
      <c r="E2660" s="4" t="s">
        <v>12284</v>
      </c>
      <c r="F2660" s="5" t="str">
        <f>HYPERLINK("http://dx.doi.org/10.1177/00221678211041836","http://dx.doi.org/10.1177/00221678211041836")</f>
        <v>http://dx.doi.org/10.1177/00221678211041836</v>
      </c>
      <c r="G2660" s="3"/>
      <c r="H2660" s="3"/>
      <c r="I2660" s="3"/>
      <c r="J2660" s="3"/>
      <c r="K2660" s="3"/>
      <c r="L2660" s="3"/>
      <c r="M2660" s="3"/>
      <c r="N2660" s="3"/>
      <c r="O2660" s="3"/>
      <c r="P2660" s="3"/>
      <c r="Q2660" s="3"/>
      <c r="R2660" s="3"/>
    </row>
    <row r="2661" ht="15.75" customHeight="1">
      <c r="A2661" s="4" t="s">
        <v>12285</v>
      </c>
      <c r="B2661" s="4" t="s">
        <v>12286</v>
      </c>
      <c r="C2661" s="3"/>
      <c r="D2661" s="3"/>
      <c r="E2661" s="4" t="s">
        <v>33</v>
      </c>
      <c r="F2661" s="9" t="str">
        <f>"https://doi.org/"&amp;M2661</f>
        <v>https://doi.org/10.15171/ijhpm.2013.24</v>
      </c>
      <c r="G2661" s="10" t="s">
        <v>34</v>
      </c>
      <c r="H2661" s="10" t="s">
        <v>35</v>
      </c>
      <c r="I2661" s="4" t="s">
        <v>12287</v>
      </c>
      <c r="J2661" s="4" t="s">
        <v>33</v>
      </c>
      <c r="K2661" s="10">
        <v>2013.0</v>
      </c>
      <c r="L2661" s="4" t="s">
        <v>12288</v>
      </c>
      <c r="M2661" s="4" t="s">
        <v>12289</v>
      </c>
      <c r="N2661" s="3"/>
      <c r="O2661" s="3"/>
      <c r="P2661" s="3"/>
      <c r="Q2661" s="3"/>
      <c r="R2661" s="3"/>
    </row>
    <row r="2662" ht="15.75" customHeight="1">
      <c r="A2662" s="4" t="s">
        <v>12290</v>
      </c>
      <c r="B2662" s="4" t="s">
        <v>12291</v>
      </c>
      <c r="C2662" s="3"/>
      <c r="D2662" s="3"/>
      <c r="E2662" s="4" t="s">
        <v>12292</v>
      </c>
      <c r="F2662" s="9" t="s">
        <v>12293</v>
      </c>
      <c r="G2662" s="4" t="s">
        <v>41</v>
      </c>
      <c r="H2662" s="4" t="s">
        <v>261</v>
      </c>
      <c r="I2662" s="4" t="s">
        <v>7477</v>
      </c>
      <c r="J2662" s="4" t="s">
        <v>341</v>
      </c>
      <c r="K2662" s="10">
        <v>2006.0</v>
      </c>
      <c r="L2662" s="3"/>
      <c r="M2662" s="4" t="s">
        <v>263</v>
      </c>
      <c r="N2662" s="3"/>
      <c r="O2662" s="3"/>
      <c r="P2662" s="4" t="s">
        <v>8</v>
      </c>
      <c r="Q2662" s="18" t="s">
        <v>539</v>
      </c>
      <c r="R2662" s="3"/>
    </row>
    <row r="2663" ht="15.75" customHeight="1">
      <c r="A2663" s="6" t="s">
        <v>12294</v>
      </c>
      <c r="B2663" s="6" t="s">
        <v>12295</v>
      </c>
      <c r="C2663" s="6"/>
      <c r="D2663" s="6"/>
      <c r="E2663" s="6" t="s">
        <v>12296</v>
      </c>
      <c r="F2663" s="7" t="s">
        <v>12297</v>
      </c>
      <c r="G2663" s="8" t="s">
        <v>108</v>
      </c>
      <c r="H2663" s="6" t="s">
        <v>27</v>
      </c>
      <c r="I2663" s="6" t="s">
        <v>12298</v>
      </c>
      <c r="J2663" s="6" t="s">
        <v>341</v>
      </c>
      <c r="K2663" s="8">
        <v>2006.0</v>
      </c>
      <c r="L2663" s="7" t="s">
        <v>30</v>
      </c>
      <c r="M2663" s="6"/>
      <c r="N2663" s="6"/>
      <c r="O2663" s="6"/>
      <c r="P2663" s="3"/>
      <c r="Q2663" s="3"/>
      <c r="R2663" s="3"/>
    </row>
    <row r="2664" ht="15.75" customHeight="1">
      <c r="A2664" s="6" t="s">
        <v>12299</v>
      </c>
      <c r="B2664" s="6" t="s">
        <v>12300</v>
      </c>
      <c r="C2664" s="6"/>
      <c r="D2664" s="6"/>
      <c r="E2664" s="6" t="s">
        <v>12301</v>
      </c>
      <c r="F2664" s="7" t="s">
        <v>12302</v>
      </c>
      <c r="G2664" s="8" t="s">
        <v>108</v>
      </c>
      <c r="H2664" s="6" t="s">
        <v>27</v>
      </c>
      <c r="I2664" s="6" t="s">
        <v>12303</v>
      </c>
      <c r="J2664" s="6" t="s">
        <v>29</v>
      </c>
      <c r="K2664" s="8">
        <v>2005.0</v>
      </c>
      <c r="L2664" s="7" t="s">
        <v>30</v>
      </c>
      <c r="M2664" s="6"/>
      <c r="N2664" s="3"/>
      <c r="O2664" s="3"/>
      <c r="P2664" s="6"/>
      <c r="Q2664" s="3"/>
      <c r="R2664" s="3"/>
    </row>
    <row r="2665" ht="15.75" customHeight="1">
      <c r="A2665" s="6" t="s">
        <v>12304</v>
      </c>
      <c r="B2665" s="6" t="s">
        <v>12305</v>
      </c>
      <c r="C2665" s="6"/>
      <c r="D2665" s="6"/>
      <c r="E2665" s="6" t="s">
        <v>12306</v>
      </c>
      <c r="F2665" s="7" t="s">
        <v>12307</v>
      </c>
      <c r="G2665" s="8" t="s">
        <v>108</v>
      </c>
      <c r="H2665" s="6" t="s">
        <v>27</v>
      </c>
      <c r="I2665" s="6" t="s">
        <v>12308</v>
      </c>
      <c r="J2665" s="6"/>
      <c r="K2665" s="8">
        <v>2019.0</v>
      </c>
      <c r="L2665" s="13" t="s">
        <v>30</v>
      </c>
      <c r="M2665" s="3"/>
      <c r="N2665" s="3"/>
      <c r="O2665" s="3"/>
      <c r="P2665" s="3"/>
      <c r="Q2665" s="3"/>
      <c r="R2665" s="3"/>
    </row>
    <row r="2666" ht="15.75" customHeight="1">
      <c r="A2666" s="4" t="s">
        <v>12309</v>
      </c>
      <c r="B2666" s="4" t="s">
        <v>12310</v>
      </c>
      <c r="C2666" s="3"/>
      <c r="D2666" s="3"/>
      <c r="E2666" s="4" t="s">
        <v>12311</v>
      </c>
      <c r="F2666" s="9" t="s">
        <v>12312</v>
      </c>
      <c r="G2666" s="4" t="s">
        <v>260</v>
      </c>
      <c r="H2666" s="4" t="s">
        <v>261</v>
      </c>
      <c r="I2666" s="4" t="s">
        <v>3622</v>
      </c>
      <c r="J2666" s="4" t="s">
        <v>295</v>
      </c>
      <c r="K2666" s="10">
        <v>2007.0</v>
      </c>
      <c r="L2666" s="3"/>
      <c r="M2666" s="4" t="s">
        <v>263</v>
      </c>
      <c r="N2666" s="3"/>
      <c r="O2666" s="3"/>
      <c r="P2666" s="4" t="s">
        <v>8</v>
      </c>
      <c r="Q2666" s="4" t="s">
        <v>1952</v>
      </c>
      <c r="R2666" s="3"/>
    </row>
    <row r="2667" ht="15.75" customHeight="1">
      <c r="A2667" s="6" t="s">
        <v>12313</v>
      </c>
      <c r="B2667" s="6" t="s">
        <v>12314</v>
      </c>
      <c r="C2667" s="6"/>
      <c r="D2667" s="6"/>
      <c r="E2667" s="6" t="s">
        <v>12315</v>
      </c>
      <c r="F2667" s="7" t="s">
        <v>12316</v>
      </c>
      <c r="G2667" s="8" t="s">
        <v>108</v>
      </c>
      <c r="H2667" s="6" t="s">
        <v>27</v>
      </c>
      <c r="I2667" s="6" t="s">
        <v>12317</v>
      </c>
      <c r="J2667" s="6" t="s">
        <v>29</v>
      </c>
      <c r="K2667" s="8">
        <v>2020.0</v>
      </c>
      <c r="L2667" s="7" t="s">
        <v>30</v>
      </c>
      <c r="M2667" s="6"/>
      <c r="N2667" s="6"/>
      <c r="O2667" s="3"/>
      <c r="P2667" s="3"/>
      <c r="Q2667" s="3"/>
      <c r="R2667" s="3"/>
    </row>
    <row r="2668" ht="15.75" customHeight="1">
      <c r="A2668" s="6" t="s">
        <v>12318</v>
      </c>
      <c r="B2668" s="6" t="s">
        <v>12319</v>
      </c>
      <c r="C2668" s="6"/>
      <c r="D2668" s="6"/>
      <c r="E2668" s="6" t="s">
        <v>12320</v>
      </c>
      <c r="F2668" s="7" t="s">
        <v>12321</v>
      </c>
      <c r="G2668" s="8" t="s">
        <v>108</v>
      </c>
      <c r="H2668" s="6" t="s">
        <v>27</v>
      </c>
      <c r="I2668" s="6" t="s">
        <v>12322</v>
      </c>
      <c r="J2668" s="6" t="s">
        <v>29</v>
      </c>
      <c r="K2668" s="8">
        <v>2020.0</v>
      </c>
      <c r="L2668" s="7" t="s">
        <v>30</v>
      </c>
      <c r="M2668" s="6"/>
      <c r="N2668" s="3"/>
      <c r="O2668" s="6"/>
      <c r="P2668" s="3"/>
      <c r="Q2668" s="6"/>
      <c r="R2668" s="6"/>
    </row>
    <row r="2669" ht="15.75" customHeight="1">
      <c r="A2669" s="6" t="s">
        <v>12323</v>
      </c>
      <c r="B2669" s="6" t="s">
        <v>12324</v>
      </c>
      <c r="C2669" s="6"/>
      <c r="D2669" s="6"/>
      <c r="E2669" s="6" t="s">
        <v>12325</v>
      </c>
      <c r="F2669" s="7" t="s">
        <v>12326</v>
      </c>
      <c r="G2669" s="8" t="s">
        <v>108</v>
      </c>
      <c r="H2669" s="6" t="s">
        <v>27</v>
      </c>
      <c r="I2669" s="6" t="s">
        <v>12327</v>
      </c>
      <c r="J2669" s="3"/>
      <c r="K2669" s="8">
        <v>2022.0</v>
      </c>
      <c r="L2669" s="13" t="s">
        <v>30</v>
      </c>
      <c r="M2669" s="6"/>
      <c r="N2669" s="6"/>
      <c r="O2669" s="6"/>
      <c r="P2669" s="3"/>
      <c r="Q2669" s="6"/>
      <c r="R2669" s="3"/>
    </row>
    <row r="2670" ht="15.75" customHeight="1">
      <c r="A2670" s="6" t="s">
        <v>12328</v>
      </c>
      <c r="B2670" s="6" t="s">
        <v>12329</v>
      </c>
      <c r="C2670" s="6"/>
      <c r="D2670" s="6"/>
      <c r="E2670" s="6" t="s">
        <v>12330</v>
      </c>
      <c r="F2670" s="7" t="s">
        <v>12331</v>
      </c>
      <c r="G2670" s="8" t="s">
        <v>108</v>
      </c>
      <c r="H2670" s="6" t="s">
        <v>27</v>
      </c>
      <c r="I2670" s="6" t="s">
        <v>12332</v>
      </c>
      <c r="J2670" s="6" t="s">
        <v>149</v>
      </c>
      <c r="K2670" s="8">
        <v>2021.0</v>
      </c>
      <c r="L2670" s="7" t="s">
        <v>30</v>
      </c>
      <c r="M2670" s="14"/>
      <c r="N2670" s="6"/>
      <c r="O2670" s="6"/>
      <c r="P2670" s="6"/>
      <c r="Q2670" s="3"/>
      <c r="R2670" s="3"/>
    </row>
    <row r="2671" ht="15.75" customHeight="1">
      <c r="A2671" s="6" t="s">
        <v>12333</v>
      </c>
      <c r="B2671" s="6" t="s">
        <v>12334</v>
      </c>
      <c r="C2671" s="6"/>
      <c r="D2671" s="6"/>
      <c r="E2671" s="6" t="s">
        <v>12335</v>
      </c>
      <c r="F2671" s="7" t="s">
        <v>12336</v>
      </c>
      <c r="G2671" s="8" t="s">
        <v>41</v>
      </c>
      <c r="H2671" s="6" t="s">
        <v>27</v>
      </c>
      <c r="I2671" s="6" t="s">
        <v>12337</v>
      </c>
      <c r="J2671" s="6" t="s">
        <v>488</v>
      </c>
      <c r="K2671" s="8">
        <v>2000.0</v>
      </c>
      <c r="L2671" s="7" t="s">
        <v>30</v>
      </c>
      <c r="M2671" s="6"/>
      <c r="N2671" s="3"/>
      <c r="O2671" s="3"/>
      <c r="P2671" s="3"/>
      <c r="Q2671" s="3"/>
      <c r="R2671" s="6"/>
    </row>
    <row r="2672" ht="15.75" customHeight="1">
      <c r="A2672" s="4" t="s">
        <v>12338</v>
      </c>
      <c r="B2672" s="4" t="s">
        <v>12339</v>
      </c>
      <c r="C2672" s="4" t="s">
        <v>12340</v>
      </c>
      <c r="D2672" s="4" t="s">
        <v>12341</v>
      </c>
      <c r="E2672" s="4" t="s">
        <v>12342</v>
      </c>
      <c r="F2672" s="5" t="str">
        <f>HYPERLINK("http://dx.doi.org/10.1016/j.drugalcdep.2005.03.011","http://dx.doi.org/10.1016/j.drugalcdep.2005.03.011")</f>
        <v>http://dx.doi.org/10.1016/j.drugalcdep.2005.03.011</v>
      </c>
      <c r="G2672" s="3"/>
      <c r="H2672" s="3"/>
      <c r="I2672" s="3"/>
      <c r="J2672" s="3"/>
      <c r="K2672" s="3"/>
      <c r="L2672" s="3"/>
      <c r="M2672" s="3"/>
      <c r="N2672" s="3"/>
      <c r="O2672" s="3"/>
      <c r="P2672" s="3"/>
      <c r="Q2672" s="3"/>
      <c r="R2672" s="3"/>
    </row>
    <row r="2673" ht="15.75" customHeight="1">
      <c r="A2673" s="6" t="s">
        <v>12343</v>
      </c>
      <c r="B2673" s="6" t="s">
        <v>12344</v>
      </c>
      <c r="C2673" s="6"/>
      <c r="D2673" s="6"/>
      <c r="E2673" s="6" t="s">
        <v>12345</v>
      </c>
      <c r="F2673" s="7" t="s">
        <v>12346</v>
      </c>
      <c r="G2673" s="8" t="s">
        <v>26</v>
      </c>
      <c r="H2673" s="6" t="s">
        <v>27</v>
      </c>
      <c r="I2673" s="6" t="s">
        <v>12347</v>
      </c>
      <c r="J2673" s="3"/>
      <c r="K2673" s="8">
        <v>1976.0</v>
      </c>
      <c r="L2673" s="7" t="s">
        <v>30</v>
      </c>
      <c r="M2673" s="3"/>
      <c r="N2673" s="3"/>
      <c r="O2673" s="3"/>
      <c r="P2673" s="3"/>
      <c r="Q2673" s="6"/>
      <c r="R2673" s="6"/>
    </row>
    <row r="2674" ht="15.75" customHeight="1">
      <c r="A2674" s="6" t="s">
        <v>12348</v>
      </c>
      <c r="B2674" s="6" t="s">
        <v>12349</v>
      </c>
      <c r="C2674" s="6"/>
      <c r="D2674" s="6"/>
      <c r="E2674" s="6" t="s">
        <v>12350</v>
      </c>
      <c r="F2674" s="7" t="s">
        <v>12351</v>
      </c>
      <c r="G2674" s="8" t="s">
        <v>48</v>
      </c>
      <c r="H2674" s="6" t="s">
        <v>27</v>
      </c>
      <c r="I2674" s="6" t="s">
        <v>12352</v>
      </c>
      <c r="J2674" s="6" t="s">
        <v>149</v>
      </c>
      <c r="K2674" s="8">
        <v>2016.0</v>
      </c>
      <c r="L2674" s="7" t="s">
        <v>30</v>
      </c>
      <c r="M2674" s="6"/>
      <c r="N2674" s="6"/>
      <c r="O2674" s="6"/>
      <c r="P2674" s="6"/>
      <c r="Q2674" s="14"/>
      <c r="R2674" s="3"/>
    </row>
    <row r="2675" ht="15.75" customHeight="1">
      <c r="A2675" s="4" t="s">
        <v>12353</v>
      </c>
      <c r="B2675" s="4" t="s">
        <v>12354</v>
      </c>
      <c r="C2675" s="3"/>
      <c r="D2675" s="3"/>
      <c r="E2675" s="10" t="s">
        <v>33</v>
      </c>
      <c r="F2675" s="9" t="str">
        <f>"https://doi.org/"&amp;M2675</f>
        <v>https://doi.org/10.3109/00952999709001687</v>
      </c>
      <c r="G2675" s="10" t="s">
        <v>41</v>
      </c>
      <c r="H2675" s="10" t="s">
        <v>35</v>
      </c>
      <c r="I2675" s="4" t="s">
        <v>12355</v>
      </c>
      <c r="J2675" s="10" t="s">
        <v>33</v>
      </c>
      <c r="K2675" s="10">
        <v>1997.0</v>
      </c>
      <c r="L2675" s="4" t="s">
        <v>33</v>
      </c>
      <c r="M2675" s="4" t="s">
        <v>12356</v>
      </c>
      <c r="N2675" s="11"/>
      <c r="O2675" s="3"/>
      <c r="P2675" s="3"/>
      <c r="Q2675" s="12"/>
      <c r="R2675" s="3"/>
    </row>
    <row r="2676" ht="15.75" customHeight="1">
      <c r="A2676" s="4" t="s">
        <v>12357</v>
      </c>
      <c r="B2676" s="4" t="s">
        <v>12358</v>
      </c>
      <c r="C2676" s="3"/>
      <c r="D2676" s="3"/>
      <c r="E2676" s="4" t="s">
        <v>12359</v>
      </c>
      <c r="F2676" s="9" t="s">
        <v>12360</v>
      </c>
      <c r="G2676" s="4" t="s">
        <v>260</v>
      </c>
      <c r="H2676" s="4" t="s">
        <v>261</v>
      </c>
      <c r="I2676" s="4" t="s">
        <v>262</v>
      </c>
      <c r="J2676" s="4" t="s">
        <v>149</v>
      </c>
      <c r="K2676" s="10">
        <v>2007.0</v>
      </c>
      <c r="L2676" s="3"/>
      <c r="M2676" s="4" t="s">
        <v>263</v>
      </c>
      <c r="N2676" s="3"/>
      <c r="O2676" s="3"/>
      <c r="P2676" s="4" t="s">
        <v>8</v>
      </c>
      <c r="Q2676" s="4" t="s">
        <v>264</v>
      </c>
      <c r="R2676" s="3"/>
    </row>
    <row r="2677" ht="15.75" customHeight="1">
      <c r="A2677" s="6" t="s">
        <v>12361</v>
      </c>
      <c r="B2677" s="6" t="s">
        <v>12362</v>
      </c>
      <c r="C2677" s="6"/>
      <c r="D2677" s="6"/>
      <c r="E2677" s="6" t="s">
        <v>12363</v>
      </c>
      <c r="F2677" s="3"/>
      <c r="G2677" s="8" t="s">
        <v>108</v>
      </c>
      <c r="H2677" s="6" t="s">
        <v>27</v>
      </c>
      <c r="I2677" s="6" t="s">
        <v>12364</v>
      </c>
      <c r="J2677" s="6"/>
      <c r="K2677" s="8">
        <v>2013.0</v>
      </c>
      <c r="L2677" s="7" t="s">
        <v>30</v>
      </c>
      <c r="M2677" s="3"/>
      <c r="N2677" s="3"/>
      <c r="O2677" s="3"/>
      <c r="P2677" s="3"/>
      <c r="Q2677" s="3"/>
      <c r="R2677" s="3"/>
    </row>
    <row r="2678" ht="15.75" customHeight="1">
      <c r="A2678" s="4" t="s">
        <v>12365</v>
      </c>
      <c r="B2678" s="4" t="s">
        <v>12366</v>
      </c>
      <c r="C2678" s="3"/>
      <c r="D2678" s="3"/>
      <c r="E2678" s="4" t="s">
        <v>33</v>
      </c>
      <c r="F2678" s="9" t="str">
        <f>"https://doi.org/"&amp;M2678</f>
        <v>https://doi.org/10.1080/10826084.2020.1781176</v>
      </c>
      <c r="G2678" s="10" t="s">
        <v>83</v>
      </c>
      <c r="H2678" s="10" t="s">
        <v>35</v>
      </c>
      <c r="I2678" s="4" t="s">
        <v>3557</v>
      </c>
      <c r="J2678" s="10" t="s">
        <v>33</v>
      </c>
      <c r="K2678" s="10">
        <v>2020.0</v>
      </c>
      <c r="L2678" s="3"/>
      <c r="M2678" s="4" t="s">
        <v>12367</v>
      </c>
      <c r="N2678" s="3"/>
      <c r="O2678" s="3"/>
      <c r="P2678" s="3"/>
      <c r="Q2678" s="3"/>
      <c r="R2678" s="3"/>
    </row>
    <row r="2679" ht="15.75" customHeight="1">
      <c r="A2679" s="6" t="s">
        <v>12368</v>
      </c>
      <c r="B2679" s="6" t="s">
        <v>12369</v>
      </c>
      <c r="C2679" s="6"/>
      <c r="D2679" s="6"/>
      <c r="E2679" s="6" t="s">
        <v>12370</v>
      </c>
      <c r="F2679" s="7" t="s">
        <v>12371</v>
      </c>
      <c r="G2679" s="8" t="s">
        <v>108</v>
      </c>
      <c r="H2679" s="6" t="s">
        <v>27</v>
      </c>
      <c r="I2679" s="6" t="s">
        <v>11728</v>
      </c>
      <c r="J2679" s="6"/>
      <c r="K2679" s="8">
        <v>2019.0</v>
      </c>
      <c r="L2679" s="13" t="s">
        <v>30</v>
      </c>
      <c r="M2679" s="3"/>
      <c r="N2679" s="3"/>
      <c r="O2679" s="3"/>
      <c r="P2679" s="3"/>
      <c r="Q2679" s="3"/>
      <c r="R2679" s="3"/>
    </row>
    <row r="2680" ht="15.75" customHeight="1">
      <c r="A2680" s="6" t="s">
        <v>12372</v>
      </c>
      <c r="B2680" s="6" t="s">
        <v>12373</v>
      </c>
      <c r="C2680" s="6"/>
      <c r="D2680" s="6"/>
      <c r="E2680" s="6" t="s">
        <v>12374</v>
      </c>
      <c r="F2680" s="7" t="s">
        <v>12375</v>
      </c>
      <c r="G2680" s="8" t="s">
        <v>108</v>
      </c>
      <c r="H2680" s="6" t="s">
        <v>27</v>
      </c>
      <c r="I2680" s="6" t="s">
        <v>12376</v>
      </c>
      <c r="J2680" s="6" t="s">
        <v>231</v>
      </c>
      <c r="K2680" s="8">
        <v>1999.0</v>
      </c>
      <c r="L2680" s="7" t="s">
        <v>30</v>
      </c>
      <c r="M2680" s="3"/>
      <c r="N2680" s="3"/>
      <c r="O2680" s="3"/>
      <c r="P2680" s="3"/>
      <c r="Q2680" s="3"/>
      <c r="R2680" s="3"/>
    </row>
    <row r="2681" ht="15.75" customHeight="1">
      <c r="A2681" s="6" t="s">
        <v>12377</v>
      </c>
      <c r="B2681" s="6" t="s">
        <v>12378</v>
      </c>
      <c r="C2681" s="6"/>
      <c r="D2681" s="6"/>
      <c r="E2681" s="6" t="s">
        <v>12379</v>
      </c>
      <c r="F2681" s="7" t="s">
        <v>12380</v>
      </c>
      <c r="G2681" s="8" t="s">
        <v>108</v>
      </c>
      <c r="H2681" s="6" t="s">
        <v>27</v>
      </c>
      <c r="I2681" s="6" t="s">
        <v>12381</v>
      </c>
      <c r="J2681" s="6" t="s">
        <v>149</v>
      </c>
      <c r="K2681" s="8">
        <v>2020.0</v>
      </c>
      <c r="L2681" s="7" t="s">
        <v>30</v>
      </c>
      <c r="M2681" s="6"/>
      <c r="N2681" s="6"/>
      <c r="O2681" s="6"/>
      <c r="P2681" s="3"/>
      <c r="Q2681" s="3"/>
      <c r="R2681" s="3"/>
    </row>
    <row r="2682" ht="15.75" customHeight="1">
      <c r="A2682" s="6" t="s">
        <v>12382</v>
      </c>
      <c r="B2682" s="6" t="s">
        <v>12383</v>
      </c>
      <c r="C2682" s="6"/>
      <c r="D2682" s="6"/>
      <c r="E2682" s="6" t="s">
        <v>12384</v>
      </c>
      <c r="F2682" s="7" t="s">
        <v>4466</v>
      </c>
      <c r="G2682" s="8" t="s">
        <v>48</v>
      </c>
      <c r="H2682" s="6" t="s">
        <v>27</v>
      </c>
      <c r="I2682" s="6" t="s">
        <v>12385</v>
      </c>
      <c r="J2682" s="6" t="s">
        <v>149</v>
      </c>
      <c r="K2682" s="8">
        <v>2020.0</v>
      </c>
      <c r="L2682" s="7" t="s">
        <v>30</v>
      </c>
      <c r="M2682" s="14"/>
      <c r="N2682" s="3"/>
      <c r="O2682" s="6"/>
      <c r="P2682" s="6"/>
      <c r="Q2682" s="6"/>
      <c r="R2682" s="3"/>
    </row>
    <row r="2683" ht="15.75" customHeight="1">
      <c r="A2683" s="6" t="s">
        <v>12386</v>
      </c>
      <c r="B2683" s="6" t="s">
        <v>12387</v>
      </c>
      <c r="C2683" s="6"/>
      <c r="D2683" s="6"/>
      <c r="E2683" s="6" t="s">
        <v>12388</v>
      </c>
      <c r="F2683" s="7" t="s">
        <v>12389</v>
      </c>
      <c r="G2683" s="8" t="s">
        <v>108</v>
      </c>
      <c r="H2683" s="6" t="s">
        <v>27</v>
      </c>
      <c r="I2683" s="6" t="s">
        <v>12390</v>
      </c>
      <c r="J2683" s="6" t="s">
        <v>149</v>
      </c>
      <c r="K2683" s="8">
        <v>2021.0</v>
      </c>
      <c r="L2683" s="13" t="s">
        <v>30</v>
      </c>
      <c r="M2683" s="3"/>
      <c r="N2683" s="3"/>
      <c r="O2683" s="3"/>
      <c r="P2683" s="3"/>
      <c r="Q2683" s="3"/>
      <c r="R2683" s="3"/>
    </row>
    <row r="2684" ht="15.75" customHeight="1">
      <c r="A2684" s="6" t="s">
        <v>12391</v>
      </c>
      <c r="B2684" s="6" t="s">
        <v>12392</v>
      </c>
      <c r="C2684" s="6"/>
      <c r="D2684" s="6"/>
      <c r="E2684" s="6" t="s">
        <v>12393</v>
      </c>
      <c r="F2684" s="7" t="s">
        <v>12394</v>
      </c>
      <c r="G2684" s="8" t="s">
        <v>108</v>
      </c>
      <c r="H2684" s="6" t="s">
        <v>27</v>
      </c>
      <c r="I2684" s="6" t="s">
        <v>12395</v>
      </c>
      <c r="J2684" s="6" t="s">
        <v>149</v>
      </c>
      <c r="K2684" s="8">
        <v>2020.0</v>
      </c>
      <c r="L2684" s="7" t="s">
        <v>30</v>
      </c>
      <c r="M2684" s="3"/>
      <c r="N2684" s="3"/>
      <c r="O2684" s="3"/>
      <c r="P2684" s="3"/>
      <c r="Q2684" s="3"/>
      <c r="R2684" s="3"/>
    </row>
    <row r="2685" ht="15.75" customHeight="1">
      <c r="A2685" s="6" t="s">
        <v>12396</v>
      </c>
      <c r="B2685" s="6" t="s">
        <v>12397</v>
      </c>
      <c r="C2685" s="6"/>
      <c r="D2685" s="6"/>
      <c r="E2685" s="6" t="s">
        <v>12398</v>
      </c>
      <c r="F2685" s="7" t="s">
        <v>12399</v>
      </c>
      <c r="G2685" s="8" t="s">
        <v>108</v>
      </c>
      <c r="H2685" s="6" t="s">
        <v>27</v>
      </c>
      <c r="I2685" s="6" t="s">
        <v>12400</v>
      </c>
      <c r="J2685" s="6" t="s">
        <v>149</v>
      </c>
      <c r="K2685" s="8">
        <v>2020.0</v>
      </c>
      <c r="L2685" s="7" t="s">
        <v>30</v>
      </c>
      <c r="M2685" s="6"/>
      <c r="N2685" s="6"/>
      <c r="O2685" s="6"/>
      <c r="P2685" s="3"/>
      <c r="Q2685" s="3"/>
      <c r="R2685" s="3"/>
    </row>
    <row r="2686" ht="15.75" customHeight="1">
      <c r="A2686" s="6" t="s">
        <v>4264</v>
      </c>
      <c r="B2686" s="6" t="s">
        <v>12401</v>
      </c>
      <c r="C2686" s="6"/>
      <c r="D2686" s="6"/>
      <c r="E2686" s="6" t="s">
        <v>12402</v>
      </c>
      <c r="F2686" s="7" t="s">
        <v>12403</v>
      </c>
      <c r="G2686" s="8" t="s">
        <v>41</v>
      </c>
      <c r="H2686" s="6" t="s">
        <v>27</v>
      </c>
      <c r="I2686" s="6" t="s">
        <v>12404</v>
      </c>
      <c r="J2686" s="6" t="s">
        <v>149</v>
      </c>
      <c r="K2686" s="8">
        <v>2023.0</v>
      </c>
      <c r="L2686" s="7" t="s">
        <v>30</v>
      </c>
      <c r="M2686" s="3"/>
      <c r="N2686" s="6"/>
      <c r="O2686" s="6"/>
      <c r="P2686" s="6"/>
      <c r="Q2686" s="6"/>
      <c r="R2686" s="6"/>
    </row>
    <row r="2687" ht="15.75" customHeight="1">
      <c r="A2687" s="6" t="s">
        <v>12405</v>
      </c>
      <c r="B2687" s="6" t="s">
        <v>12406</v>
      </c>
      <c r="C2687" s="6"/>
      <c r="D2687" s="6"/>
      <c r="E2687" s="6" t="s">
        <v>12407</v>
      </c>
      <c r="F2687" s="7" t="s">
        <v>12408</v>
      </c>
      <c r="G2687" s="8" t="s">
        <v>108</v>
      </c>
      <c r="H2687" s="6" t="s">
        <v>27</v>
      </c>
      <c r="I2687" s="6" t="s">
        <v>12409</v>
      </c>
      <c r="J2687" s="6" t="s">
        <v>149</v>
      </c>
      <c r="K2687" s="8">
        <v>2022.0</v>
      </c>
      <c r="L2687" s="7" t="s">
        <v>30</v>
      </c>
      <c r="M2687" s="3"/>
      <c r="N2687" s="3"/>
      <c r="O2687" s="3"/>
      <c r="P2687" s="3"/>
      <c r="Q2687" s="3"/>
      <c r="R2687" s="3"/>
    </row>
    <row r="2688" ht="15.75" customHeight="1">
      <c r="A2688" s="6" t="s">
        <v>12410</v>
      </c>
      <c r="B2688" s="6" t="s">
        <v>12411</v>
      </c>
      <c r="C2688" s="6"/>
      <c r="D2688" s="6"/>
      <c r="E2688" s="6" t="s">
        <v>12412</v>
      </c>
      <c r="F2688" s="7" t="s">
        <v>12413</v>
      </c>
      <c r="G2688" s="8" t="s">
        <v>48</v>
      </c>
      <c r="H2688" s="6" t="s">
        <v>27</v>
      </c>
      <c r="I2688" s="6" t="s">
        <v>12414</v>
      </c>
      <c r="J2688" s="6" t="s">
        <v>149</v>
      </c>
      <c r="K2688" s="8">
        <v>2022.0</v>
      </c>
      <c r="L2688" s="7" t="s">
        <v>30</v>
      </c>
      <c r="M2688" s="6"/>
      <c r="N2688" s="6"/>
      <c r="O2688" s="6"/>
      <c r="P2688" s="3"/>
      <c r="Q2688" s="6"/>
      <c r="R2688" s="6"/>
    </row>
    <row r="2689" ht="15.75" customHeight="1">
      <c r="A2689" s="6" t="s">
        <v>12415</v>
      </c>
      <c r="B2689" s="6" t="s">
        <v>12416</v>
      </c>
      <c r="C2689" s="6"/>
      <c r="D2689" s="6"/>
      <c r="E2689" s="6" t="s">
        <v>12417</v>
      </c>
      <c r="F2689" s="7" t="s">
        <v>12418</v>
      </c>
      <c r="G2689" s="8" t="s">
        <v>108</v>
      </c>
      <c r="H2689" s="6" t="s">
        <v>27</v>
      </c>
      <c r="I2689" s="6" t="s">
        <v>12419</v>
      </c>
      <c r="J2689" s="6" t="s">
        <v>149</v>
      </c>
      <c r="K2689" s="8">
        <v>2019.0</v>
      </c>
      <c r="L2689" s="7" t="s">
        <v>30</v>
      </c>
      <c r="M2689" s="6"/>
      <c r="N2689" s="6"/>
      <c r="O2689" s="3"/>
      <c r="P2689" s="6"/>
      <c r="Q2689" s="3"/>
      <c r="R2689" s="6"/>
    </row>
    <row r="2690" ht="15.75" customHeight="1">
      <c r="A2690" s="6" t="s">
        <v>12420</v>
      </c>
      <c r="B2690" s="6" t="s">
        <v>12421</v>
      </c>
      <c r="C2690" s="6"/>
      <c r="D2690" s="6"/>
      <c r="E2690" s="6" t="s">
        <v>12422</v>
      </c>
      <c r="F2690" s="7" t="s">
        <v>12423</v>
      </c>
      <c r="G2690" s="8" t="s">
        <v>108</v>
      </c>
      <c r="H2690" s="6" t="s">
        <v>27</v>
      </c>
      <c r="I2690" s="6" t="s">
        <v>12424</v>
      </c>
      <c r="J2690" s="6" t="s">
        <v>149</v>
      </c>
      <c r="K2690" s="8">
        <v>2021.0</v>
      </c>
      <c r="L2690" s="13" t="s">
        <v>30</v>
      </c>
      <c r="M2690" s="3"/>
      <c r="N2690" s="3"/>
      <c r="O2690" s="3"/>
      <c r="P2690" s="3"/>
      <c r="Q2690" s="3"/>
      <c r="R2690" s="3"/>
    </row>
    <row r="2691" ht="15.75" customHeight="1">
      <c r="A2691" s="6" t="s">
        <v>12425</v>
      </c>
      <c r="B2691" s="6" t="s">
        <v>12426</v>
      </c>
      <c r="C2691" s="6"/>
      <c r="D2691" s="6"/>
      <c r="E2691" s="6" t="s">
        <v>12427</v>
      </c>
      <c r="F2691" s="7" t="s">
        <v>12428</v>
      </c>
      <c r="G2691" s="8" t="s">
        <v>108</v>
      </c>
      <c r="H2691" s="6" t="s">
        <v>27</v>
      </c>
      <c r="I2691" s="6" t="s">
        <v>12429</v>
      </c>
      <c r="J2691" s="6"/>
      <c r="K2691" s="8">
        <v>2018.0</v>
      </c>
      <c r="L2691" s="13" t="s">
        <v>30</v>
      </c>
      <c r="M2691" s="3"/>
      <c r="N2691" s="3"/>
      <c r="O2691" s="3"/>
      <c r="P2691" s="3"/>
      <c r="Q2691" s="3"/>
      <c r="R2691" s="3"/>
    </row>
    <row r="2692" ht="15.75" customHeight="1">
      <c r="A2692" s="6" t="s">
        <v>12430</v>
      </c>
      <c r="B2692" s="6" t="s">
        <v>12431</v>
      </c>
      <c r="C2692" s="6"/>
      <c r="D2692" s="6"/>
      <c r="E2692" s="6" t="s">
        <v>12432</v>
      </c>
      <c r="F2692" s="7" t="s">
        <v>12433</v>
      </c>
      <c r="G2692" s="8" t="s">
        <v>108</v>
      </c>
      <c r="H2692" s="6" t="s">
        <v>27</v>
      </c>
      <c r="I2692" s="6" t="s">
        <v>12434</v>
      </c>
      <c r="J2692" s="6" t="s">
        <v>149</v>
      </c>
      <c r="K2692" s="8">
        <v>2017.0</v>
      </c>
      <c r="L2692" s="7" t="s">
        <v>30</v>
      </c>
      <c r="M2692" s="3"/>
      <c r="N2692" s="3"/>
      <c r="O2692" s="3"/>
      <c r="P2692" s="3"/>
      <c r="Q2692" s="3"/>
      <c r="R2692" s="3"/>
    </row>
    <row r="2693" ht="15.75" customHeight="1">
      <c r="A2693" s="6" t="s">
        <v>12435</v>
      </c>
      <c r="B2693" s="6" t="s">
        <v>12436</v>
      </c>
      <c r="C2693" s="6"/>
      <c r="D2693" s="6"/>
      <c r="E2693" s="6" t="s">
        <v>12437</v>
      </c>
      <c r="F2693" s="7" t="s">
        <v>12438</v>
      </c>
      <c r="G2693" s="8" t="s">
        <v>108</v>
      </c>
      <c r="H2693" s="6" t="s">
        <v>27</v>
      </c>
      <c r="I2693" s="6" t="s">
        <v>12439</v>
      </c>
      <c r="J2693" s="6" t="s">
        <v>29</v>
      </c>
      <c r="K2693" s="8">
        <v>2020.0</v>
      </c>
      <c r="L2693" s="21" t="s">
        <v>30</v>
      </c>
      <c r="M2693" s="6"/>
      <c r="N2693" s="6"/>
      <c r="O2693" s="3"/>
      <c r="P2693" s="6"/>
      <c r="Q2693" s="6"/>
      <c r="R2693" s="6"/>
    </row>
    <row r="2694" ht="15.75" customHeight="1">
      <c r="A2694" s="6" t="s">
        <v>12440</v>
      </c>
      <c r="B2694" s="6" t="s">
        <v>12441</v>
      </c>
      <c r="C2694" s="6"/>
      <c r="D2694" s="6"/>
      <c r="E2694" s="6" t="s">
        <v>12442</v>
      </c>
      <c r="F2694" s="7" t="s">
        <v>12443</v>
      </c>
      <c r="G2694" s="8" t="s">
        <v>108</v>
      </c>
      <c r="H2694" s="6" t="s">
        <v>27</v>
      </c>
      <c r="I2694" s="6" t="s">
        <v>12444</v>
      </c>
      <c r="J2694" s="6" t="s">
        <v>29</v>
      </c>
      <c r="K2694" s="8">
        <v>2015.0</v>
      </c>
      <c r="L2694" s="7" t="s">
        <v>30</v>
      </c>
      <c r="M2694" s="3"/>
      <c r="N2694" s="6"/>
      <c r="O2694" s="6"/>
      <c r="P2694" s="6"/>
      <c r="Q2694" s="3"/>
      <c r="R2694" s="3"/>
    </row>
    <row r="2695" ht="15.75" customHeight="1">
      <c r="A2695" s="6" t="s">
        <v>12445</v>
      </c>
      <c r="B2695" s="6" t="s">
        <v>12446</v>
      </c>
      <c r="C2695" s="6"/>
      <c r="D2695" s="6"/>
      <c r="E2695" s="3"/>
      <c r="F2695" s="7" t="s">
        <v>12447</v>
      </c>
      <c r="G2695" s="8" t="s">
        <v>108</v>
      </c>
      <c r="H2695" s="6" t="s">
        <v>27</v>
      </c>
      <c r="I2695" s="6" t="s">
        <v>12448</v>
      </c>
      <c r="J2695" s="6" t="s">
        <v>438</v>
      </c>
      <c r="K2695" s="8">
        <v>2014.0</v>
      </c>
      <c r="L2695" s="7" t="s">
        <v>30</v>
      </c>
      <c r="M2695" s="6"/>
      <c r="N2695" s="6"/>
      <c r="O2695" s="3"/>
      <c r="P2695" s="3"/>
      <c r="Q2695" s="3"/>
      <c r="R2695" s="6"/>
    </row>
    <row r="2696" ht="15.75" customHeight="1">
      <c r="A2696" s="6" t="s">
        <v>12449</v>
      </c>
      <c r="B2696" s="6" t="s">
        <v>12450</v>
      </c>
      <c r="C2696" s="6"/>
      <c r="D2696" s="6"/>
      <c r="E2696" s="6" t="s">
        <v>12451</v>
      </c>
      <c r="F2696" s="7" t="s">
        <v>1891</v>
      </c>
      <c r="G2696" s="8" t="s">
        <v>108</v>
      </c>
      <c r="H2696" s="6" t="s">
        <v>27</v>
      </c>
      <c r="I2696" s="6" t="s">
        <v>12452</v>
      </c>
      <c r="J2696" s="6" t="s">
        <v>149</v>
      </c>
      <c r="K2696" s="8">
        <v>2019.0</v>
      </c>
      <c r="L2696" s="7" t="s">
        <v>30</v>
      </c>
      <c r="M2696" s="6"/>
      <c r="N2696" s="3"/>
      <c r="O2696" s="3"/>
      <c r="P2696" s="6"/>
      <c r="Q2696" s="3"/>
      <c r="R2696" s="6"/>
    </row>
    <row r="2697" ht="15.75" customHeight="1">
      <c r="A2697" s="6" t="s">
        <v>12453</v>
      </c>
      <c r="B2697" s="6" t="s">
        <v>12454</v>
      </c>
      <c r="C2697" s="6"/>
      <c r="D2697" s="6"/>
      <c r="E2697" s="6" t="s">
        <v>12455</v>
      </c>
      <c r="F2697" s="7" t="s">
        <v>12456</v>
      </c>
      <c r="G2697" s="8" t="s">
        <v>108</v>
      </c>
      <c r="H2697" s="6" t="s">
        <v>27</v>
      </c>
      <c r="I2697" s="6" t="s">
        <v>12457</v>
      </c>
      <c r="J2697" s="6" t="s">
        <v>29</v>
      </c>
      <c r="K2697" s="8">
        <v>2001.0</v>
      </c>
      <c r="L2697" s="7" t="s">
        <v>30</v>
      </c>
      <c r="M2697" s="3"/>
      <c r="N2697" s="3"/>
      <c r="O2697" s="3"/>
      <c r="P2697" s="6"/>
      <c r="Q2697" s="6"/>
      <c r="R2697" s="6"/>
    </row>
    <row r="2698" ht="15.75" customHeight="1">
      <c r="A2698" s="6" t="s">
        <v>12458</v>
      </c>
      <c r="B2698" s="6" t="s">
        <v>12459</v>
      </c>
      <c r="C2698" s="6"/>
      <c r="D2698" s="6"/>
      <c r="E2698" s="6" t="s">
        <v>12460</v>
      </c>
      <c r="F2698" s="7" t="s">
        <v>12461</v>
      </c>
      <c r="G2698" s="8" t="s">
        <v>108</v>
      </c>
      <c r="H2698" s="6" t="s">
        <v>27</v>
      </c>
      <c r="I2698" s="6" t="s">
        <v>12462</v>
      </c>
      <c r="J2698" s="6" t="s">
        <v>341</v>
      </c>
      <c r="K2698" s="8">
        <v>2020.0</v>
      </c>
      <c r="L2698" s="7" t="s">
        <v>30</v>
      </c>
      <c r="M2698" s="6"/>
      <c r="N2698" s="6"/>
      <c r="O2698" s="3"/>
      <c r="P2698" s="6"/>
      <c r="Q2698" s="6"/>
      <c r="R2698" s="6"/>
    </row>
    <row r="2699" ht="15.75" customHeight="1">
      <c r="A2699" s="6" t="s">
        <v>12463</v>
      </c>
      <c r="B2699" s="6" t="s">
        <v>12464</v>
      </c>
      <c r="C2699" s="6"/>
      <c r="D2699" s="6"/>
      <c r="E2699" s="6" t="s">
        <v>12465</v>
      </c>
      <c r="F2699" s="3"/>
      <c r="G2699" s="8" t="s">
        <v>108</v>
      </c>
      <c r="H2699" s="6" t="s">
        <v>27</v>
      </c>
      <c r="I2699" s="6" t="s">
        <v>12466</v>
      </c>
      <c r="J2699" s="6" t="s">
        <v>149</v>
      </c>
      <c r="K2699" s="8">
        <v>2017.0</v>
      </c>
      <c r="L2699" s="7" t="s">
        <v>30</v>
      </c>
      <c r="M2699" s="3"/>
      <c r="N2699" s="3"/>
      <c r="O2699" s="3"/>
      <c r="P2699" s="3"/>
      <c r="Q2699" s="3"/>
      <c r="R2699" s="3"/>
    </row>
    <row r="2700" ht="15.75" customHeight="1">
      <c r="A2700" s="6" t="s">
        <v>12467</v>
      </c>
      <c r="B2700" s="6" t="s">
        <v>12468</v>
      </c>
      <c r="C2700" s="6"/>
      <c r="D2700" s="6"/>
      <c r="E2700" s="17" t="s">
        <v>12469</v>
      </c>
      <c r="F2700" s="7" t="s">
        <v>12470</v>
      </c>
      <c r="G2700" s="8" t="s">
        <v>108</v>
      </c>
      <c r="H2700" s="6" t="s">
        <v>27</v>
      </c>
      <c r="I2700" s="6" t="s">
        <v>12471</v>
      </c>
      <c r="J2700" s="3"/>
      <c r="K2700" s="8">
        <v>2011.0</v>
      </c>
      <c r="L2700" s="7" t="s">
        <v>30</v>
      </c>
      <c r="M2700" s="6"/>
      <c r="N2700" s="6"/>
      <c r="O2700" s="3"/>
      <c r="P2700" s="6"/>
      <c r="Q2700" s="6"/>
      <c r="R2700" s="6"/>
    </row>
    <row r="2701" ht="15.75" customHeight="1">
      <c r="A2701" s="6" t="s">
        <v>12472</v>
      </c>
      <c r="B2701" s="6" t="s">
        <v>12473</v>
      </c>
      <c r="C2701" s="6"/>
      <c r="D2701" s="6"/>
      <c r="E2701" s="6" t="s">
        <v>12474</v>
      </c>
      <c r="F2701" s="7" t="s">
        <v>12475</v>
      </c>
      <c r="G2701" s="8" t="s">
        <v>108</v>
      </c>
      <c r="H2701" s="6" t="s">
        <v>27</v>
      </c>
      <c r="I2701" s="6" t="s">
        <v>12476</v>
      </c>
      <c r="J2701" s="6" t="s">
        <v>29</v>
      </c>
      <c r="K2701" s="8">
        <v>2016.0</v>
      </c>
      <c r="L2701" s="7" t="s">
        <v>30</v>
      </c>
      <c r="M2701" s="3"/>
      <c r="N2701" s="6"/>
      <c r="O2701" s="6"/>
      <c r="P2701" s="6"/>
      <c r="Q2701" s="6"/>
      <c r="R2701" s="6"/>
    </row>
    <row r="2702" ht="15.75" customHeight="1">
      <c r="A2702" s="6" t="s">
        <v>12477</v>
      </c>
      <c r="B2702" s="6" t="s">
        <v>12478</v>
      </c>
      <c r="C2702" s="6"/>
      <c r="D2702" s="6"/>
      <c r="E2702" s="6" t="s">
        <v>12479</v>
      </c>
      <c r="F2702" s="7" t="s">
        <v>12480</v>
      </c>
      <c r="G2702" s="8" t="s">
        <v>108</v>
      </c>
      <c r="H2702" s="6" t="s">
        <v>27</v>
      </c>
      <c r="I2702" s="6" t="s">
        <v>12481</v>
      </c>
      <c r="J2702" s="6" t="s">
        <v>560</v>
      </c>
      <c r="K2702" s="8">
        <v>2017.0</v>
      </c>
      <c r="L2702" s="7" t="s">
        <v>30</v>
      </c>
      <c r="M2702" s="6"/>
      <c r="N2702" s="6"/>
      <c r="O2702" s="3"/>
      <c r="P2702" s="6"/>
      <c r="Q2702" s="6"/>
      <c r="R2702" s="6"/>
    </row>
    <row r="2703" ht="15.75" customHeight="1">
      <c r="A2703" s="6" t="s">
        <v>12482</v>
      </c>
      <c r="B2703" s="6" t="s">
        <v>12483</v>
      </c>
      <c r="C2703" s="6"/>
      <c r="D2703" s="6"/>
      <c r="E2703" s="6" t="s">
        <v>12484</v>
      </c>
      <c r="F2703" s="7" t="s">
        <v>12485</v>
      </c>
      <c r="G2703" s="8" t="s">
        <v>41</v>
      </c>
      <c r="H2703" s="6" t="s">
        <v>27</v>
      </c>
      <c r="I2703" s="6" t="s">
        <v>12486</v>
      </c>
      <c r="J2703" s="6" t="s">
        <v>341</v>
      </c>
      <c r="K2703" s="8">
        <v>2022.0</v>
      </c>
      <c r="L2703" s="7" t="s">
        <v>30</v>
      </c>
      <c r="M2703" s="6"/>
      <c r="N2703" s="3"/>
      <c r="O2703" s="3"/>
      <c r="P2703" s="3"/>
      <c r="Q2703" s="3"/>
      <c r="R2703" s="6"/>
    </row>
    <row r="2704" ht="15.75" customHeight="1">
      <c r="A2704" s="6" t="s">
        <v>12487</v>
      </c>
      <c r="B2704" s="6" t="s">
        <v>12488</v>
      </c>
      <c r="C2704" s="6"/>
      <c r="D2704" s="6"/>
      <c r="E2704" s="6" t="s">
        <v>12489</v>
      </c>
      <c r="F2704" s="7" t="s">
        <v>12490</v>
      </c>
      <c r="G2704" s="8" t="s">
        <v>108</v>
      </c>
      <c r="H2704" s="6" t="s">
        <v>27</v>
      </c>
      <c r="I2704" s="6" t="s">
        <v>12491</v>
      </c>
      <c r="J2704" s="6" t="s">
        <v>29</v>
      </c>
      <c r="K2704" s="8">
        <v>2021.0</v>
      </c>
      <c r="L2704" s="13" t="s">
        <v>30</v>
      </c>
      <c r="M2704" s="6"/>
      <c r="N2704" s="6"/>
      <c r="O2704" s="6"/>
      <c r="P2704" s="6"/>
      <c r="Q2704" s="3"/>
      <c r="R2704" s="6"/>
    </row>
    <row r="2705" ht="15.75" customHeight="1">
      <c r="A2705" s="6" t="s">
        <v>12492</v>
      </c>
      <c r="B2705" s="6" t="s">
        <v>12493</v>
      </c>
      <c r="C2705" s="6"/>
      <c r="D2705" s="6"/>
      <c r="E2705" s="6" t="s">
        <v>12494</v>
      </c>
      <c r="F2705" s="7" t="s">
        <v>12495</v>
      </c>
      <c r="G2705" s="8" t="s">
        <v>108</v>
      </c>
      <c r="H2705" s="6" t="s">
        <v>27</v>
      </c>
      <c r="I2705" s="6" t="s">
        <v>12496</v>
      </c>
      <c r="J2705" s="6" t="s">
        <v>29</v>
      </c>
      <c r="K2705" s="8">
        <v>2021.0</v>
      </c>
      <c r="L2705" s="7" t="s">
        <v>30</v>
      </c>
      <c r="M2705" s="14"/>
      <c r="N2705" s="6"/>
      <c r="O2705" s="6"/>
      <c r="P2705" s="6"/>
      <c r="Q2705" s="3"/>
      <c r="R2705" s="3"/>
    </row>
    <row r="2706" ht="15.75" customHeight="1">
      <c r="A2706" s="6" t="s">
        <v>12497</v>
      </c>
      <c r="B2706" s="6" t="s">
        <v>12498</v>
      </c>
      <c r="C2706" s="6"/>
      <c r="D2706" s="6"/>
      <c r="E2706" s="6" t="s">
        <v>12499</v>
      </c>
      <c r="F2706" s="7" t="s">
        <v>12500</v>
      </c>
      <c r="G2706" s="8" t="s">
        <v>108</v>
      </c>
      <c r="H2706" s="6" t="s">
        <v>27</v>
      </c>
      <c r="I2706" s="6" t="s">
        <v>12501</v>
      </c>
      <c r="J2706" s="6" t="s">
        <v>341</v>
      </c>
      <c r="K2706" s="8">
        <v>2015.0</v>
      </c>
      <c r="L2706" s="7" t="s">
        <v>30</v>
      </c>
      <c r="M2706" s="3"/>
      <c r="N2706" s="6"/>
      <c r="O2706" s="6"/>
      <c r="P2706" s="6"/>
      <c r="Q2706" s="3"/>
      <c r="R2706" s="3"/>
    </row>
    <row r="2707" ht="15.75" customHeight="1">
      <c r="A2707" s="4" t="s">
        <v>12502</v>
      </c>
      <c r="B2707" s="4" t="s">
        <v>12503</v>
      </c>
      <c r="C2707" s="3"/>
      <c r="D2707" s="3"/>
      <c r="E2707" s="4" t="s">
        <v>12504</v>
      </c>
      <c r="F2707" s="9" t="s">
        <v>12505</v>
      </c>
      <c r="G2707" s="4" t="s">
        <v>260</v>
      </c>
      <c r="H2707" s="4" t="s">
        <v>261</v>
      </c>
      <c r="I2707" s="4" t="s">
        <v>12506</v>
      </c>
      <c r="J2707" s="4" t="s">
        <v>295</v>
      </c>
      <c r="K2707" s="10">
        <v>2017.0</v>
      </c>
      <c r="L2707" s="3"/>
      <c r="M2707" s="4" t="s">
        <v>263</v>
      </c>
      <c r="N2707" s="3"/>
      <c r="O2707" s="3"/>
      <c r="P2707" s="4" t="s">
        <v>8</v>
      </c>
      <c r="Q2707" s="4" t="s">
        <v>12507</v>
      </c>
      <c r="R2707" s="3"/>
    </row>
    <row r="2708" ht="15.75" customHeight="1">
      <c r="A2708" s="4" t="s">
        <v>12508</v>
      </c>
      <c r="B2708" s="4" t="s">
        <v>12509</v>
      </c>
      <c r="C2708" s="3"/>
      <c r="D2708" s="3"/>
      <c r="E2708" s="4" t="s">
        <v>12510</v>
      </c>
      <c r="F2708" s="9" t="s">
        <v>12511</v>
      </c>
      <c r="G2708" s="4" t="s">
        <v>260</v>
      </c>
      <c r="H2708" s="4" t="s">
        <v>261</v>
      </c>
      <c r="I2708" s="4" t="s">
        <v>370</v>
      </c>
      <c r="J2708" s="4" t="s">
        <v>341</v>
      </c>
      <c r="K2708" s="10">
        <v>2013.0</v>
      </c>
      <c r="L2708" s="3"/>
      <c r="M2708" s="4" t="s">
        <v>263</v>
      </c>
      <c r="N2708" s="3"/>
      <c r="O2708" s="3"/>
      <c r="P2708" s="4" t="s">
        <v>8</v>
      </c>
      <c r="Q2708" s="4" t="s">
        <v>371</v>
      </c>
      <c r="R2708" s="3"/>
    </row>
    <row r="2709" ht="15.75" customHeight="1">
      <c r="A2709" s="4" t="s">
        <v>12512</v>
      </c>
      <c r="B2709" s="4" t="s">
        <v>12513</v>
      </c>
      <c r="C2709" s="3"/>
      <c r="D2709" s="3"/>
      <c r="E2709" s="4" t="s">
        <v>12514</v>
      </c>
      <c r="F2709" s="9" t="s">
        <v>12515</v>
      </c>
      <c r="G2709" s="4" t="s">
        <v>260</v>
      </c>
      <c r="H2709" s="4" t="s">
        <v>261</v>
      </c>
      <c r="I2709" s="4" t="s">
        <v>1329</v>
      </c>
      <c r="J2709" s="4" t="s">
        <v>341</v>
      </c>
      <c r="K2709" s="10">
        <v>2012.0</v>
      </c>
      <c r="L2709" s="3"/>
      <c r="M2709" s="4" t="s">
        <v>263</v>
      </c>
      <c r="N2709" s="3"/>
      <c r="O2709" s="3"/>
      <c r="P2709" s="4" t="s">
        <v>8</v>
      </c>
      <c r="Q2709" s="4" t="s">
        <v>611</v>
      </c>
      <c r="R2709" s="3"/>
    </row>
    <row r="2710" ht="15.75" customHeight="1">
      <c r="A2710" s="6" t="s">
        <v>1007</v>
      </c>
      <c r="B2710" s="6" t="s">
        <v>12516</v>
      </c>
      <c r="C2710" s="6"/>
      <c r="D2710" s="6"/>
      <c r="E2710" s="6" t="s">
        <v>12517</v>
      </c>
      <c r="F2710" s="7" t="s">
        <v>12518</v>
      </c>
      <c r="G2710" s="8" t="s">
        <v>108</v>
      </c>
      <c r="H2710" s="6" t="s">
        <v>27</v>
      </c>
      <c r="I2710" s="6" t="s">
        <v>12519</v>
      </c>
      <c r="J2710" s="6" t="s">
        <v>341</v>
      </c>
      <c r="K2710" s="8">
        <v>2014.0</v>
      </c>
      <c r="L2710" s="7" t="s">
        <v>30</v>
      </c>
      <c r="M2710" s="6"/>
      <c r="N2710" s="6"/>
      <c r="O2710" s="6"/>
      <c r="P2710" s="6"/>
      <c r="Q2710" s="3"/>
      <c r="R2710" s="6"/>
    </row>
    <row r="2711" ht="15.75" customHeight="1">
      <c r="A2711" s="6" t="s">
        <v>12520</v>
      </c>
      <c r="B2711" s="6" t="s">
        <v>12521</v>
      </c>
      <c r="C2711" s="6"/>
      <c r="D2711" s="6"/>
      <c r="E2711" s="6" t="s">
        <v>12522</v>
      </c>
      <c r="F2711" s="7" t="s">
        <v>12523</v>
      </c>
      <c r="G2711" s="8" t="s">
        <v>108</v>
      </c>
      <c r="H2711" s="6" t="s">
        <v>27</v>
      </c>
      <c r="I2711" s="6" t="s">
        <v>12524</v>
      </c>
      <c r="J2711" s="6" t="s">
        <v>149</v>
      </c>
      <c r="K2711" s="8">
        <v>2022.0</v>
      </c>
      <c r="L2711" s="7" t="s">
        <v>30</v>
      </c>
      <c r="M2711" s="6"/>
      <c r="N2711" s="6"/>
      <c r="O2711" s="3"/>
      <c r="P2711" s="3"/>
      <c r="Q2711" s="3"/>
      <c r="R2711" s="3"/>
    </row>
    <row r="2712" ht="15.75" customHeight="1">
      <c r="A2712" s="4" t="s">
        <v>12525</v>
      </c>
      <c r="B2712" s="4" t="s">
        <v>12526</v>
      </c>
      <c r="C2712" s="3"/>
      <c r="D2712" s="3"/>
      <c r="E2712" s="4" t="s">
        <v>12527</v>
      </c>
      <c r="F2712" s="9" t="s">
        <v>12528</v>
      </c>
      <c r="G2712" s="4" t="s">
        <v>260</v>
      </c>
      <c r="H2712" s="4" t="s">
        <v>261</v>
      </c>
      <c r="I2712" s="4" t="s">
        <v>5291</v>
      </c>
      <c r="J2712" s="4" t="s">
        <v>295</v>
      </c>
      <c r="K2712" s="10">
        <v>2006.0</v>
      </c>
      <c r="L2712" s="3"/>
      <c r="M2712" s="4" t="s">
        <v>263</v>
      </c>
      <c r="N2712" s="3"/>
      <c r="O2712" s="3"/>
      <c r="P2712" s="4" t="s">
        <v>8</v>
      </c>
      <c r="Q2712" s="4" t="s">
        <v>1215</v>
      </c>
      <c r="R2712" s="3"/>
    </row>
    <row r="2713" ht="15.75" customHeight="1">
      <c r="A2713" s="6" t="s">
        <v>12529</v>
      </c>
      <c r="B2713" s="6" t="s">
        <v>12530</v>
      </c>
      <c r="C2713" s="6"/>
      <c r="D2713" s="6"/>
      <c r="E2713" s="6" t="s">
        <v>12531</v>
      </c>
      <c r="F2713" s="7" t="s">
        <v>12532</v>
      </c>
      <c r="G2713" s="8" t="s">
        <v>108</v>
      </c>
      <c r="H2713" s="6" t="s">
        <v>27</v>
      </c>
      <c r="I2713" s="6" t="s">
        <v>12533</v>
      </c>
      <c r="J2713" s="6" t="s">
        <v>149</v>
      </c>
      <c r="K2713" s="8">
        <v>2022.0</v>
      </c>
      <c r="L2713" s="7" t="s">
        <v>30</v>
      </c>
      <c r="M2713" s="6"/>
      <c r="N2713" s="6"/>
      <c r="O2713" s="3"/>
      <c r="P2713" s="3"/>
      <c r="Q2713" s="3"/>
      <c r="R2713" s="3"/>
    </row>
    <row r="2714" ht="15.75" customHeight="1">
      <c r="A2714" s="6" t="s">
        <v>12534</v>
      </c>
      <c r="B2714" s="6" t="s">
        <v>12535</v>
      </c>
      <c r="C2714" s="6"/>
      <c r="D2714" s="6"/>
      <c r="E2714" s="6" t="s">
        <v>12536</v>
      </c>
      <c r="F2714" s="7" t="s">
        <v>12537</v>
      </c>
      <c r="G2714" s="8" t="s">
        <v>108</v>
      </c>
      <c r="H2714" s="6" t="s">
        <v>27</v>
      </c>
      <c r="I2714" s="6" t="s">
        <v>12538</v>
      </c>
      <c r="J2714" s="6" t="s">
        <v>149</v>
      </c>
      <c r="K2714" s="8">
        <v>2022.0</v>
      </c>
      <c r="L2714" s="7" t="s">
        <v>30</v>
      </c>
      <c r="M2714" s="6"/>
      <c r="N2714" s="6"/>
      <c r="O2714" s="6"/>
      <c r="P2714" s="3"/>
      <c r="Q2714" s="6"/>
      <c r="R2714" s="3"/>
    </row>
    <row r="2715" ht="15.75" customHeight="1">
      <c r="A2715" s="6" t="s">
        <v>12539</v>
      </c>
      <c r="B2715" s="6" t="s">
        <v>12540</v>
      </c>
      <c r="C2715" s="6"/>
      <c r="D2715" s="6"/>
      <c r="E2715" s="6" t="s">
        <v>12541</v>
      </c>
      <c r="F2715" s="7" t="s">
        <v>12542</v>
      </c>
      <c r="G2715" s="8" t="s">
        <v>108</v>
      </c>
      <c r="H2715" s="6" t="s">
        <v>27</v>
      </c>
      <c r="I2715" s="6" t="s">
        <v>12543</v>
      </c>
      <c r="J2715" s="6" t="s">
        <v>29</v>
      </c>
      <c r="K2715" s="8">
        <v>2023.0</v>
      </c>
      <c r="L2715" s="7" t="s">
        <v>30</v>
      </c>
      <c r="M2715" s="3"/>
      <c r="N2715" s="3"/>
      <c r="O2715" s="3"/>
      <c r="P2715" s="3"/>
      <c r="Q2715" s="6"/>
      <c r="R2715" s="3"/>
    </row>
    <row r="2716" ht="15.75" customHeight="1">
      <c r="A2716" s="6" t="s">
        <v>12544</v>
      </c>
      <c r="B2716" s="6" t="s">
        <v>12545</v>
      </c>
      <c r="C2716" s="6"/>
      <c r="D2716" s="6"/>
      <c r="E2716" s="6" t="s">
        <v>12546</v>
      </c>
      <c r="F2716" s="3"/>
      <c r="G2716" s="8" t="s">
        <v>108</v>
      </c>
      <c r="H2716" s="6" t="s">
        <v>27</v>
      </c>
      <c r="I2716" s="6" t="s">
        <v>12547</v>
      </c>
      <c r="J2716" s="6" t="s">
        <v>149</v>
      </c>
      <c r="K2716" s="8">
        <v>2019.0</v>
      </c>
      <c r="L2716" s="7" t="s">
        <v>30</v>
      </c>
      <c r="M2716" s="6"/>
      <c r="N2716" s="6"/>
      <c r="O2716" s="3"/>
      <c r="P2716" s="3"/>
      <c r="Q2716" s="3"/>
      <c r="R2716" s="3"/>
    </row>
    <row r="2717" ht="15.75" customHeight="1">
      <c r="A2717" s="6" t="s">
        <v>12548</v>
      </c>
      <c r="B2717" s="6" t="s">
        <v>12549</v>
      </c>
      <c r="C2717" s="6"/>
      <c r="D2717" s="6"/>
      <c r="E2717" s="6" t="s">
        <v>12550</v>
      </c>
      <c r="F2717" s="7" t="s">
        <v>12551</v>
      </c>
      <c r="G2717" s="8" t="s">
        <v>48</v>
      </c>
      <c r="H2717" s="6" t="s">
        <v>27</v>
      </c>
      <c r="I2717" s="6" t="s">
        <v>12552</v>
      </c>
      <c r="J2717" s="6" t="s">
        <v>7845</v>
      </c>
      <c r="K2717" s="8">
        <v>2021.0</v>
      </c>
      <c r="L2717" s="7" t="s">
        <v>30</v>
      </c>
      <c r="M2717" s="6"/>
      <c r="N2717" s="6"/>
      <c r="O2717" s="6"/>
      <c r="P2717" s="6"/>
      <c r="Q2717" s="6"/>
      <c r="R2717" s="6"/>
    </row>
    <row r="2718" ht="15.75" customHeight="1">
      <c r="A2718" s="6" t="s">
        <v>12553</v>
      </c>
      <c r="B2718" s="6" t="s">
        <v>12554</v>
      </c>
      <c r="C2718" s="6"/>
      <c r="D2718" s="6"/>
      <c r="E2718" s="6" t="s">
        <v>12555</v>
      </c>
      <c r="F2718" s="7" t="s">
        <v>12556</v>
      </c>
      <c r="G2718" s="8" t="s">
        <v>108</v>
      </c>
      <c r="H2718" s="6" t="s">
        <v>27</v>
      </c>
      <c r="I2718" s="6" t="s">
        <v>12557</v>
      </c>
      <c r="J2718" s="6" t="s">
        <v>149</v>
      </c>
      <c r="K2718" s="8">
        <v>2017.0</v>
      </c>
      <c r="L2718" s="7" t="s">
        <v>30</v>
      </c>
      <c r="M2718" s="3"/>
      <c r="N2718" s="3"/>
      <c r="O2718" s="3"/>
      <c r="P2718" s="3"/>
      <c r="Q2718" s="3"/>
      <c r="R2718" s="3"/>
    </row>
    <row r="2719" ht="15.75" customHeight="1">
      <c r="A2719" s="6" t="s">
        <v>12558</v>
      </c>
      <c r="B2719" s="6" t="s">
        <v>12559</v>
      </c>
      <c r="C2719" s="6"/>
      <c r="D2719" s="6"/>
      <c r="E2719" s="6" t="s">
        <v>12560</v>
      </c>
      <c r="F2719" s="7" t="s">
        <v>12561</v>
      </c>
      <c r="G2719" s="8" t="s">
        <v>108</v>
      </c>
      <c r="H2719" s="6" t="s">
        <v>27</v>
      </c>
      <c r="I2719" s="6" t="s">
        <v>12562</v>
      </c>
      <c r="J2719" s="6"/>
      <c r="K2719" s="8">
        <v>2013.0</v>
      </c>
      <c r="L2719" s="7" t="s">
        <v>30</v>
      </c>
      <c r="M2719" s="3"/>
      <c r="N2719" s="3"/>
      <c r="O2719" s="3"/>
      <c r="P2719" s="3"/>
      <c r="Q2719" s="3"/>
      <c r="R2719" s="6"/>
    </row>
    <row r="2720" ht="15.75" customHeight="1">
      <c r="A2720" s="6" t="s">
        <v>12563</v>
      </c>
      <c r="B2720" s="6" t="s">
        <v>12564</v>
      </c>
      <c r="C2720" s="6"/>
      <c r="D2720" s="6"/>
      <c r="E2720" s="6" t="s">
        <v>12565</v>
      </c>
      <c r="F2720" s="7" t="s">
        <v>12566</v>
      </c>
      <c r="G2720" s="8" t="s">
        <v>108</v>
      </c>
      <c r="H2720" s="6" t="s">
        <v>27</v>
      </c>
      <c r="I2720" s="6" t="s">
        <v>12567</v>
      </c>
      <c r="J2720" s="6" t="s">
        <v>29</v>
      </c>
      <c r="K2720" s="8">
        <v>2019.0</v>
      </c>
      <c r="L2720" s="7" t="s">
        <v>30</v>
      </c>
      <c r="M2720" s="6"/>
      <c r="N2720" s="6"/>
      <c r="O2720" s="3"/>
      <c r="P2720" s="6"/>
      <c r="Q2720" s="3"/>
      <c r="R2720" s="6"/>
    </row>
    <row r="2721" ht="15.75" customHeight="1">
      <c r="A2721" s="6" t="s">
        <v>12568</v>
      </c>
      <c r="B2721" s="6" t="s">
        <v>12569</v>
      </c>
      <c r="C2721" s="6"/>
      <c r="D2721" s="6"/>
      <c r="E2721" s="17" t="s">
        <v>12570</v>
      </c>
      <c r="F2721" s="7" t="s">
        <v>12571</v>
      </c>
      <c r="G2721" s="8" t="s">
        <v>108</v>
      </c>
      <c r="H2721" s="6" t="s">
        <v>27</v>
      </c>
      <c r="I2721" s="6" t="s">
        <v>12572</v>
      </c>
      <c r="J2721" s="3"/>
      <c r="K2721" s="8">
        <v>2011.0</v>
      </c>
      <c r="L2721" s="7" t="s">
        <v>30</v>
      </c>
      <c r="M2721" s="6"/>
      <c r="N2721" s="6"/>
      <c r="O2721" s="3"/>
      <c r="P2721" s="6"/>
      <c r="Q2721" s="6"/>
      <c r="R2721" s="6"/>
    </row>
    <row r="2722" ht="15.75" customHeight="1">
      <c r="A2722" s="6" t="s">
        <v>12573</v>
      </c>
      <c r="B2722" s="6" t="s">
        <v>12574</v>
      </c>
      <c r="C2722" s="6"/>
      <c r="D2722" s="6"/>
      <c r="E2722" s="6" t="s">
        <v>12575</v>
      </c>
      <c r="F2722" s="7" t="s">
        <v>12576</v>
      </c>
      <c r="G2722" s="8" t="s">
        <v>108</v>
      </c>
      <c r="H2722" s="6" t="s">
        <v>27</v>
      </c>
      <c r="I2722" s="6" t="s">
        <v>12577</v>
      </c>
      <c r="J2722" s="3"/>
      <c r="K2722" s="8">
        <v>2015.0</v>
      </c>
      <c r="L2722" s="21" t="s">
        <v>30</v>
      </c>
      <c r="M2722" s="6"/>
      <c r="N2722" s="6"/>
      <c r="O2722" s="6"/>
      <c r="P2722" s="6"/>
      <c r="Q2722" s="6"/>
      <c r="R2722" s="3"/>
    </row>
    <row r="2723" ht="15.75" customHeight="1">
      <c r="A2723" s="6" t="s">
        <v>12578</v>
      </c>
      <c r="B2723" s="6" t="s">
        <v>12579</v>
      </c>
      <c r="C2723" s="6"/>
      <c r="D2723" s="6"/>
      <c r="E2723" s="6" t="s">
        <v>12580</v>
      </c>
      <c r="F2723" s="7" t="s">
        <v>12581</v>
      </c>
      <c r="G2723" s="8" t="s">
        <v>108</v>
      </c>
      <c r="H2723" s="6" t="s">
        <v>27</v>
      </c>
      <c r="I2723" s="6" t="s">
        <v>12582</v>
      </c>
      <c r="J2723" s="3"/>
      <c r="K2723" s="8">
        <v>2022.0</v>
      </c>
      <c r="L2723" s="21" t="s">
        <v>30</v>
      </c>
      <c r="M2723" s="6"/>
      <c r="N2723" s="6"/>
      <c r="O2723" s="6"/>
      <c r="P2723" s="6"/>
      <c r="Q2723" s="6"/>
      <c r="R2723" s="3"/>
    </row>
    <row r="2724" ht="15.75" customHeight="1">
      <c r="A2724" s="6" t="s">
        <v>12583</v>
      </c>
      <c r="B2724" s="6" t="s">
        <v>12584</v>
      </c>
      <c r="C2724" s="6"/>
      <c r="D2724" s="6"/>
      <c r="E2724" s="6" t="s">
        <v>12585</v>
      </c>
      <c r="F2724" s="7" t="s">
        <v>12586</v>
      </c>
      <c r="G2724" s="8" t="s">
        <v>108</v>
      </c>
      <c r="H2724" s="6" t="s">
        <v>27</v>
      </c>
      <c r="I2724" s="6" t="s">
        <v>12587</v>
      </c>
      <c r="J2724" s="6" t="s">
        <v>545</v>
      </c>
      <c r="K2724" s="8">
        <v>1997.0</v>
      </c>
      <c r="L2724" s="7" t="s">
        <v>30</v>
      </c>
      <c r="M2724" s="3"/>
      <c r="N2724" s="3"/>
      <c r="O2724" s="3"/>
      <c r="P2724" s="3"/>
      <c r="Q2724" s="3"/>
      <c r="R2724" s="3"/>
    </row>
    <row r="2725" ht="15.75" customHeight="1">
      <c r="A2725" s="6" t="s">
        <v>12588</v>
      </c>
      <c r="B2725" s="6" t="s">
        <v>12589</v>
      </c>
      <c r="C2725" s="6"/>
      <c r="D2725" s="6"/>
      <c r="E2725" s="6" t="s">
        <v>12590</v>
      </c>
      <c r="F2725" s="7" t="s">
        <v>12591</v>
      </c>
      <c r="G2725" s="8" t="s">
        <v>108</v>
      </c>
      <c r="H2725" s="6" t="s">
        <v>27</v>
      </c>
      <c r="I2725" s="6" t="s">
        <v>12592</v>
      </c>
      <c r="J2725" s="6" t="s">
        <v>488</v>
      </c>
      <c r="K2725" s="8">
        <v>2001.0</v>
      </c>
      <c r="L2725" s="7" t="s">
        <v>30</v>
      </c>
      <c r="M2725" s="3"/>
      <c r="N2725" s="3"/>
      <c r="O2725" s="3"/>
      <c r="P2725" s="3"/>
      <c r="Q2725" s="3"/>
      <c r="R2725" s="3"/>
    </row>
    <row r="2726" ht="15.75" customHeight="1">
      <c r="A2726" s="6" t="s">
        <v>12593</v>
      </c>
      <c r="B2726" s="6" t="s">
        <v>12594</v>
      </c>
      <c r="C2726" s="6"/>
      <c r="D2726" s="6"/>
      <c r="E2726" s="6" t="s">
        <v>12595</v>
      </c>
      <c r="F2726" s="7" t="s">
        <v>12596</v>
      </c>
      <c r="G2726" s="8" t="s">
        <v>108</v>
      </c>
      <c r="H2726" s="6" t="s">
        <v>27</v>
      </c>
      <c r="I2726" s="6" t="s">
        <v>12597</v>
      </c>
      <c r="J2726" s="6" t="s">
        <v>29</v>
      </c>
      <c r="K2726" s="8">
        <v>2005.0</v>
      </c>
      <c r="L2726" s="7" t="s">
        <v>30</v>
      </c>
      <c r="M2726" s="6"/>
      <c r="N2726" s="3"/>
      <c r="O2726" s="3"/>
      <c r="P2726" s="3"/>
      <c r="Q2726" s="3"/>
      <c r="R2726" s="3"/>
    </row>
    <row r="2727" ht="15.75" customHeight="1">
      <c r="A2727" s="6" t="s">
        <v>12598</v>
      </c>
      <c r="B2727" s="6" t="s">
        <v>12599</v>
      </c>
      <c r="C2727" s="6"/>
      <c r="D2727" s="6"/>
      <c r="E2727" s="6" t="s">
        <v>12600</v>
      </c>
      <c r="F2727" s="7" t="s">
        <v>12601</v>
      </c>
      <c r="G2727" s="8" t="s">
        <v>108</v>
      </c>
      <c r="H2727" s="6" t="s">
        <v>27</v>
      </c>
      <c r="I2727" s="6" t="s">
        <v>12602</v>
      </c>
      <c r="J2727" s="3"/>
      <c r="K2727" s="8">
        <v>2022.0</v>
      </c>
      <c r="L2727" s="13" t="s">
        <v>30</v>
      </c>
      <c r="M2727" s="6"/>
      <c r="N2727" s="6"/>
      <c r="O2727" s="6"/>
      <c r="P2727" s="3"/>
      <c r="Q2727" s="6"/>
      <c r="R2727" s="3"/>
    </row>
    <row r="2728" ht="15.75" customHeight="1">
      <c r="A2728" s="6" t="s">
        <v>12603</v>
      </c>
      <c r="B2728" s="6" t="s">
        <v>12604</v>
      </c>
      <c r="C2728" s="6"/>
      <c r="D2728" s="6"/>
      <c r="E2728" s="6" t="s">
        <v>12605</v>
      </c>
      <c r="F2728" s="7" t="s">
        <v>12606</v>
      </c>
      <c r="G2728" s="8" t="s">
        <v>48</v>
      </c>
      <c r="H2728" s="6" t="s">
        <v>27</v>
      </c>
      <c r="I2728" s="6" t="s">
        <v>12607</v>
      </c>
      <c r="J2728" s="6"/>
      <c r="K2728" s="8">
        <v>2015.0</v>
      </c>
      <c r="L2728" s="7" t="s">
        <v>30</v>
      </c>
      <c r="M2728" s="6"/>
      <c r="N2728" s="6"/>
      <c r="O2728" s="6"/>
      <c r="P2728" s="6"/>
      <c r="Q2728" s="15"/>
      <c r="R2728" s="6"/>
    </row>
    <row r="2729" ht="15.75" customHeight="1">
      <c r="A2729" s="6" t="s">
        <v>12608</v>
      </c>
      <c r="B2729" s="6" t="s">
        <v>12609</v>
      </c>
      <c r="C2729" s="6"/>
      <c r="D2729" s="6"/>
      <c r="E2729" s="6" t="s">
        <v>12610</v>
      </c>
      <c r="F2729" s="7" t="s">
        <v>12611</v>
      </c>
      <c r="G2729" s="8" t="s">
        <v>108</v>
      </c>
      <c r="H2729" s="6" t="s">
        <v>27</v>
      </c>
      <c r="I2729" s="6" t="s">
        <v>12612</v>
      </c>
      <c r="J2729" s="3"/>
      <c r="K2729" s="8">
        <v>2018.0</v>
      </c>
      <c r="L2729" s="21" t="s">
        <v>30</v>
      </c>
      <c r="M2729" s="3"/>
      <c r="N2729" s="3"/>
      <c r="O2729" s="6"/>
      <c r="P2729" s="6"/>
      <c r="Q2729" s="6"/>
      <c r="R2729" s="6"/>
    </row>
    <row r="2730" ht="15.75" customHeight="1">
      <c r="A2730" s="4" t="s">
        <v>12613</v>
      </c>
      <c r="B2730" s="4" t="s">
        <v>12614</v>
      </c>
      <c r="C2730" s="4" t="s">
        <v>12615</v>
      </c>
      <c r="D2730" s="4" t="s">
        <v>12616</v>
      </c>
      <c r="E2730" s="4" t="s">
        <v>12617</v>
      </c>
      <c r="F2730" s="5" t="str">
        <f>HYPERLINK("http://dx.doi.org/10.1177/18632521221084176","http://dx.doi.org/10.1177/18632521221084176")</f>
        <v>http://dx.doi.org/10.1177/18632521221084176</v>
      </c>
      <c r="G2730" s="3"/>
      <c r="H2730" s="3"/>
      <c r="I2730" s="3"/>
      <c r="J2730" s="3"/>
      <c r="K2730" s="3"/>
      <c r="L2730" s="3"/>
      <c r="M2730" s="3"/>
      <c r="N2730" s="3"/>
      <c r="O2730" s="3"/>
      <c r="P2730" s="3"/>
      <c r="Q2730" s="3"/>
      <c r="R2730" s="3"/>
    </row>
    <row r="2731" ht="15.75" customHeight="1">
      <c r="A2731" s="4" t="s">
        <v>12618</v>
      </c>
      <c r="B2731" s="4" t="s">
        <v>12619</v>
      </c>
      <c r="C2731" s="3"/>
      <c r="D2731" s="3"/>
      <c r="E2731" s="4" t="s">
        <v>12620</v>
      </c>
      <c r="F2731" s="9" t="s">
        <v>12621</v>
      </c>
      <c r="G2731" s="4" t="s">
        <v>260</v>
      </c>
      <c r="H2731" s="4" t="s">
        <v>261</v>
      </c>
      <c r="I2731" s="4" t="s">
        <v>12622</v>
      </c>
      <c r="J2731" s="4" t="s">
        <v>295</v>
      </c>
      <c r="K2731" s="10">
        <v>1991.0</v>
      </c>
      <c r="L2731" s="3"/>
      <c r="M2731" s="4" t="s">
        <v>263</v>
      </c>
      <c r="N2731" s="3"/>
      <c r="O2731" s="3"/>
      <c r="P2731" s="4" t="s">
        <v>8</v>
      </c>
      <c r="Q2731" s="4" t="s">
        <v>296</v>
      </c>
      <c r="R2731" s="3"/>
    </row>
    <row r="2732" ht="15.75" customHeight="1">
      <c r="A2732" s="6" t="s">
        <v>12623</v>
      </c>
      <c r="B2732" s="6" t="s">
        <v>12624</v>
      </c>
      <c r="C2732" s="6"/>
      <c r="D2732" s="6"/>
      <c r="E2732" s="6" t="s">
        <v>12625</v>
      </c>
      <c r="F2732" s="7" t="s">
        <v>12626</v>
      </c>
      <c r="G2732" s="8" t="s">
        <v>108</v>
      </c>
      <c r="H2732" s="6" t="s">
        <v>27</v>
      </c>
      <c r="I2732" s="6" t="s">
        <v>12627</v>
      </c>
      <c r="J2732" s="6" t="s">
        <v>29</v>
      </c>
      <c r="K2732" s="8">
        <v>2021.0</v>
      </c>
      <c r="L2732" s="7" t="s">
        <v>30</v>
      </c>
      <c r="M2732" s="3"/>
      <c r="N2732" s="6"/>
      <c r="O2732" s="3"/>
      <c r="P2732" s="3"/>
      <c r="Q2732" s="3"/>
      <c r="R2732" s="6"/>
    </row>
    <row r="2733" ht="15.75" customHeight="1">
      <c r="A2733" s="4" t="s">
        <v>12628</v>
      </c>
      <c r="B2733" s="4" t="s">
        <v>12629</v>
      </c>
      <c r="C2733" s="3"/>
      <c r="D2733" s="3"/>
      <c r="E2733" s="4" t="s">
        <v>12630</v>
      </c>
      <c r="F2733" s="3"/>
      <c r="G2733" s="4" t="s">
        <v>41</v>
      </c>
      <c r="H2733" s="4" t="s">
        <v>261</v>
      </c>
      <c r="I2733" s="3"/>
      <c r="J2733" s="4" t="s">
        <v>295</v>
      </c>
      <c r="K2733" s="10">
        <v>2012.0</v>
      </c>
      <c r="L2733" s="3"/>
      <c r="M2733" s="4" t="s">
        <v>586</v>
      </c>
      <c r="N2733" s="3"/>
      <c r="O2733" s="3"/>
      <c r="P2733" s="4" t="s">
        <v>587</v>
      </c>
      <c r="Q2733" s="18" t="s">
        <v>588</v>
      </c>
      <c r="R2733" s="3"/>
    </row>
    <row r="2734" ht="15.75" customHeight="1">
      <c r="A2734" s="6" t="s">
        <v>12631</v>
      </c>
      <c r="B2734" s="6" t="s">
        <v>12632</v>
      </c>
      <c r="C2734" s="6"/>
      <c r="D2734" s="6"/>
      <c r="E2734" s="6" t="s">
        <v>12633</v>
      </c>
      <c r="F2734" s="7" t="s">
        <v>12634</v>
      </c>
      <c r="G2734" s="8" t="s">
        <v>108</v>
      </c>
      <c r="H2734" s="6" t="s">
        <v>27</v>
      </c>
      <c r="I2734" s="6" t="s">
        <v>12635</v>
      </c>
      <c r="J2734" s="6" t="s">
        <v>341</v>
      </c>
      <c r="K2734" s="8">
        <v>2017.0</v>
      </c>
      <c r="L2734" s="7" t="s">
        <v>30</v>
      </c>
      <c r="M2734" s="6"/>
      <c r="N2734" s="6"/>
      <c r="O2734" s="3"/>
      <c r="P2734" s="6"/>
      <c r="Q2734" s="6"/>
      <c r="R2734" s="6"/>
    </row>
    <row r="2735" ht="15.75" customHeight="1">
      <c r="A2735" s="6" t="s">
        <v>12636</v>
      </c>
      <c r="B2735" s="6" t="s">
        <v>12637</v>
      </c>
      <c r="C2735" s="6"/>
      <c r="D2735" s="6"/>
      <c r="E2735" s="6" t="s">
        <v>12638</v>
      </c>
      <c r="F2735" s="7" t="s">
        <v>12639</v>
      </c>
      <c r="G2735" s="8" t="s">
        <v>108</v>
      </c>
      <c r="H2735" s="6" t="s">
        <v>27</v>
      </c>
      <c r="I2735" s="6" t="s">
        <v>12640</v>
      </c>
      <c r="J2735" s="6" t="s">
        <v>545</v>
      </c>
      <c r="K2735" s="8">
        <v>2020.0</v>
      </c>
      <c r="L2735" s="19" t="s">
        <v>30</v>
      </c>
      <c r="M2735" s="6"/>
      <c r="N2735" s="6"/>
      <c r="O2735" s="6"/>
      <c r="P2735" s="6"/>
      <c r="Q2735" s="6"/>
      <c r="R2735" s="3"/>
    </row>
    <row r="2736" ht="15.75" customHeight="1">
      <c r="A2736" s="4" t="s">
        <v>12641</v>
      </c>
      <c r="B2736" s="4" t="s">
        <v>12642</v>
      </c>
      <c r="C2736" s="3"/>
      <c r="D2736" s="3"/>
      <c r="E2736" s="4" t="s">
        <v>12643</v>
      </c>
      <c r="F2736" s="9" t="s">
        <v>12644</v>
      </c>
      <c r="G2736" s="4" t="s">
        <v>260</v>
      </c>
      <c r="H2736" s="4" t="s">
        <v>261</v>
      </c>
      <c r="I2736" s="4" t="s">
        <v>387</v>
      </c>
      <c r="J2736" s="4" t="s">
        <v>149</v>
      </c>
      <c r="K2736" s="10">
        <v>2013.0</v>
      </c>
      <c r="L2736" s="3"/>
      <c r="M2736" s="4" t="s">
        <v>263</v>
      </c>
      <c r="N2736" s="3"/>
      <c r="O2736" s="3"/>
      <c r="P2736" s="4" t="s">
        <v>8</v>
      </c>
      <c r="Q2736" s="4" t="s">
        <v>264</v>
      </c>
      <c r="R2736" s="3"/>
    </row>
    <row r="2737" ht="15.75" customHeight="1">
      <c r="A2737" s="4" t="s">
        <v>12645</v>
      </c>
      <c r="B2737" s="4" t="s">
        <v>12646</v>
      </c>
      <c r="C2737" s="3"/>
      <c r="D2737" s="3"/>
      <c r="E2737" s="4" t="s">
        <v>12647</v>
      </c>
      <c r="F2737" s="9" t="s">
        <v>12648</v>
      </c>
      <c r="G2737" s="4" t="s">
        <v>41</v>
      </c>
      <c r="H2737" s="4" t="s">
        <v>261</v>
      </c>
      <c r="I2737" s="4" t="s">
        <v>262</v>
      </c>
      <c r="J2737" s="4" t="s">
        <v>149</v>
      </c>
      <c r="K2737" s="10">
        <v>2018.0</v>
      </c>
      <c r="L2737" s="3"/>
      <c r="M2737" s="4" t="s">
        <v>263</v>
      </c>
      <c r="N2737" s="3"/>
      <c r="O2737" s="3"/>
      <c r="P2737" s="4" t="s">
        <v>8</v>
      </c>
      <c r="Q2737" s="18" t="s">
        <v>264</v>
      </c>
      <c r="R2737" s="3"/>
    </row>
    <row r="2738" ht="15.75" customHeight="1">
      <c r="A2738" s="6" t="s">
        <v>12649</v>
      </c>
      <c r="B2738" s="6" t="s">
        <v>12650</v>
      </c>
      <c r="C2738" s="6"/>
      <c r="D2738" s="6"/>
      <c r="E2738" s="6" t="s">
        <v>12651</v>
      </c>
      <c r="F2738" s="7" t="s">
        <v>12652</v>
      </c>
      <c r="G2738" s="8" t="s">
        <v>108</v>
      </c>
      <c r="H2738" s="6" t="s">
        <v>27</v>
      </c>
      <c r="I2738" s="6" t="s">
        <v>12653</v>
      </c>
      <c r="J2738" s="6" t="s">
        <v>341</v>
      </c>
      <c r="K2738" s="8">
        <v>2020.0</v>
      </c>
      <c r="L2738" s="7" t="s">
        <v>30</v>
      </c>
      <c r="M2738" s="6"/>
      <c r="N2738" s="6"/>
      <c r="O2738" s="6"/>
      <c r="P2738" s="3"/>
      <c r="Q2738" s="6"/>
      <c r="R2738" s="3"/>
    </row>
    <row r="2739" ht="15.75" customHeight="1">
      <c r="A2739" s="4" t="s">
        <v>12654</v>
      </c>
      <c r="B2739" s="4" t="s">
        <v>12655</v>
      </c>
      <c r="C2739" s="3"/>
      <c r="D2739" s="3"/>
      <c r="E2739" s="4" t="s">
        <v>12656</v>
      </c>
      <c r="F2739" s="9" t="s">
        <v>12657</v>
      </c>
      <c r="G2739" s="4" t="s">
        <v>260</v>
      </c>
      <c r="H2739" s="4" t="s">
        <v>261</v>
      </c>
      <c r="I2739" s="4" t="s">
        <v>7944</v>
      </c>
      <c r="J2739" s="4" t="s">
        <v>295</v>
      </c>
      <c r="K2739" s="10">
        <v>2007.0</v>
      </c>
      <c r="L2739" s="3"/>
      <c r="M2739" s="4" t="s">
        <v>263</v>
      </c>
      <c r="N2739" s="3"/>
      <c r="O2739" s="3"/>
      <c r="P2739" s="4" t="s">
        <v>8</v>
      </c>
      <c r="Q2739" s="4" t="s">
        <v>1684</v>
      </c>
      <c r="R2739" s="3"/>
    </row>
    <row r="2740" ht="15.75" customHeight="1">
      <c r="A2740" s="6" t="s">
        <v>12658</v>
      </c>
      <c r="B2740" s="6" t="s">
        <v>12659</v>
      </c>
      <c r="C2740" s="6"/>
      <c r="D2740" s="6"/>
      <c r="E2740" s="6" t="s">
        <v>12660</v>
      </c>
      <c r="F2740" s="7" t="s">
        <v>12661</v>
      </c>
      <c r="G2740" s="8" t="s">
        <v>108</v>
      </c>
      <c r="H2740" s="6" t="s">
        <v>27</v>
      </c>
      <c r="I2740" s="6" t="s">
        <v>12662</v>
      </c>
      <c r="J2740" s="6" t="s">
        <v>341</v>
      </c>
      <c r="K2740" s="8">
        <v>2019.0</v>
      </c>
      <c r="L2740" s="7" t="s">
        <v>30</v>
      </c>
      <c r="M2740" s="6"/>
      <c r="N2740" s="6"/>
      <c r="O2740" s="3"/>
      <c r="P2740" s="6"/>
      <c r="Q2740" s="3"/>
      <c r="R2740" s="6"/>
    </row>
    <row r="2741" ht="15.75" customHeight="1">
      <c r="A2741" s="4" t="s">
        <v>12663</v>
      </c>
      <c r="B2741" s="4" t="s">
        <v>12664</v>
      </c>
      <c r="C2741" s="3"/>
      <c r="D2741" s="3"/>
      <c r="E2741" s="4" t="s">
        <v>12665</v>
      </c>
      <c r="F2741" s="9" t="s">
        <v>12666</v>
      </c>
      <c r="G2741" s="4" t="s">
        <v>260</v>
      </c>
      <c r="H2741" s="4" t="s">
        <v>261</v>
      </c>
      <c r="I2741" s="4" t="s">
        <v>3180</v>
      </c>
      <c r="J2741" s="4" t="s">
        <v>231</v>
      </c>
      <c r="K2741" s="10">
        <v>2007.0</v>
      </c>
      <c r="L2741" s="3"/>
      <c r="M2741" s="4" t="s">
        <v>263</v>
      </c>
      <c r="N2741" s="3"/>
      <c r="O2741" s="3"/>
      <c r="P2741" s="4" t="s">
        <v>8</v>
      </c>
      <c r="Q2741" s="4" t="s">
        <v>3181</v>
      </c>
      <c r="R2741" s="3"/>
    </row>
    <row r="2742" ht="15.75" customHeight="1">
      <c r="A2742" s="4" t="s">
        <v>12667</v>
      </c>
      <c r="B2742" s="4" t="s">
        <v>12668</v>
      </c>
      <c r="C2742" s="3"/>
      <c r="D2742" s="3"/>
      <c r="E2742" s="4" t="s">
        <v>12669</v>
      </c>
      <c r="F2742" s="9" t="s">
        <v>12670</v>
      </c>
      <c r="G2742" s="4" t="s">
        <v>260</v>
      </c>
      <c r="H2742" s="4" t="s">
        <v>261</v>
      </c>
      <c r="I2742" s="4" t="s">
        <v>1324</v>
      </c>
      <c r="J2742" s="4" t="s">
        <v>149</v>
      </c>
      <c r="K2742" s="10">
        <v>2017.0</v>
      </c>
      <c r="L2742" s="3"/>
      <c r="M2742" s="4" t="s">
        <v>263</v>
      </c>
      <c r="N2742" s="3"/>
      <c r="O2742" s="3"/>
      <c r="P2742" s="4" t="s">
        <v>8</v>
      </c>
      <c r="Q2742" s="4" t="s">
        <v>264</v>
      </c>
      <c r="R2742" s="3"/>
    </row>
    <row r="2743" ht="15.75" customHeight="1">
      <c r="A2743" s="6" t="s">
        <v>12671</v>
      </c>
      <c r="B2743" s="6" t="s">
        <v>12672</v>
      </c>
      <c r="C2743" s="6"/>
      <c r="D2743" s="6"/>
      <c r="E2743" s="6" t="s">
        <v>12673</v>
      </c>
      <c r="F2743" s="7" t="s">
        <v>12674</v>
      </c>
      <c r="G2743" s="8" t="s">
        <v>108</v>
      </c>
      <c r="H2743" s="6" t="s">
        <v>27</v>
      </c>
      <c r="I2743" s="6" t="s">
        <v>12675</v>
      </c>
      <c r="J2743" s="6" t="s">
        <v>29</v>
      </c>
      <c r="K2743" s="8">
        <v>2022.0</v>
      </c>
      <c r="L2743" s="7" t="s">
        <v>30</v>
      </c>
      <c r="M2743" s="6"/>
      <c r="N2743" s="6"/>
      <c r="O2743" s="3"/>
      <c r="P2743" s="3"/>
      <c r="Q2743" s="6"/>
      <c r="R2743" s="6"/>
    </row>
    <row r="2744" ht="15.75" customHeight="1">
      <c r="A2744" s="6" t="s">
        <v>12676</v>
      </c>
      <c r="B2744" s="6" t="s">
        <v>12677</v>
      </c>
      <c r="C2744" s="6"/>
      <c r="D2744" s="6"/>
      <c r="E2744" s="6" t="s">
        <v>12678</v>
      </c>
      <c r="F2744" s="3"/>
      <c r="G2744" s="8" t="s">
        <v>108</v>
      </c>
      <c r="H2744" s="6" t="s">
        <v>27</v>
      </c>
      <c r="I2744" s="6" t="s">
        <v>12679</v>
      </c>
      <c r="J2744" s="6" t="s">
        <v>29</v>
      </c>
      <c r="K2744" s="8">
        <v>2016.0</v>
      </c>
      <c r="L2744" s="7" t="s">
        <v>30</v>
      </c>
      <c r="M2744" s="3"/>
      <c r="N2744" s="3"/>
      <c r="O2744" s="3"/>
      <c r="P2744" s="3"/>
      <c r="Q2744" s="3"/>
      <c r="R2744" s="3"/>
    </row>
    <row r="2745" ht="15.75" customHeight="1">
      <c r="A2745" s="6" t="s">
        <v>12680</v>
      </c>
      <c r="B2745" s="6" t="s">
        <v>12681</v>
      </c>
      <c r="C2745" s="6"/>
      <c r="D2745" s="6"/>
      <c r="E2745" s="6" t="s">
        <v>12682</v>
      </c>
      <c r="F2745" s="7" t="s">
        <v>12683</v>
      </c>
      <c r="G2745" s="8" t="s">
        <v>108</v>
      </c>
      <c r="H2745" s="6" t="s">
        <v>27</v>
      </c>
      <c r="I2745" s="6" t="s">
        <v>11720</v>
      </c>
      <c r="J2745" s="6" t="s">
        <v>149</v>
      </c>
      <c r="K2745" s="8">
        <v>2019.0</v>
      </c>
      <c r="L2745" s="7" t="s">
        <v>30</v>
      </c>
      <c r="M2745" s="6"/>
      <c r="N2745" s="3"/>
      <c r="O2745" s="3"/>
      <c r="P2745" s="6"/>
      <c r="Q2745" s="3"/>
      <c r="R2745" s="6"/>
    </row>
    <row r="2746" ht="15.75" customHeight="1">
      <c r="A2746" s="6" t="s">
        <v>12684</v>
      </c>
      <c r="B2746" s="6" t="s">
        <v>12685</v>
      </c>
      <c r="C2746" s="6"/>
      <c r="D2746" s="6"/>
      <c r="E2746" s="6" t="s">
        <v>12686</v>
      </c>
      <c r="F2746" s="7" t="s">
        <v>12687</v>
      </c>
      <c r="G2746" s="8" t="s">
        <v>108</v>
      </c>
      <c r="H2746" s="6" t="s">
        <v>27</v>
      </c>
      <c r="I2746" s="6" t="s">
        <v>12688</v>
      </c>
      <c r="J2746" s="3"/>
      <c r="K2746" s="8">
        <v>2018.0</v>
      </c>
      <c r="L2746" s="21" t="s">
        <v>30</v>
      </c>
      <c r="M2746" s="6"/>
      <c r="N2746" s="6"/>
      <c r="O2746" s="6"/>
      <c r="P2746" s="6"/>
      <c r="Q2746" s="6"/>
      <c r="R2746" s="3"/>
    </row>
    <row r="2747" ht="15.75" customHeight="1">
      <c r="A2747" s="6" t="s">
        <v>12689</v>
      </c>
      <c r="B2747" s="6" t="s">
        <v>12690</v>
      </c>
      <c r="C2747" s="6"/>
      <c r="D2747" s="6"/>
      <c r="E2747" s="6" t="s">
        <v>12691</v>
      </c>
      <c r="F2747" s="7" t="s">
        <v>12692</v>
      </c>
      <c r="G2747" s="8" t="s">
        <v>108</v>
      </c>
      <c r="H2747" s="6" t="s">
        <v>27</v>
      </c>
      <c r="I2747" s="6" t="s">
        <v>12693</v>
      </c>
      <c r="J2747" s="6"/>
      <c r="K2747" s="8">
        <v>2013.0</v>
      </c>
      <c r="L2747" s="7" t="s">
        <v>30</v>
      </c>
      <c r="M2747" s="3"/>
      <c r="N2747" s="3"/>
      <c r="O2747" s="3"/>
      <c r="P2747" s="6"/>
      <c r="Q2747" s="3"/>
      <c r="R2747" s="3"/>
    </row>
    <row r="2748" ht="15.75" customHeight="1">
      <c r="A2748" s="6" t="s">
        <v>12694</v>
      </c>
      <c r="B2748" s="6" t="s">
        <v>12695</v>
      </c>
      <c r="C2748" s="6"/>
      <c r="D2748" s="6"/>
      <c r="E2748" s="6" t="s">
        <v>12696</v>
      </c>
      <c r="F2748" s="7" t="s">
        <v>12697</v>
      </c>
      <c r="G2748" s="8" t="s">
        <v>108</v>
      </c>
      <c r="H2748" s="6" t="s">
        <v>27</v>
      </c>
      <c r="I2748" s="6" t="s">
        <v>12698</v>
      </c>
      <c r="J2748" s="6" t="s">
        <v>341</v>
      </c>
      <c r="K2748" s="8">
        <v>2023.0</v>
      </c>
      <c r="L2748" s="7" t="s">
        <v>30</v>
      </c>
      <c r="M2748" s="6"/>
      <c r="N2748" s="6"/>
      <c r="O2748" s="6"/>
      <c r="P2748" s="3"/>
      <c r="Q2748" s="6"/>
      <c r="R2748" s="6"/>
    </row>
    <row r="2749" ht="15.75" customHeight="1">
      <c r="A2749" s="6" t="s">
        <v>12699</v>
      </c>
      <c r="B2749" s="6" t="s">
        <v>12700</v>
      </c>
      <c r="C2749" s="6"/>
      <c r="D2749" s="6"/>
      <c r="E2749" s="6" t="s">
        <v>12701</v>
      </c>
      <c r="F2749" s="7" t="s">
        <v>12702</v>
      </c>
      <c r="G2749" s="8" t="s">
        <v>108</v>
      </c>
      <c r="H2749" s="6" t="s">
        <v>27</v>
      </c>
      <c r="I2749" s="6" t="s">
        <v>12703</v>
      </c>
      <c r="J2749" s="6" t="s">
        <v>377</v>
      </c>
      <c r="K2749" s="8">
        <v>2004.0</v>
      </c>
      <c r="L2749" s="7" t="s">
        <v>30</v>
      </c>
      <c r="M2749" s="6"/>
      <c r="N2749" s="3"/>
      <c r="O2749" s="3"/>
      <c r="P2749" s="3"/>
      <c r="Q2749" s="3"/>
      <c r="R2749" s="3"/>
    </row>
    <row r="2750" ht="15.75" customHeight="1">
      <c r="A2750" s="6" t="s">
        <v>12704</v>
      </c>
      <c r="B2750" s="6" t="s">
        <v>12705</v>
      </c>
      <c r="C2750" s="6"/>
      <c r="D2750" s="6"/>
      <c r="E2750" s="6" t="s">
        <v>12706</v>
      </c>
      <c r="F2750" s="7" t="s">
        <v>12707</v>
      </c>
      <c r="G2750" s="8" t="s">
        <v>108</v>
      </c>
      <c r="H2750" s="6" t="s">
        <v>27</v>
      </c>
      <c r="I2750" s="6" t="s">
        <v>12708</v>
      </c>
      <c r="J2750" s="6" t="s">
        <v>341</v>
      </c>
      <c r="K2750" s="8">
        <v>2003.0</v>
      </c>
      <c r="L2750" s="7" t="s">
        <v>30</v>
      </c>
      <c r="M2750" s="3"/>
      <c r="N2750" s="3"/>
      <c r="O2750" s="3"/>
      <c r="P2750" s="3"/>
      <c r="Q2750" s="3"/>
      <c r="R2750" s="3"/>
    </row>
    <row r="2751" ht="15.75" customHeight="1">
      <c r="A2751" s="6" t="s">
        <v>12709</v>
      </c>
      <c r="B2751" s="6" t="s">
        <v>12710</v>
      </c>
      <c r="C2751" s="6"/>
      <c r="D2751" s="6"/>
      <c r="E2751" s="6" t="s">
        <v>12711</v>
      </c>
      <c r="F2751" s="7" t="s">
        <v>12712</v>
      </c>
      <c r="G2751" s="8" t="s">
        <v>108</v>
      </c>
      <c r="H2751" s="6" t="s">
        <v>27</v>
      </c>
      <c r="I2751" s="6" t="s">
        <v>12713</v>
      </c>
      <c r="J2751" s="6" t="s">
        <v>341</v>
      </c>
      <c r="K2751" s="8">
        <v>1996.0</v>
      </c>
      <c r="L2751" s="7" t="s">
        <v>30</v>
      </c>
      <c r="M2751" s="3"/>
      <c r="N2751" s="3"/>
      <c r="O2751" s="3"/>
      <c r="P2751" s="3"/>
      <c r="Q2751" s="3"/>
      <c r="R2751" s="3"/>
    </row>
    <row r="2752" ht="15.75" customHeight="1">
      <c r="A2752" s="6" t="s">
        <v>12714</v>
      </c>
      <c r="B2752" s="6" t="s">
        <v>12715</v>
      </c>
      <c r="C2752" s="6"/>
      <c r="D2752" s="6"/>
      <c r="E2752" s="6" t="s">
        <v>12716</v>
      </c>
      <c r="F2752" s="7" t="s">
        <v>12717</v>
      </c>
      <c r="G2752" s="8" t="s">
        <v>108</v>
      </c>
      <c r="H2752" s="6" t="s">
        <v>27</v>
      </c>
      <c r="I2752" s="6" t="s">
        <v>12718</v>
      </c>
      <c r="J2752" s="3"/>
      <c r="K2752" s="8">
        <v>2022.0</v>
      </c>
      <c r="L2752" s="7" t="s">
        <v>30</v>
      </c>
      <c r="M2752" s="6"/>
      <c r="N2752" s="3"/>
      <c r="O2752" s="6"/>
      <c r="P2752" s="3"/>
      <c r="Q2752" s="6"/>
      <c r="R2752" s="3"/>
    </row>
    <row r="2753" ht="15.75" customHeight="1">
      <c r="A2753" s="6" t="s">
        <v>12719</v>
      </c>
      <c r="B2753" s="6" t="s">
        <v>12720</v>
      </c>
      <c r="C2753" s="6"/>
      <c r="D2753" s="6"/>
      <c r="E2753" s="6" t="s">
        <v>12721</v>
      </c>
      <c r="F2753" s="7" t="s">
        <v>12722</v>
      </c>
      <c r="G2753" s="8" t="s">
        <v>108</v>
      </c>
      <c r="H2753" s="6" t="s">
        <v>27</v>
      </c>
      <c r="I2753" s="6" t="s">
        <v>12723</v>
      </c>
      <c r="J2753" s="6" t="s">
        <v>29</v>
      </c>
      <c r="K2753" s="8">
        <v>2021.0</v>
      </c>
      <c r="L2753" s="21" t="s">
        <v>30</v>
      </c>
      <c r="M2753" s="6"/>
      <c r="N2753" s="3"/>
      <c r="O2753" s="6"/>
      <c r="P2753" s="6"/>
      <c r="Q2753" s="3"/>
      <c r="R2753" s="6"/>
    </row>
    <row r="2754" ht="15.75" customHeight="1">
      <c r="A2754" s="6" t="s">
        <v>12724</v>
      </c>
      <c r="B2754" s="6" t="s">
        <v>12725</v>
      </c>
      <c r="C2754" s="6"/>
      <c r="D2754" s="6"/>
      <c r="E2754" s="6" t="s">
        <v>12726</v>
      </c>
      <c r="F2754" s="7" t="s">
        <v>12727</v>
      </c>
      <c r="G2754" s="8" t="s">
        <v>108</v>
      </c>
      <c r="H2754" s="6" t="s">
        <v>27</v>
      </c>
      <c r="I2754" s="6" t="s">
        <v>12728</v>
      </c>
      <c r="J2754" s="6" t="s">
        <v>488</v>
      </c>
      <c r="K2754" s="8">
        <v>2010.0</v>
      </c>
      <c r="L2754" s="7" t="s">
        <v>30</v>
      </c>
      <c r="M2754" s="6"/>
      <c r="N2754" s="3"/>
      <c r="O2754" s="3"/>
      <c r="P2754" s="3"/>
      <c r="Q2754" s="3"/>
      <c r="R2754" s="3"/>
    </row>
    <row r="2755" ht="15.75" customHeight="1">
      <c r="A2755" s="6" t="s">
        <v>12729</v>
      </c>
      <c r="B2755" s="6" t="s">
        <v>12730</v>
      </c>
      <c r="C2755" s="6"/>
      <c r="D2755" s="6"/>
      <c r="E2755" s="6" t="s">
        <v>12731</v>
      </c>
      <c r="F2755" s="3"/>
      <c r="G2755" s="8" t="s">
        <v>108</v>
      </c>
      <c r="H2755" s="6" t="s">
        <v>27</v>
      </c>
      <c r="I2755" s="6" t="s">
        <v>12732</v>
      </c>
      <c r="J2755" s="6" t="s">
        <v>341</v>
      </c>
      <c r="K2755" s="8">
        <v>1995.0</v>
      </c>
      <c r="L2755" s="7" t="s">
        <v>30</v>
      </c>
      <c r="M2755" s="3"/>
      <c r="N2755" s="3"/>
      <c r="O2755" s="3"/>
      <c r="P2755" s="3"/>
      <c r="Q2755" s="3"/>
      <c r="R2755" s="6"/>
    </row>
    <row r="2756" ht="15.75" customHeight="1">
      <c r="A2756" s="4" t="s">
        <v>12733</v>
      </c>
      <c r="B2756" s="4" t="s">
        <v>12734</v>
      </c>
      <c r="C2756" s="3"/>
      <c r="D2756" s="3"/>
      <c r="E2756" s="4" t="s">
        <v>12735</v>
      </c>
      <c r="F2756" s="9" t="s">
        <v>12736</v>
      </c>
      <c r="G2756" s="4" t="s">
        <v>260</v>
      </c>
      <c r="H2756" s="4" t="s">
        <v>261</v>
      </c>
      <c r="I2756" s="4" t="s">
        <v>3233</v>
      </c>
      <c r="J2756" s="4" t="s">
        <v>341</v>
      </c>
      <c r="K2756" s="10">
        <v>2006.0</v>
      </c>
      <c r="L2756" s="3"/>
      <c r="M2756" s="4" t="s">
        <v>263</v>
      </c>
      <c r="N2756" s="3"/>
      <c r="O2756" s="3"/>
      <c r="P2756" s="4" t="s">
        <v>8</v>
      </c>
      <c r="Q2756" s="4" t="s">
        <v>611</v>
      </c>
      <c r="R2756" s="3"/>
    </row>
    <row r="2757" ht="15.75" customHeight="1">
      <c r="A2757" s="6" t="s">
        <v>12737</v>
      </c>
      <c r="B2757" s="6" t="s">
        <v>12738</v>
      </c>
      <c r="C2757" s="6"/>
      <c r="D2757" s="6"/>
      <c r="E2757" s="6" t="s">
        <v>12739</v>
      </c>
      <c r="F2757" s="7" t="s">
        <v>12740</v>
      </c>
      <c r="G2757" s="8" t="s">
        <v>1803</v>
      </c>
      <c r="H2757" s="6" t="s">
        <v>27</v>
      </c>
      <c r="I2757" s="6" t="s">
        <v>12741</v>
      </c>
      <c r="J2757" s="6" t="s">
        <v>149</v>
      </c>
      <c r="K2757" s="8">
        <v>2018.0</v>
      </c>
      <c r="L2757" s="7" t="s">
        <v>30</v>
      </c>
      <c r="M2757" s="3"/>
      <c r="N2757" s="3"/>
      <c r="O2757" s="3"/>
      <c r="P2757" s="6"/>
      <c r="Q2757" s="3"/>
      <c r="R2757" s="3"/>
    </row>
    <row r="2758" ht="15.75" customHeight="1">
      <c r="A2758" s="6" t="s">
        <v>12742</v>
      </c>
      <c r="B2758" s="6" t="s">
        <v>12743</v>
      </c>
      <c r="C2758" s="6"/>
      <c r="D2758" s="6"/>
      <c r="E2758" s="6" t="s">
        <v>12744</v>
      </c>
      <c r="F2758" s="7" t="s">
        <v>12745</v>
      </c>
      <c r="G2758" s="8" t="s">
        <v>108</v>
      </c>
      <c r="H2758" s="6" t="s">
        <v>27</v>
      </c>
      <c r="I2758" s="6" t="s">
        <v>12746</v>
      </c>
      <c r="J2758" s="6"/>
      <c r="K2758" s="8">
        <v>2009.0</v>
      </c>
      <c r="L2758" s="7" t="s">
        <v>30</v>
      </c>
      <c r="M2758" s="3"/>
      <c r="N2758" s="6"/>
      <c r="O2758" s="3"/>
      <c r="P2758" s="3"/>
      <c r="Q2758" s="6"/>
      <c r="R2758" s="3"/>
    </row>
    <row r="2759" ht="15.75" customHeight="1">
      <c r="A2759" s="6" t="s">
        <v>12747</v>
      </c>
      <c r="B2759" s="6" t="s">
        <v>12748</v>
      </c>
      <c r="C2759" s="6"/>
      <c r="D2759" s="6"/>
      <c r="E2759" s="6" t="s">
        <v>12749</v>
      </c>
      <c r="F2759" s="7" t="s">
        <v>1578</v>
      </c>
      <c r="G2759" s="8" t="s">
        <v>41</v>
      </c>
      <c r="H2759" s="6" t="s">
        <v>27</v>
      </c>
      <c r="I2759" s="6" t="s">
        <v>12750</v>
      </c>
      <c r="J2759" s="3"/>
      <c r="K2759" s="8">
        <v>2016.0</v>
      </c>
      <c r="L2759" s="7" t="s">
        <v>30</v>
      </c>
      <c r="M2759" s="6"/>
      <c r="N2759" s="6"/>
      <c r="O2759" s="6"/>
      <c r="P2759" s="6"/>
      <c r="Q2759" s="6"/>
      <c r="R2759" s="6"/>
    </row>
    <row r="2760" ht="15.75" customHeight="1">
      <c r="A2760" s="4" t="s">
        <v>12751</v>
      </c>
      <c r="B2760" s="4" t="s">
        <v>12752</v>
      </c>
      <c r="C2760" s="3"/>
      <c r="D2760" s="3"/>
      <c r="E2760" s="4" t="s">
        <v>12753</v>
      </c>
      <c r="F2760" s="9" t="s">
        <v>12754</v>
      </c>
      <c r="G2760" s="4" t="s">
        <v>58</v>
      </c>
      <c r="H2760" s="4" t="s">
        <v>293</v>
      </c>
      <c r="I2760" s="4" t="s">
        <v>262</v>
      </c>
      <c r="J2760" s="4" t="s">
        <v>149</v>
      </c>
      <c r="K2760" s="4" t="s">
        <v>263</v>
      </c>
      <c r="L2760" s="3"/>
      <c r="M2760" s="3"/>
      <c r="N2760" s="4" t="s">
        <v>8</v>
      </c>
      <c r="O2760" s="4" t="s">
        <v>264</v>
      </c>
      <c r="P2760" s="10">
        <v>2006.0</v>
      </c>
      <c r="Q2760" s="3"/>
      <c r="R2760" s="10">
        <v>85.0</v>
      </c>
    </row>
    <row r="2761" ht="15.75" customHeight="1">
      <c r="A2761" s="4" t="s">
        <v>12755</v>
      </c>
      <c r="B2761" s="4" t="s">
        <v>12756</v>
      </c>
      <c r="C2761" s="3"/>
      <c r="D2761" s="3"/>
      <c r="E2761" s="4" t="s">
        <v>12757</v>
      </c>
      <c r="F2761" s="3"/>
      <c r="G2761" s="4" t="s">
        <v>48</v>
      </c>
      <c r="H2761" s="4" t="s">
        <v>261</v>
      </c>
      <c r="I2761" s="3"/>
      <c r="J2761" s="4" t="s">
        <v>295</v>
      </c>
      <c r="K2761" s="10">
        <v>2006.0</v>
      </c>
      <c r="L2761" s="3"/>
      <c r="M2761" s="4" t="s">
        <v>586</v>
      </c>
      <c r="N2761" s="3"/>
      <c r="O2761" s="3"/>
      <c r="P2761" s="4" t="s">
        <v>587</v>
      </c>
      <c r="Q2761" s="4" t="s">
        <v>588</v>
      </c>
      <c r="R2761" s="3"/>
    </row>
    <row r="2762" ht="15.75" customHeight="1">
      <c r="A2762" s="4" t="s">
        <v>12758</v>
      </c>
      <c r="B2762" s="4" t="s">
        <v>12759</v>
      </c>
      <c r="C2762" s="4" t="s">
        <v>12760</v>
      </c>
      <c r="D2762" s="4" t="s">
        <v>12761</v>
      </c>
      <c r="E2762" s="4" t="s">
        <v>12762</v>
      </c>
      <c r="F2762" s="5" t="str">
        <f>HYPERLINK("http://dx.doi.org/10.1016/j.psychres.2015.04.010","http://dx.doi.org/10.1016/j.psychres.2015.04.010")</f>
        <v>http://dx.doi.org/10.1016/j.psychres.2015.04.010</v>
      </c>
      <c r="G2762" s="3"/>
      <c r="H2762" s="3"/>
      <c r="I2762" s="3"/>
      <c r="J2762" s="3"/>
      <c r="K2762" s="3"/>
      <c r="L2762" s="3"/>
      <c r="M2762" s="3"/>
      <c r="N2762" s="3"/>
      <c r="O2762" s="3"/>
      <c r="P2762" s="3"/>
      <c r="Q2762" s="3"/>
      <c r="R2762" s="3"/>
    </row>
    <row r="2763" ht="15.75" customHeight="1">
      <c r="A2763" s="4" t="s">
        <v>12763</v>
      </c>
      <c r="B2763" s="4" t="s">
        <v>12764</v>
      </c>
      <c r="C2763" s="3"/>
      <c r="D2763" s="3"/>
      <c r="E2763" s="4" t="s">
        <v>12765</v>
      </c>
      <c r="F2763" s="9" t="s">
        <v>12766</v>
      </c>
      <c r="G2763" s="4" t="s">
        <v>260</v>
      </c>
      <c r="H2763" s="4" t="s">
        <v>261</v>
      </c>
      <c r="I2763" s="4" t="s">
        <v>262</v>
      </c>
      <c r="J2763" s="4" t="s">
        <v>149</v>
      </c>
      <c r="K2763" s="10">
        <v>2007.0</v>
      </c>
      <c r="L2763" s="3"/>
      <c r="M2763" s="4" t="s">
        <v>263</v>
      </c>
      <c r="N2763" s="3"/>
      <c r="O2763" s="3"/>
      <c r="P2763" s="4" t="s">
        <v>8</v>
      </c>
      <c r="Q2763" s="4" t="s">
        <v>264</v>
      </c>
      <c r="R2763" s="3"/>
    </row>
    <row r="2764" ht="15.75" customHeight="1">
      <c r="A2764" s="4" t="s">
        <v>7940</v>
      </c>
      <c r="B2764" s="4" t="s">
        <v>12767</v>
      </c>
      <c r="C2764" s="3"/>
      <c r="D2764" s="3"/>
      <c r="E2764" s="4" t="s">
        <v>12768</v>
      </c>
      <c r="F2764" s="9" t="s">
        <v>12769</v>
      </c>
      <c r="G2764" s="4" t="s">
        <v>260</v>
      </c>
      <c r="H2764" s="4" t="s">
        <v>261</v>
      </c>
      <c r="I2764" s="4" t="s">
        <v>7944</v>
      </c>
      <c r="J2764" s="4" t="s">
        <v>295</v>
      </c>
      <c r="K2764" s="10">
        <v>2003.0</v>
      </c>
      <c r="L2764" s="3"/>
      <c r="M2764" s="4" t="s">
        <v>263</v>
      </c>
      <c r="N2764" s="3"/>
      <c r="O2764" s="3"/>
      <c r="P2764" s="4" t="s">
        <v>8</v>
      </c>
      <c r="Q2764" s="4" t="s">
        <v>1684</v>
      </c>
      <c r="R2764" s="3"/>
    </row>
    <row r="2765" ht="15.75" customHeight="1">
      <c r="A2765" s="6" t="s">
        <v>12770</v>
      </c>
      <c r="B2765" s="6" t="s">
        <v>12771</v>
      </c>
      <c r="C2765" s="6"/>
      <c r="D2765" s="6"/>
      <c r="E2765" s="6" t="s">
        <v>12772</v>
      </c>
      <c r="F2765" s="3"/>
      <c r="G2765" s="8" t="s">
        <v>108</v>
      </c>
      <c r="H2765" s="6" t="s">
        <v>27</v>
      </c>
      <c r="I2765" s="6" t="s">
        <v>12773</v>
      </c>
      <c r="J2765" s="6" t="s">
        <v>149</v>
      </c>
      <c r="K2765" s="8">
        <v>2018.0</v>
      </c>
      <c r="L2765" s="7" t="s">
        <v>30</v>
      </c>
      <c r="M2765" s="3"/>
      <c r="N2765" s="3"/>
      <c r="O2765" s="3"/>
      <c r="P2765" s="3"/>
      <c r="Q2765" s="3"/>
      <c r="R2765" s="3"/>
    </row>
    <row r="2766" ht="15.75" customHeight="1">
      <c r="A2766" s="4" t="s">
        <v>12774</v>
      </c>
      <c r="B2766" s="4" t="s">
        <v>12775</v>
      </c>
      <c r="C2766" s="3"/>
      <c r="D2766" s="3"/>
      <c r="E2766" s="4" t="s">
        <v>12776</v>
      </c>
      <c r="F2766" s="9" t="s">
        <v>12777</v>
      </c>
      <c r="G2766" s="4" t="s">
        <v>260</v>
      </c>
      <c r="H2766" s="4" t="s">
        <v>261</v>
      </c>
      <c r="I2766" s="4" t="s">
        <v>262</v>
      </c>
      <c r="J2766" s="4" t="s">
        <v>149</v>
      </c>
      <c r="K2766" s="10">
        <v>2007.0</v>
      </c>
      <c r="L2766" s="3"/>
      <c r="M2766" s="4" t="s">
        <v>263</v>
      </c>
      <c r="N2766" s="3"/>
      <c r="O2766" s="3"/>
      <c r="P2766" s="4" t="s">
        <v>8</v>
      </c>
      <c r="Q2766" s="4" t="s">
        <v>264</v>
      </c>
      <c r="R2766" s="3"/>
    </row>
    <row r="2767" ht="15.75" customHeight="1">
      <c r="A2767" s="6" t="s">
        <v>12778</v>
      </c>
      <c r="B2767" s="6" t="s">
        <v>12779</v>
      </c>
      <c r="C2767" s="6"/>
      <c r="D2767" s="6"/>
      <c r="E2767" s="6" t="s">
        <v>12780</v>
      </c>
      <c r="F2767" s="7" t="s">
        <v>12781</v>
      </c>
      <c r="G2767" s="8" t="s">
        <v>108</v>
      </c>
      <c r="H2767" s="6" t="s">
        <v>27</v>
      </c>
      <c r="I2767" s="6" t="s">
        <v>12782</v>
      </c>
      <c r="J2767" s="6" t="s">
        <v>29</v>
      </c>
      <c r="K2767" s="8">
        <v>2021.0</v>
      </c>
      <c r="L2767" s="7" t="s">
        <v>30</v>
      </c>
      <c r="M2767" s="14"/>
      <c r="N2767" s="6"/>
      <c r="O2767" s="6"/>
      <c r="P2767" s="6"/>
      <c r="Q2767" s="3"/>
      <c r="R2767" s="3"/>
    </row>
    <row r="2768" ht="15.75" customHeight="1">
      <c r="A2768" s="4" t="s">
        <v>12783</v>
      </c>
      <c r="B2768" s="4" t="s">
        <v>12784</v>
      </c>
      <c r="C2768" s="3"/>
      <c r="D2768" s="3"/>
      <c r="E2768" s="4" t="s">
        <v>12785</v>
      </c>
      <c r="F2768" s="9" t="s">
        <v>12786</v>
      </c>
      <c r="G2768" s="4" t="s">
        <v>260</v>
      </c>
      <c r="H2768" s="4" t="s">
        <v>261</v>
      </c>
      <c r="I2768" s="4" t="s">
        <v>12506</v>
      </c>
      <c r="J2768" s="4" t="s">
        <v>295</v>
      </c>
      <c r="K2768" s="10">
        <v>2010.0</v>
      </c>
      <c r="L2768" s="3"/>
      <c r="M2768" s="4" t="s">
        <v>263</v>
      </c>
      <c r="N2768" s="3"/>
      <c r="O2768" s="3"/>
      <c r="P2768" s="4" t="s">
        <v>8</v>
      </c>
      <c r="Q2768" s="4" t="s">
        <v>12507</v>
      </c>
      <c r="R2768" s="3"/>
    </row>
    <row r="2769" ht="15.75" customHeight="1">
      <c r="A2769" s="4" t="s">
        <v>12787</v>
      </c>
      <c r="B2769" s="4" t="s">
        <v>12788</v>
      </c>
      <c r="C2769" s="3"/>
      <c r="D2769" s="3"/>
      <c r="E2769" s="4" t="s">
        <v>12789</v>
      </c>
      <c r="F2769" s="9" t="s">
        <v>12790</v>
      </c>
      <c r="G2769" s="4" t="s">
        <v>260</v>
      </c>
      <c r="H2769" s="4" t="s">
        <v>261</v>
      </c>
      <c r="I2769" s="4" t="s">
        <v>12791</v>
      </c>
      <c r="J2769" s="4" t="s">
        <v>295</v>
      </c>
      <c r="K2769" s="10">
        <v>2012.0</v>
      </c>
      <c r="L2769" s="3"/>
      <c r="M2769" s="4" t="s">
        <v>263</v>
      </c>
      <c r="N2769" s="3"/>
      <c r="O2769" s="3"/>
      <c r="P2769" s="4" t="s">
        <v>8</v>
      </c>
      <c r="Q2769" s="4" t="s">
        <v>296</v>
      </c>
      <c r="R2769" s="3"/>
    </row>
    <row r="2770" ht="15.75" customHeight="1">
      <c r="A2770" s="6" t="s">
        <v>12792</v>
      </c>
      <c r="B2770" s="6" t="s">
        <v>12793</v>
      </c>
      <c r="C2770" s="6"/>
      <c r="D2770" s="6"/>
      <c r="E2770" s="6" t="s">
        <v>12794</v>
      </c>
      <c r="F2770" s="7" t="s">
        <v>12795</v>
      </c>
      <c r="G2770" s="8" t="s">
        <v>108</v>
      </c>
      <c r="H2770" s="6" t="s">
        <v>27</v>
      </c>
      <c r="I2770" s="6" t="s">
        <v>12796</v>
      </c>
      <c r="J2770" s="6" t="s">
        <v>149</v>
      </c>
      <c r="K2770" s="8">
        <v>2023.0</v>
      </c>
      <c r="L2770" s="7" t="s">
        <v>30</v>
      </c>
      <c r="M2770" s="6"/>
      <c r="N2770" s="3"/>
      <c r="O2770" s="6"/>
      <c r="P2770" s="6"/>
      <c r="Q2770" s="6"/>
      <c r="R2770" s="6"/>
    </row>
    <row r="2771" ht="15.75" customHeight="1">
      <c r="A2771" s="6" t="s">
        <v>12797</v>
      </c>
      <c r="B2771" s="6" t="s">
        <v>12798</v>
      </c>
      <c r="C2771" s="6"/>
      <c r="D2771" s="6"/>
      <c r="E2771" s="6" t="s">
        <v>12799</v>
      </c>
      <c r="F2771" s="7" t="s">
        <v>12800</v>
      </c>
      <c r="G2771" s="8" t="s">
        <v>108</v>
      </c>
      <c r="H2771" s="6" t="s">
        <v>27</v>
      </c>
      <c r="I2771" s="6" t="s">
        <v>12801</v>
      </c>
      <c r="J2771" s="6" t="s">
        <v>545</v>
      </c>
      <c r="K2771" s="8">
        <v>2021.0</v>
      </c>
      <c r="L2771" s="7" t="s">
        <v>30</v>
      </c>
      <c r="M2771" s="14"/>
      <c r="N2771" s="6"/>
      <c r="O2771" s="6"/>
      <c r="P2771" s="6"/>
      <c r="Q2771" s="3"/>
      <c r="R2771" s="3"/>
    </row>
    <row r="2772" ht="15.75" customHeight="1">
      <c r="A2772" s="6" t="s">
        <v>12802</v>
      </c>
      <c r="B2772" s="6" t="s">
        <v>12803</v>
      </c>
      <c r="C2772" s="6"/>
      <c r="D2772" s="6"/>
      <c r="E2772" s="6" t="s">
        <v>12804</v>
      </c>
      <c r="F2772" s="3"/>
      <c r="G2772" s="8" t="s">
        <v>108</v>
      </c>
      <c r="H2772" s="6" t="s">
        <v>27</v>
      </c>
      <c r="I2772" s="6" t="s">
        <v>12805</v>
      </c>
      <c r="J2772" s="6" t="s">
        <v>29</v>
      </c>
      <c r="K2772" s="8">
        <v>2004.0</v>
      </c>
      <c r="L2772" s="7" t="s">
        <v>30</v>
      </c>
      <c r="M2772" s="6"/>
      <c r="N2772" s="3"/>
      <c r="O2772" s="3"/>
      <c r="P2772" s="3"/>
      <c r="Q2772" s="3"/>
      <c r="R2772" s="3"/>
    </row>
    <row r="2773" ht="15.75" customHeight="1">
      <c r="A2773" s="6" t="s">
        <v>12806</v>
      </c>
      <c r="B2773" s="6" t="s">
        <v>12807</v>
      </c>
      <c r="C2773" s="6"/>
      <c r="D2773" s="6"/>
      <c r="E2773" s="6" t="s">
        <v>12808</v>
      </c>
      <c r="F2773" s="7" t="s">
        <v>12809</v>
      </c>
      <c r="G2773" s="8" t="s">
        <v>108</v>
      </c>
      <c r="H2773" s="6" t="s">
        <v>27</v>
      </c>
      <c r="I2773" s="6" t="s">
        <v>12810</v>
      </c>
      <c r="J2773" s="6" t="s">
        <v>341</v>
      </c>
      <c r="K2773" s="8">
        <v>2005.0</v>
      </c>
      <c r="L2773" s="7" t="s">
        <v>30</v>
      </c>
      <c r="M2773" s="6"/>
      <c r="N2773" s="3"/>
      <c r="O2773" s="3"/>
      <c r="P2773" s="3"/>
      <c r="Q2773" s="3"/>
      <c r="R2773" s="3"/>
    </row>
    <row r="2774" ht="15.75" customHeight="1">
      <c r="A2774" s="6" t="s">
        <v>12811</v>
      </c>
      <c r="B2774" s="6" t="s">
        <v>12812</v>
      </c>
      <c r="C2774" s="6"/>
      <c r="D2774" s="6"/>
      <c r="E2774" s="6" t="s">
        <v>12813</v>
      </c>
      <c r="F2774" s="7" t="s">
        <v>12814</v>
      </c>
      <c r="G2774" s="8" t="s">
        <v>108</v>
      </c>
      <c r="H2774" s="6" t="s">
        <v>27</v>
      </c>
      <c r="I2774" s="6" t="s">
        <v>12815</v>
      </c>
      <c r="J2774" s="3"/>
      <c r="K2774" s="8">
        <v>2018.0</v>
      </c>
      <c r="L2774" s="21" t="s">
        <v>30</v>
      </c>
      <c r="M2774" s="6"/>
      <c r="N2774" s="3"/>
      <c r="O2774" s="6"/>
      <c r="P2774" s="6"/>
      <c r="Q2774" s="6"/>
      <c r="R2774" s="6"/>
    </row>
    <row r="2775" ht="15.75" customHeight="1">
      <c r="A2775" s="4" t="s">
        <v>12816</v>
      </c>
      <c r="B2775" s="4" t="s">
        <v>12817</v>
      </c>
      <c r="C2775" s="3"/>
      <c r="D2775" s="3"/>
      <c r="E2775" s="4" t="s">
        <v>12818</v>
      </c>
      <c r="F2775" s="9" t="s">
        <v>12819</v>
      </c>
      <c r="G2775" s="4" t="s">
        <v>260</v>
      </c>
      <c r="H2775" s="4" t="s">
        <v>261</v>
      </c>
      <c r="I2775" s="4" t="s">
        <v>12820</v>
      </c>
      <c r="J2775" s="4" t="s">
        <v>149</v>
      </c>
      <c r="K2775" s="10">
        <v>2019.0</v>
      </c>
      <c r="L2775" s="3"/>
      <c r="M2775" s="4" t="s">
        <v>263</v>
      </c>
      <c r="N2775" s="3"/>
      <c r="O2775" s="3"/>
      <c r="P2775" s="4" t="s">
        <v>8</v>
      </c>
      <c r="Q2775" s="4" t="s">
        <v>264</v>
      </c>
      <c r="R2775" s="3"/>
    </row>
    <row r="2776" ht="15.75" customHeight="1">
      <c r="A2776" s="4" t="s">
        <v>12821</v>
      </c>
      <c r="B2776" s="4" t="s">
        <v>12822</v>
      </c>
      <c r="C2776" s="3"/>
      <c r="D2776" s="3"/>
      <c r="E2776" s="4" t="s">
        <v>12823</v>
      </c>
      <c r="F2776" s="9" t="s">
        <v>12824</v>
      </c>
      <c r="G2776" s="4" t="s">
        <v>41</v>
      </c>
      <c r="H2776" s="4" t="s">
        <v>261</v>
      </c>
      <c r="I2776" s="4" t="s">
        <v>387</v>
      </c>
      <c r="J2776" s="4" t="s">
        <v>149</v>
      </c>
      <c r="K2776" s="10">
        <v>2015.0</v>
      </c>
      <c r="L2776" s="3"/>
      <c r="M2776" s="4" t="s">
        <v>263</v>
      </c>
      <c r="N2776" s="3"/>
      <c r="O2776" s="3"/>
      <c r="P2776" s="4" t="s">
        <v>8</v>
      </c>
      <c r="Q2776" s="18" t="s">
        <v>264</v>
      </c>
      <c r="R2776" s="3"/>
    </row>
    <row r="2777" ht="15.75" customHeight="1">
      <c r="A2777" s="6" t="s">
        <v>12825</v>
      </c>
      <c r="B2777" s="6" t="s">
        <v>12826</v>
      </c>
      <c r="C2777" s="6"/>
      <c r="D2777" s="6"/>
      <c r="E2777" s="6" t="s">
        <v>12827</v>
      </c>
      <c r="F2777" s="7" t="s">
        <v>12828</v>
      </c>
      <c r="G2777" s="8" t="s">
        <v>108</v>
      </c>
      <c r="H2777" s="6" t="s">
        <v>27</v>
      </c>
      <c r="I2777" s="6" t="s">
        <v>12829</v>
      </c>
      <c r="J2777" s="6" t="s">
        <v>149</v>
      </c>
      <c r="K2777" s="8">
        <v>2021.0</v>
      </c>
      <c r="L2777" s="13" t="s">
        <v>30</v>
      </c>
      <c r="M2777" s="3"/>
      <c r="N2777" s="3"/>
      <c r="O2777" s="3"/>
      <c r="P2777" s="3"/>
      <c r="Q2777" s="3"/>
      <c r="R2777" s="3"/>
    </row>
    <row r="2778" ht="15.75" customHeight="1">
      <c r="A2778" s="6" t="s">
        <v>12830</v>
      </c>
      <c r="B2778" s="6" t="s">
        <v>12831</v>
      </c>
      <c r="C2778" s="6"/>
      <c r="D2778" s="6"/>
      <c r="E2778" s="6" t="s">
        <v>12832</v>
      </c>
      <c r="F2778" s="7" t="s">
        <v>12833</v>
      </c>
      <c r="G2778" s="8" t="s">
        <v>108</v>
      </c>
      <c r="H2778" s="6" t="s">
        <v>27</v>
      </c>
      <c r="I2778" s="6" t="s">
        <v>12834</v>
      </c>
      <c r="J2778" s="6" t="s">
        <v>149</v>
      </c>
      <c r="K2778" s="8">
        <v>2020.0</v>
      </c>
      <c r="L2778" s="13" t="s">
        <v>30</v>
      </c>
      <c r="M2778" s="3"/>
      <c r="N2778" s="3"/>
      <c r="O2778" s="3"/>
      <c r="P2778" s="3"/>
      <c r="Q2778" s="3"/>
      <c r="R2778" s="3"/>
    </row>
    <row r="2779" ht="15.75" customHeight="1">
      <c r="A2779" s="6" t="s">
        <v>12835</v>
      </c>
      <c r="B2779" s="6" t="s">
        <v>12836</v>
      </c>
      <c r="C2779" s="6"/>
      <c r="D2779" s="6"/>
      <c r="E2779" s="6" t="s">
        <v>12837</v>
      </c>
      <c r="F2779" s="3"/>
      <c r="G2779" s="8" t="s">
        <v>108</v>
      </c>
      <c r="H2779" s="6" t="s">
        <v>27</v>
      </c>
      <c r="I2779" s="6" t="s">
        <v>12838</v>
      </c>
      <c r="J2779" s="6" t="s">
        <v>149</v>
      </c>
      <c r="K2779" s="8">
        <v>2018.0</v>
      </c>
      <c r="L2779" s="7" t="s">
        <v>30</v>
      </c>
      <c r="M2779" s="3"/>
      <c r="N2779" s="3"/>
      <c r="O2779" s="3"/>
      <c r="P2779" s="3"/>
      <c r="Q2779" s="3"/>
      <c r="R2779" s="3"/>
    </row>
    <row r="2780" ht="15.75" customHeight="1">
      <c r="A2780" s="4" t="s">
        <v>12839</v>
      </c>
      <c r="B2780" s="4" t="s">
        <v>12840</v>
      </c>
      <c r="C2780" s="4" t="s">
        <v>12841</v>
      </c>
      <c r="D2780" s="4" t="s">
        <v>12842</v>
      </c>
      <c r="E2780" s="4" t="s">
        <v>12843</v>
      </c>
      <c r="F2780" s="5" t="str">
        <f>HYPERLINK("http://dx.doi.org/10.1055/s-0033-1342987","http://dx.doi.org/10.1055/s-0033-1342987")</f>
        <v>http://dx.doi.org/10.1055/s-0033-1342987</v>
      </c>
      <c r="G2780" s="3"/>
      <c r="H2780" s="3"/>
      <c r="I2780" s="3"/>
      <c r="J2780" s="3"/>
      <c r="K2780" s="3"/>
      <c r="L2780" s="3"/>
      <c r="M2780" s="3"/>
      <c r="N2780" s="3"/>
      <c r="O2780" s="3"/>
      <c r="P2780" s="3"/>
      <c r="Q2780" s="3"/>
      <c r="R2780" s="3"/>
    </row>
    <row r="2781" ht="15.75" customHeight="1">
      <c r="A2781" s="6" t="s">
        <v>12844</v>
      </c>
      <c r="B2781" s="6" t="s">
        <v>12845</v>
      </c>
      <c r="C2781" s="6"/>
      <c r="D2781" s="6"/>
      <c r="E2781" s="6" t="s">
        <v>12846</v>
      </c>
      <c r="F2781" s="7" t="s">
        <v>12847</v>
      </c>
      <c r="G2781" s="8" t="s">
        <v>48</v>
      </c>
      <c r="H2781" s="6" t="s">
        <v>27</v>
      </c>
      <c r="I2781" s="6" t="s">
        <v>12848</v>
      </c>
      <c r="J2781" s="6"/>
      <c r="K2781" s="8">
        <v>2013.0</v>
      </c>
      <c r="L2781" s="7" t="s">
        <v>30</v>
      </c>
      <c r="M2781" s="6"/>
      <c r="N2781" s="6"/>
      <c r="O2781" s="6"/>
      <c r="P2781" s="6"/>
      <c r="Q2781" s="6"/>
      <c r="R2781" s="6"/>
    </row>
    <row r="2782" ht="15.75" customHeight="1">
      <c r="A2782" s="6" t="s">
        <v>12849</v>
      </c>
      <c r="B2782" s="6" t="s">
        <v>12850</v>
      </c>
      <c r="C2782" s="6"/>
      <c r="D2782" s="6"/>
      <c r="E2782" s="6" t="s">
        <v>12851</v>
      </c>
      <c r="F2782" s="7" t="s">
        <v>12852</v>
      </c>
      <c r="G2782" s="8" t="s">
        <v>108</v>
      </c>
      <c r="H2782" s="6" t="s">
        <v>27</v>
      </c>
      <c r="I2782" s="6" t="s">
        <v>12853</v>
      </c>
      <c r="J2782" s="6"/>
      <c r="K2782" s="8">
        <v>2012.0</v>
      </c>
      <c r="L2782" s="7" t="s">
        <v>30</v>
      </c>
      <c r="M2782" s="3"/>
      <c r="N2782" s="3"/>
      <c r="O2782" s="3"/>
      <c r="P2782" s="6"/>
      <c r="Q2782" s="3"/>
      <c r="R2782" s="6"/>
    </row>
    <row r="2783" ht="15.75" customHeight="1">
      <c r="A2783" s="6" t="s">
        <v>12854</v>
      </c>
      <c r="B2783" s="6" t="s">
        <v>12855</v>
      </c>
      <c r="C2783" s="6"/>
      <c r="D2783" s="6"/>
      <c r="E2783" s="6" t="s">
        <v>12856</v>
      </c>
      <c r="F2783" s="7" t="s">
        <v>12857</v>
      </c>
      <c r="G2783" s="8" t="s">
        <v>108</v>
      </c>
      <c r="H2783" s="6" t="s">
        <v>27</v>
      </c>
      <c r="I2783" s="6" t="s">
        <v>12858</v>
      </c>
      <c r="J2783" s="6" t="s">
        <v>29</v>
      </c>
      <c r="K2783" s="8">
        <v>2022.0</v>
      </c>
      <c r="L2783" s="7" t="s">
        <v>30</v>
      </c>
      <c r="M2783" s="6"/>
      <c r="N2783" s="6"/>
      <c r="O2783" s="3"/>
      <c r="P2783" s="6"/>
      <c r="Q2783" s="6"/>
      <c r="R2783" s="6"/>
    </row>
    <row r="2784" ht="15.75" customHeight="1">
      <c r="A2784" s="4" t="s">
        <v>12859</v>
      </c>
      <c r="B2784" s="4" t="s">
        <v>12860</v>
      </c>
      <c r="C2784" s="4" t="s">
        <v>12861</v>
      </c>
      <c r="D2784" s="4" t="s">
        <v>12862</v>
      </c>
      <c r="E2784" s="4" t="s">
        <v>12863</v>
      </c>
      <c r="F2784" s="5" t="str">
        <f>HYPERLINK("http://dx.doi.org/10.1016/j.emc.2013.04.002","http://dx.doi.org/10.1016/j.emc.2013.04.002")</f>
        <v>http://dx.doi.org/10.1016/j.emc.2013.04.002</v>
      </c>
      <c r="G2784" s="3"/>
      <c r="H2784" s="3"/>
      <c r="I2784" s="3"/>
      <c r="J2784" s="3"/>
      <c r="K2784" s="3"/>
      <c r="L2784" s="3"/>
      <c r="M2784" s="3"/>
      <c r="N2784" s="3"/>
      <c r="O2784" s="3"/>
      <c r="P2784" s="3"/>
      <c r="Q2784" s="3"/>
      <c r="R2784" s="3"/>
    </row>
    <row r="2785" ht="15.75" customHeight="1">
      <c r="A2785" s="4" t="s">
        <v>12864</v>
      </c>
      <c r="B2785" s="4" t="s">
        <v>12865</v>
      </c>
      <c r="C2785" s="4" t="s">
        <v>12866</v>
      </c>
      <c r="D2785" s="4" t="s">
        <v>12867</v>
      </c>
      <c r="E2785" s="4" t="s">
        <v>12868</v>
      </c>
      <c r="F2785" s="5" t="str">
        <f>HYPERLINK("http://dx.doi.org/10.1016/j.drugalcdep.2015.11.036","http://dx.doi.org/10.1016/j.drugalcdep.2015.11.036")</f>
        <v>http://dx.doi.org/10.1016/j.drugalcdep.2015.11.036</v>
      </c>
      <c r="G2785" s="3"/>
      <c r="H2785" s="3"/>
      <c r="I2785" s="3"/>
      <c r="J2785" s="3"/>
      <c r="K2785" s="3"/>
      <c r="L2785" s="3"/>
      <c r="M2785" s="3"/>
      <c r="N2785" s="3"/>
      <c r="O2785" s="3"/>
      <c r="P2785" s="3"/>
      <c r="Q2785" s="3"/>
      <c r="R2785" s="3"/>
    </row>
    <row r="2786" ht="15.75" customHeight="1">
      <c r="A2786" s="4" t="s">
        <v>12869</v>
      </c>
      <c r="B2786" s="4" t="s">
        <v>12870</v>
      </c>
      <c r="C2786" s="3"/>
      <c r="D2786" s="3"/>
      <c r="E2786" s="4" t="s">
        <v>12871</v>
      </c>
      <c r="F2786" s="9" t="s">
        <v>12872</v>
      </c>
      <c r="G2786" s="4" t="s">
        <v>54</v>
      </c>
      <c r="H2786" s="4" t="s">
        <v>261</v>
      </c>
      <c r="I2786" s="4" t="s">
        <v>1324</v>
      </c>
      <c r="J2786" s="4" t="s">
        <v>149</v>
      </c>
      <c r="K2786" s="10">
        <v>2004.0</v>
      </c>
      <c r="L2786" s="3"/>
      <c r="M2786" s="4" t="s">
        <v>263</v>
      </c>
      <c r="N2786" s="3"/>
      <c r="O2786" s="3"/>
      <c r="P2786" s="4" t="s">
        <v>8</v>
      </c>
      <c r="Q2786" s="4" t="s">
        <v>264</v>
      </c>
      <c r="R2786" s="3"/>
    </row>
    <row r="2787" ht="15.75" customHeight="1">
      <c r="A2787" s="4" t="s">
        <v>12873</v>
      </c>
      <c r="B2787" s="4" t="s">
        <v>12874</v>
      </c>
      <c r="C2787" s="4" t="s">
        <v>12875</v>
      </c>
      <c r="D2787" s="4" t="s">
        <v>12876</v>
      </c>
      <c r="E2787" s="4" t="s">
        <v>12877</v>
      </c>
      <c r="F2787" s="5" t="str">
        <f>HYPERLINK("http://dx.doi.org/10.1007/s10578-012-0305-2","http://dx.doi.org/10.1007/s10578-012-0305-2")</f>
        <v>http://dx.doi.org/10.1007/s10578-012-0305-2</v>
      </c>
      <c r="G2787" s="3"/>
      <c r="H2787" s="3"/>
      <c r="I2787" s="3"/>
      <c r="J2787" s="3"/>
      <c r="K2787" s="3"/>
      <c r="L2787" s="3"/>
      <c r="M2787" s="3"/>
      <c r="N2787" s="3"/>
      <c r="O2787" s="3"/>
      <c r="P2787" s="3"/>
      <c r="Q2787" s="3"/>
      <c r="R2787" s="3"/>
    </row>
    <row r="2788" ht="15.75" customHeight="1">
      <c r="A2788" s="4" t="s">
        <v>12878</v>
      </c>
      <c r="B2788" s="4" t="s">
        <v>12879</v>
      </c>
      <c r="C2788" s="3"/>
      <c r="D2788" s="3"/>
      <c r="E2788" s="4" t="s">
        <v>33</v>
      </c>
      <c r="F2788" s="9" t="str">
        <f>"https://doi.org/"&amp;M2788</f>
        <v>https://doi.org/10.1080/15389588.2022.2128787</v>
      </c>
      <c r="G2788" s="10" t="s">
        <v>58</v>
      </c>
      <c r="H2788" s="10" t="s">
        <v>35</v>
      </c>
      <c r="I2788" s="4" t="s">
        <v>12880</v>
      </c>
      <c r="J2788" s="10" t="s">
        <v>33</v>
      </c>
      <c r="K2788" s="10">
        <v>2022.0</v>
      </c>
      <c r="L2788" s="10" t="s">
        <v>33</v>
      </c>
      <c r="M2788" s="4" t="s">
        <v>12881</v>
      </c>
      <c r="N2788" s="3"/>
      <c r="O2788" s="3"/>
      <c r="P2788" s="3"/>
      <c r="Q2788" s="3"/>
      <c r="R2788" s="3"/>
    </row>
    <row r="2789" ht="15.75" customHeight="1">
      <c r="A2789" s="6" t="s">
        <v>12882</v>
      </c>
      <c r="B2789" s="6" t="s">
        <v>12883</v>
      </c>
      <c r="C2789" s="6"/>
      <c r="D2789" s="6"/>
      <c r="E2789" s="6" t="s">
        <v>12884</v>
      </c>
      <c r="F2789" s="7" t="s">
        <v>12885</v>
      </c>
      <c r="G2789" s="8" t="s">
        <v>108</v>
      </c>
      <c r="H2789" s="6" t="s">
        <v>27</v>
      </c>
      <c r="I2789" s="6" t="s">
        <v>12886</v>
      </c>
      <c r="J2789" s="6" t="s">
        <v>29</v>
      </c>
      <c r="K2789" s="8">
        <v>2019.0</v>
      </c>
      <c r="L2789" s="7" t="s">
        <v>30</v>
      </c>
      <c r="M2789" s="6"/>
      <c r="N2789" s="6"/>
      <c r="O2789" s="3"/>
      <c r="P2789" s="3"/>
      <c r="Q2789" s="3"/>
      <c r="R2789" s="6"/>
    </row>
    <row r="2790" ht="15.75" customHeight="1">
      <c r="A2790" s="6" t="s">
        <v>12887</v>
      </c>
      <c r="B2790" s="6" t="s">
        <v>12888</v>
      </c>
      <c r="C2790" s="6"/>
      <c r="D2790" s="6"/>
      <c r="E2790" s="6" t="s">
        <v>12889</v>
      </c>
      <c r="F2790" s="3"/>
      <c r="G2790" s="8" t="s">
        <v>108</v>
      </c>
      <c r="H2790" s="6" t="s">
        <v>27</v>
      </c>
      <c r="I2790" s="6" t="s">
        <v>12890</v>
      </c>
      <c r="J2790" s="6" t="s">
        <v>149</v>
      </c>
      <c r="K2790" s="8">
        <v>2018.0</v>
      </c>
      <c r="L2790" s="7" t="s">
        <v>30</v>
      </c>
      <c r="M2790" s="3"/>
      <c r="N2790" s="3"/>
      <c r="O2790" s="3"/>
      <c r="P2790" s="3"/>
      <c r="Q2790" s="3"/>
      <c r="R2790" s="3"/>
    </row>
    <row r="2791" ht="15.75" customHeight="1">
      <c r="A2791" s="4" t="s">
        <v>12891</v>
      </c>
      <c r="B2791" s="4" t="s">
        <v>12892</v>
      </c>
      <c r="C2791" s="3"/>
      <c r="D2791" s="3"/>
      <c r="E2791" s="4" t="s">
        <v>12893</v>
      </c>
      <c r="F2791" s="9" t="s">
        <v>12894</v>
      </c>
      <c r="G2791" s="4" t="s">
        <v>260</v>
      </c>
      <c r="H2791" s="4" t="s">
        <v>261</v>
      </c>
      <c r="I2791" s="4" t="s">
        <v>1324</v>
      </c>
      <c r="J2791" s="4" t="s">
        <v>149</v>
      </c>
      <c r="K2791" s="10">
        <v>2022.0</v>
      </c>
      <c r="L2791" s="3"/>
      <c r="M2791" s="4" t="s">
        <v>263</v>
      </c>
      <c r="N2791" s="3"/>
      <c r="O2791" s="3"/>
      <c r="P2791" s="4" t="s">
        <v>8</v>
      </c>
      <c r="Q2791" s="4" t="s">
        <v>264</v>
      </c>
      <c r="R2791" s="3"/>
    </row>
    <row r="2792" ht="15.75" customHeight="1">
      <c r="A2792" s="4" t="s">
        <v>12895</v>
      </c>
      <c r="B2792" s="4" t="s">
        <v>12896</v>
      </c>
      <c r="C2792" s="3"/>
      <c r="D2792" s="3"/>
      <c r="E2792" s="4" t="s">
        <v>12897</v>
      </c>
      <c r="F2792" s="9" t="s">
        <v>12898</v>
      </c>
      <c r="G2792" s="4" t="s">
        <v>260</v>
      </c>
      <c r="H2792" s="4" t="s">
        <v>261</v>
      </c>
      <c r="I2792" s="4" t="s">
        <v>610</v>
      </c>
      <c r="J2792" s="4" t="s">
        <v>341</v>
      </c>
      <c r="K2792" s="10">
        <v>2018.0</v>
      </c>
      <c r="L2792" s="3"/>
      <c r="M2792" s="4" t="s">
        <v>263</v>
      </c>
      <c r="N2792" s="3"/>
      <c r="O2792" s="3"/>
      <c r="P2792" s="4" t="s">
        <v>8</v>
      </c>
      <c r="Q2792" s="4" t="s">
        <v>611</v>
      </c>
      <c r="R2792" s="3"/>
    </row>
    <row r="2793" ht="15.75" customHeight="1">
      <c r="A2793" s="4" t="s">
        <v>12899</v>
      </c>
      <c r="B2793" s="4" t="s">
        <v>12900</v>
      </c>
      <c r="C2793" s="3"/>
      <c r="D2793" s="3"/>
      <c r="E2793" s="4" t="s">
        <v>12901</v>
      </c>
      <c r="F2793" s="9" t="s">
        <v>12902</v>
      </c>
      <c r="G2793" s="4" t="s">
        <v>26</v>
      </c>
      <c r="H2793" s="4" t="s">
        <v>261</v>
      </c>
      <c r="I2793" s="4" t="s">
        <v>610</v>
      </c>
      <c r="J2793" s="4" t="s">
        <v>341</v>
      </c>
      <c r="K2793" s="10">
        <v>2012.0</v>
      </c>
      <c r="L2793" s="3"/>
      <c r="M2793" s="4" t="s">
        <v>263</v>
      </c>
      <c r="N2793" s="3"/>
      <c r="O2793" s="3"/>
      <c r="P2793" s="4" t="s">
        <v>8</v>
      </c>
      <c r="Q2793" s="4" t="s">
        <v>611</v>
      </c>
      <c r="R2793" s="3"/>
    </row>
    <row r="2794" ht="15.75" customHeight="1">
      <c r="A2794" s="6" t="s">
        <v>12903</v>
      </c>
      <c r="B2794" s="6" t="s">
        <v>12904</v>
      </c>
      <c r="C2794" s="6"/>
      <c r="D2794" s="6"/>
      <c r="E2794" s="6" t="s">
        <v>12905</v>
      </c>
      <c r="F2794" s="7" t="s">
        <v>12906</v>
      </c>
      <c r="G2794" s="8" t="s">
        <v>108</v>
      </c>
      <c r="H2794" s="6" t="s">
        <v>27</v>
      </c>
      <c r="I2794" s="6" t="s">
        <v>12907</v>
      </c>
      <c r="J2794" s="3"/>
      <c r="K2794" s="8">
        <v>2022.0</v>
      </c>
      <c r="L2794" s="7" t="s">
        <v>30</v>
      </c>
      <c r="M2794" s="6"/>
      <c r="N2794" s="6"/>
      <c r="O2794" s="6"/>
      <c r="P2794" s="3"/>
      <c r="Q2794" s="6"/>
      <c r="R2794" s="3"/>
    </row>
    <row r="2795" ht="15.75" customHeight="1">
      <c r="A2795" s="6" t="s">
        <v>12908</v>
      </c>
      <c r="B2795" s="6" t="s">
        <v>12909</v>
      </c>
      <c r="C2795" s="6"/>
      <c r="D2795" s="6"/>
      <c r="E2795" s="6" t="s">
        <v>12910</v>
      </c>
      <c r="F2795" s="7" t="s">
        <v>12911</v>
      </c>
      <c r="G2795" s="8" t="s">
        <v>108</v>
      </c>
      <c r="H2795" s="6" t="s">
        <v>27</v>
      </c>
      <c r="I2795" s="6" t="s">
        <v>12912</v>
      </c>
      <c r="J2795" s="6" t="s">
        <v>149</v>
      </c>
      <c r="K2795" s="8">
        <v>2016.0</v>
      </c>
      <c r="L2795" s="7" t="s">
        <v>30</v>
      </c>
      <c r="M2795" s="6"/>
      <c r="N2795" s="6"/>
      <c r="O2795" s="6"/>
      <c r="P2795" s="6"/>
      <c r="Q2795" s="3"/>
      <c r="R2795" s="6"/>
    </row>
    <row r="2796" ht="15.75" customHeight="1">
      <c r="A2796" s="6" t="s">
        <v>12913</v>
      </c>
      <c r="B2796" s="6" t="s">
        <v>12914</v>
      </c>
      <c r="C2796" s="6"/>
      <c r="D2796" s="6"/>
      <c r="E2796" s="6" t="s">
        <v>12915</v>
      </c>
      <c r="F2796" s="7" t="s">
        <v>12916</v>
      </c>
      <c r="G2796" s="8" t="s">
        <v>108</v>
      </c>
      <c r="H2796" s="6" t="s">
        <v>27</v>
      </c>
      <c r="I2796" s="6" t="s">
        <v>12917</v>
      </c>
      <c r="J2796" s="6" t="s">
        <v>29</v>
      </c>
      <c r="K2796" s="8">
        <v>2019.0</v>
      </c>
      <c r="L2796" s="7" t="s">
        <v>30</v>
      </c>
      <c r="M2796" s="3"/>
      <c r="N2796" s="3"/>
      <c r="O2796" s="6"/>
      <c r="P2796" s="6"/>
      <c r="Q2796" s="3"/>
      <c r="R2796" s="3"/>
    </row>
    <row r="2797" ht="15.75" customHeight="1">
      <c r="A2797" s="6" t="s">
        <v>12918</v>
      </c>
      <c r="B2797" s="6" t="s">
        <v>12919</v>
      </c>
      <c r="C2797" s="6"/>
      <c r="D2797" s="6"/>
      <c r="E2797" s="6" t="s">
        <v>12920</v>
      </c>
      <c r="F2797" s="7" t="s">
        <v>12921</v>
      </c>
      <c r="G2797" s="8" t="s">
        <v>108</v>
      </c>
      <c r="H2797" s="6" t="s">
        <v>27</v>
      </c>
      <c r="I2797" s="6" t="s">
        <v>12922</v>
      </c>
      <c r="J2797" s="6" t="s">
        <v>29</v>
      </c>
      <c r="K2797" s="8">
        <v>2002.0</v>
      </c>
      <c r="L2797" s="7" t="s">
        <v>30</v>
      </c>
      <c r="M2797" s="3"/>
      <c r="N2797" s="6"/>
      <c r="O2797" s="6"/>
      <c r="P2797" s="3"/>
      <c r="Q2797" s="3"/>
      <c r="R2797" s="3"/>
    </row>
    <row r="2798" ht="15.75" customHeight="1">
      <c r="A2798" s="4" t="s">
        <v>12923</v>
      </c>
      <c r="B2798" s="4" t="s">
        <v>12924</v>
      </c>
      <c r="C2798" s="3"/>
      <c r="D2798" s="3"/>
      <c r="E2798" s="4" t="s">
        <v>12925</v>
      </c>
      <c r="F2798" s="9" t="s">
        <v>12926</v>
      </c>
      <c r="G2798" s="4" t="s">
        <v>260</v>
      </c>
      <c r="H2798" s="4" t="s">
        <v>261</v>
      </c>
      <c r="I2798" s="4" t="s">
        <v>12927</v>
      </c>
      <c r="J2798" s="4" t="s">
        <v>341</v>
      </c>
      <c r="K2798" s="10">
        <v>2017.0</v>
      </c>
      <c r="L2798" s="3"/>
      <c r="M2798" s="4" t="s">
        <v>263</v>
      </c>
      <c r="N2798" s="3"/>
      <c r="O2798" s="3"/>
      <c r="P2798" s="4" t="s">
        <v>8</v>
      </c>
      <c r="Q2798" s="4" t="s">
        <v>371</v>
      </c>
      <c r="R2798" s="3"/>
    </row>
    <row r="2799" ht="15.75" customHeight="1">
      <c r="A2799" s="6" t="s">
        <v>12928</v>
      </c>
      <c r="B2799" s="6" t="s">
        <v>12929</v>
      </c>
      <c r="C2799" s="6"/>
      <c r="D2799" s="6"/>
      <c r="E2799" s="6" t="s">
        <v>12930</v>
      </c>
      <c r="F2799" s="7" t="s">
        <v>12931</v>
      </c>
      <c r="G2799" s="8" t="s">
        <v>41</v>
      </c>
      <c r="H2799" s="6" t="s">
        <v>27</v>
      </c>
      <c r="I2799" s="6" t="s">
        <v>12932</v>
      </c>
      <c r="J2799" s="6" t="s">
        <v>545</v>
      </c>
      <c r="K2799" s="8">
        <v>2015.0</v>
      </c>
      <c r="L2799" s="7" t="s">
        <v>30</v>
      </c>
      <c r="M2799" s="6"/>
      <c r="N2799" s="3"/>
      <c r="O2799" s="3"/>
      <c r="P2799" s="3"/>
      <c r="Q2799" s="3"/>
      <c r="R2799" s="6"/>
    </row>
    <row r="2800" ht="15.75" customHeight="1">
      <c r="A2800" s="4" t="s">
        <v>12933</v>
      </c>
      <c r="B2800" s="4" t="s">
        <v>12934</v>
      </c>
      <c r="C2800" s="4" t="s">
        <v>12935</v>
      </c>
      <c r="D2800" s="4" t="s">
        <v>12936</v>
      </c>
      <c r="E2800" s="4" t="s">
        <v>12937</v>
      </c>
      <c r="F2800" s="5" t="str">
        <f>HYPERLINK("http://dx.doi.org/10.1007/s10461-021-03524-1","http://dx.doi.org/10.1007/s10461-021-03524-1")</f>
        <v>http://dx.doi.org/10.1007/s10461-021-03524-1</v>
      </c>
      <c r="G2800" s="3"/>
      <c r="H2800" s="3"/>
      <c r="I2800" s="3"/>
      <c r="J2800" s="3"/>
      <c r="K2800" s="3"/>
      <c r="L2800" s="3"/>
      <c r="M2800" s="3"/>
      <c r="N2800" s="3"/>
      <c r="O2800" s="3"/>
      <c r="P2800" s="3"/>
      <c r="Q2800" s="3"/>
      <c r="R2800" s="3"/>
    </row>
    <row r="2801" ht="15.75" customHeight="1">
      <c r="A2801" s="6" t="s">
        <v>12938</v>
      </c>
      <c r="B2801" s="16" t="s">
        <v>12939</v>
      </c>
      <c r="C2801" s="16"/>
      <c r="D2801" s="16"/>
      <c r="E2801" s="6" t="s">
        <v>12940</v>
      </c>
      <c r="F2801" s="7" t="s">
        <v>12941</v>
      </c>
      <c r="G2801" s="8" t="s">
        <v>108</v>
      </c>
      <c r="H2801" s="6" t="s">
        <v>27</v>
      </c>
      <c r="I2801" s="6" t="s">
        <v>12942</v>
      </c>
      <c r="J2801" s="6" t="s">
        <v>29</v>
      </c>
      <c r="K2801" s="8">
        <v>2019.0</v>
      </c>
      <c r="L2801" s="7" t="s">
        <v>30</v>
      </c>
      <c r="M2801" s="6"/>
      <c r="N2801" s="6"/>
      <c r="O2801" s="6"/>
      <c r="P2801" s="6"/>
      <c r="Q2801" s="3"/>
      <c r="R2801" s="6"/>
    </row>
    <row r="2802" ht="15.75" customHeight="1">
      <c r="A2802" s="6" t="s">
        <v>12943</v>
      </c>
      <c r="B2802" s="16" t="s">
        <v>12944</v>
      </c>
      <c r="C2802" s="16"/>
      <c r="D2802" s="16"/>
      <c r="E2802" s="6" t="s">
        <v>12945</v>
      </c>
      <c r="F2802" s="7" t="s">
        <v>12946</v>
      </c>
      <c r="G2802" s="8" t="s">
        <v>108</v>
      </c>
      <c r="H2802" s="6" t="s">
        <v>27</v>
      </c>
      <c r="I2802" s="6" t="s">
        <v>12947</v>
      </c>
      <c r="J2802" s="6" t="s">
        <v>149</v>
      </c>
      <c r="K2802" s="8">
        <v>2022.0</v>
      </c>
      <c r="L2802" s="7" t="s">
        <v>30</v>
      </c>
      <c r="M2802" s="6"/>
      <c r="N2802" s="6"/>
      <c r="O2802" s="6"/>
      <c r="P2802" s="3"/>
      <c r="Q2802" s="3"/>
      <c r="R2802" s="3"/>
    </row>
    <row r="2803" ht="15.75" customHeight="1">
      <c r="A2803" s="6" t="s">
        <v>12948</v>
      </c>
      <c r="B2803" s="6" t="s">
        <v>12949</v>
      </c>
      <c r="C2803" s="6"/>
      <c r="D2803" s="6"/>
      <c r="E2803" s="6" t="s">
        <v>12950</v>
      </c>
      <c r="F2803" s="7" t="s">
        <v>12951</v>
      </c>
      <c r="G2803" s="8" t="s">
        <v>108</v>
      </c>
      <c r="H2803" s="6" t="s">
        <v>27</v>
      </c>
      <c r="I2803" s="6" t="s">
        <v>12952</v>
      </c>
      <c r="J2803" s="6" t="s">
        <v>29</v>
      </c>
      <c r="K2803" s="8">
        <v>2021.0</v>
      </c>
      <c r="L2803" s="7" t="s">
        <v>30</v>
      </c>
      <c r="M2803" s="15"/>
      <c r="N2803" s="6"/>
      <c r="O2803" s="6"/>
      <c r="P2803" s="6"/>
      <c r="Q2803" s="3"/>
      <c r="R2803" s="3"/>
    </row>
    <row r="2804" ht="15.75" customHeight="1">
      <c r="A2804" s="6" t="s">
        <v>12953</v>
      </c>
      <c r="B2804" s="6" t="s">
        <v>12954</v>
      </c>
      <c r="C2804" s="6"/>
      <c r="D2804" s="6"/>
      <c r="E2804" s="6" t="s">
        <v>12955</v>
      </c>
      <c r="F2804" s="3"/>
      <c r="G2804" s="8" t="s">
        <v>108</v>
      </c>
      <c r="H2804" s="6" t="s">
        <v>27</v>
      </c>
      <c r="I2804" s="6" t="s">
        <v>12956</v>
      </c>
      <c r="J2804" s="6"/>
      <c r="K2804" s="8">
        <v>2012.0</v>
      </c>
      <c r="L2804" s="7" t="s">
        <v>30</v>
      </c>
      <c r="M2804" s="3"/>
      <c r="N2804" s="3"/>
      <c r="O2804" s="3"/>
      <c r="P2804" s="3"/>
      <c r="Q2804" s="3"/>
      <c r="R2804" s="3"/>
    </row>
    <row r="2805" ht="15.75" customHeight="1">
      <c r="A2805" s="6" t="s">
        <v>12957</v>
      </c>
      <c r="B2805" s="6" t="s">
        <v>12958</v>
      </c>
      <c r="C2805" s="6"/>
      <c r="D2805" s="6"/>
      <c r="E2805" s="6" t="s">
        <v>12959</v>
      </c>
      <c r="F2805" s="7" t="s">
        <v>12960</v>
      </c>
      <c r="G2805" s="8" t="s">
        <v>108</v>
      </c>
      <c r="H2805" s="6" t="s">
        <v>27</v>
      </c>
      <c r="I2805" s="6" t="s">
        <v>12961</v>
      </c>
      <c r="J2805" s="6" t="s">
        <v>29</v>
      </c>
      <c r="K2805" s="8">
        <v>2023.0</v>
      </c>
      <c r="L2805" s="7" t="s">
        <v>30</v>
      </c>
      <c r="M2805" s="3"/>
      <c r="N2805" s="3"/>
      <c r="O2805" s="6"/>
      <c r="P2805" s="6"/>
      <c r="Q2805" s="6"/>
      <c r="R2805" s="3"/>
    </row>
    <row r="2806" ht="15.75" customHeight="1">
      <c r="A2806" s="6" t="s">
        <v>12962</v>
      </c>
      <c r="B2806" s="6" t="s">
        <v>12963</v>
      </c>
      <c r="C2806" s="6"/>
      <c r="D2806" s="6"/>
      <c r="E2806" s="6" t="s">
        <v>12964</v>
      </c>
      <c r="F2806" s="7" t="s">
        <v>12965</v>
      </c>
      <c r="G2806" s="8" t="s">
        <v>108</v>
      </c>
      <c r="H2806" s="6" t="s">
        <v>27</v>
      </c>
      <c r="I2806" s="6" t="s">
        <v>12966</v>
      </c>
      <c r="J2806" s="3"/>
      <c r="K2806" s="8">
        <v>2018.0</v>
      </c>
      <c r="L2806" s="21" t="s">
        <v>30</v>
      </c>
      <c r="M2806" s="3"/>
      <c r="N2806" s="3"/>
      <c r="O2806" s="6"/>
      <c r="P2806" s="6"/>
      <c r="Q2806" s="6"/>
      <c r="R2806" s="6"/>
    </row>
    <row r="2807" ht="15.75" customHeight="1">
      <c r="A2807" s="6" t="s">
        <v>12967</v>
      </c>
      <c r="B2807" s="6" t="s">
        <v>12968</v>
      </c>
      <c r="C2807" s="6"/>
      <c r="D2807" s="6"/>
      <c r="E2807" s="6" t="s">
        <v>12969</v>
      </c>
      <c r="F2807" s="7" t="s">
        <v>12970</v>
      </c>
      <c r="G2807" s="8" t="s">
        <v>108</v>
      </c>
      <c r="H2807" s="6" t="s">
        <v>27</v>
      </c>
      <c r="I2807" s="6" t="s">
        <v>12971</v>
      </c>
      <c r="J2807" s="6" t="s">
        <v>149</v>
      </c>
      <c r="K2807" s="8">
        <v>2023.0</v>
      </c>
      <c r="L2807" s="7" t="s">
        <v>30</v>
      </c>
      <c r="M2807" s="3"/>
      <c r="N2807" s="3"/>
      <c r="O2807" s="6"/>
      <c r="P2807" s="6"/>
      <c r="Q2807" s="3"/>
      <c r="R2807" s="3"/>
    </row>
    <row r="2808" ht="15.75" customHeight="1">
      <c r="A2808" s="6" t="s">
        <v>12972</v>
      </c>
      <c r="B2808" s="6" t="s">
        <v>12973</v>
      </c>
      <c r="C2808" s="6"/>
      <c r="D2808" s="6"/>
      <c r="E2808" s="6" t="s">
        <v>12974</v>
      </c>
      <c r="F2808" s="7" t="s">
        <v>12975</v>
      </c>
      <c r="G2808" s="8" t="s">
        <v>108</v>
      </c>
      <c r="H2808" s="6" t="s">
        <v>27</v>
      </c>
      <c r="I2808" s="6" t="s">
        <v>12976</v>
      </c>
      <c r="J2808" s="6" t="s">
        <v>29</v>
      </c>
      <c r="K2808" s="8">
        <v>2023.0</v>
      </c>
      <c r="L2808" s="7" t="s">
        <v>30</v>
      </c>
      <c r="M2808" s="6"/>
      <c r="N2808" s="3"/>
      <c r="O2808" s="3"/>
      <c r="P2808" s="3"/>
      <c r="Q2808" s="3"/>
      <c r="R2808" s="6"/>
    </row>
    <row r="2809" ht="15.75" customHeight="1">
      <c r="A2809" s="6" t="s">
        <v>12977</v>
      </c>
      <c r="B2809" s="6" t="s">
        <v>12978</v>
      </c>
      <c r="C2809" s="6"/>
      <c r="D2809" s="6"/>
      <c r="E2809" s="6" t="s">
        <v>12979</v>
      </c>
      <c r="F2809" s="7" t="s">
        <v>12980</v>
      </c>
      <c r="G2809" s="8" t="s">
        <v>108</v>
      </c>
      <c r="H2809" s="6" t="s">
        <v>27</v>
      </c>
      <c r="I2809" s="6" t="s">
        <v>12981</v>
      </c>
      <c r="J2809" s="6" t="s">
        <v>149</v>
      </c>
      <c r="K2809" s="8">
        <v>2020.0</v>
      </c>
      <c r="L2809" s="7" t="s">
        <v>30</v>
      </c>
      <c r="M2809" s="6"/>
      <c r="N2809" s="6"/>
      <c r="O2809" s="3"/>
      <c r="P2809" s="3"/>
      <c r="Q2809" s="3"/>
      <c r="R2809" s="3"/>
    </row>
    <row r="2810" ht="15.75" customHeight="1">
      <c r="A2810" s="6" t="s">
        <v>12982</v>
      </c>
      <c r="B2810" s="6" t="s">
        <v>12983</v>
      </c>
      <c r="C2810" s="6"/>
      <c r="D2810" s="6"/>
      <c r="E2810" s="6" t="s">
        <v>12984</v>
      </c>
      <c r="F2810" s="7" t="s">
        <v>12985</v>
      </c>
      <c r="G2810" s="8" t="s">
        <v>108</v>
      </c>
      <c r="H2810" s="6" t="s">
        <v>27</v>
      </c>
      <c r="I2810" s="6" t="s">
        <v>12986</v>
      </c>
      <c r="J2810" s="6" t="s">
        <v>149</v>
      </c>
      <c r="K2810" s="8">
        <v>2022.0</v>
      </c>
      <c r="L2810" s="7" t="s">
        <v>30</v>
      </c>
      <c r="M2810" s="6"/>
      <c r="N2810" s="6"/>
      <c r="O2810" s="3"/>
      <c r="P2810" s="3"/>
      <c r="Q2810" s="3"/>
      <c r="R2810" s="3"/>
    </row>
    <row r="2811" ht="15.75" customHeight="1">
      <c r="A2811" s="4" t="s">
        <v>12987</v>
      </c>
      <c r="B2811" s="4" t="s">
        <v>12988</v>
      </c>
      <c r="C2811" s="4" t="s">
        <v>12989</v>
      </c>
      <c r="D2811" s="4" t="s">
        <v>12990</v>
      </c>
      <c r="E2811" s="4" t="s">
        <v>12991</v>
      </c>
      <c r="F2811" s="5" t="str">
        <f>HYPERLINK("http://dx.doi.org/10.3171/2015.10.JNS151516","http://dx.doi.org/10.3171/2015.10.JNS151516")</f>
        <v>http://dx.doi.org/10.3171/2015.10.JNS151516</v>
      </c>
      <c r="G2811" s="3"/>
      <c r="H2811" s="3"/>
      <c r="I2811" s="3"/>
      <c r="J2811" s="3"/>
      <c r="K2811" s="3"/>
      <c r="L2811" s="3"/>
      <c r="M2811" s="3"/>
      <c r="N2811" s="3"/>
      <c r="O2811" s="3"/>
      <c r="P2811" s="3"/>
      <c r="Q2811" s="3"/>
      <c r="R2811" s="3"/>
    </row>
    <row r="2812" ht="15.75" customHeight="1">
      <c r="A2812" s="6" t="s">
        <v>12992</v>
      </c>
      <c r="B2812" s="6" t="s">
        <v>12993</v>
      </c>
      <c r="C2812" s="6"/>
      <c r="D2812" s="6"/>
      <c r="E2812" s="6" t="s">
        <v>12994</v>
      </c>
      <c r="F2812" s="7" t="s">
        <v>12995</v>
      </c>
      <c r="G2812" s="8" t="s">
        <v>108</v>
      </c>
      <c r="H2812" s="6" t="s">
        <v>27</v>
      </c>
      <c r="I2812" s="6" t="s">
        <v>12996</v>
      </c>
      <c r="J2812" s="6" t="s">
        <v>149</v>
      </c>
      <c r="K2812" s="8">
        <v>2022.0</v>
      </c>
      <c r="L2812" s="7" t="s">
        <v>30</v>
      </c>
      <c r="M2812" s="6"/>
      <c r="N2812" s="6"/>
      <c r="O2812" s="3"/>
      <c r="P2812" s="3"/>
      <c r="Q2812" s="3"/>
      <c r="R2812" s="3"/>
    </row>
    <row r="2813" ht="15.75" customHeight="1">
      <c r="A2813" s="6" t="s">
        <v>12997</v>
      </c>
      <c r="B2813" s="6" t="s">
        <v>12998</v>
      </c>
      <c r="C2813" s="6"/>
      <c r="D2813" s="6"/>
      <c r="E2813" s="6" t="s">
        <v>12999</v>
      </c>
      <c r="F2813" s="7" t="s">
        <v>13000</v>
      </c>
      <c r="G2813" s="8" t="s">
        <v>108</v>
      </c>
      <c r="H2813" s="6" t="s">
        <v>27</v>
      </c>
      <c r="I2813" s="6" t="s">
        <v>13001</v>
      </c>
      <c r="J2813" s="6" t="s">
        <v>149</v>
      </c>
      <c r="K2813" s="8">
        <v>2021.0</v>
      </c>
      <c r="L2813" s="7" t="s">
        <v>30</v>
      </c>
      <c r="M2813" s="6"/>
      <c r="N2813" s="3"/>
      <c r="O2813" s="6"/>
      <c r="P2813" s="6"/>
      <c r="Q2813" s="3"/>
      <c r="R2813" s="3"/>
    </row>
    <row r="2814" ht="15.75" customHeight="1">
      <c r="A2814" s="4" t="s">
        <v>13002</v>
      </c>
      <c r="B2814" s="4" t="s">
        <v>13003</v>
      </c>
      <c r="C2814" s="3"/>
      <c r="D2814" s="3"/>
      <c r="E2814" s="4" t="s">
        <v>33</v>
      </c>
      <c r="F2814" s="9" t="str">
        <f>"https://doi.org/"&amp;M2814</f>
        <v>https://doi.org/10.1023/B:AIBE.0000044080.04397.97</v>
      </c>
      <c r="G2814" s="10" t="s">
        <v>83</v>
      </c>
      <c r="H2814" s="10" t="s">
        <v>35</v>
      </c>
      <c r="I2814" s="4" t="s">
        <v>5338</v>
      </c>
      <c r="J2814" s="10" t="s">
        <v>33</v>
      </c>
      <c r="K2814" s="10">
        <v>2004.0</v>
      </c>
      <c r="L2814" s="3"/>
      <c r="M2814" s="4" t="s">
        <v>13004</v>
      </c>
      <c r="N2814" s="3"/>
      <c r="O2814" s="3"/>
      <c r="P2814" s="3"/>
      <c r="Q2814" s="3"/>
      <c r="R2814" s="3"/>
    </row>
    <row r="2815" ht="15.75" customHeight="1">
      <c r="A2815" s="6" t="s">
        <v>13005</v>
      </c>
      <c r="B2815" s="6" t="s">
        <v>13006</v>
      </c>
      <c r="C2815" s="6"/>
      <c r="D2815" s="6"/>
      <c r="E2815" s="6" t="s">
        <v>13007</v>
      </c>
      <c r="F2815" s="7" t="s">
        <v>13008</v>
      </c>
      <c r="G2815" s="8" t="s">
        <v>108</v>
      </c>
      <c r="H2815" s="6" t="s">
        <v>27</v>
      </c>
      <c r="I2815" s="6" t="s">
        <v>13009</v>
      </c>
      <c r="J2815" s="6" t="s">
        <v>149</v>
      </c>
      <c r="K2815" s="8">
        <v>2018.0</v>
      </c>
      <c r="L2815" s="7" t="s">
        <v>30</v>
      </c>
      <c r="M2815" s="3"/>
      <c r="N2815" s="3"/>
      <c r="O2815" s="3"/>
      <c r="P2815" s="3"/>
      <c r="Q2815" s="3"/>
      <c r="R2815" s="3"/>
    </row>
    <row r="2816" ht="15.75" customHeight="1">
      <c r="A2816" s="6" t="s">
        <v>11153</v>
      </c>
      <c r="B2816" s="6" t="s">
        <v>13010</v>
      </c>
      <c r="C2816" s="6"/>
      <c r="D2816" s="6"/>
      <c r="E2816" s="6" t="s">
        <v>13011</v>
      </c>
      <c r="F2816" s="7" t="s">
        <v>13012</v>
      </c>
      <c r="G2816" s="8" t="s">
        <v>108</v>
      </c>
      <c r="H2816" s="6" t="s">
        <v>27</v>
      </c>
      <c r="I2816" s="6" t="s">
        <v>13013</v>
      </c>
      <c r="J2816" s="6" t="s">
        <v>29</v>
      </c>
      <c r="K2816" s="8">
        <v>2015.0</v>
      </c>
      <c r="L2816" s="7" t="s">
        <v>30</v>
      </c>
      <c r="M2816" s="6"/>
      <c r="N2816" s="6"/>
      <c r="O2816" s="6"/>
      <c r="P2816" s="3"/>
      <c r="Q2816" s="3"/>
      <c r="R2816" s="3"/>
    </row>
    <row r="2817" ht="15.75" customHeight="1">
      <c r="A2817" s="6" t="s">
        <v>13014</v>
      </c>
      <c r="B2817" s="6" t="s">
        <v>13015</v>
      </c>
      <c r="C2817" s="6"/>
      <c r="D2817" s="6"/>
      <c r="E2817" s="6" t="s">
        <v>13016</v>
      </c>
      <c r="F2817" s="7" t="s">
        <v>13017</v>
      </c>
      <c r="G2817" s="8" t="s">
        <v>108</v>
      </c>
      <c r="H2817" s="6" t="s">
        <v>27</v>
      </c>
      <c r="I2817" s="6" t="s">
        <v>13018</v>
      </c>
      <c r="J2817" s="6" t="s">
        <v>341</v>
      </c>
      <c r="K2817" s="8">
        <v>2023.0</v>
      </c>
      <c r="L2817" s="7" t="s">
        <v>30</v>
      </c>
      <c r="M2817" s="6"/>
      <c r="N2817" s="6"/>
      <c r="O2817" s="6"/>
      <c r="P2817" s="6"/>
      <c r="Q2817" s="6"/>
      <c r="R2817" s="6"/>
    </row>
    <row r="2818" ht="15.75" customHeight="1">
      <c r="A2818" s="4" t="s">
        <v>13019</v>
      </c>
      <c r="B2818" s="4" t="s">
        <v>13020</v>
      </c>
      <c r="C2818" s="3"/>
      <c r="D2818" s="3"/>
      <c r="E2818" s="4" t="s">
        <v>13021</v>
      </c>
      <c r="F2818" s="9" t="s">
        <v>13022</v>
      </c>
      <c r="G2818" s="4" t="s">
        <v>54</v>
      </c>
      <c r="H2818" s="4" t="s">
        <v>261</v>
      </c>
      <c r="I2818" s="4" t="s">
        <v>9648</v>
      </c>
      <c r="J2818" s="4" t="s">
        <v>341</v>
      </c>
      <c r="K2818" s="10">
        <v>2011.0</v>
      </c>
      <c r="L2818" s="3"/>
      <c r="M2818" s="4" t="s">
        <v>263</v>
      </c>
      <c r="N2818" s="3"/>
      <c r="O2818" s="3"/>
      <c r="P2818" s="4" t="s">
        <v>8</v>
      </c>
      <c r="Q2818" s="4" t="s">
        <v>5948</v>
      </c>
      <c r="R2818" s="3"/>
    </row>
    <row r="2819" ht="15.75" customHeight="1">
      <c r="A2819" s="6" t="s">
        <v>13023</v>
      </c>
      <c r="B2819" s="6" t="s">
        <v>13024</v>
      </c>
      <c r="C2819" s="6"/>
      <c r="D2819" s="6"/>
      <c r="E2819" s="6" t="s">
        <v>13025</v>
      </c>
      <c r="F2819" s="7" t="s">
        <v>13026</v>
      </c>
      <c r="G2819" s="8" t="s">
        <v>108</v>
      </c>
      <c r="H2819" s="6" t="s">
        <v>27</v>
      </c>
      <c r="I2819" s="6" t="s">
        <v>13027</v>
      </c>
      <c r="J2819" s="6" t="s">
        <v>29</v>
      </c>
      <c r="K2819" s="8">
        <v>2016.0</v>
      </c>
      <c r="L2819" s="7" t="s">
        <v>30</v>
      </c>
      <c r="M2819" s="3"/>
      <c r="N2819" s="6"/>
      <c r="O2819" s="6"/>
      <c r="P2819" s="3"/>
      <c r="Q2819" s="3"/>
      <c r="R2819" s="6"/>
    </row>
    <row r="2820" ht="15.75" customHeight="1">
      <c r="A2820" s="6" t="s">
        <v>13028</v>
      </c>
      <c r="B2820" s="6" t="s">
        <v>13029</v>
      </c>
      <c r="C2820" s="6"/>
      <c r="D2820" s="6"/>
      <c r="E2820" s="6" t="s">
        <v>13030</v>
      </c>
      <c r="F2820" s="7" t="s">
        <v>13031</v>
      </c>
      <c r="G2820" s="8" t="s">
        <v>108</v>
      </c>
      <c r="H2820" s="6" t="s">
        <v>27</v>
      </c>
      <c r="I2820" s="6" t="s">
        <v>13032</v>
      </c>
      <c r="J2820" s="6" t="s">
        <v>29</v>
      </c>
      <c r="K2820" s="8">
        <v>2014.0</v>
      </c>
      <c r="L2820" s="7" t="s">
        <v>30</v>
      </c>
      <c r="M2820" s="6"/>
      <c r="N2820" s="3"/>
      <c r="O2820" s="6"/>
      <c r="P2820" s="3"/>
      <c r="Q2820" s="3"/>
      <c r="R2820" s="3"/>
    </row>
    <row r="2821" ht="15.75" customHeight="1">
      <c r="A2821" s="6" t="s">
        <v>13033</v>
      </c>
      <c r="B2821" s="6" t="s">
        <v>13034</v>
      </c>
      <c r="C2821" s="6"/>
      <c r="D2821" s="6"/>
      <c r="E2821" s="6" t="s">
        <v>13035</v>
      </c>
      <c r="F2821" s="7" t="s">
        <v>13036</v>
      </c>
      <c r="G2821" s="8" t="s">
        <v>108</v>
      </c>
      <c r="H2821" s="6" t="s">
        <v>27</v>
      </c>
      <c r="I2821" s="6" t="s">
        <v>13037</v>
      </c>
      <c r="J2821" s="3"/>
      <c r="K2821" s="8">
        <v>2018.0</v>
      </c>
      <c r="L2821" s="13" t="s">
        <v>30</v>
      </c>
      <c r="M2821" s="3"/>
      <c r="N2821" s="3"/>
      <c r="O2821" s="6"/>
      <c r="P2821" s="6"/>
      <c r="Q2821" s="6"/>
      <c r="R2821" s="6"/>
    </row>
    <row r="2822" ht="15.75" customHeight="1">
      <c r="A2822" s="4" t="s">
        <v>13038</v>
      </c>
      <c r="B2822" s="4" t="s">
        <v>13039</v>
      </c>
      <c r="C2822" s="3"/>
      <c r="D2822" s="3"/>
      <c r="E2822" s="10" t="s">
        <v>33</v>
      </c>
      <c r="F2822" s="9" t="str">
        <f>"https://doi.org/"&amp;M2822</f>
        <v>https://doi.org/10.1016/j.nlm.2016.10.003</v>
      </c>
      <c r="G2822" s="10" t="s">
        <v>41</v>
      </c>
      <c r="H2822" s="10" t="s">
        <v>35</v>
      </c>
      <c r="I2822" s="4" t="s">
        <v>13040</v>
      </c>
      <c r="J2822" s="10" t="s">
        <v>33</v>
      </c>
      <c r="K2822" s="10">
        <v>2017.0</v>
      </c>
      <c r="L2822" s="4" t="s">
        <v>33</v>
      </c>
      <c r="M2822" s="4" t="s">
        <v>13041</v>
      </c>
      <c r="N2822" s="26"/>
      <c r="O2822" s="3"/>
      <c r="P2822" s="3"/>
      <c r="Q2822" s="12"/>
      <c r="R2822" s="3"/>
    </row>
    <row r="2823" ht="15.75" customHeight="1">
      <c r="A2823" s="4" t="s">
        <v>13042</v>
      </c>
      <c r="B2823" s="4" t="s">
        <v>13043</v>
      </c>
      <c r="C2823" s="3"/>
      <c r="D2823" s="3"/>
      <c r="E2823" s="4" t="s">
        <v>13044</v>
      </c>
      <c r="F2823" s="9" t="s">
        <v>13045</v>
      </c>
      <c r="G2823" s="4" t="s">
        <v>260</v>
      </c>
      <c r="H2823" s="4" t="s">
        <v>261</v>
      </c>
      <c r="I2823" s="4" t="s">
        <v>3485</v>
      </c>
      <c r="J2823" s="4" t="s">
        <v>341</v>
      </c>
      <c r="K2823" s="10">
        <v>2004.0</v>
      </c>
      <c r="L2823" s="3"/>
      <c r="M2823" s="4" t="s">
        <v>263</v>
      </c>
      <c r="N2823" s="3"/>
      <c r="O2823" s="3"/>
      <c r="P2823" s="4" t="s">
        <v>8</v>
      </c>
      <c r="Q2823" s="4" t="s">
        <v>611</v>
      </c>
      <c r="R2823" s="3"/>
    </row>
    <row r="2824" ht="15.75" customHeight="1">
      <c r="A2824" s="4" t="s">
        <v>13046</v>
      </c>
      <c r="B2824" s="4" t="s">
        <v>13047</v>
      </c>
      <c r="C2824" s="3"/>
      <c r="D2824" s="3"/>
      <c r="E2824" s="4" t="s">
        <v>13048</v>
      </c>
      <c r="F2824" s="9" t="s">
        <v>13049</v>
      </c>
      <c r="G2824" s="4" t="s">
        <v>260</v>
      </c>
      <c r="H2824" s="4" t="s">
        <v>261</v>
      </c>
      <c r="I2824" s="4" t="s">
        <v>776</v>
      </c>
      <c r="J2824" s="4" t="s">
        <v>295</v>
      </c>
      <c r="K2824" s="10">
        <v>2008.0</v>
      </c>
      <c r="L2824" s="3"/>
      <c r="M2824" s="4" t="s">
        <v>263</v>
      </c>
      <c r="N2824" s="3"/>
      <c r="O2824" s="3"/>
      <c r="P2824" s="4" t="s">
        <v>8</v>
      </c>
      <c r="Q2824" s="4" t="s">
        <v>695</v>
      </c>
      <c r="R2824" s="3"/>
    </row>
    <row r="2825" ht="15.75" customHeight="1">
      <c r="A2825" s="4" t="s">
        <v>13050</v>
      </c>
      <c r="B2825" s="4" t="s">
        <v>13051</v>
      </c>
      <c r="C2825" s="4" t="s">
        <v>13052</v>
      </c>
      <c r="D2825" s="4" t="s">
        <v>13053</v>
      </c>
      <c r="E2825" s="4" t="s">
        <v>13054</v>
      </c>
      <c r="F2825" s="3" t="s">
        <v>425</v>
      </c>
      <c r="G2825" s="3"/>
      <c r="H2825" s="3"/>
      <c r="I2825" s="3"/>
      <c r="J2825" s="3"/>
      <c r="K2825" s="3"/>
      <c r="L2825" s="3"/>
      <c r="M2825" s="3"/>
      <c r="N2825" s="3"/>
      <c r="O2825" s="3"/>
      <c r="P2825" s="3"/>
      <c r="Q2825" s="3"/>
      <c r="R2825" s="3"/>
    </row>
    <row r="2826" ht="15.75" customHeight="1">
      <c r="A2826" s="4" t="s">
        <v>13055</v>
      </c>
      <c r="B2826" s="4" t="s">
        <v>13056</v>
      </c>
      <c r="C2826" s="3"/>
      <c r="D2826" s="3"/>
      <c r="E2826" s="4" t="s">
        <v>33</v>
      </c>
      <c r="F2826" s="3"/>
      <c r="G2826" s="10" t="s">
        <v>34</v>
      </c>
      <c r="H2826" s="10" t="s">
        <v>35</v>
      </c>
      <c r="I2826" s="4" t="s">
        <v>13057</v>
      </c>
      <c r="J2826" s="4" t="s">
        <v>33</v>
      </c>
      <c r="K2826" s="10">
        <v>1998.0</v>
      </c>
      <c r="L2826" s="3"/>
      <c r="M2826" s="3"/>
      <c r="N2826" s="3"/>
      <c r="O2826" s="3"/>
      <c r="P2826" s="3"/>
      <c r="Q2826" s="3"/>
      <c r="R2826" s="3"/>
    </row>
    <row r="2827" ht="15.75" customHeight="1">
      <c r="A2827" s="6" t="s">
        <v>13058</v>
      </c>
      <c r="B2827" s="6" t="s">
        <v>13059</v>
      </c>
      <c r="C2827" s="6"/>
      <c r="D2827" s="6"/>
      <c r="E2827" s="6" t="s">
        <v>13060</v>
      </c>
      <c r="F2827" s="7" t="s">
        <v>13061</v>
      </c>
      <c r="G2827" s="8" t="s">
        <v>108</v>
      </c>
      <c r="H2827" s="6" t="s">
        <v>27</v>
      </c>
      <c r="I2827" s="6" t="s">
        <v>13062</v>
      </c>
      <c r="J2827" s="6" t="s">
        <v>231</v>
      </c>
      <c r="K2827" s="8">
        <v>2021.0</v>
      </c>
      <c r="L2827" s="23" t="s">
        <v>30</v>
      </c>
      <c r="M2827" s="6"/>
      <c r="N2827" s="6"/>
      <c r="O2827" s="6"/>
      <c r="P2827" s="6"/>
      <c r="Q2827" s="3"/>
      <c r="R2827" s="6"/>
    </row>
    <row r="2828" ht="15.75" customHeight="1">
      <c r="A2828" s="4" t="s">
        <v>13063</v>
      </c>
      <c r="B2828" s="4" t="s">
        <v>13064</v>
      </c>
      <c r="C2828" s="3"/>
      <c r="D2828" s="3"/>
      <c r="E2828" s="4" t="s">
        <v>33</v>
      </c>
      <c r="F2828" s="9" t="str">
        <f>"https://doi.org/"&amp;M2828</f>
        <v>https://doi.org/10.3109/10826088009040062</v>
      </c>
      <c r="G2828" s="10" t="s">
        <v>83</v>
      </c>
      <c r="H2828" s="10" t="s">
        <v>35</v>
      </c>
      <c r="I2828" s="4" t="s">
        <v>13065</v>
      </c>
      <c r="J2828" s="10" t="s">
        <v>33</v>
      </c>
      <c r="K2828" s="10">
        <v>1980.0</v>
      </c>
      <c r="L2828" s="3"/>
      <c r="M2828" s="4" t="s">
        <v>13066</v>
      </c>
      <c r="N2828" s="3"/>
      <c r="O2828" s="3"/>
      <c r="P2828" s="3"/>
      <c r="Q2828" s="3"/>
      <c r="R2828" s="3"/>
    </row>
    <row r="2829" ht="15.75" customHeight="1">
      <c r="A2829" s="4" t="s">
        <v>13067</v>
      </c>
      <c r="B2829" s="4" t="s">
        <v>13068</v>
      </c>
      <c r="C2829" s="4" t="s">
        <v>13069</v>
      </c>
      <c r="D2829" s="4" t="s">
        <v>13070</v>
      </c>
      <c r="E2829" s="4" t="s">
        <v>13071</v>
      </c>
      <c r="F2829" s="5" t="str">
        <f>HYPERLINK("http://dx.doi.org/10.1016/S0376-8716(01)00168-5","http://dx.doi.org/10.1016/S0376-8716(01)00168-5")</f>
        <v>http://dx.doi.org/10.1016/S0376-8716(01)00168-5</v>
      </c>
      <c r="G2829" s="3"/>
      <c r="H2829" s="3"/>
      <c r="I2829" s="3"/>
      <c r="J2829" s="3"/>
      <c r="K2829" s="3"/>
      <c r="L2829" s="3"/>
      <c r="M2829" s="3"/>
      <c r="N2829" s="3"/>
      <c r="O2829" s="3"/>
      <c r="P2829" s="3"/>
      <c r="Q2829" s="3"/>
      <c r="R2829" s="3"/>
    </row>
    <row r="2830" ht="15.75" customHeight="1">
      <c r="A2830" s="4" t="s">
        <v>13072</v>
      </c>
      <c r="B2830" s="4" t="s">
        <v>13073</v>
      </c>
      <c r="C2830" s="4" t="s">
        <v>13074</v>
      </c>
      <c r="D2830" s="4" t="s">
        <v>13075</v>
      </c>
      <c r="E2830" s="4" t="s">
        <v>13076</v>
      </c>
      <c r="F2830" s="5" t="str">
        <f>HYPERLINK("http://dx.doi.org/10.1016/S0740-5472(01)00187-8","http://dx.doi.org/10.1016/S0740-5472(01)00187-8")</f>
        <v>http://dx.doi.org/10.1016/S0740-5472(01)00187-8</v>
      </c>
      <c r="G2830" s="3"/>
      <c r="H2830" s="3"/>
      <c r="I2830" s="3"/>
      <c r="J2830" s="3"/>
      <c r="K2830" s="3"/>
      <c r="L2830" s="3"/>
      <c r="M2830" s="3"/>
      <c r="N2830" s="3"/>
      <c r="O2830" s="3"/>
      <c r="P2830" s="3"/>
      <c r="Q2830" s="3"/>
      <c r="R2830" s="3"/>
    </row>
    <row r="2831" ht="15.75" customHeight="1">
      <c r="A2831" s="4" t="s">
        <v>13077</v>
      </c>
      <c r="B2831" s="4" t="s">
        <v>13078</v>
      </c>
      <c r="C2831" s="3" t="s">
        <v>425</v>
      </c>
      <c r="D2831" s="4" t="s">
        <v>13079</v>
      </c>
      <c r="E2831" s="4" t="s">
        <v>13080</v>
      </c>
      <c r="F2831" s="5" t="str">
        <f>HYPERLINK("http://dx.doi.org/10.1371/journal.pone.0079754","http://dx.doi.org/10.1371/journal.pone.0079754")</f>
        <v>http://dx.doi.org/10.1371/journal.pone.0079754</v>
      </c>
      <c r="G2831" s="3"/>
      <c r="H2831" s="3"/>
      <c r="I2831" s="3"/>
      <c r="J2831" s="3"/>
      <c r="K2831" s="3"/>
      <c r="L2831" s="3"/>
      <c r="M2831" s="3"/>
      <c r="N2831" s="3"/>
      <c r="O2831" s="3"/>
      <c r="P2831" s="3"/>
      <c r="Q2831" s="3"/>
      <c r="R2831" s="3"/>
    </row>
    <row r="2832" ht="15.75" customHeight="1">
      <c r="A2832" s="6" t="s">
        <v>2281</v>
      </c>
      <c r="B2832" s="6" t="s">
        <v>13081</v>
      </c>
      <c r="C2832" s="6"/>
      <c r="D2832" s="6"/>
      <c r="E2832" s="6" t="s">
        <v>13082</v>
      </c>
      <c r="F2832" s="7" t="s">
        <v>13083</v>
      </c>
      <c r="G2832" s="8" t="s">
        <v>108</v>
      </c>
      <c r="H2832" s="6" t="s">
        <v>27</v>
      </c>
      <c r="I2832" s="6" t="s">
        <v>13084</v>
      </c>
      <c r="J2832" s="6" t="s">
        <v>341</v>
      </c>
      <c r="K2832" s="8">
        <v>2015.0</v>
      </c>
      <c r="L2832" s="7" t="s">
        <v>30</v>
      </c>
      <c r="M2832" s="6"/>
      <c r="N2832" s="6"/>
      <c r="O2832" s="3"/>
      <c r="P2832" s="3"/>
      <c r="Q2832" s="3"/>
      <c r="R2832" s="3"/>
    </row>
    <row r="2833" ht="15.75" customHeight="1">
      <c r="A2833" s="4" t="s">
        <v>13085</v>
      </c>
      <c r="B2833" s="4" t="s">
        <v>13086</v>
      </c>
      <c r="C2833" s="3"/>
      <c r="D2833" s="3"/>
      <c r="E2833" s="4" t="s">
        <v>13087</v>
      </c>
      <c r="F2833" s="9" t="s">
        <v>13088</v>
      </c>
      <c r="G2833" s="4" t="s">
        <v>26</v>
      </c>
      <c r="H2833" s="4" t="s">
        <v>261</v>
      </c>
      <c r="I2833" s="4" t="s">
        <v>610</v>
      </c>
      <c r="J2833" s="4" t="s">
        <v>295</v>
      </c>
      <c r="K2833" s="10">
        <v>2006.0</v>
      </c>
      <c r="L2833" s="3"/>
      <c r="M2833" s="4" t="s">
        <v>263</v>
      </c>
      <c r="N2833" s="3"/>
      <c r="O2833" s="3"/>
      <c r="P2833" s="4" t="s">
        <v>8</v>
      </c>
      <c r="Q2833" s="4" t="s">
        <v>1661</v>
      </c>
      <c r="R2833" s="3"/>
    </row>
    <row r="2834" ht="15.75" customHeight="1">
      <c r="A2834" s="6" t="s">
        <v>13089</v>
      </c>
      <c r="B2834" s="6" t="s">
        <v>13090</v>
      </c>
      <c r="C2834" s="6"/>
      <c r="D2834" s="6"/>
      <c r="E2834" s="6" t="s">
        <v>13091</v>
      </c>
      <c r="F2834" s="7" t="s">
        <v>13092</v>
      </c>
      <c r="G2834" s="8" t="s">
        <v>108</v>
      </c>
      <c r="H2834" s="6" t="s">
        <v>27</v>
      </c>
      <c r="I2834" s="6" t="s">
        <v>13093</v>
      </c>
      <c r="J2834" s="6" t="s">
        <v>488</v>
      </c>
      <c r="K2834" s="8">
        <v>2023.0</v>
      </c>
      <c r="L2834" s="7" t="s">
        <v>30</v>
      </c>
      <c r="M2834" s="6"/>
      <c r="N2834" s="3"/>
      <c r="O2834" s="6"/>
      <c r="P2834" s="6"/>
      <c r="Q2834" s="6"/>
      <c r="R2834" s="6"/>
    </row>
    <row r="2835" ht="15.75" customHeight="1">
      <c r="A2835" s="6" t="s">
        <v>13094</v>
      </c>
      <c r="B2835" s="6" t="s">
        <v>13095</v>
      </c>
      <c r="C2835" s="6"/>
      <c r="D2835" s="6"/>
      <c r="E2835" s="6" t="s">
        <v>13096</v>
      </c>
      <c r="F2835" s="7" t="s">
        <v>13097</v>
      </c>
      <c r="G2835" s="8" t="s">
        <v>108</v>
      </c>
      <c r="H2835" s="6" t="s">
        <v>27</v>
      </c>
      <c r="I2835" s="6" t="s">
        <v>13098</v>
      </c>
      <c r="J2835" s="6" t="s">
        <v>341</v>
      </c>
      <c r="K2835" s="8">
        <v>2019.0</v>
      </c>
      <c r="L2835" s="7" t="s">
        <v>30</v>
      </c>
      <c r="M2835" s="6"/>
      <c r="N2835" s="6"/>
      <c r="O2835" s="3"/>
      <c r="P2835" s="6"/>
      <c r="Q2835" s="6"/>
      <c r="R2835" s="6"/>
    </row>
    <row r="2836" ht="15.75" customHeight="1">
      <c r="A2836" s="6" t="s">
        <v>13099</v>
      </c>
      <c r="B2836" s="6" t="s">
        <v>13100</v>
      </c>
      <c r="C2836" s="6"/>
      <c r="D2836" s="6"/>
      <c r="E2836" s="6" t="s">
        <v>13101</v>
      </c>
      <c r="F2836" s="7" t="s">
        <v>13102</v>
      </c>
      <c r="G2836" s="8" t="s">
        <v>108</v>
      </c>
      <c r="H2836" s="6" t="s">
        <v>27</v>
      </c>
      <c r="I2836" s="6" t="s">
        <v>13103</v>
      </c>
      <c r="J2836" s="6" t="s">
        <v>29</v>
      </c>
      <c r="K2836" s="8">
        <v>2021.0</v>
      </c>
      <c r="L2836" s="7" t="s">
        <v>30</v>
      </c>
      <c r="M2836" s="14"/>
      <c r="N2836" s="6"/>
      <c r="O2836" s="6"/>
      <c r="P2836" s="6"/>
      <c r="Q2836" s="3"/>
      <c r="R2836" s="3"/>
    </row>
    <row r="2837" ht="15.75" customHeight="1">
      <c r="A2837" s="4" t="s">
        <v>13104</v>
      </c>
      <c r="B2837" s="4" t="s">
        <v>13105</v>
      </c>
      <c r="C2837" s="3" t="s">
        <v>425</v>
      </c>
      <c r="D2837" s="4" t="s">
        <v>13106</v>
      </c>
      <c r="E2837" s="4" t="s">
        <v>13107</v>
      </c>
      <c r="F2837" s="5" t="str">
        <f>HYPERLINK("http://dx.doi.org/10.1007/s40272-017-0241-5","http://dx.doi.org/10.1007/s40272-017-0241-5")</f>
        <v>http://dx.doi.org/10.1007/s40272-017-0241-5</v>
      </c>
      <c r="G2837" s="3"/>
      <c r="H2837" s="3"/>
      <c r="I2837" s="3"/>
      <c r="J2837" s="3"/>
      <c r="K2837" s="3"/>
      <c r="L2837" s="3"/>
      <c r="M2837" s="3"/>
      <c r="N2837" s="3"/>
      <c r="O2837" s="3"/>
      <c r="P2837" s="3"/>
      <c r="Q2837" s="3"/>
      <c r="R2837" s="3"/>
    </row>
    <row r="2838" ht="15.75" customHeight="1">
      <c r="A2838" s="6" t="s">
        <v>13108</v>
      </c>
      <c r="B2838" s="6" t="s">
        <v>13109</v>
      </c>
      <c r="C2838" s="6"/>
      <c r="D2838" s="6"/>
      <c r="E2838" s="6" t="s">
        <v>13110</v>
      </c>
      <c r="F2838" s="3"/>
      <c r="G2838" s="8" t="s">
        <v>48</v>
      </c>
      <c r="H2838" s="6" t="s">
        <v>27</v>
      </c>
      <c r="I2838" s="6" t="s">
        <v>13111</v>
      </c>
      <c r="J2838" s="6" t="s">
        <v>29</v>
      </c>
      <c r="K2838" s="8">
        <v>2019.0</v>
      </c>
      <c r="L2838" s="7" t="s">
        <v>30</v>
      </c>
      <c r="M2838" s="15"/>
      <c r="N2838" s="6"/>
      <c r="O2838" s="6"/>
      <c r="P2838" s="6"/>
      <c r="Q2838" s="6"/>
      <c r="R2838" s="6"/>
    </row>
    <row r="2839" ht="15.75" customHeight="1">
      <c r="A2839" s="4" t="s">
        <v>13112</v>
      </c>
      <c r="B2839" s="4" t="s">
        <v>13113</v>
      </c>
      <c r="C2839" s="3"/>
      <c r="D2839" s="3"/>
      <c r="E2839" s="4" t="s">
        <v>13114</v>
      </c>
      <c r="F2839" s="9" t="s">
        <v>13115</v>
      </c>
      <c r="G2839" s="4" t="s">
        <v>260</v>
      </c>
      <c r="H2839" s="4" t="s">
        <v>261</v>
      </c>
      <c r="I2839" s="4" t="s">
        <v>487</v>
      </c>
      <c r="J2839" s="4" t="s">
        <v>488</v>
      </c>
      <c r="K2839" s="10">
        <v>2013.0</v>
      </c>
      <c r="L2839" s="3"/>
      <c r="M2839" s="4" t="s">
        <v>263</v>
      </c>
      <c r="N2839" s="3"/>
      <c r="O2839" s="3"/>
      <c r="P2839" s="4" t="s">
        <v>8</v>
      </c>
      <c r="Q2839" s="4" t="s">
        <v>489</v>
      </c>
      <c r="R2839" s="3"/>
    </row>
    <row r="2840" ht="15.75" customHeight="1">
      <c r="A2840" s="6" t="s">
        <v>13116</v>
      </c>
      <c r="B2840" s="16" t="s">
        <v>13117</v>
      </c>
      <c r="C2840" s="16"/>
      <c r="D2840" s="16"/>
      <c r="E2840" s="6" t="s">
        <v>13118</v>
      </c>
      <c r="F2840" s="3"/>
      <c r="G2840" s="8" t="s">
        <v>48</v>
      </c>
      <c r="H2840" s="6" t="s">
        <v>27</v>
      </c>
      <c r="I2840" s="6" t="s">
        <v>13119</v>
      </c>
      <c r="J2840" s="6"/>
      <c r="K2840" s="8">
        <v>2014.0</v>
      </c>
      <c r="L2840" s="7" t="s">
        <v>30</v>
      </c>
      <c r="M2840" s="6"/>
      <c r="N2840" s="6"/>
      <c r="O2840" s="6"/>
      <c r="P2840" s="6"/>
      <c r="Q2840" s="6"/>
      <c r="R2840" s="6"/>
    </row>
    <row r="2841" ht="15.75" customHeight="1">
      <c r="A2841" s="4" t="s">
        <v>13120</v>
      </c>
      <c r="B2841" s="24" t="s">
        <v>13121</v>
      </c>
      <c r="C2841" s="25"/>
      <c r="D2841" s="25"/>
      <c r="E2841" s="4" t="s">
        <v>13122</v>
      </c>
      <c r="F2841" s="9" t="s">
        <v>13123</v>
      </c>
      <c r="G2841" s="4" t="s">
        <v>48</v>
      </c>
      <c r="H2841" s="4" t="s">
        <v>261</v>
      </c>
      <c r="I2841" s="4" t="s">
        <v>3200</v>
      </c>
      <c r="J2841" s="4" t="s">
        <v>149</v>
      </c>
      <c r="K2841" s="10">
        <v>2019.0</v>
      </c>
      <c r="L2841" s="3"/>
      <c r="M2841" s="4" t="s">
        <v>263</v>
      </c>
      <c r="N2841" s="3"/>
      <c r="O2841" s="3"/>
      <c r="P2841" s="4" t="s">
        <v>8</v>
      </c>
      <c r="Q2841" s="4" t="s">
        <v>264</v>
      </c>
      <c r="R2841" s="3"/>
    </row>
    <row r="2842" ht="15.75" customHeight="1">
      <c r="A2842" s="6" t="s">
        <v>13124</v>
      </c>
      <c r="B2842" s="6" t="s">
        <v>13125</v>
      </c>
      <c r="C2842" s="6"/>
      <c r="D2842" s="6"/>
      <c r="E2842" s="6" t="s">
        <v>13126</v>
      </c>
      <c r="F2842" s="7" t="s">
        <v>3305</v>
      </c>
      <c r="G2842" s="8" t="s">
        <v>108</v>
      </c>
      <c r="H2842" s="6" t="s">
        <v>27</v>
      </c>
      <c r="I2842" s="6" t="s">
        <v>13127</v>
      </c>
      <c r="J2842" s="6" t="s">
        <v>149</v>
      </c>
      <c r="K2842" s="8">
        <v>2019.0</v>
      </c>
      <c r="L2842" s="7" t="s">
        <v>30</v>
      </c>
      <c r="M2842" s="6"/>
      <c r="N2842" s="6"/>
      <c r="O2842" s="3"/>
      <c r="P2842" s="6"/>
      <c r="Q2842" s="3"/>
      <c r="R2842" s="3"/>
    </row>
    <row r="2843" ht="15.75" customHeight="1">
      <c r="A2843" s="6" t="s">
        <v>13128</v>
      </c>
      <c r="B2843" s="6" t="s">
        <v>13129</v>
      </c>
      <c r="C2843" s="6"/>
      <c r="D2843" s="6"/>
      <c r="E2843" s="6" t="s">
        <v>13130</v>
      </c>
      <c r="F2843" s="7" t="s">
        <v>13131</v>
      </c>
      <c r="G2843" s="8" t="s">
        <v>108</v>
      </c>
      <c r="H2843" s="6" t="s">
        <v>27</v>
      </c>
      <c r="I2843" s="6" t="s">
        <v>13132</v>
      </c>
      <c r="J2843" s="3"/>
      <c r="K2843" s="8">
        <v>2014.0</v>
      </c>
      <c r="L2843" s="7" t="s">
        <v>30</v>
      </c>
      <c r="M2843" s="3"/>
      <c r="N2843" s="3"/>
      <c r="O2843" s="3"/>
      <c r="P2843" s="3"/>
      <c r="Q2843" s="3"/>
      <c r="R2843" s="3"/>
    </row>
    <row r="2844" ht="15.75" customHeight="1">
      <c r="A2844" s="6" t="s">
        <v>13133</v>
      </c>
      <c r="B2844" s="6" t="s">
        <v>13134</v>
      </c>
      <c r="C2844" s="6"/>
      <c r="D2844" s="6"/>
      <c r="E2844" s="6" t="s">
        <v>13135</v>
      </c>
      <c r="F2844" s="7" t="s">
        <v>13136</v>
      </c>
      <c r="G2844" s="8" t="s">
        <v>48</v>
      </c>
      <c r="H2844" s="6" t="s">
        <v>27</v>
      </c>
      <c r="I2844" s="6" t="s">
        <v>13137</v>
      </c>
      <c r="J2844" s="6" t="s">
        <v>29</v>
      </c>
      <c r="K2844" s="8">
        <v>2023.0</v>
      </c>
      <c r="L2844" s="7" t="s">
        <v>30</v>
      </c>
      <c r="M2844" s="6"/>
      <c r="N2844" s="6"/>
      <c r="O2844" s="6"/>
      <c r="P2844" s="6"/>
      <c r="Q2844" s="6"/>
      <c r="R2844" s="6"/>
    </row>
    <row r="2845" ht="15.75" customHeight="1">
      <c r="A2845" s="6" t="s">
        <v>13138</v>
      </c>
      <c r="B2845" s="6" t="s">
        <v>13139</v>
      </c>
      <c r="C2845" s="6"/>
      <c r="D2845" s="6"/>
      <c r="E2845" s="6" t="s">
        <v>13140</v>
      </c>
      <c r="F2845" s="7" t="s">
        <v>13141</v>
      </c>
      <c r="G2845" s="8" t="s">
        <v>108</v>
      </c>
      <c r="H2845" s="6" t="s">
        <v>27</v>
      </c>
      <c r="I2845" s="6" t="s">
        <v>13142</v>
      </c>
      <c r="J2845" s="6" t="s">
        <v>5980</v>
      </c>
      <c r="K2845" s="8">
        <v>2019.0</v>
      </c>
      <c r="L2845" s="7" t="s">
        <v>30</v>
      </c>
      <c r="M2845" s="6"/>
      <c r="N2845" s="6"/>
      <c r="O2845" s="3"/>
      <c r="P2845" s="6"/>
      <c r="Q2845" s="6"/>
      <c r="R2845" s="6"/>
    </row>
    <row r="2846" ht="15.75" customHeight="1">
      <c r="A2846" s="6" t="s">
        <v>13143</v>
      </c>
      <c r="B2846" s="6" t="s">
        <v>13144</v>
      </c>
      <c r="C2846" s="6"/>
      <c r="D2846" s="6"/>
      <c r="E2846" s="6" t="s">
        <v>13145</v>
      </c>
      <c r="F2846" s="7" t="s">
        <v>13146</v>
      </c>
      <c r="G2846" s="8" t="s">
        <v>108</v>
      </c>
      <c r="H2846" s="6" t="s">
        <v>27</v>
      </c>
      <c r="I2846" s="6" t="s">
        <v>13147</v>
      </c>
      <c r="J2846" s="6" t="s">
        <v>149</v>
      </c>
      <c r="K2846" s="8">
        <v>2020.0</v>
      </c>
      <c r="L2846" s="7" t="s">
        <v>30</v>
      </c>
      <c r="M2846" s="6"/>
      <c r="N2846" s="6"/>
      <c r="O2846" s="3"/>
      <c r="P2846" s="3"/>
      <c r="Q2846" s="3"/>
      <c r="R2846" s="3"/>
    </row>
    <row r="2847" ht="15.75" customHeight="1">
      <c r="A2847" s="4" t="s">
        <v>13148</v>
      </c>
      <c r="B2847" s="4" t="s">
        <v>13149</v>
      </c>
      <c r="C2847" s="3" t="s">
        <v>425</v>
      </c>
      <c r="D2847" s="4" t="s">
        <v>13150</v>
      </c>
      <c r="E2847" s="4" t="s">
        <v>13151</v>
      </c>
      <c r="F2847" s="5" t="str">
        <f>HYPERLINK("http://dx.doi.org/10.1016/j.amepre.2016.07.005","http://dx.doi.org/10.1016/j.amepre.2016.07.005")</f>
        <v>http://dx.doi.org/10.1016/j.amepre.2016.07.005</v>
      </c>
      <c r="G2847" s="3"/>
      <c r="H2847" s="3"/>
      <c r="I2847" s="3"/>
      <c r="J2847" s="3"/>
      <c r="K2847" s="3"/>
      <c r="L2847" s="3"/>
      <c r="M2847" s="3"/>
      <c r="N2847" s="3"/>
      <c r="O2847" s="3"/>
      <c r="P2847" s="3"/>
      <c r="Q2847" s="3"/>
      <c r="R2847" s="3"/>
    </row>
    <row r="2848" ht="15.75" customHeight="1">
      <c r="A2848" s="4" t="s">
        <v>13152</v>
      </c>
      <c r="B2848" s="4" t="s">
        <v>13153</v>
      </c>
      <c r="C2848" s="3"/>
      <c r="D2848" s="3"/>
      <c r="E2848" s="4" t="s">
        <v>13154</v>
      </c>
      <c r="F2848" s="9" t="s">
        <v>13155</v>
      </c>
      <c r="G2848" s="4" t="s">
        <v>260</v>
      </c>
      <c r="H2848" s="4" t="s">
        <v>261</v>
      </c>
      <c r="I2848" s="4" t="s">
        <v>776</v>
      </c>
      <c r="J2848" s="4" t="s">
        <v>295</v>
      </c>
      <c r="K2848" s="10">
        <v>2008.0</v>
      </c>
      <c r="L2848" s="3"/>
      <c r="M2848" s="4" t="s">
        <v>263</v>
      </c>
      <c r="N2848" s="3"/>
      <c r="O2848" s="3"/>
      <c r="P2848" s="4" t="s">
        <v>8</v>
      </c>
      <c r="Q2848" s="4" t="s">
        <v>695</v>
      </c>
      <c r="R2848" s="3"/>
    </row>
    <row r="2849" ht="15.75" customHeight="1">
      <c r="A2849" s="6" t="s">
        <v>13156</v>
      </c>
      <c r="B2849" s="6" t="s">
        <v>13157</v>
      </c>
      <c r="C2849" s="6"/>
      <c r="D2849" s="6"/>
      <c r="E2849" s="6" t="s">
        <v>13158</v>
      </c>
      <c r="F2849" s="7" t="s">
        <v>13159</v>
      </c>
      <c r="G2849" s="8" t="s">
        <v>108</v>
      </c>
      <c r="H2849" s="6" t="s">
        <v>27</v>
      </c>
      <c r="I2849" s="6" t="s">
        <v>13160</v>
      </c>
      <c r="J2849" s="3"/>
      <c r="K2849" s="8">
        <v>2010.0</v>
      </c>
      <c r="L2849" s="7" t="s">
        <v>30</v>
      </c>
      <c r="M2849" s="3"/>
      <c r="N2849" s="3"/>
      <c r="O2849" s="6"/>
      <c r="P2849" s="6"/>
      <c r="Q2849" s="6"/>
      <c r="R2849" s="6"/>
    </row>
    <row r="2850" ht="15.75" customHeight="1">
      <c r="A2850" s="6" t="s">
        <v>13161</v>
      </c>
      <c r="B2850" s="6" t="s">
        <v>13162</v>
      </c>
      <c r="C2850" s="6"/>
      <c r="D2850" s="6"/>
      <c r="E2850" s="6" t="s">
        <v>13163</v>
      </c>
      <c r="F2850" s="7" t="s">
        <v>13164</v>
      </c>
      <c r="G2850" s="8" t="s">
        <v>108</v>
      </c>
      <c r="H2850" s="6" t="s">
        <v>27</v>
      </c>
      <c r="I2850" s="6" t="s">
        <v>13165</v>
      </c>
      <c r="J2850" s="6" t="s">
        <v>341</v>
      </c>
      <c r="K2850" s="8">
        <v>2016.0</v>
      </c>
      <c r="L2850" s="7" t="s">
        <v>30</v>
      </c>
      <c r="M2850" s="6"/>
      <c r="N2850" s="6"/>
      <c r="O2850" s="6"/>
      <c r="P2850" s="6"/>
      <c r="Q2850" s="3"/>
      <c r="R2850" s="3"/>
    </row>
    <row r="2851" ht="15.75" customHeight="1">
      <c r="A2851" s="6" t="s">
        <v>13166</v>
      </c>
      <c r="B2851" s="6" t="s">
        <v>13167</v>
      </c>
      <c r="C2851" s="6"/>
      <c r="D2851" s="6"/>
      <c r="E2851" s="6" t="s">
        <v>13168</v>
      </c>
      <c r="F2851" s="3"/>
      <c r="G2851" s="8" t="s">
        <v>108</v>
      </c>
      <c r="H2851" s="6" t="s">
        <v>27</v>
      </c>
      <c r="I2851" s="6" t="s">
        <v>13169</v>
      </c>
      <c r="J2851" s="6" t="s">
        <v>438</v>
      </c>
      <c r="K2851" s="8">
        <v>2014.0</v>
      </c>
      <c r="L2851" s="7" t="s">
        <v>30</v>
      </c>
      <c r="M2851" s="6"/>
      <c r="N2851" s="6"/>
      <c r="O2851" s="3"/>
      <c r="P2851" s="6"/>
      <c r="Q2851" s="3"/>
      <c r="R2851" s="3"/>
    </row>
    <row r="2852" ht="15.75" customHeight="1">
      <c r="A2852" s="6" t="s">
        <v>13170</v>
      </c>
      <c r="B2852" s="6" t="s">
        <v>13171</v>
      </c>
      <c r="C2852" s="6"/>
      <c r="D2852" s="6"/>
      <c r="E2852" s="6" t="s">
        <v>13172</v>
      </c>
      <c r="F2852" s="3"/>
      <c r="G2852" s="8" t="s">
        <v>48</v>
      </c>
      <c r="H2852" s="6" t="s">
        <v>27</v>
      </c>
      <c r="I2852" s="6" t="s">
        <v>13173</v>
      </c>
      <c r="J2852" s="6" t="s">
        <v>149</v>
      </c>
      <c r="K2852" s="8">
        <v>2020.0</v>
      </c>
      <c r="L2852" s="7" t="s">
        <v>30</v>
      </c>
      <c r="M2852" s="14"/>
      <c r="N2852" s="3"/>
      <c r="O2852" s="6"/>
      <c r="P2852" s="6"/>
      <c r="Q2852" s="6"/>
      <c r="R2852" s="3"/>
    </row>
    <row r="2853" ht="15.75" customHeight="1">
      <c r="A2853" s="6" t="s">
        <v>13174</v>
      </c>
      <c r="B2853" s="6" t="s">
        <v>13175</v>
      </c>
      <c r="C2853" s="6"/>
      <c r="D2853" s="6"/>
      <c r="E2853" s="6" t="s">
        <v>13176</v>
      </c>
      <c r="F2853" s="7" t="s">
        <v>13177</v>
      </c>
      <c r="G2853" s="8" t="s">
        <v>108</v>
      </c>
      <c r="H2853" s="6" t="s">
        <v>27</v>
      </c>
      <c r="I2853" s="6" t="s">
        <v>13178</v>
      </c>
      <c r="J2853" s="6" t="s">
        <v>29</v>
      </c>
      <c r="K2853" s="8">
        <v>2022.0</v>
      </c>
      <c r="L2853" s="7" t="s">
        <v>30</v>
      </c>
      <c r="M2853" s="3"/>
      <c r="N2853" s="6"/>
      <c r="O2853" s="3"/>
      <c r="P2853" s="6"/>
      <c r="Q2853" s="6"/>
      <c r="R2853" s="6"/>
    </row>
    <row r="2854" ht="15.75" customHeight="1">
      <c r="A2854" s="4" t="s">
        <v>13179</v>
      </c>
      <c r="B2854" s="4" t="s">
        <v>13180</v>
      </c>
      <c r="C2854" s="3"/>
      <c r="D2854" s="3"/>
      <c r="E2854" s="4" t="s">
        <v>33</v>
      </c>
      <c r="F2854" s="3"/>
      <c r="G2854" s="10" t="s">
        <v>48</v>
      </c>
      <c r="H2854" s="10" t="s">
        <v>35</v>
      </c>
      <c r="I2854" s="4" t="s">
        <v>13181</v>
      </c>
      <c r="J2854" s="4" t="s">
        <v>33</v>
      </c>
      <c r="K2854" s="10">
        <v>2014.0</v>
      </c>
      <c r="L2854" s="3" t="s">
        <v>33</v>
      </c>
      <c r="M2854" s="3"/>
      <c r="N2854" s="3"/>
      <c r="O2854" s="3"/>
      <c r="P2854" s="3"/>
      <c r="Q2854" s="3"/>
      <c r="R2854" s="3"/>
    </row>
    <row r="2855" ht="15.75" customHeight="1">
      <c r="A2855" s="6" t="s">
        <v>13182</v>
      </c>
      <c r="B2855" s="6" t="s">
        <v>13183</v>
      </c>
      <c r="C2855" s="6"/>
      <c r="D2855" s="6"/>
      <c r="E2855" s="6" t="s">
        <v>13184</v>
      </c>
      <c r="F2855" s="3"/>
      <c r="G2855" s="8" t="s">
        <v>108</v>
      </c>
      <c r="H2855" s="6" t="s">
        <v>27</v>
      </c>
      <c r="I2855" s="6" t="s">
        <v>13185</v>
      </c>
      <c r="J2855" s="3"/>
      <c r="K2855" s="8">
        <v>2014.0</v>
      </c>
      <c r="L2855" s="7" t="s">
        <v>30</v>
      </c>
      <c r="M2855" s="3"/>
      <c r="N2855" s="6"/>
      <c r="O2855" s="3"/>
      <c r="P2855" s="3"/>
      <c r="Q2855" s="3"/>
      <c r="R2855" s="3"/>
    </row>
    <row r="2856" ht="15.75" customHeight="1">
      <c r="A2856" s="6" t="s">
        <v>13186</v>
      </c>
      <c r="B2856" s="6" t="s">
        <v>13187</v>
      </c>
      <c r="C2856" s="6"/>
      <c r="D2856" s="6"/>
      <c r="E2856" s="6" t="s">
        <v>13188</v>
      </c>
      <c r="F2856" s="7" t="s">
        <v>13189</v>
      </c>
      <c r="G2856" s="8" t="s">
        <v>108</v>
      </c>
      <c r="H2856" s="6" t="s">
        <v>27</v>
      </c>
      <c r="I2856" s="6" t="s">
        <v>13190</v>
      </c>
      <c r="J2856" s="6" t="s">
        <v>149</v>
      </c>
      <c r="K2856" s="8">
        <v>2020.0</v>
      </c>
      <c r="L2856" s="7" t="s">
        <v>30</v>
      </c>
      <c r="M2856" s="6"/>
      <c r="N2856" s="6"/>
      <c r="O2856" s="6"/>
      <c r="P2856" s="3"/>
      <c r="Q2856" s="3"/>
      <c r="R2856" s="3"/>
    </row>
    <row r="2857" ht="15.75" customHeight="1">
      <c r="A2857" s="6" t="s">
        <v>13191</v>
      </c>
      <c r="B2857" s="6" t="s">
        <v>13192</v>
      </c>
      <c r="C2857" s="6"/>
      <c r="D2857" s="6"/>
      <c r="E2857" s="6" t="s">
        <v>13193</v>
      </c>
      <c r="F2857" s="7" t="s">
        <v>13194</v>
      </c>
      <c r="G2857" s="8" t="s">
        <v>108</v>
      </c>
      <c r="H2857" s="6" t="s">
        <v>27</v>
      </c>
      <c r="I2857" s="6" t="s">
        <v>13195</v>
      </c>
      <c r="J2857" s="6" t="s">
        <v>149</v>
      </c>
      <c r="K2857" s="8">
        <v>2020.0</v>
      </c>
      <c r="L2857" s="13" t="s">
        <v>30</v>
      </c>
      <c r="M2857" s="3"/>
      <c r="N2857" s="3"/>
      <c r="O2857" s="3"/>
      <c r="P2857" s="3"/>
      <c r="Q2857" s="3"/>
      <c r="R2857" s="3"/>
    </row>
    <row r="2858" ht="15.75" customHeight="1">
      <c r="A2858" s="6" t="s">
        <v>13196</v>
      </c>
      <c r="B2858" s="6" t="s">
        <v>13197</v>
      </c>
      <c r="C2858" s="6"/>
      <c r="D2858" s="6"/>
      <c r="E2858" s="6" t="s">
        <v>13198</v>
      </c>
      <c r="F2858" s="7" t="s">
        <v>13199</v>
      </c>
      <c r="G2858" s="8" t="s">
        <v>108</v>
      </c>
      <c r="H2858" s="6" t="s">
        <v>27</v>
      </c>
      <c r="I2858" s="6" t="s">
        <v>13200</v>
      </c>
      <c r="J2858" s="6" t="s">
        <v>149</v>
      </c>
      <c r="K2858" s="8">
        <v>2019.0</v>
      </c>
      <c r="L2858" s="7" t="s">
        <v>30</v>
      </c>
      <c r="M2858" s="6"/>
      <c r="N2858" s="6"/>
      <c r="O2858" s="3"/>
      <c r="P2858" s="6"/>
      <c r="Q2858" s="3"/>
      <c r="R2858" s="6"/>
    </row>
    <row r="2859" ht="15.75" customHeight="1">
      <c r="A2859" s="6" t="s">
        <v>13201</v>
      </c>
      <c r="B2859" s="6" t="s">
        <v>13202</v>
      </c>
      <c r="C2859" s="6"/>
      <c r="D2859" s="6"/>
      <c r="E2859" s="6" t="s">
        <v>13203</v>
      </c>
      <c r="F2859" s="7" t="s">
        <v>13204</v>
      </c>
      <c r="G2859" s="8" t="s">
        <v>108</v>
      </c>
      <c r="H2859" s="6" t="s">
        <v>27</v>
      </c>
      <c r="I2859" s="6" t="s">
        <v>13205</v>
      </c>
      <c r="J2859" s="6" t="s">
        <v>149</v>
      </c>
      <c r="K2859" s="8">
        <v>2021.0</v>
      </c>
      <c r="L2859" s="13" t="s">
        <v>30</v>
      </c>
      <c r="M2859" s="3"/>
      <c r="N2859" s="3"/>
      <c r="O2859" s="3"/>
      <c r="P2859" s="3"/>
      <c r="Q2859" s="3"/>
      <c r="R2859" s="3"/>
    </row>
    <row r="2860" ht="15.75" customHeight="1">
      <c r="A2860" s="6" t="s">
        <v>13206</v>
      </c>
      <c r="B2860" s="6" t="s">
        <v>13207</v>
      </c>
      <c r="C2860" s="6"/>
      <c r="D2860" s="6"/>
      <c r="E2860" s="6" t="s">
        <v>13208</v>
      </c>
      <c r="F2860" s="7" t="s">
        <v>13209</v>
      </c>
      <c r="G2860" s="8" t="s">
        <v>108</v>
      </c>
      <c r="H2860" s="6" t="s">
        <v>27</v>
      </c>
      <c r="I2860" s="6" t="s">
        <v>13210</v>
      </c>
      <c r="J2860" s="6" t="s">
        <v>149</v>
      </c>
      <c r="K2860" s="8">
        <v>2022.0</v>
      </c>
      <c r="L2860" s="7" t="s">
        <v>30</v>
      </c>
      <c r="M2860" s="6"/>
      <c r="N2860" s="6"/>
      <c r="O2860" s="6"/>
      <c r="P2860" s="3"/>
      <c r="Q2860" s="6"/>
      <c r="R2860" s="3"/>
    </row>
    <row r="2861" ht="15.75" customHeight="1">
      <c r="A2861" s="4" t="s">
        <v>13211</v>
      </c>
      <c r="B2861" s="4" t="s">
        <v>13212</v>
      </c>
      <c r="C2861" s="3"/>
      <c r="D2861" s="3"/>
      <c r="E2861" s="4" t="s">
        <v>33</v>
      </c>
      <c r="F2861" s="9" t="str">
        <f>"https://doi.org/"&amp;M2861</f>
        <v>https://doi.org/10.1186/s12954-023-00833-7</v>
      </c>
      <c r="G2861" s="10" t="s">
        <v>83</v>
      </c>
      <c r="H2861" s="10" t="s">
        <v>35</v>
      </c>
      <c r="I2861" s="4" t="s">
        <v>5590</v>
      </c>
      <c r="J2861" s="10" t="s">
        <v>33</v>
      </c>
      <c r="K2861" s="10">
        <v>2023.0</v>
      </c>
      <c r="L2861" s="3"/>
      <c r="M2861" s="4" t="s">
        <v>13213</v>
      </c>
      <c r="N2861" s="3"/>
      <c r="O2861" s="3"/>
      <c r="P2861" s="3"/>
      <c r="Q2861" s="3"/>
      <c r="R2861" s="3"/>
    </row>
    <row r="2862" ht="15.75" customHeight="1">
      <c r="A2862" s="4" t="s">
        <v>13214</v>
      </c>
      <c r="B2862" s="4" t="s">
        <v>13215</v>
      </c>
      <c r="C2862" s="3"/>
      <c r="D2862" s="3"/>
      <c r="E2862" s="4" t="s">
        <v>13216</v>
      </c>
      <c r="F2862" s="9" t="s">
        <v>13217</v>
      </c>
      <c r="G2862" s="4" t="s">
        <v>260</v>
      </c>
      <c r="H2862" s="4" t="s">
        <v>261</v>
      </c>
      <c r="I2862" s="4" t="s">
        <v>3622</v>
      </c>
      <c r="J2862" s="4" t="s">
        <v>295</v>
      </c>
      <c r="K2862" s="10">
        <v>2005.0</v>
      </c>
      <c r="L2862" s="3"/>
      <c r="M2862" s="4" t="s">
        <v>263</v>
      </c>
      <c r="N2862" s="3"/>
      <c r="O2862" s="3"/>
      <c r="P2862" s="4" t="s">
        <v>8</v>
      </c>
      <c r="Q2862" s="4" t="s">
        <v>1952</v>
      </c>
      <c r="R2862" s="3"/>
    </row>
    <row r="2863" ht="15.75" customHeight="1">
      <c r="A2863" s="4" t="s">
        <v>13218</v>
      </c>
      <c r="B2863" s="4" t="s">
        <v>13219</v>
      </c>
      <c r="C2863" s="3"/>
      <c r="D2863" s="3"/>
      <c r="E2863" s="4" t="s">
        <v>13220</v>
      </c>
      <c r="F2863" s="9" t="s">
        <v>13221</v>
      </c>
      <c r="G2863" s="4" t="s">
        <v>260</v>
      </c>
      <c r="H2863" s="4" t="s">
        <v>261</v>
      </c>
      <c r="I2863" s="4" t="s">
        <v>610</v>
      </c>
      <c r="J2863" s="4" t="s">
        <v>341</v>
      </c>
      <c r="K2863" s="10">
        <v>2013.0</v>
      </c>
      <c r="L2863" s="3"/>
      <c r="M2863" s="4" t="s">
        <v>263</v>
      </c>
      <c r="N2863" s="3"/>
      <c r="O2863" s="3"/>
      <c r="P2863" s="4" t="s">
        <v>8</v>
      </c>
      <c r="Q2863" s="4" t="s">
        <v>611</v>
      </c>
      <c r="R2863" s="3"/>
    </row>
    <row r="2864" ht="15.75" customHeight="1">
      <c r="A2864" s="4" t="s">
        <v>13222</v>
      </c>
      <c r="B2864" s="4" t="s">
        <v>13223</v>
      </c>
      <c r="C2864" s="3"/>
      <c r="D2864" s="3"/>
      <c r="E2864" s="4" t="s">
        <v>33</v>
      </c>
      <c r="F2864" s="9" t="str">
        <f>"https://doi.org/"&amp;M2864</f>
        <v>https://doi.org/10.1016/j.addbeh.2016.11.017</v>
      </c>
      <c r="G2864" s="10" t="s">
        <v>58</v>
      </c>
      <c r="H2864" s="10" t="s">
        <v>35</v>
      </c>
      <c r="I2864" s="4" t="s">
        <v>13224</v>
      </c>
      <c r="J2864" s="10" t="s">
        <v>33</v>
      </c>
      <c r="K2864" s="10">
        <v>2017.0</v>
      </c>
      <c r="L2864" s="10" t="s">
        <v>33</v>
      </c>
      <c r="M2864" s="4" t="s">
        <v>13225</v>
      </c>
      <c r="N2864" s="4" t="s">
        <v>13226</v>
      </c>
      <c r="O2864" s="3"/>
      <c r="P2864" s="3"/>
      <c r="Q2864" s="3"/>
      <c r="R2864" s="3"/>
    </row>
    <row r="2865" ht="15.75" customHeight="1">
      <c r="A2865" s="4" t="s">
        <v>13227</v>
      </c>
      <c r="B2865" s="4" t="s">
        <v>13228</v>
      </c>
      <c r="C2865" s="3"/>
      <c r="D2865" s="3"/>
      <c r="E2865" s="4" t="s">
        <v>13229</v>
      </c>
      <c r="F2865" s="3"/>
      <c r="G2865" s="4" t="s">
        <v>260</v>
      </c>
      <c r="H2865" s="4" t="s">
        <v>261</v>
      </c>
      <c r="I2865" s="3"/>
      <c r="J2865" s="4" t="s">
        <v>295</v>
      </c>
      <c r="K2865" s="10">
        <v>2016.0</v>
      </c>
      <c r="L2865" s="3"/>
      <c r="M2865" s="4" t="s">
        <v>586</v>
      </c>
      <c r="N2865" s="3"/>
      <c r="O2865" s="3"/>
      <c r="P2865" s="4" t="s">
        <v>587</v>
      </c>
      <c r="Q2865" s="4" t="s">
        <v>588</v>
      </c>
      <c r="R2865" s="3"/>
    </row>
    <row r="2866" ht="15.75" customHeight="1">
      <c r="A2866" s="4" t="s">
        <v>13230</v>
      </c>
      <c r="B2866" s="4" t="s">
        <v>13231</v>
      </c>
      <c r="C2866" s="3"/>
      <c r="D2866" s="3"/>
      <c r="E2866" s="4" t="s">
        <v>13232</v>
      </c>
      <c r="F2866" s="9" t="s">
        <v>13233</v>
      </c>
      <c r="G2866" s="4" t="s">
        <v>260</v>
      </c>
      <c r="H2866" s="4" t="s">
        <v>261</v>
      </c>
      <c r="I2866" s="4" t="s">
        <v>370</v>
      </c>
      <c r="J2866" s="4" t="s">
        <v>341</v>
      </c>
      <c r="K2866" s="10">
        <v>2019.0</v>
      </c>
      <c r="L2866" s="3"/>
      <c r="M2866" s="4" t="s">
        <v>263</v>
      </c>
      <c r="N2866" s="3"/>
      <c r="O2866" s="3"/>
      <c r="P2866" s="4" t="s">
        <v>8</v>
      </c>
      <c r="Q2866" s="4" t="s">
        <v>371</v>
      </c>
      <c r="R2866" s="3"/>
    </row>
    <row r="2867" ht="15.75" customHeight="1">
      <c r="A2867" s="6" t="s">
        <v>13234</v>
      </c>
      <c r="B2867" s="6" t="s">
        <v>13235</v>
      </c>
      <c r="C2867" s="6"/>
      <c r="D2867" s="6"/>
      <c r="E2867" s="6" t="s">
        <v>13236</v>
      </c>
      <c r="F2867" s="3"/>
      <c r="G2867" s="8" t="s">
        <v>108</v>
      </c>
      <c r="H2867" s="6" t="s">
        <v>27</v>
      </c>
      <c r="I2867" s="6" t="s">
        <v>13237</v>
      </c>
      <c r="J2867" s="6" t="s">
        <v>29</v>
      </c>
      <c r="K2867" s="8">
        <v>1982.0</v>
      </c>
      <c r="L2867" s="7" t="s">
        <v>30</v>
      </c>
      <c r="M2867" s="3"/>
      <c r="N2867" s="3"/>
      <c r="O2867" s="3"/>
      <c r="P2867" s="3"/>
      <c r="Q2867" s="3"/>
      <c r="R2867" s="3"/>
    </row>
    <row r="2868" ht="15.75" customHeight="1">
      <c r="A2868" s="6" t="s">
        <v>13238</v>
      </c>
      <c r="B2868" s="6" t="s">
        <v>13239</v>
      </c>
      <c r="C2868" s="6"/>
      <c r="D2868" s="6"/>
      <c r="E2868" s="6" t="s">
        <v>13240</v>
      </c>
      <c r="F2868" s="7" t="s">
        <v>13241</v>
      </c>
      <c r="G2868" s="8" t="s">
        <v>108</v>
      </c>
      <c r="H2868" s="6" t="s">
        <v>27</v>
      </c>
      <c r="I2868" s="6" t="s">
        <v>13242</v>
      </c>
      <c r="J2868" s="6" t="s">
        <v>341</v>
      </c>
      <c r="K2868" s="8">
        <v>2019.0</v>
      </c>
      <c r="L2868" s="7" t="s">
        <v>30</v>
      </c>
      <c r="M2868" s="6"/>
      <c r="N2868" s="3"/>
      <c r="O2868" s="6"/>
      <c r="P2868" s="3"/>
      <c r="Q2868" s="3"/>
      <c r="R2868" s="3"/>
    </row>
    <row r="2869" ht="15.75" customHeight="1">
      <c r="A2869" s="6" t="s">
        <v>13243</v>
      </c>
      <c r="B2869" s="6" t="s">
        <v>13244</v>
      </c>
      <c r="C2869" s="6"/>
      <c r="D2869" s="6"/>
      <c r="E2869" s="6" t="s">
        <v>13245</v>
      </c>
      <c r="F2869" s="7" t="s">
        <v>13246</v>
      </c>
      <c r="G2869" s="8" t="s">
        <v>108</v>
      </c>
      <c r="H2869" s="6" t="s">
        <v>27</v>
      </c>
      <c r="I2869" s="6" t="s">
        <v>13247</v>
      </c>
      <c r="J2869" s="6" t="s">
        <v>29</v>
      </c>
      <c r="K2869" s="8">
        <v>2017.0</v>
      </c>
      <c r="L2869" s="7" t="s">
        <v>30</v>
      </c>
      <c r="M2869" s="3"/>
      <c r="N2869" s="3"/>
      <c r="O2869" s="6"/>
      <c r="P2869" s="6"/>
      <c r="Q2869" s="6"/>
      <c r="R2869" s="6"/>
    </row>
    <row r="2870" ht="15.75" customHeight="1">
      <c r="A2870" s="6" t="s">
        <v>13248</v>
      </c>
      <c r="B2870" s="6" t="s">
        <v>13249</v>
      </c>
      <c r="C2870" s="6"/>
      <c r="D2870" s="6"/>
      <c r="E2870" s="6" t="s">
        <v>13250</v>
      </c>
      <c r="F2870" s="7" t="s">
        <v>13251</v>
      </c>
      <c r="G2870" s="8" t="s">
        <v>48</v>
      </c>
      <c r="H2870" s="6" t="s">
        <v>27</v>
      </c>
      <c r="I2870" s="6" t="s">
        <v>13252</v>
      </c>
      <c r="J2870" s="6" t="s">
        <v>231</v>
      </c>
      <c r="K2870" s="8">
        <v>2022.0</v>
      </c>
      <c r="L2870" s="7" t="s">
        <v>30</v>
      </c>
      <c r="M2870" s="6"/>
      <c r="N2870" s="6"/>
      <c r="O2870" s="6"/>
      <c r="P2870" s="6"/>
      <c r="Q2870" s="6"/>
      <c r="R2870" s="6"/>
    </row>
    <row r="2871" ht="15.75" customHeight="1">
      <c r="A2871" s="6" t="s">
        <v>13253</v>
      </c>
      <c r="B2871" s="6" t="s">
        <v>13254</v>
      </c>
      <c r="C2871" s="6"/>
      <c r="D2871" s="6"/>
      <c r="E2871" s="6" t="s">
        <v>13255</v>
      </c>
      <c r="F2871" s="7" t="s">
        <v>13256</v>
      </c>
      <c r="G2871" s="8" t="s">
        <v>108</v>
      </c>
      <c r="H2871" s="6" t="s">
        <v>27</v>
      </c>
      <c r="I2871" s="6" t="s">
        <v>13257</v>
      </c>
      <c r="J2871" s="6" t="s">
        <v>29</v>
      </c>
      <c r="K2871" s="8">
        <v>2013.0</v>
      </c>
      <c r="L2871" s="7" t="s">
        <v>30</v>
      </c>
      <c r="M2871" s="3"/>
      <c r="N2871" s="3"/>
      <c r="O2871" s="3"/>
      <c r="P2871" s="3"/>
      <c r="Q2871" s="3"/>
      <c r="R2871" s="3"/>
    </row>
    <row r="2872" ht="15.75" customHeight="1">
      <c r="A2872" s="6" t="s">
        <v>13258</v>
      </c>
      <c r="B2872" s="6" t="s">
        <v>13259</v>
      </c>
      <c r="C2872" s="6"/>
      <c r="D2872" s="6"/>
      <c r="E2872" s="6" t="s">
        <v>13260</v>
      </c>
      <c r="F2872" s="7" t="s">
        <v>13261</v>
      </c>
      <c r="G2872" s="8" t="s">
        <v>108</v>
      </c>
      <c r="H2872" s="6" t="s">
        <v>27</v>
      </c>
      <c r="I2872" s="6" t="s">
        <v>13262</v>
      </c>
      <c r="J2872" s="6" t="s">
        <v>29</v>
      </c>
      <c r="K2872" s="8">
        <v>2019.0</v>
      </c>
      <c r="L2872" s="7" t="s">
        <v>30</v>
      </c>
      <c r="M2872" s="6"/>
      <c r="N2872" s="3"/>
      <c r="O2872" s="3"/>
      <c r="P2872" s="6"/>
      <c r="Q2872" s="6"/>
      <c r="R2872" s="3"/>
    </row>
    <row r="2873" ht="15.75" customHeight="1">
      <c r="A2873" s="6" t="s">
        <v>13263</v>
      </c>
      <c r="B2873" s="6" t="s">
        <v>13264</v>
      </c>
      <c r="C2873" s="6"/>
      <c r="D2873" s="6"/>
      <c r="E2873" s="6" t="s">
        <v>13265</v>
      </c>
      <c r="F2873" s="7" t="s">
        <v>13266</v>
      </c>
      <c r="G2873" s="8" t="s">
        <v>26</v>
      </c>
      <c r="H2873" s="6" t="s">
        <v>27</v>
      </c>
      <c r="I2873" s="6" t="s">
        <v>13267</v>
      </c>
      <c r="J2873" s="6" t="s">
        <v>29</v>
      </c>
      <c r="K2873" s="8">
        <v>2018.0</v>
      </c>
      <c r="L2873" s="7" t="s">
        <v>30</v>
      </c>
      <c r="M2873" s="3"/>
      <c r="N2873" s="3"/>
      <c r="O2873" s="3"/>
      <c r="P2873" s="3"/>
      <c r="Q2873" s="3"/>
      <c r="R2873" s="3"/>
    </row>
    <row r="2874" ht="15.75" customHeight="1">
      <c r="A2874" s="6" t="s">
        <v>13268</v>
      </c>
      <c r="B2874" s="6" t="s">
        <v>13269</v>
      </c>
      <c r="C2874" s="6"/>
      <c r="D2874" s="6"/>
      <c r="E2874" s="6" t="s">
        <v>13270</v>
      </c>
      <c r="F2874" s="7" t="s">
        <v>13271</v>
      </c>
      <c r="G2874" s="8" t="s">
        <v>108</v>
      </c>
      <c r="H2874" s="6" t="s">
        <v>27</v>
      </c>
      <c r="I2874" s="6" t="s">
        <v>13272</v>
      </c>
      <c r="J2874" s="6" t="s">
        <v>7041</v>
      </c>
      <c r="K2874" s="8">
        <v>2023.0</v>
      </c>
      <c r="L2874" s="7" t="s">
        <v>30</v>
      </c>
      <c r="M2874" s="3"/>
      <c r="N2874" s="3"/>
      <c r="O2874" s="6"/>
      <c r="P2874" s="6"/>
      <c r="Q2874" s="3"/>
      <c r="R2874" s="3"/>
    </row>
    <row r="2875" ht="15.75" customHeight="1">
      <c r="A2875" s="4" t="s">
        <v>13273</v>
      </c>
      <c r="B2875" s="4" t="s">
        <v>13274</v>
      </c>
      <c r="C2875" s="4" t="s">
        <v>13275</v>
      </c>
      <c r="D2875" s="4" t="s">
        <v>13276</v>
      </c>
      <c r="E2875" s="4" t="s">
        <v>13277</v>
      </c>
      <c r="F2875" s="5" t="str">
        <f>HYPERLINK("http://dx.doi.org/10.1016/j.sleh.2015.06.004","http://dx.doi.org/10.1016/j.sleh.2015.06.004")</f>
        <v>http://dx.doi.org/10.1016/j.sleh.2015.06.004</v>
      </c>
      <c r="G2875" s="3"/>
      <c r="H2875" s="3"/>
      <c r="I2875" s="3"/>
      <c r="J2875" s="3"/>
      <c r="K2875" s="3"/>
      <c r="L2875" s="3"/>
      <c r="M2875" s="3"/>
      <c r="N2875" s="3"/>
      <c r="O2875" s="3"/>
      <c r="P2875" s="3"/>
      <c r="Q2875" s="3"/>
      <c r="R2875" s="3"/>
    </row>
    <row r="2876" ht="15.75" customHeight="1">
      <c r="A2876" s="4" t="s">
        <v>13278</v>
      </c>
      <c r="B2876" s="4" t="s">
        <v>13279</v>
      </c>
      <c r="C2876" s="4" t="s">
        <v>13280</v>
      </c>
      <c r="D2876" s="4" t="s">
        <v>13281</v>
      </c>
      <c r="E2876" s="4" t="s">
        <v>13282</v>
      </c>
      <c r="F2876" s="5" t="str">
        <f>HYPERLINK("http://dx.doi.org/10.1097/01.chi.0000199028.76452.a9","http://dx.doi.org/10.1097/01.chi.0000199028.76452.a9")</f>
        <v>http://dx.doi.org/10.1097/01.chi.0000199028.76452.a9</v>
      </c>
      <c r="G2876" s="3"/>
      <c r="H2876" s="3"/>
      <c r="I2876" s="3"/>
      <c r="J2876" s="3"/>
      <c r="K2876" s="3"/>
      <c r="L2876" s="3"/>
      <c r="M2876" s="3"/>
      <c r="N2876" s="3"/>
      <c r="O2876" s="3"/>
      <c r="P2876" s="3"/>
      <c r="Q2876" s="3"/>
      <c r="R2876" s="3"/>
    </row>
    <row r="2877" ht="15.75" customHeight="1">
      <c r="A2877" s="4" t="s">
        <v>13283</v>
      </c>
      <c r="B2877" s="4" t="s">
        <v>13284</v>
      </c>
      <c r="C2877" s="3"/>
      <c r="D2877" s="3"/>
      <c r="E2877" s="4" t="s">
        <v>33</v>
      </c>
      <c r="F2877" s="9" t="str">
        <f t="shared" ref="F2877:F2878" si="25">"https://doi.org/"&amp;M2877</f>
        <v>https://doi.org/10.1007/s11606-022-07686-z</v>
      </c>
      <c r="G2877" s="10" t="s">
        <v>34</v>
      </c>
      <c r="H2877" s="10" t="s">
        <v>35</v>
      </c>
      <c r="I2877" s="4" t="s">
        <v>13285</v>
      </c>
      <c r="J2877" s="4" t="s">
        <v>33</v>
      </c>
      <c r="K2877" s="10">
        <v>2023.0</v>
      </c>
      <c r="L2877" s="4" t="s">
        <v>13286</v>
      </c>
      <c r="M2877" s="4" t="s">
        <v>13287</v>
      </c>
      <c r="N2877" s="3"/>
      <c r="O2877" s="3"/>
      <c r="P2877" s="3"/>
      <c r="Q2877" s="3"/>
      <c r="R2877" s="3"/>
    </row>
    <row r="2878" ht="15.75" customHeight="1">
      <c r="A2878" s="4" t="s">
        <v>13288</v>
      </c>
      <c r="B2878" s="4" t="s">
        <v>13289</v>
      </c>
      <c r="C2878" s="3"/>
      <c r="D2878" s="3"/>
      <c r="E2878" s="10" t="s">
        <v>33</v>
      </c>
      <c r="F2878" s="9" t="str">
        <f t="shared" si="25"/>
        <v>https://doi.org/10.1016/j.addbeh.2014.05.022</v>
      </c>
      <c r="G2878" s="10" t="s">
        <v>41</v>
      </c>
      <c r="H2878" s="10" t="s">
        <v>35</v>
      </c>
      <c r="I2878" s="4" t="s">
        <v>4217</v>
      </c>
      <c r="J2878" s="10" t="s">
        <v>33</v>
      </c>
      <c r="K2878" s="10">
        <v>2014.0</v>
      </c>
      <c r="L2878" s="4" t="s">
        <v>33</v>
      </c>
      <c r="M2878" s="4" t="s">
        <v>13290</v>
      </c>
      <c r="N2878" s="11"/>
      <c r="O2878" s="3"/>
      <c r="P2878" s="3"/>
      <c r="Q2878" s="12"/>
      <c r="R2878" s="3"/>
    </row>
    <row r="2879" ht="15.75" customHeight="1">
      <c r="A2879" s="6" t="s">
        <v>13291</v>
      </c>
      <c r="B2879" s="6" t="s">
        <v>13292</v>
      </c>
      <c r="C2879" s="6"/>
      <c r="D2879" s="6"/>
      <c r="E2879" s="6" t="s">
        <v>13293</v>
      </c>
      <c r="F2879" s="7" t="s">
        <v>13294</v>
      </c>
      <c r="G2879" s="8" t="s">
        <v>108</v>
      </c>
      <c r="H2879" s="6" t="s">
        <v>27</v>
      </c>
      <c r="I2879" s="6" t="s">
        <v>13295</v>
      </c>
      <c r="J2879" s="6" t="s">
        <v>341</v>
      </c>
      <c r="K2879" s="8">
        <v>2023.0</v>
      </c>
      <c r="L2879" s="7" t="s">
        <v>30</v>
      </c>
      <c r="M2879" s="6"/>
      <c r="N2879" s="3"/>
      <c r="O2879" s="6"/>
      <c r="P2879" s="6"/>
      <c r="Q2879" s="3"/>
      <c r="R2879" s="3"/>
    </row>
    <row r="2880" ht="15.75" customHeight="1">
      <c r="A2880" s="6" t="s">
        <v>13296</v>
      </c>
      <c r="B2880" s="6" t="s">
        <v>13297</v>
      </c>
      <c r="C2880" s="6"/>
      <c r="D2880" s="6"/>
      <c r="E2880" s="6" t="s">
        <v>13298</v>
      </c>
      <c r="F2880" s="7" t="s">
        <v>8357</v>
      </c>
      <c r="G2880" s="8" t="s">
        <v>108</v>
      </c>
      <c r="H2880" s="6" t="s">
        <v>27</v>
      </c>
      <c r="I2880" s="6" t="s">
        <v>13299</v>
      </c>
      <c r="J2880" s="6" t="s">
        <v>149</v>
      </c>
      <c r="K2880" s="8">
        <v>2017.0</v>
      </c>
      <c r="L2880" s="7" t="s">
        <v>30</v>
      </c>
      <c r="M2880" s="3"/>
      <c r="N2880" s="3"/>
      <c r="O2880" s="3"/>
      <c r="P2880" s="3"/>
      <c r="Q2880" s="3"/>
      <c r="R2880" s="3"/>
    </row>
    <row r="2881" ht="15.75" customHeight="1">
      <c r="A2881" s="4" t="s">
        <v>13300</v>
      </c>
      <c r="B2881" s="4" t="s">
        <v>13301</v>
      </c>
      <c r="C2881" s="4" t="s">
        <v>13302</v>
      </c>
      <c r="D2881" s="4" t="s">
        <v>13303</v>
      </c>
      <c r="E2881" s="4" t="s">
        <v>13304</v>
      </c>
      <c r="F2881" s="5" t="str">
        <f>HYPERLINK("http://dx.doi.org/10.1097/YCT.0000000000000132","http://dx.doi.org/10.1097/YCT.0000000000000132")</f>
        <v>http://dx.doi.org/10.1097/YCT.0000000000000132</v>
      </c>
      <c r="G2881" s="3"/>
      <c r="H2881" s="3"/>
      <c r="I2881" s="3"/>
      <c r="J2881" s="3"/>
      <c r="K2881" s="3"/>
      <c r="L2881" s="3"/>
      <c r="M2881" s="3"/>
      <c r="N2881" s="3"/>
      <c r="O2881" s="3"/>
      <c r="P2881" s="3"/>
      <c r="Q2881" s="3"/>
      <c r="R2881" s="3"/>
    </row>
    <row r="2882" ht="15.75" customHeight="1">
      <c r="A2882" s="6" t="s">
        <v>13305</v>
      </c>
      <c r="B2882" s="6" t="s">
        <v>13306</v>
      </c>
      <c r="C2882" s="6"/>
      <c r="D2882" s="6"/>
      <c r="E2882" s="6" t="s">
        <v>13307</v>
      </c>
      <c r="F2882" s="7" t="s">
        <v>13308</v>
      </c>
      <c r="G2882" s="8" t="s">
        <v>108</v>
      </c>
      <c r="H2882" s="6" t="s">
        <v>27</v>
      </c>
      <c r="I2882" s="6" t="s">
        <v>13309</v>
      </c>
      <c r="J2882" s="6" t="s">
        <v>29</v>
      </c>
      <c r="K2882" s="8">
        <v>2019.0</v>
      </c>
      <c r="L2882" s="7" t="s">
        <v>30</v>
      </c>
      <c r="M2882" s="6"/>
      <c r="N2882" s="6"/>
      <c r="O2882" s="3"/>
      <c r="P2882" s="3"/>
      <c r="Q2882" s="6"/>
      <c r="R2882" s="6"/>
    </row>
    <row r="2883" ht="15.75" customHeight="1">
      <c r="A2883" s="6" t="s">
        <v>13310</v>
      </c>
      <c r="B2883" s="6" t="s">
        <v>13311</v>
      </c>
      <c r="C2883" s="6"/>
      <c r="D2883" s="6"/>
      <c r="E2883" s="6" t="s">
        <v>13312</v>
      </c>
      <c r="F2883" s="7" t="s">
        <v>13313</v>
      </c>
      <c r="G2883" s="8" t="s">
        <v>108</v>
      </c>
      <c r="H2883" s="6" t="s">
        <v>27</v>
      </c>
      <c r="I2883" s="6" t="s">
        <v>13314</v>
      </c>
      <c r="J2883" s="6" t="s">
        <v>149</v>
      </c>
      <c r="K2883" s="8">
        <v>2017.0</v>
      </c>
      <c r="L2883" s="7" t="s">
        <v>30</v>
      </c>
      <c r="M2883" s="3"/>
      <c r="N2883" s="3"/>
      <c r="O2883" s="6"/>
      <c r="P2883" s="6"/>
      <c r="Q2883" s="6"/>
      <c r="R2883" s="6"/>
    </row>
    <row r="2884" ht="15.75" customHeight="1">
      <c r="A2884" s="4" t="s">
        <v>13315</v>
      </c>
      <c r="B2884" s="4" t="s">
        <v>13316</v>
      </c>
      <c r="C2884" s="3" t="s">
        <v>425</v>
      </c>
      <c r="D2884" s="4" t="s">
        <v>13317</v>
      </c>
      <c r="E2884" s="4" t="s">
        <v>13318</v>
      </c>
      <c r="F2884" s="5" t="str">
        <f>HYPERLINK("http://dx.doi.org/10.1176/appi.ajp.162.8.1507","http://dx.doi.org/10.1176/appi.ajp.162.8.1507")</f>
        <v>http://dx.doi.org/10.1176/appi.ajp.162.8.1507</v>
      </c>
      <c r="G2884" s="3"/>
      <c r="H2884" s="3"/>
      <c r="I2884" s="3"/>
      <c r="J2884" s="3"/>
      <c r="K2884" s="3"/>
      <c r="L2884" s="3"/>
      <c r="M2884" s="3"/>
      <c r="N2884" s="3"/>
      <c r="O2884" s="3"/>
      <c r="P2884" s="3"/>
      <c r="Q2884" s="3"/>
      <c r="R2884" s="3"/>
    </row>
    <row r="2885" ht="15.75" customHeight="1">
      <c r="A2885" s="6" t="s">
        <v>13319</v>
      </c>
      <c r="B2885" s="6" t="s">
        <v>13320</v>
      </c>
      <c r="C2885" s="6"/>
      <c r="D2885" s="6"/>
      <c r="E2885" s="6" t="s">
        <v>13321</v>
      </c>
      <c r="F2885" s="7" t="s">
        <v>13322</v>
      </c>
      <c r="G2885" s="8" t="s">
        <v>108</v>
      </c>
      <c r="H2885" s="6" t="s">
        <v>27</v>
      </c>
      <c r="I2885" s="6" t="s">
        <v>13323</v>
      </c>
      <c r="J2885" s="6" t="s">
        <v>29</v>
      </c>
      <c r="K2885" s="8">
        <v>2021.0</v>
      </c>
      <c r="L2885" s="7" t="s">
        <v>30</v>
      </c>
      <c r="M2885" s="14"/>
      <c r="N2885" s="6"/>
      <c r="O2885" s="6"/>
      <c r="P2885" s="6"/>
      <c r="Q2885" s="3"/>
      <c r="R2885" s="3"/>
    </row>
    <row r="2886" ht="15.75" customHeight="1">
      <c r="A2886" s="6" t="s">
        <v>13324</v>
      </c>
      <c r="B2886" s="6" t="s">
        <v>13325</v>
      </c>
      <c r="C2886" s="6"/>
      <c r="D2886" s="6"/>
      <c r="E2886" s="6" t="s">
        <v>13326</v>
      </c>
      <c r="F2886" s="7" t="s">
        <v>13327</v>
      </c>
      <c r="G2886" s="8" t="s">
        <v>108</v>
      </c>
      <c r="H2886" s="6" t="s">
        <v>27</v>
      </c>
      <c r="I2886" s="6" t="s">
        <v>13328</v>
      </c>
      <c r="J2886" s="6" t="s">
        <v>29</v>
      </c>
      <c r="K2886" s="8">
        <v>2019.0</v>
      </c>
      <c r="L2886" s="7" t="s">
        <v>30</v>
      </c>
      <c r="M2886" s="3"/>
      <c r="N2886" s="6"/>
      <c r="O2886" s="3"/>
      <c r="P2886" s="6"/>
      <c r="Q2886" s="3"/>
      <c r="R2886" s="6"/>
    </row>
    <row r="2887" ht="15.75" customHeight="1">
      <c r="A2887" s="6" t="s">
        <v>13329</v>
      </c>
      <c r="B2887" s="6" t="s">
        <v>13330</v>
      </c>
      <c r="C2887" s="6"/>
      <c r="D2887" s="6"/>
      <c r="E2887" s="6" t="s">
        <v>13331</v>
      </c>
      <c r="F2887" s="7" t="s">
        <v>13332</v>
      </c>
      <c r="G2887" s="8" t="s">
        <v>48</v>
      </c>
      <c r="H2887" s="6" t="s">
        <v>27</v>
      </c>
      <c r="I2887" s="6" t="s">
        <v>13333</v>
      </c>
      <c r="J2887" s="3"/>
      <c r="K2887" s="8">
        <v>2003.0</v>
      </c>
      <c r="L2887" s="7" t="s">
        <v>30</v>
      </c>
      <c r="M2887" s="3"/>
      <c r="N2887" s="6"/>
      <c r="O2887" s="6"/>
      <c r="P2887" s="6"/>
      <c r="Q2887" s="6"/>
      <c r="R2887" s="3"/>
    </row>
    <row r="2888" ht="15.75" customHeight="1">
      <c r="A2888" s="6" t="s">
        <v>13334</v>
      </c>
      <c r="B2888" s="6" t="s">
        <v>13335</v>
      </c>
      <c r="C2888" s="6"/>
      <c r="D2888" s="6"/>
      <c r="E2888" s="6" t="s">
        <v>13336</v>
      </c>
      <c r="F2888" s="7" t="s">
        <v>13337</v>
      </c>
      <c r="G2888" s="8" t="s">
        <v>108</v>
      </c>
      <c r="H2888" s="6" t="s">
        <v>27</v>
      </c>
      <c r="I2888" s="6" t="s">
        <v>13338</v>
      </c>
      <c r="J2888" s="6" t="s">
        <v>341</v>
      </c>
      <c r="K2888" s="8">
        <v>2023.0</v>
      </c>
      <c r="L2888" s="7" t="s">
        <v>30</v>
      </c>
      <c r="M2888" s="6"/>
      <c r="N2888" s="3"/>
      <c r="O2888" s="6"/>
      <c r="P2888" s="6"/>
      <c r="Q2888" s="6"/>
      <c r="R2888" s="3"/>
    </row>
    <row r="2889" ht="15.75" customHeight="1">
      <c r="A2889" s="6" t="s">
        <v>13339</v>
      </c>
      <c r="B2889" s="6" t="s">
        <v>13340</v>
      </c>
      <c r="C2889" s="6"/>
      <c r="D2889" s="6"/>
      <c r="E2889" s="6" t="s">
        <v>13341</v>
      </c>
      <c r="F2889" s="3"/>
      <c r="G2889" s="8" t="s">
        <v>48</v>
      </c>
      <c r="H2889" s="6" t="s">
        <v>27</v>
      </c>
      <c r="I2889" s="6" t="s">
        <v>13342</v>
      </c>
      <c r="J2889" s="3"/>
      <c r="K2889" s="8">
        <v>2001.0</v>
      </c>
      <c r="L2889" s="7" t="s">
        <v>30</v>
      </c>
      <c r="M2889" s="3"/>
      <c r="N2889" s="6"/>
      <c r="O2889" s="3"/>
      <c r="P2889" s="3"/>
      <c r="Q2889" s="6"/>
      <c r="R2889" s="6"/>
    </row>
    <row r="2890" ht="15.75" customHeight="1">
      <c r="A2890" s="6" t="s">
        <v>13343</v>
      </c>
      <c r="B2890" s="6" t="s">
        <v>13344</v>
      </c>
      <c r="C2890" s="6"/>
      <c r="D2890" s="6"/>
      <c r="E2890" s="6" t="s">
        <v>13345</v>
      </c>
      <c r="F2890" s="7" t="s">
        <v>13346</v>
      </c>
      <c r="G2890" s="8" t="s">
        <v>108</v>
      </c>
      <c r="H2890" s="6" t="s">
        <v>27</v>
      </c>
      <c r="I2890" s="6" t="s">
        <v>13347</v>
      </c>
      <c r="J2890" s="6" t="s">
        <v>438</v>
      </c>
      <c r="K2890" s="8">
        <v>2023.0</v>
      </c>
      <c r="L2890" s="7" t="s">
        <v>30</v>
      </c>
      <c r="M2890" s="6"/>
      <c r="N2890" s="6"/>
      <c r="O2890" s="6"/>
      <c r="P2890" s="6"/>
      <c r="Q2890" s="6"/>
      <c r="R2890" s="3"/>
    </row>
    <row r="2891" ht="15.75" customHeight="1">
      <c r="A2891" s="6" t="s">
        <v>13348</v>
      </c>
      <c r="B2891" s="6" t="s">
        <v>13349</v>
      </c>
      <c r="C2891" s="6"/>
      <c r="D2891" s="6"/>
      <c r="E2891" s="6" t="s">
        <v>13350</v>
      </c>
      <c r="F2891" s="7" t="s">
        <v>13351</v>
      </c>
      <c r="G2891" s="8" t="s">
        <v>108</v>
      </c>
      <c r="H2891" s="6" t="s">
        <v>27</v>
      </c>
      <c r="I2891" s="6" t="s">
        <v>13352</v>
      </c>
      <c r="J2891" s="6"/>
      <c r="K2891" s="8">
        <v>2009.0</v>
      </c>
      <c r="L2891" s="7" t="s">
        <v>30</v>
      </c>
      <c r="M2891" s="3"/>
      <c r="N2891" s="3"/>
      <c r="O2891" s="6"/>
      <c r="P2891" s="6"/>
      <c r="Q2891" s="6"/>
      <c r="R2891" s="6"/>
    </row>
    <row r="2892" ht="15.75" customHeight="1">
      <c r="A2892" s="6" t="s">
        <v>13353</v>
      </c>
      <c r="B2892" s="6" t="s">
        <v>13354</v>
      </c>
      <c r="C2892" s="6"/>
      <c r="D2892" s="6"/>
      <c r="E2892" s="6" t="s">
        <v>13355</v>
      </c>
      <c r="F2892" s="7" t="s">
        <v>13356</v>
      </c>
      <c r="G2892" s="8" t="s">
        <v>108</v>
      </c>
      <c r="H2892" s="6" t="s">
        <v>27</v>
      </c>
      <c r="I2892" s="6" t="s">
        <v>13357</v>
      </c>
      <c r="J2892" s="6" t="s">
        <v>29</v>
      </c>
      <c r="K2892" s="8">
        <v>2001.0</v>
      </c>
      <c r="L2892" s="7" t="s">
        <v>30</v>
      </c>
      <c r="M2892" s="3"/>
      <c r="N2892" s="3"/>
      <c r="O2892" s="3"/>
      <c r="P2892" s="3"/>
      <c r="Q2892" s="3"/>
      <c r="R2892" s="3"/>
    </row>
    <row r="2893" ht="15.75" customHeight="1">
      <c r="A2893" s="6" t="s">
        <v>13358</v>
      </c>
      <c r="B2893" s="6" t="s">
        <v>13359</v>
      </c>
      <c r="C2893" s="6"/>
      <c r="D2893" s="6"/>
      <c r="E2893" s="6" t="s">
        <v>13360</v>
      </c>
      <c r="F2893" s="7" t="s">
        <v>13361</v>
      </c>
      <c r="G2893" s="8" t="s">
        <v>108</v>
      </c>
      <c r="H2893" s="6" t="s">
        <v>27</v>
      </c>
      <c r="I2893" s="6" t="s">
        <v>13362</v>
      </c>
      <c r="J2893" s="6" t="s">
        <v>29</v>
      </c>
      <c r="K2893" s="8">
        <v>2014.0</v>
      </c>
      <c r="L2893" s="7" t="s">
        <v>30</v>
      </c>
      <c r="M2893" s="6"/>
      <c r="N2893" s="6"/>
      <c r="O2893" s="3"/>
      <c r="P2893" s="3"/>
      <c r="Q2893" s="6"/>
      <c r="R2893" s="6"/>
    </row>
    <row r="2894" ht="15.75" customHeight="1">
      <c r="A2894" s="6" t="s">
        <v>13363</v>
      </c>
      <c r="B2894" s="6" t="s">
        <v>13364</v>
      </c>
      <c r="C2894" s="6"/>
      <c r="D2894" s="6"/>
      <c r="E2894" s="6" t="s">
        <v>13365</v>
      </c>
      <c r="F2894" s="7" t="s">
        <v>13366</v>
      </c>
      <c r="G2894" s="8" t="s">
        <v>108</v>
      </c>
      <c r="H2894" s="6" t="s">
        <v>27</v>
      </c>
      <c r="I2894" s="6" t="s">
        <v>13367</v>
      </c>
      <c r="J2894" s="6" t="s">
        <v>29</v>
      </c>
      <c r="K2894" s="8">
        <v>2021.0</v>
      </c>
      <c r="L2894" s="7" t="s">
        <v>30</v>
      </c>
      <c r="M2894" s="14"/>
      <c r="N2894" s="6"/>
      <c r="O2894" s="6"/>
      <c r="P2894" s="6"/>
      <c r="Q2894" s="3"/>
      <c r="R2894" s="3"/>
    </row>
    <row r="2895" ht="15.75" customHeight="1">
      <c r="A2895" s="6" t="s">
        <v>13368</v>
      </c>
      <c r="B2895" s="6" t="s">
        <v>13369</v>
      </c>
      <c r="C2895" s="6"/>
      <c r="D2895" s="6"/>
      <c r="E2895" s="6" t="s">
        <v>13370</v>
      </c>
      <c r="F2895" s="7" t="s">
        <v>13371</v>
      </c>
      <c r="G2895" s="8" t="s">
        <v>108</v>
      </c>
      <c r="H2895" s="6" t="s">
        <v>27</v>
      </c>
      <c r="I2895" s="6" t="s">
        <v>13372</v>
      </c>
      <c r="J2895" s="6" t="s">
        <v>29</v>
      </c>
      <c r="K2895" s="8">
        <v>2019.0</v>
      </c>
      <c r="L2895" s="7" t="s">
        <v>30</v>
      </c>
      <c r="M2895" s="6"/>
      <c r="N2895" s="6"/>
      <c r="O2895" s="6"/>
      <c r="P2895" s="6"/>
      <c r="Q2895" s="6"/>
      <c r="R2895" s="6"/>
    </row>
    <row r="2896" ht="15.75" customHeight="1">
      <c r="A2896" s="6" t="s">
        <v>13373</v>
      </c>
      <c r="B2896" s="6" t="s">
        <v>13374</v>
      </c>
      <c r="C2896" s="6"/>
      <c r="D2896" s="6"/>
      <c r="E2896" s="6" t="s">
        <v>13375</v>
      </c>
      <c r="F2896" s="7" t="s">
        <v>13376</v>
      </c>
      <c r="G2896" s="8" t="s">
        <v>108</v>
      </c>
      <c r="H2896" s="6" t="s">
        <v>27</v>
      </c>
      <c r="I2896" s="6" t="s">
        <v>13377</v>
      </c>
      <c r="J2896" s="6" t="s">
        <v>341</v>
      </c>
      <c r="K2896" s="8">
        <v>2021.0</v>
      </c>
      <c r="L2896" s="7" t="s">
        <v>30</v>
      </c>
      <c r="M2896" s="6"/>
      <c r="N2896" s="6"/>
      <c r="O2896" s="6"/>
      <c r="P2896" s="6"/>
      <c r="Q2896" s="3"/>
      <c r="R2896" s="3"/>
    </row>
    <row r="2897" ht="15.75" customHeight="1">
      <c r="A2897" s="6" t="s">
        <v>13378</v>
      </c>
      <c r="B2897" s="6" t="s">
        <v>13379</v>
      </c>
      <c r="C2897" s="6"/>
      <c r="D2897" s="6"/>
      <c r="E2897" s="6" t="s">
        <v>13380</v>
      </c>
      <c r="F2897" s="7" t="s">
        <v>13381</v>
      </c>
      <c r="G2897" s="8" t="s">
        <v>108</v>
      </c>
      <c r="H2897" s="6" t="s">
        <v>27</v>
      </c>
      <c r="I2897" s="6" t="s">
        <v>13382</v>
      </c>
      <c r="J2897" s="3"/>
      <c r="K2897" s="8">
        <v>2022.0</v>
      </c>
      <c r="L2897" s="13" t="s">
        <v>30</v>
      </c>
      <c r="M2897" s="6"/>
      <c r="N2897" s="6"/>
      <c r="O2897" s="6"/>
      <c r="P2897" s="3"/>
      <c r="Q2897" s="6"/>
      <c r="R2897" s="3"/>
    </row>
    <row r="2898" ht="15.75" customHeight="1">
      <c r="A2898" s="6" t="s">
        <v>13383</v>
      </c>
      <c r="B2898" s="6" t="s">
        <v>13384</v>
      </c>
      <c r="C2898" s="6"/>
      <c r="D2898" s="6"/>
      <c r="E2898" s="6" t="s">
        <v>13385</v>
      </c>
      <c r="F2898" s="3"/>
      <c r="G2898" s="8" t="s">
        <v>108</v>
      </c>
      <c r="H2898" s="6" t="s">
        <v>27</v>
      </c>
      <c r="I2898" s="6" t="s">
        <v>13386</v>
      </c>
      <c r="J2898" s="6"/>
      <c r="K2898" s="8">
        <v>2011.0</v>
      </c>
      <c r="L2898" s="7" t="s">
        <v>30</v>
      </c>
      <c r="M2898" s="3"/>
      <c r="N2898" s="3"/>
      <c r="O2898" s="3"/>
      <c r="P2898" s="3"/>
      <c r="Q2898" s="3"/>
      <c r="R2898" s="3"/>
    </row>
    <row r="2899" ht="15.75" customHeight="1">
      <c r="A2899" s="6" t="s">
        <v>13387</v>
      </c>
      <c r="B2899" s="6" t="s">
        <v>13388</v>
      </c>
      <c r="C2899" s="6"/>
      <c r="D2899" s="6"/>
      <c r="E2899" s="6" t="s">
        <v>13389</v>
      </c>
      <c r="F2899" s="7" t="s">
        <v>13390</v>
      </c>
      <c r="G2899" s="8" t="s">
        <v>108</v>
      </c>
      <c r="H2899" s="6" t="s">
        <v>27</v>
      </c>
      <c r="I2899" s="6" t="s">
        <v>13391</v>
      </c>
      <c r="J2899" s="6" t="s">
        <v>29</v>
      </c>
      <c r="K2899" s="8">
        <v>2023.0</v>
      </c>
      <c r="L2899" s="7" t="s">
        <v>30</v>
      </c>
      <c r="M2899" s="6"/>
      <c r="N2899" s="3"/>
      <c r="O2899" s="6"/>
      <c r="P2899" s="6"/>
      <c r="Q2899" s="6"/>
      <c r="R2899" s="6"/>
    </row>
    <row r="2900" ht="15.75" customHeight="1">
      <c r="A2900" s="6" t="s">
        <v>13392</v>
      </c>
      <c r="B2900" s="6" t="s">
        <v>13393</v>
      </c>
      <c r="C2900" s="6"/>
      <c r="D2900" s="6"/>
      <c r="E2900" s="6" t="s">
        <v>13394</v>
      </c>
      <c r="F2900" s="7" t="s">
        <v>13395</v>
      </c>
      <c r="G2900" s="8" t="s">
        <v>108</v>
      </c>
      <c r="H2900" s="6" t="s">
        <v>27</v>
      </c>
      <c r="I2900" s="6" t="s">
        <v>13396</v>
      </c>
      <c r="J2900" s="6" t="s">
        <v>341</v>
      </c>
      <c r="K2900" s="8">
        <v>1988.0</v>
      </c>
      <c r="L2900" s="7" t="s">
        <v>30</v>
      </c>
      <c r="M2900" s="3"/>
      <c r="N2900" s="3"/>
      <c r="O2900" s="3"/>
      <c r="P2900" s="3"/>
      <c r="Q2900" s="3"/>
      <c r="R2900" s="3"/>
    </row>
    <row r="2901" ht="15.75" customHeight="1">
      <c r="A2901" s="6" t="s">
        <v>3067</v>
      </c>
      <c r="B2901" s="6" t="s">
        <v>13397</v>
      </c>
      <c r="C2901" s="6"/>
      <c r="D2901" s="6"/>
      <c r="E2901" s="6" t="s">
        <v>13398</v>
      </c>
      <c r="F2901" s="7" t="s">
        <v>3174</v>
      </c>
      <c r="G2901" s="8" t="s">
        <v>108</v>
      </c>
      <c r="H2901" s="6" t="s">
        <v>27</v>
      </c>
      <c r="I2901" s="6" t="s">
        <v>13399</v>
      </c>
      <c r="J2901" s="6" t="s">
        <v>149</v>
      </c>
      <c r="K2901" s="8">
        <v>2017.0</v>
      </c>
      <c r="L2901" s="7" t="s">
        <v>30</v>
      </c>
      <c r="M2901" s="6"/>
      <c r="N2901" s="3"/>
      <c r="O2901" s="3"/>
      <c r="P2901" s="3"/>
      <c r="Q2901" s="3"/>
      <c r="R2901" s="3"/>
    </row>
    <row r="2902" ht="15.75" customHeight="1">
      <c r="A2902" s="6" t="s">
        <v>13400</v>
      </c>
      <c r="B2902" s="6" t="s">
        <v>13401</v>
      </c>
      <c r="C2902" s="6"/>
      <c r="D2902" s="6"/>
      <c r="E2902" s="6" t="s">
        <v>13402</v>
      </c>
      <c r="F2902" s="7" t="s">
        <v>13403</v>
      </c>
      <c r="G2902" s="8" t="s">
        <v>108</v>
      </c>
      <c r="H2902" s="6" t="s">
        <v>27</v>
      </c>
      <c r="I2902" s="6" t="s">
        <v>13404</v>
      </c>
      <c r="J2902" s="6" t="s">
        <v>149</v>
      </c>
      <c r="K2902" s="8">
        <v>2022.0</v>
      </c>
      <c r="L2902" s="7" t="s">
        <v>30</v>
      </c>
      <c r="M2902" s="6"/>
      <c r="N2902" s="6"/>
      <c r="O2902" s="3"/>
      <c r="P2902" s="3"/>
      <c r="Q2902" s="3"/>
      <c r="R2902" s="3"/>
    </row>
    <row r="2903" ht="15.75" customHeight="1">
      <c r="A2903" s="4" t="s">
        <v>13405</v>
      </c>
      <c r="B2903" s="4" t="s">
        <v>13406</v>
      </c>
      <c r="C2903" s="3"/>
      <c r="D2903" s="3"/>
      <c r="E2903" s="4" t="s">
        <v>33</v>
      </c>
      <c r="F2903" s="9" t="str">
        <f>"https://doi.org/"&amp;M2903</f>
        <v>https://doi.org/10.1016/j.jad.2021.09.032</v>
      </c>
      <c r="G2903" s="10" t="s">
        <v>48</v>
      </c>
      <c r="H2903" s="10" t="s">
        <v>35</v>
      </c>
      <c r="I2903" s="4" t="s">
        <v>13407</v>
      </c>
      <c r="J2903" s="4" t="s">
        <v>33</v>
      </c>
      <c r="K2903" s="10">
        <v>2022.0</v>
      </c>
      <c r="L2903" s="3" t="s">
        <v>33</v>
      </c>
      <c r="M2903" s="4" t="s">
        <v>13408</v>
      </c>
      <c r="N2903" s="3"/>
      <c r="O2903" s="3"/>
      <c r="P2903" s="3"/>
      <c r="Q2903" s="3"/>
      <c r="R2903" s="3"/>
    </row>
    <row r="2904" ht="15.75" customHeight="1">
      <c r="A2904" s="6" t="s">
        <v>13409</v>
      </c>
      <c r="B2904" s="6" t="s">
        <v>13410</v>
      </c>
      <c r="C2904" s="6"/>
      <c r="D2904" s="6"/>
      <c r="E2904" s="6" t="s">
        <v>13411</v>
      </c>
      <c r="F2904" s="7" t="s">
        <v>13412</v>
      </c>
      <c r="G2904" s="8" t="s">
        <v>108</v>
      </c>
      <c r="H2904" s="6" t="s">
        <v>27</v>
      </c>
      <c r="I2904" s="6" t="s">
        <v>13413</v>
      </c>
      <c r="J2904" s="6" t="s">
        <v>29</v>
      </c>
      <c r="K2904" s="8">
        <v>1998.0</v>
      </c>
      <c r="L2904" s="7" t="s">
        <v>30</v>
      </c>
      <c r="M2904" s="3"/>
      <c r="N2904" s="6"/>
      <c r="O2904" s="3"/>
      <c r="P2904" s="3"/>
      <c r="Q2904" s="3"/>
      <c r="R2904" s="3"/>
    </row>
    <row r="2905" ht="15.75" customHeight="1">
      <c r="A2905" s="4" t="s">
        <v>13414</v>
      </c>
      <c r="B2905" s="4" t="s">
        <v>13415</v>
      </c>
      <c r="C2905" s="3"/>
      <c r="D2905" s="3"/>
      <c r="E2905" s="4" t="s">
        <v>33</v>
      </c>
      <c r="F2905" s="9" t="str">
        <f>"https://doi.org/"&amp;M2905</f>
        <v>https://doi.org/10.1016/j.ypmed.2021.106817</v>
      </c>
      <c r="G2905" s="10" t="s">
        <v>34</v>
      </c>
      <c r="H2905" s="10" t="s">
        <v>35</v>
      </c>
      <c r="I2905" s="4" t="s">
        <v>13416</v>
      </c>
      <c r="J2905" s="4" t="s">
        <v>33</v>
      </c>
      <c r="K2905" s="10">
        <v>2021.0</v>
      </c>
      <c r="L2905" s="4" t="s">
        <v>13417</v>
      </c>
      <c r="M2905" s="4" t="s">
        <v>13418</v>
      </c>
      <c r="N2905" s="3"/>
      <c r="O2905" s="3"/>
      <c r="P2905" s="3"/>
      <c r="Q2905" s="3"/>
      <c r="R2905" s="3"/>
    </row>
    <row r="2906" ht="15.75" customHeight="1">
      <c r="A2906" s="4" t="s">
        <v>13419</v>
      </c>
      <c r="B2906" s="4" t="s">
        <v>13420</v>
      </c>
      <c r="C2906" s="3" t="s">
        <v>425</v>
      </c>
      <c r="D2906" s="4" t="s">
        <v>13421</v>
      </c>
      <c r="E2906" s="4" t="s">
        <v>13422</v>
      </c>
      <c r="F2906" s="5" t="str">
        <f>HYPERLINK("http://dx.doi.org/10.1176/appi.neuropsych.18.4.501","http://dx.doi.org/10.1176/appi.neuropsych.18.4.501")</f>
        <v>http://dx.doi.org/10.1176/appi.neuropsych.18.4.501</v>
      </c>
      <c r="G2906" s="3"/>
      <c r="H2906" s="3"/>
      <c r="I2906" s="3"/>
      <c r="J2906" s="3"/>
      <c r="K2906" s="3"/>
      <c r="L2906" s="3"/>
      <c r="M2906" s="3"/>
      <c r="N2906" s="3"/>
      <c r="O2906" s="3"/>
      <c r="P2906" s="3"/>
      <c r="Q2906" s="3"/>
      <c r="R2906" s="3"/>
    </row>
    <row r="2907" ht="15.75" customHeight="1">
      <c r="A2907" s="6" t="s">
        <v>13423</v>
      </c>
      <c r="B2907" s="6" t="s">
        <v>13424</v>
      </c>
      <c r="C2907" s="6"/>
      <c r="D2907" s="6"/>
      <c r="E2907" s="6" t="s">
        <v>13425</v>
      </c>
      <c r="F2907" s="7" t="s">
        <v>13426</v>
      </c>
      <c r="G2907" s="8" t="s">
        <v>108</v>
      </c>
      <c r="H2907" s="6" t="s">
        <v>27</v>
      </c>
      <c r="I2907" s="6" t="s">
        <v>13427</v>
      </c>
      <c r="J2907" s="3"/>
      <c r="K2907" s="8">
        <v>2022.0</v>
      </c>
      <c r="L2907" s="13" t="s">
        <v>30</v>
      </c>
      <c r="M2907" s="6"/>
      <c r="N2907" s="6"/>
      <c r="O2907" s="6"/>
      <c r="P2907" s="6"/>
      <c r="Q2907" s="6"/>
      <c r="R2907" s="3"/>
    </row>
    <row r="2908" ht="15.75" customHeight="1">
      <c r="A2908" s="6" t="s">
        <v>13428</v>
      </c>
      <c r="B2908" s="6" t="s">
        <v>13429</v>
      </c>
      <c r="C2908" s="6"/>
      <c r="D2908" s="6"/>
      <c r="E2908" s="6" t="s">
        <v>13430</v>
      </c>
      <c r="F2908" s="7" t="s">
        <v>8947</v>
      </c>
      <c r="G2908" s="8" t="s">
        <v>108</v>
      </c>
      <c r="H2908" s="6" t="s">
        <v>27</v>
      </c>
      <c r="I2908" s="6" t="s">
        <v>13431</v>
      </c>
      <c r="J2908" s="6" t="s">
        <v>149</v>
      </c>
      <c r="K2908" s="8">
        <v>2017.0</v>
      </c>
      <c r="L2908" s="7" t="s">
        <v>30</v>
      </c>
      <c r="M2908" s="3"/>
      <c r="N2908" s="3"/>
      <c r="O2908" s="3"/>
      <c r="P2908" s="3"/>
      <c r="Q2908" s="3"/>
      <c r="R2908" s="3"/>
    </row>
    <row r="2909" ht="15.75" customHeight="1">
      <c r="A2909" s="4" t="s">
        <v>13432</v>
      </c>
      <c r="B2909" s="4" t="s">
        <v>13433</v>
      </c>
      <c r="C2909" s="3" t="s">
        <v>425</v>
      </c>
      <c r="D2909" s="4" t="s">
        <v>13434</v>
      </c>
      <c r="E2909" s="4" t="s">
        <v>13435</v>
      </c>
      <c r="F2909" s="5" t="str">
        <f>HYPERLINK("http://dx.doi.org/10.1186/cc11681","http://dx.doi.org/10.1186/cc11681")</f>
        <v>http://dx.doi.org/10.1186/cc11681</v>
      </c>
      <c r="G2909" s="3"/>
      <c r="H2909" s="3"/>
      <c r="I2909" s="3"/>
      <c r="J2909" s="3"/>
      <c r="K2909" s="3"/>
      <c r="L2909" s="3"/>
      <c r="M2909" s="3"/>
      <c r="N2909" s="3"/>
      <c r="O2909" s="3"/>
      <c r="P2909" s="3"/>
      <c r="Q2909" s="3"/>
      <c r="R2909" s="3"/>
    </row>
    <row r="2910" ht="15.75" customHeight="1">
      <c r="A2910" s="6" t="s">
        <v>13436</v>
      </c>
      <c r="B2910" s="6" t="s">
        <v>13437</v>
      </c>
      <c r="C2910" s="6"/>
      <c r="D2910" s="6"/>
      <c r="E2910" s="6" t="s">
        <v>13438</v>
      </c>
      <c r="F2910" s="3"/>
      <c r="G2910" s="8" t="s">
        <v>108</v>
      </c>
      <c r="H2910" s="6" t="s">
        <v>27</v>
      </c>
      <c r="I2910" s="6" t="s">
        <v>13439</v>
      </c>
      <c r="J2910" s="6"/>
      <c r="K2910" s="8">
        <v>2011.0</v>
      </c>
      <c r="L2910" s="7" t="s">
        <v>30</v>
      </c>
      <c r="M2910" s="3"/>
      <c r="N2910" s="3"/>
      <c r="O2910" s="3"/>
      <c r="P2910" s="3"/>
      <c r="Q2910" s="3"/>
      <c r="R2910" s="3"/>
    </row>
    <row r="2911" ht="15.75" customHeight="1">
      <c r="A2911" s="6" t="s">
        <v>13440</v>
      </c>
      <c r="B2911" s="6" t="s">
        <v>13441</v>
      </c>
      <c r="C2911" s="6"/>
      <c r="D2911" s="6"/>
      <c r="E2911" s="6" t="s">
        <v>13442</v>
      </c>
      <c r="F2911" s="7" t="s">
        <v>13443</v>
      </c>
      <c r="G2911" s="8" t="s">
        <v>108</v>
      </c>
      <c r="H2911" s="6" t="s">
        <v>27</v>
      </c>
      <c r="I2911" s="6" t="s">
        <v>13444</v>
      </c>
      <c r="J2911" s="6" t="s">
        <v>341</v>
      </c>
      <c r="K2911" s="8">
        <v>2004.0</v>
      </c>
      <c r="L2911" s="7" t="s">
        <v>30</v>
      </c>
      <c r="M2911" s="6"/>
      <c r="N2911" s="3"/>
      <c r="O2911" s="3"/>
      <c r="P2911" s="6"/>
      <c r="Q2911" s="6"/>
      <c r="R2911" s="3"/>
    </row>
    <row r="2912" ht="15.75" customHeight="1">
      <c r="A2912" s="4" t="s">
        <v>13445</v>
      </c>
      <c r="B2912" s="4" t="s">
        <v>13446</v>
      </c>
      <c r="C2912" s="3"/>
      <c r="D2912" s="3"/>
      <c r="E2912" s="4" t="s">
        <v>13447</v>
      </c>
      <c r="F2912" s="9" t="s">
        <v>13448</v>
      </c>
      <c r="G2912" s="4" t="s">
        <v>260</v>
      </c>
      <c r="H2912" s="4" t="s">
        <v>261</v>
      </c>
      <c r="I2912" s="4" t="s">
        <v>2816</v>
      </c>
      <c r="J2912" s="4" t="s">
        <v>295</v>
      </c>
      <c r="K2912" s="10">
        <v>2007.0</v>
      </c>
      <c r="L2912" s="3"/>
      <c r="M2912" s="4" t="s">
        <v>263</v>
      </c>
      <c r="N2912" s="3"/>
      <c r="O2912" s="3"/>
      <c r="P2912" s="4" t="s">
        <v>8</v>
      </c>
      <c r="Q2912" s="4" t="s">
        <v>1952</v>
      </c>
      <c r="R2912" s="3"/>
    </row>
    <row r="2913" ht="15.75" customHeight="1">
      <c r="A2913" s="4" t="s">
        <v>13449</v>
      </c>
      <c r="B2913" s="4" t="s">
        <v>13450</v>
      </c>
      <c r="C2913" s="3"/>
      <c r="D2913" s="3"/>
      <c r="E2913" s="4" t="s">
        <v>13451</v>
      </c>
      <c r="F2913" s="9" t="s">
        <v>13452</v>
      </c>
      <c r="G2913" s="4" t="s">
        <v>48</v>
      </c>
      <c r="H2913" s="4" t="s">
        <v>261</v>
      </c>
      <c r="I2913" s="4" t="s">
        <v>1214</v>
      </c>
      <c r="J2913" s="4" t="s">
        <v>295</v>
      </c>
      <c r="K2913" s="10">
        <v>2016.0</v>
      </c>
      <c r="L2913" s="3"/>
      <c r="M2913" s="4" t="s">
        <v>263</v>
      </c>
      <c r="N2913" s="3"/>
      <c r="O2913" s="3"/>
      <c r="P2913" s="4" t="s">
        <v>8</v>
      </c>
      <c r="Q2913" s="4" t="s">
        <v>1215</v>
      </c>
      <c r="R2913" s="3"/>
    </row>
    <row r="2914" ht="15.75" customHeight="1">
      <c r="A2914" s="4" t="s">
        <v>13453</v>
      </c>
      <c r="B2914" s="4" t="s">
        <v>13454</v>
      </c>
      <c r="C2914" s="4" t="s">
        <v>13455</v>
      </c>
      <c r="D2914" s="4" t="s">
        <v>13456</v>
      </c>
      <c r="E2914" s="4" t="s">
        <v>13457</v>
      </c>
      <c r="F2914" s="5" t="str">
        <f>HYPERLINK("http://dx.doi.org/10.17221/6699-VETMED","http://dx.doi.org/10.17221/6699-VETMED")</f>
        <v>http://dx.doi.org/10.17221/6699-VETMED</v>
      </c>
      <c r="G2914" s="3"/>
      <c r="H2914" s="3"/>
      <c r="I2914" s="3"/>
      <c r="J2914" s="3"/>
      <c r="K2914" s="3"/>
      <c r="L2914" s="3"/>
      <c r="M2914" s="3"/>
      <c r="N2914" s="3"/>
      <c r="O2914" s="3"/>
      <c r="P2914" s="3"/>
      <c r="Q2914" s="3"/>
      <c r="R2914" s="3"/>
    </row>
    <row r="2915" ht="15.75" customHeight="1">
      <c r="A2915" s="6" t="s">
        <v>13458</v>
      </c>
      <c r="B2915" s="6" t="s">
        <v>13459</v>
      </c>
      <c r="C2915" s="6"/>
      <c r="D2915" s="6"/>
      <c r="E2915" s="6" t="s">
        <v>13460</v>
      </c>
      <c r="F2915" s="7" t="s">
        <v>13461</v>
      </c>
      <c r="G2915" s="8" t="s">
        <v>108</v>
      </c>
      <c r="H2915" s="6" t="s">
        <v>27</v>
      </c>
      <c r="I2915" s="6" t="s">
        <v>13462</v>
      </c>
      <c r="J2915" s="6" t="s">
        <v>341</v>
      </c>
      <c r="K2915" s="8">
        <v>2020.0</v>
      </c>
      <c r="L2915" s="21" t="s">
        <v>30</v>
      </c>
      <c r="M2915" s="6"/>
      <c r="N2915" s="6"/>
      <c r="O2915" s="3"/>
      <c r="P2915" s="6"/>
      <c r="Q2915" s="6"/>
      <c r="R2915" s="3"/>
    </row>
    <row r="2916" ht="15.75" customHeight="1">
      <c r="A2916" s="6" t="s">
        <v>13463</v>
      </c>
      <c r="B2916" s="6" t="s">
        <v>13464</v>
      </c>
      <c r="C2916" s="6"/>
      <c r="D2916" s="6"/>
      <c r="E2916" s="6" t="s">
        <v>13465</v>
      </c>
      <c r="F2916" s="7" t="s">
        <v>9100</v>
      </c>
      <c r="G2916" s="8" t="s">
        <v>108</v>
      </c>
      <c r="H2916" s="6" t="s">
        <v>27</v>
      </c>
      <c r="I2916" s="6" t="s">
        <v>13466</v>
      </c>
      <c r="J2916" s="6" t="s">
        <v>149</v>
      </c>
      <c r="K2916" s="8">
        <v>2020.0</v>
      </c>
      <c r="L2916" s="7" t="s">
        <v>30</v>
      </c>
      <c r="M2916" s="6"/>
      <c r="N2916" s="6"/>
      <c r="O2916" s="3"/>
      <c r="P2916" s="3"/>
      <c r="Q2916" s="3"/>
      <c r="R2916" s="3"/>
    </row>
    <row r="2917" ht="15.75" customHeight="1">
      <c r="A2917" s="6" t="s">
        <v>13467</v>
      </c>
      <c r="B2917" s="6" t="s">
        <v>13468</v>
      </c>
      <c r="C2917" s="6"/>
      <c r="D2917" s="6"/>
      <c r="E2917" s="6" t="s">
        <v>13469</v>
      </c>
      <c r="F2917" s="7" t="s">
        <v>13470</v>
      </c>
      <c r="G2917" s="8" t="s">
        <v>108</v>
      </c>
      <c r="H2917" s="6" t="s">
        <v>27</v>
      </c>
      <c r="I2917" s="6" t="s">
        <v>13471</v>
      </c>
      <c r="J2917" s="6" t="s">
        <v>545</v>
      </c>
      <c r="K2917" s="8">
        <v>2019.0</v>
      </c>
      <c r="L2917" s="7" t="s">
        <v>30</v>
      </c>
      <c r="M2917" s="6"/>
      <c r="N2917" s="6"/>
      <c r="O2917" s="3"/>
      <c r="P2917" s="6"/>
      <c r="Q2917" s="3"/>
      <c r="R2917" s="6"/>
    </row>
    <row r="2918" ht="15.75" customHeight="1">
      <c r="A2918" s="6" t="s">
        <v>13472</v>
      </c>
      <c r="B2918" s="6" t="s">
        <v>13473</v>
      </c>
      <c r="C2918" s="6"/>
      <c r="D2918" s="6"/>
      <c r="E2918" s="6" t="s">
        <v>13474</v>
      </c>
      <c r="F2918" s="7" t="s">
        <v>13475</v>
      </c>
      <c r="G2918" s="8" t="s">
        <v>108</v>
      </c>
      <c r="H2918" s="6" t="s">
        <v>27</v>
      </c>
      <c r="I2918" s="6" t="s">
        <v>13476</v>
      </c>
      <c r="J2918" s="3"/>
      <c r="K2918" s="8">
        <v>2022.0</v>
      </c>
      <c r="L2918" s="13" t="s">
        <v>30</v>
      </c>
      <c r="M2918" s="6"/>
      <c r="N2918" s="6"/>
      <c r="O2918" s="6"/>
      <c r="P2918" s="3"/>
      <c r="Q2918" s="6"/>
      <c r="R2918" s="3"/>
    </row>
    <row r="2919" ht="15.75" customHeight="1">
      <c r="A2919" s="6" t="s">
        <v>13477</v>
      </c>
      <c r="B2919" s="6" t="s">
        <v>13478</v>
      </c>
      <c r="C2919" s="6"/>
      <c r="D2919" s="6"/>
      <c r="E2919" s="6" t="s">
        <v>13479</v>
      </c>
      <c r="F2919" s="3"/>
      <c r="G2919" s="8" t="s">
        <v>108</v>
      </c>
      <c r="H2919" s="6" t="s">
        <v>27</v>
      </c>
      <c r="I2919" s="6" t="s">
        <v>13480</v>
      </c>
      <c r="J2919" s="6" t="s">
        <v>29</v>
      </c>
      <c r="K2919" s="8">
        <v>2013.0</v>
      </c>
      <c r="L2919" s="7" t="s">
        <v>30</v>
      </c>
      <c r="M2919" s="3"/>
      <c r="N2919" s="6"/>
      <c r="O2919" s="3"/>
      <c r="P2919" s="6"/>
      <c r="Q2919" s="3"/>
      <c r="R2919" s="3"/>
    </row>
    <row r="2920" ht="15.75" customHeight="1">
      <c r="A2920" s="4" t="s">
        <v>13481</v>
      </c>
      <c r="B2920" s="4" t="s">
        <v>13482</v>
      </c>
      <c r="C2920" s="4" t="s">
        <v>13483</v>
      </c>
      <c r="D2920" s="4" t="s">
        <v>13484</v>
      </c>
      <c r="E2920" s="4" t="s">
        <v>13485</v>
      </c>
      <c r="F2920" s="5" t="str">
        <f>HYPERLINK("http://dx.doi.org/10.17533/udea.rccp.v30n1a05","http://dx.doi.org/10.17533/udea.rccp.v30n1a05")</f>
        <v>http://dx.doi.org/10.17533/udea.rccp.v30n1a05</v>
      </c>
      <c r="G2920" s="3"/>
      <c r="H2920" s="3"/>
      <c r="I2920" s="3"/>
      <c r="J2920" s="3"/>
      <c r="K2920" s="3"/>
      <c r="L2920" s="3"/>
      <c r="M2920" s="3"/>
      <c r="N2920" s="3"/>
      <c r="O2920" s="3"/>
      <c r="P2920" s="3"/>
      <c r="Q2920" s="3"/>
      <c r="R2920" s="3"/>
    </row>
    <row r="2921" ht="15.75" customHeight="1">
      <c r="A2921" s="6" t="s">
        <v>13486</v>
      </c>
      <c r="B2921" s="6" t="s">
        <v>13487</v>
      </c>
      <c r="C2921" s="6"/>
      <c r="D2921" s="6"/>
      <c r="E2921" s="6" t="s">
        <v>13488</v>
      </c>
      <c r="F2921" s="7" t="s">
        <v>13489</v>
      </c>
      <c r="G2921" s="8" t="s">
        <v>108</v>
      </c>
      <c r="H2921" s="6" t="s">
        <v>27</v>
      </c>
      <c r="I2921" s="6" t="s">
        <v>13490</v>
      </c>
      <c r="J2921" s="6" t="s">
        <v>341</v>
      </c>
      <c r="K2921" s="8">
        <v>2020.0</v>
      </c>
      <c r="L2921" s="21" t="s">
        <v>30</v>
      </c>
      <c r="M2921" s="6"/>
      <c r="N2921" s="6"/>
      <c r="O2921" s="3"/>
      <c r="P2921" s="6"/>
      <c r="Q2921" s="6"/>
      <c r="R2921" s="3"/>
    </row>
    <row r="2922" ht="15.75" customHeight="1">
      <c r="A2922" s="6" t="s">
        <v>13491</v>
      </c>
      <c r="B2922" s="6" t="s">
        <v>13492</v>
      </c>
      <c r="C2922" s="6"/>
      <c r="D2922" s="6"/>
      <c r="E2922" s="6" t="s">
        <v>13493</v>
      </c>
      <c r="F2922" s="7" t="s">
        <v>13494</v>
      </c>
      <c r="G2922" s="8" t="s">
        <v>108</v>
      </c>
      <c r="H2922" s="6" t="s">
        <v>27</v>
      </c>
      <c r="I2922" s="6" t="s">
        <v>13495</v>
      </c>
      <c r="J2922" s="6" t="s">
        <v>29</v>
      </c>
      <c r="K2922" s="8">
        <v>2013.0</v>
      </c>
      <c r="L2922" s="7" t="s">
        <v>30</v>
      </c>
      <c r="M2922" s="6"/>
      <c r="N2922" s="3"/>
      <c r="O2922" s="3"/>
      <c r="P2922" s="6"/>
      <c r="Q2922" s="3"/>
      <c r="R2922" s="3"/>
    </row>
    <row r="2923" ht="15.75" customHeight="1">
      <c r="A2923" s="6" t="s">
        <v>13496</v>
      </c>
      <c r="B2923" s="6" t="s">
        <v>13497</v>
      </c>
      <c r="C2923" s="6"/>
      <c r="D2923" s="6"/>
      <c r="E2923" s="6" t="s">
        <v>13498</v>
      </c>
      <c r="F2923" s="7" t="s">
        <v>13499</v>
      </c>
      <c r="G2923" s="8" t="s">
        <v>108</v>
      </c>
      <c r="H2923" s="6" t="s">
        <v>27</v>
      </c>
      <c r="I2923" s="6" t="s">
        <v>13500</v>
      </c>
      <c r="J2923" s="6"/>
      <c r="K2923" s="8">
        <v>2008.0</v>
      </c>
      <c r="L2923" s="7" t="s">
        <v>30</v>
      </c>
      <c r="M2923" s="3"/>
      <c r="N2923" s="3"/>
      <c r="O2923" s="3"/>
      <c r="P2923" s="3"/>
      <c r="Q2923" s="3"/>
      <c r="R2923" s="3"/>
    </row>
    <row r="2924" ht="15.75" customHeight="1">
      <c r="A2924" s="6" t="s">
        <v>13501</v>
      </c>
      <c r="B2924" s="6" t="s">
        <v>13502</v>
      </c>
      <c r="C2924" s="6"/>
      <c r="D2924" s="6"/>
      <c r="E2924" s="6" t="s">
        <v>13503</v>
      </c>
      <c r="F2924" s="7" t="s">
        <v>13504</v>
      </c>
      <c r="G2924" s="8" t="s">
        <v>108</v>
      </c>
      <c r="H2924" s="6" t="s">
        <v>27</v>
      </c>
      <c r="I2924" s="6" t="s">
        <v>13505</v>
      </c>
      <c r="J2924" s="6" t="s">
        <v>149</v>
      </c>
      <c r="K2924" s="8">
        <v>2022.0</v>
      </c>
      <c r="L2924" s="7" t="s">
        <v>30</v>
      </c>
      <c r="M2924" s="6"/>
      <c r="N2924" s="6"/>
      <c r="O2924" s="3"/>
      <c r="P2924" s="3"/>
      <c r="Q2924" s="3"/>
      <c r="R2924" s="3"/>
    </row>
    <row r="2925" ht="15.75" customHeight="1">
      <c r="A2925" s="4" t="s">
        <v>13506</v>
      </c>
      <c r="B2925" s="4" t="s">
        <v>13507</v>
      </c>
      <c r="C2925" s="3"/>
      <c r="D2925" s="3"/>
      <c r="E2925" s="4" t="s">
        <v>13508</v>
      </c>
      <c r="F2925" s="9" t="s">
        <v>13509</v>
      </c>
      <c r="G2925" s="4" t="s">
        <v>58</v>
      </c>
      <c r="H2925" s="4" t="s">
        <v>293</v>
      </c>
      <c r="I2925" s="4" t="s">
        <v>3999</v>
      </c>
      <c r="J2925" s="4" t="s">
        <v>149</v>
      </c>
      <c r="K2925" s="4" t="s">
        <v>263</v>
      </c>
      <c r="L2925" s="3"/>
      <c r="M2925" s="3"/>
      <c r="N2925" s="4" t="s">
        <v>8</v>
      </c>
      <c r="O2925" s="4" t="s">
        <v>264</v>
      </c>
      <c r="P2925" s="10">
        <v>2011.0</v>
      </c>
      <c r="Q2925" s="3"/>
      <c r="R2925" s="10">
        <v>126.0</v>
      </c>
    </row>
    <row r="2926" ht="15.75" customHeight="1">
      <c r="A2926" s="6" t="s">
        <v>13510</v>
      </c>
      <c r="B2926" s="6" t="s">
        <v>13511</v>
      </c>
      <c r="C2926" s="6"/>
      <c r="D2926" s="6"/>
      <c r="E2926" s="6" t="s">
        <v>13512</v>
      </c>
      <c r="F2926" s="7" t="s">
        <v>13513</v>
      </c>
      <c r="G2926" s="8" t="s">
        <v>108</v>
      </c>
      <c r="H2926" s="6" t="s">
        <v>27</v>
      </c>
      <c r="I2926" s="6" t="s">
        <v>13514</v>
      </c>
      <c r="J2926" s="6" t="s">
        <v>29</v>
      </c>
      <c r="K2926" s="8">
        <v>2022.0</v>
      </c>
      <c r="L2926" s="7" t="s">
        <v>30</v>
      </c>
      <c r="M2926" s="6"/>
      <c r="N2926" s="6"/>
      <c r="O2926" s="6"/>
      <c r="P2926" s="6"/>
      <c r="Q2926" s="6"/>
      <c r="R2926" s="3"/>
    </row>
    <row r="2927" ht="15.75" customHeight="1">
      <c r="A2927" s="4" t="s">
        <v>13515</v>
      </c>
      <c r="B2927" s="4" t="s">
        <v>13516</v>
      </c>
      <c r="C2927" s="3" t="s">
        <v>425</v>
      </c>
      <c r="D2927" s="4" t="s">
        <v>13517</v>
      </c>
      <c r="E2927" s="4" t="s">
        <v>13518</v>
      </c>
      <c r="F2927" s="3" t="s">
        <v>425</v>
      </c>
      <c r="G2927" s="3"/>
      <c r="H2927" s="3"/>
      <c r="I2927" s="3"/>
      <c r="J2927" s="3"/>
      <c r="K2927" s="3"/>
      <c r="L2927" s="3"/>
      <c r="M2927" s="3"/>
      <c r="N2927" s="3"/>
      <c r="O2927" s="3"/>
      <c r="P2927" s="3"/>
      <c r="Q2927" s="3"/>
      <c r="R2927" s="3"/>
    </row>
    <row r="2928" ht="15.75" customHeight="1">
      <c r="A2928" s="4" t="s">
        <v>13519</v>
      </c>
      <c r="B2928" s="4" t="s">
        <v>13520</v>
      </c>
      <c r="C2928" s="3"/>
      <c r="D2928" s="3"/>
      <c r="E2928" s="4" t="s">
        <v>13521</v>
      </c>
      <c r="F2928" s="9" t="s">
        <v>13522</v>
      </c>
      <c r="G2928" s="4" t="s">
        <v>41</v>
      </c>
      <c r="H2928" s="4" t="s">
        <v>261</v>
      </c>
      <c r="I2928" s="4" t="s">
        <v>3627</v>
      </c>
      <c r="J2928" s="4" t="s">
        <v>295</v>
      </c>
      <c r="K2928" s="10">
        <v>2008.0</v>
      </c>
      <c r="L2928" s="3"/>
      <c r="M2928" s="4" t="s">
        <v>263</v>
      </c>
      <c r="N2928" s="3"/>
      <c r="O2928" s="3"/>
      <c r="P2928" s="4" t="s">
        <v>8</v>
      </c>
      <c r="Q2928" s="18" t="s">
        <v>695</v>
      </c>
      <c r="R2928" s="3"/>
    </row>
    <row r="2929" ht="15.75" customHeight="1">
      <c r="A2929" s="4" t="s">
        <v>13523</v>
      </c>
      <c r="B2929" s="4" t="s">
        <v>13524</v>
      </c>
      <c r="C2929" s="4" t="s">
        <v>13525</v>
      </c>
      <c r="D2929" s="4" t="s">
        <v>13526</v>
      </c>
      <c r="E2929" s="4" t="s">
        <v>13527</v>
      </c>
      <c r="F2929" s="5" t="str">
        <f>HYPERLINK("http://dx.doi.org/10.1016/j.jadohealth.2005.06.016","http://dx.doi.org/10.1016/j.jadohealth.2005.06.016")</f>
        <v>http://dx.doi.org/10.1016/j.jadohealth.2005.06.016</v>
      </c>
      <c r="G2929" s="3"/>
      <c r="H2929" s="3"/>
      <c r="I2929" s="3"/>
      <c r="J2929" s="3"/>
      <c r="K2929" s="3"/>
      <c r="L2929" s="3"/>
      <c r="M2929" s="3"/>
      <c r="N2929" s="3"/>
      <c r="O2929" s="3"/>
      <c r="P2929" s="3"/>
      <c r="Q2929" s="3"/>
      <c r="R2929" s="3"/>
    </row>
    <row r="2930" ht="15.75" customHeight="1">
      <c r="A2930" s="6" t="s">
        <v>13528</v>
      </c>
      <c r="B2930" s="6" t="s">
        <v>13529</v>
      </c>
      <c r="C2930" s="6"/>
      <c r="D2930" s="6"/>
      <c r="E2930" s="6" t="s">
        <v>13530</v>
      </c>
      <c r="F2930" s="7" t="s">
        <v>13531</v>
      </c>
      <c r="G2930" s="8" t="s">
        <v>108</v>
      </c>
      <c r="H2930" s="6" t="s">
        <v>27</v>
      </c>
      <c r="I2930" s="6" t="s">
        <v>13532</v>
      </c>
      <c r="J2930" s="6" t="s">
        <v>231</v>
      </c>
      <c r="K2930" s="8">
        <v>2021.0</v>
      </c>
      <c r="L2930" s="21" t="s">
        <v>30</v>
      </c>
      <c r="M2930" s="6"/>
      <c r="N2930" s="6"/>
      <c r="O2930" s="6"/>
      <c r="P2930" s="6"/>
      <c r="Q2930" s="3"/>
      <c r="R2930" s="6"/>
    </row>
    <row r="2931" ht="15.75" customHeight="1">
      <c r="A2931" s="6" t="s">
        <v>13533</v>
      </c>
      <c r="B2931" s="6" t="s">
        <v>13534</v>
      </c>
      <c r="C2931" s="6"/>
      <c r="D2931" s="6"/>
      <c r="E2931" s="6" t="s">
        <v>13535</v>
      </c>
      <c r="F2931" s="7" t="s">
        <v>13536</v>
      </c>
      <c r="G2931" s="8" t="s">
        <v>108</v>
      </c>
      <c r="H2931" s="6" t="s">
        <v>27</v>
      </c>
      <c r="I2931" s="6" t="s">
        <v>13537</v>
      </c>
      <c r="J2931" s="6" t="s">
        <v>149</v>
      </c>
      <c r="K2931" s="8">
        <v>2019.0</v>
      </c>
      <c r="L2931" s="7" t="s">
        <v>30</v>
      </c>
      <c r="M2931" s="6"/>
      <c r="N2931" s="6"/>
      <c r="O2931" s="3"/>
      <c r="P2931" s="6"/>
      <c r="Q2931" s="3"/>
      <c r="R2931" s="3"/>
    </row>
    <row r="2932" ht="15.75" customHeight="1">
      <c r="A2932" s="6" t="s">
        <v>13538</v>
      </c>
      <c r="B2932" s="6" t="s">
        <v>13539</v>
      </c>
      <c r="C2932" s="6"/>
      <c r="D2932" s="6"/>
      <c r="E2932" s="6" t="s">
        <v>13540</v>
      </c>
      <c r="F2932" s="7" t="s">
        <v>13541</v>
      </c>
      <c r="G2932" s="8" t="s">
        <v>108</v>
      </c>
      <c r="H2932" s="6" t="s">
        <v>27</v>
      </c>
      <c r="I2932" s="6" t="s">
        <v>13542</v>
      </c>
      <c r="J2932" s="6" t="s">
        <v>149</v>
      </c>
      <c r="K2932" s="8">
        <v>2019.0</v>
      </c>
      <c r="L2932" s="7" t="s">
        <v>30</v>
      </c>
      <c r="M2932" s="6"/>
      <c r="N2932" s="3"/>
      <c r="O2932" s="3"/>
      <c r="P2932" s="6"/>
      <c r="Q2932" s="3"/>
      <c r="R2932" s="6"/>
    </row>
    <row r="2933" ht="15.75" customHeight="1">
      <c r="A2933" s="6" t="s">
        <v>13543</v>
      </c>
      <c r="B2933" s="6" t="s">
        <v>13544</v>
      </c>
      <c r="C2933" s="6"/>
      <c r="D2933" s="6"/>
      <c r="E2933" s="6" t="s">
        <v>13545</v>
      </c>
      <c r="F2933" s="7" t="s">
        <v>13546</v>
      </c>
      <c r="G2933" s="8" t="s">
        <v>108</v>
      </c>
      <c r="H2933" s="6" t="s">
        <v>27</v>
      </c>
      <c r="I2933" s="6" t="s">
        <v>13547</v>
      </c>
      <c r="J2933" s="6" t="s">
        <v>488</v>
      </c>
      <c r="K2933" s="8">
        <v>2019.0</v>
      </c>
      <c r="L2933" s="7" t="s">
        <v>30</v>
      </c>
      <c r="M2933" s="6"/>
      <c r="N2933" s="6"/>
      <c r="O2933" s="3"/>
      <c r="P2933" s="6"/>
      <c r="Q2933" s="6"/>
      <c r="R2933" s="6"/>
    </row>
    <row r="2934" ht="15.75" customHeight="1">
      <c r="A2934" s="4" t="s">
        <v>13548</v>
      </c>
      <c r="B2934" s="4" t="s">
        <v>13549</v>
      </c>
      <c r="C2934" s="3"/>
      <c r="D2934" s="3"/>
      <c r="E2934" s="4" t="s">
        <v>13550</v>
      </c>
      <c r="F2934" s="9" t="s">
        <v>13551</v>
      </c>
      <c r="G2934" s="4" t="s">
        <v>260</v>
      </c>
      <c r="H2934" s="4" t="s">
        <v>261</v>
      </c>
      <c r="I2934" s="4" t="s">
        <v>3622</v>
      </c>
      <c r="J2934" s="4" t="s">
        <v>295</v>
      </c>
      <c r="K2934" s="10">
        <v>2007.0</v>
      </c>
      <c r="L2934" s="3"/>
      <c r="M2934" s="4" t="s">
        <v>263</v>
      </c>
      <c r="N2934" s="3"/>
      <c r="O2934" s="3"/>
      <c r="P2934" s="4" t="s">
        <v>8</v>
      </c>
      <c r="Q2934" s="4" t="s">
        <v>1952</v>
      </c>
      <c r="R2934" s="3"/>
    </row>
    <row r="2935" ht="15.75" customHeight="1">
      <c r="A2935" s="6" t="s">
        <v>13552</v>
      </c>
      <c r="B2935" s="6" t="s">
        <v>13553</v>
      </c>
      <c r="C2935" s="6"/>
      <c r="D2935" s="6"/>
      <c r="E2935" s="6" t="s">
        <v>13554</v>
      </c>
      <c r="F2935" s="7" t="s">
        <v>13555</v>
      </c>
      <c r="G2935" s="8" t="s">
        <v>108</v>
      </c>
      <c r="H2935" s="6" t="s">
        <v>27</v>
      </c>
      <c r="I2935" s="6" t="s">
        <v>13556</v>
      </c>
      <c r="J2935" s="3"/>
      <c r="K2935" s="8">
        <v>2022.0</v>
      </c>
      <c r="L2935" s="13" t="s">
        <v>30</v>
      </c>
      <c r="M2935" s="6"/>
      <c r="N2935" s="6"/>
      <c r="O2935" s="6"/>
      <c r="P2935" s="6"/>
      <c r="Q2935" s="6"/>
      <c r="R2935" s="3"/>
    </row>
    <row r="2936" ht="15.75" customHeight="1">
      <c r="A2936" s="6" t="s">
        <v>13557</v>
      </c>
      <c r="B2936" s="6" t="s">
        <v>13558</v>
      </c>
      <c r="C2936" s="6"/>
      <c r="D2936" s="6"/>
      <c r="E2936" s="6" t="s">
        <v>13559</v>
      </c>
      <c r="F2936" s="7" t="s">
        <v>5969</v>
      </c>
      <c r="G2936" s="8" t="s">
        <v>108</v>
      </c>
      <c r="H2936" s="6" t="s">
        <v>27</v>
      </c>
      <c r="I2936" s="6" t="s">
        <v>13560</v>
      </c>
      <c r="J2936" s="6" t="s">
        <v>149</v>
      </c>
      <c r="K2936" s="8">
        <v>2020.0</v>
      </c>
      <c r="L2936" s="7" t="s">
        <v>30</v>
      </c>
      <c r="M2936" s="6"/>
      <c r="N2936" s="6"/>
      <c r="O2936" s="3"/>
      <c r="P2936" s="3"/>
      <c r="Q2936" s="3"/>
      <c r="R2936" s="3"/>
    </row>
    <row r="2937" ht="15.75" customHeight="1">
      <c r="A2937" s="6" t="s">
        <v>13561</v>
      </c>
      <c r="B2937" s="6" t="s">
        <v>13562</v>
      </c>
      <c r="C2937" s="6"/>
      <c r="D2937" s="6"/>
      <c r="E2937" s="6" t="s">
        <v>13563</v>
      </c>
      <c r="F2937" s="7" t="s">
        <v>13564</v>
      </c>
      <c r="G2937" s="8" t="s">
        <v>108</v>
      </c>
      <c r="H2937" s="6" t="s">
        <v>27</v>
      </c>
      <c r="I2937" s="6" t="s">
        <v>13565</v>
      </c>
      <c r="J2937" s="6"/>
      <c r="K2937" s="8">
        <v>2007.0</v>
      </c>
      <c r="L2937" s="7" t="s">
        <v>30</v>
      </c>
      <c r="M2937" s="3"/>
      <c r="N2937" s="6"/>
      <c r="O2937" s="3"/>
      <c r="P2937" s="3"/>
      <c r="Q2937" s="3"/>
      <c r="R2937" s="3"/>
    </row>
    <row r="2938" ht="15.75" customHeight="1">
      <c r="A2938" s="6" t="s">
        <v>13566</v>
      </c>
      <c r="B2938" s="6" t="s">
        <v>13567</v>
      </c>
      <c r="C2938" s="6"/>
      <c r="D2938" s="6"/>
      <c r="E2938" s="6" t="s">
        <v>13568</v>
      </c>
      <c r="F2938" s="7" t="s">
        <v>13569</v>
      </c>
      <c r="G2938" s="8" t="s">
        <v>108</v>
      </c>
      <c r="H2938" s="6" t="s">
        <v>27</v>
      </c>
      <c r="I2938" s="6" t="s">
        <v>13570</v>
      </c>
      <c r="J2938" s="6" t="s">
        <v>29</v>
      </c>
      <c r="K2938" s="8">
        <v>2016.0</v>
      </c>
      <c r="L2938" s="7" t="s">
        <v>30</v>
      </c>
      <c r="M2938" s="3"/>
      <c r="N2938" s="6"/>
      <c r="O2938" s="6"/>
      <c r="P2938" s="6"/>
      <c r="Q2938" s="3"/>
      <c r="R2938" s="3"/>
    </row>
    <row r="2939" ht="15.75" customHeight="1">
      <c r="A2939" s="6" t="s">
        <v>13571</v>
      </c>
      <c r="B2939" s="6" t="s">
        <v>13572</v>
      </c>
      <c r="C2939" s="6"/>
      <c r="D2939" s="6"/>
      <c r="E2939" s="6" t="s">
        <v>13573</v>
      </c>
      <c r="F2939" s="7" t="s">
        <v>13574</v>
      </c>
      <c r="G2939" s="8" t="s">
        <v>108</v>
      </c>
      <c r="H2939" s="6" t="s">
        <v>27</v>
      </c>
      <c r="I2939" s="6" t="s">
        <v>13575</v>
      </c>
      <c r="J2939" s="3"/>
      <c r="K2939" s="8">
        <v>2022.0</v>
      </c>
      <c r="L2939" s="13" t="s">
        <v>30</v>
      </c>
      <c r="M2939" s="6"/>
      <c r="N2939" s="6"/>
      <c r="O2939" s="6"/>
      <c r="P2939" s="6"/>
      <c r="Q2939" s="6"/>
      <c r="R2939" s="3"/>
    </row>
    <row r="2940" ht="15.75" customHeight="1">
      <c r="A2940" s="6" t="s">
        <v>13576</v>
      </c>
      <c r="B2940" s="6" t="s">
        <v>13577</v>
      </c>
      <c r="C2940" s="6"/>
      <c r="D2940" s="6"/>
      <c r="E2940" s="6" t="s">
        <v>13578</v>
      </c>
      <c r="F2940" s="7" t="s">
        <v>13579</v>
      </c>
      <c r="G2940" s="8" t="s">
        <v>26</v>
      </c>
      <c r="H2940" s="6" t="s">
        <v>27</v>
      </c>
      <c r="I2940" s="6" t="s">
        <v>13580</v>
      </c>
      <c r="J2940" s="6" t="s">
        <v>231</v>
      </c>
      <c r="K2940" s="8">
        <v>2018.0</v>
      </c>
      <c r="L2940" s="7" t="s">
        <v>30</v>
      </c>
      <c r="M2940" s="3"/>
      <c r="N2940" s="3"/>
      <c r="O2940" s="3"/>
      <c r="P2940" s="3"/>
      <c r="Q2940" s="3"/>
      <c r="R2940" s="6"/>
    </row>
    <row r="2941" ht="15.75" customHeight="1">
      <c r="A2941" s="4" t="s">
        <v>13581</v>
      </c>
      <c r="B2941" s="4" t="s">
        <v>13582</v>
      </c>
      <c r="C2941" s="4" t="s">
        <v>13583</v>
      </c>
      <c r="D2941" s="4" t="s">
        <v>13584</v>
      </c>
      <c r="E2941" s="4" t="s">
        <v>13585</v>
      </c>
      <c r="F2941" s="5" t="str">
        <f>HYPERLINK("http://dx.doi.org/10.1016/S0740-5472(00)00097-0","http://dx.doi.org/10.1016/S0740-5472(00)00097-0")</f>
        <v>http://dx.doi.org/10.1016/S0740-5472(00)00097-0</v>
      </c>
      <c r="G2941" s="3"/>
      <c r="H2941" s="3"/>
      <c r="I2941" s="3"/>
      <c r="J2941" s="3"/>
      <c r="K2941" s="3"/>
      <c r="L2941" s="3"/>
      <c r="M2941" s="3"/>
      <c r="N2941" s="3"/>
      <c r="O2941" s="3"/>
      <c r="P2941" s="3"/>
      <c r="Q2941" s="3"/>
      <c r="R2941" s="3"/>
    </row>
    <row r="2942" ht="15.75" customHeight="1">
      <c r="A2942" s="4" t="s">
        <v>13586</v>
      </c>
      <c r="B2942" s="4" t="s">
        <v>13587</v>
      </c>
      <c r="C2942" s="3"/>
      <c r="D2942" s="3"/>
      <c r="E2942" s="4" t="s">
        <v>13588</v>
      </c>
      <c r="F2942" s="9" t="s">
        <v>13589</v>
      </c>
      <c r="G2942" s="4" t="s">
        <v>260</v>
      </c>
      <c r="H2942" s="4" t="s">
        <v>261</v>
      </c>
      <c r="I2942" s="4" t="s">
        <v>8103</v>
      </c>
      <c r="J2942" s="4" t="s">
        <v>341</v>
      </c>
      <c r="K2942" s="10">
        <v>2015.0</v>
      </c>
      <c r="L2942" s="3"/>
      <c r="M2942" s="4" t="s">
        <v>263</v>
      </c>
      <c r="N2942" s="3"/>
      <c r="O2942" s="3"/>
      <c r="P2942" s="4" t="s">
        <v>8</v>
      </c>
      <c r="Q2942" s="4" t="s">
        <v>371</v>
      </c>
      <c r="R2942" s="3"/>
    </row>
    <row r="2943" ht="15.75" customHeight="1">
      <c r="A2943" s="6" t="s">
        <v>13590</v>
      </c>
      <c r="B2943" s="6" t="s">
        <v>13591</v>
      </c>
      <c r="C2943" s="6"/>
      <c r="D2943" s="6"/>
      <c r="E2943" s="6" t="s">
        <v>13592</v>
      </c>
      <c r="F2943" s="7" t="s">
        <v>13593</v>
      </c>
      <c r="G2943" s="8" t="s">
        <v>108</v>
      </c>
      <c r="H2943" s="6" t="s">
        <v>27</v>
      </c>
      <c r="I2943" s="6" t="s">
        <v>13594</v>
      </c>
      <c r="J2943" s="6"/>
      <c r="K2943" s="8">
        <v>2009.0</v>
      </c>
      <c r="L2943" s="7" t="s">
        <v>30</v>
      </c>
      <c r="M2943" s="3"/>
      <c r="N2943" s="6"/>
      <c r="O2943" s="3"/>
      <c r="P2943" s="3"/>
      <c r="Q2943" s="3"/>
      <c r="R2943" s="3"/>
    </row>
    <row r="2944" ht="15.75" customHeight="1">
      <c r="A2944" s="6" t="s">
        <v>13595</v>
      </c>
      <c r="B2944" s="6" t="s">
        <v>13596</v>
      </c>
      <c r="C2944" s="6"/>
      <c r="D2944" s="6"/>
      <c r="E2944" s="6" t="s">
        <v>13597</v>
      </c>
      <c r="F2944" s="7" t="s">
        <v>13598</v>
      </c>
      <c r="G2944" s="8" t="s">
        <v>26</v>
      </c>
      <c r="H2944" s="6" t="s">
        <v>27</v>
      </c>
      <c r="I2944" s="6" t="s">
        <v>13599</v>
      </c>
      <c r="J2944" s="6" t="s">
        <v>29</v>
      </c>
      <c r="K2944" s="8">
        <v>2014.0</v>
      </c>
      <c r="L2944" s="7" t="s">
        <v>30</v>
      </c>
      <c r="M2944" s="3"/>
      <c r="N2944" s="3"/>
      <c r="O2944" s="3"/>
      <c r="P2944" s="3"/>
      <c r="Q2944" s="3"/>
      <c r="R2944" s="6"/>
    </row>
    <row r="2945" ht="15.75" customHeight="1">
      <c r="A2945" s="6" t="s">
        <v>13600</v>
      </c>
      <c r="B2945" s="6" t="s">
        <v>13601</v>
      </c>
      <c r="C2945" s="6"/>
      <c r="D2945" s="6"/>
      <c r="E2945" s="6" t="s">
        <v>13602</v>
      </c>
      <c r="F2945" s="7" t="s">
        <v>13603</v>
      </c>
      <c r="G2945" s="8" t="s">
        <v>41</v>
      </c>
      <c r="H2945" s="6" t="s">
        <v>27</v>
      </c>
      <c r="I2945" s="6" t="s">
        <v>13604</v>
      </c>
      <c r="J2945" s="6" t="s">
        <v>149</v>
      </c>
      <c r="K2945" s="8">
        <v>2019.0</v>
      </c>
      <c r="L2945" s="7" t="s">
        <v>30</v>
      </c>
      <c r="M2945" s="6"/>
      <c r="N2945" s="6"/>
      <c r="O2945" s="6"/>
      <c r="P2945" s="6"/>
      <c r="Q2945" s="6"/>
      <c r="R2945" s="6"/>
    </row>
    <row r="2946" ht="15.75" customHeight="1">
      <c r="A2946" s="4" t="s">
        <v>13605</v>
      </c>
      <c r="B2946" s="4" t="s">
        <v>13606</v>
      </c>
      <c r="C2946" s="3"/>
      <c r="D2946" s="3"/>
      <c r="E2946" s="4" t="s">
        <v>13607</v>
      </c>
      <c r="F2946" s="9" t="s">
        <v>13608</v>
      </c>
      <c r="G2946" s="4" t="s">
        <v>41</v>
      </c>
      <c r="H2946" s="4" t="s">
        <v>261</v>
      </c>
      <c r="I2946" s="4" t="s">
        <v>12506</v>
      </c>
      <c r="J2946" s="4" t="s">
        <v>295</v>
      </c>
      <c r="K2946" s="10">
        <v>2020.0</v>
      </c>
      <c r="L2946" s="3"/>
      <c r="M2946" s="4" t="s">
        <v>263</v>
      </c>
      <c r="N2946" s="3"/>
      <c r="O2946" s="3"/>
      <c r="P2946" s="4" t="s">
        <v>8</v>
      </c>
      <c r="Q2946" s="18" t="s">
        <v>12507</v>
      </c>
      <c r="R2946" s="3"/>
    </row>
    <row r="2947" ht="15.75" customHeight="1">
      <c r="A2947" s="6" t="s">
        <v>13609</v>
      </c>
      <c r="B2947" s="6" t="s">
        <v>13610</v>
      </c>
      <c r="C2947" s="6"/>
      <c r="D2947" s="6"/>
      <c r="E2947" s="6" t="s">
        <v>13611</v>
      </c>
      <c r="F2947" s="7" t="s">
        <v>13612</v>
      </c>
      <c r="G2947" s="8" t="s">
        <v>108</v>
      </c>
      <c r="H2947" s="6" t="s">
        <v>27</v>
      </c>
      <c r="I2947" s="6" t="s">
        <v>13613</v>
      </c>
      <c r="J2947" s="6" t="s">
        <v>149</v>
      </c>
      <c r="K2947" s="8">
        <v>2022.0</v>
      </c>
      <c r="L2947" s="7" t="s">
        <v>30</v>
      </c>
      <c r="M2947" s="6"/>
      <c r="N2947" s="6"/>
      <c r="O2947" s="3"/>
      <c r="P2947" s="3"/>
      <c r="Q2947" s="3"/>
      <c r="R2947" s="3"/>
    </row>
    <row r="2948" ht="15.75" customHeight="1">
      <c r="A2948" s="4" t="s">
        <v>13614</v>
      </c>
      <c r="B2948" s="4" t="s">
        <v>13615</v>
      </c>
      <c r="C2948" s="4" t="s">
        <v>13616</v>
      </c>
      <c r="D2948" s="4" t="s">
        <v>13617</v>
      </c>
      <c r="E2948" s="4" t="s">
        <v>13618</v>
      </c>
      <c r="F2948" s="5" t="str">
        <f>HYPERLINK("http://dx.doi.org/10.1016/j.apmr.2011.08.029","http://dx.doi.org/10.1016/j.apmr.2011.08.029")</f>
        <v>http://dx.doi.org/10.1016/j.apmr.2011.08.029</v>
      </c>
      <c r="G2948" s="3"/>
      <c r="H2948" s="3"/>
      <c r="I2948" s="3"/>
      <c r="J2948" s="3"/>
      <c r="K2948" s="3"/>
      <c r="L2948" s="3"/>
      <c r="M2948" s="3"/>
      <c r="N2948" s="3"/>
      <c r="O2948" s="3"/>
      <c r="P2948" s="3"/>
      <c r="Q2948" s="3"/>
      <c r="R2948" s="3"/>
    </row>
    <row r="2949" ht="15.75" customHeight="1">
      <c r="A2949" s="6" t="s">
        <v>13619</v>
      </c>
      <c r="B2949" s="6" t="s">
        <v>13620</v>
      </c>
      <c r="C2949" s="6"/>
      <c r="D2949" s="6"/>
      <c r="E2949" s="6" t="s">
        <v>13621</v>
      </c>
      <c r="F2949" s="7" t="s">
        <v>13622</v>
      </c>
      <c r="G2949" s="8" t="s">
        <v>108</v>
      </c>
      <c r="H2949" s="6" t="s">
        <v>27</v>
      </c>
      <c r="I2949" s="6" t="s">
        <v>13623</v>
      </c>
      <c r="J2949" s="6"/>
      <c r="K2949" s="8">
        <v>2012.0</v>
      </c>
      <c r="L2949" s="7" t="s">
        <v>30</v>
      </c>
      <c r="M2949" s="3"/>
      <c r="N2949" s="3"/>
      <c r="O2949" s="3"/>
      <c r="P2949" s="6"/>
      <c r="Q2949" s="3"/>
      <c r="R2949" s="6"/>
    </row>
    <row r="2950" ht="15.75" customHeight="1">
      <c r="A2950" s="6" t="s">
        <v>13624</v>
      </c>
      <c r="B2950" s="6" t="s">
        <v>13625</v>
      </c>
      <c r="C2950" s="6"/>
      <c r="D2950" s="6"/>
      <c r="E2950" s="6" t="s">
        <v>13626</v>
      </c>
      <c r="F2950" s="7" t="s">
        <v>13627</v>
      </c>
      <c r="G2950" s="8" t="s">
        <v>108</v>
      </c>
      <c r="H2950" s="6" t="s">
        <v>27</v>
      </c>
      <c r="I2950" s="6" t="s">
        <v>13628</v>
      </c>
      <c r="J2950" s="6" t="s">
        <v>29</v>
      </c>
      <c r="K2950" s="8">
        <v>2020.0</v>
      </c>
      <c r="L2950" s="21" t="s">
        <v>30</v>
      </c>
      <c r="M2950" s="6"/>
      <c r="N2950" s="6"/>
      <c r="O2950" s="3"/>
      <c r="P2950" s="6"/>
      <c r="Q2950" s="6"/>
      <c r="R2950" s="3"/>
    </row>
    <row r="2951" ht="15.75" customHeight="1">
      <c r="A2951" s="6" t="s">
        <v>13629</v>
      </c>
      <c r="B2951" s="6" t="s">
        <v>13630</v>
      </c>
      <c r="C2951" s="6"/>
      <c r="D2951" s="6"/>
      <c r="E2951" s="6" t="s">
        <v>13631</v>
      </c>
      <c r="F2951" s="7" t="s">
        <v>13632</v>
      </c>
      <c r="G2951" s="8" t="s">
        <v>108</v>
      </c>
      <c r="H2951" s="6" t="s">
        <v>27</v>
      </c>
      <c r="I2951" s="6" t="s">
        <v>13633</v>
      </c>
      <c r="J2951" s="3"/>
      <c r="K2951" s="8">
        <v>2018.0</v>
      </c>
      <c r="L2951" s="13" t="s">
        <v>30</v>
      </c>
      <c r="M2951" s="3"/>
      <c r="N2951" s="3"/>
      <c r="O2951" s="6"/>
      <c r="P2951" s="6"/>
      <c r="Q2951" s="6"/>
      <c r="R2951" s="6"/>
    </row>
    <row r="2952" ht="15.75" customHeight="1">
      <c r="A2952" s="6" t="s">
        <v>13634</v>
      </c>
      <c r="B2952" s="6" t="s">
        <v>13635</v>
      </c>
      <c r="C2952" s="6"/>
      <c r="D2952" s="6"/>
      <c r="E2952" s="6" t="s">
        <v>13636</v>
      </c>
      <c r="F2952" s="7" t="s">
        <v>13637</v>
      </c>
      <c r="G2952" s="8" t="s">
        <v>108</v>
      </c>
      <c r="H2952" s="6" t="s">
        <v>27</v>
      </c>
      <c r="I2952" s="6" t="s">
        <v>13638</v>
      </c>
      <c r="J2952" s="6" t="s">
        <v>341</v>
      </c>
      <c r="K2952" s="8">
        <v>2019.0</v>
      </c>
      <c r="L2952" s="7" t="s">
        <v>30</v>
      </c>
      <c r="M2952" s="6"/>
      <c r="N2952" s="6"/>
      <c r="O2952" s="3"/>
      <c r="P2952" s="6"/>
      <c r="Q2952" s="6"/>
      <c r="R2952" s="6"/>
    </row>
    <row r="2953" ht="15.75" customHeight="1">
      <c r="A2953" s="6" t="s">
        <v>13639</v>
      </c>
      <c r="B2953" s="6" t="s">
        <v>13640</v>
      </c>
      <c r="C2953" s="6"/>
      <c r="D2953" s="6"/>
      <c r="E2953" s="6" t="s">
        <v>13641</v>
      </c>
      <c r="F2953" s="7" t="s">
        <v>13642</v>
      </c>
      <c r="G2953" s="8" t="s">
        <v>108</v>
      </c>
      <c r="H2953" s="6" t="s">
        <v>27</v>
      </c>
      <c r="I2953" s="6" t="s">
        <v>13643</v>
      </c>
      <c r="J2953" s="6"/>
      <c r="K2953" s="8">
        <v>2012.0</v>
      </c>
      <c r="L2953" s="7" t="s">
        <v>30</v>
      </c>
      <c r="M2953" s="3"/>
      <c r="N2953" s="3"/>
      <c r="O2953" s="3"/>
      <c r="P2953" s="6"/>
      <c r="Q2953" s="3"/>
      <c r="R2953" s="3"/>
    </row>
    <row r="2954" ht="15.75" customHeight="1">
      <c r="A2954" s="4" t="s">
        <v>13644</v>
      </c>
      <c r="B2954" s="4" t="s">
        <v>13645</v>
      </c>
      <c r="C2954" s="3"/>
      <c r="D2954" s="3"/>
      <c r="E2954" s="4" t="s">
        <v>33</v>
      </c>
      <c r="F2954" s="9" t="str">
        <f t="shared" ref="F2954:F2955" si="26">"https://doi.org/"&amp;M2954</f>
        <v>https://doi.org/10.3122/jabfm.2017.02.160264</v>
      </c>
      <c r="G2954" s="10" t="s">
        <v>83</v>
      </c>
      <c r="H2954" s="10" t="s">
        <v>35</v>
      </c>
      <c r="I2954" s="4" t="s">
        <v>13646</v>
      </c>
      <c r="J2954" s="10" t="s">
        <v>33</v>
      </c>
      <c r="K2954" s="10">
        <v>2017.0</v>
      </c>
      <c r="L2954" s="3"/>
      <c r="M2954" s="4" t="s">
        <v>13647</v>
      </c>
      <c r="N2954" s="3"/>
      <c r="O2954" s="3"/>
      <c r="P2954" s="3"/>
      <c r="Q2954" s="3"/>
      <c r="R2954" s="3"/>
    </row>
    <row r="2955" ht="15.75" customHeight="1">
      <c r="A2955" s="4" t="s">
        <v>13648</v>
      </c>
      <c r="B2955" s="4" t="s">
        <v>13649</v>
      </c>
      <c r="C2955" s="3"/>
      <c r="D2955" s="3"/>
      <c r="E2955" s="10" t="s">
        <v>33</v>
      </c>
      <c r="F2955" s="9" t="str">
        <f t="shared" si="26"/>
        <v>https://doi.org/10.1016/s0376-8716(98)00147-1</v>
      </c>
      <c r="G2955" s="10" t="s">
        <v>41</v>
      </c>
      <c r="H2955" s="10" t="s">
        <v>35</v>
      </c>
      <c r="I2955" s="4" t="s">
        <v>976</v>
      </c>
      <c r="J2955" s="10" t="s">
        <v>33</v>
      </c>
      <c r="K2955" s="10">
        <v>1999.0</v>
      </c>
      <c r="L2955" s="4" t="s">
        <v>33</v>
      </c>
      <c r="M2955" s="4" t="s">
        <v>13650</v>
      </c>
      <c r="N2955" s="11"/>
      <c r="O2955" s="3"/>
      <c r="P2955" s="3"/>
      <c r="Q2955" s="12"/>
      <c r="R2955" s="3"/>
    </row>
    <row r="2956" ht="15.75" customHeight="1">
      <c r="A2956" s="6" t="s">
        <v>13651</v>
      </c>
      <c r="B2956" s="6" t="s">
        <v>13652</v>
      </c>
      <c r="C2956" s="6"/>
      <c r="D2956" s="6"/>
      <c r="E2956" s="6" t="s">
        <v>13653</v>
      </c>
      <c r="F2956" s="7" t="s">
        <v>13654</v>
      </c>
      <c r="G2956" s="8" t="s">
        <v>108</v>
      </c>
      <c r="H2956" s="6" t="s">
        <v>27</v>
      </c>
      <c r="I2956" s="6" t="s">
        <v>13655</v>
      </c>
      <c r="J2956" s="6"/>
      <c r="K2956" s="8">
        <v>2008.0</v>
      </c>
      <c r="L2956" s="7" t="s">
        <v>30</v>
      </c>
      <c r="M2956" s="6"/>
      <c r="N2956" s="3"/>
      <c r="O2956" s="3"/>
      <c r="P2956" s="3"/>
      <c r="Q2956" s="3"/>
      <c r="R2956" s="3"/>
    </row>
    <row r="2957" ht="15.75" customHeight="1">
      <c r="A2957" s="6" t="s">
        <v>13656</v>
      </c>
      <c r="B2957" s="6" t="s">
        <v>13657</v>
      </c>
      <c r="C2957" s="6"/>
      <c r="D2957" s="6"/>
      <c r="E2957" s="17" t="s">
        <v>13658</v>
      </c>
      <c r="F2957" s="7" t="s">
        <v>13659</v>
      </c>
      <c r="G2957" s="8" t="s">
        <v>108</v>
      </c>
      <c r="H2957" s="6" t="s">
        <v>27</v>
      </c>
      <c r="I2957" s="6" t="s">
        <v>13660</v>
      </c>
      <c r="J2957" s="6"/>
      <c r="K2957" s="8">
        <v>2011.0</v>
      </c>
      <c r="L2957" s="7" t="s">
        <v>30</v>
      </c>
      <c r="M2957" s="3"/>
      <c r="N2957" s="3"/>
      <c r="O2957" s="3"/>
      <c r="P2957" s="3"/>
      <c r="Q2957" s="3"/>
      <c r="R2957" s="3"/>
    </row>
    <row r="2958" ht="15.75" customHeight="1">
      <c r="A2958" s="6" t="s">
        <v>13661</v>
      </c>
      <c r="B2958" s="6" t="s">
        <v>13662</v>
      </c>
      <c r="C2958" s="6"/>
      <c r="D2958" s="6"/>
      <c r="E2958" s="6" t="s">
        <v>13663</v>
      </c>
      <c r="F2958" s="7" t="s">
        <v>13664</v>
      </c>
      <c r="G2958" s="8" t="s">
        <v>108</v>
      </c>
      <c r="H2958" s="6" t="s">
        <v>27</v>
      </c>
      <c r="I2958" s="6" t="s">
        <v>13665</v>
      </c>
      <c r="J2958" s="6" t="s">
        <v>341</v>
      </c>
      <c r="K2958" s="8">
        <v>2019.0</v>
      </c>
      <c r="L2958" s="7" t="s">
        <v>30</v>
      </c>
      <c r="M2958" s="6"/>
      <c r="N2958" s="6"/>
      <c r="O2958" s="3"/>
      <c r="P2958" s="6"/>
      <c r="Q2958" s="6"/>
      <c r="R2958" s="6"/>
    </row>
    <row r="2959" ht="15.75" customHeight="1">
      <c r="A2959" s="4" t="s">
        <v>13666</v>
      </c>
      <c r="B2959" s="4" t="s">
        <v>13667</v>
      </c>
      <c r="C2959" s="3"/>
      <c r="D2959" s="3"/>
      <c r="E2959" s="4" t="s">
        <v>13668</v>
      </c>
      <c r="F2959" s="9" t="s">
        <v>13669</v>
      </c>
      <c r="G2959" s="4" t="s">
        <v>260</v>
      </c>
      <c r="H2959" s="4" t="s">
        <v>261</v>
      </c>
      <c r="I2959" s="4" t="s">
        <v>582</v>
      </c>
      <c r="J2959" s="4" t="s">
        <v>149</v>
      </c>
      <c r="K2959" s="10">
        <v>2012.0</v>
      </c>
      <c r="L2959" s="3"/>
      <c r="M2959" s="4" t="s">
        <v>263</v>
      </c>
      <c r="N2959" s="3"/>
      <c r="O2959" s="3"/>
      <c r="P2959" s="4" t="s">
        <v>8</v>
      </c>
      <c r="Q2959" s="4" t="s">
        <v>264</v>
      </c>
      <c r="R2959" s="3"/>
    </row>
    <row r="2960" ht="15.75" customHeight="1">
      <c r="A2960" s="6" t="s">
        <v>13670</v>
      </c>
      <c r="B2960" s="6" t="s">
        <v>13671</v>
      </c>
      <c r="C2960" s="6"/>
      <c r="D2960" s="6"/>
      <c r="E2960" s="6" t="s">
        <v>13672</v>
      </c>
      <c r="F2960" s="3"/>
      <c r="G2960" s="8" t="s">
        <v>108</v>
      </c>
      <c r="H2960" s="6" t="s">
        <v>27</v>
      </c>
      <c r="I2960" s="6" t="s">
        <v>13673</v>
      </c>
      <c r="J2960" s="6" t="s">
        <v>29</v>
      </c>
      <c r="K2960" s="8">
        <v>2016.0</v>
      </c>
      <c r="L2960" s="7" t="s">
        <v>30</v>
      </c>
      <c r="M2960" s="6"/>
      <c r="N2960" s="6"/>
      <c r="O2960" s="3"/>
      <c r="P2960" s="6"/>
      <c r="Q2960" s="6"/>
      <c r="R2960" s="6"/>
    </row>
    <row r="2961" ht="15.75" customHeight="1">
      <c r="A2961" s="6" t="s">
        <v>13674</v>
      </c>
      <c r="B2961" s="6" t="s">
        <v>13675</v>
      </c>
      <c r="C2961" s="6"/>
      <c r="D2961" s="6"/>
      <c r="E2961" s="6" t="s">
        <v>13676</v>
      </c>
      <c r="F2961" s="7" t="s">
        <v>13677</v>
      </c>
      <c r="G2961" s="8" t="s">
        <v>108</v>
      </c>
      <c r="H2961" s="6" t="s">
        <v>27</v>
      </c>
      <c r="I2961" s="6" t="s">
        <v>13678</v>
      </c>
      <c r="J2961" s="6" t="s">
        <v>149</v>
      </c>
      <c r="K2961" s="8">
        <v>2023.0</v>
      </c>
      <c r="L2961" s="7" t="s">
        <v>30</v>
      </c>
      <c r="M2961" s="3"/>
      <c r="N2961" s="3"/>
      <c r="O2961" s="3"/>
      <c r="P2961" s="3"/>
      <c r="Q2961" s="3"/>
      <c r="R2961" s="3"/>
    </row>
    <row r="2962" ht="15.75" customHeight="1">
      <c r="A2962" s="4" t="s">
        <v>13679</v>
      </c>
      <c r="B2962" s="4" t="s">
        <v>13680</v>
      </c>
      <c r="C2962" s="3"/>
      <c r="D2962" s="3"/>
      <c r="E2962" s="4" t="s">
        <v>33</v>
      </c>
      <c r="F2962" s="9" t="str">
        <f>"https://doi.org/"&amp;M2962</f>
        <v>https://doi.org/10.1016/j.drugalcdep.2015.09.018</v>
      </c>
      <c r="G2962" s="10" t="s">
        <v>83</v>
      </c>
      <c r="H2962" s="10" t="s">
        <v>35</v>
      </c>
      <c r="I2962" s="4" t="s">
        <v>976</v>
      </c>
      <c r="J2962" s="10" t="s">
        <v>33</v>
      </c>
      <c r="K2962" s="10">
        <v>2015.0</v>
      </c>
      <c r="L2962" s="3"/>
      <c r="M2962" s="4" t="s">
        <v>13681</v>
      </c>
      <c r="N2962" s="3"/>
      <c r="O2962" s="3"/>
      <c r="P2962" s="3"/>
      <c r="Q2962" s="3"/>
      <c r="R2962" s="3"/>
    </row>
    <row r="2963" ht="15.75" customHeight="1">
      <c r="A2963" s="4" t="s">
        <v>13682</v>
      </c>
      <c r="B2963" s="4" t="s">
        <v>13683</v>
      </c>
      <c r="C2963" s="3"/>
      <c r="D2963" s="3"/>
      <c r="E2963" s="4" t="s">
        <v>13684</v>
      </c>
      <c r="F2963" s="9" t="s">
        <v>13685</v>
      </c>
      <c r="G2963" s="4" t="s">
        <v>260</v>
      </c>
      <c r="H2963" s="4" t="s">
        <v>261</v>
      </c>
      <c r="I2963" s="4" t="s">
        <v>694</v>
      </c>
      <c r="J2963" s="4" t="s">
        <v>295</v>
      </c>
      <c r="K2963" s="10">
        <v>2013.0</v>
      </c>
      <c r="L2963" s="3"/>
      <c r="M2963" s="4" t="s">
        <v>263</v>
      </c>
      <c r="N2963" s="3"/>
      <c r="O2963" s="3"/>
      <c r="P2963" s="4" t="s">
        <v>8</v>
      </c>
      <c r="Q2963" s="4" t="s">
        <v>695</v>
      </c>
      <c r="R2963" s="3"/>
    </row>
    <row r="2964" ht="15.75" customHeight="1">
      <c r="A2964" s="6" t="s">
        <v>13686</v>
      </c>
      <c r="B2964" s="6" t="s">
        <v>13687</v>
      </c>
      <c r="C2964" s="6"/>
      <c r="D2964" s="6"/>
      <c r="E2964" s="6" t="s">
        <v>13688</v>
      </c>
      <c r="F2964" s="7" t="s">
        <v>13689</v>
      </c>
      <c r="G2964" s="8" t="s">
        <v>108</v>
      </c>
      <c r="H2964" s="6" t="s">
        <v>27</v>
      </c>
      <c r="I2964" s="6" t="s">
        <v>13690</v>
      </c>
      <c r="J2964" s="6" t="s">
        <v>29</v>
      </c>
      <c r="K2964" s="8">
        <v>2017.0</v>
      </c>
      <c r="L2964" s="7" t="s">
        <v>30</v>
      </c>
      <c r="M2964" s="3"/>
      <c r="N2964" s="3"/>
      <c r="O2964" s="6"/>
      <c r="P2964" s="6"/>
      <c r="Q2964" s="6"/>
      <c r="R2964" s="6"/>
    </row>
    <row r="2965" ht="15.75" customHeight="1">
      <c r="A2965" s="4" t="s">
        <v>13691</v>
      </c>
      <c r="B2965" s="4" t="s">
        <v>13692</v>
      </c>
      <c r="C2965" s="3"/>
      <c r="D2965" s="3"/>
      <c r="E2965" s="4" t="s">
        <v>13693</v>
      </c>
      <c r="F2965" s="9" t="s">
        <v>13694</v>
      </c>
      <c r="G2965" s="4" t="s">
        <v>41</v>
      </c>
      <c r="H2965" s="4" t="s">
        <v>261</v>
      </c>
      <c r="I2965" s="4" t="s">
        <v>8238</v>
      </c>
      <c r="J2965" s="4" t="s">
        <v>341</v>
      </c>
      <c r="K2965" s="10">
        <v>2007.0</v>
      </c>
      <c r="L2965" s="3"/>
      <c r="M2965" s="4" t="s">
        <v>263</v>
      </c>
      <c r="N2965" s="3"/>
      <c r="O2965" s="3"/>
      <c r="P2965" s="4" t="s">
        <v>8</v>
      </c>
      <c r="Q2965" s="18" t="s">
        <v>577</v>
      </c>
      <c r="R2965" s="3"/>
    </row>
    <row r="2966" ht="15.75" customHeight="1">
      <c r="A2966" s="6" t="s">
        <v>13695</v>
      </c>
      <c r="B2966" s="6" t="s">
        <v>13696</v>
      </c>
      <c r="C2966" s="6"/>
      <c r="D2966" s="6"/>
      <c r="E2966" s="6" t="s">
        <v>13697</v>
      </c>
      <c r="F2966" s="7" t="s">
        <v>13698</v>
      </c>
      <c r="G2966" s="8" t="s">
        <v>214</v>
      </c>
      <c r="H2966" s="6" t="s">
        <v>27</v>
      </c>
      <c r="I2966" s="6" t="s">
        <v>13699</v>
      </c>
      <c r="J2966" s="3"/>
      <c r="K2966" s="8">
        <v>2010.0</v>
      </c>
      <c r="L2966" s="7" t="s">
        <v>30</v>
      </c>
      <c r="M2966" s="3"/>
      <c r="N2966" s="3"/>
      <c r="O2966" s="3"/>
      <c r="P2966" s="3"/>
      <c r="Q2966" s="3"/>
      <c r="R2966" s="3"/>
    </row>
    <row r="2967" ht="15.75" customHeight="1">
      <c r="A2967" s="4" t="s">
        <v>13700</v>
      </c>
      <c r="B2967" s="4" t="s">
        <v>13701</v>
      </c>
      <c r="C2967" s="3"/>
      <c r="D2967" s="3"/>
      <c r="E2967" s="4" t="s">
        <v>13702</v>
      </c>
      <c r="F2967" s="9" t="s">
        <v>13703</v>
      </c>
      <c r="G2967" s="4" t="s">
        <v>26</v>
      </c>
      <c r="H2967" s="4" t="s">
        <v>261</v>
      </c>
      <c r="I2967" s="4" t="s">
        <v>610</v>
      </c>
      <c r="J2967" s="4" t="s">
        <v>295</v>
      </c>
      <c r="K2967" s="10">
        <v>2002.0</v>
      </c>
      <c r="L2967" s="3"/>
      <c r="M2967" s="4" t="s">
        <v>263</v>
      </c>
      <c r="N2967" s="3"/>
      <c r="O2967" s="3"/>
      <c r="P2967" s="4" t="s">
        <v>8</v>
      </c>
      <c r="Q2967" s="4" t="s">
        <v>1661</v>
      </c>
      <c r="R2967" s="3"/>
    </row>
    <row r="2968" ht="15.75" customHeight="1">
      <c r="A2968" s="6" t="s">
        <v>13704</v>
      </c>
      <c r="B2968" s="6" t="s">
        <v>13705</v>
      </c>
      <c r="C2968" s="6"/>
      <c r="D2968" s="6"/>
      <c r="E2968" s="6" t="s">
        <v>13706</v>
      </c>
      <c r="F2968" s="7" t="s">
        <v>13707</v>
      </c>
      <c r="G2968" s="8" t="s">
        <v>108</v>
      </c>
      <c r="H2968" s="6" t="s">
        <v>27</v>
      </c>
      <c r="I2968" s="6" t="s">
        <v>13708</v>
      </c>
      <c r="J2968" s="6"/>
      <c r="K2968" s="8">
        <v>2012.0</v>
      </c>
      <c r="L2968" s="7" t="s">
        <v>30</v>
      </c>
      <c r="M2968" s="3"/>
      <c r="N2968" s="3"/>
      <c r="O2968" s="3"/>
      <c r="P2968" s="6"/>
      <c r="Q2968" s="3"/>
      <c r="R2968" s="3"/>
    </row>
    <row r="2969" ht="15.75" customHeight="1">
      <c r="A2969" s="6" t="s">
        <v>13709</v>
      </c>
      <c r="B2969" s="6" t="s">
        <v>13710</v>
      </c>
      <c r="C2969" s="6"/>
      <c r="D2969" s="6"/>
      <c r="E2969" s="6" t="s">
        <v>13711</v>
      </c>
      <c r="F2969" s="7" t="s">
        <v>13712</v>
      </c>
      <c r="G2969" s="8" t="s">
        <v>108</v>
      </c>
      <c r="H2969" s="6" t="s">
        <v>27</v>
      </c>
      <c r="I2969" s="6" t="s">
        <v>13713</v>
      </c>
      <c r="J2969" s="6" t="s">
        <v>149</v>
      </c>
      <c r="K2969" s="8">
        <v>2019.0</v>
      </c>
      <c r="L2969" s="7" t="s">
        <v>30</v>
      </c>
      <c r="M2969" s="6"/>
      <c r="N2969" s="3"/>
      <c r="O2969" s="3"/>
      <c r="P2969" s="6"/>
      <c r="Q2969" s="3"/>
      <c r="R2969" s="3"/>
    </row>
    <row r="2970" ht="15.75" customHeight="1">
      <c r="A2970" s="4" t="s">
        <v>13714</v>
      </c>
      <c r="B2970" s="4" t="s">
        <v>13715</v>
      </c>
      <c r="C2970" s="3"/>
      <c r="D2970" s="3"/>
      <c r="E2970" s="4" t="s">
        <v>33</v>
      </c>
      <c r="F2970" s="9" t="str">
        <f>"https://doi.org/"&amp;M2970</f>
        <v>https://doi.org/10.1016/j.drugalcdep.2022.109624</v>
      </c>
      <c r="G2970" s="10" t="s">
        <v>34</v>
      </c>
      <c r="H2970" s="10" t="s">
        <v>35</v>
      </c>
      <c r="I2970" s="4" t="s">
        <v>13716</v>
      </c>
      <c r="J2970" s="4" t="s">
        <v>33</v>
      </c>
      <c r="K2970" s="10">
        <v>2022.0</v>
      </c>
      <c r="L2970" s="4" t="s">
        <v>13717</v>
      </c>
      <c r="M2970" s="4" t="s">
        <v>13718</v>
      </c>
      <c r="N2970" s="3"/>
      <c r="O2970" s="3"/>
      <c r="P2970" s="3"/>
      <c r="Q2970" s="3"/>
      <c r="R2970" s="3"/>
    </row>
    <row r="2971" ht="15.75" customHeight="1">
      <c r="A2971" s="6" t="s">
        <v>13719</v>
      </c>
      <c r="B2971" s="6" t="s">
        <v>13720</v>
      </c>
      <c r="C2971" s="6"/>
      <c r="D2971" s="6"/>
      <c r="E2971" s="6" t="s">
        <v>13721</v>
      </c>
      <c r="F2971" s="7" t="s">
        <v>13722</v>
      </c>
      <c r="G2971" s="8" t="s">
        <v>108</v>
      </c>
      <c r="H2971" s="6" t="s">
        <v>27</v>
      </c>
      <c r="I2971" s="6" t="s">
        <v>13723</v>
      </c>
      <c r="J2971" s="6" t="s">
        <v>29</v>
      </c>
      <c r="K2971" s="8">
        <v>2005.0</v>
      </c>
      <c r="L2971" s="7" t="s">
        <v>30</v>
      </c>
      <c r="M2971" s="6"/>
      <c r="N2971" s="3"/>
      <c r="O2971" s="3"/>
      <c r="P2971" s="3"/>
      <c r="Q2971" s="3"/>
      <c r="R2971" s="3"/>
    </row>
    <row r="2972" ht="15.75" customHeight="1">
      <c r="A2972" s="4" t="s">
        <v>13724</v>
      </c>
      <c r="B2972" s="4" t="s">
        <v>13725</v>
      </c>
      <c r="C2972" s="3" t="s">
        <v>425</v>
      </c>
      <c r="D2972" s="4" t="s">
        <v>13726</v>
      </c>
      <c r="E2972" s="4" t="s">
        <v>13727</v>
      </c>
      <c r="F2972" s="5" t="str">
        <f>HYPERLINK("http://dx.doi.org/10.1111/j.1521-0391.2014.12098.x","http://dx.doi.org/10.1111/j.1521-0391.2014.12098.x")</f>
        <v>http://dx.doi.org/10.1111/j.1521-0391.2014.12098.x</v>
      </c>
      <c r="G2972" s="3"/>
      <c r="H2972" s="3"/>
      <c r="I2972" s="3"/>
      <c r="J2972" s="3"/>
      <c r="K2972" s="3"/>
      <c r="L2972" s="3"/>
      <c r="M2972" s="3"/>
      <c r="N2972" s="3"/>
      <c r="O2972" s="3"/>
      <c r="P2972" s="3"/>
      <c r="Q2972" s="3"/>
      <c r="R2972" s="3"/>
    </row>
    <row r="2973" ht="15.75" customHeight="1">
      <c r="A2973" s="6" t="s">
        <v>13728</v>
      </c>
      <c r="B2973" s="6" t="s">
        <v>13729</v>
      </c>
      <c r="C2973" s="6"/>
      <c r="D2973" s="6"/>
      <c r="E2973" s="6" t="s">
        <v>13730</v>
      </c>
      <c r="F2973" s="7" t="s">
        <v>13731</v>
      </c>
      <c r="G2973" s="8" t="s">
        <v>108</v>
      </c>
      <c r="H2973" s="6" t="s">
        <v>27</v>
      </c>
      <c r="I2973" s="6" t="s">
        <v>13732</v>
      </c>
      <c r="J2973" s="3"/>
      <c r="K2973" s="8">
        <v>2018.0</v>
      </c>
      <c r="L2973" s="23" t="s">
        <v>30</v>
      </c>
      <c r="M2973" s="3"/>
      <c r="N2973" s="3"/>
      <c r="O2973" s="6"/>
      <c r="P2973" s="6"/>
      <c r="Q2973" s="6"/>
      <c r="R2973" s="6"/>
    </row>
    <row r="2974" ht="15.75" customHeight="1">
      <c r="A2974" s="6" t="s">
        <v>13733</v>
      </c>
      <c r="B2974" s="6" t="s">
        <v>13734</v>
      </c>
      <c r="C2974" s="6"/>
      <c r="D2974" s="6"/>
      <c r="E2974" s="6" t="s">
        <v>13735</v>
      </c>
      <c r="F2974" s="7" t="s">
        <v>4571</v>
      </c>
      <c r="G2974" s="8" t="s">
        <v>108</v>
      </c>
      <c r="H2974" s="6" t="s">
        <v>27</v>
      </c>
      <c r="I2974" s="6" t="s">
        <v>13736</v>
      </c>
      <c r="J2974" s="6" t="s">
        <v>149</v>
      </c>
      <c r="K2974" s="8">
        <v>2016.0</v>
      </c>
      <c r="L2974" s="7" t="s">
        <v>30</v>
      </c>
      <c r="M2974" s="3"/>
      <c r="N2974" s="3"/>
      <c r="O2974" s="6"/>
      <c r="P2974" s="3"/>
      <c r="Q2974" s="3"/>
      <c r="R2974" s="3"/>
    </row>
    <row r="2975" ht="15.75" customHeight="1">
      <c r="A2975" s="4" t="s">
        <v>13737</v>
      </c>
      <c r="B2975" s="4" t="s">
        <v>13738</v>
      </c>
      <c r="C2975" s="3"/>
      <c r="D2975" s="3"/>
      <c r="E2975" s="4" t="s">
        <v>13739</v>
      </c>
      <c r="F2975" s="9" t="s">
        <v>13740</v>
      </c>
      <c r="G2975" s="4" t="s">
        <v>260</v>
      </c>
      <c r="H2975" s="4" t="s">
        <v>261</v>
      </c>
      <c r="I2975" s="4" t="s">
        <v>694</v>
      </c>
      <c r="J2975" s="4" t="s">
        <v>341</v>
      </c>
      <c r="K2975" s="10">
        <v>2006.0</v>
      </c>
      <c r="L2975" s="3"/>
      <c r="M2975" s="4" t="s">
        <v>263</v>
      </c>
      <c r="N2975" s="3"/>
      <c r="O2975" s="3"/>
      <c r="P2975" s="4" t="s">
        <v>8</v>
      </c>
      <c r="Q2975" s="4" t="s">
        <v>611</v>
      </c>
      <c r="R2975" s="3"/>
    </row>
    <row r="2976" ht="15.75" customHeight="1">
      <c r="A2976" s="4" t="s">
        <v>13741</v>
      </c>
      <c r="B2976" s="4" t="s">
        <v>13742</v>
      </c>
      <c r="C2976" s="3"/>
      <c r="D2976" s="3"/>
      <c r="E2976" s="4" t="s">
        <v>33</v>
      </c>
      <c r="F2976" s="9" t="str">
        <f>"https://doi.org/"&amp;M2976</f>
        <v>https://doi.org/10.1016/s0376-8716(02)00323-x</v>
      </c>
      <c r="G2976" s="10" t="s">
        <v>83</v>
      </c>
      <c r="H2976" s="10" t="s">
        <v>35</v>
      </c>
      <c r="I2976" s="4" t="s">
        <v>976</v>
      </c>
      <c r="J2976" s="10" t="s">
        <v>33</v>
      </c>
      <c r="K2976" s="10">
        <v>2003.0</v>
      </c>
      <c r="L2976" s="3"/>
      <c r="M2976" s="4" t="s">
        <v>13743</v>
      </c>
      <c r="N2976" s="3"/>
      <c r="O2976" s="3"/>
      <c r="P2976" s="3"/>
      <c r="Q2976" s="3"/>
      <c r="R2976" s="3"/>
    </row>
    <row r="2977" ht="15.75" customHeight="1">
      <c r="A2977" s="4" t="s">
        <v>13744</v>
      </c>
      <c r="B2977" s="4" t="s">
        <v>13745</v>
      </c>
      <c r="C2977" s="4" t="s">
        <v>13746</v>
      </c>
      <c r="D2977" s="4" t="s">
        <v>13747</v>
      </c>
      <c r="E2977" s="4" t="s">
        <v>13748</v>
      </c>
      <c r="F2977" s="5" t="str">
        <f>HYPERLINK("http://dx.doi.org/10.1177/2158244016629522","http://dx.doi.org/10.1177/2158244016629522")</f>
        <v>http://dx.doi.org/10.1177/2158244016629522</v>
      </c>
      <c r="G2977" s="3"/>
      <c r="H2977" s="3"/>
      <c r="I2977" s="3"/>
      <c r="J2977" s="3"/>
      <c r="K2977" s="3"/>
      <c r="L2977" s="3"/>
      <c r="M2977" s="3"/>
      <c r="N2977" s="3"/>
      <c r="O2977" s="3"/>
      <c r="P2977" s="3"/>
      <c r="Q2977" s="3"/>
      <c r="R2977" s="3"/>
    </row>
    <row r="2978" ht="15.75" customHeight="1">
      <c r="A2978" s="4" t="s">
        <v>13749</v>
      </c>
      <c r="B2978" s="4" t="s">
        <v>13750</v>
      </c>
      <c r="C2978" s="3"/>
      <c r="D2978" s="3"/>
      <c r="E2978" s="4" t="s">
        <v>13751</v>
      </c>
      <c r="F2978" s="9" t="s">
        <v>13752</v>
      </c>
      <c r="G2978" s="4" t="s">
        <v>260</v>
      </c>
      <c r="H2978" s="4" t="s">
        <v>261</v>
      </c>
      <c r="I2978" s="4" t="s">
        <v>13753</v>
      </c>
      <c r="J2978" s="4" t="s">
        <v>341</v>
      </c>
      <c r="K2978" s="10">
        <v>2015.0</v>
      </c>
      <c r="L2978" s="3"/>
      <c r="M2978" s="4" t="s">
        <v>263</v>
      </c>
      <c r="N2978" s="3"/>
      <c r="O2978" s="3"/>
      <c r="P2978" s="4" t="s">
        <v>8</v>
      </c>
      <c r="Q2978" s="4" t="s">
        <v>371</v>
      </c>
      <c r="R2978" s="3"/>
    </row>
    <row r="2979" ht="15.75" customHeight="1">
      <c r="A2979" s="4" t="s">
        <v>13754</v>
      </c>
      <c r="B2979" s="4" t="s">
        <v>13755</v>
      </c>
      <c r="C2979" s="3"/>
      <c r="D2979" s="3"/>
      <c r="E2979" s="4" t="s">
        <v>13756</v>
      </c>
      <c r="F2979" s="9" t="s">
        <v>13757</v>
      </c>
      <c r="G2979" s="4" t="s">
        <v>41</v>
      </c>
      <c r="H2979" s="4" t="s">
        <v>261</v>
      </c>
      <c r="I2979" s="4" t="s">
        <v>6002</v>
      </c>
      <c r="J2979" s="4" t="s">
        <v>295</v>
      </c>
      <c r="K2979" s="10">
        <v>2005.0</v>
      </c>
      <c r="L2979" s="3"/>
      <c r="M2979" s="4" t="s">
        <v>263</v>
      </c>
      <c r="N2979" s="3"/>
      <c r="O2979" s="3"/>
      <c r="P2979" s="4" t="s">
        <v>8</v>
      </c>
      <c r="Q2979" s="18" t="s">
        <v>1684</v>
      </c>
      <c r="R2979" s="3"/>
    </row>
    <row r="2980" ht="15.75" customHeight="1">
      <c r="A2980" s="6" t="s">
        <v>13758</v>
      </c>
      <c r="B2980" s="6" t="s">
        <v>13759</v>
      </c>
      <c r="C2980" s="6"/>
      <c r="D2980" s="6"/>
      <c r="E2980" s="17" t="s">
        <v>13760</v>
      </c>
      <c r="F2980" s="7" t="s">
        <v>13761</v>
      </c>
      <c r="G2980" s="8" t="s">
        <v>108</v>
      </c>
      <c r="H2980" s="6" t="s">
        <v>27</v>
      </c>
      <c r="I2980" s="6" t="s">
        <v>13762</v>
      </c>
      <c r="J2980" s="3"/>
      <c r="K2980" s="8">
        <v>2011.0</v>
      </c>
      <c r="L2980" s="7" t="s">
        <v>30</v>
      </c>
      <c r="M2980" s="6"/>
      <c r="N2980" s="6"/>
      <c r="O2980" s="3"/>
      <c r="P2980" s="3"/>
      <c r="Q2980" s="6"/>
      <c r="R2980" s="6"/>
    </row>
    <row r="2981" ht="15.75" customHeight="1">
      <c r="A2981" s="6" t="s">
        <v>13763</v>
      </c>
      <c r="B2981" s="6" t="s">
        <v>13764</v>
      </c>
      <c r="C2981" s="6"/>
      <c r="D2981" s="6"/>
      <c r="E2981" s="6" t="s">
        <v>13765</v>
      </c>
      <c r="F2981" s="7" t="s">
        <v>13766</v>
      </c>
      <c r="G2981" s="8" t="s">
        <v>108</v>
      </c>
      <c r="H2981" s="6" t="s">
        <v>27</v>
      </c>
      <c r="I2981" s="6" t="s">
        <v>13767</v>
      </c>
      <c r="J2981" s="6"/>
      <c r="K2981" s="8">
        <v>2007.0</v>
      </c>
      <c r="L2981" s="7" t="s">
        <v>30</v>
      </c>
      <c r="M2981" s="3"/>
      <c r="N2981" s="6"/>
      <c r="O2981" s="3"/>
      <c r="P2981" s="3"/>
      <c r="Q2981" s="3"/>
      <c r="R2981" s="3"/>
    </row>
    <row r="2982" ht="15.75" customHeight="1">
      <c r="A2982" s="6" t="s">
        <v>13768</v>
      </c>
      <c r="B2982" s="6" t="s">
        <v>13769</v>
      </c>
      <c r="C2982" s="6"/>
      <c r="D2982" s="6"/>
      <c r="E2982" s="6" t="s">
        <v>13770</v>
      </c>
      <c r="F2982" s="3"/>
      <c r="G2982" s="8" t="s">
        <v>108</v>
      </c>
      <c r="H2982" s="6" t="s">
        <v>27</v>
      </c>
      <c r="I2982" s="6" t="s">
        <v>13771</v>
      </c>
      <c r="J2982" s="3"/>
      <c r="K2982" s="8">
        <v>2016.0</v>
      </c>
      <c r="L2982" s="7" t="s">
        <v>30</v>
      </c>
      <c r="M2982" s="3"/>
      <c r="N2982" s="3"/>
      <c r="O2982" s="3"/>
      <c r="P2982" s="3"/>
      <c r="Q2982" s="3"/>
      <c r="R2982" s="3"/>
    </row>
    <row r="2983" ht="15.75" customHeight="1">
      <c r="A2983" s="4" t="s">
        <v>13772</v>
      </c>
      <c r="B2983" s="4" t="s">
        <v>13773</v>
      </c>
      <c r="C2983" s="3"/>
      <c r="D2983" s="3"/>
      <c r="E2983" s="4" t="s">
        <v>13774</v>
      </c>
      <c r="F2983" s="9" t="s">
        <v>13775</v>
      </c>
      <c r="G2983" s="4" t="s">
        <v>260</v>
      </c>
      <c r="H2983" s="4" t="s">
        <v>261</v>
      </c>
      <c r="I2983" s="4" t="s">
        <v>262</v>
      </c>
      <c r="J2983" s="4" t="s">
        <v>149</v>
      </c>
      <c r="K2983" s="10">
        <v>2018.0</v>
      </c>
      <c r="L2983" s="3"/>
      <c r="M2983" s="4" t="s">
        <v>263</v>
      </c>
      <c r="N2983" s="3"/>
      <c r="O2983" s="3"/>
      <c r="P2983" s="4" t="s">
        <v>8</v>
      </c>
      <c r="Q2983" s="4" t="s">
        <v>264</v>
      </c>
      <c r="R2983" s="3"/>
    </row>
    <row r="2984" ht="15.75" customHeight="1">
      <c r="A2984" s="4" t="s">
        <v>13776</v>
      </c>
      <c r="B2984" s="4" t="s">
        <v>13777</v>
      </c>
      <c r="C2984" s="3"/>
      <c r="D2984" s="3"/>
      <c r="E2984" s="4" t="s">
        <v>13778</v>
      </c>
      <c r="F2984" s="9" t="s">
        <v>13779</v>
      </c>
      <c r="G2984" s="4" t="s">
        <v>260</v>
      </c>
      <c r="H2984" s="4" t="s">
        <v>261</v>
      </c>
      <c r="I2984" s="4" t="s">
        <v>694</v>
      </c>
      <c r="J2984" s="4" t="s">
        <v>341</v>
      </c>
      <c r="K2984" s="10">
        <v>2023.0</v>
      </c>
      <c r="L2984" s="3"/>
      <c r="M2984" s="4" t="s">
        <v>263</v>
      </c>
      <c r="N2984" s="3"/>
      <c r="O2984" s="3"/>
      <c r="P2984" s="4" t="s">
        <v>8</v>
      </c>
      <c r="Q2984" s="4" t="s">
        <v>611</v>
      </c>
      <c r="R2984" s="3"/>
    </row>
    <row r="2985" ht="15.75" customHeight="1">
      <c r="A2985" s="6" t="s">
        <v>13780</v>
      </c>
      <c r="B2985" s="6" t="s">
        <v>13781</v>
      </c>
      <c r="C2985" s="6"/>
      <c r="D2985" s="6"/>
      <c r="E2985" s="6" t="s">
        <v>13782</v>
      </c>
      <c r="F2985" s="7" t="s">
        <v>13783</v>
      </c>
      <c r="G2985" s="8" t="s">
        <v>108</v>
      </c>
      <c r="H2985" s="6" t="s">
        <v>27</v>
      </c>
      <c r="I2985" s="6" t="s">
        <v>13784</v>
      </c>
      <c r="J2985" s="6" t="s">
        <v>341</v>
      </c>
      <c r="K2985" s="8">
        <v>2023.0</v>
      </c>
      <c r="L2985" s="7" t="s">
        <v>30</v>
      </c>
      <c r="M2985" s="6"/>
      <c r="N2985" s="3"/>
      <c r="O2985" s="3"/>
      <c r="P2985" s="3"/>
      <c r="Q2985" s="3"/>
      <c r="R2985" s="3"/>
    </row>
    <row r="2986" ht="15.75" customHeight="1">
      <c r="A2986" s="6" t="s">
        <v>13785</v>
      </c>
      <c r="B2986" s="6" t="s">
        <v>13786</v>
      </c>
      <c r="C2986" s="6"/>
      <c r="D2986" s="6"/>
      <c r="E2986" s="6" t="s">
        <v>13787</v>
      </c>
      <c r="F2986" s="7" t="s">
        <v>13788</v>
      </c>
      <c r="G2986" s="8" t="s">
        <v>108</v>
      </c>
      <c r="H2986" s="6" t="s">
        <v>27</v>
      </c>
      <c r="I2986" s="6" t="s">
        <v>13789</v>
      </c>
      <c r="J2986" s="6"/>
      <c r="K2986" s="8">
        <v>2009.0</v>
      </c>
      <c r="L2986" s="7" t="s">
        <v>30</v>
      </c>
      <c r="M2986" s="3"/>
      <c r="N2986" s="3"/>
      <c r="O2986" s="6"/>
      <c r="P2986" s="6"/>
      <c r="Q2986" s="6"/>
      <c r="R2986" s="6"/>
    </row>
    <row r="2987" ht="15.75" customHeight="1">
      <c r="A2987" s="6" t="s">
        <v>13790</v>
      </c>
      <c r="B2987" s="6" t="s">
        <v>13791</v>
      </c>
      <c r="C2987" s="6"/>
      <c r="D2987" s="6"/>
      <c r="E2987" s="6" t="s">
        <v>13792</v>
      </c>
      <c r="F2987" s="7" t="s">
        <v>13793</v>
      </c>
      <c r="G2987" s="8" t="s">
        <v>108</v>
      </c>
      <c r="H2987" s="6" t="s">
        <v>27</v>
      </c>
      <c r="I2987" s="6" t="s">
        <v>13794</v>
      </c>
      <c r="J2987" s="6" t="s">
        <v>149</v>
      </c>
      <c r="K2987" s="8">
        <v>2017.0</v>
      </c>
      <c r="L2987" s="7" t="s">
        <v>30</v>
      </c>
      <c r="M2987" s="3"/>
      <c r="N2987" s="3"/>
      <c r="O2987" s="3"/>
      <c r="P2987" s="3"/>
      <c r="Q2987" s="3"/>
      <c r="R2987" s="3"/>
    </row>
    <row r="2988" ht="15.75" customHeight="1">
      <c r="A2988" s="6" t="s">
        <v>13795</v>
      </c>
      <c r="B2988" s="6" t="s">
        <v>13796</v>
      </c>
      <c r="C2988" s="6"/>
      <c r="D2988" s="6"/>
      <c r="E2988" s="6" t="s">
        <v>13797</v>
      </c>
      <c r="F2988" s="7" t="s">
        <v>13798</v>
      </c>
      <c r="G2988" s="8" t="s">
        <v>108</v>
      </c>
      <c r="H2988" s="6" t="s">
        <v>27</v>
      </c>
      <c r="I2988" s="6" t="s">
        <v>13799</v>
      </c>
      <c r="J2988" s="6" t="s">
        <v>149</v>
      </c>
      <c r="K2988" s="8">
        <v>2021.0</v>
      </c>
      <c r="L2988" s="13" t="s">
        <v>30</v>
      </c>
      <c r="M2988" s="3"/>
      <c r="N2988" s="3"/>
      <c r="O2988" s="3"/>
      <c r="P2988" s="3"/>
      <c r="Q2988" s="3"/>
      <c r="R2988" s="3"/>
    </row>
    <row r="2989" ht="15.75" customHeight="1">
      <c r="A2989" s="4" t="s">
        <v>13800</v>
      </c>
      <c r="B2989" s="4" t="s">
        <v>13801</v>
      </c>
      <c r="C2989" s="3"/>
      <c r="D2989" s="3"/>
      <c r="E2989" s="4" t="s">
        <v>33</v>
      </c>
      <c r="F2989" s="9" t="str">
        <f>"https://doi.org/"&amp;M2989</f>
        <v>https://doi.org/10.3390/ijerph20075326</v>
      </c>
      <c r="G2989" s="10" t="s">
        <v>48</v>
      </c>
      <c r="H2989" s="10" t="s">
        <v>35</v>
      </c>
      <c r="I2989" s="4" t="s">
        <v>13802</v>
      </c>
      <c r="J2989" s="4" t="s">
        <v>33</v>
      </c>
      <c r="K2989" s="10">
        <v>2023.0</v>
      </c>
      <c r="L2989" s="3" t="s">
        <v>33</v>
      </c>
      <c r="M2989" s="4" t="s">
        <v>13803</v>
      </c>
      <c r="N2989" s="3"/>
      <c r="O2989" s="3"/>
      <c r="P2989" s="3"/>
      <c r="Q2989" s="3"/>
      <c r="R2989" s="3"/>
    </row>
    <row r="2990" ht="15.75" customHeight="1">
      <c r="A2990" s="6" t="s">
        <v>13804</v>
      </c>
      <c r="B2990" s="6" t="s">
        <v>13805</v>
      </c>
      <c r="C2990" s="6"/>
      <c r="D2990" s="6"/>
      <c r="E2990" s="6" t="s">
        <v>13806</v>
      </c>
      <c r="F2990" s="7" t="s">
        <v>13807</v>
      </c>
      <c r="G2990" s="8" t="s">
        <v>108</v>
      </c>
      <c r="H2990" s="6" t="s">
        <v>27</v>
      </c>
      <c r="I2990" s="6" t="s">
        <v>13808</v>
      </c>
      <c r="J2990" s="6" t="s">
        <v>29</v>
      </c>
      <c r="K2990" s="8">
        <v>2020.0</v>
      </c>
      <c r="L2990" s="7" t="s">
        <v>30</v>
      </c>
      <c r="M2990" s="6"/>
      <c r="N2990" s="6"/>
      <c r="O2990" s="6"/>
      <c r="P2990" s="3"/>
      <c r="Q2990" s="3"/>
      <c r="R2990" s="3"/>
    </row>
    <row r="2991" ht="15.75" customHeight="1">
      <c r="A2991" s="4" t="s">
        <v>13809</v>
      </c>
      <c r="B2991" s="4" t="s">
        <v>13810</v>
      </c>
      <c r="C2991" s="3"/>
      <c r="D2991" s="3"/>
      <c r="E2991" s="4" t="s">
        <v>13811</v>
      </c>
      <c r="F2991" s="9" t="s">
        <v>13812</v>
      </c>
      <c r="G2991" s="4" t="s">
        <v>260</v>
      </c>
      <c r="H2991" s="4" t="s">
        <v>261</v>
      </c>
      <c r="I2991" s="4" t="s">
        <v>262</v>
      </c>
      <c r="J2991" s="4" t="s">
        <v>149</v>
      </c>
      <c r="K2991" s="10">
        <v>2009.0</v>
      </c>
      <c r="L2991" s="3"/>
      <c r="M2991" s="4" t="s">
        <v>263</v>
      </c>
      <c r="N2991" s="3"/>
      <c r="O2991" s="3"/>
      <c r="P2991" s="4" t="s">
        <v>8</v>
      </c>
      <c r="Q2991" s="4" t="s">
        <v>264</v>
      </c>
      <c r="R2991" s="3"/>
    </row>
    <row r="2992" ht="15.75" customHeight="1">
      <c r="A2992" s="4" t="s">
        <v>13813</v>
      </c>
      <c r="B2992" s="4" t="s">
        <v>13814</v>
      </c>
      <c r="C2992" s="3"/>
      <c r="D2992" s="3"/>
      <c r="E2992" s="4" t="s">
        <v>13815</v>
      </c>
      <c r="F2992" s="9" t="s">
        <v>13816</v>
      </c>
      <c r="G2992" s="4" t="s">
        <v>260</v>
      </c>
      <c r="H2992" s="4" t="s">
        <v>261</v>
      </c>
      <c r="I2992" s="4" t="s">
        <v>5642</v>
      </c>
      <c r="J2992" s="4" t="s">
        <v>295</v>
      </c>
      <c r="K2992" s="10">
        <v>2005.0</v>
      </c>
      <c r="L2992" s="3"/>
      <c r="M2992" s="4" t="s">
        <v>263</v>
      </c>
      <c r="N2992" s="3"/>
      <c r="O2992" s="3"/>
      <c r="P2992" s="4" t="s">
        <v>8</v>
      </c>
      <c r="Q2992" s="4" t="s">
        <v>689</v>
      </c>
      <c r="R2992" s="3"/>
    </row>
    <row r="2993" ht="15.75" customHeight="1">
      <c r="A2993" s="6" t="s">
        <v>13817</v>
      </c>
      <c r="B2993" s="6" t="s">
        <v>13818</v>
      </c>
      <c r="C2993" s="6"/>
      <c r="D2993" s="6"/>
      <c r="E2993" s="6" t="s">
        <v>13819</v>
      </c>
      <c r="F2993" s="3"/>
      <c r="G2993" s="8" t="s">
        <v>108</v>
      </c>
      <c r="H2993" s="6" t="s">
        <v>27</v>
      </c>
      <c r="I2993" s="6" t="s">
        <v>13820</v>
      </c>
      <c r="J2993" s="6" t="s">
        <v>3055</v>
      </c>
      <c r="K2993" s="8">
        <v>2000.0</v>
      </c>
      <c r="L2993" s="7" t="s">
        <v>30</v>
      </c>
      <c r="M2993" s="3"/>
      <c r="N2993" s="3"/>
      <c r="O2993" s="3"/>
      <c r="P2993" s="3"/>
      <c r="Q2993" s="3"/>
      <c r="R2993" s="3"/>
    </row>
    <row r="2994" ht="15.75" customHeight="1">
      <c r="A2994" s="6" t="s">
        <v>13821</v>
      </c>
      <c r="B2994" s="6" t="s">
        <v>13822</v>
      </c>
      <c r="C2994" s="6"/>
      <c r="D2994" s="6"/>
      <c r="E2994" s="6" t="s">
        <v>13823</v>
      </c>
      <c r="F2994" s="7" t="s">
        <v>13824</v>
      </c>
      <c r="G2994" s="8" t="s">
        <v>108</v>
      </c>
      <c r="H2994" s="6" t="s">
        <v>27</v>
      </c>
      <c r="I2994" s="6" t="s">
        <v>13825</v>
      </c>
      <c r="J2994" s="6" t="s">
        <v>231</v>
      </c>
      <c r="K2994" s="8">
        <v>2019.0</v>
      </c>
      <c r="L2994" s="7" t="s">
        <v>30</v>
      </c>
      <c r="M2994" s="6"/>
      <c r="N2994" s="6"/>
      <c r="O2994" s="3"/>
      <c r="P2994" s="6"/>
      <c r="Q2994" s="6"/>
      <c r="R2994" s="6"/>
    </row>
    <row r="2995" ht="15.75" customHeight="1">
      <c r="A2995" s="6" t="s">
        <v>13826</v>
      </c>
      <c r="B2995" s="6" t="s">
        <v>13827</v>
      </c>
      <c r="C2995" s="6"/>
      <c r="D2995" s="6"/>
      <c r="E2995" s="6" t="s">
        <v>13828</v>
      </c>
      <c r="F2995" s="7" t="s">
        <v>13829</v>
      </c>
      <c r="G2995" s="8" t="s">
        <v>108</v>
      </c>
      <c r="H2995" s="6" t="s">
        <v>27</v>
      </c>
      <c r="I2995" s="6" t="s">
        <v>13830</v>
      </c>
      <c r="J2995" s="6" t="s">
        <v>341</v>
      </c>
      <c r="K2995" s="8">
        <v>2021.0</v>
      </c>
      <c r="L2995" s="7" t="s">
        <v>30</v>
      </c>
      <c r="M2995" s="6"/>
      <c r="N2995" s="6"/>
      <c r="O2995" s="6"/>
      <c r="P2995" s="6"/>
      <c r="Q2995" s="3"/>
      <c r="R2995" s="3"/>
    </row>
    <row r="2996" ht="15.75" customHeight="1">
      <c r="A2996" s="6" t="s">
        <v>13831</v>
      </c>
      <c r="B2996" s="6" t="s">
        <v>13832</v>
      </c>
      <c r="C2996" s="6"/>
      <c r="D2996" s="6"/>
      <c r="E2996" s="6" t="s">
        <v>13833</v>
      </c>
      <c r="F2996" s="7" t="s">
        <v>13834</v>
      </c>
      <c r="G2996" s="8" t="s">
        <v>108</v>
      </c>
      <c r="H2996" s="6" t="s">
        <v>27</v>
      </c>
      <c r="I2996" s="6" t="s">
        <v>13835</v>
      </c>
      <c r="J2996" s="6" t="s">
        <v>341</v>
      </c>
      <c r="K2996" s="8">
        <v>2022.0</v>
      </c>
      <c r="L2996" s="7" t="s">
        <v>30</v>
      </c>
      <c r="M2996" s="6"/>
      <c r="N2996" s="6"/>
      <c r="O2996" s="6"/>
      <c r="P2996" s="6"/>
      <c r="Q2996" s="6"/>
      <c r="R2996" s="6"/>
    </row>
    <row r="2997" ht="15.75" customHeight="1">
      <c r="A2997" s="6" t="s">
        <v>13836</v>
      </c>
      <c r="B2997" s="6" t="s">
        <v>13837</v>
      </c>
      <c r="C2997" s="6"/>
      <c r="D2997" s="6"/>
      <c r="E2997" s="6" t="s">
        <v>13838</v>
      </c>
      <c r="F2997" s="7" t="s">
        <v>13839</v>
      </c>
      <c r="G2997" s="8" t="s">
        <v>48</v>
      </c>
      <c r="H2997" s="6" t="s">
        <v>27</v>
      </c>
      <c r="I2997" s="6" t="s">
        <v>13840</v>
      </c>
      <c r="J2997" s="6"/>
      <c r="K2997" s="8">
        <v>2012.0</v>
      </c>
      <c r="L2997" s="7" t="s">
        <v>30</v>
      </c>
      <c r="M2997" s="6"/>
      <c r="N2997" s="6"/>
      <c r="O2997" s="6"/>
      <c r="P2997" s="6"/>
      <c r="Q2997" s="6"/>
      <c r="R2997" s="6"/>
    </row>
    <row r="2998" ht="15.75" customHeight="1">
      <c r="A2998" s="6" t="s">
        <v>13841</v>
      </c>
      <c r="B2998" s="6" t="s">
        <v>13842</v>
      </c>
      <c r="C2998" s="6"/>
      <c r="D2998" s="6"/>
      <c r="E2998" s="6" t="s">
        <v>13843</v>
      </c>
      <c r="F2998" s="7" t="s">
        <v>13844</v>
      </c>
      <c r="G2998" s="8" t="s">
        <v>108</v>
      </c>
      <c r="H2998" s="6" t="s">
        <v>27</v>
      </c>
      <c r="I2998" s="6" t="s">
        <v>13845</v>
      </c>
      <c r="J2998" s="6" t="s">
        <v>29</v>
      </c>
      <c r="K2998" s="8">
        <v>2006.0</v>
      </c>
      <c r="L2998" s="7" t="s">
        <v>30</v>
      </c>
      <c r="M2998" s="6"/>
      <c r="N2998" s="3"/>
      <c r="O2998" s="3"/>
      <c r="P2998" s="3"/>
      <c r="Q2998" s="3"/>
      <c r="R2998" s="3"/>
    </row>
    <row r="2999" ht="15.75" customHeight="1">
      <c r="A2999" s="6" t="s">
        <v>13846</v>
      </c>
      <c r="B2999" s="6" t="s">
        <v>13847</v>
      </c>
      <c r="C2999" s="6"/>
      <c r="D2999" s="6"/>
      <c r="E2999" s="6" t="s">
        <v>13848</v>
      </c>
      <c r="F2999" s="7" t="s">
        <v>13849</v>
      </c>
      <c r="G2999" s="8" t="s">
        <v>108</v>
      </c>
      <c r="H2999" s="6" t="s">
        <v>27</v>
      </c>
      <c r="I2999" s="6" t="s">
        <v>13850</v>
      </c>
      <c r="J2999" s="6" t="s">
        <v>29</v>
      </c>
      <c r="K2999" s="8">
        <v>2022.0</v>
      </c>
      <c r="L2999" s="7" t="s">
        <v>30</v>
      </c>
      <c r="M2999" s="6"/>
      <c r="N2999" s="6"/>
      <c r="O2999" s="6"/>
      <c r="P2999" s="6"/>
      <c r="Q2999" s="6"/>
      <c r="R2999" s="6"/>
    </row>
    <row r="3000" ht="15.75" customHeight="1">
      <c r="A3000" s="6" t="s">
        <v>13851</v>
      </c>
      <c r="B3000" s="6" t="s">
        <v>13852</v>
      </c>
      <c r="C3000" s="6"/>
      <c r="D3000" s="6"/>
      <c r="E3000" s="6" t="s">
        <v>13853</v>
      </c>
      <c r="F3000" s="7" t="s">
        <v>13854</v>
      </c>
      <c r="G3000" s="8" t="s">
        <v>108</v>
      </c>
      <c r="H3000" s="6" t="s">
        <v>27</v>
      </c>
      <c r="I3000" s="6" t="s">
        <v>13855</v>
      </c>
      <c r="J3000" s="6" t="s">
        <v>149</v>
      </c>
      <c r="K3000" s="8">
        <v>2023.0</v>
      </c>
      <c r="L3000" s="7" t="s">
        <v>30</v>
      </c>
      <c r="M3000" s="3"/>
      <c r="N3000" s="3"/>
      <c r="O3000" s="3"/>
      <c r="P3000" s="3"/>
      <c r="Q3000" s="3"/>
      <c r="R3000" s="3"/>
    </row>
    <row r="3001" ht="15.75" customHeight="1">
      <c r="A3001" s="6" t="s">
        <v>13856</v>
      </c>
      <c r="B3001" s="6" t="s">
        <v>13857</v>
      </c>
      <c r="C3001" s="6"/>
      <c r="D3001" s="6"/>
      <c r="E3001" s="6" t="s">
        <v>13858</v>
      </c>
      <c r="F3001" s="7" t="s">
        <v>13859</v>
      </c>
      <c r="G3001" s="8" t="s">
        <v>108</v>
      </c>
      <c r="H3001" s="6" t="s">
        <v>27</v>
      </c>
      <c r="I3001" s="6" t="s">
        <v>13860</v>
      </c>
      <c r="J3001" s="6" t="s">
        <v>29</v>
      </c>
      <c r="K3001" s="8">
        <v>2017.0</v>
      </c>
      <c r="L3001" s="7" t="s">
        <v>30</v>
      </c>
      <c r="M3001" s="3"/>
      <c r="N3001" s="3"/>
      <c r="O3001" s="6"/>
      <c r="P3001" s="6"/>
      <c r="Q3001" s="6"/>
      <c r="R3001" s="6"/>
    </row>
    <row r="3002" ht="15.75" customHeight="1">
      <c r="A3002" s="4" t="s">
        <v>13861</v>
      </c>
      <c r="B3002" s="4" t="s">
        <v>13862</v>
      </c>
      <c r="C3002" s="3"/>
      <c r="D3002" s="3"/>
      <c r="E3002" s="4" t="s">
        <v>13863</v>
      </c>
      <c r="F3002" s="9" t="s">
        <v>13864</v>
      </c>
      <c r="G3002" s="4" t="s">
        <v>26</v>
      </c>
      <c r="H3002" s="4" t="s">
        <v>261</v>
      </c>
      <c r="I3002" s="4" t="s">
        <v>13865</v>
      </c>
      <c r="J3002" s="4" t="s">
        <v>295</v>
      </c>
      <c r="K3002" s="10">
        <v>2023.0</v>
      </c>
      <c r="L3002" s="3"/>
      <c r="M3002" s="4" t="s">
        <v>263</v>
      </c>
      <c r="N3002" s="3"/>
      <c r="O3002" s="3"/>
      <c r="P3002" s="4" t="s">
        <v>8</v>
      </c>
      <c r="Q3002" s="4" t="s">
        <v>2476</v>
      </c>
      <c r="R3002" s="3"/>
    </row>
    <row r="3003" ht="15.75" customHeight="1">
      <c r="A3003" s="6" t="s">
        <v>13866</v>
      </c>
      <c r="B3003" s="6" t="s">
        <v>13867</v>
      </c>
      <c r="C3003" s="6"/>
      <c r="D3003" s="6"/>
      <c r="E3003" s="6" t="s">
        <v>13868</v>
      </c>
      <c r="F3003" s="7" t="s">
        <v>13869</v>
      </c>
      <c r="G3003" s="8" t="s">
        <v>108</v>
      </c>
      <c r="H3003" s="6" t="s">
        <v>27</v>
      </c>
      <c r="I3003" s="6" t="s">
        <v>13870</v>
      </c>
      <c r="J3003" s="3"/>
      <c r="K3003" s="8">
        <v>2016.0</v>
      </c>
      <c r="L3003" s="7" t="s">
        <v>30</v>
      </c>
      <c r="M3003" s="3"/>
      <c r="N3003" s="3"/>
      <c r="O3003" s="6"/>
      <c r="P3003" s="3"/>
      <c r="Q3003" s="3"/>
      <c r="R3003" s="6"/>
    </row>
    <row r="3004" ht="15.75" customHeight="1">
      <c r="A3004" s="6" t="s">
        <v>13871</v>
      </c>
      <c r="B3004" s="6" t="s">
        <v>13872</v>
      </c>
      <c r="C3004" s="6"/>
      <c r="D3004" s="6"/>
      <c r="E3004" s="6" t="s">
        <v>13873</v>
      </c>
      <c r="F3004" s="7" t="s">
        <v>13874</v>
      </c>
      <c r="G3004" s="8" t="s">
        <v>108</v>
      </c>
      <c r="H3004" s="6" t="s">
        <v>27</v>
      </c>
      <c r="I3004" s="6" t="s">
        <v>13875</v>
      </c>
      <c r="J3004" s="6" t="s">
        <v>341</v>
      </c>
      <c r="K3004" s="8">
        <v>2015.0</v>
      </c>
      <c r="L3004" s="7" t="s">
        <v>30</v>
      </c>
      <c r="M3004" s="3"/>
      <c r="N3004" s="6"/>
      <c r="O3004" s="6"/>
      <c r="P3004" s="6"/>
      <c r="Q3004" s="3"/>
      <c r="R3004" s="6"/>
    </row>
    <row r="3005" ht="15.75" customHeight="1">
      <c r="A3005" s="6" t="s">
        <v>13876</v>
      </c>
      <c r="B3005" s="6" t="s">
        <v>13877</v>
      </c>
      <c r="C3005" s="6"/>
      <c r="D3005" s="6"/>
      <c r="E3005" s="6" t="s">
        <v>13878</v>
      </c>
      <c r="F3005" s="7" t="s">
        <v>13879</v>
      </c>
      <c r="G3005" s="8" t="s">
        <v>108</v>
      </c>
      <c r="H3005" s="6" t="s">
        <v>27</v>
      </c>
      <c r="I3005" s="6" t="s">
        <v>13880</v>
      </c>
      <c r="J3005" s="6" t="s">
        <v>149</v>
      </c>
      <c r="K3005" s="8">
        <v>2017.0</v>
      </c>
      <c r="L3005" s="7" t="s">
        <v>30</v>
      </c>
      <c r="M3005" s="3"/>
      <c r="N3005" s="3"/>
      <c r="O3005" s="3"/>
      <c r="P3005" s="3"/>
      <c r="Q3005" s="3"/>
      <c r="R3005" s="3"/>
    </row>
    <row r="3006" ht="15.75" customHeight="1">
      <c r="A3006" s="6" t="s">
        <v>13881</v>
      </c>
      <c r="B3006" s="6" t="s">
        <v>13882</v>
      </c>
      <c r="C3006" s="6"/>
      <c r="D3006" s="6"/>
      <c r="E3006" s="6" t="s">
        <v>13883</v>
      </c>
      <c r="F3006" s="7" t="s">
        <v>13884</v>
      </c>
      <c r="G3006" s="8" t="s">
        <v>108</v>
      </c>
      <c r="H3006" s="6" t="s">
        <v>27</v>
      </c>
      <c r="I3006" s="6" t="s">
        <v>13885</v>
      </c>
      <c r="J3006" s="6" t="s">
        <v>29</v>
      </c>
      <c r="K3006" s="8">
        <v>2016.0</v>
      </c>
      <c r="L3006" s="7" t="s">
        <v>30</v>
      </c>
      <c r="M3006" s="6"/>
      <c r="N3006" s="6"/>
      <c r="O3006" s="6"/>
      <c r="P3006" s="6"/>
      <c r="Q3006" s="6"/>
      <c r="R3006" s="6"/>
    </row>
    <row r="3007" ht="15.75" customHeight="1">
      <c r="A3007" s="6" t="s">
        <v>13886</v>
      </c>
      <c r="B3007" s="6" t="s">
        <v>13887</v>
      </c>
      <c r="C3007" s="6"/>
      <c r="D3007" s="6"/>
      <c r="E3007" s="6" t="s">
        <v>13888</v>
      </c>
      <c r="F3007" s="7" t="s">
        <v>13889</v>
      </c>
      <c r="G3007" s="8" t="s">
        <v>108</v>
      </c>
      <c r="H3007" s="6" t="s">
        <v>27</v>
      </c>
      <c r="I3007" s="6" t="s">
        <v>13890</v>
      </c>
      <c r="J3007" s="3"/>
      <c r="K3007" s="8">
        <v>2018.0</v>
      </c>
      <c r="L3007" s="21" t="s">
        <v>30</v>
      </c>
      <c r="M3007" s="3"/>
      <c r="N3007" s="3"/>
      <c r="O3007" s="6"/>
      <c r="P3007" s="6"/>
      <c r="Q3007" s="6"/>
      <c r="R3007" s="6"/>
    </row>
    <row r="3008" ht="15.75" customHeight="1">
      <c r="A3008" s="4" t="s">
        <v>13891</v>
      </c>
      <c r="B3008" s="4" t="s">
        <v>13892</v>
      </c>
      <c r="C3008" s="3"/>
      <c r="D3008" s="3"/>
      <c r="E3008" s="4" t="s">
        <v>13893</v>
      </c>
      <c r="F3008" s="3"/>
      <c r="G3008" s="4" t="s">
        <v>260</v>
      </c>
      <c r="H3008" s="4" t="s">
        <v>261</v>
      </c>
      <c r="I3008" s="4" t="s">
        <v>407</v>
      </c>
      <c r="J3008" s="4" t="s">
        <v>341</v>
      </c>
      <c r="K3008" s="10">
        <v>2013.0</v>
      </c>
      <c r="L3008" s="3"/>
      <c r="M3008" s="4" t="s">
        <v>263</v>
      </c>
      <c r="N3008" s="3"/>
      <c r="O3008" s="3"/>
      <c r="P3008" s="4" t="s">
        <v>8</v>
      </c>
      <c r="Q3008" s="4" t="s">
        <v>408</v>
      </c>
      <c r="R3008" s="3"/>
    </row>
    <row r="3009" ht="15.75" customHeight="1">
      <c r="A3009" s="6" t="s">
        <v>13894</v>
      </c>
      <c r="B3009" s="6" t="s">
        <v>13895</v>
      </c>
      <c r="C3009" s="6"/>
      <c r="D3009" s="6"/>
      <c r="E3009" s="6" t="s">
        <v>13896</v>
      </c>
      <c r="F3009" s="7" t="s">
        <v>13897</v>
      </c>
      <c r="G3009" s="8" t="s">
        <v>41</v>
      </c>
      <c r="H3009" s="6" t="s">
        <v>27</v>
      </c>
      <c r="I3009" s="6" t="s">
        <v>13898</v>
      </c>
      <c r="J3009" s="6" t="s">
        <v>341</v>
      </c>
      <c r="K3009" s="8">
        <v>2023.0</v>
      </c>
      <c r="L3009" s="7" t="s">
        <v>30</v>
      </c>
      <c r="M3009" s="6"/>
      <c r="N3009" s="3"/>
      <c r="O3009" s="3"/>
      <c r="P3009" s="3"/>
      <c r="Q3009" s="3"/>
      <c r="R3009" s="6"/>
    </row>
    <row r="3010" ht="15.75" customHeight="1">
      <c r="A3010" s="4" t="s">
        <v>13899</v>
      </c>
      <c r="B3010" s="4" t="s">
        <v>13900</v>
      </c>
      <c r="C3010" s="3"/>
      <c r="D3010" s="3"/>
      <c r="E3010" s="4" t="s">
        <v>13901</v>
      </c>
      <c r="F3010" s="9" t="s">
        <v>13902</v>
      </c>
      <c r="G3010" s="4" t="s">
        <v>41</v>
      </c>
      <c r="H3010" s="4" t="s">
        <v>261</v>
      </c>
      <c r="I3010" s="4" t="s">
        <v>13903</v>
      </c>
      <c r="J3010" s="4" t="s">
        <v>295</v>
      </c>
      <c r="K3010" s="10">
        <v>2006.0</v>
      </c>
      <c r="L3010" s="3"/>
      <c r="M3010" s="4" t="s">
        <v>263</v>
      </c>
      <c r="N3010" s="3"/>
      <c r="O3010" s="3"/>
      <c r="P3010" s="4" t="s">
        <v>8</v>
      </c>
      <c r="Q3010" s="18" t="s">
        <v>1847</v>
      </c>
      <c r="R3010" s="3"/>
    </row>
    <row r="3011" ht="15.75" customHeight="1">
      <c r="A3011" s="4" t="s">
        <v>13904</v>
      </c>
      <c r="B3011" s="4" t="s">
        <v>13905</v>
      </c>
      <c r="C3011" s="3"/>
      <c r="D3011" s="3"/>
      <c r="E3011" s="4" t="s">
        <v>33</v>
      </c>
      <c r="F3011" s="9" t="str">
        <f>"https://doi.org/"&amp;M3011</f>
        <v>https://doi.org/10.1016/j.jpsychires.2022.01.027</v>
      </c>
      <c r="G3011" s="10" t="s">
        <v>48</v>
      </c>
      <c r="H3011" s="10" t="s">
        <v>35</v>
      </c>
      <c r="I3011" s="4" t="s">
        <v>13906</v>
      </c>
      <c r="J3011" s="4" t="s">
        <v>33</v>
      </c>
      <c r="K3011" s="10">
        <v>2022.0</v>
      </c>
      <c r="L3011" s="3" t="s">
        <v>33</v>
      </c>
      <c r="M3011" s="4" t="s">
        <v>13907</v>
      </c>
      <c r="N3011" s="3"/>
      <c r="O3011" s="3"/>
      <c r="P3011" s="3"/>
      <c r="Q3011" s="3"/>
      <c r="R3011" s="3"/>
    </row>
    <row r="3012" ht="15.75" customHeight="1">
      <c r="A3012" s="4" t="s">
        <v>13908</v>
      </c>
      <c r="B3012" s="4" t="s">
        <v>13909</v>
      </c>
      <c r="C3012" s="3"/>
      <c r="D3012" s="3"/>
      <c r="E3012" s="4" t="s">
        <v>13910</v>
      </c>
      <c r="F3012" s="9" t="s">
        <v>13911</v>
      </c>
      <c r="G3012" s="4" t="s">
        <v>41</v>
      </c>
      <c r="H3012" s="4" t="s">
        <v>261</v>
      </c>
      <c r="I3012" s="4" t="s">
        <v>4045</v>
      </c>
      <c r="J3012" s="4" t="s">
        <v>295</v>
      </c>
      <c r="K3012" s="10">
        <v>2007.0</v>
      </c>
      <c r="L3012" s="3"/>
      <c r="M3012" s="4" t="s">
        <v>263</v>
      </c>
      <c r="N3012" s="3"/>
      <c r="O3012" s="3"/>
      <c r="P3012" s="4" t="s">
        <v>8</v>
      </c>
      <c r="Q3012" s="18" t="s">
        <v>4046</v>
      </c>
      <c r="R3012" s="3"/>
    </row>
    <row r="3013" ht="15.75" customHeight="1">
      <c r="A3013" s="6" t="s">
        <v>13912</v>
      </c>
      <c r="B3013" s="6" t="s">
        <v>13913</v>
      </c>
      <c r="C3013" s="6"/>
      <c r="D3013" s="6"/>
      <c r="E3013" s="6" t="s">
        <v>13914</v>
      </c>
      <c r="F3013" s="7" t="s">
        <v>13915</v>
      </c>
      <c r="G3013" s="8" t="s">
        <v>108</v>
      </c>
      <c r="H3013" s="6" t="s">
        <v>27</v>
      </c>
      <c r="I3013" s="6" t="s">
        <v>13916</v>
      </c>
      <c r="J3013" s="6" t="s">
        <v>29</v>
      </c>
      <c r="K3013" s="8">
        <v>2016.0</v>
      </c>
      <c r="L3013" s="7" t="s">
        <v>30</v>
      </c>
      <c r="M3013" s="3"/>
      <c r="N3013" s="6"/>
      <c r="O3013" s="6"/>
      <c r="P3013" s="3"/>
      <c r="Q3013" s="3"/>
      <c r="R3013" s="6"/>
    </row>
    <row r="3014" ht="15.75" customHeight="1">
      <c r="A3014" s="6" t="s">
        <v>13917</v>
      </c>
      <c r="B3014" s="6" t="s">
        <v>13918</v>
      </c>
      <c r="C3014" s="6"/>
      <c r="D3014" s="6"/>
      <c r="E3014" s="17" t="s">
        <v>13919</v>
      </c>
      <c r="F3014" s="7" t="s">
        <v>13920</v>
      </c>
      <c r="G3014" s="8" t="s">
        <v>108</v>
      </c>
      <c r="H3014" s="6" t="s">
        <v>27</v>
      </c>
      <c r="I3014" s="6" t="s">
        <v>13921</v>
      </c>
      <c r="J3014" s="6"/>
      <c r="K3014" s="8">
        <v>2012.0</v>
      </c>
      <c r="L3014" s="7" t="s">
        <v>30</v>
      </c>
      <c r="M3014" s="3"/>
      <c r="N3014" s="3"/>
      <c r="O3014" s="3"/>
      <c r="P3014" s="3"/>
      <c r="Q3014" s="3"/>
      <c r="R3014" s="3"/>
    </row>
    <row r="3015" ht="15.75" customHeight="1">
      <c r="A3015" s="6" t="s">
        <v>13922</v>
      </c>
      <c r="B3015" s="6" t="s">
        <v>13923</v>
      </c>
      <c r="C3015" s="6"/>
      <c r="D3015" s="6"/>
      <c r="E3015" s="6" t="s">
        <v>13924</v>
      </c>
      <c r="F3015" s="7" t="s">
        <v>13925</v>
      </c>
      <c r="G3015" s="8" t="s">
        <v>214</v>
      </c>
      <c r="H3015" s="6" t="s">
        <v>27</v>
      </c>
      <c r="I3015" s="6" t="s">
        <v>13926</v>
      </c>
      <c r="J3015" s="6" t="s">
        <v>29</v>
      </c>
      <c r="K3015" s="8">
        <v>2018.0</v>
      </c>
      <c r="L3015" s="7" t="s">
        <v>30</v>
      </c>
      <c r="M3015" s="3"/>
      <c r="N3015" s="3"/>
      <c r="O3015" s="3"/>
      <c r="P3015" s="3"/>
      <c r="Q3015" s="3"/>
      <c r="R3015" s="3"/>
    </row>
    <row r="3016" ht="15.75" customHeight="1">
      <c r="A3016" s="4" t="s">
        <v>13927</v>
      </c>
      <c r="B3016" s="4" t="s">
        <v>13928</v>
      </c>
      <c r="C3016" s="3"/>
      <c r="D3016" s="3"/>
      <c r="E3016" s="4" t="s">
        <v>13929</v>
      </c>
      <c r="F3016" s="9" t="s">
        <v>13930</v>
      </c>
      <c r="G3016" s="4" t="s">
        <v>260</v>
      </c>
      <c r="H3016" s="4" t="s">
        <v>261</v>
      </c>
      <c r="I3016" s="4" t="s">
        <v>5781</v>
      </c>
      <c r="J3016" s="4" t="s">
        <v>295</v>
      </c>
      <c r="K3016" s="10">
        <v>1997.0</v>
      </c>
      <c r="L3016" s="3"/>
      <c r="M3016" s="4" t="s">
        <v>263</v>
      </c>
      <c r="N3016" s="3"/>
      <c r="O3016" s="3"/>
      <c r="P3016" s="4" t="s">
        <v>8</v>
      </c>
      <c r="Q3016" s="4" t="s">
        <v>5782</v>
      </c>
      <c r="R3016" s="3"/>
    </row>
    <row r="3017" ht="15.75" customHeight="1">
      <c r="A3017" s="6" t="s">
        <v>13931</v>
      </c>
      <c r="B3017" s="6" t="s">
        <v>13932</v>
      </c>
      <c r="C3017" s="6"/>
      <c r="D3017" s="6"/>
      <c r="E3017" s="6" t="s">
        <v>13933</v>
      </c>
      <c r="F3017" s="7" t="s">
        <v>13934</v>
      </c>
      <c r="G3017" s="8" t="s">
        <v>108</v>
      </c>
      <c r="H3017" s="6" t="s">
        <v>27</v>
      </c>
      <c r="I3017" s="6" t="s">
        <v>13935</v>
      </c>
      <c r="J3017" s="6" t="s">
        <v>29</v>
      </c>
      <c r="K3017" s="8">
        <v>2019.0</v>
      </c>
      <c r="L3017" s="7" t="s">
        <v>30</v>
      </c>
      <c r="M3017" s="6"/>
      <c r="N3017" s="6"/>
      <c r="O3017" s="6"/>
      <c r="P3017" s="6"/>
      <c r="Q3017" s="6"/>
      <c r="R3017" s="6"/>
    </row>
    <row r="3018" ht="15.75" customHeight="1">
      <c r="A3018" s="6" t="s">
        <v>13936</v>
      </c>
      <c r="B3018" s="6" t="s">
        <v>13937</v>
      </c>
      <c r="C3018" s="6"/>
      <c r="D3018" s="6"/>
      <c r="E3018" s="6" t="s">
        <v>13938</v>
      </c>
      <c r="F3018" s="7" t="s">
        <v>13939</v>
      </c>
      <c r="G3018" s="8" t="s">
        <v>108</v>
      </c>
      <c r="H3018" s="6" t="s">
        <v>27</v>
      </c>
      <c r="I3018" s="6" t="s">
        <v>13940</v>
      </c>
      <c r="J3018" s="6" t="s">
        <v>29</v>
      </c>
      <c r="K3018" s="8">
        <v>2023.0</v>
      </c>
      <c r="L3018" s="7" t="s">
        <v>30</v>
      </c>
      <c r="M3018" s="3"/>
      <c r="N3018" s="6"/>
      <c r="O3018" s="6"/>
      <c r="P3018" s="6"/>
      <c r="Q3018" s="3"/>
      <c r="R3018" s="6"/>
    </row>
    <row r="3019" ht="15.75" customHeight="1">
      <c r="A3019" s="4" t="s">
        <v>13941</v>
      </c>
      <c r="B3019" s="4" t="s">
        <v>13942</v>
      </c>
      <c r="C3019" s="4" t="s">
        <v>13943</v>
      </c>
      <c r="D3019" s="4" t="s">
        <v>13944</v>
      </c>
      <c r="E3019" s="4" t="s">
        <v>13945</v>
      </c>
      <c r="F3019" s="5" t="str">
        <f>HYPERLINK("http://dx.doi.org/10.1186/s13643-019-1028-2","http://dx.doi.org/10.1186/s13643-019-1028-2")</f>
        <v>http://dx.doi.org/10.1186/s13643-019-1028-2</v>
      </c>
      <c r="G3019" s="3"/>
      <c r="H3019" s="3"/>
      <c r="I3019" s="3"/>
      <c r="J3019" s="3"/>
      <c r="K3019" s="3"/>
      <c r="L3019" s="3"/>
      <c r="M3019" s="3"/>
      <c r="N3019" s="3"/>
      <c r="O3019" s="3"/>
      <c r="P3019" s="3"/>
      <c r="Q3019" s="3"/>
      <c r="R3019" s="3"/>
    </row>
    <row r="3020" ht="15.75" customHeight="1">
      <c r="A3020" s="6" t="s">
        <v>13946</v>
      </c>
      <c r="B3020" s="6" t="s">
        <v>13947</v>
      </c>
      <c r="C3020" s="6"/>
      <c r="D3020" s="6"/>
      <c r="E3020" s="6" t="s">
        <v>13948</v>
      </c>
      <c r="F3020" s="7" t="s">
        <v>13949</v>
      </c>
      <c r="G3020" s="8" t="s">
        <v>48</v>
      </c>
      <c r="H3020" s="6" t="s">
        <v>27</v>
      </c>
      <c r="I3020" s="6" t="s">
        <v>13950</v>
      </c>
      <c r="J3020" s="3"/>
      <c r="K3020" s="8">
        <v>1985.0</v>
      </c>
      <c r="L3020" s="7" t="s">
        <v>30</v>
      </c>
      <c r="M3020" s="3"/>
      <c r="N3020" s="6"/>
      <c r="O3020" s="6"/>
      <c r="P3020" s="3"/>
      <c r="Q3020" s="6"/>
      <c r="R3020" s="3"/>
    </row>
    <row r="3021" ht="15.75" customHeight="1">
      <c r="A3021" s="6" t="s">
        <v>13951</v>
      </c>
      <c r="B3021" s="6" t="s">
        <v>13952</v>
      </c>
      <c r="C3021" s="6"/>
      <c r="D3021" s="6"/>
      <c r="E3021" s="6" t="s">
        <v>13953</v>
      </c>
      <c r="F3021" s="7" t="s">
        <v>13954</v>
      </c>
      <c r="G3021" s="8" t="s">
        <v>48</v>
      </c>
      <c r="H3021" s="6" t="s">
        <v>27</v>
      </c>
      <c r="I3021" s="6" t="s">
        <v>13955</v>
      </c>
      <c r="J3021" s="6"/>
      <c r="K3021" s="8">
        <v>2014.0</v>
      </c>
      <c r="L3021" s="7" t="s">
        <v>30</v>
      </c>
      <c r="M3021" s="6"/>
      <c r="N3021" s="6"/>
      <c r="O3021" s="6"/>
      <c r="P3021" s="6"/>
      <c r="Q3021" s="6"/>
      <c r="R3021" s="41"/>
    </row>
    <row r="3022" ht="15.75" customHeight="1">
      <c r="A3022" s="4" t="s">
        <v>13956</v>
      </c>
      <c r="B3022" s="4" t="s">
        <v>13957</v>
      </c>
      <c r="C3022" s="3"/>
      <c r="D3022" s="3"/>
      <c r="E3022" s="4" t="s">
        <v>33</v>
      </c>
      <c r="F3022" s="9" t="str">
        <f>"https://doi.org/"&amp;M3022</f>
        <v>https://doi.org/10.4103/0259-1162.134498</v>
      </c>
      <c r="G3022" s="10" t="s">
        <v>48</v>
      </c>
      <c r="H3022" s="10" t="s">
        <v>35</v>
      </c>
      <c r="I3022" s="4" t="s">
        <v>13958</v>
      </c>
      <c r="J3022" s="4" t="s">
        <v>33</v>
      </c>
      <c r="K3022" s="10">
        <v>2014.0</v>
      </c>
      <c r="L3022" s="3" t="s">
        <v>33</v>
      </c>
      <c r="M3022" s="4" t="s">
        <v>13959</v>
      </c>
      <c r="N3022" s="3"/>
      <c r="O3022" s="3"/>
      <c r="P3022" s="3"/>
      <c r="Q3022" s="3"/>
      <c r="R3022" s="3"/>
    </row>
    <row r="3023" ht="15.75" customHeight="1">
      <c r="A3023" s="6" t="s">
        <v>13960</v>
      </c>
      <c r="B3023" s="6" t="s">
        <v>13961</v>
      </c>
      <c r="C3023" s="6"/>
      <c r="D3023" s="6"/>
      <c r="E3023" s="6" t="s">
        <v>13962</v>
      </c>
      <c r="F3023" s="7" t="s">
        <v>13963</v>
      </c>
      <c r="G3023" s="8" t="s">
        <v>108</v>
      </c>
      <c r="H3023" s="6" t="s">
        <v>27</v>
      </c>
      <c r="I3023" s="6" t="s">
        <v>13964</v>
      </c>
      <c r="J3023" s="6" t="s">
        <v>29</v>
      </c>
      <c r="K3023" s="8">
        <v>2010.0</v>
      </c>
      <c r="L3023" s="7" t="s">
        <v>30</v>
      </c>
      <c r="M3023" s="3"/>
      <c r="N3023" s="6"/>
      <c r="O3023" s="3"/>
      <c r="P3023" s="3"/>
      <c r="Q3023" s="3"/>
      <c r="R3023" s="3"/>
    </row>
    <row r="3024" ht="15.75" customHeight="1">
      <c r="A3024" s="4" t="s">
        <v>13965</v>
      </c>
      <c r="B3024" s="4" t="s">
        <v>13966</v>
      </c>
      <c r="C3024" s="4" t="s">
        <v>13967</v>
      </c>
      <c r="D3024" s="4" t="s">
        <v>13968</v>
      </c>
      <c r="E3024" s="4" t="s">
        <v>13969</v>
      </c>
      <c r="F3024" s="5" t="str">
        <f>HYPERLINK("http://dx.doi.org/10.1016/j.eurpsy.2010.12.004","http://dx.doi.org/10.1016/j.eurpsy.2010.12.004")</f>
        <v>http://dx.doi.org/10.1016/j.eurpsy.2010.12.004</v>
      </c>
      <c r="G3024" s="3"/>
      <c r="H3024" s="3"/>
      <c r="I3024" s="3"/>
      <c r="J3024" s="3"/>
      <c r="K3024" s="3"/>
      <c r="L3024" s="3"/>
      <c r="M3024" s="3"/>
      <c r="N3024" s="3"/>
      <c r="O3024" s="3"/>
      <c r="P3024" s="3"/>
      <c r="Q3024" s="3"/>
      <c r="R3024" s="3"/>
    </row>
    <row r="3025" ht="15.75" customHeight="1">
      <c r="A3025" s="6" t="s">
        <v>13970</v>
      </c>
      <c r="B3025" s="6" t="s">
        <v>13971</v>
      </c>
      <c r="C3025" s="6"/>
      <c r="D3025" s="6"/>
      <c r="E3025" s="6" t="s">
        <v>13972</v>
      </c>
      <c r="F3025" s="7" t="s">
        <v>13973</v>
      </c>
      <c r="G3025" s="8" t="s">
        <v>108</v>
      </c>
      <c r="H3025" s="6" t="s">
        <v>27</v>
      </c>
      <c r="I3025" s="6" t="s">
        <v>13974</v>
      </c>
      <c r="J3025" s="6" t="s">
        <v>341</v>
      </c>
      <c r="K3025" s="8">
        <v>2019.0</v>
      </c>
      <c r="L3025" s="7" t="s">
        <v>30</v>
      </c>
      <c r="M3025" s="6"/>
      <c r="N3025" s="6"/>
      <c r="O3025" s="3"/>
      <c r="P3025" s="6"/>
      <c r="Q3025" s="6"/>
      <c r="R3025" s="6"/>
    </row>
    <row r="3026" ht="15.75" customHeight="1">
      <c r="A3026" s="6" t="s">
        <v>13975</v>
      </c>
      <c r="B3026" s="6" t="s">
        <v>13976</v>
      </c>
      <c r="C3026" s="6"/>
      <c r="D3026" s="6"/>
      <c r="E3026" s="6" t="s">
        <v>13977</v>
      </c>
      <c r="F3026" s="7" t="s">
        <v>13978</v>
      </c>
      <c r="G3026" s="8" t="s">
        <v>26</v>
      </c>
      <c r="H3026" s="6" t="s">
        <v>27</v>
      </c>
      <c r="I3026" s="6" t="s">
        <v>13979</v>
      </c>
      <c r="J3026" s="6" t="s">
        <v>149</v>
      </c>
      <c r="K3026" s="8">
        <v>2022.0</v>
      </c>
      <c r="L3026" s="7" t="s">
        <v>30</v>
      </c>
      <c r="M3026" s="3"/>
      <c r="N3026" s="3"/>
      <c r="O3026" s="3"/>
      <c r="P3026" s="3"/>
      <c r="Q3026" s="3"/>
      <c r="R3026" s="3"/>
    </row>
    <row r="3027" ht="15.75" customHeight="1">
      <c r="A3027" s="6" t="s">
        <v>13980</v>
      </c>
      <c r="B3027" s="6" t="s">
        <v>13981</v>
      </c>
      <c r="C3027" s="6"/>
      <c r="D3027" s="6"/>
      <c r="E3027" s="6" t="s">
        <v>13982</v>
      </c>
      <c r="F3027" s="7" t="s">
        <v>9379</v>
      </c>
      <c r="G3027" s="8" t="s">
        <v>48</v>
      </c>
      <c r="H3027" s="6" t="s">
        <v>27</v>
      </c>
      <c r="I3027" s="6" t="s">
        <v>13983</v>
      </c>
      <c r="J3027" s="6" t="s">
        <v>149</v>
      </c>
      <c r="K3027" s="8">
        <v>2019.0</v>
      </c>
      <c r="L3027" s="7" t="s">
        <v>30</v>
      </c>
      <c r="M3027" s="30"/>
      <c r="N3027" s="6"/>
      <c r="O3027" s="6"/>
      <c r="P3027" s="6"/>
      <c r="Q3027" s="6"/>
      <c r="R3027" s="6"/>
    </row>
    <row r="3028" ht="15.75" customHeight="1">
      <c r="A3028" s="4" t="s">
        <v>13984</v>
      </c>
      <c r="B3028" s="4" t="s">
        <v>13985</v>
      </c>
      <c r="C3028" s="3"/>
      <c r="D3028" s="3"/>
      <c r="E3028" s="4" t="s">
        <v>13986</v>
      </c>
      <c r="F3028" s="9" t="s">
        <v>13987</v>
      </c>
      <c r="G3028" s="4" t="s">
        <v>48</v>
      </c>
      <c r="H3028" s="4" t="s">
        <v>261</v>
      </c>
      <c r="I3028" s="4" t="s">
        <v>10024</v>
      </c>
      <c r="J3028" s="4" t="s">
        <v>149</v>
      </c>
      <c r="K3028" s="10">
        <v>2015.0</v>
      </c>
      <c r="L3028" s="3"/>
      <c r="M3028" s="4" t="s">
        <v>263</v>
      </c>
      <c r="N3028" s="3"/>
      <c r="O3028" s="3"/>
      <c r="P3028" s="4" t="s">
        <v>8</v>
      </c>
      <c r="Q3028" s="4" t="s">
        <v>264</v>
      </c>
      <c r="R3028" s="3"/>
    </row>
    <row r="3029" ht="15.75" customHeight="1">
      <c r="A3029" s="6" t="s">
        <v>13988</v>
      </c>
      <c r="B3029" s="6" t="s">
        <v>13989</v>
      </c>
      <c r="C3029" s="6"/>
      <c r="D3029" s="6"/>
      <c r="E3029" s="6" t="s">
        <v>13990</v>
      </c>
      <c r="F3029" s="3"/>
      <c r="G3029" s="8" t="s">
        <v>108</v>
      </c>
      <c r="H3029" s="6" t="s">
        <v>27</v>
      </c>
      <c r="I3029" s="6" t="s">
        <v>13991</v>
      </c>
      <c r="J3029" s="6" t="s">
        <v>1461</v>
      </c>
      <c r="K3029" s="8">
        <v>1995.0</v>
      </c>
      <c r="L3029" s="7" t="s">
        <v>30</v>
      </c>
      <c r="M3029" s="3"/>
      <c r="N3029" s="3"/>
      <c r="O3029" s="3"/>
      <c r="P3029" s="3"/>
      <c r="Q3029" s="3"/>
      <c r="R3029" s="3"/>
    </row>
    <row r="3030" ht="15.75" customHeight="1">
      <c r="A3030" s="6" t="s">
        <v>13992</v>
      </c>
      <c r="B3030" s="6" t="s">
        <v>13993</v>
      </c>
      <c r="C3030" s="6"/>
      <c r="D3030" s="6"/>
      <c r="E3030" s="6" t="s">
        <v>13994</v>
      </c>
      <c r="F3030" s="7" t="s">
        <v>13995</v>
      </c>
      <c r="G3030" s="8" t="s">
        <v>108</v>
      </c>
      <c r="H3030" s="6" t="s">
        <v>27</v>
      </c>
      <c r="I3030" s="6" t="s">
        <v>13996</v>
      </c>
      <c r="J3030" s="6" t="s">
        <v>341</v>
      </c>
      <c r="K3030" s="8">
        <v>2006.0</v>
      </c>
      <c r="L3030" s="7" t="s">
        <v>30</v>
      </c>
      <c r="M3030" s="6"/>
      <c r="N3030" s="3"/>
      <c r="O3030" s="6"/>
      <c r="P3030" s="6"/>
      <c r="Q3030" s="3"/>
      <c r="R3030" s="3"/>
    </row>
    <row r="3031" ht="15.75" customHeight="1">
      <c r="A3031" s="6" t="s">
        <v>13997</v>
      </c>
      <c r="B3031" s="6" t="s">
        <v>13998</v>
      </c>
      <c r="C3031" s="6"/>
      <c r="D3031" s="6"/>
      <c r="E3031" s="6" t="s">
        <v>13999</v>
      </c>
      <c r="F3031" s="7" t="s">
        <v>14000</v>
      </c>
      <c r="G3031" s="8" t="s">
        <v>214</v>
      </c>
      <c r="H3031" s="6" t="s">
        <v>27</v>
      </c>
      <c r="I3031" s="6" t="s">
        <v>14001</v>
      </c>
      <c r="J3031" s="6" t="s">
        <v>29</v>
      </c>
      <c r="K3031" s="8">
        <v>2023.0</v>
      </c>
      <c r="L3031" s="7" t="s">
        <v>30</v>
      </c>
      <c r="M3031" s="3"/>
      <c r="N3031" s="3"/>
      <c r="O3031" s="3"/>
      <c r="P3031" s="3"/>
      <c r="Q3031" s="3"/>
      <c r="R3031" s="3"/>
    </row>
    <row r="3032" ht="15.75" customHeight="1">
      <c r="A3032" s="4" t="s">
        <v>14002</v>
      </c>
      <c r="B3032" s="4" t="s">
        <v>14003</v>
      </c>
      <c r="C3032" s="4" t="s">
        <v>14004</v>
      </c>
      <c r="D3032" s="4" t="s">
        <v>14005</v>
      </c>
      <c r="E3032" s="4" t="s">
        <v>14006</v>
      </c>
      <c r="F3032" s="5" t="str">
        <f>HYPERLINK("http://dx.doi.org/10.1542/peds.2006-1840","http://dx.doi.org/10.1542/peds.2006-1840")</f>
        <v>http://dx.doi.org/10.1542/peds.2006-1840</v>
      </c>
      <c r="G3032" s="3"/>
      <c r="H3032" s="3"/>
      <c r="I3032" s="3"/>
      <c r="J3032" s="3"/>
      <c r="K3032" s="3"/>
      <c r="L3032" s="3"/>
      <c r="M3032" s="3"/>
      <c r="N3032" s="3"/>
      <c r="O3032" s="3"/>
      <c r="P3032" s="3"/>
      <c r="Q3032" s="3"/>
      <c r="R3032" s="3"/>
    </row>
    <row r="3033" ht="15.75" customHeight="1">
      <c r="A3033" s="4" t="s">
        <v>14007</v>
      </c>
      <c r="B3033" s="4" t="s">
        <v>14008</v>
      </c>
      <c r="C3033" s="4" t="s">
        <v>14009</v>
      </c>
      <c r="D3033" s="4" t="s">
        <v>14010</v>
      </c>
      <c r="E3033" s="4" t="s">
        <v>14011</v>
      </c>
      <c r="F3033" s="5" t="str">
        <f>HYPERLINK("http://dx.doi.org/10.1016/j.ntt.2010.06.011","http://dx.doi.org/10.1016/j.ntt.2010.06.011")</f>
        <v>http://dx.doi.org/10.1016/j.ntt.2010.06.011</v>
      </c>
      <c r="G3033" s="3"/>
      <c r="H3033" s="3"/>
      <c r="I3033" s="3"/>
      <c r="J3033" s="3"/>
      <c r="K3033" s="3"/>
      <c r="L3033" s="3"/>
      <c r="M3033" s="3"/>
      <c r="N3033" s="3"/>
      <c r="O3033" s="3"/>
      <c r="P3033" s="3"/>
      <c r="Q3033" s="3"/>
      <c r="R3033" s="3"/>
    </row>
    <row r="3034" ht="15.75" customHeight="1">
      <c r="A3034" s="6" t="s">
        <v>14012</v>
      </c>
      <c r="B3034" s="6" t="s">
        <v>14013</v>
      </c>
      <c r="C3034" s="6"/>
      <c r="D3034" s="6"/>
      <c r="E3034" s="3"/>
      <c r="F3034" s="7" t="s">
        <v>14014</v>
      </c>
      <c r="G3034" s="8" t="s">
        <v>108</v>
      </c>
      <c r="H3034" s="6" t="s">
        <v>27</v>
      </c>
      <c r="I3034" s="6" t="s">
        <v>14015</v>
      </c>
      <c r="J3034" s="3"/>
      <c r="K3034" s="8">
        <v>2018.0</v>
      </c>
      <c r="L3034" s="13" t="s">
        <v>30</v>
      </c>
      <c r="M3034" s="6"/>
      <c r="N3034" s="3"/>
      <c r="O3034" s="6"/>
      <c r="P3034" s="3"/>
      <c r="Q3034" s="6"/>
      <c r="R3034" s="6"/>
    </row>
    <row r="3035" ht="15.75" customHeight="1">
      <c r="A3035" s="4" t="s">
        <v>14016</v>
      </c>
      <c r="B3035" s="4" t="s">
        <v>14017</v>
      </c>
      <c r="C3035" s="3"/>
      <c r="D3035" s="3"/>
      <c r="E3035" s="4" t="s">
        <v>14018</v>
      </c>
      <c r="F3035" s="9" t="s">
        <v>14019</v>
      </c>
      <c r="G3035" s="4" t="s">
        <v>41</v>
      </c>
      <c r="H3035" s="4" t="s">
        <v>261</v>
      </c>
      <c r="I3035" s="4" t="s">
        <v>262</v>
      </c>
      <c r="J3035" s="4" t="s">
        <v>149</v>
      </c>
      <c r="K3035" s="10">
        <v>2014.0</v>
      </c>
      <c r="L3035" s="3"/>
      <c r="M3035" s="4" t="s">
        <v>263</v>
      </c>
      <c r="N3035" s="3"/>
      <c r="O3035" s="3"/>
      <c r="P3035" s="4" t="s">
        <v>8</v>
      </c>
      <c r="Q3035" s="18" t="s">
        <v>264</v>
      </c>
      <c r="R3035" s="3"/>
    </row>
    <row r="3036" ht="15.75" customHeight="1">
      <c r="A3036" s="4" t="s">
        <v>14020</v>
      </c>
      <c r="B3036" s="4" t="s">
        <v>14021</v>
      </c>
      <c r="C3036" s="3"/>
      <c r="D3036" s="3"/>
      <c r="E3036" s="4" t="s">
        <v>14022</v>
      </c>
      <c r="F3036" s="3"/>
      <c r="G3036" s="4" t="s">
        <v>260</v>
      </c>
      <c r="H3036" s="4" t="s">
        <v>261</v>
      </c>
      <c r="I3036" s="4" t="s">
        <v>2933</v>
      </c>
      <c r="J3036" s="4" t="s">
        <v>443</v>
      </c>
      <c r="K3036" s="10">
        <v>2000.0</v>
      </c>
      <c r="L3036" s="3"/>
      <c r="M3036" s="4" t="s">
        <v>263</v>
      </c>
      <c r="N3036" s="3"/>
      <c r="O3036" s="3"/>
      <c r="P3036" s="4" t="s">
        <v>8</v>
      </c>
      <c r="Q3036" s="4" t="s">
        <v>2934</v>
      </c>
      <c r="R3036" s="3"/>
    </row>
    <row r="3037" ht="15.75" customHeight="1">
      <c r="A3037" s="4" t="s">
        <v>14023</v>
      </c>
      <c r="B3037" s="4" t="s">
        <v>14024</v>
      </c>
      <c r="C3037" s="3"/>
      <c r="D3037" s="3"/>
      <c r="E3037" s="4" t="s">
        <v>14025</v>
      </c>
      <c r="F3037" s="9" t="s">
        <v>14026</v>
      </c>
      <c r="G3037" s="4" t="s">
        <v>41</v>
      </c>
      <c r="H3037" s="4" t="s">
        <v>261</v>
      </c>
      <c r="I3037" s="4" t="s">
        <v>3755</v>
      </c>
      <c r="J3037" s="4" t="s">
        <v>149</v>
      </c>
      <c r="K3037" s="10">
        <v>2011.0</v>
      </c>
      <c r="L3037" s="3"/>
      <c r="M3037" s="4" t="s">
        <v>263</v>
      </c>
      <c r="N3037" s="3"/>
      <c r="O3037" s="3"/>
      <c r="P3037" s="4" t="s">
        <v>8</v>
      </c>
      <c r="Q3037" s="18" t="s">
        <v>264</v>
      </c>
      <c r="R3037" s="3"/>
    </row>
    <row r="3038" ht="15.75" customHeight="1">
      <c r="A3038" s="4" t="s">
        <v>14027</v>
      </c>
      <c r="B3038" s="4" t="s">
        <v>14028</v>
      </c>
      <c r="C3038" s="3"/>
      <c r="D3038" s="3"/>
      <c r="E3038" s="4" t="s">
        <v>14029</v>
      </c>
      <c r="F3038" s="9" t="s">
        <v>14030</v>
      </c>
      <c r="G3038" s="4" t="s">
        <v>41</v>
      </c>
      <c r="H3038" s="4" t="s">
        <v>261</v>
      </c>
      <c r="I3038" s="4" t="s">
        <v>2831</v>
      </c>
      <c r="J3038" s="4" t="s">
        <v>149</v>
      </c>
      <c r="K3038" s="10">
        <v>2013.0</v>
      </c>
      <c r="L3038" s="3"/>
      <c r="M3038" s="4" t="s">
        <v>263</v>
      </c>
      <c r="N3038" s="3"/>
      <c r="O3038" s="3"/>
      <c r="P3038" s="4" t="s">
        <v>8</v>
      </c>
      <c r="Q3038" s="18" t="s">
        <v>264</v>
      </c>
      <c r="R3038" s="3"/>
    </row>
    <row r="3039" ht="15.75" customHeight="1">
      <c r="A3039" s="4" t="s">
        <v>14031</v>
      </c>
      <c r="B3039" s="4" t="s">
        <v>14032</v>
      </c>
      <c r="C3039" s="3"/>
      <c r="D3039" s="3"/>
      <c r="E3039" s="4" t="s">
        <v>14033</v>
      </c>
      <c r="F3039" s="9" t="s">
        <v>14034</v>
      </c>
      <c r="G3039" s="4" t="s">
        <v>41</v>
      </c>
      <c r="H3039" s="4" t="s">
        <v>261</v>
      </c>
      <c r="I3039" s="4" t="s">
        <v>14035</v>
      </c>
      <c r="J3039" s="4" t="s">
        <v>231</v>
      </c>
      <c r="K3039" s="10">
        <v>2009.0</v>
      </c>
      <c r="L3039" s="3"/>
      <c r="M3039" s="4" t="s">
        <v>263</v>
      </c>
      <c r="N3039" s="3"/>
      <c r="O3039" s="3"/>
      <c r="P3039" s="4" t="s">
        <v>8</v>
      </c>
      <c r="Q3039" s="18" t="s">
        <v>3181</v>
      </c>
      <c r="R3039" s="3"/>
    </row>
    <row r="3040" ht="15.75" customHeight="1">
      <c r="A3040" s="4" t="s">
        <v>14036</v>
      </c>
      <c r="B3040" s="4" t="s">
        <v>14037</v>
      </c>
      <c r="C3040" s="3"/>
      <c r="D3040" s="3"/>
      <c r="E3040" s="4" t="s">
        <v>14038</v>
      </c>
      <c r="F3040" s="9" t="s">
        <v>14039</v>
      </c>
      <c r="G3040" s="4" t="s">
        <v>41</v>
      </c>
      <c r="H3040" s="4" t="s">
        <v>261</v>
      </c>
      <c r="I3040" s="4" t="s">
        <v>262</v>
      </c>
      <c r="J3040" s="4" t="s">
        <v>149</v>
      </c>
      <c r="K3040" s="10">
        <v>2019.0</v>
      </c>
      <c r="L3040" s="3"/>
      <c r="M3040" s="4" t="s">
        <v>263</v>
      </c>
      <c r="N3040" s="3"/>
      <c r="O3040" s="3"/>
      <c r="P3040" s="4" t="s">
        <v>8</v>
      </c>
      <c r="Q3040" s="18" t="s">
        <v>264</v>
      </c>
      <c r="R3040" s="3"/>
    </row>
    <row r="3041" ht="15.75" customHeight="1">
      <c r="A3041" s="4" t="s">
        <v>14040</v>
      </c>
      <c r="B3041" s="4" t="s">
        <v>14041</v>
      </c>
      <c r="C3041" s="3"/>
      <c r="D3041" s="3"/>
      <c r="E3041" s="4" t="s">
        <v>14042</v>
      </c>
      <c r="F3041" s="9" t="s">
        <v>14043</v>
      </c>
      <c r="G3041" s="4" t="s">
        <v>41</v>
      </c>
      <c r="H3041" s="4" t="s">
        <v>261</v>
      </c>
      <c r="I3041" s="4" t="s">
        <v>3755</v>
      </c>
      <c r="J3041" s="4" t="s">
        <v>149</v>
      </c>
      <c r="K3041" s="10">
        <v>2011.0</v>
      </c>
      <c r="L3041" s="3"/>
      <c r="M3041" s="4" t="s">
        <v>263</v>
      </c>
      <c r="N3041" s="3"/>
      <c r="O3041" s="3"/>
      <c r="P3041" s="4" t="s">
        <v>8</v>
      </c>
      <c r="Q3041" s="18" t="s">
        <v>264</v>
      </c>
      <c r="R3041" s="3"/>
    </row>
    <row r="3042" ht="15.75" customHeight="1">
      <c r="A3042" s="4" t="s">
        <v>14044</v>
      </c>
      <c r="B3042" s="4" t="s">
        <v>14045</v>
      </c>
      <c r="C3042" s="3"/>
      <c r="D3042" s="3"/>
      <c r="E3042" s="4" t="s">
        <v>14046</v>
      </c>
      <c r="F3042" s="9" t="s">
        <v>14047</v>
      </c>
      <c r="G3042" s="4" t="s">
        <v>41</v>
      </c>
      <c r="H3042" s="4" t="s">
        <v>261</v>
      </c>
      <c r="I3042" s="4" t="s">
        <v>3755</v>
      </c>
      <c r="J3042" s="4" t="s">
        <v>149</v>
      </c>
      <c r="K3042" s="10">
        <v>2007.0</v>
      </c>
      <c r="L3042" s="3"/>
      <c r="M3042" s="4" t="s">
        <v>263</v>
      </c>
      <c r="N3042" s="3"/>
      <c r="O3042" s="3"/>
      <c r="P3042" s="4" t="s">
        <v>8</v>
      </c>
      <c r="Q3042" s="18" t="s">
        <v>264</v>
      </c>
      <c r="R3042" s="3"/>
    </row>
    <row r="3043" ht="15.75" customHeight="1">
      <c r="A3043" s="6" t="s">
        <v>14048</v>
      </c>
      <c r="B3043" s="6" t="s">
        <v>14049</v>
      </c>
      <c r="C3043" s="6"/>
      <c r="D3043" s="6"/>
      <c r="E3043" s="6" t="s">
        <v>14050</v>
      </c>
      <c r="F3043" s="7" t="s">
        <v>14051</v>
      </c>
      <c r="G3043" s="8" t="s">
        <v>41</v>
      </c>
      <c r="H3043" s="6" t="s">
        <v>27</v>
      </c>
      <c r="I3043" s="6" t="s">
        <v>14052</v>
      </c>
      <c r="J3043" s="6" t="s">
        <v>29</v>
      </c>
      <c r="K3043" s="8">
        <v>2021.0</v>
      </c>
      <c r="L3043" s="7" t="s">
        <v>30</v>
      </c>
      <c r="M3043" s="6"/>
      <c r="N3043" s="3"/>
      <c r="O3043" s="3"/>
      <c r="P3043" s="3"/>
      <c r="Q3043" s="3"/>
      <c r="R3043" s="6"/>
    </row>
    <row r="3044" ht="15.75" customHeight="1">
      <c r="A3044" s="4" t="s">
        <v>14053</v>
      </c>
      <c r="B3044" s="4" t="s">
        <v>14054</v>
      </c>
      <c r="C3044" s="3"/>
      <c r="D3044" s="3"/>
      <c r="E3044" s="4" t="s">
        <v>14055</v>
      </c>
      <c r="F3044" s="9" t="s">
        <v>14056</v>
      </c>
      <c r="G3044" s="4" t="s">
        <v>260</v>
      </c>
      <c r="H3044" s="4" t="s">
        <v>261</v>
      </c>
      <c r="I3044" s="4" t="s">
        <v>12820</v>
      </c>
      <c r="J3044" s="4" t="s">
        <v>149</v>
      </c>
      <c r="K3044" s="10">
        <v>2014.0</v>
      </c>
      <c r="L3044" s="3"/>
      <c r="M3044" s="4" t="s">
        <v>263</v>
      </c>
      <c r="N3044" s="3"/>
      <c r="O3044" s="3"/>
      <c r="P3044" s="4" t="s">
        <v>8</v>
      </c>
      <c r="Q3044" s="4" t="s">
        <v>264</v>
      </c>
      <c r="R3044" s="3"/>
    </row>
    <row r="3045" ht="15.75" customHeight="1">
      <c r="A3045" s="4" t="s">
        <v>14057</v>
      </c>
      <c r="B3045" s="4" t="s">
        <v>14058</v>
      </c>
      <c r="C3045" s="4" t="s">
        <v>14059</v>
      </c>
      <c r="D3045" s="4" t="s">
        <v>14060</v>
      </c>
      <c r="E3045" s="4" t="s">
        <v>14061</v>
      </c>
      <c r="F3045" s="5" t="str">
        <f>HYPERLINK("http://dx.doi.org/10.3109/14767058.2011.602143","http://dx.doi.org/10.3109/14767058.2011.602143")</f>
        <v>http://dx.doi.org/10.3109/14767058.2011.602143</v>
      </c>
      <c r="G3045" s="3"/>
      <c r="H3045" s="3"/>
      <c r="I3045" s="3"/>
      <c r="J3045" s="3"/>
      <c r="K3045" s="3"/>
      <c r="L3045" s="3"/>
      <c r="M3045" s="3"/>
      <c r="N3045" s="3"/>
      <c r="O3045" s="3"/>
      <c r="P3045" s="3"/>
      <c r="Q3045" s="3"/>
      <c r="R3045" s="3"/>
    </row>
    <row r="3046" ht="15.75" customHeight="1">
      <c r="A3046" s="4" t="s">
        <v>14062</v>
      </c>
      <c r="B3046" s="4" t="s">
        <v>14063</v>
      </c>
      <c r="C3046" s="4" t="s">
        <v>14064</v>
      </c>
      <c r="D3046" s="4" t="s">
        <v>14065</v>
      </c>
      <c r="E3046" s="4" t="s">
        <v>14066</v>
      </c>
      <c r="F3046" s="5" t="str">
        <f>HYPERLINK("http://dx.doi.org/10.1016/j.ssmph.2020.100625","http://dx.doi.org/10.1016/j.ssmph.2020.100625")</f>
        <v>http://dx.doi.org/10.1016/j.ssmph.2020.100625</v>
      </c>
      <c r="G3046" s="3"/>
      <c r="H3046" s="3"/>
      <c r="I3046" s="3"/>
      <c r="J3046" s="3"/>
      <c r="K3046" s="3"/>
      <c r="L3046" s="3"/>
      <c r="M3046" s="3"/>
      <c r="N3046" s="3"/>
      <c r="O3046" s="3"/>
      <c r="P3046" s="3"/>
      <c r="Q3046" s="3"/>
      <c r="R3046" s="3"/>
    </row>
    <row r="3047" ht="15.75" customHeight="1">
      <c r="A3047" s="4" t="s">
        <v>14067</v>
      </c>
      <c r="B3047" s="4" t="s">
        <v>14068</v>
      </c>
      <c r="C3047" s="4" t="s">
        <v>14069</v>
      </c>
      <c r="D3047" s="4" t="s">
        <v>14070</v>
      </c>
      <c r="E3047" s="4" t="s">
        <v>14071</v>
      </c>
      <c r="F3047" s="3" t="s">
        <v>425</v>
      </c>
      <c r="G3047" s="3"/>
      <c r="H3047" s="3"/>
      <c r="I3047" s="3"/>
      <c r="J3047" s="3"/>
      <c r="K3047" s="3"/>
      <c r="L3047" s="3"/>
      <c r="M3047" s="3"/>
      <c r="N3047" s="3"/>
      <c r="O3047" s="3"/>
      <c r="P3047" s="3"/>
      <c r="Q3047" s="3"/>
      <c r="R3047" s="3"/>
    </row>
    <row r="3048" ht="15.75" customHeight="1">
      <c r="A3048" s="6" t="s">
        <v>14072</v>
      </c>
      <c r="B3048" s="6" t="s">
        <v>14073</v>
      </c>
      <c r="C3048" s="6"/>
      <c r="D3048" s="6"/>
      <c r="E3048" s="6" t="s">
        <v>14074</v>
      </c>
      <c r="F3048" s="7" t="s">
        <v>14075</v>
      </c>
      <c r="G3048" s="8" t="s">
        <v>48</v>
      </c>
      <c r="H3048" s="6" t="s">
        <v>27</v>
      </c>
      <c r="I3048" s="6" t="s">
        <v>14076</v>
      </c>
      <c r="J3048" s="6" t="s">
        <v>8549</v>
      </c>
      <c r="K3048" s="8">
        <v>2021.0</v>
      </c>
      <c r="L3048" s="7" t="s">
        <v>30</v>
      </c>
      <c r="M3048" s="6"/>
      <c r="N3048" s="6"/>
      <c r="O3048" s="6"/>
      <c r="P3048" s="6"/>
      <c r="Q3048" s="6"/>
      <c r="R3048" s="6"/>
    </row>
    <row r="3049" ht="15.75" customHeight="1">
      <c r="A3049" s="4" t="s">
        <v>14077</v>
      </c>
      <c r="B3049" s="4" t="s">
        <v>14078</v>
      </c>
      <c r="C3049" s="3"/>
      <c r="D3049" s="3"/>
      <c r="E3049" s="4" t="s">
        <v>33</v>
      </c>
      <c r="F3049" s="9" t="str">
        <f>"https://doi.org/"&amp;M3049</f>
        <v>https://doi.org/10.4103/0259-1162.118960</v>
      </c>
      <c r="G3049" s="10" t="s">
        <v>48</v>
      </c>
      <c r="H3049" s="10" t="s">
        <v>35</v>
      </c>
      <c r="I3049" s="4" t="s">
        <v>14079</v>
      </c>
      <c r="J3049" s="4" t="s">
        <v>33</v>
      </c>
      <c r="K3049" s="10">
        <v>2013.0</v>
      </c>
      <c r="L3049" s="3" t="s">
        <v>33</v>
      </c>
      <c r="M3049" s="4" t="s">
        <v>14080</v>
      </c>
      <c r="N3049" s="3"/>
      <c r="O3049" s="3"/>
      <c r="P3049" s="3"/>
      <c r="Q3049" s="3"/>
      <c r="R3049" s="3"/>
    </row>
    <row r="3050" ht="15.75" customHeight="1">
      <c r="A3050" s="6" t="s">
        <v>14081</v>
      </c>
      <c r="B3050" s="6" t="s">
        <v>14082</v>
      </c>
      <c r="C3050" s="6"/>
      <c r="D3050" s="6"/>
      <c r="E3050" s="6" t="s">
        <v>14083</v>
      </c>
      <c r="F3050" s="7" t="s">
        <v>14084</v>
      </c>
      <c r="G3050" s="8" t="s">
        <v>108</v>
      </c>
      <c r="H3050" s="6" t="s">
        <v>27</v>
      </c>
      <c r="I3050" s="6" t="s">
        <v>14085</v>
      </c>
      <c r="J3050" s="6" t="s">
        <v>29</v>
      </c>
      <c r="K3050" s="8">
        <v>2021.0</v>
      </c>
      <c r="L3050" s="7" t="s">
        <v>30</v>
      </c>
      <c r="M3050" s="6"/>
      <c r="N3050" s="3"/>
      <c r="O3050" s="6"/>
      <c r="P3050" s="3"/>
      <c r="Q3050" s="6"/>
      <c r="R3050" s="6"/>
    </row>
    <row r="3051" ht="15.75" customHeight="1">
      <c r="A3051" s="6" t="s">
        <v>14086</v>
      </c>
      <c r="B3051" s="6" t="s">
        <v>14087</v>
      </c>
      <c r="C3051" s="6"/>
      <c r="D3051" s="6"/>
      <c r="E3051" s="6" t="s">
        <v>14088</v>
      </c>
      <c r="F3051" s="7" t="s">
        <v>14089</v>
      </c>
      <c r="G3051" s="8" t="s">
        <v>108</v>
      </c>
      <c r="H3051" s="6" t="s">
        <v>27</v>
      </c>
      <c r="I3051" s="6" t="s">
        <v>14090</v>
      </c>
      <c r="J3051" s="3"/>
      <c r="K3051" s="3"/>
      <c r="L3051" s="7" t="s">
        <v>30</v>
      </c>
      <c r="M3051" s="3"/>
      <c r="N3051" s="3"/>
      <c r="O3051" s="6"/>
      <c r="P3051" s="3"/>
      <c r="Q3051" s="6"/>
      <c r="R3051" s="6"/>
    </row>
    <row r="3052" ht="15.75" customHeight="1">
      <c r="A3052" s="6" t="s">
        <v>14091</v>
      </c>
      <c r="B3052" s="6" t="s">
        <v>14092</v>
      </c>
      <c r="C3052" s="6"/>
      <c r="D3052" s="6"/>
      <c r="E3052" s="6" t="s">
        <v>14093</v>
      </c>
      <c r="F3052" s="7" t="s">
        <v>14094</v>
      </c>
      <c r="G3052" s="8" t="s">
        <v>108</v>
      </c>
      <c r="H3052" s="6" t="s">
        <v>27</v>
      </c>
      <c r="I3052" s="6" t="s">
        <v>14095</v>
      </c>
      <c r="J3052" s="6" t="s">
        <v>149</v>
      </c>
      <c r="K3052" s="8">
        <v>2022.0</v>
      </c>
      <c r="L3052" s="7" t="s">
        <v>30</v>
      </c>
      <c r="M3052" s="6"/>
      <c r="N3052" s="6"/>
      <c r="O3052" s="3"/>
      <c r="P3052" s="3"/>
      <c r="Q3052" s="3"/>
      <c r="R3052" s="3"/>
    </row>
    <row r="3053" ht="15.75" customHeight="1">
      <c r="A3053" s="6" t="s">
        <v>14096</v>
      </c>
      <c r="B3053" s="6" t="s">
        <v>14097</v>
      </c>
      <c r="C3053" s="6"/>
      <c r="D3053" s="6"/>
      <c r="E3053" s="6" t="s">
        <v>14098</v>
      </c>
      <c r="F3053" s="7" t="s">
        <v>14099</v>
      </c>
      <c r="G3053" s="8" t="s">
        <v>108</v>
      </c>
      <c r="H3053" s="6" t="s">
        <v>27</v>
      </c>
      <c r="I3053" s="6" t="s">
        <v>14100</v>
      </c>
      <c r="J3053" s="6" t="s">
        <v>29</v>
      </c>
      <c r="K3053" s="8">
        <v>2004.0</v>
      </c>
      <c r="L3053" s="7" t="s">
        <v>30</v>
      </c>
      <c r="M3053" s="6"/>
      <c r="N3053" s="3"/>
      <c r="O3053" s="3"/>
      <c r="P3053" s="3"/>
      <c r="Q3053" s="3"/>
      <c r="R3053" s="3"/>
    </row>
    <row r="3054" ht="15.75" customHeight="1">
      <c r="A3054" s="6" t="s">
        <v>14101</v>
      </c>
      <c r="B3054" s="6" t="s">
        <v>14102</v>
      </c>
      <c r="C3054" s="6"/>
      <c r="D3054" s="6"/>
      <c r="E3054" s="6" t="s">
        <v>14103</v>
      </c>
      <c r="F3054" s="7" t="s">
        <v>14104</v>
      </c>
      <c r="G3054" s="8" t="s">
        <v>108</v>
      </c>
      <c r="H3054" s="6" t="s">
        <v>27</v>
      </c>
      <c r="I3054" s="6" t="s">
        <v>14105</v>
      </c>
      <c r="J3054" s="6" t="s">
        <v>29</v>
      </c>
      <c r="K3054" s="8">
        <v>2023.0</v>
      </c>
      <c r="L3054" s="7" t="s">
        <v>30</v>
      </c>
      <c r="M3054" s="3"/>
      <c r="N3054" s="3"/>
      <c r="O3054" s="6"/>
      <c r="P3054" s="6"/>
      <c r="Q3054" s="3"/>
      <c r="R3054" s="6"/>
    </row>
    <row r="3055" ht="15.75" customHeight="1">
      <c r="A3055" s="6" t="s">
        <v>14106</v>
      </c>
      <c r="B3055" s="6" t="s">
        <v>14107</v>
      </c>
      <c r="C3055" s="6"/>
      <c r="D3055" s="6"/>
      <c r="E3055" s="6" t="s">
        <v>14108</v>
      </c>
      <c r="F3055" s="7" t="s">
        <v>14109</v>
      </c>
      <c r="G3055" s="8" t="s">
        <v>108</v>
      </c>
      <c r="H3055" s="6" t="s">
        <v>27</v>
      </c>
      <c r="I3055" s="6" t="s">
        <v>14110</v>
      </c>
      <c r="J3055" s="6" t="s">
        <v>29</v>
      </c>
      <c r="K3055" s="8">
        <v>2014.0</v>
      </c>
      <c r="L3055" s="7" t="s">
        <v>30</v>
      </c>
      <c r="M3055" s="6"/>
      <c r="N3055" s="3"/>
      <c r="O3055" s="3"/>
      <c r="P3055" s="3"/>
      <c r="Q3055" s="3"/>
      <c r="R3055" s="3"/>
    </row>
    <row r="3056" ht="15.75" customHeight="1">
      <c r="A3056" s="6" t="s">
        <v>12689</v>
      </c>
      <c r="B3056" s="6" t="s">
        <v>14111</v>
      </c>
      <c r="C3056" s="6"/>
      <c r="D3056" s="6"/>
      <c r="E3056" s="6" t="s">
        <v>14112</v>
      </c>
      <c r="F3056" s="7" t="s">
        <v>14113</v>
      </c>
      <c r="G3056" s="8" t="s">
        <v>108</v>
      </c>
      <c r="H3056" s="6" t="s">
        <v>27</v>
      </c>
      <c r="I3056" s="6" t="s">
        <v>14114</v>
      </c>
      <c r="J3056" s="6" t="s">
        <v>29</v>
      </c>
      <c r="K3056" s="8">
        <v>2015.0</v>
      </c>
      <c r="L3056" s="7" t="s">
        <v>30</v>
      </c>
      <c r="M3056" s="6"/>
      <c r="N3056" s="6"/>
      <c r="O3056" s="6"/>
      <c r="P3056" s="6"/>
      <c r="Q3056" s="3"/>
      <c r="R3056" s="6"/>
    </row>
    <row r="3057" ht="15.75" customHeight="1">
      <c r="A3057" s="6" t="s">
        <v>14115</v>
      </c>
      <c r="B3057" s="6" t="s">
        <v>14116</v>
      </c>
      <c r="C3057" s="6"/>
      <c r="D3057" s="6"/>
      <c r="E3057" s="6" t="s">
        <v>14117</v>
      </c>
      <c r="F3057" s="7" t="s">
        <v>14118</v>
      </c>
      <c r="G3057" s="8" t="s">
        <v>108</v>
      </c>
      <c r="H3057" s="6" t="s">
        <v>27</v>
      </c>
      <c r="I3057" s="6" t="s">
        <v>14119</v>
      </c>
      <c r="J3057" s="6" t="s">
        <v>29</v>
      </c>
      <c r="K3057" s="8">
        <v>2014.0</v>
      </c>
      <c r="L3057" s="7" t="s">
        <v>30</v>
      </c>
      <c r="M3057" s="6"/>
      <c r="N3057" s="6"/>
      <c r="O3057" s="3"/>
      <c r="P3057" s="6"/>
      <c r="Q3057" s="3"/>
      <c r="R3057" s="3"/>
    </row>
    <row r="3058" ht="15.75" customHeight="1">
      <c r="A3058" s="6" t="s">
        <v>14120</v>
      </c>
      <c r="B3058" s="6" t="s">
        <v>14121</v>
      </c>
      <c r="C3058" s="6"/>
      <c r="D3058" s="6"/>
      <c r="E3058" s="6" t="s">
        <v>14122</v>
      </c>
      <c r="F3058" s="7" t="s">
        <v>14123</v>
      </c>
      <c r="G3058" s="8" t="s">
        <v>108</v>
      </c>
      <c r="H3058" s="6" t="s">
        <v>27</v>
      </c>
      <c r="I3058" s="6" t="s">
        <v>14124</v>
      </c>
      <c r="J3058" s="6" t="s">
        <v>438</v>
      </c>
      <c r="K3058" s="8">
        <v>2021.0</v>
      </c>
      <c r="L3058" s="7" t="s">
        <v>30</v>
      </c>
      <c r="M3058" s="28"/>
      <c r="N3058" s="6"/>
      <c r="O3058" s="6"/>
      <c r="P3058" s="6"/>
      <c r="Q3058" s="3"/>
      <c r="R3058" s="3"/>
    </row>
    <row r="3059" ht="15.75" customHeight="1">
      <c r="A3059" s="6" t="s">
        <v>14125</v>
      </c>
      <c r="B3059" s="6" t="s">
        <v>14126</v>
      </c>
      <c r="C3059" s="6"/>
      <c r="D3059" s="6"/>
      <c r="E3059" s="6" t="s">
        <v>14127</v>
      </c>
      <c r="F3059" s="7" t="s">
        <v>14128</v>
      </c>
      <c r="G3059" s="8" t="s">
        <v>108</v>
      </c>
      <c r="H3059" s="6" t="s">
        <v>27</v>
      </c>
      <c r="I3059" s="6" t="s">
        <v>14129</v>
      </c>
      <c r="J3059" s="6" t="s">
        <v>488</v>
      </c>
      <c r="K3059" s="8">
        <v>2019.0</v>
      </c>
      <c r="L3059" s="7" t="s">
        <v>30</v>
      </c>
      <c r="M3059" s="6"/>
      <c r="N3059" s="6"/>
      <c r="O3059" s="3"/>
      <c r="P3059" s="6"/>
      <c r="Q3059" s="3"/>
      <c r="R3059" s="6"/>
    </row>
    <row r="3060" ht="15.75" customHeight="1">
      <c r="A3060" s="6" t="s">
        <v>14130</v>
      </c>
      <c r="B3060" s="6" t="s">
        <v>14131</v>
      </c>
      <c r="C3060" s="6"/>
      <c r="D3060" s="6"/>
      <c r="E3060" s="6" t="s">
        <v>14132</v>
      </c>
      <c r="F3060" s="7" t="s">
        <v>14133</v>
      </c>
      <c r="G3060" s="8" t="s">
        <v>108</v>
      </c>
      <c r="H3060" s="6" t="s">
        <v>27</v>
      </c>
      <c r="I3060" s="6" t="s">
        <v>14134</v>
      </c>
      <c r="J3060" s="6" t="s">
        <v>29</v>
      </c>
      <c r="K3060" s="8">
        <v>2022.0</v>
      </c>
      <c r="L3060" s="7" t="s">
        <v>30</v>
      </c>
      <c r="M3060" s="6"/>
      <c r="N3060" s="6"/>
      <c r="O3060" s="3"/>
      <c r="P3060" s="3"/>
      <c r="Q3060" s="6"/>
      <c r="R3060" s="6"/>
    </row>
    <row r="3061" ht="15.75" customHeight="1">
      <c r="A3061" s="6" t="s">
        <v>14135</v>
      </c>
      <c r="B3061" s="6" t="s">
        <v>14136</v>
      </c>
      <c r="C3061" s="6"/>
      <c r="D3061" s="6"/>
      <c r="E3061" s="6" t="s">
        <v>14137</v>
      </c>
      <c r="F3061" s="7" t="s">
        <v>14138</v>
      </c>
      <c r="G3061" s="8" t="s">
        <v>108</v>
      </c>
      <c r="H3061" s="6" t="s">
        <v>27</v>
      </c>
      <c r="I3061" s="6" t="s">
        <v>14139</v>
      </c>
      <c r="J3061" s="3"/>
      <c r="K3061" s="8">
        <v>2014.0</v>
      </c>
      <c r="L3061" s="7" t="s">
        <v>30</v>
      </c>
      <c r="M3061" s="3"/>
      <c r="N3061" s="6"/>
      <c r="O3061" s="3"/>
      <c r="P3061" s="3"/>
      <c r="Q3061" s="3"/>
      <c r="R3061" s="3"/>
    </row>
    <row r="3062" ht="15.75" customHeight="1">
      <c r="A3062" s="6" t="s">
        <v>14140</v>
      </c>
      <c r="B3062" s="6" t="s">
        <v>14141</v>
      </c>
      <c r="C3062" s="6"/>
      <c r="D3062" s="6"/>
      <c r="E3062" s="6" t="s">
        <v>14142</v>
      </c>
      <c r="F3062" s="7" t="s">
        <v>14143</v>
      </c>
      <c r="G3062" s="8" t="s">
        <v>108</v>
      </c>
      <c r="H3062" s="6" t="s">
        <v>27</v>
      </c>
      <c r="I3062" s="6" t="s">
        <v>14144</v>
      </c>
      <c r="J3062" s="6" t="s">
        <v>29</v>
      </c>
      <c r="K3062" s="8">
        <v>2016.0</v>
      </c>
      <c r="L3062" s="7" t="s">
        <v>30</v>
      </c>
      <c r="M3062" s="6"/>
      <c r="N3062" s="6"/>
      <c r="O3062" s="6"/>
      <c r="P3062" s="6"/>
      <c r="Q3062" s="3"/>
      <c r="R3062" s="3"/>
    </row>
    <row r="3063" ht="15.75" customHeight="1">
      <c r="A3063" s="6" t="s">
        <v>14145</v>
      </c>
      <c r="B3063" s="6" t="s">
        <v>14146</v>
      </c>
      <c r="C3063" s="6"/>
      <c r="D3063" s="6"/>
      <c r="E3063" s="6" t="s">
        <v>14147</v>
      </c>
      <c r="F3063" s="7" t="s">
        <v>14148</v>
      </c>
      <c r="G3063" s="8" t="s">
        <v>108</v>
      </c>
      <c r="H3063" s="6" t="s">
        <v>27</v>
      </c>
      <c r="I3063" s="6" t="s">
        <v>14149</v>
      </c>
      <c r="J3063" s="6" t="s">
        <v>29</v>
      </c>
      <c r="K3063" s="8">
        <v>2023.0</v>
      </c>
      <c r="L3063" s="7" t="s">
        <v>30</v>
      </c>
      <c r="M3063" s="6"/>
      <c r="N3063" s="3"/>
      <c r="O3063" s="6"/>
      <c r="P3063" s="6"/>
      <c r="Q3063" s="3"/>
      <c r="R3063" s="6"/>
    </row>
    <row r="3064" ht="15.75" customHeight="1">
      <c r="A3064" s="6" t="s">
        <v>14150</v>
      </c>
      <c r="B3064" s="6" t="s">
        <v>14151</v>
      </c>
      <c r="C3064" s="6"/>
      <c r="D3064" s="6"/>
      <c r="E3064" s="6" t="s">
        <v>14152</v>
      </c>
      <c r="F3064" s="7" t="s">
        <v>7174</v>
      </c>
      <c r="G3064" s="8" t="s">
        <v>48</v>
      </c>
      <c r="H3064" s="6" t="s">
        <v>27</v>
      </c>
      <c r="I3064" s="6" t="s">
        <v>14153</v>
      </c>
      <c r="J3064" s="6" t="s">
        <v>29</v>
      </c>
      <c r="K3064" s="8">
        <v>2019.0</v>
      </c>
      <c r="L3064" s="7" t="s">
        <v>30</v>
      </c>
      <c r="M3064" s="14"/>
      <c r="N3064" s="6"/>
      <c r="O3064" s="6"/>
      <c r="P3064" s="6"/>
      <c r="Q3064" s="3"/>
      <c r="R3064" s="6"/>
    </row>
    <row r="3065" ht="15.75" customHeight="1">
      <c r="A3065" s="6" t="s">
        <v>14154</v>
      </c>
      <c r="B3065" s="6" t="s">
        <v>14155</v>
      </c>
      <c r="C3065" s="6"/>
      <c r="D3065" s="6"/>
      <c r="E3065" s="6" t="s">
        <v>14156</v>
      </c>
      <c r="F3065" s="7" t="s">
        <v>14157</v>
      </c>
      <c r="G3065" s="8" t="s">
        <v>108</v>
      </c>
      <c r="H3065" s="6" t="s">
        <v>27</v>
      </c>
      <c r="I3065" s="6" t="s">
        <v>14158</v>
      </c>
      <c r="J3065" s="6" t="s">
        <v>341</v>
      </c>
      <c r="K3065" s="8">
        <v>2023.0</v>
      </c>
      <c r="L3065" s="7" t="s">
        <v>30</v>
      </c>
      <c r="M3065" s="3"/>
      <c r="N3065" s="6"/>
      <c r="O3065" s="6"/>
      <c r="P3065" s="6"/>
      <c r="Q3065" s="3"/>
      <c r="R3065" s="3"/>
    </row>
    <row r="3066" ht="15.75" customHeight="1">
      <c r="A3066" s="4" t="s">
        <v>14159</v>
      </c>
      <c r="B3066" s="4" t="s">
        <v>14160</v>
      </c>
      <c r="C3066" s="4" t="s">
        <v>14161</v>
      </c>
      <c r="D3066" s="4" t="s">
        <v>14162</v>
      </c>
      <c r="E3066" s="4" t="s">
        <v>14163</v>
      </c>
      <c r="F3066" s="5" t="str">
        <f>HYPERLINK("http://dx.doi.org/10.1016/j.anpedi.2017.06.006","http://dx.doi.org/10.1016/j.anpedi.2017.06.006")</f>
        <v>http://dx.doi.org/10.1016/j.anpedi.2017.06.006</v>
      </c>
      <c r="G3066" s="3"/>
      <c r="H3066" s="3"/>
      <c r="I3066" s="3"/>
      <c r="J3066" s="3"/>
      <c r="K3066" s="3"/>
      <c r="L3066" s="3"/>
      <c r="M3066" s="3"/>
      <c r="N3066" s="3"/>
      <c r="O3066" s="3"/>
      <c r="P3066" s="3"/>
      <c r="Q3066" s="3"/>
      <c r="R3066" s="3"/>
    </row>
    <row r="3067" ht="15.75" customHeight="1">
      <c r="A3067" s="4" t="s">
        <v>14164</v>
      </c>
      <c r="B3067" s="4" t="s">
        <v>14165</v>
      </c>
      <c r="C3067" s="4" t="s">
        <v>14166</v>
      </c>
      <c r="D3067" s="4" t="s">
        <v>14167</v>
      </c>
      <c r="E3067" s="4" t="s">
        <v>14168</v>
      </c>
      <c r="F3067" s="5" t="str">
        <f>HYPERLINK("http://dx.doi.org/10.1016/j.envres.2021.112273","http://dx.doi.org/10.1016/j.envres.2021.112273")</f>
        <v>http://dx.doi.org/10.1016/j.envres.2021.112273</v>
      </c>
      <c r="G3067" s="3"/>
      <c r="H3067" s="3"/>
      <c r="I3067" s="3"/>
      <c r="J3067" s="3"/>
      <c r="K3067" s="3"/>
      <c r="L3067" s="3"/>
      <c r="M3067" s="3"/>
      <c r="N3067" s="3"/>
      <c r="O3067" s="3"/>
      <c r="P3067" s="3"/>
      <c r="Q3067" s="3"/>
      <c r="R3067" s="3"/>
    </row>
    <row r="3068" ht="15.75" customHeight="1">
      <c r="A3068" s="6" t="s">
        <v>14169</v>
      </c>
      <c r="B3068" s="6" t="s">
        <v>14170</v>
      </c>
      <c r="C3068" s="6"/>
      <c r="D3068" s="6"/>
      <c r="E3068" s="6" t="s">
        <v>14171</v>
      </c>
      <c r="F3068" s="7" t="s">
        <v>14172</v>
      </c>
      <c r="G3068" s="8" t="s">
        <v>108</v>
      </c>
      <c r="H3068" s="6" t="s">
        <v>27</v>
      </c>
      <c r="I3068" s="6" t="s">
        <v>14173</v>
      </c>
      <c r="J3068" s="6" t="s">
        <v>231</v>
      </c>
      <c r="K3068" s="8">
        <v>2021.0</v>
      </c>
      <c r="L3068" s="7" t="s">
        <v>30</v>
      </c>
      <c r="M3068" s="6"/>
      <c r="N3068" s="3"/>
      <c r="O3068" s="6"/>
      <c r="P3068" s="6"/>
      <c r="Q3068" s="6"/>
      <c r="R3068" s="3"/>
    </row>
    <row r="3069" ht="15.75" customHeight="1">
      <c r="A3069" s="6" t="s">
        <v>14174</v>
      </c>
      <c r="B3069" s="6" t="s">
        <v>14175</v>
      </c>
      <c r="C3069" s="6"/>
      <c r="D3069" s="6"/>
      <c r="E3069" s="6" t="s">
        <v>14176</v>
      </c>
      <c r="F3069" s="7" t="s">
        <v>14177</v>
      </c>
      <c r="G3069" s="8" t="s">
        <v>108</v>
      </c>
      <c r="H3069" s="6" t="s">
        <v>27</v>
      </c>
      <c r="I3069" s="6" t="s">
        <v>14178</v>
      </c>
      <c r="J3069" s="6" t="s">
        <v>29</v>
      </c>
      <c r="K3069" s="8">
        <v>2023.0</v>
      </c>
      <c r="L3069" s="7" t="s">
        <v>30</v>
      </c>
      <c r="M3069" s="3"/>
      <c r="N3069" s="3"/>
      <c r="O3069" s="6"/>
      <c r="P3069" s="6"/>
      <c r="Q3069" s="3"/>
      <c r="R3069" s="3"/>
    </row>
    <row r="3070" ht="15.75" customHeight="1">
      <c r="A3070" s="6" t="s">
        <v>14179</v>
      </c>
      <c r="B3070" s="6" t="s">
        <v>14180</v>
      </c>
      <c r="C3070" s="6"/>
      <c r="D3070" s="6"/>
      <c r="E3070" s="6" t="s">
        <v>14181</v>
      </c>
      <c r="F3070" s="7" t="s">
        <v>14182</v>
      </c>
      <c r="G3070" s="8" t="s">
        <v>108</v>
      </c>
      <c r="H3070" s="6" t="s">
        <v>27</v>
      </c>
      <c r="I3070" s="6" t="s">
        <v>7359</v>
      </c>
      <c r="J3070" s="6" t="s">
        <v>341</v>
      </c>
      <c r="K3070" s="8">
        <v>2020.0</v>
      </c>
      <c r="L3070" s="7" t="s">
        <v>30</v>
      </c>
      <c r="M3070" s="6"/>
      <c r="N3070" s="3"/>
      <c r="O3070" s="6"/>
      <c r="P3070" s="6"/>
      <c r="Q3070" s="6"/>
      <c r="R3070" s="3"/>
    </row>
    <row r="3071" ht="15.75" customHeight="1">
      <c r="A3071" s="6" t="s">
        <v>14183</v>
      </c>
      <c r="B3071" s="6" t="s">
        <v>14184</v>
      </c>
      <c r="C3071" s="6"/>
      <c r="D3071" s="6"/>
      <c r="E3071" s="6" t="s">
        <v>14185</v>
      </c>
      <c r="F3071" s="7" t="s">
        <v>14186</v>
      </c>
      <c r="G3071" s="8" t="s">
        <v>108</v>
      </c>
      <c r="H3071" s="6" t="s">
        <v>27</v>
      </c>
      <c r="I3071" s="6" t="s">
        <v>14187</v>
      </c>
      <c r="J3071" s="3"/>
      <c r="K3071" s="8">
        <v>2018.0</v>
      </c>
      <c r="L3071" s="13" t="s">
        <v>30</v>
      </c>
      <c r="M3071" s="3"/>
      <c r="N3071" s="3"/>
      <c r="O3071" s="6"/>
      <c r="P3071" s="6"/>
      <c r="Q3071" s="6"/>
      <c r="R3071" s="6"/>
    </row>
    <row r="3072" ht="15.75" customHeight="1">
      <c r="A3072" s="4" t="s">
        <v>14188</v>
      </c>
      <c r="B3072" s="4" t="s">
        <v>14189</v>
      </c>
      <c r="C3072" s="3"/>
      <c r="D3072" s="3"/>
      <c r="E3072" s="4" t="s">
        <v>14190</v>
      </c>
      <c r="F3072" s="9" t="s">
        <v>14191</v>
      </c>
      <c r="G3072" s="4" t="s">
        <v>260</v>
      </c>
      <c r="H3072" s="4" t="s">
        <v>261</v>
      </c>
      <c r="I3072" s="4" t="s">
        <v>262</v>
      </c>
      <c r="J3072" s="4" t="s">
        <v>149</v>
      </c>
      <c r="K3072" s="10">
        <v>2004.0</v>
      </c>
      <c r="L3072" s="3"/>
      <c r="M3072" s="4" t="s">
        <v>263</v>
      </c>
      <c r="N3072" s="3"/>
      <c r="O3072" s="3"/>
      <c r="P3072" s="4" t="s">
        <v>8</v>
      </c>
      <c r="Q3072" s="4" t="s">
        <v>264</v>
      </c>
      <c r="R3072" s="3"/>
    </row>
    <row r="3073" ht="15.75" customHeight="1">
      <c r="A3073" s="4" t="s">
        <v>14192</v>
      </c>
      <c r="B3073" s="4" t="s">
        <v>14193</v>
      </c>
      <c r="C3073" s="3"/>
      <c r="D3073" s="3"/>
      <c r="E3073" s="4" t="s">
        <v>14194</v>
      </c>
      <c r="F3073" s="9" t="s">
        <v>14195</v>
      </c>
      <c r="G3073" s="4" t="s">
        <v>260</v>
      </c>
      <c r="H3073" s="4" t="s">
        <v>261</v>
      </c>
      <c r="I3073" s="4" t="s">
        <v>650</v>
      </c>
      <c r="J3073" s="4" t="s">
        <v>488</v>
      </c>
      <c r="K3073" s="10">
        <v>2016.0</v>
      </c>
      <c r="L3073" s="3"/>
      <c r="M3073" s="4" t="s">
        <v>263</v>
      </c>
      <c r="N3073" s="3"/>
      <c r="O3073" s="3"/>
      <c r="P3073" s="4" t="s">
        <v>8</v>
      </c>
      <c r="Q3073" s="4" t="s">
        <v>489</v>
      </c>
      <c r="R3073" s="3"/>
    </row>
    <row r="3074" ht="15.75" customHeight="1">
      <c r="A3074" s="6" t="s">
        <v>14196</v>
      </c>
      <c r="B3074" s="6" t="s">
        <v>14197</v>
      </c>
      <c r="C3074" s="6"/>
      <c r="D3074" s="6"/>
      <c r="E3074" s="6" t="s">
        <v>14198</v>
      </c>
      <c r="F3074" s="7" t="s">
        <v>14199</v>
      </c>
      <c r="G3074" s="8" t="s">
        <v>108</v>
      </c>
      <c r="H3074" s="6" t="s">
        <v>27</v>
      </c>
      <c r="I3074" s="6" t="s">
        <v>14200</v>
      </c>
      <c r="J3074" s="6" t="s">
        <v>149</v>
      </c>
      <c r="K3074" s="8">
        <v>2019.0</v>
      </c>
      <c r="L3074" s="7" t="s">
        <v>30</v>
      </c>
      <c r="M3074" s="6"/>
      <c r="N3074" s="3"/>
      <c r="O3074" s="3"/>
      <c r="P3074" s="6"/>
      <c r="Q3074" s="3"/>
      <c r="R3074" s="6"/>
    </row>
    <row r="3075" ht="15.75" customHeight="1">
      <c r="A3075" s="6" t="s">
        <v>14201</v>
      </c>
      <c r="B3075" s="6" t="s">
        <v>14202</v>
      </c>
      <c r="C3075" s="6"/>
      <c r="D3075" s="6"/>
      <c r="E3075" s="6" t="s">
        <v>14203</v>
      </c>
      <c r="F3075" s="3"/>
      <c r="G3075" s="8" t="s">
        <v>108</v>
      </c>
      <c r="H3075" s="6" t="s">
        <v>27</v>
      </c>
      <c r="I3075" s="6" t="s">
        <v>14204</v>
      </c>
      <c r="J3075" s="6" t="s">
        <v>29</v>
      </c>
      <c r="K3075" s="8">
        <v>2021.0</v>
      </c>
      <c r="L3075" s="7" t="s">
        <v>30</v>
      </c>
      <c r="M3075" s="6"/>
      <c r="N3075" s="6"/>
      <c r="O3075" s="6"/>
      <c r="P3075" s="6"/>
      <c r="Q3075" s="3"/>
      <c r="R3075" s="3"/>
    </row>
    <row r="3076" ht="15.75" customHeight="1">
      <c r="A3076" s="6" t="s">
        <v>14205</v>
      </c>
      <c r="B3076" s="6" t="s">
        <v>14206</v>
      </c>
      <c r="C3076" s="6"/>
      <c r="D3076" s="6"/>
      <c r="E3076" s="6" t="s">
        <v>14207</v>
      </c>
      <c r="F3076" s="7" t="s">
        <v>14208</v>
      </c>
      <c r="G3076" s="8" t="s">
        <v>108</v>
      </c>
      <c r="H3076" s="6" t="s">
        <v>27</v>
      </c>
      <c r="I3076" s="6" t="s">
        <v>14209</v>
      </c>
      <c r="J3076" s="6" t="s">
        <v>29</v>
      </c>
      <c r="K3076" s="8">
        <v>2019.0</v>
      </c>
      <c r="L3076" s="7" t="s">
        <v>30</v>
      </c>
      <c r="M3076" s="6"/>
      <c r="N3076" s="6"/>
      <c r="O3076" s="3"/>
      <c r="P3076" s="3"/>
      <c r="Q3076" s="3"/>
      <c r="R3076" s="6"/>
    </row>
    <row r="3077" ht="15.75" customHeight="1">
      <c r="A3077" s="6" t="s">
        <v>14210</v>
      </c>
      <c r="B3077" s="6" t="s">
        <v>14211</v>
      </c>
      <c r="C3077" s="6"/>
      <c r="D3077" s="6"/>
      <c r="E3077" s="6" t="s">
        <v>14212</v>
      </c>
      <c r="F3077" s="7" t="s">
        <v>14213</v>
      </c>
      <c r="G3077" s="8" t="s">
        <v>108</v>
      </c>
      <c r="H3077" s="6" t="s">
        <v>27</v>
      </c>
      <c r="I3077" s="6" t="s">
        <v>14214</v>
      </c>
      <c r="J3077" s="6" t="s">
        <v>149</v>
      </c>
      <c r="K3077" s="8">
        <v>2019.0</v>
      </c>
      <c r="L3077" s="7" t="s">
        <v>30</v>
      </c>
      <c r="M3077" s="3"/>
      <c r="N3077" s="3"/>
      <c r="O3077" s="3"/>
      <c r="P3077" s="3"/>
      <c r="Q3077" s="3"/>
      <c r="R3077" s="3"/>
    </row>
    <row r="3078" ht="15.75" customHeight="1">
      <c r="A3078" s="6" t="s">
        <v>14215</v>
      </c>
      <c r="B3078" s="6" t="s">
        <v>14216</v>
      </c>
      <c r="C3078" s="6"/>
      <c r="D3078" s="6"/>
      <c r="E3078" s="6" t="s">
        <v>14217</v>
      </c>
      <c r="F3078" s="7" t="s">
        <v>14218</v>
      </c>
      <c r="G3078" s="8" t="s">
        <v>108</v>
      </c>
      <c r="H3078" s="6" t="s">
        <v>27</v>
      </c>
      <c r="I3078" s="6" t="s">
        <v>14219</v>
      </c>
      <c r="J3078" s="6" t="s">
        <v>149</v>
      </c>
      <c r="K3078" s="8">
        <v>2019.0</v>
      </c>
      <c r="L3078" s="7" t="s">
        <v>30</v>
      </c>
      <c r="M3078" s="6"/>
      <c r="N3078" s="6"/>
      <c r="O3078" s="3"/>
      <c r="P3078" s="6"/>
      <c r="Q3078" s="3"/>
      <c r="R3078" s="6"/>
    </row>
    <row r="3079" ht="15.75" customHeight="1">
      <c r="A3079" s="4" t="s">
        <v>14220</v>
      </c>
      <c r="B3079" s="4" t="s">
        <v>14221</v>
      </c>
      <c r="C3079" s="3"/>
      <c r="D3079" s="3"/>
      <c r="E3079" s="4" t="s">
        <v>33</v>
      </c>
      <c r="F3079" s="9" t="str">
        <f>"https://doi.org/"&amp;M3079</f>
        <v>https://doi.org/10.1097/CHI.0b013e31817eed4d</v>
      </c>
      <c r="G3079" s="10" t="s">
        <v>83</v>
      </c>
      <c r="H3079" s="10" t="s">
        <v>35</v>
      </c>
      <c r="I3079" s="4" t="s">
        <v>14222</v>
      </c>
      <c r="J3079" s="10" t="s">
        <v>33</v>
      </c>
      <c r="K3079" s="10">
        <v>2008.0</v>
      </c>
      <c r="L3079" s="3"/>
      <c r="M3079" s="4" t="s">
        <v>14223</v>
      </c>
      <c r="N3079" s="3"/>
      <c r="O3079" s="3"/>
      <c r="P3079" s="3"/>
      <c r="Q3079" s="3"/>
      <c r="R3079" s="3"/>
    </row>
    <row r="3080" ht="15.75" customHeight="1">
      <c r="A3080" s="6" t="s">
        <v>14224</v>
      </c>
      <c r="B3080" s="6" t="s">
        <v>14225</v>
      </c>
      <c r="C3080" s="6"/>
      <c r="D3080" s="6"/>
      <c r="E3080" s="6" t="s">
        <v>14226</v>
      </c>
      <c r="F3080" s="7" t="s">
        <v>14227</v>
      </c>
      <c r="G3080" s="8" t="s">
        <v>108</v>
      </c>
      <c r="H3080" s="6" t="s">
        <v>27</v>
      </c>
      <c r="I3080" s="6" t="s">
        <v>14228</v>
      </c>
      <c r="J3080" s="6" t="s">
        <v>149</v>
      </c>
      <c r="K3080" s="8">
        <v>2010.0</v>
      </c>
      <c r="L3080" s="27" t="s">
        <v>30</v>
      </c>
      <c r="M3080" s="3"/>
      <c r="N3080" s="3"/>
      <c r="O3080" s="3"/>
      <c r="P3080" s="3"/>
      <c r="Q3080" s="3"/>
      <c r="R3080" s="3"/>
    </row>
    <row r="3081" ht="15.75" customHeight="1">
      <c r="A3081" s="6" t="s">
        <v>14229</v>
      </c>
      <c r="B3081" s="6" t="s">
        <v>14230</v>
      </c>
      <c r="C3081" s="6"/>
      <c r="D3081" s="6"/>
      <c r="E3081" s="6" t="s">
        <v>14231</v>
      </c>
      <c r="F3081" s="7" t="s">
        <v>962</v>
      </c>
      <c r="G3081" s="8" t="s">
        <v>48</v>
      </c>
      <c r="H3081" s="6" t="s">
        <v>27</v>
      </c>
      <c r="I3081" s="6" t="s">
        <v>14232</v>
      </c>
      <c r="J3081" s="3"/>
      <c r="K3081" s="8">
        <v>2016.0</v>
      </c>
      <c r="L3081" s="7" t="s">
        <v>30</v>
      </c>
      <c r="M3081" s="6"/>
      <c r="N3081" s="6"/>
      <c r="O3081" s="6"/>
      <c r="P3081" s="6"/>
      <c r="Q3081" s="14"/>
      <c r="R3081" s="3"/>
    </row>
    <row r="3082" ht="15.75" customHeight="1">
      <c r="A3082" s="6" t="s">
        <v>14233</v>
      </c>
      <c r="B3082" s="6" t="s">
        <v>14234</v>
      </c>
      <c r="C3082" s="6"/>
      <c r="D3082" s="6"/>
      <c r="E3082" s="6" t="s">
        <v>14235</v>
      </c>
      <c r="F3082" s="7" t="s">
        <v>14236</v>
      </c>
      <c r="G3082" s="8" t="s">
        <v>108</v>
      </c>
      <c r="H3082" s="6" t="s">
        <v>27</v>
      </c>
      <c r="I3082" s="6" t="s">
        <v>14237</v>
      </c>
      <c r="J3082" s="6" t="s">
        <v>488</v>
      </c>
      <c r="K3082" s="8">
        <v>2020.0</v>
      </c>
      <c r="L3082" s="7" t="s">
        <v>30</v>
      </c>
      <c r="M3082" s="6"/>
      <c r="N3082" s="6"/>
      <c r="O3082" s="3"/>
      <c r="P3082" s="6"/>
      <c r="Q3082" s="6"/>
      <c r="R3082" s="3"/>
    </row>
    <row r="3083" ht="15.75" customHeight="1">
      <c r="A3083" s="6" t="s">
        <v>14238</v>
      </c>
      <c r="B3083" s="6" t="s">
        <v>14239</v>
      </c>
      <c r="C3083" s="6"/>
      <c r="D3083" s="6"/>
      <c r="E3083" s="6" t="s">
        <v>14240</v>
      </c>
      <c r="F3083" s="7" t="s">
        <v>14241</v>
      </c>
      <c r="G3083" s="8" t="s">
        <v>108</v>
      </c>
      <c r="H3083" s="6" t="s">
        <v>27</v>
      </c>
      <c r="I3083" s="6" t="s">
        <v>14242</v>
      </c>
      <c r="J3083" s="6" t="s">
        <v>29</v>
      </c>
      <c r="K3083" s="8">
        <v>2020.0</v>
      </c>
      <c r="L3083" s="13" t="s">
        <v>30</v>
      </c>
      <c r="M3083" s="6"/>
      <c r="N3083" s="6"/>
      <c r="O3083" s="3"/>
      <c r="P3083" s="6"/>
      <c r="Q3083" s="6"/>
      <c r="R3083" s="3"/>
    </row>
    <row r="3084" ht="15.75" customHeight="1">
      <c r="A3084" s="4" t="s">
        <v>14243</v>
      </c>
      <c r="B3084" s="4" t="s">
        <v>14244</v>
      </c>
      <c r="C3084" s="4" t="s">
        <v>14245</v>
      </c>
      <c r="D3084" s="4" t="s">
        <v>14246</v>
      </c>
      <c r="E3084" s="4" t="s">
        <v>14247</v>
      </c>
      <c r="F3084" s="5" t="str">
        <f>HYPERLINK("http://dx.doi.org/10.1016/j.biopsych.2020.04.009","http://dx.doi.org/10.1016/j.biopsych.2020.04.009")</f>
        <v>http://dx.doi.org/10.1016/j.biopsych.2020.04.009</v>
      </c>
      <c r="G3084" s="3"/>
      <c r="H3084" s="3"/>
      <c r="I3084" s="3"/>
      <c r="J3084" s="3"/>
      <c r="K3084" s="3"/>
      <c r="L3084" s="3"/>
      <c r="M3084" s="3"/>
      <c r="N3084" s="3"/>
      <c r="O3084" s="3"/>
      <c r="P3084" s="3"/>
      <c r="Q3084" s="3"/>
      <c r="R3084" s="3"/>
    </row>
    <row r="3085" ht="15.75" customHeight="1">
      <c r="A3085" s="6" t="s">
        <v>14248</v>
      </c>
      <c r="B3085" s="6" t="s">
        <v>14249</v>
      </c>
      <c r="C3085" s="6"/>
      <c r="D3085" s="6"/>
      <c r="E3085" s="6" t="s">
        <v>14250</v>
      </c>
      <c r="F3085" s="7" t="s">
        <v>14251</v>
      </c>
      <c r="G3085" s="8" t="s">
        <v>108</v>
      </c>
      <c r="H3085" s="6" t="s">
        <v>27</v>
      </c>
      <c r="I3085" s="6" t="s">
        <v>14252</v>
      </c>
      <c r="J3085" s="6" t="s">
        <v>149</v>
      </c>
      <c r="K3085" s="8">
        <v>2022.0</v>
      </c>
      <c r="L3085" s="7" t="s">
        <v>30</v>
      </c>
      <c r="M3085" s="6"/>
      <c r="N3085" s="6"/>
      <c r="O3085" s="3"/>
      <c r="P3085" s="3"/>
      <c r="Q3085" s="3"/>
      <c r="R3085" s="3"/>
    </row>
    <row r="3086" ht="15.75" customHeight="1">
      <c r="A3086" s="4" t="s">
        <v>14253</v>
      </c>
      <c r="B3086" s="4" t="s">
        <v>14254</v>
      </c>
      <c r="C3086" s="3"/>
      <c r="D3086" s="3"/>
      <c r="E3086" s="10" t="s">
        <v>33</v>
      </c>
      <c r="F3086" s="9" t="str">
        <f>"https://doi.org/"&amp;M3086</f>
        <v>https://doi.org/10.1081/ada-200037538</v>
      </c>
      <c r="G3086" s="10" t="s">
        <v>41</v>
      </c>
      <c r="H3086" s="10" t="s">
        <v>35</v>
      </c>
      <c r="I3086" s="4" t="s">
        <v>12355</v>
      </c>
      <c r="J3086" s="10" t="s">
        <v>33</v>
      </c>
      <c r="K3086" s="10">
        <v>2004.0</v>
      </c>
      <c r="L3086" s="4" t="s">
        <v>33</v>
      </c>
      <c r="M3086" s="4" t="s">
        <v>14255</v>
      </c>
      <c r="N3086" s="26"/>
      <c r="O3086" s="3"/>
      <c r="P3086" s="3"/>
      <c r="Q3086" s="12"/>
      <c r="R3086" s="3"/>
    </row>
    <row r="3087" ht="15.75" customHeight="1">
      <c r="A3087" s="6" t="s">
        <v>14256</v>
      </c>
      <c r="B3087" s="6" t="s">
        <v>14257</v>
      </c>
      <c r="C3087" s="6"/>
      <c r="D3087" s="6"/>
      <c r="E3087" s="6" t="s">
        <v>14258</v>
      </c>
      <c r="F3087" s="7" t="s">
        <v>14259</v>
      </c>
      <c r="G3087" s="8" t="s">
        <v>108</v>
      </c>
      <c r="H3087" s="6" t="s">
        <v>27</v>
      </c>
      <c r="I3087" s="6" t="s">
        <v>14260</v>
      </c>
      <c r="J3087" s="6" t="s">
        <v>29</v>
      </c>
      <c r="K3087" s="8">
        <v>2015.0</v>
      </c>
      <c r="L3087" s="7" t="s">
        <v>30</v>
      </c>
      <c r="M3087" s="3"/>
      <c r="N3087" s="6"/>
      <c r="O3087" s="6"/>
      <c r="P3087" s="6"/>
      <c r="Q3087" s="3"/>
      <c r="R3087" s="6"/>
    </row>
    <row r="3088" ht="15.75" customHeight="1">
      <c r="A3088" s="4" t="s">
        <v>14261</v>
      </c>
      <c r="B3088" s="4" t="s">
        <v>14262</v>
      </c>
      <c r="C3088" s="3"/>
      <c r="D3088" s="3"/>
      <c r="E3088" s="4" t="s">
        <v>14263</v>
      </c>
      <c r="F3088" s="9" t="s">
        <v>14264</v>
      </c>
      <c r="G3088" s="4" t="s">
        <v>260</v>
      </c>
      <c r="H3088" s="4" t="s">
        <v>261</v>
      </c>
      <c r="I3088" s="4" t="s">
        <v>14265</v>
      </c>
      <c r="J3088" s="4" t="s">
        <v>295</v>
      </c>
      <c r="K3088" s="10">
        <v>2016.0</v>
      </c>
      <c r="L3088" s="3"/>
      <c r="M3088" s="4" t="s">
        <v>263</v>
      </c>
      <c r="N3088" s="3"/>
      <c r="O3088" s="3"/>
      <c r="P3088" s="4" t="s">
        <v>8</v>
      </c>
      <c r="Q3088" s="4" t="s">
        <v>6089</v>
      </c>
      <c r="R3088" s="3"/>
    </row>
    <row r="3089" ht="15.75" customHeight="1">
      <c r="A3089" s="6" t="s">
        <v>14266</v>
      </c>
      <c r="B3089" s="6" t="s">
        <v>14267</v>
      </c>
      <c r="C3089" s="6"/>
      <c r="D3089" s="6"/>
      <c r="E3089" s="6" t="s">
        <v>14268</v>
      </c>
      <c r="F3089" s="7" t="s">
        <v>14269</v>
      </c>
      <c r="G3089" s="8" t="s">
        <v>108</v>
      </c>
      <c r="H3089" s="6" t="s">
        <v>27</v>
      </c>
      <c r="I3089" s="6" t="s">
        <v>14270</v>
      </c>
      <c r="J3089" s="3"/>
      <c r="K3089" s="8">
        <v>2018.0</v>
      </c>
      <c r="L3089" s="13" t="s">
        <v>30</v>
      </c>
      <c r="M3089" s="3"/>
      <c r="N3089" s="3"/>
      <c r="O3089" s="6"/>
      <c r="P3089" s="6"/>
      <c r="Q3089" s="6"/>
      <c r="R3089" s="6"/>
    </row>
    <row r="3090" ht="15.75" customHeight="1">
      <c r="A3090" s="4" t="s">
        <v>14271</v>
      </c>
      <c r="B3090" s="4" t="s">
        <v>14272</v>
      </c>
      <c r="C3090" s="4" t="s">
        <v>14273</v>
      </c>
      <c r="D3090" s="4" t="s">
        <v>14274</v>
      </c>
      <c r="E3090" s="4" t="s">
        <v>14275</v>
      </c>
      <c r="F3090" s="5" t="str">
        <f>HYPERLINK("http://dx.doi.org/10.1016/j.drugpo.2014.07.010","http://dx.doi.org/10.1016/j.drugpo.2014.07.010")</f>
        <v>http://dx.doi.org/10.1016/j.drugpo.2014.07.010</v>
      </c>
      <c r="G3090" s="3"/>
      <c r="H3090" s="3"/>
      <c r="I3090" s="3"/>
      <c r="J3090" s="3"/>
      <c r="K3090" s="3"/>
      <c r="L3090" s="3"/>
      <c r="M3090" s="3"/>
      <c r="N3090" s="3"/>
      <c r="O3090" s="3"/>
      <c r="P3090" s="3"/>
      <c r="Q3090" s="3"/>
      <c r="R3090" s="3"/>
    </row>
    <row r="3091" ht="15.75" customHeight="1">
      <c r="A3091" s="4" t="s">
        <v>14276</v>
      </c>
      <c r="B3091" s="4" t="s">
        <v>14277</v>
      </c>
      <c r="C3091" s="3"/>
      <c r="D3091" s="3"/>
      <c r="E3091" s="4" t="s">
        <v>14278</v>
      </c>
      <c r="F3091" s="9" t="s">
        <v>14279</v>
      </c>
      <c r="G3091" s="4" t="s">
        <v>260</v>
      </c>
      <c r="H3091" s="4" t="s">
        <v>261</v>
      </c>
      <c r="I3091" s="4" t="s">
        <v>262</v>
      </c>
      <c r="J3091" s="4" t="s">
        <v>149</v>
      </c>
      <c r="K3091" s="10">
        <v>2007.0</v>
      </c>
      <c r="L3091" s="3"/>
      <c r="M3091" s="4" t="s">
        <v>263</v>
      </c>
      <c r="N3091" s="3"/>
      <c r="O3091" s="3"/>
      <c r="P3091" s="4" t="s">
        <v>8</v>
      </c>
      <c r="Q3091" s="4" t="s">
        <v>264</v>
      </c>
      <c r="R3091" s="3"/>
    </row>
    <row r="3092" ht="15.75" customHeight="1">
      <c r="A3092" s="4" t="s">
        <v>14280</v>
      </c>
      <c r="B3092" s="4" t="s">
        <v>14281</v>
      </c>
      <c r="C3092" s="3"/>
      <c r="D3092" s="3"/>
      <c r="E3092" s="4" t="s">
        <v>33</v>
      </c>
      <c r="F3092" s="9" t="str">
        <f>"https://doi.org/"&amp;M3092</f>
        <v>https://doi.org/10.1016/j.drugalcdep.2016.06.025</v>
      </c>
      <c r="G3092" s="10" t="s">
        <v>34</v>
      </c>
      <c r="H3092" s="10" t="s">
        <v>35</v>
      </c>
      <c r="I3092" s="4" t="s">
        <v>14282</v>
      </c>
      <c r="J3092" s="4" t="s">
        <v>33</v>
      </c>
      <c r="K3092" s="10">
        <v>2016.0</v>
      </c>
      <c r="L3092" s="3"/>
      <c r="M3092" s="4" t="s">
        <v>14283</v>
      </c>
      <c r="N3092" s="3"/>
      <c r="O3092" s="3"/>
      <c r="P3092" s="3"/>
      <c r="Q3092" s="3"/>
      <c r="R3092" s="3"/>
    </row>
    <row r="3093" ht="15.75" customHeight="1">
      <c r="A3093" s="4" t="s">
        <v>14284</v>
      </c>
      <c r="B3093" s="4" t="s">
        <v>14285</v>
      </c>
      <c r="C3093" s="4" t="s">
        <v>14286</v>
      </c>
      <c r="D3093" s="4" t="s">
        <v>14287</v>
      </c>
      <c r="E3093" s="4" t="s">
        <v>14288</v>
      </c>
      <c r="F3093" s="5" t="str">
        <f>HYPERLINK("http://dx.doi.org/10.1016/j.drugpo.2019.02.006","http://dx.doi.org/10.1016/j.drugpo.2019.02.006")</f>
        <v>http://dx.doi.org/10.1016/j.drugpo.2019.02.006</v>
      </c>
      <c r="G3093" s="3"/>
      <c r="H3093" s="3"/>
      <c r="I3093" s="3"/>
      <c r="J3093" s="3"/>
      <c r="K3093" s="3"/>
      <c r="L3093" s="3"/>
      <c r="M3093" s="3"/>
      <c r="N3093" s="3"/>
      <c r="O3093" s="3"/>
      <c r="P3093" s="3"/>
      <c r="Q3093" s="3"/>
      <c r="R3093" s="3"/>
    </row>
    <row r="3094" ht="15.75" customHeight="1">
      <c r="A3094" s="6" t="s">
        <v>14289</v>
      </c>
      <c r="B3094" s="6" t="s">
        <v>14290</v>
      </c>
      <c r="C3094" s="6"/>
      <c r="D3094" s="6"/>
      <c r="E3094" s="6" t="s">
        <v>14291</v>
      </c>
      <c r="F3094" s="7" t="s">
        <v>14292</v>
      </c>
      <c r="G3094" s="8" t="s">
        <v>41</v>
      </c>
      <c r="H3094" s="6" t="s">
        <v>27</v>
      </c>
      <c r="I3094" s="6" t="s">
        <v>14293</v>
      </c>
      <c r="J3094" s="6" t="s">
        <v>545</v>
      </c>
      <c r="K3094" s="8">
        <v>2022.0</v>
      </c>
      <c r="L3094" s="7" t="s">
        <v>30</v>
      </c>
      <c r="M3094" s="6"/>
      <c r="N3094" s="3"/>
      <c r="O3094" s="3"/>
      <c r="P3094" s="3"/>
      <c r="Q3094" s="3"/>
      <c r="R3094" s="6"/>
    </row>
    <row r="3095" ht="15.75" customHeight="1">
      <c r="A3095" s="6" t="s">
        <v>14294</v>
      </c>
      <c r="B3095" s="6" t="s">
        <v>14295</v>
      </c>
      <c r="C3095" s="6"/>
      <c r="D3095" s="6"/>
      <c r="E3095" s="6" t="s">
        <v>14296</v>
      </c>
      <c r="F3095" s="7" t="s">
        <v>14297</v>
      </c>
      <c r="G3095" s="8" t="s">
        <v>108</v>
      </c>
      <c r="H3095" s="6" t="s">
        <v>27</v>
      </c>
      <c r="I3095" s="6" t="s">
        <v>14298</v>
      </c>
      <c r="J3095" s="6" t="s">
        <v>341</v>
      </c>
      <c r="K3095" s="8">
        <v>2020.0</v>
      </c>
      <c r="L3095" s="13" t="s">
        <v>30</v>
      </c>
      <c r="M3095" s="6"/>
      <c r="N3095" s="6"/>
      <c r="O3095" s="3"/>
      <c r="P3095" s="6"/>
      <c r="Q3095" s="6"/>
      <c r="R3095" s="3"/>
    </row>
    <row r="3096" ht="15.75" customHeight="1">
      <c r="A3096" s="6" t="s">
        <v>14299</v>
      </c>
      <c r="B3096" s="6" t="s">
        <v>14300</v>
      </c>
      <c r="C3096" s="6"/>
      <c r="D3096" s="6"/>
      <c r="E3096" s="6" t="s">
        <v>14301</v>
      </c>
      <c r="F3096" s="7" t="s">
        <v>14302</v>
      </c>
      <c r="G3096" s="8" t="s">
        <v>108</v>
      </c>
      <c r="H3096" s="6" t="s">
        <v>27</v>
      </c>
      <c r="I3096" s="6" t="s">
        <v>14303</v>
      </c>
      <c r="J3096" s="6" t="s">
        <v>29</v>
      </c>
      <c r="K3096" s="8">
        <v>2020.0</v>
      </c>
      <c r="L3096" s="13" t="s">
        <v>30</v>
      </c>
      <c r="M3096" s="6"/>
      <c r="N3096" s="6"/>
      <c r="O3096" s="6"/>
      <c r="P3096" s="6"/>
      <c r="Q3096" s="6"/>
      <c r="R3096" s="3"/>
    </row>
    <row r="3097" ht="15.75" customHeight="1">
      <c r="A3097" s="4" t="s">
        <v>14304</v>
      </c>
      <c r="B3097" s="4" t="s">
        <v>14305</v>
      </c>
      <c r="C3097" s="4" t="s">
        <v>14306</v>
      </c>
      <c r="D3097" s="3" t="s">
        <v>425</v>
      </c>
      <c r="E3097" s="4" t="s">
        <v>14307</v>
      </c>
      <c r="F3097" s="5" t="str">
        <f>HYPERLINK("http://dx.doi.org/10.1080/09540121.2021.1874272","http://dx.doi.org/10.1080/09540121.2021.1874272")</f>
        <v>http://dx.doi.org/10.1080/09540121.2021.1874272</v>
      </c>
      <c r="G3097" s="3"/>
      <c r="H3097" s="3"/>
      <c r="I3097" s="3"/>
      <c r="J3097" s="3"/>
      <c r="K3097" s="3"/>
      <c r="L3097" s="3"/>
      <c r="M3097" s="3"/>
      <c r="N3097" s="3"/>
      <c r="O3097" s="3"/>
      <c r="P3097" s="3"/>
      <c r="Q3097" s="3"/>
      <c r="R3097" s="3"/>
    </row>
    <row r="3098" ht="15.75" customHeight="1">
      <c r="A3098" s="6" t="s">
        <v>14308</v>
      </c>
      <c r="B3098" s="6" t="s">
        <v>14309</v>
      </c>
      <c r="C3098" s="6"/>
      <c r="D3098" s="6"/>
      <c r="E3098" s="6" t="s">
        <v>14310</v>
      </c>
      <c r="F3098" s="7" t="s">
        <v>14311</v>
      </c>
      <c r="G3098" s="8" t="s">
        <v>108</v>
      </c>
      <c r="H3098" s="6" t="s">
        <v>27</v>
      </c>
      <c r="I3098" s="6" t="s">
        <v>14312</v>
      </c>
      <c r="J3098" s="6" t="s">
        <v>341</v>
      </c>
      <c r="K3098" s="8">
        <v>2019.0</v>
      </c>
      <c r="L3098" s="7" t="s">
        <v>30</v>
      </c>
      <c r="M3098" s="6"/>
      <c r="N3098" s="6"/>
      <c r="O3098" s="3"/>
      <c r="P3098" s="6"/>
      <c r="Q3098" s="6"/>
      <c r="R3098" s="6"/>
    </row>
    <row r="3099" ht="15.75" customHeight="1">
      <c r="A3099" s="6" t="s">
        <v>14313</v>
      </c>
      <c r="B3099" s="6" t="s">
        <v>14314</v>
      </c>
      <c r="C3099" s="6"/>
      <c r="D3099" s="6"/>
      <c r="E3099" s="6" t="s">
        <v>14315</v>
      </c>
      <c r="F3099" s="7" t="s">
        <v>14316</v>
      </c>
      <c r="G3099" s="8" t="s">
        <v>108</v>
      </c>
      <c r="H3099" s="6" t="s">
        <v>27</v>
      </c>
      <c r="I3099" s="6" t="s">
        <v>14317</v>
      </c>
      <c r="J3099" s="6" t="s">
        <v>29</v>
      </c>
      <c r="K3099" s="8">
        <v>2013.0</v>
      </c>
      <c r="L3099" s="7" t="s">
        <v>30</v>
      </c>
      <c r="M3099" s="6"/>
      <c r="N3099" s="6"/>
      <c r="O3099" s="6"/>
      <c r="P3099" s="3"/>
      <c r="Q3099" s="3"/>
      <c r="R3099" s="3"/>
    </row>
    <row r="3100" ht="15.75" customHeight="1">
      <c r="A3100" s="4" t="s">
        <v>14318</v>
      </c>
      <c r="B3100" s="4" t="s">
        <v>14319</v>
      </c>
      <c r="C3100" s="4" t="s">
        <v>14320</v>
      </c>
      <c r="D3100" s="4" t="s">
        <v>14321</v>
      </c>
      <c r="E3100" s="4" t="s">
        <v>14322</v>
      </c>
      <c r="F3100" s="5" t="str">
        <f>HYPERLINK("http://dx.doi.org/10.1016/j.drugalcdep.2014.05.005","http://dx.doi.org/10.1016/j.drugalcdep.2014.05.005")</f>
        <v>http://dx.doi.org/10.1016/j.drugalcdep.2014.05.005</v>
      </c>
      <c r="G3100" s="3"/>
      <c r="H3100" s="3"/>
      <c r="I3100" s="3"/>
      <c r="J3100" s="3"/>
      <c r="K3100" s="3"/>
      <c r="L3100" s="3"/>
      <c r="M3100" s="3"/>
      <c r="N3100" s="3"/>
      <c r="O3100" s="3"/>
      <c r="P3100" s="3"/>
      <c r="Q3100" s="3"/>
      <c r="R3100" s="3"/>
    </row>
    <row r="3101" ht="15.75" customHeight="1">
      <c r="A3101" s="6" t="s">
        <v>14323</v>
      </c>
      <c r="B3101" s="6" t="s">
        <v>14324</v>
      </c>
      <c r="C3101" s="6"/>
      <c r="D3101" s="6"/>
      <c r="E3101" s="6" t="s">
        <v>14325</v>
      </c>
      <c r="F3101" s="7" t="s">
        <v>14326</v>
      </c>
      <c r="G3101" s="8" t="s">
        <v>108</v>
      </c>
      <c r="H3101" s="6" t="s">
        <v>27</v>
      </c>
      <c r="I3101" s="6" t="s">
        <v>14327</v>
      </c>
      <c r="J3101" s="6" t="s">
        <v>29</v>
      </c>
      <c r="K3101" s="8">
        <v>2013.0</v>
      </c>
      <c r="L3101" s="7" t="s">
        <v>30</v>
      </c>
      <c r="M3101" s="6"/>
      <c r="N3101" s="6"/>
      <c r="O3101" s="3"/>
      <c r="P3101" s="3"/>
      <c r="Q3101" s="3"/>
      <c r="R3101" s="3"/>
    </row>
    <row r="3102" ht="15.75" customHeight="1">
      <c r="A3102" s="6" t="s">
        <v>14328</v>
      </c>
      <c r="B3102" s="6" t="s">
        <v>14329</v>
      </c>
      <c r="C3102" s="6"/>
      <c r="D3102" s="6"/>
      <c r="E3102" s="6" t="s">
        <v>14330</v>
      </c>
      <c r="F3102" s="7" t="s">
        <v>14331</v>
      </c>
      <c r="G3102" s="8" t="s">
        <v>108</v>
      </c>
      <c r="H3102" s="6" t="s">
        <v>27</v>
      </c>
      <c r="I3102" s="6" t="s">
        <v>14332</v>
      </c>
      <c r="J3102" s="6" t="s">
        <v>29</v>
      </c>
      <c r="K3102" s="8">
        <v>2021.0</v>
      </c>
      <c r="L3102" s="7" t="s">
        <v>30</v>
      </c>
      <c r="M3102" s="14"/>
      <c r="N3102" s="6"/>
      <c r="O3102" s="6"/>
      <c r="P3102" s="6"/>
      <c r="Q3102" s="6"/>
      <c r="R3102" s="3"/>
    </row>
    <row r="3103" ht="15.75" customHeight="1">
      <c r="A3103" s="6" t="s">
        <v>14333</v>
      </c>
      <c r="B3103" s="6" t="s">
        <v>14334</v>
      </c>
      <c r="C3103" s="6"/>
      <c r="D3103" s="6"/>
      <c r="E3103" s="6" t="s">
        <v>14335</v>
      </c>
      <c r="F3103" s="7" t="s">
        <v>14336</v>
      </c>
      <c r="G3103" s="8" t="s">
        <v>108</v>
      </c>
      <c r="H3103" s="6" t="s">
        <v>27</v>
      </c>
      <c r="I3103" s="6" t="s">
        <v>14337</v>
      </c>
      <c r="J3103" s="6" t="s">
        <v>3061</v>
      </c>
      <c r="K3103" s="8">
        <v>2017.0</v>
      </c>
      <c r="L3103" s="7" t="s">
        <v>30</v>
      </c>
      <c r="M3103" s="6"/>
      <c r="N3103" s="3"/>
      <c r="O3103" s="6"/>
      <c r="P3103" s="3"/>
      <c r="Q3103" s="6"/>
      <c r="R3103" s="6"/>
    </row>
    <row r="3104" ht="15.75" customHeight="1">
      <c r="A3104" s="4" t="s">
        <v>14338</v>
      </c>
      <c r="B3104" s="4" t="s">
        <v>14339</v>
      </c>
      <c r="C3104" s="3"/>
      <c r="D3104" s="3"/>
      <c r="E3104" s="4" t="s">
        <v>14340</v>
      </c>
      <c r="F3104" s="9" t="s">
        <v>14341</v>
      </c>
      <c r="G3104" s="4" t="s">
        <v>26</v>
      </c>
      <c r="H3104" s="4" t="s">
        <v>261</v>
      </c>
      <c r="I3104" s="4" t="s">
        <v>610</v>
      </c>
      <c r="J3104" s="4" t="s">
        <v>341</v>
      </c>
      <c r="K3104" s="10">
        <v>2022.0</v>
      </c>
      <c r="L3104" s="3"/>
      <c r="M3104" s="4" t="s">
        <v>8</v>
      </c>
      <c r="N3104" s="3"/>
      <c r="O3104" s="3"/>
      <c r="P3104" s="4" t="s">
        <v>8</v>
      </c>
      <c r="Q3104" s="4" t="s">
        <v>611</v>
      </c>
      <c r="R3104" s="3"/>
    </row>
    <row r="3105" ht="15.75" customHeight="1">
      <c r="A3105" s="6" t="s">
        <v>14342</v>
      </c>
      <c r="B3105" s="6" t="s">
        <v>14343</v>
      </c>
      <c r="C3105" s="6"/>
      <c r="D3105" s="6"/>
      <c r="E3105" s="6" t="s">
        <v>14344</v>
      </c>
      <c r="F3105" s="7" t="s">
        <v>14345</v>
      </c>
      <c r="G3105" s="8" t="s">
        <v>108</v>
      </c>
      <c r="H3105" s="6" t="s">
        <v>27</v>
      </c>
      <c r="I3105" s="6" t="s">
        <v>14346</v>
      </c>
      <c r="J3105" s="6" t="s">
        <v>29</v>
      </c>
      <c r="K3105" s="8">
        <v>2023.0</v>
      </c>
      <c r="L3105" s="7" t="s">
        <v>30</v>
      </c>
      <c r="M3105" s="6"/>
      <c r="N3105" s="3"/>
      <c r="O3105" s="6"/>
      <c r="P3105" s="6"/>
      <c r="Q3105" s="3"/>
      <c r="R3105" s="6"/>
    </row>
    <row r="3106" ht="15.75" customHeight="1">
      <c r="A3106" s="6" t="s">
        <v>14347</v>
      </c>
      <c r="B3106" s="6" t="s">
        <v>14348</v>
      </c>
      <c r="C3106" s="6"/>
      <c r="D3106" s="6"/>
      <c r="E3106" s="6" t="s">
        <v>14349</v>
      </c>
      <c r="F3106" s="3"/>
      <c r="G3106" s="8" t="s">
        <v>108</v>
      </c>
      <c r="H3106" s="6" t="s">
        <v>27</v>
      </c>
      <c r="I3106" s="6" t="s">
        <v>14350</v>
      </c>
      <c r="J3106" s="6" t="s">
        <v>149</v>
      </c>
      <c r="K3106" s="8">
        <v>2019.0</v>
      </c>
      <c r="L3106" s="7" t="s">
        <v>30</v>
      </c>
      <c r="M3106" s="6"/>
      <c r="N3106" s="3"/>
      <c r="O3106" s="3"/>
      <c r="P3106" s="6"/>
      <c r="Q3106" s="3"/>
      <c r="R3106" s="6"/>
    </row>
    <row r="3107" ht="15.75" customHeight="1">
      <c r="A3107" s="6" t="s">
        <v>14351</v>
      </c>
      <c r="B3107" s="6" t="s">
        <v>14352</v>
      </c>
      <c r="C3107" s="6"/>
      <c r="D3107" s="6"/>
      <c r="E3107" s="6" t="s">
        <v>14353</v>
      </c>
      <c r="F3107" s="7" t="s">
        <v>9500</v>
      </c>
      <c r="G3107" s="8" t="s">
        <v>108</v>
      </c>
      <c r="H3107" s="6" t="s">
        <v>27</v>
      </c>
      <c r="I3107" s="6" t="s">
        <v>14354</v>
      </c>
      <c r="J3107" s="6" t="s">
        <v>149</v>
      </c>
      <c r="K3107" s="8">
        <v>2017.0</v>
      </c>
      <c r="L3107" s="7" t="s">
        <v>30</v>
      </c>
      <c r="M3107" s="3"/>
      <c r="N3107" s="3"/>
      <c r="O3107" s="3"/>
      <c r="P3107" s="3"/>
      <c r="Q3107" s="3"/>
      <c r="R3107" s="3"/>
    </row>
    <row r="3108" ht="15.75" customHeight="1">
      <c r="A3108" s="4" t="s">
        <v>14355</v>
      </c>
      <c r="B3108" s="4" t="s">
        <v>14356</v>
      </c>
      <c r="C3108" s="3"/>
      <c r="D3108" s="3"/>
      <c r="E3108" s="4" t="s">
        <v>33</v>
      </c>
      <c r="F3108" s="9" t="str">
        <f>"https://doi.org/"&amp;M3108</f>
        <v>https://doi.org/10.1001/jamapsychiatry.2021.2332</v>
      </c>
      <c r="G3108" s="10" t="s">
        <v>48</v>
      </c>
      <c r="H3108" s="10" t="s">
        <v>35</v>
      </c>
      <c r="I3108" s="4" t="s">
        <v>14357</v>
      </c>
      <c r="J3108" s="4" t="s">
        <v>33</v>
      </c>
      <c r="K3108" s="10">
        <v>2021.0</v>
      </c>
      <c r="L3108" s="3" t="s">
        <v>33</v>
      </c>
      <c r="M3108" s="4" t="s">
        <v>14358</v>
      </c>
      <c r="N3108" s="3"/>
      <c r="O3108" s="3"/>
      <c r="P3108" s="3"/>
      <c r="Q3108" s="3"/>
      <c r="R3108" s="3"/>
    </row>
    <row r="3109" ht="15.75" customHeight="1">
      <c r="A3109" s="6" t="s">
        <v>14359</v>
      </c>
      <c r="B3109" s="6" t="s">
        <v>14360</v>
      </c>
      <c r="C3109" s="6"/>
      <c r="D3109" s="6"/>
      <c r="E3109" s="6" t="s">
        <v>14361</v>
      </c>
      <c r="F3109" s="7" t="s">
        <v>14362</v>
      </c>
      <c r="G3109" s="8" t="s">
        <v>108</v>
      </c>
      <c r="H3109" s="6" t="s">
        <v>27</v>
      </c>
      <c r="I3109" s="6" t="s">
        <v>14363</v>
      </c>
      <c r="J3109" s="3"/>
      <c r="K3109" s="8">
        <v>2018.0</v>
      </c>
      <c r="L3109" s="13" t="s">
        <v>30</v>
      </c>
      <c r="M3109" s="3"/>
      <c r="N3109" s="3"/>
      <c r="O3109" s="6"/>
      <c r="P3109" s="6"/>
      <c r="Q3109" s="6"/>
      <c r="R3109" s="6"/>
    </row>
    <row r="3110" ht="15.75" customHeight="1">
      <c r="A3110" s="6" t="s">
        <v>14364</v>
      </c>
      <c r="B3110" s="6" t="s">
        <v>14365</v>
      </c>
      <c r="C3110" s="6"/>
      <c r="D3110" s="6"/>
      <c r="E3110" s="6" t="s">
        <v>14366</v>
      </c>
      <c r="F3110" s="7" t="s">
        <v>14367</v>
      </c>
      <c r="G3110" s="8" t="s">
        <v>108</v>
      </c>
      <c r="H3110" s="6" t="s">
        <v>27</v>
      </c>
      <c r="I3110" s="6" t="s">
        <v>14368</v>
      </c>
      <c r="J3110" s="6" t="s">
        <v>341</v>
      </c>
      <c r="K3110" s="8">
        <v>2023.0</v>
      </c>
      <c r="L3110" s="7" t="s">
        <v>30</v>
      </c>
      <c r="M3110" s="3"/>
      <c r="N3110" s="6"/>
      <c r="O3110" s="6"/>
      <c r="P3110" s="3"/>
      <c r="Q3110" s="3"/>
      <c r="R3110" s="3"/>
    </row>
    <row r="3111" ht="15.75" customHeight="1">
      <c r="A3111" s="6" t="s">
        <v>14369</v>
      </c>
      <c r="B3111" s="6" t="s">
        <v>14370</v>
      </c>
      <c r="C3111" s="6"/>
      <c r="D3111" s="6"/>
      <c r="E3111" s="6" t="s">
        <v>14371</v>
      </c>
      <c r="F3111" s="7" t="s">
        <v>14372</v>
      </c>
      <c r="G3111" s="8" t="s">
        <v>108</v>
      </c>
      <c r="H3111" s="6" t="s">
        <v>27</v>
      </c>
      <c r="I3111" s="6" t="s">
        <v>14373</v>
      </c>
      <c r="J3111" s="3"/>
      <c r="K3111" s="8">
        <v>2018.0</v>
      </c>
      <c r="L3111" s="7" t="s">
        <v>30</v>
      </c>
      <c r="M3111" s="3"/>
      <c r="N3111" s="3"/>
      <c r="O3111" s="6"/>
      <c r="P3111" s="6"/>
      <c r="Q3111" s="6"/>
      <c r="R3111" s="6"/>
    </row>
    <row r="3112" ht="15.75" customHeight="1">
      <c r="A3112" s="6" t="s">
        <v>14374</v>
      </c>
      <c r="B3112" s="6" t="s">
        <v>14375</v>
      </c>
      <c r="C3112" s="6"/>
      <c r="D3112" s="6"/>
      <c r="E3112" s="6" t="s">
        <v>14376</v>
      </c>
      <c r="F3112" s="7" t="s">
        <v>14377</v>
      </c>
      <c r="G3112" s="8" t="s">
        <v>108</v>
      </c>
      <c r="H3112" s="6" t="s">
        <v>27</v>
      </c>
      <c r="I3112" s="6" t="s">
        <v>14378</v>
      </c>
      <c r="J3112" s="6" t="s">
        <v>341</v>
      </c>
      <c r="K3112" s="8">
        <v>2022.0</v>
      </c>
      <c r="L3112" s="7" t="s">
        <v>30</v>
      </c>
      <c r="M3112" s="6"/>
      <c r="N3112" s="6"/>
      <c r="O3112" s="6"/>
      <c r="P3112" s="3"/>
      <c r="Q3112" s="6"/>
      <c r="R3112" s="6"/>
    </row>
    <row r="3113" ht="15.75" customHeight="1">
      <c r="A3113" s="6" t="s">
        <v>14379</v>
      </c>
      <c r="B3113" s="6" t="s">
        <v>14380</v>
      </c>
      <c r="C3113" s="6"/>
      <c r="D3113" s="6"/>
      <c r="E3113" s="6" t="s">
        <v>14381</v>
      </c>
      <c r="F3113" s="7" t="s">
        <v>14382</v>
      </c>
      <c r="G3113" s="8" t="s">
        <v>108</v>
      </c>
      <c r="H3113" s="6" t="s">
        <v>27</v>
      </c>
      <c r="I3113" s="6" t="s">
        <v>14383</v>
      </c>
      <c r="J3113" s="6" t="s">
        <v>149</v>
      </c>
      <c r="K3113" s="8">
        <v>2023.0</v>
      </c>
      <c r="L3113" s="7" t="s">
        <v>30</v>
      </c>
      <c r="M3113" s="3"/>
      <c r="N3113" s="3"/>
      <c r="O3113" s="3"/>
      <c r="P3113" s="3"/>
      <c r="Q3113" s="3"/>
      <c r="R3113" s="3"/>
    </row>
    <row r="3114" ht="15.75" customHeight="1">
      <c r="A3114" s="4" t="s">
        <v>14384</v>
      </c>
      <c r="B3114" s="4" t="s">
        <v>14385</v>
      </c>
      <c r="C3114" s="3"/>
      <c r="D3114" s="3"/>
      <c r="E3114" s="4" t="s">
        <v>33</v>
      </c>
      <c r="F3114" s="9" t="str">
        <f>"https://doi.org/"&amp;M3114</f>
        <v>https://doi.org/10.1016/j.addbeh.2013.10.018</v>
      </c>
      <c r="G3114" s="10" t="s">
        <v>83</v>
      </c>
      <c r="H3114" s="10" t="s">
        <v>35</v>
      </c>
      <c r="I3114" s="4" t="s">
        <v>4217</v>
      </c>
      <c r="J3114" s="10" t="s">
        <v>33</v>
      </c>
      <c r="K3114" s="10">
        <v>2014.0</v>
      </c>
      <c r="L3114" s="3"/>
      <c r="M3114" s="4" t="s">
        <v>14386</v>
      </c>
      <c r="N3114" s="3"/>
      <c r="O3114" s="3"/>
      <c r="P3114" s="3"/>
      <c r="Q3114" s="3"/>
      <c r="R3114" s="3"/>
    </row>
    <row r="3115" ht="15.75" customHeight="1">
      <c r="A3115" s="6" t="s">
        <v>14387</v>
      </c>
      <c r="B3115" s="6" t="s">
        <v>14388</v>
      </c>
      <c r="C3115" s="6"/>
      <c r="D3115" s="6"/>
      <c r="E3115" s="17" t="s">
        <v>14389</v>
      </c>
      <c r="F3115" s="7" t="s">
        <v>5522</v>
      </c>
      <c r="G3115" s="8" t="s">
        <v>108</v>
      </c>
      <c r="H3115" s="6" t="s">
        <v>27</v>
      </c>
      <c r="I3115" s="6" t="s">
        <v>14390</v>
      </c>
      <c r="J3115" s="6"/>
      <c r="K3115" s="8">
        <v>2012.0</v>
      </c>
      <c r="L3115" s="7" t="s">
        <v>30</v>
      </c>
      <c r="M3115" s="3"/>
      <c r="N3115" s="3"/>
      <c r="O3115" s="3"/>
      <c r="P3115" s="3"/>
      <c r="Q3115" s="3"/>
      <c r="R3115" s="3"/>
    </row>
    <row r="3116" ht="15.75" customHeight="1">
      <c r="A3116" s="6" t="s">
        <v>14391</v>
      </c>
      <c r="B3116" s="6" t="s">
        <v>14392</v>
      </c>
      <c r="C3116" s="6"/>
      <c r="D3116" s="6"/>
      <c r="E3116" s="6" t="s">
        <v>14393</v>
      </c>
      <c r="F3116" s="7" t="s">
        <v>14394</v>
      </c>
      <c r="G3116" s="8" t="s">
        <v>108</v>
      </c>
      <c r="H3116" s="6" t="s">
        <v>27</v>
      </c>
      <c r="I3116" s="6" t="s">
        <v>14395</v>
      </c>
      <c r="J3116" s="6" t="s">
        <v>149</v>
      </c>
      <c r="K3116" s="8">
        <v>2021.0</v>
      </c>
      <c r="L3116" s="7" t="s">
        <v>30</v>
      </c>
      <c r="M3116" s="14"/>
      <c r="N3116" s="3"/>
      <c r="O3116" s="6"/>
      <c r="P3116" s="6"/>
      <c r="Q3116" s="3"/>
      <c r="R3116" s="3"/>
    </row>
    <row r="3117" ht="15.75" customHeight="1">
      <c r="A3117" s="6" t="s">
        <v>14396</v>
      </c>
      <c r="B3117" s="6" t="s">
        <v>14397</v>
      </c>
      <c r="C3117" s="6"/>
      <c r="D3117" s="6"/>
      <c r="E3117" s="6" t="s">
        <v>14398</v>
      </c>
      <c r="F3117" s="7" t="s">
        <v>14399</v>
      </c>
      <c r="G3117" s="8" t="s">
        <v>108</v>
      </c>
      <c r="H3117" s="6" t="s">
        <v>27</v>
      </c>
      <c r="I3117" s="6" t="s">
        <v>14400</v>
      </c>
      <c r="J3117" s="6" t="s">
        <v>341</v>
      </c>
      <c r="K3117" s="8">
        <v>2023.0</v>
      </c>
      <c r="L3117" s="7" t="s">
        <v>30</v>
      </c>
      <c r="M3117" s="3"/>
      <c r="N3117" s="6"/>
      <c r="O3117" s="6"/>
      <c r="P3117" s="3"/>
      <c r="Q3117" s="3"/>
      <c r="R3117" s="3"/>
    </row>
    <row r="3118" ht="15.75" customHeight="1">
      <c r="A3118" s="6" t="s">
        <v>14401</v>
      </c>
      <c r="B3118" s="6" t="s">
        <v>14402</v>
      </c>
      <c r="C3118" s="6"/>
      <c r="D3118" s="6"/>
      <c r="E3118" s="6" t="s">
        <v>14403</v>
      </c>
      <c r="F3118" s="7" t="s">
        <v>14404</v>
      </c>
      <c r="G3118" s="8" t="s">
        <v>108</v>
      </c>
      <c r="H3118" s="6" t="s">
        <v>27</v>
      </c>
      <c r="I3118" s="6" t="s">
        <v>14405</v>
      </c>
      <c r="J3118" s="6" t="s">
        <v>29</v>
      </c>
      <c r="K3118" s="8">
        <v>2015.0</v>
      </c>
      <c r="L3118" s="7" t="s">
        <v>30</v>
      </c>
      <c r="M3118" s="3"/>
      <c r="N3118" s="6"/>
      <c r="O3118" s="6"/>
      <c r="P3118" s="6"/>
      <c r="Q3118" s="3"/>
      <c r="R3118" s="6"/>
    </row>
    <row r="3119" ht="15.75" customHeight="1">
      <c r="A3119" s="6" t="s">
        <v>14406</v>
      </c>
      <c r="B3119" s="6" t="s">
        <v>14407</v>
      </c>
      <c r="C3119" s="6"/>
      <c r="D3119" s="6"/>
      <c r="E3119" s="6" t="s">
        <v>14408</v>
      </c>
      <c r="F3119" s="7" t="s">
        <v>14409</v>
      </c>
      <c r="G3119" s="8" t="s">
        <v>108</v>
      </c>
      <c r="H3119" s="6" t="s">
        <v>27</v>
      </c>
      <c r="I3119" s="6" t="s">
        <v>14410</v>
      </c>
      <c r="J3119" s="6" t="s">
        <v>29</v>
      </c>
      <c r="K3119" s="8">
        <v>2014.0</v>
      </c>
      <c r="L3119" s="7" t="s">
        <v>30</v>
      </c>
      <c r="M3119" s="6"/>
      <c r="N3119" s="6"/>
      <c r="O3119" s="6"/>
      <c r="P3119" s="6"/>
      <c r="Q3119" s="3"/>
      <c r="R3119" s="3"/>
    </row>
    <row r="3120" ht="15.75" customHeight="1">
      <c r="A3120" s="6" t="s">
        <v>14411</v>
      </c>
      <c r="B3120" s="6" t="s">
        <v>14412</v>
      </c>
      <c r="C3120" s="6"/>
      <c r="D3120" s="6"/>
      <c r="E3120" s="6" t="s">
        <v>14413</v>
      </c>
      <c r="F3120" s="7" t="s">
        <v>14414</v>
      </c>
      <c r="G3120" s="8" t="s">
        <v>108</v>
      </c>
      <c r="H3120" s="6" t="s">
        <v>27</v>
      </c>
      <c r="I3120" s="6" t="s">
        <v>14415</v>
      </c>
      <c r="J3120" s="3"/>
      <c r="K3120" s="8">
        <v>2018.0</v>
      </c>
      <c r="L3120" s="13" t="s">
        <v>30</v>
      </c>
      <c r="M3120" s="6"/>
      <c r="N3120" s="6"/>
      <c r="O3120" s="6"/>
      <c r="P3120" s="3"/>
      <c r="Q3120" s="6"/>
      <c r="R3120" s="6"/>
    </row>
    <row r="3121" ht="15.75" customHeight="1">
      <c r="A3121" s="4" t="s">
        <v>14416</v>
      </c>
      <c r="B3121" s="4" t="s">
        <v>14417</v>
      </c>
      <c r="C3121" s="3"/>
      <c r="D3121" s="3"/>
      <c r="E3121" s="4" t="s">
        <v>14418</v>
      </c>
      <c r="F3121" s="9" t="s">
        <v>14419</v>
      </c>
      <c r="G3121" s="4" t="s">
        <v>41</v>
      </c>
      <c r="H3121" s="4" t="s">
        <v>261</v>
      </c>
      <c r="I3121" s="4" t="s">
        <v>9993</v>
      </c>
      <c r="J3121" s="4" t="s">
        <v>1793</v>
      </c>
      <c r="K3121" s="10">
        <v>2006.0</v>
      </c>
      <c r="L3121" s="3"/>
      <c r="M3121" s="4" t="s">
        <v>263</v>
      </c>
      <c r="N3121" s="3"/>
      <c r="O3121" s="3"/>
      <c r="P3121" s="4" t="s">
        <v>8</v>
      </c>
      <c r="Q3121" s="18" t="s">
        <v>9994</v>
      </c>
      <c r="R3121" s="3"/>
    </row>
    <row r="3122" ht="15.75" customHeight="1">
      <c r="A3122" s="4" t="s">
        <v>14420</v>
      </c>
      <c r="B3122" s="4" t="s">
        <v>14421</v>
      </c>
      <c r="C3122" s="3"/>
      <c r="D3122" s="3"/>
      <c r="E3122" s="4" t="s">
        <v>14422</v>
      </c>
      <c r="F3122" s="9" t="s">
        <v>14423</v>
      </c>
      <c r="G3122" s="4" t="s">
        <v>41</v>
      </c>
      <c r="H3122" s="4" t="s">
        <v>261</v>
      </c>
      <c r="I3122" s="4" t="s">
        <v>987</v>
      </c>
      <c r="J3122" s="4" t="s">
        <v>488</v>
      </c>
      <c r="K3122" s="10">
        <v>2016.0</v>
      </c>
      <c r="L3122" s="3"/>
      <c r="M3122" s="4" t="s">
        <v>263</v>
      </c>
      <c r="N3122" s="3"/>
      <c r="O3122" s="3"/>
      <c r="P3122" s="4" t="s">
        <v>8</v>
      </c>
      <c r="Q3122" s="18" t="s">
        <v>489</v>
      </c>
      <c r="R3122" s="3"/>
    </row>
    <row r="3123" ht="15.75" customHeight="1">
      <c r="A3123" s="6" t="s">
        <v>14424</v>
      </c>
      <c r="B3123" s="6" t="s">
        <v>14425</v>
      </c>
      <c r="C3123" s="6"/>
      <c r="D3123" s="6"/>
      <c r="E3123" s="6" t="s">
        <v>14426</v>
      </c>
      <c r="F3123" s="7" t="s">
        <v>14427</v>
      </c>
      <c r="G3123" s="8" t="s">
        <v>214</v>
      </c>
      <c r="H3123" s="6" t="s">
        <v>27</v>
      </c>
      <c r="I3123" s="6" t="s">
        <v>14428</v>
      </c>
      <c r="J3123" s="6" t="s">
        <v>341</v>
      </c>
      <c r="K3123" s="8">
        <v>2023.0</v>
      </c>
      <c r="L3123" s="7" t="s">
        <v>30</v>
      </c>
      <c r="M3123" s="3"/>
      <c r="N3123" s="3"/>
      <c r="O3123" s="3"/>
      <c r="P3123" s="3"/>
      <c r="Q3123" s="3"/>
      <c r="R3123" s="3"/>
    </row>
    <row r="3124" ht="15.75" customHeight="1">
      <c r="A3124" s="4" t="s">
        <v>14429</v>
      </c>
      <c r="B3124" s="4" t="s">
        <v>14430</v>
      </c>
      <c r="C3124" s="4" t="s">
        <v>14431</v>
      </c>
      <c r="D3124" s="4" t="s">
        <v>14432</v>
      </c>
      <c r="E3124" s="4" t="s">
        <v>14433</v>
      </c>
      <c r="F3124" s="5" t="str">
        <f>HYPERLINK("http://dx.doi.org/10.1016/j.drugalcdep.2013.08.031","http://dx.doi.org/10.1016/j.drugalcdep.2013.08.031")</f>
        <v>http://dx.doi.org/10.1016/j.drugalcdep.2013.08.031</v>
      </c>
      <c r="G3124" s="3"/>
      <c r="H3124" s="3"/>
      <c r="I3124" s="3"/>
      <c r="J3124" s="3"/>
      <c r="K3124" s="3"/>
      <c r="L3124" s="3"/>
      <c r="M3124" s="3"/>
      <c r="N3124" s="3"/>
      <c r="O3124" s="3"/>
      <c r="P3124" s="3"/>
      <c r="Q3124" s="3"/>
      <c r="R3124" s="3"/>
    </row>
    <row r="3125" ht="15.75" customHeight="1">
      <c r="A3125" s="4" t="s">
        <v>14434</v>
      </c>
      <c r="B3125" s="4" t="s">
        <v>14435</v>
      </c>
      <c r="C3125" s="3"/>
      <c r="D3125" s="3"/>
      <c r="E3125" s="10" t="s">
        <v>33</v>
      </c>
      <c r="F3125" s="9" t="str">
        <f>"https://doi.org/"&amp;M3125</f>
        <v>https://doi.org/10.1016/j.jsat.2011.11.002</v>
      </c>
      <c r="G3125" s="10" t="s">
        <v>41</v>
      </c>
      <c r="H3125" s="10" t="s">
        <v>35</v>
      </c>
      <c r="I3125" s="4" t="s">
        <v>2426</v>
      </c>
      <c r="J3125" s="10" t="s">
        <v>33</v>
      </c>
      <c r="K3125" s="10">
        <v>2012.0</v>
      </c>
      <c r="L3125" s="4" t="s">
        <v>33</v>
      </c>
      <c r="M3125" s="4" t="s">
        <v>14436</v>
      </c>
      <c r="N3125" s="26"/>
      <c r="O3125" s="3"/>
      <c r="P3125" s="3"/>
      <c r="Q3125" s="12"/>
      <c r="R3125" s="3"/>
    </row>
    <row r="3126" ht="15.75" customHeight="1">
      <c r="A3126" s="6" t="s">
        <v>14437</v>
      </c>
      <c r="B3126" s="6" t="s">
        <v>14438</v>
      </c>
      <c r="C3126" s="6"/>
      <c r="D3126" s="6"/>
      <c r="E3126" s="6" t="s">
        <v>14439</v>
      </c>
      <c r="F3126" s="7" t="s">
        <v>14440</v>
      </c>
      <c r="G3126" s="8" t="s">
        <v>108</v>
      </c>
      <c r="H3126" s="6" t="s">
        <v>27</v>
      </c>
      <c r="I3126" s="6" t="s">
        <v>14441</v>
      </c>
      <c r="J3126" s="6" t="s">
        <v>341</v>
      </c>
      <c r="K3126" s="8">
        <v>2006.0</v>
      </c>
      <c r="L3126" s="7" t="s">
        <v>30</v>
      </c>
      <c r="M3126" s="6"/>
      <c r="N3126" s="3"/>
      <c r="O3126" s="3"/>
      <c r="P3126" s="3"/>
      <c r="Q3126" s="3"/>
      <c r="R3126" s="3"/>
    </row>
    <row r="3127" ht="15.75" customHeight="1">
      <c r="A3127" s="6" t="s">
        <v>14442</v>
      </c>
      <c r="B3127" s="6" t="s">
        <v>14443</v>
      </c>
      <c r="C3127" s="6"/>
      <c r="D3127" s="6"/>
      <c r="E3127" s="6" t="s">
        <v>14444</v>
      </c>
      <c r="F3127" s="7" t="s">
        <v>14445</v>
      </c>
      <c r="G3127" s="8" t="s">
        <v>108</v>
      </c>
      <c r="H3127" s="6" t="s">
        <v>27</v>
      </c>
      <c r="I3127" s="6" t="s">
        <v>14446</v>
      </c>
      <c r="J3127" s="6" t="s">
        <v>341</v>
      </c>
      <c r="K3127" s="8">
        <v>2020.0</v>
      </c>
      <c r="L3127" s="7" t="s">
        <v>30</v>
      </c>
      <c r="M3127" s="6"/>
      <c r="N3127" s="6"/>
      <c r="O3127" s="3"/>
      <c r="P3127" s="6"/>
      <c r="Q3127" s="6"/>
      <c r="R3127" s="6"/>
    </row>
    <row r="3128" ht="15.75" customHeight="1">
      <c r="A3128" s="6" t="s">
        <v>14447</v>
      </c>
      <c r="B3128" s="6" t="s">
        <v>14448</v>
      </c>
      <c r="C3128" s="6"/>
      <c r="D3128" s="6"/>
      <c r="E3128" s="6" t="s">
        <v>14449</v>
      </c>
      <c r="F3128" s="7" t="s">
        <v>14450</v>
      </c>
      <c r="G3128" s="8" t="s">
        <v>108</v>
      </c>
      <c r="H3128" s="6" t="s">
        <v>27</v>
      </c>
      <c r="I3128" s="6" t="s">
        <v>14451</v>
      </c>
      <c r="J3128" s="6" t="s">
        <v>149</v>
      </c>
      <c r="K3128" s="8">
        <v>2021.0</v>
      </c>
      <c r="L3128" s="7" t="s">
        <v>30</v>
      </c>
      <c r="M3128" s="6"/>
      <c r="N3128" s="6"/>
      <c r="O3128" s="6"/>
      <c r="P3128" s="6"/>
      <c r="Q3128" s="6"/>
      <c r="R3128" s="6"/>
    </row>
    <row r="3129" ht="15.75" customHeight="1">
      <c r="A3129" s="6" t="s">
        <v>14452</v>
      </c>
      <c r="B3129" s="6" t="s">
        <v>14453</v>
      </c>
      <c r="C3129" s="6"/>
      <c r="D3129" s="6"/>
      <c r="E3129" s="6" t="s">
        <v>14454</v>
      </c>
      <c r="F3129" s="7" t="s">
        <v>14455</v>
      </c>
      <c r="G3129" s="8" t="s">
        <v>108</v>
      </c>
      <c r="H3129" s="6" t="s">
        <v>27</v>
      </c>
      <c r="I3129" s="6" t="s">
        <v>14456</v>
      </c>
      <c r="J3129" s="6" t="s">
        <v>149</v>
      </c>
      <c r="K3129" s="8">
        <v>2021.0</v>
      </c>
      <c r="L3129" s="13" t="s">
        <v>30</v>
      </c>
      <c r="M3129" s="6"/>
      <c r="N3129" s="6"/>
      <c r="O3129" s="6"/>
      <c r="P3129" s="6"/>
      <c r="Q3129" s="3"/>
      <c r="R3129" s="6"/>
    </row>
    <row r="3130" ht="15.75" customHeight="1">
      <c r="A3130" s="6" t="s">
        <v>14457</v>
      </c>
      <c r="B3130" s="6" t="s">
        <v>14458</v>
      </c>
      <c r="C3130" s="6"/>
      <c r="D3130" s="6"/>
      <c r="E3130" s="6" t="s">
        <v>14459</v>
      </c>
      <c r="F3130" s="7" t="s">
        <v>14460</v>
      </c>
      <c r="G3130" s="8" t="s">
        <v>48</v>
      </c>
      <c r="H3130" s="6" t="s">
        <v>27</v>
      </c>
      <c r="I3130" s="6" t="s">
        <v>14461</v>
      </c>
      <c r="J3130" s="3"/>
      <c r="K3130" s="8">
        <v>2007.0</v>
      </c>
      <c r="L3130" s="7" t="s">
        <v>30</v>
      </c>
      <c r="M3130" s="3"/>
      <c r="N3130" s="6"/>
      <c r="O3130" s="6"/>
      <c r="P3130" s="6"/>
      <c r="Q3130" s="6"/>
      <c r="R3130" s="6"/>
    </row>
    <row r="3131" ht="15.75" customHeight="1">
      <c r="A3131" s="6" t="s">
        <v>14462</v>
      </c>
      <c r="B3131" s="6" t="s">
        <v>14463</v>
      </c>
      <c r="C3131" s="6"/>
      <c r="D3131" s="6"/>
      <c r="E3131" s="6" t="s">
        <v>14464</v>
      </c>
      <c r="F3131" s="7" t="s">
        <v>14465</v>
      </c>
      <c r="G3131" s="8" t="s">
        <v>108</v>
      </c>
      <c r="H3131" s="6" t="s">
        <v>27</v>
      </c>
      <c r="I3131" s="6" t="s">
        <v>14466</v>
      </c>
      <c r="J3131" s="6" t="s">
        <v>231</v>
      </c>
      <c r="K3131" s="8">
        <v>2023.0</v>
      </c>
      <c r="L3131" s="7" t="s">
        <v>30</v>
      </c>
      <c r="M3131" s="3"/>
      <c r="N3131" s="6"/>
      <c r="O3131" s="3"/>
      <c r="P3131" s="6"/>
      <c r="Q3131" s="6"/>
      <c r="R3131" s="6"/>
    </row>
    <row r="3132" ht="15.75" customHeight="1">
      <c r="A3132" s="6" t="s">
        <v>14467</v>
      </c>
      <c r="B3132" s="6" t="s">
        <v>14468</v>
      </c>
      <c r="C3132" s="6"/>
      <c r="D3132" s="6"/>
      <c r="E3132" s="6" t="s">
        <v>14469</v>
      </c>
      <c r="F3132" s="7" t="s">
        <v>14470</v>
      </c>
      <c r="G3132" s="8" t="s">
        <v>48</v>
      </c>
      <c r="H3132" s="6" t="s">
        <v>27</v>
      </c>
      <c r="I3132" s="6" t="s">
        <v>14471</v>
      </c>
      <c r="J3132" s="6"/>
      <c r="K3132" s="8">
        <v>2011.0</v>
      </c>
      <c r="L3132" s="7" t="s">
        <v>30</v>
      </c>
      <c r="M3132" s="6"/>
      <c r="N3132" s="6"/>
      <c r="O3132" s="6"/>
      <c r="P3132" s="6"/>
      <c r="Q3132" s="6"/>
      <c r="R3132" s="6"/>
    </row>
    <row r="3133" ht="15.75" customHeight="1">
      <c r="A3133" s="6" t="s">
        <v>14472</v>
      </c>
      <c r="B3133" s="6" t="s">
        <v>14473</v>
      </c>
      <c r="C3133" s="6"/>
      <c r="D3133" s="6"/>
      <c r="E3133" s="6" t="s">
        <v>14474</v>
      </c>
      <c r="F3133" s="7" t="s">
        <v>14475</v>
      </c>
      <c r="G3133" s="8" t="s">
        <v>108</v>
      </c>
      <c r="H3133" s="6" t="s">
        <v>27</v>
      </c>
      <c r="I3133" s="6" t="s">
        <v>14476</v>
      </c>
      <c r="J3133" s="3"/>
      <c r="K3133" s="8">
        <v>2023.0</v>
      </c>
      <c r="L3133" s="21" t="s">
        <v>30</v>
      </c>
      <c r="M3133" s="6"/>
      <c r="N3133" s="3"/>
      <c r="O3133" s="6"/>
      <c r="P3133" s="3"/>
      <c r="Q3133" s="6"/>
      <c r="R3133" s="3"/>
    </row>
    <row r="3134" ht="15.75" customHeight="1">
      <c r="A3134" s="4" t="s">
        <v>14477</v>
      </c>
      <c r="B3134" s="4" t="s">
        <v>14478</v>
      </c>
      <c r="C3134" s="3"/>
      <c r="D3134" s="3"/>
      <c r="E3134" s="4" t="s">
        <v>14479</v>
      </c>
      <c r="F3134" s="3"/>
      <c r="G3134" s="4" t="s">
        <v>41</v>
      </c>
      <c r="H3134" s="4" t="s">
        <v>261</v>
      </c>
      <c r="I3134" s="3"/>
      <c r="J3134" s="4" t="s">
        <v>295</v>
      </c>
      <c r="K3134" s="10">
        <v>2017.0</v>
      </c>
      <c r="L3134" s="3"/>
      <c r="M3134" s="4" t="s">
        <v>586</v>
      </c>
      <c r="N3134" s="3"/>
      <c r="O3134" s="3"/>
      <c r="P3134" s="4" t="s">
        <v>587</v>
      </c>
      <c r="Q3134" s="18" t="s">
        <v>588</v>
      </c>
      <c r="R3134" s="3"/>
    </row>
    <row r="3135" ht="15.75" customHeight="1">
      <c r="A3135" s="4" t="s">
        <v>14480</v>
      </c>
      <c r="B3135" s="4" t="s">
        <v>14481</v>
      </c>
      <c r="C3135" s="3"/>
      <c r="D3135" s="3"/>
      <c r="E3135" s="4" t="s">
        <v>14482</v>
      </c>
      <c r="F3135" s="9" t="s">
        <v>14483</v>
      </c>
      <c r="G3135" s="4" t="s">
        <v>41</v>
      </c>
      <c r="H3135" s="4" t="s">
        <v>261</v>
      </c>
      <c r="I3135" s="4" t="s">
        <v>14484</v>
      </c>
      <c r="J3135" s="4" t="s">
        <v>341</v>
      </c>
      <c r="K3135" s="10">
        <v>2007.0</v>
      </c>
      <c r="L3135" s="3"/>
      <c r="M3135" s="4" t="s">
        <v>263</v>
      </c>
      <c r="N3135" s="3"/>
      <c r="O3135" s="3"/>
      <c r="P3135" s="4" t="s">
        <v>8</v>
      </c>
      <c r="Q3135" s="18" t="s">
        <v>577</v>
      </c>
      <c r="R3135" s="3"/>
    </row>
    <row r="3136" ht="15.75" customHeight="1">
      <c r="A3136" s="4" t="s">
        <v>14485</v>
      </c>
      <c r="B3136" s="4" t="s">
        <v>14486</v>
      </c>
      <c r="C3136" s="3"/>
      <c r="D3136" s="3"/>
      <c r="E3136" s="4" t="s">
        <v>14487</v>
      </c>
      <c r="F3136" s="9" t="s">
        <v>14488</v>
      </c>
      <c r="G3136" s="4" t="s">
        <v>41</v>
      </c>
      <c r="H3136" s="4" t="s">
        <v>261</v>
      </c>
      <c r="I3136" s="4" t="s">
        <v>370</v>
      </c>
      <c r="J3136" s="4" t="s">
        <v>341</v>
      </c>
      <c r="K3136" s="10">
        <v>2005.0</v>
      </c>
      <c r="L3136" s="3"/>
      <c r="M3136" s="4" t="s">
        <v>263</v>
      </c>
      <c r="N3136" s="3"/>
      <c r="O3136" s="3"/>
      <c r="P3136" s="4" t="s">
        <v>8</v>
      </c>
      <c r="Q3136" s="18" t="s">
        <v>577</v>
      </c>
      <c r="R3136" s="3"/>
    </row>
    <row r="3137" ht="15.75" customHeight="1">
      <c r="A3137" s="6" t="s">
        <v>14489</v>
      </c>
      <c r="B3137" s="6" t="s">
        <v>14490</v>
      </c>
      <c r="C3137" s="6"/>
      <c r="D3137" s="6"/>
      <c r="E3137" s="6" t="s">
        <v>14491</v>
      </c>
      <c r="F3137" s="7" t="s">
        <v>14492</v>
      </c>
      <c r="G3137" s="8" t="s">
        <v>108</v>
      </c>
      <c r="H3137" s="6" t="s">
        <v>27</v>
      </c>
      <c r="I3137" s="6" t="s">
        <v>14493</v>
      </c>
      <c r="J3137" s="6" t="s">
        <v>29</v>
      </c>
      <c r="K3137" s="8">
        <v>2015.0</v>
      </c>
      <c r="L3137" s="7" t="s">
        <v>30</v>
      </c>
      <c r="M3137" s="6"/>
      <c r="N3137" s="6"/>
      <c r="O3137" s="6"/>
      <c r="P3137" s="6"/>
      <c r="Q3137" s="3"/>
      <c r="R3137" s="3"/>
    </row>
    <row r="3138" ht="15.75" customHeight="1">
      <c r="A3138" s="6" t="s">
        <v>14494</v>
      </c>
      <c r="B3138" s="6" t="s">
        <v>14495</v>
      </c>
      <c r="C3138" s="6"/>
      <c r="D3138" s="6"/>
      <c r="E3138" s="6" t="s">
        <v>14496</v>
      </c>
      <c r="F3138" s="7" t="s">
        <v>14497</v>
      </c>
      <c r="G3138" s="8" t="s">
        <v>108</v>
      </c>
      <c r="H3138" s="6" t="s">
        <v>27</v>
      </c>
      <c r="I3138" s="6" t="s">
        <v>14498</v>
      </c>
      <c r="J3138" s="6"/>
      <c r="K3138" s="8">
        <v>2007.0</v>
      </c>
      <c r="L3138" s="7" t="s">
        <v>30</v>
      </c>
      <c r="M3138" s="3"/>
      <c r="N3138" s="3"/>
      <c r="O3138" s="3"/>
      <c r="P3138" s="3"/>
      <c r="Q3138" s="3"/>
      <c r="R3138" s="3"/>
    </row>
    <row r="3139" ht="15.75" customHeight="1">
      <c r="A3139" s="6" t="s">
        <v>14499</v>
      </c>
      <c r="B3139" s="6" t="s">
        <v>14500</v>
      </c>
      <c r="C3139" s="6"/>
      <c r="D3139" s="6"/>
      <c r="E3139" s="6" t="s">
        <v>14501</v>
      </c>
      <c r="F3139" s="7" t="s">
        <v>14502</v>
      </c>
      <c r="G3139" s="8" t="s">
        <v>214</v>
      </c>
      <c r="H3139" s="6" t="s">
        <v>27</v>
      </c>
      <c r="I3139" s="6" t="s">
        <v>14503</v>
      </c>
      <c r="J3139" s="3"/>
      <c r="K3139" s="8">
        <v>2013.0</v>
      </c>
      <c r="L3139" s="7" t="s">
        <v>30</v>
      </c>
      <c r="M3139" s="3"/>
      <c r="N3139" s="3"/>
      <c r="O3139" s="3"/>
      <c r="P3139" s="3"/>
      <c r="Q3139" s="3"/>
      <c r="R3139" s="3"/>
    </row>
    <row r="3140" ht="15.75" customHeight="1">
      <c r="A3140" s="6" t="s">
        <v>14504</v>
      </c>
      <c r="B3140" s="6" t="s">
        <v>14505</v>
      </c>
      <c r="C3140" s="6"/>
      <c r="D3140" s="6"/>
      <c r="E3140" s="6" t="s">
        <v>14506</v>
      </c>
      <c r="F3140" s="7" t="s">
        <v>8357</v>
      </c>
      <c r="G3140" s="8" t="s">
        <v>108</v>
      </c>
      <c r="H3140" s="6" t="s">
        <v>27</v>
      </c>
      <c r="I3140" s="6" t="s">
        <v>14507</v>
      </c>
      <c r="J3140" s="6" t="s">
        <v>149</v>
      </c>
      <c r="K3140" s="8">
        <v>2017.0</v>
      </c>
      <c r="L3140" s="7" t="s">
        <v>30</v>
      </c>
      <c r="M3140" s="3"/>
      <c r="N3140" s="3"/>
      <c r="O3140" s="3"/>
      <c r="P3140" s="3"/>
      <c r="Q3140" s="3"/>
      <c r="R3140" s="3"/>
    </row>
    <row r="3141" ht="15.75" customHeight="1">
      <c r="A3141" s="6" t="s">
        <v>14508</v>
      </c>
      <c r="B3141" s="6" t="s">
        <v>14509</v>
      </c>
      <c r="C3141" s="6"/>
      <c r="D3141" s="6"/>
      <c r="E3141" s="6" t="s">
        <v>14510</v>
      </c>
      <c r="F3141" s="7" t="s">
        <v>14511</v>
      </c>
      <c r="G3141" s="8" t="s">
        <v>108</v>
      </c>
      <c r="H3141" s="6" t="s">
        <v>27</v>
      </c>
      <c r="I3141" s="6" t="s">
        <v>14512</v>
      </c>
      <c r="J3141" s="3"/>
      <c r="K3141" s="8">
        <v>2015.0</v>
      </c>
      <c r="L3141" s="7" t="s">
        <v>30</v>
      </c>
      <c r="M3141" s="6"/>
      <c r="N3141" s="6"/>
      <c r="O3141" s="3"/>
      <c r="P3141" s="3"/>
      <c r="Q3141" s="3"/>
      <c r="R3141" s="3"/>
    </row>
    <row r="3142" ht="15.75" customHeight="1">
      <c r="A3142" s="6" t="s">
        <v>14513</v>
      </c>
      <c r="B3142" s="6" t="s">
        <v>14514</v>
      </c>
      <c r="C3142" s="6"/>
      <c r="D3142" s="6"/>
      <c r="E3142" s="6" t="s">
        <v>14515</v>
      </c>
      <c r="F3142" s="7" t="s">
        <v>14511</v>
      </c>
      <c r="G3142" s="8" t="s">
        <v>108</v>
      </c>
      <c r="H3142" s="6" t="s">
        <v>27</v>
      </c>
      <c r="I3142" s="6" t="s">
        <v>14516</v>
      </c>
      <c r="J3142" s="3"/>
      <c r="K3142" s="8">
        <v>2015.0</v>
      </c>
      <c r="L3142" s="7" t="s">
        <v>30</v>
      </c>
      <c r="M3142" s="6"/>
      <c r="N3142" s="6"/>
      <c r="O3142" s="3"/>
      <c r="P3142" s="3"/>
      <c r="Q3142" s="3"/>
      <c r="R3142" s="3"/>
    </row>
    <row r="3143" ht="15.75" customHeight="1">
      <c r="A3143" s="6" t="s">
        <v>14517</v>
      </c>
      <c r="B3143" s="6" t="s">
        <v>14518</v>
      </c>
      <c r="C3143" s="6"/>
      <c r="D3143" s="6"/>
      <c r="E3143" s="6" t="s">
        <v>14519</v>
      </c>
      <c r="F3143" s="7" t="s">
        <v>14520</v>
      </c>
      <c r="G3143" s="8" t="s">
        <v>41</v>
      </c>
      <c r="H3143" s="6" t="s">
        <v>27</v>
      </c>
      <c r="I3143" s="6" t="s">
        <v>14521</v>
      </c>
      <c r="J3143" s="6" t="s">
        <v>29</v>
      </c>
      <c r="K3143" s="8">
        <v>2016.0</v>
      </c>
      <c r="L3143" s="7" t="s">
        <v>30</v>
      </c>
      <c r="M3143" s="6"/>
      <c r="N3143" s="3"/>
      <c r="O3143" s="3"/>
      <c r="P3143" s="3"/>
      <c r="Q3143" s="3"/>
      <c r="R3143" s="6"/>
    </row>
    <row r="3144" ht="15.75" customHeight="1">
      <c r="A3144" s="6" t="s">
        <v>12022</v>
      </c>
      <c r="B3144" s="6" t="s">
        <v>14522</v>
      </c>
      <c r="C3144" s="6"/>
      <c r="D3144" s="6"/>
      <c r="E3144" s="6" t="s">
        <v>14523</v>
      </c>
      <c r="F3144" s="7" t="s">
        <v>12025</v>
      </c>
      <c r="G3144" s="8" t="s">
        <v>108</v>
      </c>
      <c r="H3144" s="6" t="s">
        <v>27</v>
      </c>
      <c r="I3144" s="6" t="s">
        <v>14524</v>
      </c>
      <c r="J3144" s="6" t="s">
        <v>149</v>
      </c>
      <c r="K3144" s="8">
        <v>2018.0</v>
      </c>
      <c r="L3144" s="7" t="s">
        <v>30</v>
      </c>
      <c r="M3144" s="3"/>
      <c r="N3144" s="3"/>
      <c r="O3144" s="3"/>
      <c r="P3144" s="3"/>
      <c r="Q3144" s="3"/>
      <c r="R3144" s="3"/>
    </row>
    <row r="3145" ht="15.75" customHeight="1">
      <c r="A3145" s="4" t="s">
        <v>14525</v>
      </c>
      <c r="B3145" s="4" t="s">
        <v>14526</v>
      </c>
      <c r="C3145" s="3"/>
      <c r="D3145" s="3"/>
      <c r="E3145" s="4" t="s">
        <v>14527</v>
      </c>
      <c r="F3145" s="9" t="s">
        <v>14528</v>
      </c>
      <c r="G3145" s="4" t="s">
        <v>41</v>
      </c>
      <c r="H3145" s="4" t="s">
        <v>261</v>
      </c>
      <c r="I3145" s="4" t="s">
        <v>987</v>
      </c>
      <c r="J3145" s="4" t="s">
        <v>488</v>
      </c>
      <c r="K3145" s="10">
        <v>2011.0</v>
      </c>
      <c r="L3145" s="3"/>
      <c r="M3145" s="4" t="s">
        <v>263</v>
      </c>
      <c r="N3145" s="3"/>
      <c r="O3145" s="3"/>
      <c r="P3145" s="4" t="s">
        <v>8</v>
      </c>
      <c r="Q3145" s="18" t="s">
        <v>489</v>
      </c>
      <c r="R3145" s="3"/>
    </row>
    <row r="3146" ht="15.75" customHeight="1">
      <c r="A3146" s="6" t="s">
        <v>14529</v>
      </c>
      <c r="B3146" s="6" t="s">
        <v>14530</v>
      </c>
      <c r="C3146" s="6"/>
      <c r="D3146" s="6"/>
      <c r="E3146" s="6" t="s">
        <v>14531</v>
      </c>
      <c r="F3146" s="7" t="s">
        <v>14532</v>
      </c>
      <c r="G3146" s="8" t="s">
        <v>41</v>
      </c>
      <c r="H3146" s="6" t="s">
        <v>27</v>
      </c>
      <c r="I3146" s="6" t="s">
        <v>14533</v>
      </c>
      <c r="J3146" s="6" t="s">
        <v>29</v>
      </c>
      <c r="K3146" s="8">
        <v>2020.0</v>
      </c>
      <c r="L3146" s="7" t="s">
        <v>30</v>
      </c>
      <c r="M3146" s="6"/>
      <c r="N3146" s="3"/>
      <c r="O3146" s="3"/>
      <c r="P3146" s="3"/>
      <c r="Q3146" s="3"/>
      <c r="R3146" s="6"/>
    </row>
    <row r="3147" ht="15.75" customHeight="1">
      <c r="A3147" s="4" t="s">
        <v>14534</v>
      </c>
      <c r="B3147" s="4" t="s">
        <v>14535</v>
      </c>
      <c r="C3147" s="3"/>
      <c r="D3147" s="3"/>
      <c r="E3147" s="4" t="s">
        <v>14536</v>
      </c>
      <c r="F3147" s="9" t="s">
        <v>14537</v>
      </c>
      <c r="G3147" s="4" t="s">
        <v>41</v>
      </c>
      <c r="H3147" s="4" t="s">
        <v>261</v>
      </c>
      <c r="I3147" s="4" t="s">
        <v>14538</v>
      </c>
      <c r="J3147" s="4" t="s">
        <v>295</v>
      </c>
      <c r="K3147" s="10">
        <v>2010.0</v>
      </c>
      <c r="L3147" s="3"/>
      <c r="M3147" s="4" t="s">
        <v>263</v>
      </c>
      <c r="N3147" s="3"/>
      <c r="O3147" s="3"/>
      <c r="P3147" s="4" t="s">
        <v>8</v>
      </c>
      <c r="Q3147" s="18" t="s">
        <v>1319</v>
      </c>
      <c r="R3147" s="3"/>
    </row>
    <row r="3148" ht="15.75" customHeight="1">
      <c r="A3148" s="6" t="s">
        <v>14539</v>
      </c>
      <c r="B3148" s="6" t="s">
        <v>14540</v>
      </c>
      <c r="C3148" s="6"/>
      <c r="D3148" s="6"/>
      <c r="E3148" s="17" t="s">
        <v>14541</v>
      </c>
      <c r="F3148" s="7" t="s">
        <v>14542</v>
      </c>
      <c r="G3148" s="8" t="s">
        <v>108</v>
      </c>
      <c r="H3148" s="6" t="s">
        <v>27</v>
      </c>
      <c r="I3148" s="6" t="s">
        <v>14543</v>
      </c>
      <c r="J3148" s="3"/>
      <c r="K3148" s="8">
        <v>2012.0</v>
      </c>
      <c r="L3148" s="7" t="s">
        <v>30</v>
      </c>
      <c r="M3148" s="6"/>
      <c r="N3148" s="6"/>
      <c r="O3148" s="6"/>
      <c r="P3148" s="6"/>
      <c r="Q3148" s="6"/>
      <c r="R3148" s="6"/>
    </row>
    <row r="3149" ht="15.75" customHeight="1">
      <c r="A3149" s="6" t="s">
        <v>14544</v>
      </c>
      <c r="B3149" s="6" t="s">
        <v>14545</v>
      </c>
      <c r="C3149" s="6"/>
      <c r="D3149" s="6"/>
      <c r="E3149" s="6" t="s">
        <v>14546</v>
      </c>
      <c r="F3149" s="7" t="s">
        <v>14547</v>
      </c>
      <c r="G3149" s="8" t="s">
        <v>108</v>
      </c>
      <c r="H3149" s="6" t="s">
        <v>27</v>
      </c>
      <c r="I3149" s="6" t="s">
        <v>14548</v>
      </c>
      <c r="J3149" s="6"/>
      <c r="K3149" s="8">
        <v>2009.0</v>
      </c>
      <c r="L3149" s="7" t="s">
        <v>30</v>
      </c>
      <c r="M3149" s="3"/>
      <c r="N3149" s="6"/>
      <c r="O3149" s="3"/>
      <c r="P3149" s="3"/>
      <c r="Q3149" s="3"/>
      <c r="R3149" s="3"/>
    </row>
    <row r="3150" ht="15.75" customHeight="1">
      <c r="A3150" s="6" t="s">
        <v>14549</v>
      </c>
      <c r="B3150" s="6" t="s">
        <v>14550</v>
      </c>
      <c r="C3150" s="6"/>
      <c r="D3150" s="6"/>
      <c r="E3150" s="6" t="s">
        <v>14551</v>
      </c>
      <c r="F3150" s="7" t="s">
        <v>14552</v>
      </c>
      <c r="G3150" s="8" t="s">
        <v>48</v>
      </c>
      <c r="H3150" s="6" t="s">
        <v>27</v>
      </c>
      <c r="I3150" s="6" t="s">
        <v>14553</v>
      </c>
      <c r="J3150" s="6"/>
      <c r="K3150" s="8">
        <v>2014.0</v>
      </c>
      <c r="L3150" s="7" t="s">
        <v>30</v>
      </c>
      <c r="M3150" s="6"/>
      <c r="N3150" s="6"/>
      <c r="O3150" s="6"/>
      <c r="P3150" s="6"/>
      <c r="Q3150" s="6"/>
      <c r="R3150" s="6"/>
    </row>
    <row r="3151" ht="15.75" customHeight="1">
      <c r="A3151" s="6" t="s">
        <v>14554</v>
      </c>
      <c r="B3151" s="6" t="s">
        <v>14555</v>
      </c>
      <c r="C3151" s="6"/>
      <c r="D3151" s="6"/>
      <c r="E3151" s="6" t="s">
        <v>14556</v>
      </c>
      <c r="F3151" s="3"/>
      <c r="G3151" s="8" t="s">
        <v>108</v>
      </c>
      <c r="H3151" s="6" t="s">
        <v>27</v>
      </c>
      <c r="I3151" s="6" t="s">
        <v>14557</v>
      </c>
      <c r="J3151" s="6" t="s">
        <v>29</v>
      </c>
      <c r="K3151" s="8">
        <v>1992.0</v>
      </c>
      <c r="L3151" s="7" t="s">
        <v>30</v>
      </c>
      <c r="M3151" s="3"/>
      <c r="N3151" s="3"/>
      <c r="O3151" s="3"/>
      <c r="P3151" s="3"/>
      <c r="Q3151" s="3"/>
      <c r="R3151" s="3"/>
    </row>
    <row r="3152" ht="15.75" customHeight="1">
      <c r="A3152" s="6" t="s">
        <v>14558</v>
      </c>
      <c r="B3152" s="6" t="s">
        <v>14559</v>
      </c>
      <c r="C3152" s="6"/>
      <c r="D3152" s="6"/>
      <c r="E3152" s="6" t="s">
        <v>14560</v>
      </c>
      <c r="F3152" s="7" t="s">
        <v>14561</v>
      </c>
      <c r="G3152" s="8" t="s">
        <v>108</v>
      </c>
      <c r="H3152" s="6" t="s">
        <v>27</v>
      </c>
      <c r="I3152" s="6" t="s">
        <v>14562</v>
      </c>
      <c r="J3152" s="3"/>
      <c r="K3152" s="8">
        <v>2015.0</v>
      </c>
      <c r="L3152" s="7" t="s">
        <v>30</v>
      </c>
      <c r="M3152" s="6"/>
      <c r="N3152" s="6"/>
      <c r="O3152" s="3"/>
      <c r="P3152" s="3"/>
      <c r="Q3152" s="3"/>
      <c r="R3152" s="3"/>
    </row>
    <row r="3153" ht="15.75" customHeight="1">
      <c r="A3153" s="6" t="s">
        <v>14563</v>
      </c>
      <c r="B3153" s="6" t="s">
        <v>14564</v>
      </c>
      <c r="C3153" s="6"/>
      <c r="D3153" s="6"/>
      <c r="E3153" s="6" t="s">
        <v>14565</v>
      </c>
      <c r="F3153" s="7" t="s">
        <v>14566</v>
      </c>
      <c r="G3153" s="8" t="s">
        <v>108</v>
      </c>
      <c r="H3153" s="6" t="s">
        <v>27</v>
      </c>
      <c r="I3153" s="6" t="s">
        <v>14567</v>
      </c>
      <c r="J3153" s="6" t="s">
        <v>438</v>
      </c>
      <c r="K3153" s="8">
        <v>2014.0</v>
      </c>
      <c r="L3153" s="7" t="s">
        <v>30</v>
      </c>
      <c r="M3153" s="6"/>
      <c r="N3153" s="6"/>
      <c r="O3153" s="3"/>
      <c r="P3153" s="3"/>
      <c r="Q3153" s="3"/>
      <c r="R3153" s="3"/>
    </row>
    <row r="3154" ht="15.75" customHeight="1">
      <c r="A3154" s="6" t="s">
        <v>14568</v>
      </c>
      <c r="B3154" s="6" t="s">
        <v>14569</v>
      </c>
      <c r="C3154" s="6"/>
      <c r="D3154" s="6"/>
      <c r="E3154" s="6" t="s">
        <v>14570</v>
      </c>
      <c r="F3154" s="7" t="s">
        <v>1578</v>
      </c>
      <c r="G3154" s="8" t="s">
        <v>41</v>
      </c>
      <c r="H3154" s="6" t="s">
        <v>27</v>
      </c>
      <c r="I3154" s="6" t="s">
        <v>14571</v>
      </c>
      <c r="J3154" s="3"/>
      <c r="K3154" s="8">
        <v>2016.0</v>
      </c>
      <c r="L3154" s="7" t="s">
        <v>30</v>
      </c>
      <c r="M3154" s="6"/>
      <c r="N3154" s="6"/>
      <c r="O3154" s="6"/>
      <c r="P3154" s="6"/>
      <c r="Q3154" s="6"/>
      <c r="R3154" s="6"/>
    </row>
    <row r="3155" ht="15.75" customHeight="1">
      <c r="A3155" s="6" t="s">
        <v>14572</v>
      </c>
      <c r="B3155" s="6" t="s">
        <v>14573</v>
      </c>
      <c r="C3155" s="6"/>
      <c r="D3155" s="6"/>
      <c r="E3155" s="6" t="s">
        <v>14574</v>
      </c>
      <c r="F3155" s="7" t="s">
        <v>14575</v>
      </c>
      <c r="G3155" s="8" t="s">
        <v>108</v>
      </c>
      <c r="H3155" s="6" t="s">
        <v>27</v>
      </c>
      <c r="I3155" s="6" t="s">
        <v>14576</v>
      </c>
      <c r="J3155" s="6" t="s">
        <v>29</v>
      </c>
      <c r="K3155" s="8">
        <v>2014.0</v>
      </c>
      <c r="L3155" s="7" t="s">
        <v>30</v>
      </c>
      <c r="M3155" s="6"/>
      <c r="N3155" s="3"/>
      <c r="O3155" s="6"/>
      <c r="P3155" s="3"/>
      <c r="Q3155" s="3"/>
      <c r="R3155" s="3"/>
    </row>
    <row r="3156" ht="15.75" customHeight="1">
      <c r="A3156" s="6" t="s">
        <v>14577</v>
      </c>
      <c r="B3156" s="6" t="s">
        <v>14578</v>
      </c>
      <c r="C3156" s="6"/>
      <c r="D3156" s="6"/>
      <c r="E3156" s="6" t="s">
        <v>14579</v>
      </c>
      <c r="F3156" s="7" t="s">
        <v>14580</v>
      </c>
      <c r="G3156" s="8" t="s">
        <v>108</v>
      </c>
      <c r="H3156" s="6" t="s">
        <v>27</v>
      </c>
      <c r="I3156" s="6" t="s">
        <v>14581</v>
      </c>
      <c r="J3156" s="3"/>
      <c r="K3156" s="8">
        <v>2010.0</v>
      </c>
      <c r="L3156" s="7" t="s">
        <v>30</v>
      </c>
      <c r="M3156" s="3"/>
      <c r="N3156" s="3"/>
      <c r="O3156" s="6"/>
      <c r="P3156" s="6"/>
      <c r="Q3156" s="6"/>
      <c r="R3156" s="6"/>
    </row>
    <row r="3157" ht="15.75" customHeight="1">
      <c r="A3157" s="4" t="s">
        <v>14582</v>
      </c>
      <c r="B3157" s="4" t="s">
        <v>14583</v>
      </c>
      <c r="C3157" s="3"/>
      <c r="D3157" s="3"/>
      <c r="E3157" s="4" t="s">
        <v>14584</v>
      </c>
      <c r="F3157" s="9" t="s">
        <v>14585</v>
      </c>
      <c r="G3157" s="4" t="s">
        <v>260</v>
      </c>
      <c r="H3157" s="4" t="s">
        <v>261</v>
      </c>
      <c r="I3157" s="4" t="s">
        <v>1084</v>
      </c>
      <c r="J3157" s="4" t="s">
        <v>295</v>
      </c>
      <c r="K3157" s="10">
        <v>1986.0</v>
      </c>
      <c r="L3157" s="3"/>
      <c r="M3157" s="4" t="s">
        <v>263</v>
      </c>
      <c r="N3157" s="3"/>
      <c r="O3157" s="3"/>
      <c r="P3157" s="4" t="s">
        <v>8</v>
      </c>
      <c r="Q3157" s="4" t="s">
        <v>1085</v>
      </c>
      <c r="R3157" s="3"/>
    </row>
    <row r="3158" ht="15.75" customHeight="1">
      <c r="A3158" s="6" t="s">
        <v>12083</v>
      </c>
      <c r="B3158" s="6" t="s">
        <v>14586</v>
      </c>
      <c r="C3158" s="6"/>
      <c r="D3158" s="6"/>
      <c r="E3158" s="6" t="s">
        <v>14587</v>
      </c>
      <c r="F3158" s="7" t="s">
        <v>14588</v>
      </c>
      <c r="G3158" s="8" t="s">
        <v>108</v>
      </c>
      <c r="H3158" s="6" t="s">
        <v>27</v>
      </c>
      <c r="I3158" s="6" t="s">
        <v>14589</v>
      </c>
      <c r="J3158" s="6"/>
      <c r="K3158" s="8">
        <v>2012.0</v>
      </c>
      <c r="L3158" s="7" t="s">
        <v>30</v>
      </c>
      <c r="M3158" s="3"/>
      <c r="N3158" s="3"/>
      <c r="O3158" s="3"/>
      <c r="P3158" s="3"/>
      <c r="Q3158" s="3"/>
      <c r="R3158" s="3"/>
    </row>
    <row r="3159" ht="15.75" customHeight="1">
      <c r="A3159" s="4" t="s">
        <v>14590</v>
      </c>
      <c r="B3159" s="4" t="s">
        <v>14591</v>
      </c>
      <c r="C3159" s="3"/>
      <c r="D3159" s="3"/>
      <c r="E3159" s="4" t="s">
        <v>14592</v>
      </c>
      <c r="F3159" s="9" t="s">
        <v>14593</v>
      </c>
      <c r="G3159" s="4" t="s">
        <v>260</v>
      </c>
      <c r="H3159" s="4" t="s">
        <v>261</v>
      </c>
      <c r="I3159" s="4" t="s">
        <v>387</v>
      </c>
      <c r="J3159" s="4" t="s">
        <v>149</v>
      </c>
      <c r="K3159" s="10">
        <v>2015.0</v>
      </c>
      <c r="L3159" s="3"/>
      <c r="M3159" s="4" t="s">
        <v>263</v>
      </c>
      <c r="N3159" s="3"/>
      <c r="O3159" s="3"/>
      <c r="P3159" s="4" t="s">
        <v>8</v>
      </c>
      <c r="Q3159" s="4" t="s">
        <v>264</v>
      </c>
      <c r="R3159" s="3"/>
    </row>
    <row r="3160" ht="15.75" customHeight="1">
      <c r="A3160" s="6" t="s">
        <v>14594</v>
      </c>
      <c r="B3160" s="6" t="s">
        <v>14595</v>
      </c>
      <c r="C3160" s="6"/>
      <c r="D3160" s="6"/>
      <c r="E3160" s="6" t="s">
        <v>14596</v>
      </c>
      <c r="F3160" s="7" t="s">
        <v>14597</v>
      </c>
      <c r="G3160" s="8" t="s">
        <v>108</v>
      </c>
      <c r="H3160" s="6" t="s">
        <v>27</v>
      </c>
      <c r="I3160" s="6" t="s">
        <v>14598</v>
      </c>
      <c r="J3160" s="6" t="s">
        <v>29</v>
      </c>
      <c r="K3160" s="8">
        <v>2023.0</v>
      </c>
      <c r="L3160" s="7" t="s">
        <v>30</v>
      </c>
      <c r="M3160" s="6"/>
      <c r="N3160" s="6"/>
      <c r="O3160" s="3"/>
      <c r="P3160" s="3"/>
      <c r="Q3160" s="6"/>
      <c r="R3160" s="6"/>
    </row>
    <row r="3161" ht="15.75" customHeight="1">
      <c r="A3161" s="6" t="s">
        <v>14599</v>
      </c>
      <c r="B3161" s="6" t="s">
        <v>14600</v>
      </c>
      <c r="C3161" s="6"/>
      <c r="D3161" s="6"/>
      <c r="E3161" s="6" t="s">
        <v>14601</v>
      </c>
      <c r="F3161" s="7" t="s">
        <v>7064</v>
      </c>
      <c r="G3161" s="8" t="s">
        <v>48</v>
      </c>
      <c r="H3161" s="6" t="s">
        <v>27</v>
      </c>
      <c r="I3161" s="6" t="s">
        <v>14602</v>
      </c>
      <c r="J3161" s="6" t="s">
        <v>29</v>
      </c>
      <c r="K3161" s="8">
        <v>2019.0</v>
      </c>
      <c r="L3161" s="7" t="s">
        <v>30</v>
      </c>
      <c r="M3161" s="15"/>
      <c r="N3161" s="6"/>
      <c r="O3161" s="6"/>
      <c r="P3161" s="6"/>
      <c r="Q3161" s="3"/>
      <c r="R3161" s="6"/>
    </row>
    <row r="3162" ht="15.75" customHeight="1">
      <c r="A3162" s="6" t="s">
        <v>14603</v>
      </c>
      <c r="B3162" s="6" t="s">
        <v>14604</v>
      </c>
      <c r="C3162" s="6"/>
      <c r="D3162" s="6"/>
      <c r="E3162" s="6" t="s">
        <v>14605</v>
      </c>
      <c r="F3162" s="7" t="s">
        <v>14606</v>
      </c>
      <c r="G3162" s="8" t="s">
        <v>108</v>
      </c>
      <c r="H3162" s="6" t="s">
        <v>27</v>
      </c>
      <c r="I3162" s="6" t="s">
        <v>14607</v>
      </c>
      <c r="J3162" s="6" t="s">
        <v>341</v>
      </c>
      <c r="K3162" s="8">
        <v>2020.0</v>
      </c>
      <c r="L3162" s="7" t="s">
        <v>30</v>
      </c>
      <c r="M3162" s="6"/>
      <c r="N3162" s="6"/>
      <c r="O3162" s="3"/>
      <c r="P3162" s="6"/>
      <c r="Q3162" s="6"/>
      <c r="R3162" s="3"/>
    </row>
    <row r="3163" ht="15.75" customHeight="1">
      <c r="A3163" s="6" t="s">
        <v>14608</v>
      </c>
      <c r="B3163" s="6" t="s">
        <v>14609</v>
      </c>
      <c r="C3163" s="6"/>
      <c r="D3163" s="6"/>
      <c r="E3163" s="6" t="s">
        <v>14610</v>
      </c>
      <c r="F3163" s="7" t="s">
        <v>14611</v>
      </c>
      <c r="G3163" s="8" t="s">
        <v>108</v>
      </c>
      <c r="H3163" s="6" t="s">
        <v>27</v>
      </c>
      <c r="I3163" s="6" t="s">
        <v>14612</v>
      </c>
      <c r="J3163" s="3"/>
      <c r="K3163" s="8">
        <v>2022.0</v>
      </c>
      <c r="L3163" s="21" t="s">
        <v>30</v>
      </c>
      <c r="M3163" s="3"/>
      <c r="N3163" s="6"/>
      <c r="O3163" s="3"/>
      <c r="P3163" s="3"/>
      <c r="Q3163" s="3"/>
      <c r="R3163" s="3"/>
    </row>
    <row r="3164" ht="15.75" customHeight="1">
      <c r="A3164" s="6" t="s">
        <v>14613</v>
      </c>
      <c r="B3164" s="6" t="s">
        <v>14614</v>
      </c>
      <c r="C3164" s="6"/>
      <c r="D3164" s="6"/>
      <c r="E3164" s="6" t="s">
        <v>14615</v>
      </c>
      <c r="F3164" s="7" t="s">
        <v>14616</v>
      </c>
      <c r="G3164" s="8" t="s">
        <v>48</v>
      </c>
      <c r="H3164" s="6" t="s">
        <v>27</v>
      </c>
      <c r="I3164" s="6" t="s">
        <v>14617</v>
      </c>
      <c r="J3164" s="6"/>
      <c r="K3164" s="8">
        <v>2010.0</v>
      </c>
      <c r="L3164" s="7" t="s">
        <v>30</v>
      </c>
      <c r="M3164" s="6"/>
      <c r="N3164" s="6"/>
      <c r="O3164" s="6"/>
      <c r="P3164" s="6"/>
      <c r="Q3164" s="6"/>
      <c r="R3164" s="6"/>
    </row>
    <row r="3165" ht="15.75" customHeight="1">
      <c r="A3165" s="6" t="s">
        <v>14618</v>
      </c>
      <c r="B3165" s="6" t="s">
        <v>14619</v>
      </c>
      <c r="C3165" s="6"/>
      <c r="D3165" s="6"/>
      <c r="E3165" s="6" t="s">
        <v>14620</v>
      </c>
      <c r="F3165" s="7" t="s">
        <v>14621</v>
      </c>
      <c r="G3165" s="8" t="s">
        <v>48</v>
      </c>
      <c r="H3165" s="6" t="s">
        <v>27</v>
      </c>
      <c r="I3165" s="6" t="s">
        <v>14622</v>
      </c>
      <c r="J3165" s="3"/>
      <c r="K3165" s="8">
        <v>1999.0</v>
      </c>
      <c r="L3165" s="7" t="s">
        <v>30</v>
      </c>
      <c r="M3165" s="3"/>
      <c r="N3165" s="6"/>
      <c r="O3165" s="6"/>
      <c r="P3165" s="3"/>
      <c r="Q3165" s="6"/>
      <c r="R3165" s="3"/>
    </row>
    <row r="3166" ht="15.75" customHeight="1">
      <c r="A3166" s="6" t="s">
        <v>14623</v>
      </c>
      <c r="B3166" s="6" t="s">
        <v>14624</v>
      </c>
      <c r="C3166" s="6"/>
      <c r="D3166" s="6"/>
      <c r="E3166" s="6" t="s">
        <v>14625</v>
      </c>
      <c r="F3166" s="7" t="s">
        <v>14626</v>
      </c>
      <c r="G3166" s="8" t="s">
        <v>48</v>
      </c>
      <c r="H3166" s="6" t="s">
        <v>27</v>
      </c>
      <c r="I3166" s="6" t="s">
        <v>14627</v>
      </c>
      <c r="J3166" s="6"/>
      <c r="K3166" s="8">
        <v>2010.0</v>
      </c>
      <c r="L3166" s="7" t="s">
        <v>30</v>
      </c>
      <c r="M3166" s="6"/>
      <c r="N3166" s="6"/>
      <c r="O3166" s="6"/>
      <c r="P3166" s="6"/>
      <c r="Q3166" s="6"/>
      <c r="R3166" s="6"/>
    </row>
    <row r="3167" ht="15.75" customHeight="1">
      <c r="A3167" s="4" t="s">
        <v>14628</v>
      </c>
      <c r="B3167" s="4" t="s">
        <v>14629</v>
      </c>
      <c r="C3167" s="4" t="s">
        <v>14630</v>
      </c>
      <c r="D3167" s="4" t="s">
        <v>14631</v>
      </c>
      <c r="E3167" s="4" t="s">
        <v>14632</v>
      </c>
      <c r="F3167" s="5" t="str">
        <f>HYPERLINK("http://dx.doi.org/10.1007/s11845-015-1348-8","http://dx.doi.org/10.1007/s11845-015-1348-8")</f>
        <v>http://dx.doi.org/10.1007/s11845-015-1348-8</v>
      </c>
      <c r="G3167" s="3"/>
      <c r="H3167" s="3"/>
      <c r="I3167" s="3"/>
      <c r="J3167" s="3"/>
      <c r="K3167" s="3"/>
      <c r="L3167" s="3"/>
      <c r="M3167" s="3"/>
      <c r="N3167" s="3"/>
      <c r="O3167" s="3"/>
      <c r="P3167" s="3"/>
      <c r="Q3167" s="3"/>
      <c r="R3167" s="3"/>
    </row>
    <row r="3168" ht="15.75" customHeight="1">
      <c r="A3168" s="6" t="s">
        <v>14633</v>
      </c>
      <c r="B3168" s="6" t="s">
        <v>14634</v>
      </c>
      <c r="C3168" s="6"/>
      <c r="D3168" s="6"/>
      <c r="E3168" s="6" t="s">
        <v>14635</v>
      </c>
      <c r="F3168" s="7" t="s">
        <v>14636</v>
      </c>
      <c r="G3168" s="8" t="s">
        <v>48</v>
      </c>
      <c r="H3168" s="6" t="s">
        <v>27</v>
      </c>
      <c r="I3168" s="6" t="s">
        <v>14637</v>
      </c>
      <c r="J3168" s="6" t="s">
        <v>341</v>
      </c>
      <c r="K3168" s="8">
        <v>2016.0</v>
      </c>
      <c r="L3168" s="7" t="s">
        <v>30</v>
      </c>
      <c r="M3168" s="6"/>
      <c r="N3168" s="6"/>
      <c r="O3168" s="6"/>
      <c r="P3168" s="6"/>
      <c r="Q3168" s="15"/>
      <c r="R3168" s="6"/>
    </row>
    <row r="3169" ht="15.75" customHeight="1">
      <c r="A3169" s="6" t="s">
        <v>14638</v>
      </c>
      <c r="B3169" s="6" t="s">
        <v>14639</v>
      </c>
      <c r="C3169" s="6"/>
      <c r="D3169" s="6"/>
      <c r="E3169" s="6" t="s">
        <v>14640</v>
      </c>
      <c r="F3169" s="7" t="s">
        <v>14641</v>
      </c>
      <c r="G3169" s="8" t="s">
        <v>108</v>
      </c>
      <c r="H3169" s="6" t="s">
        <v>27</v>
      </c>
      <c r="I3169" s="6" t="s">
        <v>14642</v>
      </c>
      <c r="J3169" s="6" t="s">
        <v>29</v>
      </c>
      <c r="K3169" s="8">
        <v>2010.0</v>
      </c>
      <c r="L3169" s="7" t="s">
        <v>30</v>
      </c>
      <c r="M3169" s="3"/>
      <c r="N3169" s="3"/>
      <c r="O3169" s="3"/>
      <c r="P3169" s="3"/>
      <c r="Q3169" s="3"/>
      <c r="R3169" s="3"/>
    </row>
    <row r="3170" ht="15.75" customHeight="1">
      <c r="A3170" s="6" t="s">
        <v>14643</v>
      </c>
      <c r="B3170" s="6" t="s">
        <v>14644</v>
      </c>
      <c r="C3170" s="6"/>
      <c r="D3170" s="6"/>
      <c r="E3170" s="6" t="s">
        <v>14645</v>
      </c>
      <c r="F3170" s="7" t="s">
        <v>14646</v>
      </c>
      <c r="G3170" s="8" t="s">
        <v>108</v>
      </c>
      <c r="H3170" s="6" t="s">
        <v>27</v>
      </c>
      <c r="I3170" s="6" t="s">
        <v>14647</v>
      </c>
      <c r="J3170" s="6" t="s">
        <v>29</v>
      </c>
      <c r="K3170" s="8">
        <v>2001.0</v>
      </c>
      <c r="L3170" s="7" t="s">
        <v>30</v>
      </c>
      <c r="M3170" s="3"/>
      <c r="N3170" s="3"/>
      <c r="O3170" s="3"/>
      <c r="P3170" s="3"/>
      <c r="Q3170" s="3"/>
      <c r="R3170" s="3"/>
    </row>
    <row r="3171" ht="15.75" customHeight="1">
      <c r="A3171" s="4" t="s">
        <v>14648</v>
      </c>
      <c r="B3171" s="4" t="s">
        <v>14649</v>
      </c>
      <c r="C3171" s="3"/>
      <c r="D3171" s="3"/>
      <c r="E3171" s="4" t="s">
        <v>14650</v>
      </c>
      <c r="F3171" s="9" t="s">
        <v>14651</v>
      </c>
      <c r="G3171" s="4" t="s">
        <v>41</v>
      </c>
      <c r="H3171" s="4" t="s">
        <v>261</v>
      </c>
      <c r="I3171" s="4" t="s">
        <v>776</v>
      </c>
      <c r="J3171" s="4" t="s">
        <v>341</v>
      </c>
      <c r="K3171" s="10">
        <v>2011.0</v>
      </c>
      <c r="L3171" s="3"/>
      <c r="M3171" s="4" t="s">
        <v>263</v>
      </c>
      <c r="N3171" s="3"/>
      <c r="O3171" s="3"/>
      <c r="P3171" s="4" t="s">
        <v>8</v>
      </c>
      <c r="Q3171" s="18" t="s">
        <v>371</v>
      </c>
      <c r="R3171" s="3"/>
    </row>
    <row r="3172" ht="15.75" customHeight="1">
      <c r="A3172" s="6" t="s">
        <v>14652</v>
      </c>
      <c r="B3172" s="6" t="s">
        <v>14653</v>
      </c>
      <c r="C3172" s="6"/>
      <c r="D3172" s="6"/>
      <c r="E3172" s="6" t="s">
        <v>14654</v>
      </c>
      <c r="F3172" s="3"/>
      <c r="G3172" s="8" t="s">
        <v>108</v>
      </c>
      <c r="H3172" s="6" t="s">
        <v>27</v>
      </c>
      <c r="I3172" s="6" t="s">
        <v>14655</v>
      </c>
      <c r="J3172" s="6" t="s">
        <v>29</v>
      </c>
      <c r="K3172" s="8">
        <v>2014.0</v>
      </c>
      <c r="L3172" s="7" t="s">
        <v>30</v>
      </c>
      <c r="M3172" s="6"/>
      <c r="N3172" s="3"/>
      <c r="O3172" s="6"/>
      <c r="P3172" s="6"/>
      <c r="Q3172" s="3"/>
      <c r="R3172" s="6"/>
    </row>
    <row r="3173" ht="15.75" customHeight="1">
      <c r="A3173" s="6" t="s">
        <v>14656</v>
      </c>
      <c r="B3173" s="6" t="s">
        <v>14657</v>
      </c>
      <c r="C3173" s="6"/>
      <c r="D3173" s="6"/>
      <c r="E3173" s="6" t="s">
        <v>14658</v>
      </c>
      <c r="F3173" s="7" t="s">
        <v>14659</v>
      </c>
      <c r="G3173" s="8" t="s">
        <v>108</v>
      </c>
      <c r="H3173" s="6" t="s">
        <v>27</v>
      </c>
      <c r="I3173" s="6" t="s">
        <v>14660</v>
      </c>
      <c r="J3173" s="6" t="s">
        <v>149</v>
      </c>
      <c r="K3173" s="8">
        <v>2020.0</v>
      </c>
      <c r="L3173" s="7" t="s">
        <v>30</v>
      </c>
      <c r="M3173" s="6"/>
      <c r="N3173" s="6"/>
      <c r="O3173" s="6"/>
      <c r="P3173" s="3"/>
      <c r="Q3173" s="3"/>
      <c r="R3173" s="3"/>
    </row>
    <row r="3174" ht="15.75" customHeight="1">
      <c r="A3174" s="6" t="s">
        <v>14661</v>
      </c>
      <c r="B3174" s="6" t="s">
        <v>14662</v>
      </c>
      <c r="C3174" s="6"/>
      <c r="D3174" s="6"/>
      <c r="E3174" s="17" t="s">
        <v>14663</v>
      </c>
      <c r="F3174" s="7" t="s">
        <v>9548</v>
      </c>
      <c r="G3174" s="8" t="s">
        <v>108</v>
      </c>
      <c r="H3174" s="6" t="s">
        <v>27</v>
      </c>
      <c r="I3174" s="6" t="s">
        <v>14664</v>
      </c>
      <c r="J3174" s="6"/>
      <c r="K3174" s="8">
        <v>2011.0</v>
      </c>
      <c r="L3174" s="7" t="s">
        <v>30</v>
      </c>
      <c r="M3174" s="3"/>
      <c r="N3174" s="3"/>
      <c r="O3174" s="3"/>
      <c r="P3174" s="3"/>
      <c r="Q3174" s="3"/>
      <c r="R3174" s="3"/>
    </row>
    <row r="3175" ht="15.75" customHeight="1">
      <c r="A3175" s="6" t="s">
        <v>14665</v>
      </c>
      <c r="B3175" s="6" t="s">
        <v>14666</v>
      </c>
      <c r="C3175" s="6"/>
      <c r="D3175" s="6"/>
      <c r="E3175" s="6" t="s">
        <v>14667</v>
      </c>
      <c r="F3175" s="7" t="s">
        <v>14668</v>
      </c>
      <c r="G3175" s="8" t="s">
        <v>108</v>
      </c>
      <c r="H3175" s="6" t="s">
        <v>27</v>
      </c>
      <c r="I3175" s="6" t="s">
        <v>14669</v>
      </c>
      <c r="J3175" s="6" t="s">
        <v>231</v>
      </c>
      <c r="K3175" s="8">
        <v>2020.0</v>
      </c>
      <c r="L3175" s="13" t="s">
        <v>30</v>
      </c>
      <c r="M3175" s="6"/>
      <c r="N3175" s="3"/>
      <c r="O3175" s="3"/>
      <c r="P3175" s="6"/>
      <c r="Q3175" s="6"/>
      <c r="R3175" s="6"/>
    </row>
    <row r="3176" ht="15.75" customHeight="1">
      <c r="A3176" s="4" t="s">
        <v>14670</v>
      </c>
      <c r="B3176" s="4" t="s">
        <v>14671</v>
      </c>
      <c r="C3176" s="4" t="s">
        <v>14672</v>
      </c>
      <c r="D3176" s="4" t="s">
        <v>14673</v>
      </c>
      <c r="E3176" s="4" t="s">
        <v>14674</v>
      </c>
      <c r="F3176" s="5" t="str">
        <f>HYPERLINK("http://dx.doi.org/10.1542/peds.106.4.742","http://dx.doi.org/10.1542/peds.106.4.742")</f>
        <v>http://dx.doi.org/10.1542/peds.106.4.742</v>
      </c>
      <c r="G3176" s="3"/>
      <c r="H3176" s="3"/>
      <c r="I3176" s="3"/>
      <c r="J3176" s="3"/>
      <c r="K3176" s="3"/>
      <c r="L3176" s="3"/>
      <c r="M3176" s="3"/>
      <c r="N3176" s="3"/>
      <c r="O3176" s="3"/>
      <c r="P3176" s="3"/>
      <c r="Q3176" s="3"/>
      <c r="R3176" s="3"/>
    </row>
    <row r="3177" ht="15.75" customHeight="1">
      <c r="A3177" s="6" t="s">
        <v>14675</v>
      </c>
      <c r="B3177" s="6" t="s">
        <v>14676</v>
      </c>
      <c r="C3177" s="6"/>
      <c r="D3177" s="6"/>
      <c r="E3177" s="6" t="s">
        <v>14677</v>
      </c>
      <c r="F3177" s="3"/>
      <c r="G3177" s="8" t="s">
        <v>108</v>
      </c>
      <c r="H3177" s="6" t="s">
        <v>27</v>
      </c>
      <c r="I3177" s="6" t="s">
        <v>14678</v>
      </c>
      <c r="J3177" s="6" t="s">
        <v>29</v>
      </c>
      <c r="K3177" s="8">
        <v>1993.0</v>
      </c>
      <c r="L3177" s="7" t="s">
        <v>30</v>
      </c>
      <c r="M3177" s="3"/>
      <c r="N3177" s="3"/>
      <c r="O3177" s="3"/>
      <c r="P3177" s="3"/>
      <c r="Q3177" s="3"/>
      <c r="R3177" s="3"/>
    </row>
    <row r="3178" ht="15.75" customHeight="1">
      <c r="A3178" s="4" t="s">
        <v>14679</v>
      </c>
      <c r="B3178" s="4" t="s">
        <v>14680</v>
      </c>
      <c r="C3178" s="3"/>
      <c r="D3178" s="3"/>
      <c r="E3178" s="4" t="s">
        <v>14681</v>
      </c>
      <c r="F3178" s="9" t="s">
        <v>14682</v>
      </c>
      <c r="G3178" s="4" t="s">
        <v>1803</v>
      </c>
      <c r="H3178" s="4" t="s">
        <v>261</v>
      </c>
      <c r="I3178" s="4" t="s">
        <v>1288</v>
      </c>
      <c r="J3178" s="4" t="s">
        <v>341</v>
      </c>
      <c r="K3178" s="10">
        <v>2003.0</v>
      </c>
      <c r="L3178" s="3"/>
      <c r="M3178" s="4" t="s">
        <v>263</v>
      </c>
      <c r="N3178" s="3"/>
      <c r="O3178" s="3"/>
      <c r="P3178" s="4" t="s">
        <v>8</v>
      </c>
      <c r="Q3178" s="4" t="s">
        <v>611</v>
      </c>
      <c r="R3178" s="3"/>
    </row>
    <row r="3179" ht="15.75" customHeight="1">
      <c r="A3179" s="6" t="s">
        <v>14683</v>
      </c>
      <c r="B3179" s="6" t="s">
        <v>14684</v>
      </c>
      <c r="C3179" s="6"/>
      <c r="D3179" s="6"/>
      <c r="E3179" s="6" t="s">
        <v>14685</v>
      </c>
      <c r="F3179" s="7" t="s">
        <v>14686</v>
      </c>
      <c r="G3179" s="8" t="s">
        <v>108</v>
      </c>
      <c r="H3179" s="6" t="s">
        <v>27</v>
      </c>
      <c r="I3179" s="6" t="s">
        <v>14687</v>
      </c>
      <c r="J3179" s="6" t="s">
        <v>29</v>
      </c>
      <c r="K3179" s="8">
        <v>2019.0</v>
      </c>
      <c r="L3179" s="7" t="s">
        <v>30</v>
      </c>
      <c r="M3179" s="6"/>
      <c r="N3179" s="6"/>
      <c r="O3179" s="3"/>
      <c r="P3179" s="6"/>
      <c r="Q3179" s="3"/>
      <c r="R3179" s="6"/>
    </row>
    <row r="3180" ht="15.75" customHeight="1">
      <c r="A3180" s="6" t="s">
        <v>14688</v>
      </c>
      <c r="B3180" s="6" t="s">
        <v>14689</v>
      </c>
      <c r="C3180" s="6"/>
      <c r="D3180" s="6"/>
      <c r="E3180" s="6" t="s">
        <v>14690</v>
      </c>
      <c r="F3180" s="7" t="s">
        <v>14691</v>
      </c>
      <c r="G3180" s="8" t="s">
        <v>41</v>
      </c>
      <c r="H3180" s="6" t="s">
        <v>27</v>
      </c>
      <c r="I3180" s="6" t="s">
        <v>14692</v>
      </c>
      <c r="J3180" s="6" t="s">
        <v>341</v>
      </c>
      <c r="K3180" s="8">
        <v>2014.0</v>
      </c>
      <c r="L3180" s="7" t="s">
        <v>30</v>
      </c>
      <c r="M3180" s="6"/>
      <c r="N3180" s="3"/>
      <c r="O3180" s="3"/>
      <c r="P3180" s="3"/>
      <c r="Q3180" s="3"/>
      <c r="R3180" s="6"/>
    </row>
    <row r="3181" ht="15.75" customHeight="1">
      <c r="A3181" s="4" t="s">
        <v>14693</v>
      </c>
      <c r="B3181" s="4" t="s">
        <v>14694</v>
      </c>
      <c r="C3181" s="3"/>
      <c r="D3181" s="3"/>
      <c r="E3181" s="4" t="s">
        <v>14695</v>
      </c>
      <c r="F3181" s="9" t="s">
        <v>14696</v>
      </c>
      <c r="G3181" s="4" t="s">
        <v>26</v>
      </c>
      <c r="H3181" s="4" t="s">
        <v>261</v>
      </c>
      <c r="I3181" s="4" t="s">
        <v>610</v>
      </c>
      <c r="J3181" s="4" t="s">
        <v>295</v>
      </c>
      <c r="K3181" s="10">
        <v>2010.0</v>
      </c>
      <c r="L3181" s="3"/>
      <c r="M3181" s="4" t="s">
        <v>263</v>
      </c>
      <c r="N3181" s="3"/>
      <c r="O3181" s="3"/>
      <c r="P3181" s="4" t="s">
        <v>8</v>
      </c>
      <c r="Q3181" s="4" t="s">
        <v>1661</v>
      </c>
      <c r="R3181" s="3"/>
    </row>
    <row r="3182" ht="15.75" customHeight="1">
      <c r="A3182" s="6" t="s">
        <v>14697</v>
      </c>
      <c r="B3182" s="6" t="s">
        <v>14698</v>
      </c>
      <c r="C3182" s="6"/>
      <c r="D3182" s="6"/>
      <c r="E3182" s="6" t="s">
        <v>14699</v>
      </c>
      <c r="F3182" s="7" t="s">
        <v>14700</v>
      </c>
      <c r="G3182" s="8" t="s">
        <v>48</v>
      </c>
      <c r="H3182" s="6" t="s">
        <v>27</v>
      </c>
      <c r="I3182" s="6" t="s">
        <v>14701</v>
      </c>
      <c r="J3182" s="3"/>
      <c r="K3182" s="8">
        <v>2003.0</v>
      </c>
      <c r="L3182" s="7" t="s">
        <v>30</v>
      </c>
      <c r="M3182" s="3"/>
      <c r="N3182" s="6"/>
      <c r="O3182" s="6"/>
      <c r="P3182" s="6"/>
      <c r="Q3182" s="6"/>
      <c r="R3182" s="6"/>
    </row>
    <row r="3183" ht="15.75" customHeight="1">
      <c r="A3183" s="6" t="s">
        <v>14702</v>
      </c>
      <c r="B3183" s="6" t="s">
        <v>14703</v>
      </c>
      <c r="C3183" s="6"/>
      <c r="D3183" s="6"/>
      <c r="E3183" s="6" t="s">
        <v>14704</v>
      </c>
      <c r="F3183" s="3"/>
      <c r="G3183" s="8" t="s">
        <v>108</v>
      </c>
      <c r="H3183" s="6" t="s">
        <v>27</v>
      </c>
      <c r="I3183" s="6" t="s">
        <v>14705</v>
      </c>
      <c r="J3183" s="6" t="s">
        <v>149</v>
      </c>
      <c r="K3183" s="8">
        <v>2016.0</v>
      </c>
      <c r="L3183" s="7" t="s">
        <v>30</v>
      </c>
      <c r="M3183" s="3"/>
      <c r="N3183" s="3"/>
      <c r="O3183" s="3"/>
      <c r="P3183" s="3"/>
      <c r="Q3183" s="3"/>
      <c r="R3183" s="6"/>
    </row>
    <row r="3184" ht="15.75" customHeight="1">
      <c r="A3184" s="6" t="s">
        <v>14706</v>
      </c>
      <c r="B3184" s="6" t="s">
        <v>14707</v>
      </c>
      <c r="C3184" s="6"/>
      <c r="D3184" s="6"/>
      <c r="E3184" s="6" t="s">
        <v>14708</v>
      </c>
      <c r="F3184" s="7" t="s">
        <v>14709</v>
      </c>
      <c r="G3184" s="8" t="s">
        <v>41</v>
      </c>
      <c r="H3184" s="6" t="s">
        <v>27</v>
      </c>
      <c r="I3184" s="6" t="s">
        <v>14710</v>
      </c>
      <c r="J3184" s="6" t="s">
        <v>29</v>
      </c>
      <c r="K3184" s="8">
        <v>2008.0</v>
      </c>
      <c r="L3184" s="7" t="s">
        <v>30</v>
      </c>
      <c r="M3184" s="6"/>
      <c r="N3184" s="3"/>
      <c r="O3184" s="3"/>
      <c r="P3184" s="3"/>
      <c r="Q3184" s="3"/>
      <c r="R3184" s="6"/>
    </row>
    <row r="3185" ht="15.75" customHeight="1">
      <c r="A3185" s="4" t="s">
        <v>14711</v>
      </c>
      <c r="B3185" s="4" t="s">
        <v>14712</v>
      </c>
      <c r="C3185" s="3"/>
      <c r="D3185" s="3"/>
      <c r="E3185" s="4" t="s">
        <v>33</v>
      </c>
      <c r="F3185" s="9" t="str">
        <f>"https://doi.org/"&amp;M3185</f>
        <v>https://doi.org/10.1017/S0033291712000803</v>
      </c>
      <c r="G3185" s="10" t="s">
        <v>83</v>
      </c>
      <c r="H3185" s="10" t="s">
        <v>35</v>
      </c>
      <c r="I3185" s="4" t="s">
        <v>5469</v>
      </c>
      <c r="J3185" s="10" t="s">
        <v>33</v>
      </c>
      <c r="K3185" s="10">
        <v>2012.0</v>
      </c>
      <c r="L3185" s="3"/>
      <c r="M3185" s="4" t="s">
        <v>14713</v>
      </c>
      <c r="N3185" s="3"/>
      <c r="O3185" s="3"/>
      <c r="P3185" s="3"/>
      <c r="Q3185" s="3"/>
      <c r="R3185" s="3"/>
    </row>
    <row r="3186" ht="15.75" customHeight="1">
      <c r="A3186" s="6" t="s">
        <v>14714</v>
      </c>
      <c r="B3186" s="6" t="s">
        <v>14715</v>
      </c>
      <c r="C3186" s="6"/>
      <c r="D3186" s="6"/>
      <c r="E3186" s="6" t="s">
        <v>14716</v>
      </c>
      <c r="F3186" s="7" t="s">
        <v>14717</v>
      </c>
      <c r="G3186" s="8" t="s">
        <v>108</v>
      </c>
      <c r="H3186" s="6" t="s">
        <v>27</v>
      </c>
      <c r="I3186" s="6" t="s">
        <v>14718</v>
      </c>
      <c r="J3186" s="3"/>
      <c r="K3186" s="8">
        <v>2018.0</v>
      </c>
      <c r="L3186" s="13" t="s">
        <v>30</v>
      </c>
      <c r="M3186" s="6"/>
      <c r="N3186" s="3"/>
      <c r="O3186" s="6"/>
      <c r="P3186" s="6"/>
      <c r="Q3186" s="6"/>
      <c r="R3186" s="6"/>
    </row>
    <row r="3187" ht="15.75" customHeight="1">
      <c r="A3187" s="6" t="s">
        <v>14719</v>
      </c>
      <c r="B3187" s="6" t="s">
        <v>14720</v>
      </c>
      <c r="C3187" s="6"/>
      <c r="D3187" s="6"/>
      <c r="E3187" s="6" t="s">
        <v>14721</v>
      </c>
      <c r="F3187" s="7" t="s">
        <v>14722</v>
      </c>
      <c r="G3187" s="8" t="s">
        <v>48</v>
      </c>
      <c r="H3187" s="6" t="s">
        <v>27</v>
      </c>
      <c r="I3187" s="6" t="s">
        <v>14723</v>
      </c>
      <c r="J3187" s="6"/>
      <c r="K3187" s="8">
        <v>2010.0</v>
      </c>
      <c r="L3187" s="7" t="s">
        <v>30</v>
      </c>
      <c r="M3187" s="6"/>
      <c r="N3187" s="6"/>
      <c r="O3187" s="6"/>
      <c r="P3187" s="6"/>
      <c r="Q3187" s="6"/>
      <c r="R3187" s="6"/>
    </row>
    <row r="3188" ht="15.75" customHeight="1">
      <c r="A3188" s="6" t="s">
        <v>14724</v>
      </c>
      <c r="B3188" s="6" t="s">
        <v>14725</v>
      </c>
      <c r="C3188" s="6"/>
      <c r="D3188" s="6"/>
      <c r="E3188" s="6" t="s">
        <v>14726</v>
      </c>
      <c r="F3188" s="7" t="s">
        <v>3426</v>
      </c>
      <c r="G3188" s="8" t="s">
        <v>108</v>
      </c>
      <c r="H3188" s="6" t="s">
        <v>27</v>
      </c>
      <c r="I3188" s="6" t="s">
        <v>14727</v>
      </c>
      <c r="J3188" s="6" t="s">
        <v>149</v>
      </c>
      <c r="K3188" s="8">
        <v>2021.0</v>
      </c>
      <c r="L3188" s="7" t="s">
        <v>30</v>
      </c>
      <c r="M3188" s="6"/>
      <c r="N3188" s="3"/>
      <c r="O3188" s="6"/>
      <c r="P3188" s="6"/>
      <c r="Q3188" s="3"/>
      <c r="R3188" s="3"/>
    </row>
    <row r="3189" ht="15.75" customHeight="1">
      <c r="A3189" s="4" t="s">
        <v>14728</v>
      </c>
      <c r="B3189" s="4" t="s">
        <v>14729</v>
      </c>
      <c r="C3189" s="3"/>
      <c r="D3189" s="3"/>
      <c r="E3189" s="4" t="s">
        <v>14730</v>
      </c>
      <c r="F3189" s="9" t="s">
        <v>14731</v>
      </c>
      <c r="G3189" s="4" t="s">
        <v>41</v>
      </c>
      <c r="H3189" s="4" t="s">
        <v>261</v>
      </c>
      <c r="I3189" s="4" t="s">
        <v>6604</v>
      </c>
      <c r="J3189" s="4" t="s">
        <v>295</v>
      </c>
      <c r="K3189" s="10">
        <v>2012.0</v>
      </c>
      <c r="L3189" s="3"/>
      <c r="M3189" s="4" t="s">
        <v>263</v>
      </c>
      <c r="N3189" s="3"/>
      <c r="O3189" s="3"/>
      <c r="P3189" s="4" t="s">
        <v>8</v>
      </c>
      <c r="Q3189" s="18" t="s">
        <v>6605</v>
      </c>
      <c r="R3189" s="3"/>
    </row>
    <row r="3190" ht="15.75" customHeight="1">
      <c r="A3190" s="6" t="s">
        <v>14732</v>
      </c>
      <c r="B3190" s="6" t="s">
        <v>14733</v>
      </c>
      <c r="C3190" s="6"/>
      <c r="D3190" s="6"/>
      <c r="E3190" s="6" t="s">
        <v>14734</v>
      </c>
      <c r="F3190" s="7" t="s">
        <v>14735</v>
      </c>
      <c r="G3190" s="8" t="s">
        <v>108</v>
      </c>
      <c r="H3190" s="6" t="s">
        <v>27</v>
      </c>
      <c r="I3190" s="6" t="s">
        <v>14736</v>
      </c>
      <c r="J3190" s="6" t="s">
        <v>149</v>
      </c>
      <c r="K3190" s="8">
        <v>2021.0</v>
      </c>
      <c r="L3190" s="13" t="s">
        <v>30</v>
      </c>
      <c r="M3190" s="3"/>
      <c r="N3190" s="3"/>
      <c r="O3190" s="3"/>
      <c r="P3190" s="3"/>
      <c r="Q3190" s="3"/>
      <c r="R3190" s="3"/>
    </row>
    <row r="3191" ht="15.75" customHeight="1">
      <c r="A3191" s="4" t="s">
        <v>14737</v>
      </c>
      <c r="B3191" s="4" t="s">
        <v>14738</v>
      </c>
      <c r="C3191" s="4" t="s">
        <v>14739</v>
      </c>
      <c r="D3191" s="4" t="s">
        <v>14740</v>
      </c>
      <c r="E3191" s="4" t="s">
        <v>14741</v>
      </c>
      <c r="F3191" s="5" t="str">
        <f>HYPERLINK("http://dx.doi.org/10.1186/s12889-016-3304-6","http://dx.doi.org/10.1186/s12889-016-3304-6")</f>
        <v>http://dx.doi.org/10.1186/s12889-016-3304-6</v>
      </c>
      <c r="G3191" s="3"/>
      <c r="H3191" s="3"/>
      <c r="I3191" s="3"/>
      <c r="J3191" s="3"/>
      <c r="K3191" s="3"/>
      <c r="L3191" s="3"/>
      <c r="M3191" s="3"/>
      <c r="N3191" s="3"/>
      <c r="O3191" s="3"/>
      <c r="P3191" s="3"/>
      <c r="Q3191" s="3"/>
      <c r="R3191" s="3"/>
    </row>
    <row r="3192" ht="15.75" customHeight="1">
      <c r="A3192" s="6" t="s">
        <v>14742</v>
      </c>
      <c r="B3192" s="6" t="s">
        <v>14743</v>
      </c>
      <c r="C3192" s="6"/>
      <c r="D3192" s="6"/>
      <c r="E3192" s="6" t="s">
        <v>14744</v>
      </c>
      <c r="F3192" s="7" t="s">
        <v>14745</v>
      </c>
      <c r="G3192" s="8" t="s">
        <v>108</v>
      </c>
      <c r="H3192" s="6" t="s">
        <v>27</v>
      </c>
      <c r="I3192" s="6" t="s">
        <v>14746</v>
      </c>
      <c r="J3192" s="6" t="s">
        <v>341</v>
      </c>
      <c r="K3192" s="8">
        <v>2022.0</v>
      </c>
      <c r="L3192" s="7" t="s">
        <v>30</v>
      </c>
      <c r="M3192" s="6"/>
      <c r="N3192" s="6"/>
      <c r="O3192" s="3"/>
      <c r="P3192" s="6"/>
      <c r="Q3192" s="6"/>
      <c r="R3192" s="6"/>
    </row>
    <row r="3193" ht="15.75" customHeight="1">
      <c r="A3193" s="6" t="s">
        <v>14747</v>
      </c>
      <c r="B3193" s="6" t="s">
        <v>14748</v>
      </c>
      <c r="C3193" s="6"/>
      <c r="D3193" s="6"/>
      <c r="E3193" s="6" t="s">
        <v>14749</v>
      </c>
      <c r="F3193" s="7" t="s">
        <v>14750</v>
      </c>
      <c r="G3193" s="8" t="s">
        <v>26</v>
      </c>
      <c r="H3193" s="6" t="s">
        <v>27</v>
      </c>
      <c r="I3193" s="6" t="s">
        <v>14751</v>
      </c>
      <c r="J3193" s="6" t="s">
        <v>488</v>
      </c>
      <c r="K3193" s="8">
        <v>2022.0</v>
      </c>
      <c r="L3193" s="7" t="s">
        <v>30</v>
      </c>
      <c r="M3193" s="3"/>
      <c r="N3193" s="3"/>
      <c r="O3193" s="3"/>
      <c r="P3193" s="3"/>
      <c r="Q3193" s="3"/>
      <c r="R3193" s="3"/>
    </row>
    <row r="3194" ht="15.75" customHeight="1">
      <c r="A3194" s="4" t="s">
        <v>14752</v>
      </c>
      <c r="B3194" s="4" t="s">
        <v>14753</v>
      </c>
      <c r="C3194" s="3"/>
      <c r="D3194" s="3"/>
      <c r="E3194" s="4" t="s">
        <v>14754</v>
      </c>
      <c r="F3194" s="9" t="s">
        <v>14755</v>
      </c>
      <c r="G3194" s="4" t="s">
        <v>58</v>
      </c>
      <c r="H3194" s="4" t="s">
        <v>293</v>
      </c>
      <c r="I3194" s="4" t="s">
        <v>487</v>
      </c>
      <c r="J3194" s="4" t="s">
        <v>488</v>
      </c>
      <c r="K3194" s="4" t="s">
        <v>263</v>
      </c>
      <c r="L3194" s="3"/>
      <c r="M3194" s="3"/>
      <c r="N3194" s="4" t="s">
        <v>8</v>
      </c>
      <c r="O3194" s="4" t="s">
        <v>489</v>
      </c>
      <c r="P3194" s="10">
        <v>2011.0</v>
      </c>
      <c r="Q3194" s="3"/>
      <c r="R3194" s="10">
        <v>218.0</v>
      </c>
    </row>
    <row r="3195" ht="15.75" customHeight="1">
      <c r="A3195" s="6" t="s">
        <v>14756</v>
      </c>
      <c r="B3195" s="6" t="s">
        <v>14757</v>
      </c>
      <c r="C3195" s="6"/>
      <c r="D3195" s="6"/>
      <c r="E3195" s="6" t="s">
        <v>14758</v>
      </c>
      <c r="F3195" s="7" t="s">
        <v>14759</v>
      </c>
      <c r="G3195" s="8" t="s">
        <v>26</v>
      </c>
      <c r="H3195" s="6" t="s">
        <v>27</v>
      </c>
      <c r="I3195" s="6" t="s">
        <v>14760</v>
      </c>
      <c r="J3195" s="6" t="s">
        <v>231</v>
      </c>
      <c r="K3195" s="8">
        <v>2021.0</v>
      </c>
      <c r="L3195" s="7" t="s">
        <v>30</v>
      </c>
      <c r="M3195" s="3"/>
      <c r="N3195" s="3"/>
      <c r="O3195" s="3"/>
      <c r="P3195" s="3"/>
      <c r="Q3195" s="3"/>
      <c r="R3195" s="3"/>
    </row>
    <row r="3196" ht="15.75" customHeight="1">
      <c r="A3196" s="4" t="s">
        <v>14761</v>
      </c>
      <c r="B3196" s="4" t="s">
        <v>14762</v>
      </c>
      <c r="C3196" s="4" t="s">
        <v>14763</v>
      </c>
      <c r="D3196" s="4" t="s">
        <v>14764</v>
      </c>
      <c r="E3196" s="4" t="s">
        <v>14765</v>
      </c>
      <c r="F3196" s="5" t="str">
        <f>HYPERLINK("http://dx.doi.org/10.1007/s00213-021-05999-1","http://dx.doi.org/10.1007/s00213-021-05999-1")</f>
        <v>http://dx.doi.org/10.1007/s00213-021-05999-1</v>
      </c>
      <c r="G3196" s="3"/>
      <c r="H3196" s="3"/>
      <c r="I3196" s="3"/>
      <c r="J3196" s="3"/>
      <c r="K3196" s="3"/>
      <c r="L3196" s="3"/>
      <c r="M3196" s="3"/>
      <c r="N3196" s="3"/>
      <c r="O3196" s="3"/>
      <c r="P3196" s="3"/>
      <c r="Q3196" s="3"/>
      <c r="R3196" s="3"/>
    </row>
    <row r="3197" ht="15.75" customHeight="1">
      <c r="A3197" s="4" t="s">
        <v>14766</v>
      </c>
      <c r="B3197" s="4" t="s">
        <v>14767</v>
      </c>
      <c r="C3197" s="3"/>
      <c r="D3197" s="3"/>
      <c r="E3197" s="4" t="s">
        <v>14768</v>
      </c>
      <c r="F3197" s="9" t="s">
        <v>14769</v>
      </c>
      <c r="G3197" s="4" t="s">
        <v>26</v>
      </c>
      <c r="H3197" s="4" t="s">
        <v>261</v>
      </c>
      <c r="I3197" s="4" t="s">
        <v>407</v>
      </c>
      <c r="J3197" s="4" t="s">
        <v>341</v>
      </c>
      <c r="K3197" s="10">
        <v>2019.0</v>
      </c>
      <c r="L3197" s="3"/>
      <c r="M3197" s="4" t="s">
        <v>263</v>
      </c>
      <c r="N3197" s="3"/>
      <c r="O3197" s="3"/>
      <c r="P3197" s="4" t="s">
        <v>8</v>
      </c>
      <c r="Q3197" s="4" t="s">
        <v>408</v>
      </c>
      <c r="R3197" s="3"/>
    </row>
    <row r="3198" ht="15.75" customHeight="1">
      <c r="A3198" s="4" t="s">
        <v>14770</v>
      </c>
      <c r="B3198" s="4" t="s">
        <v>14771</v>
      </c>
      <c r="C3198" s="3"/>
      <c r="D3198" s="3"/>
      <c r="E3198" s="4" t="s">
        <v>14772</v>
      </c>
      <c r="F3198" s="9" t="s">
        <v>14773</v>
      </c>
      <c r="G3198" s="4" t="s">
        <v>26</v>
      </c>
      <c r="H3198" s="4" t="s">
        <v>261</v>
      </c>
      <c r="I3198" s="4" t="s">
        <v>294</v>
      </c>
      <c r="J3198" s="4" t="s">
        <v>295</v>
      </c>
      <c r="K3198" s="10">
        <v>2018.0</v>
      </c>
      <c r="L3198" s="3"/>
      <c r="M3198" s="4" t="s">
        <v>263</v>
      </c>
      <c r="N3198" s="3"/>
      <c r="O3198" s="3"/>
      <c r="P3198" s="4" t="s">
        <v>8</v>
      </c>
      <c r="Q3198" s="4" t="s">
        <v>296</v>
      </c>
      <c r="R3198" s="3"/>
    </row>
    <row r="3199" ht="15.75" customHeight="1">
      <c r="A3199" s="4" t="s">
        <v>14774</v>
      </c>
      <c r="B3199" s="4" t="s">
        <v>14775</v>
      </c>
      <c r="C3199" s="3"/>
      <c r="D3199" s="3"/>
      <c r="E3199" s="4" t="s">
        <v>14776</v>
      </c>
      <c r="F3199" s="9" t="s">
        <v>14777</v>
      </c>
      <c r="G3199" s="4" t="s">
        <v>26</v>
      </c>
      <c r="H3199" s="4" t="s">
        <v>261</v>
      </c>
      <c r="I3199" s="4" t="s">
        <v>14778</v>
      </c>
      <c r="J3199" s="4" t="s">
        <v>295</v>
      </c>
      <c r="K3199" s="10">
        <v>2020.0</v>
      </c>
      <c r="L3199" s="3"/>
      <c r="M3199" s="4" t="s">
        <v>263</v>
      </c>
      <c r="N3199" s="3"/>
      <c r="O3199" s="3"/>
      <c r="P3199" s="4" t="s">
        <v>8</v>
      </c>
      <c r="Q3199" s="4" t="s">
        <v>296</v>
      </c>
      <c r="R3199" s="3"/>
    </row>
    <row r="3200" ht="15.75" customHeight="1">
      <c r="A3200" s="4" t="s">
        <v>14779</v>
      </c>
      <c r="B3200" s="4" t="s">
        <v>14780</v>
      </c>
      <c r="C3200" s="3"/>
      <c r="D3200" s="3"/>
      <c r="E3200" s="4" t="s">
        <v>14781</v>
      </c>
      <c r="F3200" s="9" t="s">
        <v>14782</v>
      </c>
      <c r="G3200" s="4" t="s">
        <v>26</v>
      </c>
      <c r="H3200" s="4" t="s">
        <v>261</v>
      </c>
      <c r="I3200" s="4" t="s">
        <v>12506</v>
      </c>
      <c r="J3200" s="4" t="s">
        <v>295</v>
      </c>
      <c r="K3200" s="10">
        <v>2013.0</v>
      </c>
      <c r="L3200" s="3"/>
      <c r="M3200" s="4" t="s">
        <v>263</v>
      </c>
      <c r="N3200" s="3"/>
      <c r="O3200" s="3"/>
      <c r="P3200" s="4" t="s">
        <v>8</v>
      </c>
      <c r="Q3200" s="4" t="s">
        <v>12507</v>
      </c>
      <c r="R3200" s="3"/>
    </row>
    <row r="3201" ht="15.75" customHeight="1">
      <c r="A3201" s="4" t="s">
        <v>14783</v>
      </c>
      <c r="B3201" s="4" t="s">
        <v>14784</v>
      </c>
      <c r="C3201" s="3" t="s">
        <v>425</v>
      </c>
      <c r="D3201" s="4" t="s">
        <v>14785</v>
      </c>
      <c r="E3201" s="3" t="s">
        <v>425</v>
      </c>
      <c r="F3201" s="5" t="str">
        <f>HYPERLINK("http://dx.doi.org/10.1016/j.jcbs.2020.01.005","http://dx.doi.org/10.1016/j.jcbs.2020.01.005")</f>
        <v>http://dx.doi.org/10.1016/j.jcbs.2020.01.005</v>
      </c>
      <c r="G3201" s="3"/>
      <c r="H3201" s="3"/>
      <c r="I3201" s="3"/>
      <c r="J3201" s="3"/>
      <c r="K3201" s="3"/>
      <c r="L3201" s="3"/>
      <c r="M3201" s="3"/>
      <c r="N3201" s="3"/>
      <c r="O3201" s="3"/>
      <c r="P3201" s="3"/>
      <c r="Q3201" s="3"/>
      <c r="R3201" s="3"/>
    </row>
    <row r="3202" ht="15.75" customHeight="1">
      <c r="A3202" s="6" t="s">
        <v>14786</v>
      </c>
      <c r="B3202" s="6" t="s">
        <v>14787</v>
      </c>
      <c r="C3202" s="6"/>
      <c r="D3202" s="6"/>
      <c r="E3202" s="6" t="s">
        <v>14788</v>
      </c>
      <c r="F3202" s="3"/>
      <c r="G3202" s="8" t="s">
        <v>54</v>
      </c>
      <c r="H3202" s="6" t="s">
        <v>27</v>
      </c>
      <c r="I3202" s="6" t="s">
        <v>14789</v>
      </c>
      <c r="J3202" s="6" t="s">
        <v>7390</v>
      </c>
      <c r="K3202" s="8">
        <v>2006.0</v>
      </c>
      <c r="L3202" s="7" t="s">
        <v>30</v>
      </c>
      <c r="M3202" s="3"/>
      <c r="N3202" s="3"/>
      <c r="O3202" s="3"/>
      <c r="P3202" s="3"/>
      <c r="Q3202" s="3"/>
      <c r="R3202" s="3"/>
    </row>
    <row r="3203" ht="15.75" customHeight="1">
      <c r="A3203" s="4" t="s">
        <v>14790</v>
      </c>
      <c r="B3203" s="4" t="s">
        <v>14791</v>
      </c>
      <c r="C3203" s="3"/>
      <c r="D3203" s="3"/>
      <c r="E3203" s="4" t="s">
        <v>14792</v>
      </c>
      <c r="F3203" s="9" t="s">
        <v>14793</v>
      </c>
      <c r="G3203" s="4" t="s">
        <v>48</v>
      </c>
      <c r="H3203" s="4" t="s">
        <v>261</v>
      </c>
      <c r="I3203" s="4" t="s">
        <v>6185</v>
      </c>
      <c r="J3203" s="4" t="s">
        <v>488</v>
      </c>
      <c r="K3203" s="10">
        <v>2017.0</v>
      </c>
      <c r="L3203" s="3"/>
      <c r="M3203" s="4" t="s">
        <v>263</v>
      </c>
      <c r="N3203" s="3"/>
      <c r="O3203" s="3"/>
      <c r="P3203" s="4" t="s">
        <v>8</v>
      </c>
      <c r="Q3203" s="4" t="s">
        <v>489</v>
      </c>
      <c r="R3203" s="3"/>
    </row>
    <row r="3204" ht="15.75" customHeight="1">
      <c r="A3204" s="6" t="s">
        <v>14794</v>
      </c>
      <c r="B3204" s="6" t="s">
        <v>14795</v>
      </c>
      <c r="C3204" s="6"/>
      <c r="D3204" s="6"/>
      <c r="E3204" s="6" t="s">
        <v>14796</v>
      </c>
      <c r="F3204" s="7" t="s">
        <v>14797</v>
      </c>
      <c r="G3204" s="8" t="s">
        <v>108</v>
      </c>
      <c r="H3204" s="6" t="s">
        <v>27</v>
      </c>
      <c r="I3204" s="6" t="s">
        <v>14798</v>
      </c>
      <c r="J3204" s="6" t="s">
        <v>341</v>
      </c>
      <c r="K3204" s="8">
        <v>2014.0</v>
      </c>
      <c r="L3204" s="7" t="s">
        <v>30</v>
      </c>
      <c r="M3204" s="3"/>
      <c r="N3204" s="6"/>
      <c r="O3204" s="3"/>
      <c r="P3204" s="3"/>
      <c r="Q3204" s="3"/>
      <c r="R3204" s="3"/>
    </row>
    <row r="3205" ht="15.75" customHeight="1">
      <c r="A3205" s="4" t="s">
        <v>14799</v>
      </c>
      <c r="B3205" s="4" t="s">
        <v>14800</v>
      </c>
      <c r="C3205" s="3"/>
      <c r="D3205" s="3"/>
      <c r="E3205" s="4" t="s">
        <v>14801</v>
      </c>
      <c r="F3205" s="9" t="s">
        <v>14802</v>
      </c>
      <c r="G3205" s="4" t="s">
        <v>260</v>
      </c>
      <c r="H3205" s="4" t="s">
        <v>261</v>
      </c>
      <c r="I3205" s="4" t="s">
        <v>694</v>
      </c>
      <c r="J3205" s="4" t="s">
        <v>341</v>
      </c>
      <c r="K3205" s="10">
        <v>2015.0</v>
      </c>
      <c r="L3205" s="3"/>
      <c r="M3205" s="4" t="s">
        <v>263</v>
      </c>
      <c r="N3205" s="3"/>
      <c r="O3205" s="3"/>
      <c r="P3205" s="4" t="s">
        <v>8</v>
      </c>
      <c r="Q3205" s="4" t="s">
        <v>611</v>
      </c>
      <c r="R3205" s="3"/>
    </row>
    <row r="3206" ht="15.75" customHeight="1">
      <c r="A3206" s="6" t="s">
        <v>14803</v>
      </c>
      <c r="B3206" s="6" t="s">
        <v>14804</v>
      </c>
      <c r="C3206" s="6"/>
      <c r="D3206" s="6"/>
      <c r="E3206" s="6" t="s">
        <v>14805</v>
      </c>
      <c r="F3206" s="7" t="s">
        <v>14806</v>
      </c>
      <c r="G3206" s="8" t="s">
        <v>41</v>
      </c>
      <c r="H3206" s="6" t="s">
        <v>27</v>
      </c>
      <c r="I3206" s="6" t="s">
        <v>14807</v>
      </c>
      <c r="J3206" s="3"/>
      <c r="K3206" s="8">
        <v>2009.0</v>
      </c>
      <c r="L3206" s="7" t="s">
        <v>30</v>
      </c>
      <c r="M3206" s="6"/>
      <c r="N3206" s="6"/>
      <c r="O3206" s="6"/>
      <c r="P3206" s="6"/>
      <c r="Q3206" s="6"/>
      <c r="R3206" s="6"/>
    </row>
    <row r="3207" ht="15.75" customHeight="1">
      <c r="A3207" s="4" t="s">
        <v>14808</v>
      </c>
      <c r="B3207" s="4" t="s">
        <v>14809</v>
      </c>
      <c r="C3207" s="3"/>
      <c r="D3207" s="3"/>
      <c r="E3207" s="4" t="s">
        <v>33</v>
      </c>
      <c r="F3207" s="9" t="str">
        <f>"https://doi.org/"&amp;M3207</f>
        <v>https://doi.org/10.1097/00004583-199405000-00005</v>
      </c>
      <c r="G3207" s="10" t="s">
        <v>83</v>
      </c>
      <c r="H3207" s="10" t="s">
        <v>35</v>
      </c>
      <c r="I3207" s="4" t="s">
        <v>14222</v>
      </c>
      <c r="J3207" s="10" t="s">
        <v>33</v>
      </c>
      <c r="K3207" s="10">
        <v>1994.0</v>
      </c>
      <c r="L3207" s="3"/>
      <c r="M3207" s="4" t="s">
        <v>14810</v>
      </c>
      <c r="N3207" s="3"/>
      <c r="O3207" s="3"/>
      <c r="P3207" s="3"/>
      <c r="Q3207" s="3"/>
      <c r="R3207" s="3"/>
    </row>
    <row r="3208" ht="15.75" customHeight="1">
      <c r="A3208" s="6" t="s">
        <v>14811</v>
      </c>
      <c r="B3208" s="6" t="s">
        <v>14812</v>
      </c>
      <c r="C3208" s="6"/>
      <c r="D3208" s="6"/>
      <c r="E3208" s="6" t="s">
        <v>14813</v>
      </c>
      <c r="F3208" s="7" t="s">
        <v>14814</v>
      </c>
      <c r="G3208" s="8" t="s">
        <v>108</v>
      </c>
      <c r="H3208" s="6" t="s">
        <v>27</v>
      </c>
      <c r="I3208" s="6" t="s">
        <v>14815</v>
      </c>
      <c r="J3208" s="6" t="s">
        <v>29</v>
      </c>
      <c r="K3208" s="8">
        <v>2015.0</v>
      </c>
      <c r="L3208" s="7" t="s">
        <v>30</v>
      </c>
      <c r="M3208" s="6"/>
      <c r="N3208" s="6"/>
      <c r="O3208" s="3"/>
      <c r="P3208" s="3"/>
      <c r="Q3208" s="3"/>
      <c r="R3208" s="6"/>
    </row>
    <row r="3209" ht="15.75" customHeight="1">
      <c r="A3209" s="6" t="s">
        <v>14816</v>
      </c>
      <c r="B3209" s="6" t="s">
        <v>14817</v>
      </c>
      <c r="C3209" s="6"/>
      <c r="D3209" s="6"/>
      <c r="E3209" s="6" t="s">
        <v>14818</v>
      </c>
      <c r="F3209" s="7" t="s">
        <v>14819</v>
      </c>
      <c r="G3209" s="8" t="s">
        <v>108</v>
      </c>
      <c r="H3209" s="6" t="s">
        <v>27</v>
      </c>
      <c r="I3209" s="6" t="s">
        <v>14820</v>
      </c>
      <c r="J3209" s="6" t="s">
        <v>341</v>
      </c>
      <c r="K3209" s="8">
        <v>1994.0</v>
      </c>
      <c r="L3209" s="7" t="s">
        <v>30</v>
      </c>
      <c r="M3209" s="3"/>
      <c r="N3209" s="3"/>
      <c r="O3209" s="3"/>
      <c r="P3209" s="3"/>
      <c r="Q3209" s="3"/>
      <c r="R3209" s="3"/>
    </row>
    <row r="3210" ht="15.75" customHeight="1">
      <c r="A3210" s="4" t="s">
        <v>14821</v>
      </c>
      <c r="B3210" s="4" t="s">
        <v>14822</v>
      </c>
      <c r="C3210" s="3"/>
      <c r="D3210" s="3"/>
      <c r="E3210" s="4" t="s">
        <v>14823</v>
      </c>
      <c r="F3210" s="9" t="s">
        <v>14824</v>
      </c>
      <c r="G3210" s="4" t="s">
        <v>41</v>
      </c>
      <c r="H3210" s="4" t="s">
        <v>261</v>
      </c>
      <c r="I3210" s="4" t="s">
        <v>14825</v>
      </c>
      <c r="J3210" s="4" t="s">
        <v>295</v>
      </c>
      <c r="K3210" s="10">
        <v>2004.0</v>
      </c>
      <c r="L3210" s="3"/>
      <c r="M3210" s="4" t="s">
        <v>263</v>
      </c>
      <c r="N3210" s="3"/>
      <c r="O3210" s="3"/>
      <c r="P3210" s="4" t="s">
        <v>8</v>
      </c>
      <c r="Q3210" s="18" t="s">
        <v>1952</v>
      </c>
      <c r="R3210" s="3"/>
    </row>
    <row r="3211" ht="15.75" customHeight="1">
      <c r="A3211" s="6" t="s">
        <v>14826</v>
      </c>
      <c r="B3211" s="6" t="s">
        <v>14827</v>
      </c>
      <c r="C3211" s="6"/>
      <c r="D3211" s="6"/>
      <c r="E3211" s="6" t="s">
        <v>14828</v>
      </c>
      <c r="F3211" s="7" t="s">
        <v>14829</v>
      </c>
      <c r="G3211" s="8" t="s">
        <v>108</v>
      </c>
      <c r="H3211" s="6" t="s">
        <v>27</v>
      </c>
      <c r="I3211" s="6" t="s">
        <v>14830</v>
      </c>
      <c r="J3211" s="6" t="s">
        <v>29</v>
      </c>
      <c r="K3211" s="8">
        <v>2023.0</v>
      </c>
      <c r="L3211" s="7" t="s">
        <v>30</v>
      </c>
      <c r="M3211" s="6"/>
      <c r="N3211" s="3"/>
      <c r="O3211" s="6"/>
      <c r="P3211" s="6"/>
      <c r="Q3211" s="3"/>
      <c r="R3211" s="6"/>
    </row>
    <row r="3212" ht="15.75" customHeight="1">
      <c r="A3212" s="6" t="s">
        <v>14831</v>
      </c>
      <c r="B3212" s="6" t="s">
        <v>14832</v>
      </c>
      <c r="C3212" s="6"/>
      <c r="D3212" s="6"/>
      <c r="E3212" s="6" t="s">
        <v>14833</v>
      </c>
      <c r="F3212" s="7" t="s">
        <v>14834</v>
      </c>
      <c r="G3212" s="8" t="s">
        <v>108</v>
      </c>
      <c r="H3212" s="6" t="s">
        <v>27</v>
      </c>
      <c r="I3212" s="6" t="s">
        <v>14835</v>
      </c>
      <c r="J3212" s="6" t="s">
        <v>545</v>
      </c>
      <c r="K3212" s="8">
        <v>2019.0</v>
      </c>
      <c r="L3212" s="7" t="s">
        <v>30</v>
      </c>
      <c r="M3212" s="6"/>
      <c r="N3212" s="6"/>
      <c r="O3212" s="6"/>
      <c r="P3212" s="6"/>
      <c r="Q3212" s="3"/>
      <c r="R3212" s="6"/>
    </row>
    <row r="3213" ht="15.75" customHeight="1">
      <c r="A3213" s="6" t="s">
        <v>14836</v>
      </c>
      <c r="B3213" s="6" t="s">
        <v>14837</v>
      </c>
      <c r="C3213" s="6"/>
      <c r="D3213" s="6"/>
      <c r="E3213" s="6" t="s">
        <v>14838</v>
      </c>
      <c r="F3213" s="7" t="s">
        <v>14839</v>
      </c>
      <c r="G3213" s="8" t="s">
        <v>108</v>
      </c>
      <c r="H3213" s="6" t="s">
        <v>27</v>
      </c>
      <c r="I3213" s="6" t="s">
        <v>14840</v>
      </c>
      <c r="J3213" s="6"/>
      <c r="K3213" s="8">
        <v>2009.0</v>
      </c>
      <c r="L3213" s="7" t="s">
        <v>30</v>
      </c>
      <c r="M3213" s="3"/>
      <c r="N3213" s="3"/>
      <c r="O3213" s="3"/>
      <c r="P3213" s="3"/>
      <c r="Q3213" s="3"/>
      <c r="R3213" s="3"/>
    </row>
    <row r="3214" ht="15.75" customHeight="1">
      <c r="A3214" s="4" t="s">
        <v>14841</v>
      </c>
      <c r="B3214" s="4" t="s">
        <v>14842</v>
      </c>
      <c r="C3214" s="3"/>
      <c r="D3214" s="3"/>
      <c r="E3214" s="4" t="s">
        <v>14843</v>
      </c>
      <c r="F3214" s="9" t="s">
        <v>14844</v>
      </c>
      <c r="G3214" s="4" t="s">
        <v>260</v>
      </c>
      <c r="H3214" s="4" t="s">
        <v>261</v>
      </c>
      <c r="I3214" s="4" t="s">
        <v>2190</v>
      </c>
      <c r="J3214" s="4" t="s">
        <v>545</v>
      </c>
      <c r="K3214" s="10">
        <v>2005.0</v>
      </c>
      <c r="L3214" s="3"/>
      <c r="M3214" s="4" t="s">
        <v>263</v>
      </c>
      <c r="N3214" s="3"/>
      <c r="O3214" s="3"/>
      <c r="P3214" s="4" t="s">
        <v>8</v>
      </c>
      <c r="Q3214" s="4" t="s">
        <v>2191</v>
      </c>
      <c r="R3214" s="3"/>
    </row>
    <row r="3215" ht="15.75" customHeight="1">
      <c r="A3215" s="4" t="s">
        <v>14845</v>
      </c>
      <c r="B3215" s="4" t="s">
        <v>14846</v>
      </c>
      <c r="C3215" s="3"/>
      <c r="D3215" s="3"/>
      <c r="E3215" s="4" t="s">
        <v>14847</v>
      </c>
      <c r="F3215" s="9" t="s">
        <v>14848</v>
      </c>
      <c r="G3215" s="4" t="s">
        <v>41</v>
      </c>
      <c r="H3215" s="4" t="s">
        <v>261</v>
      </c>
      <c r="I3215" s="4" t="s">
        <v>14265</v>
      </c>
      <c r="J3215" s="4" t="s">
        <v>295</v>
      </c>
      <c r="K3215" s="10">
        <v>2013.0</v>
      </c>
      <c r="L3215" s="3"/>
      <c r="M3215" s="4" t="s">
        <v>263</v>
      </c>
      <c r="N3215" s="3"/>
      <c r="O3215" s="3"/>
      <c r="P3215" s="4" t="s">
        <v>8</v>
      </c>
      <c r="Q3215" s="18" t="s">
        <v>6089</v>
      </c>
      <c r="R3215" s="3"/>
    </row>
    <row r="3216" ht="15.75" customHeight="1">
      <c r="A3216" s="4" t="s">
        <v>14849</v>
      </c>
      <c r="B3216" s="4" t="s">
        <v>14850</v>
      </c>
      <c r="C3216" s="3"/>
      <c r="D3216" s="3"/>
      <c r="E3216" s="4" t="s">
        <v>14851</v>
      </c>
      <c r="F3216" s="9" t="s">
        <v>14852</v>
      </c>
      <c r="G3216" s="4" t="s">
        <v>260</v>
      </c>
      <c r="H3216" s="4" t="s">
        <v>261</v>
      </c>
      <c r="I3216" s="4" t="s">
        <v>14853</v>
      </c>
      <c r="J3216" s="4" t="s">
        <v>149</v>
      </c>
      <c r="K3216" s="10">
        <v>2019.0</v>
      </c>
      <c r="L3216" s="3"/>
      <c r="M3216" s="4" t="s">
        <v>263</v>
      </c>
      <c r="N3216" s="3"/>
      <c r="O3216" s="3"/>
      <c r="P3216" s="4" t="s">
        <v>8</v>
      </c>
      <c r="Q3216" s="4" t="s">
        <v>264</v>
      </c>
      <c r="R3216" s="3"/>
    </row>
    <row r="3217" ht="15.75" customHeight="1">
      <c r="A3217" s="6" t="s">
        <v>14854</v>
      </c>
      <c r="B3217" s="6" t="s">
        <v>14855</v>
      </c>
      <c r="C3217" s="6"/>
      <c r="D3217" s="6"/>
      <c r="E3217" s="6" t="s">
        <v>14856</v>
      </c>
      <c r="F3217" s="7" t="s">
        <v>14857</v>
      </c>
      <c r="G3217" s="8" t="s">
        <v>108</v>
      </c>
      <c r="H3217" s="6" t="s">
        <v>27</v>
      </c>
      <c r="I3217" s="6" t="s">
        <v>14858</v>
      </c>
      <c r="J3217" s="6" t="s">
        <v>29</v>
      </c>
      <c r="K3217" s="8">
        <v>2016.0</v>
      </c>
      <c r="L3217" s="7" t="s">
        <v>30</v>
      </c>
      <c r="M3217" s="6"/>
      <c r="N3217" s="6"/>
      <c r="O3217" s="6"/>
      <c r="P3217" s="6"/>
      <c r="Q3217" s="6"/>
      <c r="R3217" s="6"/>
    </row>
    <row r="3218" ht="15.75" customHeight="1">
      <c r="A3218" s="6" t="s">
        <v>14859</v>
      </c>
      <c r="B3218" s="6" t="s">
        <v>14860</v>
      </c>
      <c r="C3218" s="6"/>
      <c r="D3218" s="6"/>
      <c r="E3218" s="6" t="s">
        <v>14861</v>
      </c>
      <c r="F3218" s="7" t="s">
        <v>14862</v>
      </c>
      <c r="G3218" s="8" t="s">
        <v>108</v>
      </c>
      <c r="H3218" s="6" t="s">
        <v>27</v>
      </c>
      <c r="I3218" s="6" t="s">
        <v>14863</v>
      </c>
      <c r="J3218" s="3"/>
      <c r="K3218" s="8">
        <v>2018.0</v>
      </c>
      <c r="L3218" s="13" t="s">
        <v>30</v>
      </c>
      <c r="M3218" s="6"/>
      <c r="N3218" s="3"/>
      <c r="O3218" s="6"/>
      <c r="P3218" s="6"/>
      <c r="Q3218" s="6"/>
      <c r="R3218" s="6"/>
    </row>
    <row r="3219" ht="15.75" customHeight="1">
      <c r="A3219" s="4" t="s">
        <v>14864</v>
      </c>
      <c r="B3219" s="4" t="s">
        <v>14865</v>
      </c>
      <c r="C3219" s="3"/>
      <c r="D3219" s="3"/>
      <c r="E3219" s="4" t="s">
        <v>14866</v>
      </c>
      <c r="F3219" s="9" t="s">
        <v>14867</v>
      </c>
      <c r="G3219" s="4" t="s">
        <v>260</v>
      </c>
      <c r="H3219" s="4" t="s">
        <v>261</v>
      </c>
      <c r="I3219" s="4" t="s">
        <v>14868</v>
      </c>
      <c r="J3219" s="4" t="s">
        <v>149</v>
      </c>
      <c r="K3219" s="10">
        <v>1984.0</v>
      </c>
      <c r="L3219" s="3"/>
      <c r="M3219" s="4" t="s">
        <v>263</v>
      </c>
      <c r="N3219" s="3"/>
      <c r="O3219" s="3"/>
      <c r="P3219" s="4" t="s">
        <v>8</v>
      </c>
      <c r="Q3219" s="4" t="s">
        <v>264</v>
      </c>
      <c r="R3219" s="3"/>
    </row>
    <row r="3220" ht="15.75" customHeight="1">
      <c r="A3220" s="4" t="s">
        <v>14869</v>
      </c>
      <c r="B3220" s="4" t="s">
        <v>14870</v>
      </c>
      <c r="C3220" s="3"/>
      <c r="D3220" s="3"/>
      <c r="E3220" s="10" t="s">
        <v>33</v>
      </c>
      <c r="F3220" s="9" t="str">
        <f>"https://doi.org/"&amp;M3220</f>
        <v>https://doi.org/10.2337/diacare.20.5.811</v>
      </c>
      <c r="G3220" s="10" t="s">
        <v>41</v>
      </c>
      <c r="H3220" s="10" t="s">
        <v>35</v>
      </c>
      <c r="I3220" s="4" t="s">
        <v>14871</v>
      </c>
      <c r="J3220" s="10" t="s">
        <v>33</v>
      </c>
      <c r="K3220" s="10">
        <v>1997.0</v>
      </c>
      <c r="L3220" s="4" t="s">
        <v>33</v>
      </c>
      <c r="M3220" s="4" t="s">
        <v>14872</v>
      </c>
      <c r="N3220" s="11"/>
      <c r="O3220" s="3"/>
      <c r="P3220" s="3"/>
      <c r="Q3220" s="12"/>
      <c r="R3220" s="3"/>
    </row>
    <row r="3221" ht="15.75" customHeight="1">
      <c r="A3221" s="6" t="s">
        <v>14873</v>
      </c>
      <c r="B3221" s="6" t="s">
        <v>14874</v>
      </c>
      <c r="C3221" s="6"/>
      <c r="D3221" s="6"/>
      <c r="E3221" s="6" t="s">
        <v>14875</v>
      </c>
      <c r="F3221" s="7" t="s">
        <v>14876</v>
      </c>
      <c r="G3221" s="8" t="s">
        <v>108</v>
      </c>
      <c r="H3221" s="6" t="s">
        <v>27</v>
      </c>
      <c r="I3221" s="6" t="s">
        <v>14877</v>
      </c>
      <c r="J3221" s="6" t="s">
        <v>377</v>
      </c>
      <c r="K3221" s="8">
        <v>2019.0</v>
      </c>
      <c r="L3221" s="7" t="s">
        <v>30</v>
      </c>
      <c r="M3221" s="6"/>
      <c r="N3221" s="6"/>
      <c r="O3221" s="3"/>
      <c r="P3221" s="6"/>
      <c r="Q3221" s="3"/>
      <c r="R3221" s="6"/>
    </row>
    <row r="3222" ht="15.75" customHeight="1">
      <c r="A3222" s="4" t="s">
        <v>14878</v>
      </c>
      <c r="B3222" s="4" t="s">
        <v>14879</v>
      </c>
      <c r="C3222" s="3"/>
      <c r="D3222" s="3"/>
      <c r="E3222" s="4" t="s">
        <v>14880</v>
      </c>
      <c r="F3222" s="9" t="s">
        <v>14881</v>
      </c>
      <c r="G3222" s="4" t="s">
        <v>260</v>
      </c>
      <c r="H3222" s="4" t="s">
        <v>261</v>
      </c>
      <c r="I3222" s="4" t="s">
        <v>14882</v>
      </c>
      <c r="J3222" s="4" t="s">
        <v>341</v>
      </c>
      <c r="K3222" s="10">
        <v>2014.0</v>
      </c>
      <c r="L3222" s="3"/>
      <c r="M3222" s="4" t="s">
        <v>263</v>
      </c>
      <c r="N3222" s="3"/>
      <c r="O3222" s="3"/>
      <c r="P3222" s="4" t="s">
        <v>8</v>
      </c>
      <c r="Q3222" s="4" t="s">
        <v>611</v>
      </c>
      <c r="R3222" s="3"/>
    </row>
    <row r="3223" ht="15.75" customHeight="1">
      <c r="A3223" s="4" t="s">
        <v>14883</v>
      </c>
      <c r="B3223" s="4" t="s">
        <v>14884</v>
      </c>
      <c r="C3223" s="3"/>
      <c r="D3223" s="3"/>
      <c r="E3223" s="4" t="s">
        <v>14885</v>
      </c>
      <c r="F3223" s="9" t="s">
        <v>14886</v>
      </c>
      <c r="G3223" s="4" t="s">
        <v>54</v>
      </c>
      <c r="H3223" s="4" t="s">
        <v>261</v>
      </c>
      <c r="I3223" s="4" t="s">
        <v>694</v>
      </c>
      <c r="J3223" s="4" t="s">
        <v>295</v>
      </c>
      <c r="K3223" s="10">
        <v>2014.0</v>
      </c>
      <c r="L3223" s="3"/>
      <c r="M3223" s="4" t="s">
        <v>263</v>
      </c>
      <c r="N3223" s="3"/>
      <c r="O3223" s="3"/>
      <c r="P3223" s="4" t="s">
        <v>8</v>
      </c>
      <c r="Q3223" s="4" t="s">
        <v>695</v>
      </c>
      <c r="R3223" s="3"/>
    </row>
    <row r="3224" ht="15.75" customHeight="1">
      <c r="A3224" s="6" t="s">
        <v>14887</v>
      </c>
      <c r="B3224" s="6" t="s">
        <v>14888</v>
      </c>
      <c r="C3224" s="6"/>
      <c r="D3224" s="6"/>
      <c r="E3224" s="6" t="s">
        <v>14889</v>
      </c>
      <c r="F3224" s="7" t="s">
        <v>14890</v>
      </c>
      <c r="G3224" s="8" t="s">
        <v>108</v>
      </c>
      <c r="H3224" s="6" t="s">
        <v>27</v>
      </c>
      <c r="I3224" s="6" t="s">
        <v>14891</v>
      </c>
      <c r="J3224" s="3"/>
      <c r="K3224" s="8">
        <v>2022.0</v>
      </c>
      <c r="L3224" s="21" t="s">
        <v>30</v>
      </c>
      <c r="M3224" s="3"/>
      <c r="N3224" s="3"/>
      <c r="O3224" s="6"/>
      <c r="P3224" s="3"/>
      <c r="Q3224" s="6"/>
      <c r="R3224" s="3"/>
    </row>
    <row r="3225" ht="15.75" customHeight="1">
      <c r="A3225" s="6" t="s">
        <v>14892</v>
      </c>
      <c r="B3225" s="6" t="s">
        <v>14893</v>
      </c>
      <c r="C3225" s="6"/>
      <c r="D3225" s="6"/>
      <c r="E3225" s="6" t="s">
        <v>14894</v>
      </c>
      <c r="F3225" s="7" t="s">
        <v>14895</v>
      </c>
      <c r="G3225" s="8" t="s">
        <v>108</v>
      </c>
      <c r="H3225" s="6" t="s">
        <v>27</v>
      </c>
      <c r="I3225" s="6" t="s">
        <v>14896</v>
      </c>
      <c r="J3225" s="3"/>
      <c r="K3225" s="8">
        <v>2018.0</v>
      </c>
      <c r="L3225" s="22" t="s">
        <v>30</v>
      </c>
      <c r="M3225" s="6"/>
      <c r="N3225" s="3"/>
      <c r="O3225" s="6"/>
      <c r="P3225" s="6"/>
      <c r="Q3225" s="6"/>
      <c r="R3225" s="6"/>
    </row>
    <row r="3226" ht="15.75" customHeight="1">
      <c r="A3226" s="6" t="s">
        <v>14897</v>
      </c>
      <c r="B3226" s="6" t="s">
        <v>14898</v>
      </c>
      <c r="C3226" s="6"/>
      <c r="D3226" s="6"/>
      <c r="E3226" s="6" t="s">
        <v>14899</v>
      </c>
      <c r="F3226" s="7" t="s">
        <v>14900</v>
      </c>
      <c r="G3226" s="8" t="s">
        <v>108</v>
      </c>
      <c r="H3226" s="6" t="s">
        <v>27</v>
      </c>
      <c r="I3226" s="6" t="s">
        <v>14901</v>
      </c>
      <c r="J3226" s="6" t="s">
        <v>341</v>
      </c>
      <c r="K3226" s="8">
        <v>2016.0</v>
      </c>
      <c r="L3226" s="7" t="s">
        <v>30</v>
      </c>
      <c r="M3226" s="3"/>
      <c r="N3226" s="6"/>
      <c r="O3226" s="6"/>
      <c r="P3226" s="6"/>
      <c r="Q3226" s="3"/>
      <c r="R3226" s="6"/>
    </row>
    <row r="3227" ht="15.75" customHeight="1">
      <c r="A3227" s="6" t="s">
        <v>14902</v>
      </c>
      <c r="B3227" s="6" t="s">
        <v>14903</v>
      </c>
      <c r="C3227" s="6"/>
      <c r="D3227" s="6"/>
      <c r="E3227" s="6" t="s">
        <v>14904</v>
      </c>
      <c r="F3227" s="7" t="s">
        <v>14905</v>
      </c>
      <c r="G3227" s="8" t="s">
        <v>108</v>
      </c>
      <c r="H3227" s="6" t="s">
        <v>27</v>
      </c>
      <c r="I3227" s="6" t="s">
        <v>14906</v>
      </c>
      <c r="J3227" s="6" t="s">
        <v>2495</v>
      </c>
      <c r="K3227" s="8">
        <v>2021.0</v>
      </c>
      <c r="L3227" s="7" t="s">
        <v>30</v>
      </c>
      <c r="M3227" s="6"/>
      <c r="N3227" s="6"/>
      <c r="O3227" s="6"/>
      <c r="P3227" s="6"/>
      <c r="Q3227" s="3"/>
      <c r="R3227" s="6"/>
    </row>
    <row r="3228" ht="15.75" customHeight="1">
      <c r="A3228" s="6" t="s">
        <v>14907</v>
      </c>
      <c r="B3228" s="6" t="s">
        <v>14908</v>
      </c>
      <c r="C3228" s="6"/>
      <c r="D3228" s="6"/>
      <c r="E3228" s="6" t="s">
        <v>14909</v>
      </c>
      <c r="F3228" s="7" t="s">
        <v>14910</v>
      </c>
      <c r="G3228" s="8" t="s">
        <v>108</v>
      </c>
      <c r="H3228" s="6" t="s">
        <v>27</v>
      </c>
      <c r="I3228" s="6" t="s">
        <v>14911</v>
      </c>
      <c r="J3228" s="6" t="s">
        <v>29</v>
      </c>
      <c r="K3228" s="8">
        <v>2014.0</v>
      </c>
      <c r="L3228" s="7" t="s">
        <v>30</v>
      </c>
      <c r="M3228" s="6"/>
      <c r="N3228" s="6"/>
      <c r="O3228" s="3"/>
      <c r="P3228" s="6"/>
      <c r="Q3228" s="3"/>
      <c r="R3228" s="6"/>
    </row>
    <row r="3229" ht="15.75" customHeight="1">
      <c r="A3229" s="6" t="s">
        <v>14912</v>
      </c>
      <c r="B3229" s="6" t="s">
        <v>14913</v>
      </c>
      <c r="C3229" s="6"/>
      <c r="D3229" s="6"/>
      <c r="E3229" s="6" t="s">
        <v>14914</v>
      </c>
      <c r="F3229" s="7" t="s">
        <v>14915</v>
      </c>
      <c r="G3229" s="8" t="s">
        <v>214</v>
      </c>
      <c r="H3229" s="6" t="s">
        <v>27</v>
      </c>
      <c r="I3229" s="6" t="s">
        <v>14916</v>
      </c>
      <c r="J3229" s="6" t="s">
        <v>29</v>
      </c>
      <c r="K3229" s="8">
        <v>2018.0</v>
      </c>
      <c r="L3229" s="7" t="s">
        <v>30</v>
      </c>
      <c r="M3229" s="3"/>
      <c r="N3229" s="3"/>
      <c r="O3229" s="3"/>
      <c r="P3229" s="3"/>
      <c r="Q3229" s="3"/>
      <c r="R3229" s="3"/>
    </row>
    <row r="3230" ht="15.75" customHeight="1">
      <c r="A3230" s="4" t="s">
        <v>14917</v>
      </c>
      <c r="B3230" s="4" t="s">
        <v>14918</v>
      </c>
      <c r="C3230" s="3"/>
      <c r="D3230" s="3"/>
      <c r="E3230" s="10" t="s">
        <v>33</v>
      </c>
      <c r="F3230" s="9" t="str">
        <f>"https://doi.org/"&amp;M3230</f>
        <v>https://doi.org/10.1002/14651858.CD007668.pub2</v>
      </c>
      <c r="G3230" s="10" t="s">
        <v>41</v>
      </c>
      <c r="H3230" s="10" t="s">
        <v>35</v>
      </c>
      <c r="I3230" s="4" t="s">
        <v>14919</v>
      </c>
      <c r="J3230" s="10" t="s">
        <v>33</v>
      </c>
      <c r="K3230" s="10">
        <v>2010.0</v>
      </c>
      <c r="L3230" s="4" t="s">
        <v>33</v>
      </c>
      <c r="M3230" s="4" t="s">
        <v>14920</v>
      </c>
      <c r="N3230" s="11"/>
      <c r="O3230" s="3"/>
      <c r="P3230" s="3"/>
      <c r="Q3230" s="12"/>
      <c r="R3230" s="3"/>
    </row>
    <row r="3231" ht="15.75" customHeight="1">
      <c r="A3231" s="6" t="s">
        <v>14921</v>
      </c>
      <c r="B3231" s="6" t="s">
        <v>14922</v>
      </c>
      <c r="C3231" s="6"/>
      <c r="D3231" s="6"/>
      <c r="E3231" s="6" t="s">
        <v>14923</v>
      </c>
      <c r="F3231" s="7" t="s">
        <v>11688</v>
      </c>
      <c r="G3231" s="8" t="s">
        <v>108</v>
      </c>
      <c r="H3231" s="6" t="s">
        <v>27</v>
      </c>
      <c r="I3231" s="6" t="s">
        <v>14924</v>
      </c>
      <c r="J3231" s="6" t="s">
        <v>149</v>
      </c>
      <c r="K3231" s="8">
        <v>2020.0</v>
      </c>
      <c r="L3231" s="7" t="s">
        <v>30</v>
      </c>
      <c r="M3231" s="6"/>
      <c r="N3231" s="6"/>
      <c r="O3231" s="6"/>
      <c r="P3231" s="3"/>
      <c r="Q3231" s="3"/>
      <c r="R3231" s="3"/>
    </row>
    <row r="3232" ht="15.75" customHeight="1">
      <c r="A3232" s="4" t="s">
        <v>14925</v>
      </c>
      <c r="B3232" s="4" t="s">
        <v>14926</v>
      </c>
      <c r="C3232" s="3"/>
      <c r="D3232" s="3"/>
      <c r="E3232" s="4" t="s">
        <v>14927</v>
      </c>
      <c r="F3232" s="9" t="s">
        <v>14928</v>
      </c>
      <c r="G3232" s="4" t="s">
        <v>260</v>
      </c>
      <c r="H3232" s="4" t="s">
        <v>261</v>
      </c>
      <c r="I3232" s="4" t="s">
        <v>2110</v>
      </c>
      <c r="J3232" s="4" t="s">
        <v>295</v>
      </c>
      <c r="K3232" s="10">
        <v>2006.0</v>
      </c>
      <c r="L3232" s="3"/>
      <c r="M3232" s="4" t="s">
        <v>263</v>
      </c>
      <c r="N3232" s="3"/>
      <c r="O3232" s="3"/>
      <c r="P3232" s="4" t="s">
        <v>8</v>
      </c>
      <c r="Q3232" s="4" t="s">
        <v>689</v>
      </c>
      <c r="R3232" s="3"/>
    </row>
    <row r="3233" ht="15.75" customHeight="1">
      <c r="A3233" s="4" t="s">
        <v>14929</v>
      </c>
      <c r="B3233" s="4" t="s">
        <v>14930</v>
      </c>
      <c r="C3233" s="4" t="s">
        <v>14931</v>
      </c>
      <c r="D3233" s="4" t="s">
        <v>14932</v>
      </c>
      <c r="E3233" s="4" t="s">
        <v>14933</v>
      </c>
      <c r="F3233" s="5" t="str">
        <f>HYPERLINK("http://dx.doi.org/10.1177/1073191105284843","http://dx.doi.org/10.1177/1073191105284843")</f>
        <v>http://dx.doi.org/10.1177/1073191105284843</v>
      </c>
      <c r="G3233" s="3"/>
      <c r="H3233" s="3"/>
      <c r="I3233" s="3"/>
      <c r="J3233" s="3"/>
      <c r="K3233" s="3"/>
      <c r="L3233" s="3"/>
      <c r="M3233" s="3"/>
      <c r="N3233" s="3"/>
      <c r="O3233" s="3"/>
      <c r="P3233" s="3"/>
      <c r="Q3233" s="3"/>
      <c r="R3233" s="3"/>
    </row>
    <row r="3234" ht="15.75" customHeight="1">
      <c r="A3234" s="4" t="s">
        <v>14934</v>
      </c>
      <c r="B3234" s="4" t="s">
        <v>14935</v>
      </c>
      <c r="C3234" s="3"/>
      <c r="D3234" s="3"/>
      <c r="E3234" s="4" t="s">
        <v>14936</v>
      </c>
      <c r="F3234" s="9" t="s">
        <v>14937</v>
      </c>
      <c r="G3234" s="4" t="s">
        <v>26</v>
      </c>
      <c r="H3234" s="4" t="s">
        <v>261</v>
      </c>
      <c r="I3234" s="4" t="s">
        <v>610</v>
      </c>
      <c r="J3234" s="4" t="s">
        <v>341</v>
      </c>
      <c r="K3234" s="10">
        <v>2022.0</v>
      </c>
      <c r="L3234" s="3"/>
      <c r="M3234" s="4" t="s">
        <v>8</v>
      </c>
      <c r="N3234" s="3"/>
      <c r="O3234" s="3"/>
      <c r="P3234" s="4" t="s">
        <v>8</v>
      </c>
      <c r="Q3234" s="4" t="s">
        <v>611</v>
      </c>
      <c r="R3234" s="3"/>
    </row>
    <row r="3235" ht="15.75" customHeight="1">
      <c r="A3235" s="6" t="s">
        <v>14938</v>
      </c>
      <c r="B3235" s="6" t="s">
        <v>14939</v>
      </c>
      <c r="C3235" s="6"/>
      <c r="D3235" s="6"/>
      <c r="E3235" s="6" t="s">
        <v>14940</v>
      </c>
      <c r="F3235" s="7" t="s">
        <v>14941</v>
      </c>
      <c r="G3235" s="8" t="s">
        <v>108</v>
      </c>
      <c r="H3235" s="6" t="s">
        <v>27</v>
      </c>
      <c r="I3235" s="6" t="s">
        <v>14942</v>
      </c>
      <c r="J3235" s="6"/>
      <c r="K3235" s="8">
        <v>2009.0</v>
      </c>
      <c r="L3235" s="7" t="s">
        <v>30</v>
      </c>
      <c r="M3235" s="3"/>
      <c r="N3235" s="3"/>
      <c r="O3235" s="3"/>
      <c r="P3235" s="3"/>
      <c r="Q3235" s="3"/>
      <c r="R3235" s="3"/>
    </row>
    <row r="3236" ht="15.75" customHeight="1">
      <c r="A3236" s="4" t="s">
        <v>14845</v>
      </c>
      <c r="B3236" s="4" t="s">
        <v>14943</v>
      </c>
      <c r="C3236" s="3"/>
      <c r="D3236" s="3"/>
      <c r="E3236" s="4" t="s">
        <v>14944</v>
      </c>
      <c r="F3236" s="9" t="s">
        <v>14945</v>
      </c>
      <c r="G3236" s="4" t="s">
        <v>41</v>
      </c>
      <c r="H3236" s="4" t="s">
        <v>261</v>
      </c>
      <c r="I3236" s="4" t="s">
        <v>3622</v>
      </c>
      <c r="J3236" s="4" t="s">
        <v>341</v>
      </c>
      <c r="K3236" s="10">
        <v>2013.0</v>
      </c>
      <c r="L3236" s="3"/>
      <c r="M3236" s="4" t="s">
        <v>263</v>
      </c>
      <c r="N3236" s="3"/>
      <c r="O3236" s="3"/>
      <c r="P3236" s="4" t="s">
        <v>8</v>
      </c>
      <c r="Q3236" s="18" t="s">
        <v>611</v>
      </c>
      <c r="R3236" s="3"/>
    </row>
    <row r="3237" ht="15.75" customHeight="1">
      <c r="A3237" s="6" t="s">
        <v>14946</v>
      </c>
      <c r="B3237" s="6" t="s">
        <v>14947</v>
      </c>
      <c r="C3237" s="6"/>
      <c r="D3237" s="6"/>
      <c r="E3237" s="6" t="s">
        <v>14948</v>
      </c>
      <c r="F3237" s="7" t="s">
        <v>14949</v>
      </c>
      <c r="G3237" s="8" t="s">
        <v>108</v>
      </c>
      <c r="H3237" s="6" t="s">
        <v>27</v>
      </c>
      <c r="I3237" s="6" t="s">
        <v>14950</v>
      </c>
      <c r="J3237" s="6" t="s">
        <v>29</v>
      </c>
      <c r="K3237" s="8">
        <v>1986.0</v>
      </c>
      <c r="L3237" s="7" t="s">
        <v>30</v>
      </c>
      <c r="M3237" s="3"/>
      <c r="N3237" s="3"/>
      <c r="O3237" s="6"/>
      <c r="P3237" s="6"/>
      <c r="Q3237" s="3"/>
      <c r="R3237" s="3"/>
    </row>
    <row r="3238" ht="15.75" customHeight="1">
      <c r="A3238" s="6" t="s">
        <v>14951</v>
      </c>
      <c r="B3238" s="6" t="s">
        <v>14952</v>
      </c>
      <c r="C3238" s="6"/>
      <c r="D3238" s="6"/>
      <c r="E3238" s="6" t="s">
        <v>14953</v>
      </c>
      <c r="F3238" s="7" t="s">
        <v>14954</v>
      </c>
      <c r="G3238" s="8" t="s">
        <v>108</v>
      </c>
      <c r="H3238" s="6" t="s">
        <v>27</v>
      </c>
      <c r="I3238" s="6" t="s">
        <v>14955</v>
      </c>
      <c r="J3238" s="6" t="s">
        <v>29</v>
      </c>
      <c r="K3238" s="8">
        <v>2021.0</v>
      </c>
      <c r="L3238" s="7" t="s">
        <v>30</v>
      </c>
      <c r="M3238" s="14"/>
      <c r="N3238" s="6"/>
      <c r="O3238" s="6"/>
      <c r="P3238" s="6"/>
      <c r="Q3238" s="3"/>
      <c r="R3238" s="3"/>
    </row>
    <row r="3239" ht="15.75" customHeight="1">
      <c r="A3239" s="4" t="s">
        <v>14956</v>
      </c>
      <c r="B3239" s="4" t="s">
        <v>14957</v>
      </c>
      <c r="C3239" s="3"/>
      <c r="D3239" s="3"/>
      <c r="E3239" s="4" t="s">
        <v>33</v>
      </c>
      <c r="F3239" s="9" t="str">
        <f>"https://doi.org/"&amp;M3239</f>
        <v>https://doi.org/10.1016/s0006-3223(98)00028-6</v>
      </c>
      <c r="G3239" s="10" t="s">
        <v>83</v>
      </c>
      <c r="H3239" s="10" t="s">
        <v>35</v>
      </c>
      <c r="I3239" s="4" t="s">
        <v>14958</v>
      </c>
      <c r="J3239" s="10" t="s">
        <v>33</v>
      </c>
      <c r="K3239" s="10">
        <v>1999.0</v>
      </c>
      <c r="L3239" s="3"/>
      <c r="M3239" s="4" t="s">
        <v>14959</v>
      </c>
      <c r="N3239" s="3"/>
      <c r="O3239" s="3"/>
      <c r="P3239" s="3"/>
      <c r="Q3239" s="3"/>
      <c r="R3239" s="3"/>
    </row>
    <row r="3240" ht="15.75" customHeight="1">
      <c r="A3240" s="4" t="s">
        <v>14960</v>
      </c>
      <c r="B3240" s="4" t="s">
        <v>14961</v>
      </c>
      <c r="C3240" s="3"/>
      <c r="D3240" s="3"/>
      <c r="E3240" s="4" t="s">
        <v>14962</v>
      </c>
      <c r="F3240" s="9" t="s">
        <v>14963</v>
      </c>
      <c r="G3240" s="4" t="s">
        <v>41</v>
      </c>
      <c r="H3240" s="4" t="s">
        <v>261</v>
      </c>
      <c r="I3240" s="4" t="s">
        <v>14964</v>
      </c>
      <c r="J3240" s="4" t="s">
        <v>149</v>
      </c>
      <c r="K3240" s="10">
        <v>2008.0</v>
      </c>
      <c r="L3240" s="3"/>
      <c r="M3240" s="4" t="s">
        <v>263</v>
      </c>
      <c r="N3240" s="3"/>
      <c r="O3240" s="3"/>
      <c r="P3240" s="4" t="s">
        <v>8</v>
      </c>
      <c r="Q3240" s="18" t="s">
        <v>264</v>
      </c>
      <c r="R3240" s="3"/>
    </row>
    <row r="3241" ht="15.75" customHeight="1">
      <c r="A3241" s="6" t="s">
        <v>14965</v>
      </c>
      <c r="B3241" s="6" t="s">
        <v>14966</v>
      </c>
      <c r="C3241" s="6"/>
      <c r="D3241" s="6"/>
      <c r="E3241" s="6" t="s">
        <v>14967</v>
      </c>
      <c r="F3241" s="7" t="s">
        <v>14968</v>
      </c>
      <c r="G3241" s="8" t="s">
        <v>41</v>
      </c>
      <c r="H3241" s="6" t="s">
        <v>27</v>
      </c>
      <c r="I3241" s="6" t="s">
        <v>14969</v>
      </c>
      <c r="J3241" s="6" t="s">
        <v>29</v>
      </c>
      <c r="K3241" s="8">
        <v>2022.0</v>
      </c>
      <c r="L3241" s="7" t="s">
        <v>30</v>
      </c>
      <c r="M3241" s="6"/>
      <c r="N3241" s="3"/>
      <c r="O3241" s="3"/>
      <c r="P3241" s="3"/>
      <c r="Q3241" s="3"/>
      <c r="R3241" s="6"/>
    </row>
    <row r="3242" ht="15.75" customHeight="1">
      <c r="A3242" s="4" t="s">
        <v>14970</v>
      </c>
      <c r="B3242" s="4" t="s">
        <v>14971</v>
      </c>
      <c r="C3242" s="3"/>
      <c r="D3242" s="3"/>
      <c r="E3242" s="4" t="s">
        <v>14972</v>
      </c>
      <c r="F3242" s="9" t="s">
        <v>14973</v>
      </c>
      <c r="G3242" s="4" t="s">
        <v>260</v>
      </c>
      <c r="H3242" s="4" t="s">
        <v>261</v>
      </c>
      <c r="I3242" s="4" t="s">
        <v>2262</v>
      </c>
      <c r="J3242" s="4" t="s">
        <v>341</v>
      </c>
      <c r="K3242" s="10">
        <v>2007.0</v>
      </c>
      <c r="L3242" s="3"/>
      <c r="M3242" s="4" t="s">
        <v>263</v>
      </c>
      <c r="N3242" s="3"/>
      <c r="O3242" s="3"/>
      <c r="P3242" s="4" t="s">
        <v>8</v>
      </c>
      <c r="Q3242" s="4" t="s">
        <v>408</v>
      </c>
      <c r="R3242" s="3"/>
    </row>
    <row r="3243" ht="15.75" customHeight="1">
      <c r="A3243" s="4" t="s">
        <v>14974</v>
      </c>
      <c r="B3243" s="4" t="s">
        <v>14975</v>
      </c>
      <c r="C3243" s="3"/>
      <c r="D3243" s="3"/>
      <c r="E3243" s="4" t="s">
        <v>14976</v>
      </c>
      <c r="F3243" s="9" t="s">
        <v>14977</v>
      </c>
      <c r="G3243" s="4" t="s">
        <v>260</v>
      </c>
      <c r="H3243" s="4" t="s">
        <v>261</v>
      </c>
      <c r="I3243" s="4" t="s">
        <v>2526</v>
      </c>
      <c r="J3243" s="4" t="s">
        <v>295</v>
      </c>
      <c r="K3243" s="10">
        <v>2004.0</v>
      </c>
      <c r="L3243" s="3"/>
      <c r="M3243" s="4" t="s">
        <v>263</v>
      </c>
      <c r="N3243" s="3"/>
      <c r="O3243" s="3"/>
      <c r="P3243" s="4" t="s">
        <v>8</v>
      </c>
      <c r="Q3243" s="4" t="s">
        <v>1847</v>
      </c>
      <c r="R3243" s="3"/>
    </row>
    <row r="3244" ht="15.75" customHeight="1">
      <c r="A3244" s="4" t="s">
        <v>14978</v>
      </c>
      <c r="B3244" s="4" t="s">
        <v>14979</v>
      </c>
      <c r="C3244" s="4" t="s">
        <v>14980</v>
      </c>
      <c r="D3244" s="4" t="s">
        <v>14981</v>
      </c>
      <c r="E3244" s="4" t="s">
        <v>14982</v>
      </c>
      <c r="F3244" s="5" t="str">
        <f>HYPERLINK("http://dx.doi.org/10.1080/10826084.2023.2201839","http://dx.doi.org/10.1080/10826084.2023.2201839")</f>
        <v>http://dx.doi.org/10.1080/10826084.2023.2201839</v>
      </c>
      <c r="G3244" s="3"/>
      <c r="H3244" s="3"/>
      <c r="I3244" s="3"/>
      <c r="J3244" s="3"/>
      <c r="K3244" s="3"/>
      <c r="L3244" s="3"/>
      <c r="M3244" s="3"/>
      <c r="N3244" s="3"/>
      <c r="O3244" s="3"/>
      <c r="P3244" s="3"/>
      <c r="Q3244" s="3"/>
      <c r="R3244" s="3"/>
    </row>
    <row r="3245" ht="15.75" customHeight="1">
      <c r="A3245" s="6" t="s">
        <v>14983</v>
      </c>
      <c r="B3245" s="6" t="s">
        <v>14984</v>
      </c>
      <c r="C3245" s="6"/>
      <c r="D3245" s="6"/>
      <c r="E3245" s="6" t="s">
        <v>14985</v>
      </c>
      <c r="F3245" s="7" t="s">
        <v>14986</v>
      </c>
      <c r="G3245" s="8" t="s">
        <v>108</v>
      </c>
      <c r="H3245" s="6" t="s">
        <v>27</v>
      </c>
      <c r="I3245" s="6" t="s">
        <v>14987</v>
      </c>
      <c r="J3245" s="6" t="s">
        <v>29</v>
      </c>
      <c r="K3245" s="8">
        <v>2021.0</v>
      </c>
      <c r="L3245" s="21" t="s">
        <v>30</v>
      </c>
      <c r="M3245" s="6"/>
      <c r="N3245" s="3"/>
      <c r="O3245" s="6"/>
      <c r="P3245" s="6"/>
      <c r="Q3245" s="6"/>
      <c r="R3245" s="6"/>
    </row>
    <row r="3246" ht="15.75" customHeight="1">
      <c r="A3246" s="4" t="s">
        <v>14988</v>
      </c>
      <c r="B3246" s="4" t="s">
        <v>14989</v>
      </c>
      <c r="C3246" s="3"/>
      <c r="D3246" s="3"/>
      <c r="E3246" s="4" t="s">
        <v>14990</v>
      </c>
      <c r="F3246" s="9" t="s">
        <v>14991</v>
      </c>
      <c r="G3246" s="4" t="s">
        <v>260</v>
      </c>
      <c r="H3246" s="4" t="s">
        <v>261</v>
      </c>
      <c r="I3246" s="4" t="s">
        <v>14992</v>
      </c>
      <c r="J3246" s="4" t="s">
        <v>341</v>
      </c>
      <c r="K3246" s="10">
        <v>2012.0</v>
      </c>
      <c r="L3246" s="3"/>
      <c r="M3246" s="4" t="s">
        <v>263</v>
      </c>
      <c r="N3246" s="3"/>
      <c r="O3246" s="3"/>
      <c r="P3246" s="4" t="s">
        <v>8</v>
      </c>
      <c r="Q3246" s="4" t="s">
        <v>572</v>
      </c>
      <c r="R3246" s="3"/>
    </row>
    <row r="3247" ht="15.75" customHeight="1">
      <c r="A3247" s="4" t="s">
        <v>14993</v>
      </c>
      <c r="B3247" s="4" t="s">
        <v>14994</v>
      </c>
      <c r="C3247" s="3"/>
      <c r="D3247" s="3"/>
      <c r="E3247" s="4" t="s">
        <v>14995</v>
      </c>
      <c r="F3247" s="3"/>
      <c r="G3247" s="4" t="s">
        <v>260</v>
      </c>
      <c r="H3247" s="4" t="s">
        <v>261</v>
      </c>
      <c r="I3247" s="4" t="s">
        <v>14996</v>
      </c>
      <c r="J3247" s="4" t="s">
        <v>341</v>
      </c>
      <c r="K3247" s="10">
        <v>2011.0</v>
      </c>
      <c r="L3247" s="3"/>
      <c r="M3247" s="4" t="s">
        <v>263</v>
      </c>
      <c r="N3247" s="3"/>
      <c r="O3247" s="3"/>
      <c r="P3247" s="4" t="s">
        <v>8</v>
      </c>
      <c r="Q3247" s="4" t="s">
        <v>14997</v>
      </c>
      <c r="R3247" s="3"/>
    </row>
    <row r="3248" ht="15.75" customHeight="1">
      <c r="A3248" s="4" t="s">
        <v>14998</v>
      </c>
      <c r="B3248" s="4" t="s">
        <v>14999</v>
      </c>
      <c r="C3248" s="4" t="s">
        <v>15000</v>
      </c>
      <c r="D3248" s="4" t="s">
        <v>15001</v>
      </c>
      <c r="E3248" s="4" t="s">
        <v>15002</v>
      </c>
      <c r="F3248" s="5" t="str">
        <f>HYPERLINK("http://dx.doi.org/10.1097/QAI.0000000000001246","http://dx.doi.org/10.1097/QAI.0000000000001246")</f>
        <v>http://dx.doi.org/10.1097/QAI.0000000000001246</v>
      </c>
      <c r="G3248" s="3"/>
      <c r="H3248" s="3"/>
      <c r="I3248" s="3"/>
      <c r="J3248" s="3"/>
      <c r="K3248" s="3"/>
      <c r="L3248" s="3"/>
      <c r="M3248" s="3"/>
      <c r="N3248" s="3"/>
      <c r="O3248" s="3"/>
      <c r="P3248" s="3"/>
      <c r="Q3248" s="3"/>
      <c r="R3248" s="3"/>
    </row>
    <row r="3249" ht="15.75" customHeight="1">
      <c r="A3249" s="4" t="s">
        <v>15003</v>
      </c>
      <c r="B3249" s="4" t="s">
        <v>15004</v>
      </c>
      <c r="C3249" s="4" t="s">
        <v>15005</v>
      </c>
      <c r="D3249" s="4" t="s">
        <v>15006</v>
      </c>
      <c r="E3249" s="4" t="s">
        <v>15007</v>
      </c>
      <c r="F3249" s="3" t="s">
        <v>425</v>
      </c>
      <c r="G3249" s="3"/>
      <c r="H3249" s="3"/>
      <c r="I3249" s="3"/>
      <c r="J3249" s="3"/>
      <c r="K3249" s="3"/>
      <c r="L3249" s="3"/>
      <c r="M3249" s="3"/>
      <c r="N3249" s="3"/>
      <c r="O3249" s="3"/>
      <c r="P3249" s="3"/>
      <c r="Q3249" s="3"/>
      <c r="R3249" s="3"/>
    </row>
    <row r="3250" ht="15.75" customHeight="1">
      <c r="A3250" s="4" t="s">
        <v>15008</v>
      </c>
      <c r="B3250" s="4" t="s">
        <v>15009</v>
      </c>
      <c r="C3250" s="3"/>
      <c r="D3250" s="3"/>
      <c r="E3250" s="4" t="s">
        <v>33</v>
      </c>
      <c r="F3250" s="9" t="str">
        <f>"https://doi.org/"&amp;M3250</f>
        <v>https://doi.org/10.1007/s10461-023-04123-y</v>
      </c>
      <c r="G3250" s="10" t="s">
        <v>83</v>
      </c>
      <c r="H3250" s="10" t="s">
        <v>35</v>
      </c>
      <c r="I3250" s="4" t="s">
        <v>5338</v>
      </c>
      <c r="J3250" s="10" t="s">
        <v>33</v>
      </c>
      <c r="K3250" s="10">
        <v>2023.0</v>
      </c>
      <c r="L3250" s="3"/>
      <c r="M3250" s="4" t="s">
        <v>15010</v>
      </c>
      <c r="N3250" s="3"/>
      <c r="O3250" s="3"/>
      <c r="P3250" s="3"/>
      <c r="Q3250" s="3"/>
      <c r="R3250" s="3"/>
    </row>
    <row r="3251" ht="15.75" customHeight="1">
      <c r="A3251" s="4" t="s">
        <v>15011</v>
      </c>
      <c r="B3251" s="4" t="s">
        <v>15012</v>
      </c>
      <c r="C3251" s="4" t="s">
        <v>15013</v>
      </c>
      <c r="D3251" s="4" t="s">
        <v>15014</v>
      </c>
      <c r="E3251" s="4" t="s">
        <v>15015</v>
      </c>
      <c r="F3251" s="5" t="str">
        <f>HYPERLINK("http://dx.doi.org/10.1108/IJPH-09-2019-0044","http://dx.doi.org/10.1108/IJPH-09-2019-0044")</f>
        <v>http://dx.doi.org/10.1108/IJPH-09-2019-0044</v>
      </c>
      <c r="G3251" s="3"/>
      <c r="H3251" s="3"/>
      <c r="I3251" s="3"/>
      <c r="J3251" s="3"/>
      <c r="K3251" s="3"/>
      <c r="L3251" s="3"/>
      <c r="M3251" s="3"/>
      <c r="N3251" s="3"/>
      <c r="O3251" s="3"/>
      <c r="P3251" s="3"/>
      <c r="Q3251" s="3"/>
      <c r="R3251" s="3"/>
    </row>
    <row r="3252" ht="15.75" customHeight="1">
      <c r="A3252" s="6" t="s">
        <v>15016</v>
      </c>
      <c r="B3252" s="6" t="s">
        <v>15017</v>
      </c>
      <c r="C3252" s="6"/>
      <c r="D3252" s="6"/>
      <c r="E3252" s="6" t="s">
        <v>15018</v>
      </c>
      <c r="F3252" s="7" t="s">
        <v>15019</v>
      </c>
      <c r="G3252" s="8" t="s">
        <v>108</v>
      </c>
      <c r="H3252" s="6" t="s">
        <v>27</v>
      </c>
      <c r="I3252" s="6" t="s">
        <v>15020</v>
      </c>
      <c r="J3252" s="3"/>
      <c r="K3252" s="8">
        <v>2018.0</v>
      </c>
      <c r="L3252" s="23" t="s">
        <v>30</v>
      </c>
      <c r="M3252" s="3"/>
      <c r="N3252" s="3"/>
      <c r="O3252" s="6"/>
      <c r="P3252" s="6"/>
      <c r="Q3252" s="6"/>
      <c r="R3252" s="6"/>
    </row>
    <row r="3253" ht="15.75" customHeight="1">
      <c r="A3253" s="6" t="s">
        <v>15021</v>
      </c>
      <c r="B3253" s="6" t="s">
        <v>15022</v>
      </c>
      <c r="C3253" s="6"/>
      <c r="D3253" s="6"/>
      <c r="E3253" s="6" t="s">
        <v>15023</v>
      </c>
      <c r="F3253" s="7" t="s">
        <v>15024</v>
      </c>
      <c r="G3253" s="8" t="s">
        <v>108</v>
      </c>
      <c r="H3253" s="6" t="s">
        <v>27</v>
      </c>
      <c r="I3253" s="6" t="s">
        <v>15025</v>
      </c>
      <c r="J3253" s="6" t="s">
        <v>29</v>
      </c>
      <c r="K3253" s="8">
        <v>2020.0</v>
      </c>
      <c r="L3253" s="7" t="s">
        <v>30</v>
      </c>
      <c r="M3253" s="6"/>
      <c r="N3253" s="6"/>
      <c r="O3253" s="6"/>
      <c r="P3253" s="6"/>
      <c r="Q3253" s="6"/>
      <c r="R3253" s="3"/>
    </row>
    <row r="3254" ht="15.75" customHeight="1">
      <c r="A3254" s="6" t="s">
        <v>4161</v>
      </c>
      <c r="B3254" s="6" t="s">
        <v>15026</v>
      </c>
      <c r="C3254" s="6"/>
      <c r="D3254" s="6"/>
      <c r="E3254" s="6" t="s">
        <v>15027</v>
      </c>
      <c r="F3254" s="3"/>
      <c r="G3254" s="8" t="s">
        <v>108</v>
      </c>
      <c r="H3254" s="6" t="s">
        <v>27</v>
      </c>
      <c r="I3254" s="6" t="s">
        <v>10248</v>
      </c>
      <c r="J3254" s="6"/>
      <c r="K3254" s="8">
        <v>2013.0</v>
      </c>
      <c r="L3254" s="7" t="s">
        <v>30</v>
      </c>
      <c r="M3254" s="3"/>
      <c r="N3254" s="3"/>
      <c r="O3254" s="3"/>
      <c r="P3254" s="3"/>
      <c r="Q3254" s="3"/>
      <c r="R3254" s="3"/>
    </row>
    <row r="3255" ht="15.75" customHeight="1">
      <c r="A3255" s="4" t="s">
        <v>15028</v>
      </c>
      <c r="B3255" s="4" t="s">
        <v>15029</v>
      </c>
      <c r="C3255" s="3"/>
      <c r="D3255" s="3"/>
      <c r="E3255" s="4" t="s">
        <v>33</v>
      </c>
      <c r="F3255" s="9" t="str">
        <f>"https://doi.org/"&amp;M3255</f>
        <v>https://doi.org/10.1007/s10964-011-9667-1</v>
      </c>
      <c r="G3255" s="10" t="s">
        <v>83</v>
      </c>
      <c r="H3255" s="10" t="s">
        <v>35</v>
      </c>
      <c r="I3255" s="4" t="s">
        <v>15030</v>
      </c>
      <c r="J3255" s="10" t="s">
        <v>33</v>
      </c>
      <c r="K3255" s="10">
        <v>2011.0</v>
      </c>
      <c r="L3255" s="3"/>
      <c r="M3255" s="4" t="s">
        <v>15031</v>
      </c>
      <c r="N3255" s="3"/>
      <c r="O3255" s="3"/>
      <c r="P3255" s="3"/>
      <c r="Q3255" s="3"/>
      <c r="R3255" s="3"/>
    </row>
    <row r="3256" ht="15.75" customHeight="1">
      <c r="A3256" s="4" t="s">
        <v>123</v>
      </c>
      <c r="B3256" s="10" t="s">
        <v>35</v>
      </c>
      <c r="C3256" s="3"/>
      <c r="D3256" s="3"/>
      <c r="E3256" s="10" t="s">
        <v>33</v>
      </c>
      <c r="F3256" s="3"/>
      <c r="G3256" s="10" t="s">
        <v>41</v>
      </c>
      <c r="H3256" s="10" t="s">
        <v>35</v>
      </c>
      <c r="I3256" s="4" t="s">
        <v>15032</v>
      </c>
      <c r="J3256" s="10" t="s">
        <v>33</v>
      </c>
      <c r="K3256" s="10">
        <v>1975.0</v>
      </c>
      <c r="L3256" s="4" t="s">
        <v>33</v>
      </c>
      <c r="M3256" s="3"/>
      <c r="N3256" s="11"/>
      <c r="O3256" s="3"/>
      <c r="P3256" s="3"/>
      <c r="Q3256" s="12"/>
      <c r="R3256" s="3"/>
    </row>
    <row r="3257" ht="15.75" customHeight="1">
      <c r="A3257" s="6" t="s">
        <v>15033</v>
      </c>
      <c r="B3257" s="6" t="s">
        <v>15034</v>
      </c>
      <c r="C3257" s="6"/>
      <c r="D3257" s="6"/>
      <c r="E3257" s="6" t="s">
        <v>15035</v>
      </c>
      <c r="F3257" s="7" t="s">
        <v>15036</v>
      </c>
      <c r="G3257" s="8" t="s">
        <v>108</v>
      </c>
      <c r="H3257" s="6" t="s">
        <v>27</v>
      </c>
      <c r="I3257" s="6" t="s">
        <v>15037</v>
      </c>
      <c r="J3257" s="6" t="s">
        <v>29</v>
      </c>
      <c r="K3257" s="8">
        <v>2023.0</v>
      </c>
      <c r="L3257" s="7" t="s">
        <v>30</v>
      </c>
      <c r="M3257" s="6"/>
      <c r="N3257" s="3"/>
      <c r="O3257" s="6"/>
      <c r="P3257" s="6"/>
      <c r="Q3257" s="6"/>
      <c r="R3257" s="6"/>
    </row>
    <row r="3258" ht="15.75" customHeight="1">
      <c r="A3258" s="4" t="s">
        <v>15038</v>
      </c>
      <c r="B3258" s="4" t="s">
        <v>15039</v>
      </c>
      <c r="C3258" s="3"/>
      <c r="D3258" s="3"/>
      <c r="E3258" s="4" t="s">
        <v>15040</v>
      </c>
      <c r="F3258" s="9" t="s">
        <v>15041</v>
      </c>
      <c r="G3258" s="4" t="s">
        <v>260</v>
      </c>
      <c r="H3258" s="4" t="s">
        <v>261</v>
      </c>
      <c r="I3258" s="4" t="s">
        <v>3485</v>
      </c>
      <c r="J3258" s="4" t="s">
        <v>295</v>
      </c>
      <c r="K3258" s="10">
        <v>2009.0</v>
      </c>
      <c r="L3258" s="3"/>
      <c r="M3258" s="4" t="s">
        <v>263</v>
      </c>
      <c r="N3258" s="3"/>
      <c r="O3258" s="3"/>
      <c r="P3258" s="4" t="s">
        <v>8</v>
      </c>
      <c r="Q3258" s="4" t="s">
        <v>695</v>
      </c>
      <c r="R3258" s="3"/>
    </row>
    <row r="3259" ht="15.75" customHeight="1">
      <c r="A3259" s="6" t="s">
        <v>12953</v>
      </c>
      <c r="B3259" s="6" t="s">
        <v>15042</v>
      </c>
      <c r="C3259" s="6"/>
      <c r="D3259" s="6"/>
      <c r="E3259" s="6" t="s">
        <v>15043</v>
      </c>
      <c r="F3259" s="3"/>
      <c r="G3259" s="8" t="s">
        <v>108</v>
      </c>
      <c r="H3259" s="6" t="s">
        <v>27</v>
      </c>
      <c r="I3259" s="6" t="s">
        <v>15044</v>
      </c>
      <c r="J3259" s="6" t="s">
        <v>341</v>
      </c>
      <c r="K3259" s="8">
        <v>2014.0</v>
      </c>
      <c r="L3259" s="7" t="s">
        <v>30</v>
      </c>
      <c r="M3259" s="6"/>
      <c r="N3259" s="6"/>
      <c r="O3259" s="3"/>
      <c r="P3259" s="6"/>
      <c r="Q3259" s="3"/>
      <c r="R3259" s="6"/>
    </row>
    <row r="3260" ht="15.75" customHeight="1">
      <c r="A3260" s="4" t="s">
        <v>15045</v>
      </c>
      <c r="B3260" s="4" t="s">
        <v>15046</v>
      </c>
      <c r="C3260" s="3"/>
      <c r="D3260" s="3"/>
      <c r="E3260" s="4" t="s">
        <v>33</v>
      </c>
      <c r="F3260" s="9" t="str">
        <f>"https://doi.org/"&amp;M3260</f>
        <v>https://doi.org/10.1111/bcp.13326</v>
      </c>
      <c r="G3260" s="10" t="s">
        <v>34</v>
      </c>
      <c r="H3260" s="10" t="s">
        <v>35</v>
      </c>
      <c r="I3260" s="4" t="s">
        <v>15047</v>
      </c>
      <c r="J3260" s="4" t="s">
        <v>33</v>
      </c>
      <c r="K3260" s="10">
        <v>2017.0</v>
      </c>
      <c r="L3260" s="4" t="s">
        <v>15048</v>
      </c>
      <c r="M3260" s="4" t="s">
        <v>15049</v>
      </c>
      <c r="N3260" s="3"/>
      <c r="O3260" s="3"/>
      <c r="P3260" s="3"/>
      <c r="Q3260" s="3"/>
      <c r="R3260" s="3"/>
    </row>
    <row r="3261" ht="15.75" customHeight="1">
      <c r="A3261" s="6" t="s">
        <v>15050</v>
      </c>
      <c r="B3261" s="6" t="s">
        <v>15051</v>
      </c>
      <c r="C3261" s="6"/>
      <c r="D3261" s="6"/>
      <c r="E3261" s="6" t="s">
        <v>15052</v>
      </c>
      <c r="F3261" s="7" t="s">
        <v>15053</v>
      </c>
      <c r="G3261" s="8" t="s">
        <v>108</v>
      </c>
      <c r="H3261" s="6" t="s">
        <v>27</v>
      </c>
      <c r="I3261" s="6" t="s">
        <v>15054</v>
      </c>
      <c r="J3261" s="3"/>
      <c r="K3261" s="8">
        <v>2018.0</v>
      </c>
      <c r="L3261" s="7" t="s">
        <v>30</v>
      </c>
      <c r="M3261" s="3"/>
      <c r="N3261" s="6"/>
      <c r="O3261" s="6"/>
      <c r="P3261" s="6"/>
      <c r="Q3261" s="6"/>
      <c r="R3261" s="6"/>
    </row>
    <row r="3262" ht="15.75" customHeight="1">
      <c r="A3262" s="6" t="s">
        <v>15055</v>
      </c>
      <c r="B3262" s="6" t="s">
        <v>15056</v>
      </c>
      <c r="C3262" s="6"/>
      <c r="D3262" s="6"/>
      <c r="E3262" s="6" t="s">
        <v>15057</v>
      </c>
      <c r="F3262" s="3"/>
      <c r="G3262" s="8" t="s">
        <v>108</v>
      </c>
      <c r="H3262" s="6" t="s">
        <v>27</v>
      </c>
      <c r="I3262" s="6" t="s">
        <v>15058</v>
      </c>
      <c r="J3262" s="6"/>
      <c r="K3262" s="8">
        <v>2013.0</v>
      </c>
      <c r="L3262" s="7" t="s">
        <v>30</v>
      </c>
      <c r="M3262" s="3"/>
      <c r="N3262" s="3"/>
      <c r="O3262" s="3"/>
      <c r="P3262" s="3"/>
      <c r="Q3262" s="3"/>
      <c r="R3262" s="3"/>
    </row>
    <row r="3263" ht="15.75" customHeight="1">
      <c r="A3263" s="6" t="s">
        <v>15059</v>
      </c>
      <c r="B3263" s="6" t="s">
        <v>15060</v>
      </c>
      <c r="C3263" s="6"/>
      <c r="D3263" s="6"/>
      <c r="E3263" s="6" t="s">
        <v>15061</v>
      </c>
      <c r="F3263" s="7" t="s">
        <v>8947</v>
      </c>
      <c r="G3263" s="8" t="s">
        <v>41</v>
      </c>
      <c r="H3263" s="6" t="s">
        <v>27</v>
      </c>
      <c r="I3263" s="6" t="s">
        <v>15062</v>
      </c>
      <c r="J3263" s="6" t="s">
        <v>149</v>
      </c>
      <c r="K3263" s="8">
        <v>2017.0</v>
      </c>
      <c r="L3263" s="7" t="s">
        <v>30</v>
      </c>
      <c r="M3263" s="6"/>
      <c r="N3263" s="6"/>
      <c r="O3263" s="6"/>
      <c r="P3263" s="6"/>
      <c r="Q3263" s="6"/>
      <c r="R3263" s="6"/>
    </row>
    <row r="3264" ht="15.75" customHeight="1">
      <c r="A3264" s="6" t="s">
        <v>15063</v>
      </c>
      <c r="B3264" s="6" t="s">
        <v>15064</v>
      </c>
      <c r="C3264" s="6"/>
      <c r="D3264" s="6"/>
      <c r="E3264" s="6" t="s">
        <v>15065</v>
      </c>
      <c r="F3264" s="7" t="s">
        <v>15066</v>
      </c>
      <c r="G3264" s="8" t="s">
        <v>214</v>
      </c>
      <c r="H3264" s="6" t="s">
        <v>27</v>
      </c>
      <c r="I3264" s="6" t="s">
        <v>15067</v>
      </c>
      <c r="J3264" s="6" t="s">
        <v>341</v>
      </c>
      <c r="K3264" s="8">
        <v>2017.0</v>
      </c>
      <c r="L3264" s="7" t="s">
        <v>30</v>
      </c>
      <c r="M3264" s="3"/>
      <c r="N3264" s="3"/>
      <c r="O3264" s="3"/>
      <c r="P3264" s="6"/>
      <c r="Q3264" s="3"/>
      <c r="R3264" s="3"/>
    </row>
    <row r="3265" ht="15.75" customHeight="1">
      <c r="A3265" s="4" t="s">
        <v>15068</v>
      </c>
      <c r="B3265" s="4" t="s">
        <v>15069</v>
      </c>
      <c r="C3265" s="3"/>
      <c r="D3265" s="3"/>
      <c r="E3265" s="4" t="s">
        <v>15070</v>
      </c>
      <c r="F3265" s="9" t="s">
        <v>15071</v>
      </c>
      <c r="G3265" s="4" t="s">
        <v>260</v>
      </c>
      <c r="H3265" s="4" t="s">
        <v>261</v>
      </c>
      <c r="I3265" s="4" t="s">
        <v>12506</v>
      </c>
      <c r="J3265" s="4" t="s">
        <v>295</v>
      </c>
      <c r="K3265" s="10">
        <v>2016.0</v>
      </c>
      <c r="L3265" s="3"/>
      <c r="M3265" s="4" t="s">
        <v>263</v>
      </c>
      <c r="N3265" s="3"/>
      <c r="O3265" s="3"/>
      <c r="P3265" s="4" t="s">
        <v>8</v>
      </c>
      <c r="Q3265" s="4" t="s">
        <v>12507</v>
      </c>
      <c r="R3265" s="3"/>
    </row>
    <row r="3266" ht="15.75" customHeight="1">
      <c r="A3266" s="6" t="s">
        <v>15072</v>
      </c>
      <c r="B3266" s="6" t="s">
        <v>15073</v>
      </c>
      <c r="C3266" s="6"/>
      <c r="D3266" s="6"/>
      <c r="E3266" s="6" t="s">
        <v>15074</v>
      </c>
      <c r="F3266" s="7" t="s">
        <v>15075</v>
      </c>
      <c r="G3266" s="8" t="s">
        <v>108</v>
      </c>
      <c r="H3266" s="6" t="s">
        <v>27</v>
      </c>
      <c r="I3266" s="6" t="s">
        <v>15076</v>
      </c>
      <c r="J3266" s="6" t="s">
        <v>231</v>
      </c>
      <c r="K3266" s="8">
        <v>2023.0</v>
      </c>
      <c r="L3266" s="7" t="s">
        <v>30</v>
      </c>
      <c r="M3266" s="6"/>
      <c r="N3266" s="6"/>
      <c r="O3266" s="3"/>
      <c r="P3266" s="3"/>
      <c r="Q3266" s="6"/>
      <c r="R3266" s="6"/>
    </row>
    <row r="3267" ht="15.75" customHeight="1">
      <c r="A3267" s="6" t="s">
        <v>15077</v>
      </c>
      <c r="B3267" s="6" t="s">
        <v>15078</v>
      </c>
      <c r="C3267" s="6"/>
      <c r="D3267" s="6"/>
      <c r="E3267" s="6" t="s">
        <v>15079</v>
      </c>
      <c r="F3267" s="7" t="s">
        <v>15080</v>
      </c>
      <c r="G3267" s="8" t="s">
        <v>108</v>
      </c>
      <c r="H3267" s="6" t="s">
        <v>27</v>
      </c>
      <c r="I3267" s="6" t="s">
        <v>15081</v>
      </c>
      <c r="J3267" s="3"/>
      <c r="K3267" s="8">
        <v>2018.0</v>
      </c>
      <c r="L3267" s="13" t="s">
        <v>30</v>
      </c>
      <c r="M3267" s="6"/>
      <c r="N3267" s="3"/>
      <c r="O3267" s="6"/>
      <c r="P3267" s="6"/>
      <c r="Q3267" s="6"/>
      <c r="R3267" s="6"/>
    </row>
    <row r="3268" ht="15.75" customHeight="1">
      <c r="A3268" s="4" t="s">
        <v>15082</v>
      </c>
      <c r="B3268" s="4" t="s">
        <v>15083</v>
      </c>
      <c r="C3268" s="4" t="s">
        <v>15084</v>
      </c>
      <c r="D3268" s="4" t="s">
        <v>15085</v>
      </c>
      <c r="E3268" s="4" t="s">
        <v>15086</v>
      </c>
      <c r="F3268" s="5" t="str">
        <f>HYPERLINK("http://dx.doi.org/10.1159/000113724","http://dx.doi.org/10.1159/000113724")</f>
        <v>http://dx.doi.org/10.1159/000113724</v>
      </c>
      <c r="G3268" s="3"/>
      <c r="H3268" s="3"/>
      <c r="I3268" s="3"/>
      <c r="J3268" s="3"/>
      <c r="K3268" s="3"/>
      <c r="L3268" s="3"/>
      <c r="M3268" s="3"/>
      <c r="N3268" s="3"/>
      <c r="O3268" s="3"/>
      <c r="P3268" s="3"/>
      <c r="Q3268" s="3"/>
      <c r="R3268" s="3"/>
    </row>
    <row r="3269" ht="15.75" customHeight="1">
      <c r="A3269" s="4" t="s">
        <v>15087</v>
      </c>
      <c r="B3269" s="4" t="s">
        <v>15088</v>
      </c>
      <c r="C3269" s="3"/>
      <c r="D3269" s="3"/>
      <c r="E3269" s="4" t="s">
        <v>33</v>
      </c>
      <c r="F3269" s="9" t="str">
        <f>"https://doi.org/"&amp;M3269</f>
        <v>https://doi.org/10.1080/00365520802078325</v>
      </c>
      <c r="G3269" s="10" t="s">
        <v>34</v>
      </c>
      <c r="H3269" s="10" t="s">
        <v>35</v>
      </c>
      <c r="I3269" s="4" t="s">
        <v>15089</v>
      </c>
      <c r="J3269" s="4" t="s">
        <v>33</v>
      </c>
      <c r="K3269" s="10">
        <v>2008.0</v>
      </c>
      <c r="L3269" s="3"/>
      <c r="M3269" s="4" t="s">
        <v>15090</v>
      </c>
      <c r="N3269" s="3"/>
      <c r="O3269" s="3"/>
      <c r="P3269" s="3"/>
      <c r="Q3269" s="3"/>
      <c r="R3269" s="3"/>
    </row>
    <row r="3270" ht="15.75" customHeight="1">
      <c r="A3270" s="6" t="s">
        <v>15091</v>
      </c>
      <c r="B3270" s="6" t="s">
        <v>15092</v>
      </c>
      <c r="C3270" s="6"/>
      <c r="D3270" s="6"/>
      <c r="E3270" s="6" t="s">
        <v>15093</v>
      </c>
      <c r="F3270" s="7" t="s">
        <v>15094</v>
      </c>
      <c r="G3270" s="8" t="s">
        <v>108</v>
      </c>
      <c r="H3270" s="6" t="s">
        <v>27</v>
      </c>
      <c r="I3270" s="6" t="s">
        <v>15095</v>
      </c>
      <c r="J3270" s="6" t="s">
        <v>5449</v>
      </c>
      <c r="K3270" s="8">
        <v>2019.0</v>
      </c>
      <c r="L3270" s="7" t="s">
        <v>30</v>
      </c>
      <c r="M3270" s="6"/>
      <c r="N3270" s="6"/>
      <c r="O3270" s="3"/>
      <c r="P3270" s="6"/>
      <c r="Q3270" s="3"/>
      <c r="R3270" s="6"/>
    </row>
    <row r="3271" ht="15.75" customHeight="1">
      <c r="A3271" s="6" t="s">
        <v>15096</v>
      </c>
      <c r="B3271" s="6" t="s">
        <v>15097</v>
      </c>
      <c r="C3271" s="6"/>
      <c r="D3271" s="6"/>
      <c r="E3271" s="6" t="s">
        <v>15098</v>
      </c>
      <c r="F3271" s="7" t="s">
        <v>15099</v>
      </c>
      <c r="G3271" s="8" t="s">
        <v>41</v>
      </c>
      <c r="H3271" s="6" t="s">
        <v>27</v>
      </c>
      <c r="I3271" s="6" t="s">
        <v>15100</v>
      </c>
      <c r="J3271" s="6" t="s">
        <v>341</v>
      </c>
      <c r="K3271" s="8">
        <v>2014.0</v>
      </c>
      <c r="L3271" s="7" t="s">
        <v>30</v>
      </c>
      <c r="M3271" s="6"/>
      <c r="N3271" s="3"/>
      <c r="O3271" s="3"/>
      <c r="P3271" s="3"/>
      <c r="Q3271" s="3"/>
      <c r="R3271" s="6"/>
    </row>
    <row r="3272" ht="15.75" customHeight="1">
      <c r="A3272" s="4" t="s">
        <v>15101</v>
      </c>
      <c r="B3272" s="4" t="s">
        <v>15102</v>
      </c>
      <c r="C3272" s="3"/>
      <c r="D3272" s="3"/>
      <c r="E3272" s="4" t="s">
        <v>15103</v>
      </c>
      <c r="F3272" s="9" t="s">
        <v>15104</v>
      </c>
      <c r="G3272" s="4" t="s">
        <v>260</v>
      </c>
      <c r="H3272" s="4" t="s">
        <v>261</v>
      </c>
      <c r="I3272" s="4" t="s">
        <v>694</v>
      </c>
      <c r="J3272" s="4" t="s">
        <v>295</v>
      </c>
      <c r="K3272" s="10">
        <v>2011.0</v>
      </c>
      <c r="L3272" s="3"/>
      <c r="M3272" s="4" t="s">
        <v>263</v>
      </c>
      <c r="N3272" s="3"/>
      <c r="O3272" s="3"/>
      <c r="P3272" s="4" t="s">
        <v>8</v>
      </c>
      <c r="Q3272" s="4" t="s">
        <v>695</v>
      </c>
      <c r="R3272" s="3"/>
    </row>
    <row r="3273" ht="15.75" customHeight="1">
      <c r="A3273" s="6" t="s">
        <v>15105</v>
      </c>
      <c r="B3273" s="6" t="s">
        <v>15106</v>
      </c>
      <c r="C3273" s="6"/>
      <c r="D3273" s="6"/>
      <c r="E3273" s="6" t="s">
        <v>15107</v>
      </c>
      <c r="F3273" s="7" t="s">
        <v>15108</v>
      </c>
      <c r="G3273" s="8" t="s">
        <v>108</v>
      </c>
      <c r="H3273" s="6" t="s">
        <v>27</v>
      </c>
      <c r="I3273" s="6" t="s">
        <v>15109</v>
      </c>
      <c r="J3273" s="6" t="s">
        <v>488</v>
      </c>
      <c r="K3273" s="8">
        <v>2013.0</v>
      </c>
      <c r="L3273" s="7" t="s">
        <v>30</v>
      </c>
      <c r="M3273" s="3"/>
      <c r="N3273" s="3"/>
      <c r="O3273" s="3"/>
      <c r="P3273" s="6"/>
      <c r="Q3273" s="3"/>
      <c r="R3273" s="3"/>
    </row>
    <row r="3274" ht="15.75" customHeight="1">
      <c r="A3274" s="6" t="s">
        <v>15110</v>
      </c>
      <c r="B3274" s="6" t="s">
        <v>15111</v>
      </c>
      <c r="C3274" s="6"/>
      <c r="D3274" s="6"/>
      <c r="E3274" s="3"/>
      <c r="F3274" s="7" t="s">
        <v>15112</v>
      </c>
      <c r="G3274" s="8" t="s">
        <v>108</v>
      </c>
      <c r="H3274" s="6" t="s">
        <v>27</v>
      </c>
      <c r="I3274" s="6" t="s">
        <v>15113</v>
      </c>
      <c r="J3274" s="6" t="s">
        <v>29</v>
      </c>
      <c r="K3274" s="8">
        <v>2020.0</v>
      </c>
      <c r="L3274" s="13" t="s">
        <v>30</v>
      </c>
      <c r="M3274" s="6"/>
      <c r="N3274" s="6"/>
      <c r="O3274" s="3"/>
      <c r="P3274" s="6"/>
      <c r="Q3274" s="6"/>
      <c r="R3274" s="3"/>
    </row>
    <row r="3275" ht="15.75" customHeight="1">
      <c r="A3275" s="6" t="s">
        <v>15114</v>
      </c>
      <c r="B3275" s="6" t="s">
        <v>15115</v>
      </c>
      <c r="C3275" s="6"/>
      <c r="D3275" s="6"/>
      <c r="E3275" s="6" t="s">
        <v>15116</v>
      </c>
      <c r="F3275" s="7" t="s">
        <v>15117</v>
      </c>
      <c r="G3275" s="8" t="s">
        <v>108</v>
      </c>
      <c r="H3275" s="6" t="s">
        <v>27</v>
      </c>
      <c r="I3275" s="6" t="s">
        <v>15118</v>
      </c>
      <c r="J3275" s="6" t="s">
        <v>231</v>
      </c>
      <c r="K3275" s="8">
        <v>2023.0</v>
      </c>
      <c r="L3275" s="7" t="s">
        <v>30</v>
      </c>
      <c r="M3275" s="6"/>
      <c r="N3275" s="3"/>
      <c r="O3275" s="3"/>
      <c r="P3275" s="3"/>
      <c r="Q3275" s="3"/>
      <c r="R3275" s="3"/>
    </row>
    <row r="3276" ht="15.75" customHeight="1">
      <c r="A3276" s="6" t="s">
        <v>15119</v>
      </c>
      <c r="B3276" s="6" t="s">
        <v>15120</v>
      </c>
      <c r="C3276" s="6"/>
      <c r="D3276" s="6"/>
      <c r="E3276" s="6" t="s">
        <v>15121</v>
      </c>
      <c r="F3276" s="7" t="s">
        <v>15122</v>
      </c>
      <c r="G3276" s="8" t="s">
        <v>108</v>
      </c>
      <c r="H3276" s="6" t="s">
        <v>27</v>
      </c>
      <c r="I3276" s="6" t="s">
        <v>15123</v>
      </c>
      <c r="J3276" s="6" t="s">
        <v>149</v>
      </c>
      <c r="K3276" s="8">
        <v>2021.0</v>
      </c>
      <c r="L3276" s="13" t="s">
        <v>30</v>
      </c>
      <c r="M3276" s="3"/>
      <c r="N3276" s="3"/>
      <c r="O3276" s="3"/>
      <c r="P3276" s="3"/>
      <c r="Q3276" s="3"/>
      <c r="R3276" s="3"/>
    </row>
    <row r="3277" ht="15.75" customHeight="1">
      <c r="A3277" s="6" t="s">
        <v>15124</v>
      </c>
      <c r="B3277" s="6" t="s">
        <v>15125</v>
      </c>
      <c r="C3277" s="6"/>
      <c r="D3277" s="6"/>
      <c r="E3277" s="6" t="s">
        <v>15126</v>
      </c>
      <c r="F3277" s="7" t="s">
        <v>15127</v>
      </c>
      <c r="G3277" s="8" t="s">
        <v>108</v>
      </c>
      <c r="H3277" s="6" t="s">
        <v>27</v>
      </c>
      <c r="I3277" s="6" t="s">
        <v>15128</v>
      </c>
      <c r="J3277" s="6" t="s">
        <v>29</v>
      </c>
      <c r="K3277" s="8">
        <v>2021.0</v>
      </c>
      <c r="L3277" s="7" t="s">
        <v>30</v>
      </c>
      <c r="M3277" s="3"/>
      <c r="N3277" s="6"/>
      <c r="O3277" s="3"/>
      <c r="P3277" s="3"/>
      <c r="Q3277" s="3"/>
      <c r="R3277" s="6"/>
    </row>
    <row r="3278" ht="15.75" customHeight="1">
      <c r="A3278" s="4" t="s">
        <v>15129</v>
      </c>
      <c r="B3278" s="4" t="s">
        <v>15130</v>
      </c>
      <c r="C3278" s="4" t="s">
        <v>15131</v>
      </c>
      <c r="D3278" s="4" t="s">
        <v>15132</v>
      </c>
      <c r="E3278" s="4" t="s">
        <v>15133</v>
      </c>
      <c r="F3278" s="5" t="str">
        <f>HYPERLINK("http://dx.doi.org/10.1016/S1388-2457(03)00228-1","http://dx.doi.org/10.1016/S1388-2457(03)00228-1")</f>
        <v>http://dx.doi.org/10.1016/S1388-2457(03)00228-1</v>
      </c>
      <c r="G3278" s="3"/>
      <c r="H3278" s="3"/>
      <c r="I3278" s="3"/>
      <c r="J3278" s="3"/>
      <c r="K3278" s="3"/>
      <c r="L3278" s="3"/>
      <c r="M3278" s="3"/>
      <c r="N3278" s="3"/>
      <c r="O3278" s="3"/>
      <c r="P3278" s="3"/>
      <c r="Q3278" s="3"/>
      <c r="R3278" s="3"/>
    </row>
    <row r="3279" ht="15.75" customHeight="1">
      <c r="A3279" s="6" t="s">
        <v>15134</v>
      </c>
      <c r="B3279" s="6" t="s">
        <v>15135</v>
      </c>
      <c r="C3279" s="6"/>
      <c r="D3279" s="6"/>
      <c r="E3279" s="6" t="s">
        <v>15136</v>
      </c>
      <c r="F3279" s="7" t="s">
        <v>15137</v>
      </c>
      <c r="G3279" s="8" t="s">
        <v>108</v>
      </c>
      <c r="H3279" s="6" t="s">
        <v>27</v>
      </c>
      <c r="I3279" s="6" t="s">
        <v>15138</v>
      </c>
      <c r="J3279" s="6"/>
      <c r="K3279" s="8">
        <v>2009.0</v>
      </c>
      <c r="L3279" s="7" t="s">
        <v>30</v>
      </c>
      <c r="M3279" s="3"/>
      <c r="N3279" s="3"/>
      <c r="O3279" s="3"/>
      <c r="P3279" s="3"/>
      <c r="Q3279" s="3"/>
      <c r="R3279" s="3"/>
    </row>
    <row r="3280" ht="15.75" customHeight="1">
      <c r="A3280" s="4" t="s">
        <v>15139</v>
      </c>
      <c r="B3280" s="4" t="s">
        <v>15140</v>
      </c>
      <c r="C3280" s="3"/>
      <c r="D3280" s="3"/>
      <c r="E3280" s="4" t="s">
        <v>15141</v>
      </c>
      <c r="F3280" s="9" t="s">
        <v>15142</v>
      </c>
      <c r="G3280" s="4" t="s">
        <v>41</v>
      </c>
      <c r="H3280" s="4" t="s">
        <v>261</v>
      </c>
      <c r="I3280" s="4" t="s">
        <v>262</v>
      </c>
      <c r="J3280" s="4" t="s">
        <v>149</v>
      </c>
      <c r="K3280" s="10">
        <v>2014.0</v>
      </c>
      <c r="L3280" s="3"/>
      <c r="M3280" s="4" t="s">
        <v>263</v>
      </c>
      <c r="N3280" s="3"/>
      <c r="O3280" s="3"/>
      <c r="P3280" s="4" t="s">
        <v>8</v>
      </c>
      <c r="Q3280" s="18" t="s">
        <v>264</v>
      </c>
      <c r="R3280" s="3"/>
    </row>
    <row r="3281" ht="15.75" customHeight="1">
      <c r="A3281" s="6" t="s">
        <v>15143</v>
      </c>
      <c r="B3281" s="6" t="s">
        <v>15144</v>
      </c>
      <c r="C3281" s="6"/>
      <c r="D3281" s="6"/>
      <c r="E3281" s="6" t="s">
        <v>15145</v>
      </c>
      <c r="F3281" s="7" t="s">
        <v>15146</v>
      </c>
      <c r="G3281" s="8" t="s">
        <v>108</v>
      </c>
      <c r="H3281" s="6" t="s">
        <v>27</v>
      </c>
      <c r="I3281" s="6" t="s">
        <v>15147</v>
      </c>
      <c r="J3281" s="6" t="s">
        <v>545</v>
      </c>
      <c r="K3281" s="8">
        <v>2023.0</v>
      </c>
      <c r="L3281" s="7" t="s">
        <v>30</v>
      </c>
      <c r="M3281" s="6"/>
      <c r="N3281" s="6"/>
      <c r="O3281" s="6"/>
      <c r="P3281" s="3"/>
      <c r="Q3281" s="6"/>
      <c r="R3281" s="3"/>
    </row>
    <row r="3282" ht="15.75" customHeight="1">
      <c r="A3282" s="6" t="s">
        <v>15148</v>
      </c>
      <c r="B3282" s="6" t="s">
        <v>15149</v>
      </c>
      <c r="C3282" s="6"/>
      <c r="D3282" s="6"/>
      <c r="E3282" s="3"/>
      <c r="F3282" s="7" t="s">
        <v>15150</v>
      </c>
      <c r="G3282" s="8" t="s">
        <v>41</v>
      </c>
      <c r="H3282" s="6" t="s">
        <v>27</v>
      </c>
      <c r="I3282" s="6" t="s">
        <v>15151</v>
      </c>
      <c r="J3282" s="6" t="s">
        <v>341</v>
      </c>
      <c r="K3282" s="8">
        <v>2021.0</v>
      </c>
      <c r="L3282" s="7" t="s">
        <v>30</v>
      </c>
      <c r="M3282" s="3"/>
      <c r="N3282" s="3"/>
      <c r="O3282" s="3"/>
      <c r="P3282" s="3"/>
      <c r="Q3282" s="3"/>
      <c r="R3282" s="6"/>
    </row>
    <row r="3283" ht="15.75" customHeight="1">
      <c r="A3283" s="6" t="s">
        <v>15152</v>
      </c>
      <c r="B3283" s="6" t="s">
        <v>15153</v>
      </c>
      <c r="C3283" s="6"/>
      <c r="D3283" s="6"/>
      <c r="E3283" s="6" t="s">
        <v>15154</v>
      </c>
      <c r="F3283" s="7" t="s">
        <v>15155</v>
      </c>
      <c r="G3283" s="8" t="s">
        <v>108</v>
      </c>
      <c r="H3283" s="6" t="s">
        <v>27</v>
      </c>
      <c r="I3283" s="6" t="s">
        <v>15156</v>
      </c>
      <c r="J3283" s="6" t="s">
        <v>341</v>
      </c>
      <c r="K3283" s="8">
        <v>2014.0</v>
      </c>
      <c r="L3283" s="7" t="s">
        <v>30</v>
      </c>
      <c r="M3283" s="6"/>
      <c r="N3283" s="3"/>
      <c r="O3283" s="6"/>
      <c r="P3283" s="6"/>
      <c r="Q3283" s="3"/>
      <c r="R3283" s="3"/>
    </row>
    <row r="3284" ht="15.75" customHeight="1">
      <c r="A3284" s="4" t="s">
        <v>15157</v>
      </c>
      <c r="B3284" s="4" t="s">
        <v>15158</v>
      </c>
      <c r="C3284" s="4" t="s">
        <v>15159</v>
      </c>
      <c r="D3284" s="4" t="s">
        <v>15160</v>
      </c>
      <c r="E3284" s="4" t="s">
        <v>15161</v>
      </c>
      <c r="F3284" s="5" t="str">
        <f>HYPERLINK("http://dx.doi.org/10.5152/TJAR.2019.78889","http://dx.doi.org/10.5152/TJAR.2019.78889")</f>
        <v>http://dx.doi.org/10.5152/TJAR.2019.78889</v>
      </c>
      <c r="G3284" s="3"/>
      <c r="H3284" s="3"/>
      <c r="I3284" s="3"/>
      <c r="J3284" s="3"/>
      <c r="K3284" s="3"/>
      <c r="L3284" s="3"/>
      <c r="M3284" s="3"/>
      <c r="N3284" s="3"/>
      <c r="O3284" s="3"/>
      <c r="P3284" s="3"/>
      <c r="Q3284" s="3"/>
      <c r="R3284" s="3"/>
    </row>
    <row r="3285" ht="15.75" customHeight="1">
      <c r="A3285" s="6" t="s">
        <v>15162</v>
      </c>
      <c r="B3285" s="6" t="s">
        <v>15163</v>
      </c>
      <c r="C3285" s="6"/>
      <c r="D3285" s="6"/>
      <c r="E3285" s="6" t="s">
        <v>15164</v>
      </c>
      <c r="F3285" s="7" t="s">
        <v>15165</v>
      </c>
      <c r="G3285" s="8" t="s">
        <v>108</v>
      </c>
      <c r="H3285" s="6" t="s">
        <v>27</v>
      </c>
      <c r="I3285" s="6" t="s">
        <v>15166</v>
      </c>
      <c r="J3285" s="6" t="s">
        <v>29</v>
      </c>
      <c r="K3285" s="8">
        <v>2020.0</v>
      </c>
      <c r="L3285" s="7" t="s">
        <v>30</v>
      </c>
      <c r="M3285" s="6"/>
      <c r="N3285" s="6"/>
      <c r="O3285" s="3"/>
      <c r="P3285" s="6"/>
      <c r="Q3285" s="6"/>
      <c r="R3285" s="3"/>
    </row>
    <row r="3286" ht="15.75" customHeight="1">
      <c r="A3286" s="4" t="s">
        <v>15167</v>
      </c>
      <c r="B3286" s="4" t="s">
        <v>15168</v>
      </c>
      <c r="C3286" s="3" t="s">
        <v>425</v>
      </c>
      <c r="D3286" s="4" t="s">
        <v>15169</v>
      </c>
      <c r="E3286" s="4" t="s">
        <v>15170</v>
      </c>
      <c r="F3286" s="5" t="str">
        <f>HYPERLINK("http://dx.doi.org/10.1111/acem.13548","http://dx.doi.org/10.1111/acem.13548")</f>
        <v>http://dx.doi.org/10.1111/acem.13548</v>
      </c>
      <c r="G3286" s="3"/>
      <c r="H3286" s="3"/>
      <c r="I3286" s="3"/>
      <c r="J3286" s="3"/>
      <c r="K3286" s="3"/>
      <c r="L3286" s="3"/>
      <c r="M3286" s="3"/>
      <c r="N3286" s="3"/>
      <c r="O3286" s="3"/>
      <c r="P3286" s="3"/>
      <c r="Q3286" s="3"/>
      <c r="R3286" s="3"/>
    </row>
    <row r="3287" ht="15.75" customHeight="1">
      <c r="A3287" s="6" t="s">
        <v>15171</v>
      </c>
      <c r="B3287" s="6" t="s">
        <v>15172</v>
      </c>
      <c r="C3287" s="6"/>
      <c r="D3287" s="6"/>
      <c r="E3287" s="6" t="s">
        <v>15173</v>
      </c>
      <c r="F3287" s="7" t="s">
        <v>15174</v>
      </c>
      <c r="G3287" s="8" t="s">
        <v>48</v>
      </c>
      <c r="H3287" s="6" t="s">
        <v>27</v>
      </c>
      <c r="I3287" s="6" t="s">
        <v>15175</v>
      </c>
      <c r="J3287" s="6"/>
      <c r="K3287" s="8">
        <v>2012.0</v>
      </c>
      <c r="L3287" s="7" t="s">
        <v>30</v>
      </c>
      <c r="M3287" s="6"/>
      <c r="N3287" s="6"/>
      <c r="O3287" s="6"/>
      <c r="P3287" s="6"/>
      <c r="Q3287" s="6"/>
      <c r="R3287" s="6"/>
    </row>
    <row r="3288" ht="15.75" customHeight="1">
      <c r="A3288" s="4" t="s">
        <v>15176</v>
      </c>
      <c r="B3288" s="4" t="s">
        <v>15177</v>
      </c>
      <c r="C3288" s="3"/>
      <c r="D3288" s="3"/>
      <c r="E3288" s="4" t="s">
        <v>15178</v>
      </c>
      <c r="F3288" s="9" t="s">
        <v>15179</v>
      </c>
      <c r="G3288" s="4" t="s">
        <v>260</v>
      </c>
      <c r="H3288" s="4" t="s">
        <v>261</v>
      </c>
      <c r="I3288" s="4" t="s">
        <v>487</v>
      </c>
      <c r="J3288" s="4" t="s">
        <v>488</v>
      </c>
      <c r="K3288" s="10">
        <v>2005.0</v>
      </c>
      <c r="L3288" s="3"/>
      <c r="M3288" s="4" t="s">
        <v>263</v>
      </c>
      <c r="N3288" s="3"/>
      <c r="O3288" s="3"/>
      <c r="P3288" s="4" t="s">
        <v>8</v>
      </c>
      <c r="Q3288" s="4" t="s">
        <v>489</v>
      </c>
      <c r="R3288" s="3"/>
    </row>
    <row r="3289" ht="15.75" customHeight="1">
      <c r="A3289" s="4" t="s">
        <v>15180</v>
      </c>
      <c r="B3289" s="4" t="s">
        <v>15181</v>
      </c>
      <c r="C3289" s="3"/>
      <c r="D3289" s="3"/>
      <c r="E3289" s="4" t="s">
        <v>15182</v>
      </c>
      <c r="F3289" s="9" t="s">
        <v>15183</v>
      </c>
      <c r="G3289" s="4" t="s">
        <v>41</v>
      </c>
      <c r="H3289" s="4" t="s">
        <v>261</v>
      </c>
      <c r="I3289" s="4" t="s">
        <v>3622</v>
      </c>
      <c r="J3289" s="4" t="s">
        <v>295</v>
      </c>
      <c r="K3289" s="10">
        <v>1997.0</v>
      </c>
      <c r="L3289" s="3"/>
      <c r="M3289" s="4" t="s">
        <v>263</v>
      </c>
      <c r="N3289" s="3"/>
      <c r="O3289" s="3"/>
      <c r="P3289" s="4" t="s">
        <v>8</v>
      </c>
      <c r="Q3289" s="18" t="s">
        <v>1952</v>
      </c>
      <c r="R3289" s="3"/>
    </row>
    <row r="3290" ht="15.75" customHeight="1">
      <c r="A3290" s="4" t="s">
        <v>15184</v>
      </c>
      <c r="B3290" s="4" t="s">
        <v>15185</v>
      </c>
      <c r="C3290" s="3"/>
      <c r="D3290" s="3"/>
      <c r="E3290" s="4" t="s">
        <v>15186</v>
      </c>
      <c r="F3290" s="9" t="s">
        <v>15187</v>
      </c>
      <c r="G3290" s="4" t="s">
        <v>260</v>
      </c>
      <c r="H3290" s="4" t="s">
        <v>261</v>
      </c>
      <c r="I3290" s="4" t="s">
        <v>370</v>
      </c>
      <c r="J3290" s="4" t="s">
        <v>341</v>
      </c>
      <c r="K3290" s="10">
        <v>2010.0</v>
      </c>
      <c r="L3290" s="3"/>
      <c r="M3290" s="4" t="s">
        <v>263</v>
      </c>
      <c r="N3290" s="3"/>
      <c r="O3290" s="3"/>
      <c r="P3290" s="4" t="s">
        <v>8</v>
      </c>
      <c r="Q3290" s="4" t="s">
        <v>371</v>
      </c>
      <c r="R3290" s="3"/>
    </row>
    <row r="3291" ht="15.75" customHeight="1">
      <c r="A3291" s="4" t="s">
        <v>15188</v>
      </c>
      <c r="B3291" s="4" t="s">
        <v>15189</v>
      </c>
      <c r="C3291" s="3" t="s">
        <v>425</v>
      </c>
      <c r="D3291" s="4" t="s">
        <v>15190</v>
      </c>
      <c r="E3291" s="4" t="s">
        <v>15191</v>
      </c>
      <c r="F3291" s="5" t="str">
        <f>HYPERLINK("http://dx.doi.org/10.1001/archpedi.158.10.947","http://dx.doi.org/10.1001/archpedi.158.10.947")</f>
        <v>http://dx.doi.org/10.1001/archpedi.158.10.947</v>
      </c>
      <c r="G3291" s="3"/>
      <c r="H3291" s="3"/>
      <c r="I3291" s="3"/>
      <c r="J3291" s="3"/>
      <c r="K3291" s="3"/>
      <c r="L3291" s="3"/>
      <c r="M3291" s="3"/>
      <c r="N3291" s="3"/>
      <c r="O3291" s="3"/>
      <c r="P3291" s="3"/>
      <c r="Q3291" s="3"/>
      <c r="R3291" s="3"/>
    </row>
    <row r="3292" ht="15.75" customHeight="1">
      <c r="A3292" s="6" t="s">
        <v>15192</v>
      </c>
      <c r="B3292" s="6" t="s">
        <v>15193</v>
      </c>
      <c r="C3292" s="6"/>
      <c r="D3292" s="6"/>
      <c r="E3292" s="6" t="s">
        <v>15194</v>
      </c>
      <c r="F3292" s="3"/>
      <c r="G3292" s="8" t="s">
        <v>48</v>
      </c>
      <c r="H3292" s="6" t="s">
        <v>27</v>
      </c>
      <c r="I3292" s="6" t="s">
        <v>15195</v>
      </c>
      <c r="J3292" s="6" t="s">
        <v>149</v>
      </c>
      <c r="K3292" s="8">
        <v>2018.0</v>
      </c>
      <c r="L3292" s="7" t="s">
        <v>30</v>
      </c>
      <c r="M3292" s="6"/>
      <c r="N3292" s="6"/>
      <c r="O3292" s="6"/>
      <c r="P3292" s="6"/>
      <c r="Q3292" s="14"/>
      <c r="R3292" s="3"/>
    </row>
    <row r="3293" ht="15.75" customHeight="1">
      <c r="A3293" s="4" t="s">
        <v>15196</v>
      </c>
      <c r="B3293" s="4" t="s">
        <v>15197</v>
      </c>
      <c r="C3293" s="3"/>
      <c r="D3293" s="3"/>
      <c r="E3293" s="4" t="s">
        <v>33</v>
      </c>
      <c r="F3293" s="9" t="str">
        <f>"https://doi.org/"&amp;M3293</f>
        <v>https://doi.org/10.4103/0253-7176.96161</v>
      </c>
      <c r="G3293" s="10" t="s">
        <v>48</v>
      </c>
      <c r="H3293" s="10" t="s">
        <v>35</v>
      </c>
      <c r="I3293" s="4" t="s">
        <v>15198</v>
      </c>
      <c r="J3293" s="4" t="s">
        <v>33</v>
      </c>
      <c r="K3293" s="10">
        <v>2012.0</v>
      </c>
      <c r="L3293" s="3" t="s">
        <v>33</v>
      </c>
      <c r="M3293" s="4" t="s">
        <v>15199</v>
      </c>
      <c r="N3293" s="3"/>
      <c r="O3293" s="3"/>
      <c r="P3293" s="3"/>
      <c r="Q3293" s="3"/>
      <c r="R3293" s="3"/>
    </row>
    <row r="3294" ht="15.75" customHeight="1">
      <c r="A3294" s="4" t="s">
        <v>15200</v>
      </c>
      <c r="B3294" s="4" t="s">
        <v>15201</v>
      </c>
      <c r="C3294" s="3"/>
      <c r="D3294" s="3"/>
      <c r="E3294" s="4" t="s">
        <v>15202</v>
      </c>
      <c r="F3294" s="9" t="s">
        <v>15203</v>
      </c>
      <c r="G3294" s="4" t="s">
        <v>260</v>
      </c>
      <c r="H3294" s="4" t="s">
        <v>261</v>
      </c>
      <c r="I3294" s="4" t="s">
        <v>2582</v>
      </c>
      <c r="J3294" s="4" t="s">
        <v>295</v>
      </c>
      <c r="K3294" s="10">
        <v>2018.0</v>
      </c>
      <c r="L3294" s="3"/>
      <c r="M3294" s="4" t="s">
        <v>1383</v>
      </c>
      <c r="N3294" s="3"/>
      <c r="O3294" s="3"/>
      <c r="P3294" s="4" t="s">
        <v>8</v>
      </c>
      <c r="Q3294" s="4" t="s">
        <v>1085</v>
      </c>
      <c r="R3294" s="3"/>
    </row>
    <row r="3295" ht="15.75" customHeight="1">
      <c r="A3295" s="4" t="s">
        <v>15204</v>
      </c>
      <c r="B3295" s="4" t="s">
        <v>15205</v>
      </c>
      <c r="C3295" s="3"/>
      <c r="D3295" s="3"/>
      <c r="E3295" s="4" t="s">
        <v>33</v>
      </c>
      <c r="F3295" s="9" t="str">
        <f>"https://doi.org/"&amp;M3295</f>
        <v>https://doi.org/10.1016/s0376-8716(99)00036-8</v>
      </c>
      <c r="G3295" s="10" t="s">
        <v>34</v>
      </c>
      <c r="H3295" s="10" t="s">
        <v>35</v>
      </c>
      <c r="I3295" s="4" t="s">
        <v>15206</v>
      </c>
      <c r="J3295" s="4" t="s">
        <v>33</v>
      </c>
      <c r="K3295" s="10">
        <v>1999.0</v>
      </c>
      <c r="L3295" s="3"/>
      <c r="M3295" s="4" t="s">
        <v>15207</v>
      </c>
      <c r="N3295" s="3"/>
      <c r="O3295" s="3"/>
      <c r="P3295" s="3"/>
      <c r="Q3295" s="3"/>
      <c r="R3295" s="3"/>
    </row>
    <row r="3296" ht="15.75" customHeight="1">
      <c r="A3296" s="4" t="s">
        <v>15208</v>
      </c>
      <c r="B3296" s="4" t="s">
        <v>15209</v>
      </c>
      <c r="C3296" s="3"/>
      <c r="D3296" s="3"/>
      <c r="E3296" s="4" t="s">
        <v>15210</v>
      </c>
      <c r="F3296" s="3"/>
      <c r="G3296" s="4" t="s">
        <v>48</v>
      </c>
      <c r="H3296" s="4" t="s">
        <v>261</v>
      </c>
      <c r="I3296" s="4" t="s">
        <v>559</v>
      </c>
      <c r="J3296" s="4" t="s">
        <v>560</v>
      </c>
      <c r="K3296" s="10">
        <v>2017.0</v>
      </c>
      <c r="L3296" s="3"/>
      <c r="M3296" s="4" t="s">
        <v>263</v>
      </c>
      <c r="N3296" s="3"/>
      <c r="O3296" s="3"/>
      <c r="P3296" s="4" t="s">
        <v>8</v>
      </c>
      <c r="Q3296" s="4" t="s">
        <v>561</v>
      </c>
      <c r="R3296" s="3"/>
    </row>
    <row r="3297" ht="15.75" customHeight="1">
      <c r="A3297" s="6" t="s">
        <v>15211</v>
      </c>
      <c r="B3297" s="6" t="s">
        <v>15212</v>
      </c>
      <c r="C3297" s="6"/>
      <c r="D3297" s="6"/>
      <c r="E3297" s="6" t="s">
        <v>15213</v>
      </c>
      <c r="F3297" s="7" t="s">
        <v>15214</v>
      </c>
      <c r="G3297" s="8" t="s">
        <v>48</v>
      </c>
      <c r="H3297" s="6" t="s">
        <v>27</v>
      </c>
      <c r="I3297" s="6" t="s">
        <v>15215</v>
      </c>
      <c r="J3297" s="3"/>
      <c r="K3297" s="8">
        <v>2008.0</v>
      </c>
      <c r="L3297" s="7" t="s">
        <v>30</v>
      </c>
      <c r="M3297" s="3"/>
      <c r="N3297" s="6"/>
      <c r="O3297" s="6"/>
      <c r="P3297" s="6"/>
      <c r="Q3297" s="6"/>
      <c r="R3297" s="3"/>
    </row>
    <row r="3298" ht="15.75" customHeight="1">
      <c r="A3298" s="4" t="s">
        <v>15216</v>
      </c>
      <c r="B3298" s="4" t="s">
        <v>15217</v>
      </c>
      <c r="C3298" s="3"/>
      <c r="D3298" s="3"/>
      <c r="E3298" s="4" t="s">
        <v>15218</v>
      </c>
      <c r="F3298" s="9" t="s">
        <v>15219</v>
      </c>
      <c r="G3298" s="4" t="s">
        <v>260</v>
      </c>
      <c r="H3298" s="4" t="s">
        <v>261</v>
      </c>
      <c r="I3298" s="4" t="s">
        <v>582</v>
      </c>
      <c r="J3298" s="4" t="s">
        <v>149</v>
      </c>
      <c r="K3298" s="10">
        <v>2000.0</v>
      </c>
      <c r="L3298" s="3"/>
      <c r="M3298" s="4" t="s">
        <v>263</v>
      </c>
      <c r="N3298" s="3"/>
      <c r="O3298" s="3"/>
      <c r="P3298" s="4" t="s">
        <v>8</v>
      </c>
      <c r="Q3298" s="4" t="s">
        <v>264</v>
      </c>
      <c r="R3298" s="3"/>
    </row>
    <row r="3299" ht="15.75" customHeight="1">
      <c r="A3299" s="4" t="s">
        <v>15220</v>
      </c>
      <c r="B3299" s="4" t="s">
        <v>15221</v>
      </c>
      <c r="C3299" s="3"/>
      <c r="D3299" s="3"/>
      <c r="E3299" s="4" t="s">
        <v>33</v>
      </c>
      <c r="F3299" s="9" t="str">
        <f>"https://doi.org/"&amp;M3299</f>
        <v>https://doi.org/10.4103/0253-7176.101793</v>
      </c>
      <c r="G3299" s="10" t="s">
        <v>48</v>
      </c>
      <c r="H3299" s="10" t="s">
        <v>35</v>
      </c>
      <c r="I3299" s="4" t="s">
        <v>15222</v>
      </c>
      <c r="J3299" s="4" t="s">
        <v>33</v>
      </c>
      <c r="K3299" s="10">
        <v>2012.0</v>
      </c>
      <c r="L3299" s="3" t="s">
        <v>33</v>
      </c>
      <c r="M3299" s="4" t="s">
        <v>15223</v>
      </c>
      <c r="N3299" s="3"/>
      <c r="O3299" s="3"/>
      <c r="P3299" s="3"/>
      <c r="Q3299" s="3"/>
      <c r="R3299" s="3"/>
    </row>
    <row r="3300" ht="15.75" customHeight="1">
      <c r="A3300" s="6" t="s">
        <v>15224</v>
      </c>
      <c r="B3300" s="6" t="s">
        <v>15225</v>
      </c>
      <c r="C3300" s="6"/>
      <c r="D3300" s="6"/>
      <c r="E3300" s="6" t="s">
        <v>15226</v>
      </c>
      <c r="F3300" s="7" t="s">
        <v>15227</v>
      </c>
      <c r="G3300" s="8" t="s">
        <v>108</v>
      </c>
      <c r="H3300" s="6" t="s">
        <v>27</v>
      </c>
      <c r="I3300" s="6" t="s">
        <v>15228</v>
      </c>
      <c r="J3300" s="6" t="s">
        <v>341</v>
      </c>
      <c r="K3300" s="8">
        <v>2019.0</v>
      </c>
      <c r="L3300" s="7" t="s">
        <v>30</v>
      </c>
      <c r="M3300" s="6"/>
      <c r="N3300" s="3"/>
      <c r="O3300" s="3"/>
      <c r="P3300" s="6"/>
      <c r="Q3300" s="6"/>
      <c r="R3300" s="3"/>
    </row>
    <row r="3301" ht="15.75" customHeight="1">
      <c r="A3301" s="6" t="s">
        <v>15229</v>
      </c>
      <c r="B3301" s="6" t="s">
        <v>15230</v>
      </c>
      <c r="C3301" s="6"/>
      <c r="D3301" s="6"/>
      <c r="E3301" s="6" t="s">
        <v>15231</v>
      </c>
      <c r="F3301" s="7" t="s">
        <v>15232</v>
      </c>
      <c r="G3301" s="8" t="s">
        <v>108</v>
      </c>
      <c r="H3301" s="6" t="s">
        <v>27</v>
      </c>
      <c r="I3301" s="6" t="s">
        <v>15233</v>
      </c>
      <c r="J3301" s="6" t="s">
        <v>560</v>
      </c>
      <c r="K3301" s="8">
        <v>2020.0</v>
      </c>
      <c r="L3301" s="7" t="s">
        <v>30</v>
      </c>
      <c r="M3301" s="6"/>
      <c r="N3301" s="6"/>
      <c r="O3301" s="3"/>
      <c r="P3301" s="3"/>
      <c r="Q3301" s="6"/>
      <c r="R3301" s="3"/>
    </row>
    <row r="3302" ht="15.75" customHeight="1">
      <c r="A3302" s="6" t="s">
        <v>15234</v>
      </c>
      <c r="B3302" s="6" t="s">
        <v>15235</v>
      </c>
      <c r="C3302" s="6"/>
      <c r="D3302" s="6"/>
      <c r="E3302" s="6" t="s">
        <v>15236</v>
      </c>
      <c r="F3302" s="7" t="s">
        <v>15237</v>
      </c>
      <c r="G3302" s="8" t="s">
        <v>108</v>
      </c>
      <c r="H3302" s="6" t="s">
        <v>27</v>
      </c>
      <c r="I3302" s="6" t="s">
        <v>15238</v>
      </c>
      <c r="J3302" s="6" t="s">
        <v>341</v>
      </c>
      <c r="K3302" s="8">
        <v>2023.0</v>
      </c>
      <c r="L3302" s="7" t="s">
        <v>30</v>
      </c>
      <c r="M3302" s="6"/>
      <c r="N3302" s="6"/>
      <c r="O3302" s="6"/>
      <c r="P3302" s="6"/>
      <c r="Q3302" s="6"/>
      <c r="R3302" s="6"/>
    </row>
    <row r="3303" ht="15.75" customHeight="1">
      <c r="A3303" s="6" t="s">
        <v>15239</v>
      </c>
      <c r="B3303" s="6" t="s">
        <v>15240</v>
      </c>
      <c r="C3303" s="6"/>
      <c r="D3303" s="6"/>
      <c r="E3303" s="6" t="s">
        <v>15241</v>
      </c>
      <c r="F3303" s="7" t="s">
        <v>15242</v>
      </c>
      <c r="G3303" s="8" t="s">
        <v>108</v>
      </c>
      <c r="H3303" s="6" t="s">
        <v>27</v>
      </c>
      <c r="I3303" s="6" t="s">
        <v>15243</v>
      </c>
      <c r="J3303" s="6" t="s">
        <v>149</v>
      </c>
      <c r="K3303" s="8">
        <v>2019.0</v>
      </c>
      <c r="L3303" s="7" t="s">
        <v>30</v>
      </c>
      <c r="M3303" s="6"/>
      <c r="N3303" s="3"/>
      <c r="O3303" s="3"/>
      <c r="P3303" s="6"/>
      <c r="Q3303" s="3"/>
      <c r="R3303" s="6"/>
    </row>
    <row r="3304" ht="15.75" customHeight="1">
      <c r="A3304" s="4" t="s">
        <v>15244</v>
      </c>
      <c r="B3304" s="4" t="s">
        <v>15245</v>
      </c>
      <c r="C3304" s="3"/>
      <c r="D3304" s="3"/>
      <c r="E3304" s="4" t="s">
        <v>15246</v>
      </c>
      <c r="F3304" s="3"/>
      <c r="G3304" s="4" t="s">
        <v>41</v>
      </c>
      <c r="H3304" s="4" t="s">
        <v>261</v>
      </c>
      <c r="I3304" s="4" t="s">
        <v>15247</v>
      </c>
      <c r="J3304" s="4" t="s">
        <v>1694</v>
      </c>
      <c r="K3304" s="10">
        <v>2019.0</v>
      </c>
      <c r="L3304" s="3"/>
      <c r="M3304" s="4" t="s">
        <v>263</v>
      </c>
      <c r="N3304" s="3"/>
      <c r="O3304" s="3"/>
      <c r="P3304" s="4" t="s">
        <v>8</v>
      </c>
      <c r="Q3304" s="18" t="s">
        <v>15248</v>
      </c>
      <c r="R3304" s="3"/>
    </row>
    <row r="3305" ht="15.75" customHeight="1">
      <c r="A3305" s="6" t="s">
        <v>15249</v>
      </c>
      <c r="B3305" s="6" t="s">
        <v>15250</v>
      </c>
      <c r="C3305" s="6"/>
      <c r="D3305" s="6"/>
      <c r="E3305" s="6" t="s">
        <v>15251</v>
      </c>
      <c r="F3305" s="7" t="s">
        <v>15252</v>
      </c>
      <c r="G3305" s="8" t="s">
        <v>108</v>
      </c>
      <c r="H3305" s="6" t="s">
        <v>27</v>
      </c>
      <c r="I3305" s="6" t="s">
        <v>15253</v>
      </c>
      <c r="J3305" s="6" t="s">
        <v>29</v>
      </c>
      <c r="K3305" s="8">
        <v>2020.0</v>
      </c>
      <c r="L3305" s="7" t="s">
        <v>30</v>
      </c>
      <c r="M3305" s="6"/>
      <c r="N3305" s="6"/>
      <c r="O3305" s="6"/>
      <c r="P3305" s="6"/>
      <c r="Q3305" s="6"/>
      <c r="R3305" s="3"/>
    </row>
    <row r="3306" ht="15.75" customHeight="1">
      <c r="A3306" s="6" t="s">
        <v>15254</v>
      </c>
      <c r="B3306" s="6" t="s">
        <v>15255</v>
      </c>
      <c r="C3306" s="6"/>
      <c r="D3306" s="6"/>
      <c r="E3306" s="6" t="s">
        <v>15256</v>
      </c>
      <c r="F3306" s="7" t="s">
        <v>15257</v>
      </c>
      <c r="G3306" s="8" t="s">
        <v>48</v>
      </c>
      <c r="H3306" s="6" t="s">
        <v>27</v>
      </c>
      <c r="I3306" s="6" t="s">
        <v>15258</v>
      </c>
      <c r="J3306" s="6"/>
      <c r="K3306" s="8">
        <v>2014.0</v>
      </c>
      <c r="L3306" s="7" t="s">
        <v>30</v>
      </c>
      <c r="M3306" s="6"/>
      <c r="N3306" s="6"/>
      <c r="O3306" s="6"/>
      <c r="P3306" s="6"/>
      <c r="Q3306" s="6"/>
      <c r="R3306" s="6"/>
    </row>
    <row r="3307" ht="15.75" customHeight="1">
      <c r="A3307" s="6" t="s">
        <v>15259</v>
      </c>
      <c r="B3307" s="6" t="s">
        <v>15260</v>
      </c>
      <c r="C3307" s="6"/>
      <c r="D3307" s="6"/>
      <c r="E3307" s="17" t="s">
        <v>15261</v>
      </c>
      <c r="F3307" s="7" t="s">
        <v>15262</v>
      </c>
      <c r="G3307" s="8" t="s">
        <v>108</v>
      </c>
      <c r="H3307" s="6" t="s">
        <v>27</v>
      </c>
      <c r="I3307" s="6" t="s">
        <v>15263</v>
      </c>
      <c r="J3307" s="3"/>
      <c r="K3307" s="8">
        <v>2012.0</v>
      </c>
      <c r="L3307" s="7" t="s">
        <v>30</v>
      </c>
      <c r="M3307" s="6"/>
      <c r="N3307" s="6"/>
      <c r="O3307" s="3"/>
      <c r="P3307" s="6"/>
      <c r="Q3307" s="6"/>
      <c r="R3307" s="3"/>
    </row>
    <row r="3308" ht="15.75" customHeight="1">
      <c r="A3308" s="4" t="s">
        <v>15264</v>
      </c>
      <c r="B3308" s="4" t="s">
        <v>15265</v>
      </c>
      <c r="C3308" s="3"/>
      <c r="D3308" s="3"/>
      <c r="E3308" s="4" t="s">
        <v>33</v>
      </c>
      <c r="F3308" s="9" t="str">
        <f>"https://doi.org/"&amp;M3308</f>
        <v>https://doi.org/10.1016/j.drugpo.2023.104018</v>
      </c>
      <c r="G3308" s="10" t="s">
        <v>83</v>
      </c>
      <c r="H3308" s="10" t="s">
        <v>35</v>
      </c>
      <c r="I3308" s="4" t="s">
        <v>9983</v>
      </c>
      <c r="J3308" s="10" t="s">
        <v>33</v>
      </c>
      <c r="K3308" s="10">
        <v>2023.0</v>
      </c>
      <c r="L3308" s="3"/>
      <c r="M3308" s="4" t="s">
        <v>15266</v>
      </c>
      <c r="N3308" s="3"/>
      <c r="O3308" s="3"/>
      <c r="P3308" s="3"/>
      <c r="Q3308" s="3"/>
      <c r="R3308" s="3"/>
    </row>
    <row r="3309" ht="15.75" customHeight="1">
      <c r="A3309" s="6" t="s">
        <v>15267</v>
      </c>
      <c r="B3309" s="6" t="s">
        <v>15268</v>
      </c>
      <c r="C3309" s="6"/>
      <c r="D3309" s="6"/>
      <c r="E3309" s="6" t="s">
        <v>15269</v>
      </c>
      <c r="F3309" s="7" t="s">
        <v>15270</v>
      </c>
      <c r="G3309" s="8" t="s">
        <v>108</v>
      </c>
      <c r="H3309" s="6" t="s">
        <v>27</v>
      </c>
      <c r="I3309" s="6" t="s">
        <v>15271</v>
      </c>
      <c r="J3309" s="6" t="s">
        <v>149</v>
      </c>
      <c r="K3309" s="8">
        <v>2016.0</v>
      </c>
      <c r="L3309" s="7" t="s">
        <v>30</v>
      </c>
      <c r="M3309" s="3"/>
      <c r="N3309" s="3"/>
      <c r="O3309" s="6"/>
      <c r="P3309" s="3"/>
      <c r="Q3309" s="3"/>
      <c r="R3309" s="3"/>
    </row>
    <row r="3310" ht="15.75" customHeight="1">
      <c r="A3310" s="6" t="s">
        <v>15272</v>
      </c>
      <c r="B3310" s="6" t="s">
        <v>15273</v>
      </c>
      <c r="C3310" s="6"/>
      <c r="D3310" s="6"/>
      <c r="E3310" s="6" t="s">
        <v>15274</v>
      </c>
      <c r="F3310" s="7" t="s">
        <v>15275</v>
      </c>
      <c r="G3310" s="8" t="s">
        <v>108</v>
      </c>
      <c r="H3310" s="6" t="s">
        <v>27</v>
      </c>
      <c r="I3310" s="6" t="s">
        <v>15276</v>
      </c>
      <c r="J3310" s="6" t="s">
        <v>488</v>
      </c>
      <c r="K3310" s="8">
        <v>2022.0</v>
      </c>
      <c r="L3310" s="7" t="s">
        <v>30</v>
      </c>
      <c r="M3310" s="6"/>
      <c r="N3310" s="6"/>
      <c r="O3310" s="3"/>
      <c r="P3310" s="6"/>
      <c r="Q3310" s="6"/>
      <c r="R3310" s="6"/>
    </row>
    <row r="3311" ht="15.75" customHeight="1">
      <c r="A3311" s="4" t="s">
        <v>15277</v>
      </c>
      <c r="B3311" s="24" t="s">
        <v>15278</v>
      </c>
      <c r="C3311" s="25"/>
      <c r="D3311" s="25"/>
      <c r="E3311" s="4" t="s">
        <v>15279</v>
      </c>
      <c r="F3311" s="9" t="s">
        <v>15280</v>
      </c>
      <c r="G3311" s="4" t="s">
        <v>260</v>
      </c>
      <c r="H3311" s="4" t="s">
        <v>261</v>
      </c>
      <c r="I3311" s="4" t="s">
        <v>262</v>
      </c>
      <c r="J3311" s="4" t="s">
        <v>149</v>
      </c>
      <c r="K3311" s="10">
        <v>2014.0</v>
      </c>
      <c r="L3311" s="3"/>
      <c r="M3311" s="4" t="s">
        <v>263</v>
      </c>
      <c r="N3311" s="3"/>
      <c r="O3311" s="3"/>
      <c r="P3311" s="4" t="s">
        <v>8</v>
      </c>
      <c r="Q3311" s="4" t="s">
        <v>264</v>
      </c>
      <c r="R3311" s="3"/>
    </row>
    <row r="3312" ht="15.75" customHeight="1">
      <c r="A3312" s="6" t="s">
        <v>15281</v>
      </c>
      <c r="B3312" s="16" t="s">
        <v>15282</v>
      </c>
      <c r="C3312" s="16"/>
      <c r="D3312" s="16"/>
      <c r="E3312" s="6" t="s">
        <v>15283</v>
      </c>
      <c r="F3312" s="7" t="s">
        <v>15284</v>
      </c>
      <c r="G3312" s="8" t="s">
        <v>108</v>
      </c>
      <c r="H3312" s="6" t="s">
        <v>27</v>
      </c>
      <c r="I3312" s="6" t="s">
        <v>15285</v>
      </c>
      <c r="J3312" s="6" t="s">
        <v>149</v>
      </c>
      <c r="K3312" s="8">
        <v>2023.0</v>
      </c>
      <c r="L3312" s="7" t="s">
        <v>30</v>
      </c>
      <c r="M3312" s="3"/>
      <c r="N3312" s="3"/>
      <c r="O3312" s="3"/>
      <c r="P3312" s="3"/>
      <c r="Q3312" s="6"/>
      <c r="R3312" s="3"/>
    </row>
    <row r="3313" ht="15.75" customHeight="1">
      <c r="A3313" s="6" t="s">
        <v>15286</v>
      </c>
      <c r="B3313" s="6" t="s">
        <v>15287</v>
      </c>
      <c r="C3313" s="6"/>
      <c r="D3313" s="6"/>
      <c r="E3313" s="6" t="s">
        <v>15288</v>
      </c>
      <c r="F3313" s="7" t="s">
        <v>15289</v>
      </c>
      <c r="G3313" s="8" t="s">
        <v>108</v>
      </c>
      <c r="H3313" s="6" t="s">
        <v>27</v>
      </c>
      <c r="I3313" s="6" t="s">
        <v>15290</v>
      </c>
      <c r="J3313" s="6" t="s">
        <v>29</v>
      </c>
      <c r="K3313" s="8">
        <v>2020.0</v>
      </c>
      <c r="L3313" s="7" t="s">
        <v>30</v>
      </c>
      <c r="M3313" s="6"/>
      <c r="N3313" s="6"/>
      <c r="O3313" s="3"/>
      <c r="P3313" s="6"/>
      <c r="Q3313" s="6"/>
      <c r="R3313" s="3"/>
    </row>
    <row r="3314" ht="15.75" customHeight="1">
      <c r="A3314" s="4" t="s">
        <v>15291</v>
      </c>
      <c r="B3314" s="4" t="s">
        <v>15292</v>
      </c>
      <c r="C3314" s="3"/>
      <c r="D3314" s="3"/>
      <c r="E3314" s="4" t="s">
        <v>15293</v>
      </c>
      <c r="F3314" s="9" t="s">
        <v>15294</v>
      </c>
      <c r="G3314" s="4" t="s">
        <v>48</v>
      </c>
      <c r="H3314" s="4" t="s">
        <v>261</v>
      </c>
      <c r="I3314" s="4" t="s">
        <v>294</v>
      </c>
      <c r="J3314" s="4" t="s">
        <v>295</v>
      </c>
      <c r="K3314" s="10">
        <v>2023.0</v>
      </c>
      <c r="L3314" s="3"/>
      <c r="M3314" s="4" t="s">
        <v>263</v>
      </c>
      <c r="N3314" s="3"/>
      <c r="O3314" s="3"/>
      <c r="P3314" s="4" t="s">
        <v>8</v>
      </c>
      <c r="Q3314" s="4" t="s">
        <v>296</v>
      </c>
      <c r="R3314" s="3"/>
    </row>
    <row r="3315" ht="15.75" customHeight="1">
      <c r="A3315" s="4" t="s">
        <v>15295</v>
      </c>
      <c r="B3315" s="4" t="s">
        <v>15296</v>
      </c>
      <c r="C3315" s="3"/>
      <c r="D3315" s="3"/>
      <c r="E3315" s="4" t="s">
        <v>15297</v>
      </c>
      <c r="F3315" s="9" t="s">
        <v>15298</v>
      </c>
      <c r="G3315" s="4" t="s">
        <v>48</v>
      </c>
      <c r="H3315" s="4" t="s">
        <v>261</v>
      </c>
      <c r="I3315" s="4" t="s">
        <v>3498</v>
      </c>
      <c r="J3315" s="4" t="s">
        <v>149</v>
      </c>
      <c r="K3315" s="10">
        <v>2021.0</v>
      </c>
      <c r="L3315" s="3"/>
      <c r="M3315" s="4" t="s">
        <v>263</v>
      </c>
      <c r="N3315" s="3"/>
      <c r="O3315" s="3"/>
      <c r="P3315" s="4" t="s">
        <v>8</v>
      </c>
      <c r="Q3315" s="4" t="s">
        <v>264</v>
      </c>
      <c r="R3315" s="3"/>
    </row>
    <row r="3316" ht="15.75" customHeight="1">
      <c r="A3316" s="6" t="s">
        <v>15299</v>
      </c>
      <c r="B3316" s="6" t="s">
        <v>15300</v>
      </c>
      <c r="C3316" s="6"/>
      <c r="D3316" s="6"/>
      <c r="E3316" s="6" t="s">
        <v>15301</v>
      </c>
      <c r="F3316" s="7" t="s">
        <v>15302</v>
      </c>
      <c r="G3316" s="8" t="s">
        <v>48</v>
      </c>
      <c r="H3316" s="6" t="s">
        <v>27</v>
      </c>
      <c r="I3316" s="6" t="s">
        <v>15303</v>
      </c>
      <c r="J3316" s="6" t="s">
        <v>341</v>
      </c>
      <c r="K3316" s="8">
        <v>2022.0</v>
      </c>
      <c r="L3316" s="7" t="s">
        <v>30</v>
      </c>
      <c r="M3316" s="6"/>
      <c r="N3316" s="6"/>
      <c r="O3316" s="6"/>
      <c r="P3316" s="6"/>
      <c r="Q3316" s="6"/>
      <c r="R3316" s="6"/>
    </row>
    <row r="3317" ht="15.75" customHeight="1">
      <c r="A3317" s="4" t="s">
        <v>15304</v>
      </c>
      <c r="B3317" s="4" t="s">
        <v>15305</v>
      </c>
      <c r="C3317" s="3"/>
      <c r="D3317" s="3"/>
      <c r="E3317" s="4" t="s">
        <v>15306</v>
      </c>
      <c r="F3317" s="9" t="s">
        <v>15307</v>
      </c>
      <c r="G3317" s="4" t="s">
        <v>48</v>
      </c>
      <c r="H3317" s="4" t="s">
        <v>261</v>
      </c>
      <c r="I3317" s="4" t="s">
        <v>1882</v>
      </c>
      <c r="J3317" s="4" t="s">
        <v>149</v>
      </c>
      <c r="K3317" s="10">
        <v>2022.0</v>
      </c>
      <c r="L3317" s="3"/>
      <c r="M3317" s="4" t="s">
        <v>263</v>
      </c>
      <c r="N3317" s="3"/>
      <c r="O3317" s="3"/>
      <c r="P3317" s="4" t="s">
        <v>8</v>
      </c>
      <c r="Q3317" s="4" t="s">
        <v>264</v>
      </c>
      <c r="R3317" s="3"/>
    </row>
    <row r="3318" ht="15.75" customHeight="1">
      <c r="A3318" s="6" t="s">
        <v>15308</v>
      </c>
      <c r="B3318" s="6" t="s">
        <v>15309</v>
      </c>
      <c r="C3318" s="6"/>
      <c r="D3318" s="6"/>
      <c r="E3318" s="6" t="s">
        <v>15310</v>
      </c>
      <c r="F3318" s="7" t="s">
        <v>15311</v>
      </c>
      <c r="G3318" s="8" t="s">
        <v>108</v>
      </c>
      <c r="H3318" s="6" t="s">
        <v>27</v>
      </c>
      <c r="I3318" s="6" t="s">
        <v>15312</v>
      </c>
      <c r="J3318" s="6" t="s">
        <v>3061</v>
      </c>
      <c r="K3318" s="8">
        <v>2022.0</v>
      </c>
      <c r="L3318" s="7" t="s">
        <v>30</v>
      </c>
      <c r="M3318" s="6"/>
      <c r="N3318" s="6"/>
      <c r="O3318" s="3"/>
      <c r="P3318" s="6"/>
      <c r="Q3318" s="6"/>
      <c r="R3318" s="6"/>
    </row>
    <row r="3319" ht="15.75" customHeight="1">
      <c r="A3319" s="6" t="s">
        <v>15313</v>
      </c>
      <c r="B3319" s="6" t="s">
        <v>15314</v>
      </c>
      <c r="C3319" s="6"/>
      <c r="D3319" s="6"/>
      <c r="E3319" s="6" t="s">
        <v>15315</v>
      </c>
      <c r="F3319" s="7" t="s">
        <v>15316</v>
      </c>
      <c r="G3319" s="8" t="s">
        <v>48</v>
      </c>
      <c r="H3319" s="6" t="s">
        <v>27</v>
      </c>
      <c r="I3319" s="6" t="s">
        <v>15317</v>
      </c>
      <c r="J3319" s="6" t="s">
        <v>149</v>
      </c>
      <c r="K3319" s="8">
        <v>2022.0</v>
      </c>
      <c r="L3319" s="7" t="s">
        <v>30</v>
      </c>
      <c r="M3319" s="6"/>
      <c r="N3319" s="6"/>
      <c r="O3319" s="6"/>
      <c r="P3319" s="3"/>
      <c r="Q3319" s="6"/>
      <c r="R3319" s="6"/>
    </row>
    <row r="3320" ht="15.75" customHeight="1">
      <c r="A3320" s="6" t="s">
        <v>15318</v>
      </c>
      <c r="B3320" s="6" t="s">
        <v>15319</v>
      </c>
      <c r="C3320" s="6"/>
      <c r="D3320" s="6"/>
      <c r="E3320" s="6" t="s">
        <v>15320</v>
      </c>
      <c r="F3320" s="7" t="s">
        <v>15321</v>
      </c>
      <c r="G3320" s="8" t="s">
        <v>108</v>
      </c>
      <c r="H3320" s="6" t="s">
        <v>27</v>
      </c>
      <c r="I3320" s="6" t="s">
        <v>15322</v>
      </c>
      <c r="J3320" s="6" t="s">
        <v>29</v>
      </c>
      <c r="K3320" s="8">
        <v>2023.0</v>
      </c>
      <c r="L3320" s="7" t="s">
        <v>30</v>
      </c>
      <c r="M3320" s="3"/>
      <c r="N3320" s="3"/>
      <c r="O3320" s="6"/>
      <c r="P3320" s="6"/>
      <c r="Q3320" s="3"/>
      <c r="R3320" s="6"/>
    </row>
    <row r="3321" ht="15.75" customHeight="1">
      <c r="A3321" s="4" t="s">
        <v>15323</v>
      </c>
      <c r="B3321" s="4" t="s">
        <v>15324</v>
      </c>
      <c r="C3321" s="3"/>
      <c r="D3321" s="3"/>
      <c r="E3321" s="4" t="s">
        <v>15325</v>
      </c>
      <c r="F3321" s="3"/>
      <c r="G3321" s="4" t="s">
        <v>41</v>
      </c>
      <c r="H3321" s="4" t="s">
        <v>261</v>
      </c>
      <c r="I3321" s="4" t="s">
        <v>4964</v>
      </c>
      <c r="J3321" s="4" t="s">
        <v>2495</v>
      </c>
      <c r="K3321" s="10">
        <v>2019.0</v>
      </c>
      <c r="L3321" s="3"/>
      <c r="M3321" s="4" t="s">
        <v>263</v>
      </c>
      <c r="N3321" s="3"/>
      <c r="O3321" s="3"/>
      <c r="P3321" s="4" t="s">
        <v>8</v>
      </c>
      <c r="Q3321" s="18" t="s">
        <v>4965</v>
      </c>
      <c r="R3321" s="3"/>
    </row>
    <row r="3322" ht="15.75" customHeight="1">
      <c r="A3322" s="6" t="s">
        <v>14811</v>
      </c>
      <c r="B3322" s="6" t="s">
        <v>15326</v>
      </c>
      <c r="C3322" s="6"/>
      <c r="D3322" s="6"/>
      <c r="E3322" s="6" t="s">
        <v>15327</v>
      </c>
      <c r="F3322" s="7" t="s">
        <v>15328</v>
      </c>
      <c r="G3322" s="8" t="s">
        <v>108</v>
      </c>
      <c r="H3322" s="6" t="s">
        <v>27</v>
      </c>
      <c r="I3322" s="6" t="s">
        <v>15329</v>
      </c>
      <c r="J3322" s="6"/>
      <c r="K3322" s="8">
        <v>2013.0</v>
      </c>
      <c r="L3322" s="7" t="s">
        <v>30</v>
      </c>
      <c r="M3322" s="3"/>
      <c r="N3322" s="3"/>
      <c r="O3322" s="3"/>
      <c r="P3322" s="3"/>
      <c r="Q3322" s="3"/>
      <c r="R3322" s="3"/>
    </row>
    <row r="3323" ht="15.75" customHeight="1">
      <c r="A3323" s="4" t="s">
        <v>15330</v>
      </c>
      <c r="B3323" s="4" t="s">
        <v>15331</v>
      </c>
      <c r="C3323" s="4" t="s">
        <v>15332</v>
      </c>
      <c r="D3323" s="4" t="s">
        <v>15333</v>
      </c>
      <c r="E3323" s="4" t="s">
        <v>15334</v>
      </c>
      <c r="F3323" s="5" t="str">
        <f>HYPERLINK("http://dx.doi.org/10.1016/j.drugalcdep.2019.107670","http://dx.doi.org/10.1016/j.drugalcdep.2019.107670")</f>
        <v>http://dx.doi.org/10.1016/j.drugalcdep.2019.107670</v>
      </c>
      <c r="G3323" s="3"/>
      <c r="H3323" s="3"/>
      <c r="I3323" s="3"/>
      <c r="J3323" s="3"/>
      <c r="K3323" s="3"/>
      <c r="L3323" s="3"/>
      <c r="M3323" s="3"/>
      <c r="N3323" s="3"/>
      <c r="O3323" s="3"/>
      <c r="P3323" s="3"/>
      <c r="Q3323" s="3"/>
      <c r="R3323" s="3"/>
    </row>
    <row r="3324" ht="15.75" customHeight="1">
      <c r="A3324" s="4" t="s">
        <v>15335</v>
      </c>
      <c r="B3324" s="4" t="s">
        <v>15336</v>
      </c>
      <c r="C3324" s="3"/>
      <c r="D3324" s="3"/>
      <c r="E3324" s="4" t="s">
        <v>15337</v>
      </c>
      <c r="F3324" s="9" t="s">
        <v>15338</v>
      </c>
      <c r="G3324" s="4" t="s">
        <v>260</v>
      </c>
      <c r="H3324" s="4" t="s">
        <v>261</v>
      </c>
      <c r="I3324" s="4" t="s">
        <v>370</v>
      </c>
      <c r="J3324" s="4" t="s">
        <v>341</v>
      </c>
      <c r="K3324" s="10">
        <v>2002.0</v>
      </c>
      <c r="L3324" s="3"/>
      <c r="M3324" s="4" t="s">
        <v>263</v>
      </c>
      <c r="N3324" s="3"/>
      <c r="O3324" s="3"/>
      <c r="P3324" s="4" t="s">
        <v>8</v>
      </c>
      <c r="Q3324" s="4" t="s">
        <v>577</v>
      </c>
      <c r="R3324" s="3"/>
    </row>
    <row r="3325" ht="15.75" customHeight="1">
      <c r="A3325" s="4" t="s">
        <v>15339</v>
      </c>
      <c r="B3325" s="4" t="s">
        <v>15340</v>
      </c>
      <c r="C3325" s="3"/>
      <c r="D3325" s="3"/>
      <c r="E3325" s="4" t="s">
        <v>15341</v>
      </c>
      <c r="F3325" s="9" t="s">
        <v>15342</v>
      </c>
      <c r="G3325" s="4" t="s">
        <v>260</v>
      </c>
      <c r="H3325" s="4" t="s">
        <v>261</v>
      </c>
      <c r="I3325" s="4" t="s">
        <v>15343</v>
      </c>
      <c r="J3325" s="4" t="s">
        <v>295</v>
      </c>
      <c r="K3325" s="10">
        <v>2008.0</v>
      </c>
      <c r="L3325" s="3"/>
      <c r="M3325" s="4" t="s">
        <v>263</v>
      </c>
      <c r="N3325" s="3"/>
      <c r="O3325" s="3"/>
      <c r="P3325" s="4" t="s">
        <v>8</v>
      </c>
      <c r="Q3325" s="4" t="s">
        <v>1684</v>
      </c>
      <c r="R3325" s="3"/>
    </row>
    <row r="3326" ht="15.75" customHeight="1">
      <c r="A3326" s="4" t="s">
        <v>15344</v>
      </c>
      <c r="B3326" s="4" t="s">
        <v>15345</v>
      </c>
      <c r="C3326" s="3"/>
      <c r="D3326" s="3"/>
      <c r="E3326" s="4" t="s">
        <v>33</v>
      </c>
      <c r="F3326" s="9" t="str">
        <f t="shared" ref="F3326:F3327" si="27">"https://doi.org/"&amp;M3326</f>
        <v>https://doi.org/10.1080/14737175.2016.1207531</v>
      </c>
      <c r="G3326" s="10" t="s">
        <v>58</v>
      </c>
      <c r="H3326" s="10" t="s">
        <v>35</v>
      </c>
      <c r="I3326" s="4" t="s">
        <v>15346</v>
      </c>
      <c r="J3326" s="10" t="s">
        <v>33</v>
      </c>
      <c r="K3326" s="10">
        <v>2016.0</v>
      </c>
      <c r="L3326" s="10" t="s">
        <v>33</v>
      </c>
      <c r="M3326" s="4" t="s">
        <v>15347</v>
      </c>
      <c r="N3326" s="3"/>
      <c r="O3326" s="3"/>
      <c r="P3326" s="3"/>
      <c r="Q3326" s="3"/>
      <c r="R3326" s="3"/>
    </row>
    <row r="3327" ht="15.75" customHeight="1">
      <c r="A3327" s="4" t="s">
        <v>15348</v>
      </c>
      <c r="B3327" s="4" t="s">
        <v>15349</v>
      </c>
      <c r="C3327" s="3"/>
      <c r="D3327" s="3"/>
      <c r="E3327" s="4" t="s">
        <v>33</v>
      </c>
      <c r="F3327" s="9" t="str">
        <f t="shared" si="27"/>
        <v>https://doi.org/10.3109/10826089109062155</v>
      </c>
      <c r="G3327" s="10" t="s">
        <v>83</v>
      </c>
      <c r="H3327" s="10" t="s">
        <v>35</v>
      </c>
      <c r="I3327" s="4" t="s">
        <v>13065</v>
      </c>
      <c r="J3327" s="10" t="s">
        <v>33</v>
      </c>
      <c r="K3327" s="10">
        <v>1991.0</v>
      </c>
      <c r="L3327" s="3"/>
      <c r="M3327" s="4" t="s">
        <v>15350</v>
      </c>
      <c r="N3327" s="3"/>
      <c r="O3327" s="3"/>
      <c r="P3327" s="3"/>
      <c r="Q3327" s="3"/>
      <c r="R3327" s="3"/>
    </row>
    <row r="3328" ht="15.75" customHeight="1">
      <c r="A3328" s="6" t="s">
        <v>15351</v>
      </c>
      <c r="B3328" s="6" t="s">
        <v>15352</v>
      </c>
      <c r="C3328" s="6"/>
      <c r="D3328" s="6"/>
      <c r="E3328" s="6" t="s">
        <v>15353</v>
      </c>
      <c r="F3328" s="7" t="s">
        <v>15354</v>
      </c>
      <c r="G3328" s="8" t="s">
        <v>108</v>
      </c>
      <c r="H3328" s="6" t="s">
        <v>27</v>
      </c>
      <c r="I3328" s="6" t="s">
        <v>15355</v>
      </c>
      <c r="J3328" s="6" t="s">
        <v>149</v>
      </c>
      <c r="K3328" s="8">
        <v>2023.0</v>
      </c>
      <c r="L3328" s="7" t="s">
        <v>30</v>
      </c>
      <c r="M3328" s="3"/>
      <c r="N3328" s="3"/>
      <c r="O3328" s="6"/>
      <c r="P3328" s="6"/>
      <c r="Q3328" s="6"/>
      <c r="R3328" s="3"/>
    </row>
    <row r="3329" ht="15.75" customHeight="1">
      <c r="A3329" s="4" t="s">
        <v>15356</v>
      </c>
      <c r="B3329" s="4" t="s">
        <v>15357</v>
      </c>
      <c r="C3329" s="3"/>
      <c r="D3329" s="3"/>
      <c r="E3329" s="4" t="s">
        <v>15358</v>
      </c>
      <c r="F3329" s="9" t="s">
        <v>15359</v>
      </c>
      <c r="G3329" s="4" t="s">
        <v>41</v>
      </c>
      <c r="H3329" s="4" t="s">
        <v>261</v>
      </c>
      <c r="I3329" s="4" t="s">
        <v>3093</v>
      </c>
      <c r="J3329" s="4" t="s">
        <v>149</v>
      </c>
      <c r="K3329" s="10">
        <v>2014.0</v>
      </c>
      <c r="L3329" s="3"/>
      <c r="M3329" s="4" t="s">
        <v>2267</v>
      </c>
      <c r="N3329" s="3"/>
      <c r="O3329" s="3"/>
      <c r="P3329" s="4" t="s">
        <v>8</v>
      </c>
      <c r="Q3329" s="18" t="s">
        <v>264</v>
      </c>
      <c r="R3329" s="3"/>
    </row>
    <row r="3330" ht="15.75" customHeight="1">
      <c r="A3330" s="6" t="s">
        <v>15360</v>
      </c>
      <c r="B3330" s="6" t="s">
        <v>15361</v>
      </c>
      <c r="C3330" s="6"/>
      <c r="D3330" s="6"/>
      <c r="E3330" s="6" t="s">
        <v>15362</v>
      </c>
      <c r="F3330" s="7" t="s">
        <v>15363</v>
      </c>
      <c r="G3330" s="8" t="s">
        <v>108</v>
      </c>
      <c r="H3330" s="6" t="s">
        <v>27</v>
      </c>
      <c r="I3330" s="6" t="s">
        <v>15364</v>
      </c>
      <c r="J3330" s="6" t="s">
        <v>341</v>
      </c>
      <c r="K3330" s="8">
        <v>2020.0</v>
      </c>
      <c r="L3330" s="7" t="s">
        <v>30</v>
      </c>
      <c r="M3330" s="6"/>
      <c r="N3330" s="3"/>
      <c r="O3330" s="3"/>
      <c r="P3330" s="6"/>
      <c r="Q3330" s="6"/>
      <c r="R3330" s="3"/>
    </row>
    <row r="3331" ht="15.75" customHeight="1">
      <c r="A3331" s="6" t="s">
        <v>15365</v>
      </c>
      <c r="B3331" s="6" t="s">
        <v>15366</v>
      </c>
      <c r="C3331" s="6"/>
      <c r="D3331" s="6"/>
      <c r="E3331" s="6" t="s">
        <v>15367</v>
      </c>
      <c r="F3331" s="7" t="s">
        <v>15368</v>
      </c>
      <c r="G3331" s="8" t="s">
        <v>108</v>
      </c>
      <c r="H3331" s="6" t="s">
        <v>27</v>
      </c>
      <c r="I3331" s="6" t="s">
        <v>15369</v>
      </c>
      <c r="J3331" s="3"/>
      <c r="K3331" s="8">
        <v>2023.0</v>
      </c>
      <c r="L3331" s="13" t="s">
        <v>30</v>
      </c>
      <c r="M3331" s="6"/>
      <c r="N3331" s="6"/>
      <c r="O3331" s="6"/>
      <c r="P3331" s="3"/>
      <c r="Q3331" s="6"/>
      <c r="R3331" s="3"/>
    </row>
    <row r="3332" ht="15.75" customHeight="1">
      <c r="A3332" s="6" t="s">
        <v>15370</v>
      </c>
      <c r="B3332" s="6" t="s">
        <v>15371</v>
      </c>
      <c r="C3332" s="6"/>
      <c r="D3332" s="6"/>
      <c r="E3332" s="6" t="s">
        <v>15372</v>
      </c>
      <c r="F3332" s="7" t="s">
        <v>15373</v>
      </c>
      <c r="G3332" s="8" t="s">
        <v>108</v>
      </c>
      <c r="H3332" s="6" t="s">
        <v>27</v>
      </c>
      <c r="I3332" s="6" t="s">
        <v>15374</v>
      </c>
      <c r="J3332" s="6" t="s">
        <v>341</v>
      </c>
      <c r="K3332" s="8">
        <v>2020.0</v>
      </c>
      <c r="L3332" s="7" t="s">
        <v>30</v>
      </c>
      <c r="M3332" s="6"/>
      <c r="N3332" s="3"/>
      <c r="O3332" s="6"/>
      <c r="P3332" s="3"/>
      <c r="Q3332" s="6"/>
      <c r="R3332" s="3"/>
    </row>
    <row r="3333" ht="15.75" customHeight="1">
      <c r="A3333" s="4" t="s">
        <v>15375</v>
      </c>
      <c r="B3333" s="4" t="s">
        <v>15376</v>
      </c>
      <c r="C3333" s="3"/>
      <c r="D3333" s="3"/>
      <c r="E3333" s="10" t="s">
        <v>33</v>
      </c>
      <c r="F3333" s="9" t="str">
        <f>"https://doi.org/"&amp;M3333</f>
        <v>https://doi.org/10.1016/j.cpr.2014.08.002</v>
      </c>
      <c r="G3333" s="10" t="s">
        <v>41</v>
      </c>
      <c r="H3333" s="10" t="s">
        <v>35</v>
      </c>
      <c r="I3333" s="4" t="s">
        <v>15377</v>
      </c>
      <c r="J3333" s="10" t="s">
        <v>33</v>
      </c>
      <c r="K3333" s="10">
        <v>2014.0</v>
      </c>
      <c r="L3333" s="4" t="s">
        <v>33</v>
      </c>
      <c r="M3333" s="4" t="s">
        <v>15378</v>
      </c>
      <c r="N3333" s="11"/>
      <c r="O3333" s="3"/>
      <c r="P3333" s="3"/>
      <c r="Q3333" s="12"/>
      <c r="R3333" s="3"/>
    </row>
    <row r="3334" ht="15.75" customHeight="1">
      <c r="A3334" s="6" t="s">
        <v>15379</v>
      </c>
      <c r="B3334" s="6" t="s">
        <v>15380</v>
      </c>
      <c r="C3334" s="6"/>
      <c r="D3334" s="6"/>
      <c r="E3334" s="6" t="s">
        <v>15381</v>
      </c>
      <c r="F3334" s="7" t="s">
        <v>15382</v>
      </c>
      <c r="G3334" s="8" t="s">
        <v>108</v>
      </c>
      <c r="H3334" s="6" t="s">
        <v>27</v>
      </c>
      <c r="I3334" s="6" t="s">
        <v>15383</v>
      </c>
      <c r="J3334" s="6" t="s">
        <v>341</v>
      </c>
      <c r="K3334" s="8">
        <v>2021.0</v>
      </c>
      <c r="L3334" s="7" t="s">
        <v>30</v>
      </c>
      <c r="M3334" s="6"/>
      <c r="N3334" s="3"/>
      <c r="O3334" s="6"/>
      <c r="P3334" s="3"/>
      <c r="Q3334" s="6"/>
      <c r="R3334" s="6"/>
    </row>
    <row r="3335" ht="15.75" customHeight="1">
      <c r="A3335" s="4" t="s">
        <v>15384</v>
      </c>
      <c r="B3335" s="4" t="s">
        <v>15385</v>
      </c>
      <c r="C3335" s="3"/>
      <c r="D3335" s="3"/>
      <c r="E3335" s="4" t="s">
        <v>15386</v>
      </c>
      <c r="F3335" s="3"/>
      <c r="G3335" s="4" t="s">
        <v>41</v>
      </c>
      <c r="H3335" s="4" t="s">
        <v>261</v>
      </c>
      <c r="I3335" s="3"/>
      <c r="J3335" s="4" t="s">
        <v>295</v>
      </c>
      <c r="K3335" s="10">
        <v>2007.0</v>
      </c>
      <c r="L3335" s="3"/>
      <c r="M3335" s="4" t="s">
        <v>586</v>
      </c>
      <c r="N3335" s="3"/>
      <c r="O3335" s="3"/>
      <c r="P3335" s="4" t="s">
        <v>587</v>
      </c>
      <c r="Q3335" s="18" t="s">
        <v>588</v>
      </c>
      <c r="R3335" s="3"/>
    </row>
    <row r="3336" ht="15.75" customHeight="1">
      <c r="A3336" s="4" t="s">
        <v>15387</v>
      </c>
      <c r="B3336" s="4" t="s">
        <v>15388</v>
      </c>
      <c r="C3336" s="3"/>
      <c r="D3336" s="3"/>
      <c r="E3336" s="4" t="s">
        <v>15389</v>
      </c>
      <c r="F3336" s="9" t="s">
        <v>15390</v>
      </c>
      <c r="G3336" s="4" t="s">
        <v>41</v>
      </c>
      <c r="H3336" s="4" t="s">
        <v>261</v>
      </c>
      <c r="I3336" s="4" t="s">
        <v>262</v>
      </c>
      <c r="J3336" s="4" t="s">
        <v>149</v>
      </c>
      <c r="K3336" s="10">
        <v>2015.0</v>
      </c>
      <c r="L3336" s="3"/>
      <c r="M3336" s="4" t="s">
        <v>263</v>
      </c>
      <c r="N3336" s="3"/>
      <c r="O3336" s="3"/>
      <c r="P3336" s="4" t="s">
        <v>8</v>
      </c>
      <c r="Q3336" s="18" t="s">
        <v>264</v>
      </c>
      <c r="R3336" s="3"/>
    </row>
    <row r="3337" ht="15.75" customHeight="1">
      <c r="A3337" s="4" t="s">
        <v>15391</v>
      </c>
      <c r="B3337" s="4" t="s">
        <v>15392</v>
      </c>
      <c r="C3337" s="3"/>
      <c r="D3337" s="3"/>
      <c r="E3337" s="4" t="s">
        <v>15393</v>
      </c>
      <c r="F3337" s="9" t="s">
        <v>15394</v>
      </c>
      <c r="G3337" s="4" t="s">
        <v>41</v>
      </c>
      <c r="H3337" s="4" t="s">
        <v>261</v>
      </c>
      <c r="I3337" s="4" t="s">
        <v>15395</v>
      </c>
      <c r="J3337" s="4" t="s">
        <v>149</v>
      </c>
      <c r="K3337" s="10">
        <v>2011.0</v>
      </c>
      <c r="L3337" s="3"/>
      <c r="M3337" s="4" t="s">
        <v>263</v>
      </c>
      <c r="N3337" s="3"/>
      <c r="O3337" s="3"/>
      <c r="P3337" s="4" t="s">
        <v>8</v>
      </c>
      <c r="Q3337" s="18" t="s">
        <v>264</v>
      </c>
      <c r="R3337" s="3"/>
    </row>
    <row r="3338" ht="15.75" customHeight="1">
      <c r="A3338" s="6" t="s">
        <v>15396</v>
      </c>
      <c r="B3338" s="6" t="s">
        <v>15397</v>
      </c>
      <c r="C3338" s="6"/>
      <c r="D3338" s="6"/>
      <c r="E3338" s="6" t="s">
        <v>15398</v>
      </c>
      <c r="F3338" s="3"/>
      <c r="G3338" s="8" t="s">
        <v>48</v>
      </c>
      <c r="H3338" s="6" t="s">
        <v>27</v>
      </c>
      <c r="I3338" s="6" t="s">
        <v>15399</v>
      </c>
      <c r="J3338" s="3"/>
      <c r="K3338" s="8">
        <v>2008.0</v>
      </c>
      <c r="L3338" s="7" t="s">
        <v>30</v>
      </c>
      <c r="M3338" s="3"/>
      <c r="N3338" s="3"/>
      <c r="O3338" s="3"/>
      <c r="P3338" s="6"/>
      <c r="Q3338" s="6"/>
      <c r="R3338" s="6"/>
    </row>
    <row r="3339" ht="15.75" customHeight="1">
      <c r="A3339" s="6" t="s">
        <v>15400</v>
      </c>
      <c r="B3339" s="6" t="s">
        <v>15401</v>
      </c>
      <c r="C3339" s="6"/>
      <c r="D3339" s="6"/>
      <c r="E3339" s="6" t="s">
        <v>15402</v>
      </c>
      <c r="F3339" s="7" t="s">
        <v>15403</v>
      </c>
      <c r="G3339" s="8" t="s">
        <v>108</v>
      </c>
      <c r="H3339" s="6" t="s">
        <v>27</v>
      </c>
      <c r="I3339" s="6" t="s">
        <v>15404</v>
      </c>
      <c r="J3339" s="6"/>
      <c r="K3339" s="8">
        <v>2008.0</v>
      </c>
      <c r="L3339" s="7" t="s">
        <v>30</v>
      </c>
      <c r="M3339" s="3"/>
      <c r="N3339" s="6"/>
      <c r="O3339" s="3"/>
      <c r="P3339" s="3"/>
      <c r="Q3339" s="3"/>
      <c r="R3339" s="3"/>
    </row>
    <row r="3340" ht="15.75" customHeight="1">
      <c r="A3340" s="6" t="s">
        <v>15405</v>
      </c>
      <c r="B3340" s="6" t="s">
        <v>15406</v>
      </c>
      <c r="C3340" s="6"/>
      <c r="D3340" s="6"/>
      <c r="E3340" s="3"/>
      <c r="F3340" s="7" t="s">
        <v>15407</v>
      </c>
      <c r="G3340" s="8" t="s">
        <v>108</v>
      </c>
      <c r="H3340" s="6" t="s">
        <v>27</v>
      </c>
      <c r="I3340" s="6" t="s">
        <v>15408</v>
      </c>
      <c r="J3340" s="6" t="s">
        <v>29</v>
      </c>
      <c r="K3340" s="8">
        <v>2019.0</v>
      </c>
      <c r="L3340" s="7" t="s">
        <v>30</v>
      </c>
      <c r="M3340" s="6"/>
      <c r="N3340" s="6"/>
      <c r="O3340" s="3"/>
      <c r="P3340" s="6"/>
      <c r="Q3340" s="6"/>
      <c r="R3340" s="6"/>
    </row>
    <row r="3341" ht="15.75" customHeight="1">
      <c r="A3341" s="4" t="s">
        <v>15409</v>
      </c>
      <c r="B3341" s="4" t="s">
        <v>15410</v>
      </c>
      <c r="C3341" s="4" t="s">
        <v>15411</v>
      </c>
      <c r="D3341" s="4" t="s">
        <v>15412</v>
      </c>
      <c r="E3341" s="4" t="s">
        <v>15413</v>
      </c>
      <c r="F3341" s="5" t="str">
        <f>HYPERLINK("http://dx.doi.org/10.1016/j.schres.2011.07.006","http://dx.doi.org/10.1016/j.schres.2011.07.006")</f>
        <v>http://dx.doi.org/10.1016/j.schres.2011.07.006</v>
      </c>
      <c r="G3341" s="3"/>
      <c r="H3341" s="3"/>
      <c r="I3341" s="3"/>
      <c r="J3341" s="3"/>
      <c r="K3341" s="3"/>
      <c r="L3341" s="3"/>
      <c r="M3341" s="3"/>
      <c r="N3341" s="3"/>
      <c r="O3341" s="3"/>
      <c r="P3341" s="3"/>
      <c r="Q3341" s="3"/>
      <c r="R3341" s="3"/>
    </row>
    <row r="3342" ht="15.75" customHeight="1">
      <c r="A3342" s="4" t="s">
        <v>15414</v>
      </c>
      <c r="B3342" s="4" t="s">
        <v>15415</v>
      </c>
      <c r="C3342" s="3"/>
      <c r="D3342" s="3"/>
      <c r="E3342" s="4" t="s">
        <v>15416</v>
      </c>
      <c r="F3342" s="9" t="s">
        <v>15417</v>
      </c>
      <c r="G3342" s="4" t="s">
        <v>260</v>
      </c>
      <c r="H3342" s="4" t="s">
        <v>261</v>
      </c>
      <c r="I3342" s="4" t="s">
        <v>2549</v>
      </c>
      <c r="J3342" s="4" t="s">
        <v>341</v>
      </c>
      <c r="K3342" s="10">
        <v>2002.0</v>
      </c>
      <c r="L3342" s="3"/>
      <c r="M3342" s="4" t="s">
        <v>263</v>
      </c>
      <c r="N3342" s="3"/>
      <c r="O3342" s="3"/>
      <c r="P3342" s="4" t="s">
        <v>8</v>
      </c>
      <c r="Q3342" s="4" t="s">
        <v>611</v>
      </c>
      <c r="R3342" s="3"/>
    </row>
    <row r="3343" ht="15.75" customHeight="1">
      <c r="A3343" s="6" t="s">
        <v>15418</v>
      </c>
      <c r="B3343" s="6" t="s">
        <v>15419</v>
      </c>
      <c r="C3343" s="6"/>
      <c r="D3343" s="6"/>
      <c r="E3343" s="6" t="s">
        <v>15420</v>
      </c>
      <c r="F3343" s="7" t="s">
        <v>15421</v>
      </c>
      <c r="G3343" s="8" t="s">
        <v>41</v>
      </c>
      <c r="H3343" s="6" t="s">
        <v>27</v>
      </c>
      <c r="I3343" s="6" t="s">
        <v>15422</v>
      </c>
      <c r="J3343" s="6" t="s">
        <v>231</v>
      </c>
      <c r="K3343" s="8">
        <v>2022.0</v>
      </c>
      <c r="L3343" s="7" t="s">
        <v>30</v>
      </c>
      <c r="M3343" s="6"/>
      <c r="N3343" s="3"/>
      <c r="O3343" s="3"/>
      <c r="P3343" s="3"/>
      <c r="Q3343" s="3"/>
      <c r="R3343" s="6"/>
    </row>
    <row r="3344" ht="15.75" customHeight="1">
      <c r="A3344" s="6" t="s">
        <v>15423</v>
      </c>
      <c r="B3344" s="6" t="s">
        <v>15424</v>
      </c>
      <c r="C3344" s="6"/>
      <c r="D3344" s="6"/>
      <c r="E3344" s="6" t="s">
        <v>15425</v>
      </c>
      <c r="F3344" s="7" t="s">
        <v>15426</v>
      </c>
      <c r="G3344" s="8" t="s">
        <v>108</v>
      </c>
      <c r="H3344" s="6" t="s">
        <v>27</v>
      </c>
      <c r="I3344" s="6" t="s">
        <v>15427</v>
      </c>
      <c r="J3344" s="6" t="s">
        <v>341</v>
      </c>
      <c r="K3344" s="8">
        <v>2016.0</v>
      </c>
      <c r="L3344" s="7" t="s">
        <v>30</v>
      </c>
      <c r="M3344" s="6"/>
      <c r="N3344" s="6"/>
      <c r="O3344" s="3"/>
      <c r="P3344" s="6"/>
      <c r="Q3344" s="6"/>
      <c r="R3344" s="6"/>
    </row>
    <row r="3345" ht="15.75" customHeight="1">
      <c r="A3345" s="6" t="s">
        <v>15428</v>
      </c>
      <c r="B3345" s="6" t="s">
        <v>15429</v>
      </c>
      <c r="C3345" s="6"/>
      <c r="D3345" s="6"/>
      <c r="E3345" s="6" t="s">
        <v>15430</v>
      </c>
      <c r="F3345" s="7" t="s">
        <v>4722</v>
      </c>
      <c r="G3345" s="8" t="s">
        <v>48</v>
      </c>
      <c r="H3345" s="6" t="s">
        <v>27</v>
      </c>
      <c r="I3345" s="6" t="s">
        <v>15431</v>
      </c>
      <c r="J3345" s="6" t="s">
        <v>29</v>
      </c>
      <c r="K3345" s="8">
        <v>2017.0</v>
      </c>
      <c r="L3345" s="7" t="s">
        <v>30</v>
      </c>
      <c r="M3345" s="6"/>
      <c r="N3345" s="6"/>
      <c r="O3345" s="6"/>
      <c r="P3345" s="6"/>
      <c r="Q3345" s="14"/>
      <c r="R3345" s="6"/>
    </row>
    <row r="3346" ht="15.75" customHeight="1">
      <c r="A3346" s="6" t="s">
        <v>15432</v>
      </c>
      <c r="B3346" s="6" t="s">
        <v>15433</v>
      </c>
      <c r="C3346" s="6"/>
      <c r="D3346" s="6"/>
      <c r="E3346" s="6" t="s">
        <v>15434</v>
      </c>
      <c r="F3346" s="7" t="s">
        <v>15435</v>
      </c>
      <c r="G3346" s="8" t="s">
        <v>48</v>
      </c>
      <c r="H3346" s="6" t="s">
        <v>27</v>
      </c>
      <c r="I3346" s="6" t="s">
        <v>15436</v>
      </c>
      <c r="J3346" s="6" t="s">
        <v>231</v>
      </c>
      <c r="K3346" s="8">
        <v>2023.0</v>
      </c>
      <c r="L3346" s="7" t="s">
        <v>30</v>
      </c>
      <c r="M3346" s="6"/>
      <c r="N3346" s="6"/>
      <c r="O3346" s="6"/>
      <c r="P3346" s="6"/>
      <c r="Q3346" s="3"/>
      <c r="R3346" s="6"/>
    </row>
    <row r="3347" ht="15.75" customHeight="1">
      <c r="A3347" s="4" t="s">
        <v>15437</v>
      </c>
      <c r="B3347" s="4" t="s">
        <v>15438</v>
      </c>
      <c r="C3347" s="4" t="s">
        <v>15439</v>
      </c>
      <c r="D3347" s="4" t="s">
        <v>15440</v>
      </c>
      <c r="E3347" s="4" t="s">
        <v>15441</v>
      </c>
      <c r="F3347" s="5" t="str">
        <f>HYPERLINK("http://dx.doi.org/10.1016/j.drugalcdep.2012.02.005","http://dx.doi.org/10.1016/j.drugalcdep.2012.02.005")</f>
        <v>http://dx.doi.org/10.1016/j.drugalcdep.2012.02.005</v>
      </c>
      <c r="G3347" s="3"/>
      <c r="H3347" s="3"/>
      <c r="I3347" s="3"/>
      <c r="J3347" s="3"/>
      <c r="K3347" s="3"/>
      <c r="L3347" s="3"/>
      <c r="M3347" s="3"/>
      <c r="N3347" s="3"/>
      <c r="O3347" s="3"/>
      <c r="P3347" s="3"/>
      <c r="Q3347" s="3"/>
      <c r="R3347" s="3"/>
    </row>
    <row r="3348" ht="15.75" customHeight="1">
      <c r="A3348" s="4" t="s">
        <v>15442</v>
      </c>
      <c r="B3348" s="4" t="s">
        <v>15443</v>
      </c>
      <c r="C3348" s="3"/>
      <c r="D3348" s="3"/>
      <c r="E3348" s="4" t="s">
        <v>15444</v>
      </c>
      <c r="F3348" s="9" t="s">
        <v>15445</v>
      </c>
      <c r="G3348" s="4" t="s">
        <v>260</v>
      </c>
      <c r="H3348" s="4" t="s">
        <v>261</v>
      </c>
      <c r="I3348" s="4" t="s">
        <v>262</v>
      </c>
      <c r="J3348" s="4" t="s">
        <v>149</v>
      </c>
      <c r="K3348" s="10">
        <v>2005.0</v>
      </c>
      <c r="L3348" s="3"/>
      <c r="M3348" s="4" t="s">
        <v>263</v>
      </c>
      <c r="N3348" s="3"/>
      <c r="O3348" s="3"/>
      <c r="P3348" s="4" t="s">
        <v>8</v>
      </c>
      <c r="Q3348" s="4" t="s">
        <v>264</v>
      </c>
      <c r="R3348" s="3"/>
    </row>
    <row r="3349" ht="15.75" customHeight="1">
      <c r="A3349" s="4" t="s">
        <v>15446</v>
      </c>
      <c r="B3349" s="4" t="s">
        <v>15447</v>
      </c>
      <c r="C3349" s="3"/>
      <c r="D3349" s="3"/>
      <c r="E3349" s="4" t="s">
        <v>15448</v>
      </c>
      <c r="F3349" s="9" t="s">
        <v>15449</v>
      </c>
      <c r="G3349" s="4" t="s">
        <v>260</v>
      </c>
      <c r="H3349" s="4" t="s">
        <v>261</v>
      </c>
      <c r="I3349" s="4" t="s">
        <v>3233</v>
      </c>
      <c r="J3349" s="4" t="s">
        <v>295</v>
      </c>
      <c r="K3349" s="10">
        <v>2019.0</v>
      </c>
      <c r="L3349" s="3"/>
      <c r="M3349" s="4" t="s">
        <v>263</v>
      </c>
      <c r="N3349" s="3"/>
      <c r="O3349" s="3"/>
      <c r="P3349" s="4" t="s">
        <v>8</v>
      </c>
      <c r="Q3349" s="4" t="s">
        <v>1319</v>
      </c>
      <c r="R3349" s="3"/>
    </row>
    <row r="3350" ht="15.75" customHeight="1">
      <c r="A3350" s="4" t="s">
        <v>15450</v>
      </c>
      <c r="B3350" s="4" t="s">
        <v>15451</v>
      </c>
      <c r="C3350" s="3"/>
      <c r="D3350" s="3"/>
      <c r="E3350" s="10" t="s">
        <v>33</v>
      </c>
      <c r="F3350" s="9" t="str">
        <f>"https://doi.org/"&amp;M3350</f>
        <v>https://doi.org/10.1016/s0740-5472(01)00206-9</v>
      </c>
      <c r="G3350" s="10" t="s">
        <v>41</v>
      </c>
      <c r="H3350" s="10" t="s">
        <v>35</v>
      </c>
      <c r="I3350" s="4" t="s">
        <v>2426</v>
      </c>
      <c r="J3350" s="10" t="s">
        <v>33</v>
      </c>
      <c r="K3350" s="10">
        <v>2002.0</v>
      </c>
      <c r="L3350" s="4" t="s">
        <v>33</v>
      </c>
      <c r="M3350" s="4" t="s">
        <v>15452</v>
      </c>
      <c r="N3350" s="11"/>
      <c r="O3350" s="3"/>
      <c r="P3350" s="3"/>
      <c r="Q3350" s="12"/>
      <c r="R3350" s="3"/>
    </row>
    <row r="3351" ht="15.75" customHeight="1">
      <c r="A3351" s="4" t="s">
        <v>15453</v>
      </c>
      <c r="B3351" s="4" t="s">
        <v>15454</v>
      </c>
      <c r="C3351" s="3"/>
      <c r="D3351" s="3"/>
      <c r="E3351" s="4" t="s">
        <v>15455</v>
      </c>
      <c r="F3351" s="3"/>
      <c r="G3351" s="4" t="s">
        <v>48</v>
      </c>
      <c r="H3351" s="4" t="s">
        <v>261</v>
      </c>
      <c r="I3351" s="4" t="s">
        <v>15456</v>
      </c>
      <c r="J3351" s="4" t="s">
        <v>9517</v>
      </c>
      <c r="K3351" s="10">
        <v>2011.0</v>
      </c>
      <c r="L3351" s="3"/>
      <c r="M3351" s="4" t="s">
        <v>263</v>
      </c>
      <c r="N3351" s="3"/>
      <c r="O3351" s="3"/>
      <c r="P3351" s="4" t="s">
        <v>8</v>
      </c>
      <c r="Q3351" s="4" t="s">
        <v>15457</v>
      </c>
      <c r="R3351" s="3"/>
    </row>
    <row r="3352" ht="15.75" customHeight="1">
      <c r="A3352" s="6" t="s">
        <v>15458</v>
      </c>
      <c r="B3352" s="6" t="s">
        <v>15459</v>
      </c>
      <c r="C3352" s="6"/>
      <c r="D3352" s="6"/>
      <c r="E3352" s="6" t="s">
        <v>15460</v>
      </c>
      <c r="F3352" s="7" t="s">
        <v>15461</v>
      </c>
      <c r="G3352" s="8" t="s">
        <v>108</v>
      </c>
      <c r="H3352" s="6" t="s">
        <v>27</v>
      </c>
      <c r="I3352" s="6" t="s">
        <v>15462</v>
      </c>
      <c r="J3352" s="6" t="s">
        <v>341</v>
      </c>
      <c r="K3352" s="8">
        <v>2010.0</v>
      </c>
      <c r="L3352" s="7" t="s">
        <v>30</v>
      </c>
      <c r="M3352" s="3"/>
      <c r="N3352" s="6"/>
      <c r="O3352" s="3"/>
      <c r="P3352" s="3"/>
      <c r="Q3352" s="3"/>
      <c r="R3352" s="3"/>
    </row>
    <row r="3353" ht="15.75" customHeight="1">
      <c r="A3353" s="6" t="s">
        <v>15463</v>
      </c>
      <c r="B3353" s="6" t="s">
        <v>15464</v>
      </c>
      <c r="C3353" s="6"/>
      <c r="D3353" s="6"/>
      <c r="E3353" s="6" t="s">
        <v>15465</v>
      </c>
      <c r="F3353" s="7" t="s">
        <v>15466</v>
      </c>
      <c r="G3353" s="8" t="s">
        <v>108</v>
      </c>
      <c r="H3353" s="6" t="s">
        <v>27</v>
      </c>
      <c r="I3353" s="6" t="s">
        <v>15467</v>
      </c>
      <c r="J3353" s="6" t="s">
        <v>341</v>
      </c>
      <c r="K3353" s="8">
        <v>2023.0</v>
      </c>
      <c r="L3353" s="7" t="s">
        <v>30</v>
      </c>
      <c r="M3353" s="6"/>
      <c r="N3353" s="3"/>
      <c r="O3353" s="3"/>
      <c r="P3353" s="3"/>
      <c r="Q3353" s="6"/>
      <c r="R3353" s="3"/>
    </row>
    <row r="3354" ht="15.75" customHeight="1">
      <c r="A3354" s="6" t="s">
        <v>15468</v>
      </c>
      <c r="B3354" s="6" t="s">
        <v>15469</v>
      </c>
      <c r="C3354" s="6"/>
      <c r="D3354" s="6"/>
      <c r="E3354" s="6" t="s">
        <v>15470</v>
      </c>
      <c r="F3354" s="7" t="s">
        <v>15471</v>
      </c>
      <c r="G3354" s="8" t="s">
        <v>108</v>
      </c>
      <c r="H3354" s="6" t="s">
        <v>27</v>
      </c>
      <c r="I3354" s="6" t="s">
        <v>15472</v>
      </c>
      <c r="J3354" s="6" t="s">
        <v>560</v>
      </c>
      <c r="K3354" s="8">
        <v>2015.0</v>
      </c>
      <c r="L3354" s="7" t="s">
        <v>30</v>
      </c>
      <c r="M3354" s="6"/>
      <c r="N3354" s="6"/>
      <c r="O3354" s="3"/>
      <c r="P3354" s="3"/>
      <c r="Q3354" s="3"/>
      <c r="R3354" s="6"/>
    </row>
    <row r="3355" ht="15.75" customHeight="1">
      <c r="A3355" s="6" t="s">
        <v>2999</v>
      </c>
      <c r="B3355" s="6" t="s">
        <v>15473</v>
      </c>
      <c r="C3355" s="6"/>
      <c r="D3355" s="6"/>
      <c r="E3355" s="6" t="s">
        <v>15474</v>
      </c>
      <c r="F3355" s="7" t="s">
        <v>15475</v>
      </c>
      <c r="G3355" s="8" t="s">
        <v>108</v>
      </c>
      <c r="H3355" s="6" t="s">
        <v>27</v>
      </c>
      <c r="I3355" s="6" t="s">
        <v>15476</v>
      </c>
      <c r="J3355" s="6"/>
      <c r="K3355" s="8">
        <v>2012.0</v>
      </c>
      <c r="L3355" s="7" t="s">
        <v>30</v>
      </c>
      <c r="M3355" s="3"/>
      <c r="N3355" s="6"/>
      <c r="O3355" s="3"/>
      <c r="P3355" s="3"/>
      <c r="Q3355" s="3"/>
      <c r="R3355" s="3"/>
    </row>
    <row r="3356" ht="15.75" customHeight="1">
      <c r="A3356" s="6" t="s">
        <v>15477</v>
      </c>
      <c r="B3356" s="6" t="s">
        <v>15478</v>
      </c>
      <c r="C3356" s="6"/>
      <c r="D3356" s="6"/>
      <c r="E3356" s="6" t="s">
        <v>15479</v>
      </c>
      <c r="F3356" s="3"/>
      <c r="G3356" s="8" t="s">
        <v>214</v>
      </c>
      <c r="H3356" s="6" t="s">
        <v>27</v>
      </c>
      <c r="I3356" s="6" t="s">
        <v>15480</v>
      </c>
      <c r="J3356" s="3"/>
      <c r="K3356" s="8">
        <v>2008.0</v>
      </c>
      <c r="L3356" s="7" t="s">
        <v>30</v>
      </c>
      <c r="M3356" s="3"/>
      <c r="N3356" s="3"/>
      <c r="O3356" s="3"/>
      <c r="P3356" s="3"/>
      <c r="Q3356" s="3"/>
      <c r="R3356" s="3"/>
    </row>
    <row r="3357" ht="15.75" customHeight="1">
      <c r="A3357" s="4" t="s">
        <v>15481</v>
      </c>
      <c r="B3357" s="4" t="s">
        <v>15482</v>
      </c>
      <c r="C3357" s="3"/>
      <c r="D3357" s="3"/>
      <c r="E3357" s="10" t="s">
        <v>33</v>
      </c>
      <c r="F3357" s="9" t="str">
        <f>"https://doi.org/"&amp;M3357</f>
        <v>https://doi.org/10.1007/s00702-003-0008-8</v>
      </c>
      <c r="G3357" s="10" t="s">
        <v>41</v>
      </c>
      <c r="H3357" s="10" t="s">
        <v>35</v>
      </c>
      <c r="I3357" s="4" t="s">
        <v>15483</v>
      </c>
      <c r="J3357" s="10" t="s">
        <v>33</v>
      </c>
      <c r="K3357" s="10">
        <v>2003.0</v>
      </c>
      <c r="L3357" s="4" t="s">
        <v>33</v>
      </c>
      <c r="M3357" s="4" t="s">
        <v>15484</v>
      </c>
      <c r="N3357" s="11"/>
      <c r="O3357" s="3"/>
      <c r="P3357" s="3"/>
      <c r="Q3357" s="12"/>
      <c r="R3357" s="3"/>
    </row>
    <row r="3358" ht="15.75" customHeight="1">
      <c r="A3358" s="6" t="s">
        <v>15485</v>
      </c>
      <c r="B3358" s="6" t="s">
        <v>15486</v>
      </c>
      <c r="C3358" s="6"/>
      <c r="D3358" s="6"/>
      <c r="E3358" s="6" t="s">
        <v>15487</v>
      </c>
      <c r="F3358" s="7" t="s">
        <v>15488</v>
      </c>
      <c r="G3358" s="8" t="s">
        <v>108</v>
      </c>
      <c r="H3358" s="6" t="s">
        <v>27</v>
      </c>
      <c r="I3358" s="6" t="s">
        <v>15489</v>
      </c>
      <c r="J3358" s="3"/>
      <c r="K3358" s="8">
        <v>2022.0</v>
      </c>
      <c r="L3358" s="7" t="s">
        <v>30</v>
      </c>
      <c r="M3358" s="6"/>
      <c r="N3358" s="6"/>
      <c r="O3358" s="6"/>
      <c r="P3358" s="3"/>
      <c r="Q3358" s="6"/>
      <c r="R3358" s="3"/>
    </row>
    <row r="3359" ht="15.75" customHeight="1">
      <c r="A3359" s="6" t="s">
        <v>15490</v>
      </c>
      <c r="B3359" s="6" t="s">
        <v>15491</v>
      </c>
      <c r="C3359" s="6"/>
      <c r="D3359" s="6"/>
      <c r="E3359" s="6" t="s">
        <v>15492</v>
      </c>
      <c r="F3359" s="7" t="s">
        <v>15493</v>
      </c>
      <c r="G3359" s="8" t="s">
        <v>108</v>
      </c>
      <c r="H3359" s="6" t="s">
        <v>27</v>
      </c>
      <c r="I3359" s="6" t="s">
        <v>15494</v>
      </c>
      <c r="J3359" s="6" t="s">
        <v>341</v>
      </c>
      <c r="K3359" s="8">
        <v>2003.0</v>
      </c>
      <c r="L3359" s="7" t="s">
        <v>30</v>
      </c>
      <c r="M3359" s="3"/>
      <c r="N3359" s="3"/>
      <c r="O3359" s="3"/>
      <c r="P3359" s="3"/>
      <c r="Q3359" s="3"/>
      <c r="R3359" s="3"/>
    </row>
    <row r="3360" ht="15.75" customHeight="1">
      <c r="A3360" s="4" t="s">
        <v>15495</v>
      </c>
      <c r="B3360" s="4" t="s">
        <v>15496</v>
      </c>
      <c r="C3360" s="3"/>
      <c r="D3360" s="3"/>
      <c r="E3360" s="4" t="s">
        <v>15497</v>
      </c>
      <c r="F3360" s="9" t="s">
        <v>15498</v>
      </c>
      <c r="G3360" s="4" t="s">
        <v>260</v>
      </c>
      <c r="H3360" s="4" t="s">
        <v>261</v>
      </c>
      <c r="I3360" s="4" t="s">
        <v>262</v>
      </c>
      <c r="J3360" s="4" t="s">
        <v>149</v>
      </c>
      <c r="K3360" s="10">
        <v>2005.0</v>
      </c>
      <c r="L3360" s="3"/>
      <c r="M3360" s="4" t="s">
        <v>263</v>
      </c>
      <c r="N3360" s="3"/>
      <c r="O3360" s="3"/>
      <c r="P3360" s="4" t="s">
        <v>8</v>
      </c>
      <c r="Q3360" s="4" t="s">
        <v>264</v>
      </c>
      <c r="R3360" s="3"/>
    </row>
    <row r="3361" ht="15.75" customHeight="1">
      <c r="A3361" s="6" t="s">
        <v>15499</v>
      </c>
      <c r="B3361" s="6" t="s">
        <v>15500</v>
      </c>
      <c r="C3361" s="6"/>
      <c r="D3361" s="6"/>
      <c r="E3361" s="6" t="s">
        <v>15501</v>
      </c>
      <c r="F3361" s="7" t="s">
        <v>15502</v>
      </c>
      <c r="G3361" s="8" t="s">
        <v>108</v>
      </c>
      <c r="H3361" s="6" t="s">
        <v>27</v>
      </c>
      <c r="I3361" s="6" t="s">
        <v>15503</v>
      </c>
      <c r="J3361" s="6" t="s">
        <v>341</v>
      </c>
      <c r="K3361" s="8">
        <v>2017.0</v>
      </c>
      <c r="L3361" s="7" t="s">
        <v>30</v>
      </c>
      <c r="M3361" s="3"/>
      <c r="N3361" s="3"/>
      <c r="O3361" s="6"/>
      <c r="P3361" s="6"/>
      <c r="Q3361" s="3"/>
      <c r="R3361" s="6"/>
    </row>
    <row r="3362" ht="15.75" customHeight="1">
      <c r="A3362" s="4" t="s">
        <v>15504</v>
      </c>
      <c r="B3362" s="4" t="s">
        <v>15505</v>
      </c>
      <c r="C3362" s="3"/>
      <c r="D3362" s="3"/>
      <c r="E3362" s="4" t="s">
        <v>33</v>
      </c>
      <c r="F3362" s="9" t="str">
        <f t="shared" ref="F3362:F3363" si="28">"https://doi.org/"&amp;M3362</f>
        <v>https://doi.org/10.1111/add.13230</v>
      </c>
      <c r="G3362" s="10" t="s">
        <v>83</v>
      </c>
      <c r="H3362" s="10" t="s">
        <v>35</v>
      </c>
      <c r="I3362" s="4" t="s">
        <v>370</v>
      </c>
      <c r="J3362" s="10" t="s">
        <v>33</v>
      </c>
      <c r="K3362" s="10">
        <v>2016.0</v>
      </c>
      <c r="L3362" s="3"/>
      <c r="M3362" s="4" t="s">
        <v>15506</v>
      </c>
      <c r="N3362" s="3"/>
      <c r="O3362" s="3"/>
      <c r="P3362" s="3"/>
      <c r="Q3362" s="3"/>
      <c r="R3362" s="3"/>
    </row>
    <row r="3363" ht="15.75" customHeight="1">
      <c r="A3363" s="4" t="s">
        <v>15507</v>
      </c>
      <c r="B3363" s="4" t="s">
        <v>15508</v>
      </c>
      <c r="C3363" s="3"/>
      <c r="D3363" s="3"/>
      <c r="E3363" s="4" t="s">
        <v>33</v>
      </c>
      <c r="F3363" s="9" t="str">
        <f t="shared" si="28"/>
        <v>https://doi.org/10.1016/j.drugalcdep.2004.04.015</v>
      </c>
      <c r="G3363" s="10" t="s">
        <v>83</v>
      </c>
      <c r="H3363" s="10" t="s">
        <v>35</v>
      </c>
      <c r="I3363" s="4" t="s">
        <v>976</v>
      </c>
      <c r="J3363" s="10" t="s">
        <v>33</v>
      </c>
      <c r="K3363" s="10">
        <v>2004.0</v>
      </c>
      <c r="L3363" s="3"/>
      <c r="M3363" s="4" t="s">
        <v>15509</v>
      </c>
      <c r="N3363" s="3"/>
      <c r="O3363" s="3"/>
      <c r="P3363" s="3"/>
      <c r="Q3363" s="3"/>
      <c r="R3363" s="3"/>
    </row>
    <row r="3364" ht="15.75" customHeight="1">
      <c r="A3364" s="6" t="s">
        <v>15510</v>
      </c>
      <c r="B3364" s="6" t="s">
        <v>15511</v>
      </c>
      <c r="C3364" s="6"/>
      <c r="D3364" s="6"/>
      <c r="E3364" s="6" t="s">
        <v>15512</v>
      </c>
      <c r="F3364" s="7" t="s">
        <v>15513</v>
      </c>
      <c r="G3364" s="8" t="s">
        <v>108</v>
      </c>
      <c r="H3364" s="6" t="s">
        <v>27</v>
      </c>
      <c r="I3364" s="6" t="s">
        <v>15514</v>
      </c>
      <c r="J3364" s="6" t="s">
        <v>545</v>
      </c>
      <c r="K3364" s="8">
        <v>2022.0</v>
      </c>
      <c r="L3364" s="7" t="s">
        <v>30</v>
      </c>
      <c r="M3364" s="6"/>
      <c r="N3364" s="6"/>
      <c r="O3364" s="6"/>
      <c r="P3364" s="6"/>
      <c r="Q3364" s="6"/>
      <c r="R3364" s="6"/>
    </row>
    <row r="3365" ht="15.75" customHeight="1">
      <c r="A3365" s="4" t="s">
        <v>15515</v>
      </c>
      <c r="B3365" s="4" t="s">
        <v>15516</v>
      </c>
      <c r="C3365" s="3"/>
      <c r="D3365" s="3"/>
      <c r="E3365" s="4" t="s">
        <v>15517</v>
      </c>
      <c r="F3365" s="9" t="s">
        <v>15518</v>
      </c>
      <c r="G3365" s="4" t="s">
        <v>41</v>
      </c>
      <c r="H3365" s="4" t="s">
        <v>261</v>
      </c>
      <c r="I3365" s="4" t="s">
        <v>2110</v>
      </c>
      <c r="J3365" s="4" t="s">
        <v>295</v>
      </c>
      <c r="K3365" s="10">
        <v>2002.0</v>
      </c>
      <c r="L3365" s="3"/>
      <c r="M3365" s="4" t="s">
        <v>263</v>
      </c>
      <c r="N3365" s="3"/>
      <c r="O3365" s="3"/>
      <c r="P3365" s="4" t="s">
        <v>8</v>
      </c>
      <c r="Q3365" s="18" t="s">
        <v>2476</v>
      </c>
      <c r="R3365" s="3"/>
    </row>
    <row r="3366" ht="15.75" customHeight="1">
      <c r="A3366" s="4" t="s">
        <v>15519</v>
      </c>
      <c r="B3366" s="4" t="s">
        <v>15520</v>
      </c>
      <c r="C3366" s="3"/>
      <c r="D3366" s="3"/>
      <c r="E3366" s="4" t="s">
        <v>15521</v>
      </c>
      <c r="F3366" s="9" t="s">
        <v>15522</v>
      </c>
      <c r="G3366" s="4" t="s">
        <v>48</v>
      </c>
      <c r="H3366" s="4" t="s">
        <v>261</v>
      </c>
      <c r="I3366" s="4" t="s">
        <v>262</v>
      </c>
      <c r="J3366" s="4" t="s">
        <v>149</v>
      </c>
      <c r="K3366" s="10">
        <v>2021.0</v>
      </c>
      <c r="L3366" s="3"/>
      <c r="M3366" s="4" t="s">
        <v>263</v>
      </c>
      <c r="N3366" s="3"/>
      <c r="O3366" s="3"/>
      <c r="P3366" s="4" t="s">
        <v>8</v>
      </c>
      <c r="Q3366" s="4" t="s">
        <v>264</v>
      </c>
      <c r="R3366" s="3"/>
    </row>
    <row r="3367" ht="15.75" customHeight="1">
      <c r="A3367" s="4" t="s">
        <v>15523</v>
      </c>
      <c r="B3367" s="4" t="s">
        <v>15524</v>
      </c>
      <c r="C3367" s="3"/>
      <c r="D3367" s="3"/>
      <c r="E3367" s="4" t="s">
        <v>33</v>
      </c>
      <c r="F3367" s="9" t="str">
        <f>"https://doi.org/"&amp;M3367</f>
        <v>https://doi.org/10.2105/AJPH.2003.023200</v>
      </c>
      <c r="G3367" s="10" t="s">
        <v>34</v>
      </c>
      <c r="H3367" s="10" t="s">
        <v>35</v>
      </c>
      <c r="I3367" s="4" t="s">
        <v>15525</v>
      </c>
      <c r="J3367" s="4" t="s">
        <v>33</v>
      </c>
      <c r="K3367" s="10">
        <v>2005.0</v>
      </c>
      <c r="L3367" s="4" t="s">
        <v>15526</v>
      </c>
      <c r="M3367" s="4" t="s">
        <v>15527</v>
      </c>
      <c r="N3367" s="3"/>
      <c r="O3367" s="3"/>
      <c r="P3367" s="3"/>
      <c r="Q3367" s="3"/>
      <c r="R3367" s="3"/>
    </row>
    <row r="3368" ht="15.75" customHeight="1">
      <c r="A3368" s="6" t="s">
        <v>15528</v>
      </c>
      <c r="B3368" s="6" t="s">
        <v>15529</v>
      </c>
      <c r="C3368" s="6"/>
      <c r="D3368" s="6"/>
      <c r="E3368" s="6" t="s">
        <v>15530</v>
      </c>
      <c r="F3368" s="3"/>
      <c r="G3368" s="8" t="s">
        <v>48</v>
      </c>
      <c r="H3368" s="6" t="s">
        <v>27</v>
      </c>
      <c r="I3368" s="6" t="s">
        <v>15531</v>
      </c>
      <c r="J3368" s="6" t="s">
        <v>149</v>
      </c>
      <c r="K3368" s="8">
        <v>2020.0</v>
      </c>
      <c r="L3368" s="7" t="s">
        <v>30</v>
      </c>
      <c r="M3368" s="30"/>
      <c r="N3368" s="6"/>
      <c r="O3368" s="6"/>
      <c r="P3368" s="6"/>
      <c r="Q3368" s="6"/>
      <c r="R3368" s="6"/>
    </row>
    <row r="3369" ht="15.75" customHeight="1">
      <c r="A3369" s="6" t="s">
        <v>15532</v>
      </c>
      <c r="B3369" s="6" t="s">
        <v>15533</v>
      </c>
      <c r="C3369" s="6"/>
      <c r="D3369" s="6"/>
      <c r="E3369" s="6" t="s">
        <v>15534</v>
      </c>
      <c r="F3369" s="7" t="s">
        <v>15535</v>
      </c>
      <c r="G3369" s="8" t="s">
        <v>108</v>
      </c>
      <c r="H3369" s="6" t="s">
        <v>27</v>
      </c>
      <c r="I3369" s="6" t="s">
        <v>15536</v>
      </c>
      <c r="J3369" s="6" t="s">
        <v>149</v>
      </c>
      <c r="K3369" s="8">
        <v>2019.0</v>
      </c>
      <c r="L3369" s="7" t="s">
        <v>30</v>
      </c>
      <c r="M3369" s="6"/>
      <c r="N3369" s="3"/>
      <c r="O3369" s="3"/>
      <c r="P3369" s="6"/>
      <c r="Q3369" s="3"/>
      <c r="R3369" s="6"/>
    </row>
    <row r="3370" ht="15.75" customHeight="1">
      <c r="A3370" s="4" t="s">
        <v>15537</v>
      </c>
      <c r="B3370" s="4" t="s">
        <v>15538</v>
      </c>
      <c r="C3370" s="3"/>
      <c r="D3370" s="3"/>
      <c r="E3370" s="4" t="s">
        <v>15539</v>
      </c>
      <c r="F3370" s="9" t="s">
        <v>15540</v>
      </c>
      <c r="G3370" s="4" t="s">
        <v>41</v>
      </c>
      <c r="H3370" s="4" t="s">
        <v>261</v>
      </c>
      <c r="I3370" s="4" t="s">
        <v>15541</v>
      </c>
      <c r="J3370" s="4" t="s">
        <v>295</v>
      </c>
      <c r="K3370" s="10">
        <v>2004.0</v>
      </c>
      <c r="L3370" s="3"/>
      <c r="M3370" s="4" t="s">
        <v>263</v>
      </c>
      <c r="N3370" s="3"/>
      <c r="O3370" s="3"/>
      <c r="P3370" s="4" t="s">
        <v>8</v>
      </c>
      <c r="Q3370" s="18" t="s">
        <v>1684</v>
      </c>
      <c r="R3370" s="3"/>
    </row>
    <row r="3371" ht="15.75" customHeight="1">
      <c r="A3371" s="6" t="s">
        <v>15542</v>
      </c>
      <c r="B3371" s="6" t="s">
        <v>15543</v>
      </c>
      <c r="C3371" s="6"/>
      <c r="D3371" s="6"/>
      <c r="E3371" s="6" t="s">
        <v>15544</v>
      </c>
      <c r="F3371" s="7" t="s">
        <v>15545</v>
      </c>
      <c r="G3371" s="8" t="s">
        <v>41</v>
      </c>
      <c r="H3371" s="6" t="s">
        <v>27</v>
      </c>
      <c r="I3371" s="6" t="s">
        <v>15546</v>
      </c>
      <c r="J3371" s="6" t="s">
        <v>149</v>
      </c>
      <c r="K3371" s="8">
        <v>2021.0</v>
      </c>
      <c r="L3371" s="7" t="s">
        <v>30</v>
      </c>
      <c r="M3371" s="6"/>
      <c r="N3371" s="6"/>
      <c r="O3371" s="6"/>
      <c r="P3371" s="6"/>
      <c r="Q3371" s="6"/>
      <c r="R3371" s="6"/>
    </row>
    <row r="3372" ht="15.75" customHeight="1">
      <c r="A3372" s="6" t="s">
        <v>15547</v>
      </c>
      <c r="B3372" s="6" t="s">
        <v>15548</v>
      </c>
      <c r="C3372" s="6"/>
      <c r="D3372" s="6"/>
      <c r="E3372" s="6" t="s">
        <v>15549</v>
      </c>
      <c r="F3372" s="7" t="s">
        <v>15550</v>
      </c>
      <c r="G3372" s="8" t="s">
        <v>108</v>
      </c>
      <c r="H3372" s="6" t="s">
        <v>27</v>
      </c>
      <c r="I3372" s="6" t="s">
        <v>15551</v>
      </c>
      <c r="J3372" s="6"/>
      <c r="K3372" s="8">
        <v>2009.0</v>
      </c>
      <c r="L3372" s="7" t="s">
        <v>30</v>
      </c>
      <c r="M3372" s="3"/>
      <c r="N3372" s="3"/>
      <c r="O3372" s="6"/>
      <c r="P3372" s="6"/>
      <c r="Q3372" s="6"/>
      <c r="R3372" s="6"/>
    </row>
    <row r="3373" ht="15.75" customHeight="1">
      <c r="A3373" s="6" t="s">
        <v>15552</v>
      </c>
      <c r="B3373" s="6" t="s">
        <v>15553</v>
      </c>
      <c r="C3373" s="6"/>
      <c r="D3373" s="6"/>
      <c r="E3373" s="6" t="s">
        <v>15554</v>
      </c>
      <c r="F3373" s="7" t="s">
        <v>15555</v>
      </c>
      <c r="G3373" s="8" t="s">
        <v>108</v>
      </c>
      <c r="H3373" s="6" t="s">
        <v>27</v>
      </c>
      <c r="I3373" s="6" t="s">
        <v>15556</v>
      </c>
      <c r="J3373" s="6" t="s">
        <v>149</v>
      </c>
      <c r="K3373" s="8">
        <v>2022.0</v>
      </c>
      <c r="L3373" s="7" t="s">
        <v>30</v>
      </c>
      <c r="M3373" s="6"/>
      <c r="N3373" s="6"/>
      <c r="O3373" s="6"/>
      <c r="P3373" s="3"/>
      <c r="Q3373" s="6"/>
      <c r="R3373" s="3"/>
    </row>
    <row r="3374" ht="15.75" customHeight="1">
      <c r="A3374" s="6" t="s">
        <v>15557</v>
      </c>
      <c r="B3374" s="6" t="s">
        <v>15558</v>
      </c>
      <c r="C3374" s="6"/>
      <c r="D3374" s="6"/>
      <c r="E3374" s="6" t="s">
        <v>15559</v>
      </c>
      <c r="F3374" s="7" t="s">
        <v>15560</v>
      </c>
      <c r="G3374" s="8" t="s">
        <v>108</v>
      </c>
      <c r="H3374" s="6" t="s">
        <v>27</v>
      </c>
      <c r="I3374" s="6" t="s">
        <v>15561</v>
      </c>
      <c r="J3374" s="6" t="s">
        <v>341</v>
      </c>
      <c r="K3374" s="8">
        <v>2014.0</v>
      </c>
      <c r="L3374" s="7" t="s">
        <v>30</v>
      </c>
      <c r="M3374" s="6"/>
      <c r="N3374" s="6"/>
      <c r="O3374" s="6"/>
      <c r="P3374" s="6"/>
      <c r="Q3374" s="3"/>
      <c r="R3374" s="3"/>
    </row>
    <row r="3375" ht="15.75" customHeight="1">
      <c r="A3375" s="6" t="s">
        <v>15562</v>
      </c>
      <c r="B3375" s="6" t="s">
        <v>15563</v>
      </c>
      <c r="C3375" s="6"/>
      <c r="D3375" s="6"/>
      <c r="E3375" s="6" t="s">
        <v>15564</v>
      </c>
      <c r="F3375" s="7" t="s">
        <v>15565</v>
      </c>
      <c r="G3375" s="8" t="s">
        <v>41</v>
      </c>
      <c r="H3375" s="6" t="s">
        <v>27</v>
      </c>
      <c r="I3375" s="6" t="s">
        <v>15566</v>
      </c>
      <c r="J3375" s="3"/>
      <c r="K3375" s="8">
        <v>2015.0</v>
      </c>
      <c r="L3375" s="7" t="s">
        <v>30</v>
      </c>
      <c r="M3375" s="6"/>
      <c r="N3375" s="6"/>
      <c r="O3375" s="6"/>
      <c r="P3375" s="6"/>
      <c r="Q3375" s="6"/>
      <c r="R3375" s="6"/>
    </row>
    <row r="3376" ht="15.75" customHeight="1">
      <c r="A3376" s="4" t="s">
        <v>15567</v>
      </c>
      <c r="B3376" s="4" t="s">
        <v>15568</v>
      </c>
      <c r="C3376" s="3"/>
      <c r="D3376" s="3"/>
      <c r="E3376" s="4" t="s">
        <v>15569</v>
      </c>
      <c r="F3376" s="9" t="s">
        <v>15570</v>
      </c>
      <c r="G3376" s="4" t="s">
        <v>260</v>
      </c>
      <c r="H3376" s="4" t="s">
        <v>261</v>
      </c>
      <c r="I3376" s="4" t="s">
        <v>6002</v>
      </c>
      <c r="J3376" s="4" t="s">
        <v>295</v>
      </c>
      <c r="K3376" s="10">
        <v>1983.0</v>
      </c>
      <c r="L3376" s="3"/>
      <c r="M3376" s="4" t="s">
        <v>263</v>
      </c>
      <c r="N3376" s="3"/>
      <c r="O3376" s="3"/>
      <c r="P3376" s="4" t="s">
        <v>8</v>
      </c>
      <c r="Q3376" s="4" t="s">
        <v>1684</v>
      </c>
      <c r="R3376" s="3"/>
    </row>
    <row r="3377" ht="15.75" customHeight="1">
      <c r="A3377" s="4" t="s">
        <v>15571</v>
      </c>
      <c r="B3377" s="4" t="s">
        <v>15572</v>
      </c>
      <c r="C3377" s="3"/>
      <c r="D3377" s="3"/>
      <c r="E3377" s="4" t="s">
        <v>33</v>
      </c>
      <c r="F3377" s="9" t="str">
        <f>"https://doi.org/"&amp;M3377</f>
        <v>https://doi.org/10.15288/jsad.2013.74.271</v>
      </c>
      <c r="G3377" s="10" t="s">
        <v>83</v>
      </c>
      <c r="H3377" s="10" t="s">
        <v>35</v>
      </c>
      <c r="I3377" s="4" t="s">
        <v>15573</v>
      </c>
      <c r="J3377" s="10" t="s">
        <v>33</v>
      </c>
      <c r="K3377" s="10">
        <v>2013.0</v>
      </c>
      <c r="L3377" s="3"/>
      <c r="M3377" s="4" t="s">
        <v>15574</v>
      </c>
      <c r="N3377" s="3"/>
      <c r="O3377" s="3"/>
      <c r="P3377" s="3"/>
      <c r="Q3377" s="3"/>
      <c r="R3377" s="3"/>
    </row>
    <row r="3378" ht="15.75" customHeight="1">
      <c r="A3378" s="6" t="s">
        <v>15575</v>
      </c>
      <c r="B3378" s="6" t="s">
        <v>15576</v>
      </c>
      <c r="C3378" s="6"/>
      <c r="D3378" s="6"/>
      <c r="E3378" s="6" t="s">
        <v>15577</v>
      </c>
      <c r="F3378" s="7" t="s">
        <v>15578</v>
      </c>
      <c r="G3378" s="8" t="s">
        <v>41</v>
      </c>
      <c r="H3378" s="6" t="s">
        <v>27</v>
      </c>
      <c r="I3378" s="6" t="s">
        <v>15579</v>
      </c>
      <c r="J3378" s="6" t="s">
        <v>341</v>
      </c>
      <c r="K3378" s="8">
        <v>2023.0</v>
      </c>
      <c r="L3378" s="7" t="s">
        <v>30</v>
      </c>
      <c r="M3378" s="3"/>
      <c r="N3378" s="3"/>
      <c r="O3378" s="3"/>
      <c r="P3378" s="3"/>
      <c r="Q3378" s="3"/>
      <c r="R3378" s="3"/>
    </row>
    <row r="3379" ht="15.75" customHeight="1">
      <c r="A3379" s="4" t="s">
        <v>15580</v>
      </c>
      <c r="B3379" s="4" t="s">
        <v>15581</v>
      </c>
      <c r="C3379" s="3"/>
      <c r="D3379" s="3"/>
      <c r="E3379" s="4" t="s">
        <v>15582</v>
      </c>
      <c r="F3379" s="9" t="s">
        <v>15583</v>
      </c>
      <c r="G3379" s="4" t="s">
        <v>41</v>
      </c>
      <c r="H3379" s="4" t="s">
        <v>261</v>
      </c>
      <c r="I3379" s="4" t="s">
        <v>15584</v>
      </c>
      <c r="J3379" s="4" t="s">
        <v>341</v>
      </c>
      <c r="K3379" s="10">
        <v>2011.0</v>
      </c>
      <c r="L3379" s="3"/>
      <c r="M3379" s="4" t="s">
        <v>263</v>
      </c>
      <c r="N3379" s="3"/>
      <c r="O3379" s="3"/>
      <c r="P3379" s="4" t="s">
        <v>8</v>
      </c>
      <c r="Q3379" s="18" t="s">
        <v>611</v>
      </c>
      <c r="R3379" s="3"/>
    </row>
    <row r="3380" ht="15.75" customHeight="1">
      <c r="A3380" s="6" t="s">
        <v>15585</v>
      </c>
      <c r="B3380" s="6" t="s">
        <v>15586</v>
      </c>
      <c r="C3380" s="6"/>
      <c r="D3380" s="6"/>
      <c r="E3380" s="6" t="s">
        <v>15587</v>
      </c>
      <c r="F3380" s="7" t="s">
        <v>15588</v>
      </c>
      <c r="G3380" s="8" t="s">
        <v>108</v>
      </c>
      <c r="H3380" s="6" t="s">
        <v>27</v>
      </c>
      <c r="I3380" s="6" t="s">
        <v>15589</v>
      </c>
      <c r="J3380" s="6"/>
      <c r="K3380" s="8">
        <v>2019.0</v>
      </c>
      <c r="L3380" s="7" t="s">
        <v>30</v>
      </c>
      <c r="M3380" s="3"/>
      <c r="N3380" s="3"/>
      <c r="O3380" s="3"/>
      <c r="P3380" s="3"/>
      <c r="Q3380" s="3"/>
      <c r="R3380" s="3"/>
    </row>
    <row r="3381" ht="15.75" customHeight="1">
      <c r="A3381" s="6" t="s">
        <v>15590</v>
      </c>
      <c r="B3381" s="6" t="s">
        <v>15591</v>
      </c>
      <c r="C3381" s="6"/>
      <c r="D3381" s="6"/>
      <c r="E3381" s="6" t="s">
        <v>15592</v>
      </c>
      <c r="F3381" s="7" t="s">
        <v>15593</v>
      </c>
      <c r="G3381" s="8" t="s">
        <v>108</v>
      </c>
      <c r="H3381" s="6" t="s">
        <v>27</v>
      </c>
      <c r="I3381" s="6" t="s">
        <v>15594</v>
      </c>
      <c r="J3381" s="6"/>
      <c r="K3381" s="8">
        <v>2007.0</v>
      </c>
      <c r="L3381" s="7" t="s">
        <v>30</v>
      </c>
      <c r="M3381" s="3"/>
      <c r="N3381" s="6"/>
      <c r="O3381" s="3"/>
      <c r="P3381" s="3"/>
      <c r="Q3381" s="3"/>
      <c r="R3381" s="3"/>
    </row>
    <row r="3382" ht="15.75" customHeight="1">
      <c r="A3382" s="6" t="s">
        <v>15595</v>
      </c>
      <c r="B3382" s="6" t="s">
        <v>15596</v>
      </c>
      <c r="C3382" s="6"/>
      <c r="D3382" s="6"/>
      <c r="E3382" s="6" t="s">
        <v>15597</v>
      </c>
      <c r="F3382" s="7" t="s">
        <v>15598</v>
      </c>
      <c r="G3382" s="8" t="s">
        <v>108</v>
      </c>
      <c r="H3382" s="6" t="s">
        <v>27</v>
      </c>
      <c r="I3382" s="6" t="s">
        <v>15599</v>
      </c>
      <c r="J3382" s="6" t="s">
        <v>341</v>
      </c>
      <c r="K3382" s="8">
        <v>2004.0</v>
      </c>
      <c r="L3382" s="7" t="s">
        <v>30</v>
      </c>
      <c r="M3382" s="6"/>
      <c r="N3382" s="3"/>
      <c r="O3382" s="6"/>
      <c r="P3382" s="3"/>
      <c r="Q3382" s="3"/>
      <c r="R3382" s="3"/>
    </row>
    <row r="3383" ht="15.75" customHeight="1">
      <c r="A3383" s="4" t="s">
        <v>15600</v>
      </c>
      <c r="B3383" s="4" t="s">
        <v>15601</v>
      </c>
      <c r="C3383" s="3"/>
      <c r="D3383" s="3"/>
      <c r="E3383" s="4" t="s">
        <v>15602</v>
      </c>
      <c r="F3383" s="9" t="s">
        <v>15603</v>
      </c>
      <c r="G3383" s="4" t="s">
        <v>41</v>
      </c>
      <c r="H3383" s="4" t="s">
        <v>261</v>
      </c>
      <c r="I3383" s="4" t="s">
        <v>2110</v>
      </c>
      <c r="J3383" s="4" t="s">
        <v>295</v>
      </c>
      <c r="K3383" s="10">
        <v>2014.0</v>
      </c>
      <c r="L3383" s="3"/>
      <c r="M3383" s="4" t="s">
        <v>263</v>
      </c>
      <c r="N3383" s="3"/>
      <c r="O3383" s="3"/>
      <c r="P3383" s="4" t="s">
        <v>8</v>
      </c>
      <c r="Q3383" s="18" t="s">
        <v>689</v>
      </c>
      <c r="R3383" s="3"/>
    </row>
    <row r="3384" ht="15.75" customHeight="1">
      <c r="A3384" s="6" t="s">
        <v>15604</v>
      </c>
      <c r="B3384" s="6" t="s">
        <v>15605</v>
      </c>
      <c r="C3384" s="6"/>
      <c r="D3384" s="6"/>
      <c r="E3384" s="6" t="s">
        <v>15606</v>
      </c>
      <c r="F3384" s="3"/>
      <c r="G3384" s="8" t="s">
        <v>108</v>
      </c>
      <c r="H3384" s="6" t="s">
        <v>27</v>
      </c>
      <c r="I3384" s="6" t="s">
        <v>15607</v>
      </c>
      <c r="J3384" s="3"/>
      <c r="K3384" s="8">
        <v>2014.0</v>
      </c>
      <c r="L3384" s="7" t="s">
        <v>30</v>
      </c>
      <c r="M3384" s="3"/>
      <c r="N3384" s="6"/>
      <c r="O3384" s="3"/>
      <c r="P3384" s="3"/>
      <c r="Q3384" s="3"/>
      <c r="R3384" s="3"/>
    </row>
    <row r="3385" ht="15.75" customHeight="1">
      <c r="A3385" s="6" t="s">
        <v>15608</v>
      </c>
      <c r="B3385" s="6" t="s">
        <v>15609</v>
      </c>
      <c r="C3385" s="6"/>
      <c r="D3385" s="6"/>
      <c r="E3385" s="6" t="s">
        <v>15610</v>
      </c>
      <c r="F3385" s="7" t="s">
        <v>15611</v>
      </c>
      <c r="G3385" s="8" t="s">
        <v>108</v>
      </c>
      <c r="H3385" s="6" t="s">
        <v>27</v>
      </c>
      <c r="I3385" s="6" t="s">
        <v>15612</v>
      </c>
      <c r="J3385" s="6" t="s">
        <v>341</v>
      </c>
      <c r="K3385" s="8">
        <v>1999.0</v>
      </c>
      <c r="L3385" s="7" t="s">
        <v>30</v>
      </c>
      <c r="M3385" s="3"/>
      <c r="N3385" s="3"/>
      <c r="O3385" s="3"/>
      <c r="P3385" s="3"/>
      <c r="Q3385" s="3"/>
      <c r="R3385" s="3"/>
    </row>
    <row r="3386" ht="15.75" customHeight="1">
      <c r="A3386" s="6" t="s">
        <v>15613</v>
      </c>
      <c r="B3386" s="6" t="s">
        <v>15614</v>
      </c>
      <c r="C3386" s="6"/>
      <c r="D3386" s="6"/>
      <c r="E3386" s="6" t="s">
        <v>15615</v>
      </c>
      <c r="F3386" s="7" t="s">
        <v>15616</v>
      </c>
      <c r="G3386" s="8" t="s">
        <v>108</v>
      </c>
      <c r="H3386" s="6" t="s">
        <v>27</v>
      </c>
      <c r="I3386" s="6" t="s">
        <v>15617</v>
      </c>
      <c r="J3386" s="3"/>
      <c r="K3386" s="8">
        <v>2022.0</v>
      </c>
      <c r="L3386" s="13" t="s">
        <v>30</v>
      </c>
      <c r="M3386" s="6"/>
      <c r="N3386" s="6"/>
      <c r="O3386" s="6"/>
      <c r="P3386" s="6"/>
      <c r="Q3386" s="6"/>
      <c r="R3386" s="3"/>
    </row>
    <row r="3387" ht="15.75" customHeight="1">
      <c r="A3387" s="4" t="s">
        <v>15618</v>
      </c>
      <c r="B3387" s="4" t="s">
        <v>15619</v>
      </c>
      <c r="C3387" s="3"/>
      <c r="D3387" s="3"/>
      <c r="E3387" s="4" t="s">
        <v>15620</v>
      </c>
      <c r="F3387" s="9" t="s">
        <v>15621</v>
      </c>
      <c r="G3387" s="4" t="s">
        <v>260</v>
      </c>
      <c r="H3387" s="4" t="s">
        <v>261</v>
      </c>
      <c r="I3387" s="4" t="s">
        <v>1084</v>
      </c>
      <c r="J3387" s="4" t="s">
        <v>295</v>
      </c>
      <c r="K3387" s="10">
        <v>2004.0</v>
      </c>
      <c r="L3387" s="3"/>
      <c r="M3387" s="4" t="s">
        <v>263</v>
      </c>
      <c r="N3387" s="3"/>
      <c r="O3387" s="3"/>
      <c r="P3387" s="4" t="s">
        <v>8</v>
      </c>
      <c r="Q3387" s="4" t="s">
        <v>1085</v>
      </c>
      <c r="R3387" s="3"/>
    </row>
    <row r="3388" ht="15.75" customHeight="1">
      <c r="A3388" s="4" t="s">
        <v>15622</v>
      </c>
      <c r="B3388" s="4" t="s">
        <v>15623</v>
      </c>
      <c r="C3388" s="4" t="s">
        <v>15624</v>
      </c>
      <c r="D3388" s="4" t="s">
        <v>15625</v>
      </c>
      <c r="E3388" s="4" t="s">
        <v>15626</v>
      </c>
      <c r="F3388" s="5" t="str">
        <f>HYPERLINK("http://dx.doi.org/10.1097/01.nmd.0000244483.17443.0e","http://dx.doi.org/10.1097/01.nmd.0000244483.17443.0e")</f>
        <v>http://dx.doi.org/10.1097/01.nmd.0000244483.17443.0e</v>
      </c>
      <c r="G3388" s="3"/>
      <c r="H3388" s="3"/>
      <c r="I3388" s="3"/>
      <c r="J3388" s="3"/>
      <c r="K3388" s="3"/>
      <c r="L3388" s="3"/>
      <c r="M3388" s="3"/>
      <c r="N3388" s="3"/>
      <c r="O3388" s="3"/>
      <c r="P3388" s="3"/>
      <c r="Q3388" s="3"/>
      <c r="R3388" s="3"/>
    </row>
    <row r="3389" ht="15.75" customHeight="1">
      <c r="A3389" s="4" t="s">
        <v>15627</v>
      </c>
      <c r="B3389" s="4" t="s">
        <v>15628</v>
      </c>
      <c r="C3389" s="3" t="s">
        <v>425</v>
      </c>
      <c r="D3389" s="4" t="s">
        <v>15629</v>
      </c>
      <c r="E3389" s="4" t="s">
        <v>15630</v>
      </c>
      <c r="F3389" s="5" t="str">
        <f>HYPERLINK("http://dx.doi.org/10.15288/jsa.1995.56.226","http://dx.doi.org/10.15288/jsa.1995.56.226")</f>
        <v>http://dx.doi.org/10.15288/jsa.1995.56.226</v>
      </c>
      <c r="G3389" s="3"/>
      <c r="H3389" s="3"/>
      <c r="I3389" s="3"/>
      <c r="J3389" s="3"/>
      <c r="K3389" s="3"/>
      <c r="L3389" s="3"/>
      <c r="M3389" s="3"/>
      <c r="N3389" s="3"/>
      <c r="O3389" s="3"/>
      <c r="P3389" s="3"/>
      <c r="Q3389" s="3"/>
      <c r="R3389" s="3"/>
    </row>
    <row r="3390" ht="15.75" customHeight="1">
      <c r="A3390" s="4" t="s">
        <v>15631</v>
      </c>
      <c r="B3390" s="4" t="s">
        <v>15632</v>
      </c>
      <c r="C3390" s="3"/>
      <c r="D3390" s="3"/>
      <c r="E3390" s="4" t="s">
        <v>33</v>
      </c>
      <c r="F3390" s="9" t="str">
        <f>"https://doi.org/"&amp;M3390</f>
        <v>https://doi.org/10.1016/s0376-8716(99)00123-4</v>
      </c>
      <c r="G3390" s="10" t="s">
        <v>34</v>
      </c>
      <c r="H3390" s="10" t="s">
        <v>35</v>
      </c>
      <c r="I3390" s="4" t="s">
        <v>15633</v>
      </c>
      <c r="J3390" s="4" t="s">
        <v>33</v>
      </c>
      <c r="K3390" s="10">
        <v>2000.0</v>
      </c>
      <c r="L3390" s="3"/>
      <c r="M3390" s="4" t="s">
        <v>15634</v>
      </c>
      <c r="N3390" s="3"/>
      <c r="O3390" s="3"/>
      <c r="P3390" s="3"/>
      <c r="Q3390" s="3"/>
      <c r="R3390" s="3"/>
    </row>
    <row r="3391" ht="15.75" customHeight="1">
      <c r="A3391" s="6" t="s">
        <v>15635</v>
      </c>
      <c r="B3391" s="6" t="s">
        <v>15636</v>
      </c>
      <c r="C3391" s="6"/>
      <c r="D3391" s="6"/>
      <c r="E3391" s="6" t="s">
        <v>15637</v>
      </c>
      <c r="F3391" s="7" t="s">
        <v>15638</v>
      </c>
      <c r="G3391" s="8" t="s">
        <v>108</v>
      </c>
      <c r="H3391" s="6" t="s">
        <v>27</v>
      </c>
      <c r="I3391" s="6" t="s">
        <v>15639</v>
      </c>
      <c r="J3391" s="6" t="s">
        <v>29</v>
      </c>
      <c r="K3391" s="8">
        <v>2023.0</v>
      </c>
      <c r="L3391" s="7" t="s">
        <v>30</v>
      </c>
      <c r="M3391" s="3"/>
      <c r="N3391" s="6"/>
      <c r="O3391" s="6"/>
      <c r="P3391" s="3"/>
      <c r="Q3391" s="6"/>
      <c r="R3391" s="3"/>
    </row>
    <row r="3392" ht="15.75" customHeight="1">
      <c r="A3392" s="6" t="s">
        <v>15640</v>
      </c>
      <c r="B3392" s="6" t="s">
        <v>15641</v>
      </c>
      <c r="C3392" s="6"/>
      <c r="D3392" s="6"/>
      <c r="E3392" s="6" t="s">
        <v>15642</v>
      </c>
      <c r="F3392" s="7" t="s">
        <v>15643</v>
      </c>
      <c r="G3392" s="8" t="s">
        <v>108</v>
      </c>
      <c r="H3392" s="6" t="s">
        <v>27</v>
      </c>
      <c r="I3392" s="6" t="s">
        <v>15644</v>
      </c>
      <c r="J3392" s="6" t="s">
        <v>149</v>
      </c>
      <c r="K3392" s="8">
        <v>2018.0</v>
      </c>
      <c r="L3392" s="7" t="s">
        <v>30</v>
      </c>
      <c r="M3392" s="3"/>
      <c r="N3392" s="3"/>
      <c r="O3392" s="3"/>
      <c r="P3392" s="3"/>
      <c r="Q3392" s="3"/>
      <c r="R3392" s="3"/>
    </row>
    <row r="3393" ht="15.75" customHeight="1">
      <c r="A3393" s="4" t="s">
        <v>15645</v>
      </c>
      <c r="B3393" s="4" t="s">
        <v>15646</v>
      </c>
      <c r="C3393" s="3"/>
      <c r="D3393" s="3"/>
      <c r="E3393" s="4" t="s">
        <v>15647</v>
      </c>
      <c r="F3393" s="9" t="s">
        <v>15648</v>
      </c>
      <c r="G3393" s="4" t="s">
        <v>48</v>
      </c>
      <c r="H3393" s="4" t="s">
        <v>261</v>
      </c>
      <c r="I3393" s="4" t="s">
        <v>370</v>
      </c>
      <c r="J3393" s="4" t="s">
        <v>341</v>
      </c>
      <c r="K3393" s="10">
        <v>2023.0</v>
      </c>
      <c r="L3393" s="3"/>
      <c r="M3393" s="4" t="s">
        <v>263</v>
      </c>
      <c r="N3393" s="3"/>
      <c r="O3393" s="3"/>
      <c r="P3393" s="4" t="s">
        <v>8</v>
      </c>
      <c r="Q3393" s="4" t="s">
        <v>371</v>
      </c>
      <c r="R3393" s="3"/>
    </row>
    <row r="3394" ht="15.75" customHeight="1">
      <c r="A3394" s="6" t="s">
        <v>15649</v>
      </c>
      <c r="B3394" s="6" t="s">
        <v>15650</v>
      </c>
      <c r="C3394" s="6"/>
      <c r="D3394" s="6"/>
      <c r="E3394" s="3"/>
      <c r="F3394" s="7" t="s">
        <v>4130</v>
      </c>
      <c r="G3394" s="8" t="s">
        <v>48</v>
      </c>
      <c r="H3394" s="6" t="s">
        <v>27</v>
      </c>
      <c r="I3394" s="6" t="s">
        <v>15651</v>
      </c>
      <c r="J3394" s="6" t="s">
        <v>341</v>
      </c>
      <c r="K3394" s="8">
        <v>2018.0</v>
      </c>
      <c r="L3394" s="7" t="s">
        <v>30</v>
      </c>
      <c r="M3394" s="14"/>
      <c r="N3394" s="6"/>
      <c r="O3394" s="6"/>
      <c r="P3394" s="6"/>
      <c r="Q3394" s="6"/>
      <c r="R3394" s="3"/>
    </row>
    <row r="3395" ht="15.75" customHeight="1">
      <c r="A3395" s="4" t="s">
        <v>15652</v>
      </c>
      <c r="B3395" s="4" t="s">
        <v>15653</v>
      </c>
      <c r="C3395" s="3"/>
      <c r="D3395" s="3"/>
      <c r="E3395" s="4" t="s">
        <v>33</v>
      </c>
      <c r="F3395" s="9" t="str">
        <f>"https://doi.org/"&amp;M3395</f>
        <v>https://doi.org/10.1007/s11524-011-9574-5</v>
      </c>
      <c r="G3395" s="10" t="s">
        <v>83</v>
      </c>
      <c r="H3395" s="10" t="s">
        <v>35</v>
      </c>
      <c r="I3395" s="4" t="s">
        <v>10491</v>
      </c>
      <c r="J3395" s="10" t="s">
        <v>33</v>
      </c>
      <c r="K3395" s="10">
        <v>2011.0</v>
      </c>
      <c r="L3395" s="3"/>
      <c r="M3395" s="4" t="s">
        <v>15654</v>
      </c>
      <c r="N3395" s="3"/>
      <c r="O3395" s="3"/>
      <c r="P3395" s="3"/>
      <c r="Q3395" s="3"/>
      <c r="R3395" s="3"/>
    </row>
    <row r="3396" ht="15.75" customHeight="1">
      <c r="A3396" s="4" t="s">
        <v>15655</v>
      </c>
      <c r="B3396" s="4" t="s">
        <v>15656</v>
      </c>
      <c r="C3396" s="4" t="s">
        <v>15657</v>
      </c>
      <c r="D3396" s="4" t="s">
        <v>15658</v>
      </c>
      <c r="E3396" s="4" t="s">
        <v>15659</v>
      </c>
      <c r="F3396" s="5" t="str">
        <f>HYPERLINK("http://dx.doi.org/10.1016/j.cogdev.2021.101072","http://dx.doi.org/10.1016/j.cogdev.2021.101072")</f>
        <v>http://dx.doi.org/10.1016/j.cogdev.2021.101072</v>
      </c>
      <c r="G3396" s="3"/>
      <c r="H3396" s="3"/>
      <c r="I3396" s="3"/>
      <c r="J3396" s="3"/>
      <c r="K3396" s="3"/>
      <c r="L3396" s="3"/>
      <c r="M3396" s="3"/>
      <c r="N3396" s="3"/>
      <c r="O3396" s="3"/>
      <c r="P3396" s="3"/>
      <c r="Q3396" s="3"/>
      <c r="R3396" s="3"/>
    </row>
    <row r="3397" ht="15.75" customHeight="1">
      <c r="A3397" s="6" t="s">
        <v>15660</v>
      </c>
      <c r="B3397" s="6" t="s">
        <v>15661</v>
      </c>
      <c r="C3397" s="6"/>
      <c r="D3397" s="6"/>
      <c r="E3397" s="6" t="s">
        <v>15662</v>
      </c>
      <c r="F3397" s="7" t="s">
        <v>15663</v>
      </c>
      <c r="G3397" s="8" t="s">
        <v>108</v>
      </c>
      <c r="H3397" s="6" t="s">
        <v>27</v>
      </c>
      <c r="I3397" s="6" t="s">
        <v>15664</v>
      </c>
      <c r="J3397" s="6" t="s">
        <v>341</v>
      </c>
      <c r="K3397" s="8">
        <v>2021.0</v>
      </c>
      <c r="L3397" s="13" t="s">
        <v>30</v>
      </c>
      <c r="M3397" s="6"/>
      <c r="N3397" s="6"/>
      <c r="O3397" s="6"/>
      <c r="P3397" s="6"/>
      <c r="Q3397" s="3"/>
      <c r="R3397" s="6"/>
    </row>
    <row r="3398" ht="15.75" customHeight="1">
      <c r="A3398" s="4" t="s">
        <v>15665</v>
      </c>
      <c r="B3398" s="4" t="s">
        <v>15666</v>
      </c>
      <c r="C3398" s="3"/>
      <c r="D3398" s="3"/>
      <c r="E3398" s="4" t="s">
        <v>15667</v>
      </c>
      <c r="F3398" s="9" t="s">
        <v>15668</v>
      </c>
      <c r="G3398" s="4" t="s">
        <v>260</v>
      </c>
      <c r="H3398" s="4" t="s">
        <v>261</v>
      </c>
      <c r="I3398" s="4" t="s">
        <v>6002</v>
      </c>
      <c r="J3398" s="4" t="s">
        <v>295</v>
      </c>
      <c r="K3398" s="10">
        <v>1996.0</v>
      </c>
      <c r="L3398" s="3"/>
      <c r="M3398" s="4" t="s">
        <v>263</v>
      </c>
      <c r="N3398" s="3"/>
      <c r="O3398" s="3"/>
      <c r="P3398" s="4" t="s">
        <v>8</v>
      </c>
      <c r="Q3398" s="4" t="s">
        <v>1684</v>
      </c>
      <c r="R3398" s="3"/>
    </row>
    <row r="3399" ht="15.75" customHeight="1">
      <c r="A3399" s="6" t="s">
        <v>15669</v>
      </c>
      <c r="B3399" s="6" t="s">
        <v>15670</v>
      </c>
      <c r="C3399" s="6"/>
      <c r="D3399" s="6"/>
      <c r="E3399" s="6" t="s">
        <v>15671</v>
      </c>
      <c r="F3399" s="7" t="s">
        <v>15672</v>
      </c>
      <c r="G3399" s="8" t="s">
        <v>108</v>
      </c>
      <c r="H3399" s="6" t="s">
        <v>27</v>
      </c>
      <c r="I3399" s="6" t="s">
        <v>15673</v>
      </c>
      <c r="J3399" s="6" t="s">
        <v>29</v>
      </c>
      <c r="K3399" s="8">
        <v>2019.0</v>
      </c>
      <c r="L3399" s="7" t="s">
        <v>30</v>
      </c>
      <c r="M3399" s="6"/>
      <c r="N3399" s="6"/>
      <c r="O3399" s="6"/>
      <c r="P3399" s="6"/>
      <c r="Q3399" s="6"/>
      <c r="R3399" s="6"/>
    </row>
    <row r="3400" ht="15.75" customHeight="1">
      <c r="A3400" s="6" t="s">
        <v>15674</v>
      </c>
      <c r="B3400" s="6" t="s">
        <v>15675</v>
      </c>
      <c r="C3400" s="6"/>
      <c r="D3400" s="6"/>
      <c r="E3400" s="6" t="s">
        <v>15676</v>
      </c>
      <c r="F3400" s="7" t="s">
        <v>15677</v>
      </c>
      <c r="G3400" s="8" t="s">
        <v>108</v>
      </c>
      <c r="H3400" s="6" t="s">
        <v>27</v>
      </c>
      <c r="I3400" s="6" t="s">
        <v>15678</v>
      </c>
      <c r="J3400" s="6" t="s">
        <v>29</v>
      </c>
      <c r="K3400" s="8">
        <v>2019.0</v>
      </c>
      <c r="L3400" s="7" t="s">
        <v>30</v>
      </c>
      <c r="M3400" s="6"/>
      <c r="N3400" s="6"/>
      <c r="O3400" s="6"/>
      <c r="P3400" s="3"/>
      <c r="Q3400" s="6"/>
      <c r="R3400" s="6"/>
    </row>
    <row r="3401" ht="15.75" customHeight="1">
      <c r="A3401" s="4" t="s">
        <v>15679</v>
      </c>
      <c r="B3401" s="4" t="s">
        <v>15680</v>
      </c>
      <c r="C3401" s="3"/>
      <c r="D3401" s="3"/>
      <c r="E3401" s="4" t="s">
        <v>15681</v>
      </c>
      <c r="F3401" s="9" t="s">
        <v>15682</v>
      </c>
      <c r="G3401" s="4" t="s">
        <v>260</v>
      </c>
      <c r="H3401" s="4" t="s">
        <v>261</v>
      </c>
      <c r="I3401" s="4" t="s">
        <v>1084</v>
      </c>
      <c r="J3401" s="4" t="s">
        <v>295</v>
      </c>
      <c r="K3401" s="10">
        <v>2009.0</v>
      </c>
      <c r="L3401" s="3"/>
      <c r="M3401" s="4" t="s">
        <v>263</v>
      </c>
      <c r="N3401" s="3"/>
      <c r="O3401" s="3"/>
      <c r="P3401" s="4" t="s">
        <v>8</v>
      </c>
      <c r="Q3401" s="4" t="s">
        <v>1085</v>
      </c>
      <c r="R3401" s="3"/>
    </row>
    <row r="3402" ht="15.75" customHeight="1">
      <c r="A3402" s="6" t="s">
        <v>3067</v>
      </c>
      <c r="B3402" s="6" t="s">
        <v>15683</v>
      </c>
      <c r="C3402" s="6"/>
      <c r="D3402" s="6"/>
      <c r="E3402" s="6" t="s">
        <v>15684</v>
      </c>
      <c r="F3402" s="7" t="s">
        <v>15685</v>
      </c>
      <c r="G3402" s="8" t="s">
        <v>108</v>
      </c>
      <c r="H3402" s="6" t="s">
        <v>27</v>
      </c>
      <c r="I3402" s="6" t="s">
        <v>15686</v>
      </c>
      <c r="J3402" s="6" t="s">
        <v>149</v>
      </c>
      <c r="K3402" s="8">
        <v>2020.0</v>
      </c>
      <c r="L3402" s="7" t="s">
        <v>30</v>
      </c>
      <c r="M3402" s="6"/>
      <c r="N3402" s="6"/>
      <c r="O3402" s="6"/>
      <c r="P3402" s="3"/>
      <c r="Q3402" s="3"/>
      <c r="R3402" s="3"/>
    </row>
    <row r="3403" ht="15.75" customHeight="1">
      <c r="A3403" s="6" t="s">
        <v>15687</v>
      </c>
      <c r="B3403" s="6" t="s">
        <v>15688</v>
      </c>
      <c r="C3403" s="6"/>
      <c r="D3403" s="6"/>
      <c r="E3403" s="6" t="s">
        <v>15689</v>
      </c>
      <c r="F3403" s="7" t="s">
        <v>15690</v>
      </c>
      <c r="G3403" s="8" t="s">
        <v>108</v>
      </c>
      <c r="H3403" s="6" t="s">
        <v>27</v>
      </c>
      <c r="I3403" s="6" t="s">
        <v>15691</v>
      </c>
      <c r="J3403" s="6" t="s">
        <v>488</v>
      </c>
      <c r="K3403" s="8">
        <v>2021.0</v>
      </c>
      <c r="L3403" s="7" t="s">
        <v>30</v>
      </c>
      <c r="M3403" s="14"/>
      <c r="N3403" s="6"/>
      <c r="O3403" s="6"/>
      <c r="P3403" s="6"/>
      <c r="Q3403" s="3"/>
      <c r="R3403" s="3"/>
    </row>
    <row r="3404" ht="15.75" customHeight="1">
      <c r="A3404" s="6" t="s">
        <v>15692</v>
      </c>
      <c r="B3404" s="6" t="s">
        <v>15693</v>
      </c>
      <c r="C3404" s="6"/>
      <c r="D3404" s="6"/>
      <c r="E3404" s="6" t="s">
        <v>15694</v>
      </c>
      <c r="F3404" s="7" t="s">
        <v>15695</v>
      </c>
      <c r="G3404" s="8" t="s">
        <v>48</v>
      </c>
      <c r="H3404" s="6" t="s">
        <v>27</v>
      </c>
      <c r="I3404" s="6" t="s">
        <v>15696</v>
      </c>
      <c r="J3404" s="6" t="s">
        <v>29</v>
      </c>
      <c r="K3404" s="8">
        <v>2023.0</v>
      </c>
      <c r="L3404" s="7" t="s">
        <v>30</v>
      </c>
      <c r="M3404" s="6"/>
      <c r="N3404" s="6"/>
      <c r="O3404" s="6"/>
      <c r="P3404" s="6"/>
      <c r="Q3404" s="6"/>
      <c r="R3404" s="3"/>
    </row>
    <row r="3405" ht="15.75" customHeight="1">
      <c r="A3405" s="6" t="s">
        <v>15697</v>
      </c>
      <c r="B3405" s="6" t="s">
        <v>15698</v>
      </c>
      <c r="C3405" s="6"/>
      <c r="D3405" s="6"/>
      <c r="E3405" s="6" t="s">
        <v>15699</v>
      </c>
      <c r="F3405" s="7" t="s">
        <v>15700</v>
      </c>
      <c r="G3405" s="8" t="s">
        <v>108</v>
      </c>
      <c r="H3405" s="6" t="s">
        <v>27</v>
      </c>
      <c r="I3405" s="6" t="s">
        <v>15701</v>
      </c>
      <c r="J3405" s="6" t="s">
        <v>29</v>
      </c>
      <c r="K3405" s="8">
        <v>2017.0</v>
      </c>
      <c r="L3405" s="7" t="s">
        <v>30</v>
      </c>
      <c r="M3405" s="3"/>
      <c r="N3405" s="3"/>
      <c r="O3405" s="6"/>
      <c r="P3405" s="6"/>
      <c r="Q3405" s="3"/>
      <c r="R3405" s="6"/>
    </row>
    <row r="3406" ht="15.75" customHeight="1">
      <c r="A3406" s="6" t="s">
        <v>15702</v>
      </c>
      <c r="B3406" s="6" t="s">
        <v>15703</v>
      </c>
      <c r="C3406" s="6"/>
      <c r="D3406" s="6"/>
      <c r="E3406" s="6" t="s">
        <v>15704</v>
      </c>
      <c r="F3406" s="7" t="s">
        <v>15705</v>
      </c>
      <c r="G3406" s="8" t="s">
        <v>108</v>
      </c>
      <c r="H3406" s="6" t="s">
        <v>27</v>
      </c>
      <c r="I3406" s="6" t="s">
        <v>15706</v>
      </c>
      <c r="J3406" s="6" t="s">
        <v>6440</v>
      </c>
      <c r="K3406" s="8">
        <v>2023.0</v>
      </c>
      <c r="L3406" s="7" t="s">
        <v>30</v>
      </c>
      <c r="M3406" s="3"/>
      <c r="N3406" s="6"/>
      <c r="O3406" s="6"/>
      <c r="P3406" s="6"/>
      <c r="Q3406" s="3"/>
      <c r="R3406" s="3"/>
    </row>
    <row r="3407" ht="15.75" customHeight="1">
      <c r="A3407" s="6" t="s">
        <v>15707</v>
      </c>
      <c r="B3407" s="6" t="s">
        <v>15708</v>
      </c>
      <c r="C3407" s="6"/>
      <c r="D3407" s="6"/>
      <c r="E3407" s="6" t="s">
        <v>15709</v>
      </c>
      <c r="F3407" s="7" t="s">
        <v>15710</v>
      </c>
      <c r="G3407" s="8" t="s">
        <v>108</v>
      </c>
      <c r="H3407" s="6" t="s">
        <v>27</v>
      </c>
      <c r="I3407" s="6" t="s">
        <v>15711</v>
      </c>
      <c r="J3407" s="6" t="s">
        <v>149</v>
      </c>
      <c r="K3407" s="8">
        <v>2022.0</v>
      </c>
      <c r="L3407" s="7" t="s">
        <v>30</v>
      </c>
      <c r="M3407" s="6"/>
      <c r="N3407" s="6"/>
      <c r="O3407" s="3"/>
      <c r="P3407" s="6"/>
      <c r="Q3407" s="6"/>
      <c r="R3407" s="6"/>
    </row>
    <row r="3408" ht="15.75" customHeight="1">
      <c r="A3408" s="4" t="s">
        <v>15712</v>
      </c>
      <c r="B3408" s="4" t="s">
        <v>15713</v>
      </c>
      <c r="C3408" s="3"/>
      <c r="D3408" s="3"/>
      <c r="E3408" s="4" t="s">
        <v>15714</v>
      </c>
      <c r="F3408" s="9" t="s">
        <v>15715</v>
      </c>
      <c r="G3408" s="4" t="s">
        <v>260</v>
      </c>
      <c r="H3408" s="4" t="s">
        <v>261</v>
      </c>
      <c r="I3408" s="4" t="s">
        <v>9648</v>
      </c>
      <c r="J3408" s="4" t="s">
        <v>341</v>
      </c>
      <c r="K3408" s="10">
        <v>2019.0</v>
      </c>
      <c r="L3408" s="3"/>
      <c r="M3408" s="4" t="s">
        <v>263</v>
      </c>
      <c r="N3408" s="3"/>
      <c r="O3408" s="3"/>
      <c r="P3408" s="4" t="s">
        <v>8</v>
      </c>
      <c r="Q3408" s="4" t="s">
        <v>5948</v>
      </c>
      <c r="R3408" s="3"/>
    </row>
    <row r="3409" ht="15.75" customHeight="1">
      <c r="A3409" s="6" t="s">
        <v>15716</v>
      </c>
      <c r="B3409" s="6" t="s">
        <v>15717</v>
      </c>
      <c r="C3409" s="6"/>
      <c r="D3409" s="6"/>
      <c r="E3409" s="6" t="s">
        <v>15718</v>
      </c>
      <c r="F3409" s="7" t="s">
        <v>15719</v>
      </c>
      <c r="G3409" s="8" t="s">
        <v>108</v>
      </c>
      <c r="H3409" s="6" t="s">
        <v>27</v>
      </c>
      <c r="I3409" s="6" t="s">
        <v>15720</v>
      </c>
      <c r="J3409" s="6"/>
      <c r="K3409" s="8">
        <v>2007.0</v>
      </c>
      <c r="L3409" s="7" t="s">
        <v>30</v>
      </c>
      <c r="M3409" s="3"/>
      <c r="N3409" s="3"/>
      <c r="O3409" s="3"/>
      <c r="P3409" s="3"/>
      <c r="Q3409" s="3"/>
      <c r="R3409" s="3"/>
    </row>
    <row r="3410" ht="15.75" customHeight="1">
      <c r="A3410" s="4" t="s">
        <v>15721</v>
      </c>
      <c r="B3410" s="4" t="s">
        <v>15722</v>
      </c>
      <c r="C3410" s="3"/>
      <c r="D3410" s="3"/>
      <c r="E3410" s="4" t="s">
        <v>15723</v>
      </c>
      <c r="F3410" s="9" t="s">
        <v>15724</v>
      </c>
      <c r="G3410" s="4" t="s">
        <v>41</v>
      </c>
      <c r="H3410" s="4" t="s">
        <v>261</v>
      </c>
      <c r="I3410" s="4" t="s">
        <v>15725</v>
      </c>
      <c r="J3410" s="4" t="s">
        <v>295</v>
      </c>
      <c r="K3410" s="10">
        <v>2009.0</v>
      </c>
      <c r="L3410" s="3"/>
      <c r="M3410" s="4" t="s">
        <v>263</v>
      </c>
      <c r="N3410" s="3"/>
      <c r="O3410" s="3"/>
      <c r="P3410" s="4" t="s">
        <v>8</v>
      </c>
      <c r="Q3410" s="18" t="s">
        <v>5657</v>
      </c>
      <c r="R3410" s="3"/>
    </row>
    <row r="3411" ht="15.75" customHeight="1">
      <c r="A3411" s="6" t="s">
        <v>15726</v>
      </c>
      <c r="B3411" s="6" t="s">
        <v>15727</v>
      </c>
      <c r="C3411" s="6"/>
      <c r="D3411" s="6"/>
      <c r="E3411" s="6" t="s">
        <v>15728</v>
      </c>
      <c r="F3411" s="7" t="s">
        <v>15729</v>
      </c>
      <c r="G3411" s="8" t="s">
        <v>108</v>
      </c>
      <c r="H3411" s="6" t="s">
        <v>27</v>
      </c>
      <c r="I3411" s="6" t="s">
        <v>15730</v>
      </c>
      <c r="J3411" s="6" t="s">
        <v>341</v>
      </c>
      <c r="K3411" s="8">
        <v>2020.0</v>
      </c>
      <c r="L3411" s="23" t="s">
        <v>30</v>
      </c>
      <c r="M3411" s="6"/>
      <c r="N3411" s="6"/>
      <c r="O3411" s="6"/>
      <c r="P3411" s="6"/>
      <c r="Q3411" s="6"/>
      <c r="R3411" s="3"/>
    </row>
    <row r="3412" ht="15.75" customHeight="1">
      <c r="A3412" s="6" t="s">
        <v>15731</v>
      </c>
      <c r="B3412" s="6" t="s">
        <v>15732</v>
      </c>
      <c r="C3412" s="6"/>
      <c r="D3412" s="6"/>
      <c r="E3412" s="6" t="s">
        <v>15733</v>
      </c>
      <c r="F3412" s="7" t="s">
        <v>15734</v>
      </c>
      <c r="G3412" s="8" t="s">
        <v>41</v>
      </c>
      <c r="H3412" s="6" t="s">
        <v>27</v>
      </c>
      <c r="I3412" s="6" t="s">
        <v>15735</v>
      </c>
      <c r="J3412" s="6" t="s">
        <v>341</v>
      </c>
      <c r="K3412" s="8">
        <v>2023.0</v>
      </c>
      <c r="L3412" s="7" t="s">
        <v>30</v>
      </c>
      <c r="M3412" s="6"/>
      <c r="N3412" s="3"/>
      <c r="O3412" s="3"/>
      <c r="P3412" s="3"/>
      <c r="Q3412" s="3"/>
      <c r="R3412" s="6"/>
    </row>
    <row r="3413" ht="15.75" customHeight="1">
      <c r="A3413" s="6" t="s">
        <v>15736</v>
      </c>
      <c r="B3413" s="6" t="s">
        <v>15737</v>
      </c>
      <c r="C3413" s="6"/>
      <c r="D3413" s="6"/>
      <c r="E3413" s="6" t="s">
        <v>15738</v>
      </c>
      <c r="F3413" s="7" t="s">
        <v>15739</v>
      </c>
      <c r="G3413" s="8" t="s">
        <v>108</v>
      </c>
      <c r="H3413" s="6" t="s">
        <v>27</v>
      </c>
      <c r="I3413" s="6" t="s">
        <v>15740</v>
      </c>
      <c r="J3413" s="6" t="s">
        <v>29</v>
      </c>
      <c r="K3413" s="8">
        <v>2023.0</v>
      </c>
      <c r="L3413" s="7" t="s">
        <v>30</v>
      </c>
      <c r="M3413" s="6"/>
      <c r="N3413" s="6"/>
      <c r="O3413" s="6"/>
      <c r="P3413" s="6"/>
      <c r="Q3413" s="6"/>
      <c r="R3413" s="6"/>
    </row>
    <row r="3414" ht="15.75" customHeight="1">
      <c r="A3414" s="4" t="s">
        <v>15741</v>
      </c>
      <c r="B3414" s="4" t="s">
        <v>15742</v>
      </c>
      <c r="C3414" s="3"/>
      <c r="D3414" s="3"/>
      <c r="E3414" s="4" t="s">
        <v>33</v>
      </c>
      <c r="F3414" s="9" t="str">
        <f t="shared" ref="F3414:F3415" si="29">"https://doi.org/"&amp;M3414</f>
        <v>https://doi.org/10.1186/s12954-021-00473-9</v>
      </c>
      <c r="G3414" s="10" t="s">
        <v>34</v>
      </c>
      <c r="H3414" s="10" t="s">
        <v>35</v>
      </c>
      <c r="I3414" s="4" t="s">
        <v>15743</v>
      </c>
      <c r="J3414" s="4" t="s">
        <v>33</v>
      </c>
      <c r="K3414" s="10">
        <v>2021.0</v>
      </c>
      <c r="L3414" s="4" t="s">
        <v>15744</v>
      </c>
      <c r="M3414" s="4" t="s">
        <v>15745</v>
      </c>
      <c r="N3414" s="3"/>
      <c r="O3414" s="3"/>
      <c r="P3414" s="3"/>
      <c r="Q3414" s="3"/>
      <c r="R3414" s="3"/>
    </row>
    <row r="3415" ht="15.75" customHeight="1">
      <c r="A3415" s="4" t="s">
        <v>15746</v>
      </c>
      <c r="B3415" s="4" t="s">
        <v>15747</v>
      </c>
      <c r="C3415" s="3"/>
      <c r="D3415" s="3"/>
      <c r="E3415" s="4" t="s">
        <v>33</v>
      </c>
      <c r="F3415" s="9" t="str">
        <f t="shared" si="29"/>
        <v>https://doi.org/10.3109/00952999409084059</v>
      </c>
      <c r="G3415" s="10" t="s">
        <v>83</v>
      </c>
      <c r="H3415" s="10" t="s">
        <v>35</v>
      </c>
      <c r="I3415" s="4" t="s">
        <v>12355</v>
      </c>
      <c r="J3415" s="10" t="s">
        <v>33</v>
      </c>
      <c r="K3415" s="10">
        <v>1994.0</v>
      </c>
      <c r="L3415" s="3"/>
      <c r="M3415" s="4" t="s">
        <v>15748</v>
      </c>
      <c r="N3415" s="3"/>
      <c r="O3415" s="3"/>
      <c r="P3415" s="3"/>
      <c r="Q3415" s="3"/>
      <c r="R3415" s="3"/>
    </row>
    <row r="3416" ht="15.75" customHeight="1">
      <c r="A3416" s="4" t="s">
        <v>15749</v>
      </c>
      <c r="B3416" s="4" t="s">
        <v>15750</v>
      </c>
      <c r="C3416" s="3"/>
      <c r="D3416" s="3"/>
      <c r="E3416" s="4" t="s">
        <v>15751</v>
      </c>
      <c r="F3416" s="9" t="s">
        <v>15752</v>
      </c>
      <c r="G3416" s="4" t="s">
        <v>260</v>
      </c>
      <c r="H3416" s="4" t="s">
        <v>261</v>
      </c>
      <c r="I3416" s="4" t="s">
        <v>582</v>
      </c>
      <c r="J3416" s="4" t="s">
        <v>149</v>
      </c>
      <c r="K3416" s="10">
        <v>2012.0</v>
      </c>
      <c r="L3416" s="3"/>
      <c r="M3416" s="4" t="s">
        <v>263</v>
      </c>
      <c r="N3416" s="3"/>
      <c r="O3416" s="3"/>
      <c r="P3416" s="4" t="s">
        <v>8</v>
      </c>
      <c r="Q3416" s="4" t="s">
        <v>264</v>
      </c>
      <c r="R3416" s="3"/>
    </row>
    <row r="3417" ht="15.75" customHeight="1">
      <c r="A3417" s="6" t="s">
        <v>15753</v>
      </c>
      <c r="B3417" s="6" t="s">
        <v>15754</v>
      </c>
      <c r="C3417" s="6"/>
      <c r="D3417" s="6"/>
      <c r="E3417" s="6" t="s">
        <v>15755</v>
      </c>
      <c r="F3417" s="7" t="s">
        <v>15756</v>
      </c>
      <c r="G3417" s="8" t="s">
        <v>108</v>
      </c>
      <c r="H3417" s="6" t="s">
        <v>27</v>
      </c>
      <c r="I3417" s="6" t="s">
        <v>15757</v>
      </c>
      <c r="J3417" s="6"/>
      <c r="K3417" s="8">
        <v>2009.0</v>
      </c>
      <c r="L3417" s="7" t="s">
        <v>30</v>
      </c>
      <c r="M3417" s="3"/>
      <c r="N3417" s="6"/>
      <c r="O3417" s="3"/>
      <c r="P3417" s="3"/>
      <c r="Q3417" s="3"/>
      <c r="R3417" s="3"/>
    </row>
    <row r="3418" ht="15.75" customHeight="1">
      <c r="A3418" s="6" t="s">
        <v>15758</v>
      </c>
      <c r="B3418" s="6" t="s">
        <v>15759</v>
      </c>
      <c r="C3418" s="6"/>
      <c r="D3418" s="6"/>
      <c r="E3418" s="6" t="s">
        <v>15760</v>
      </c>
      <c r="F3418" s="7" t="s">
        <v>1059</v>
      </c>
      <c r="G3418" s="8" t="s">
        <v>108</v>
      </c>
      <c r="H3418" s="6" t="s">
        <v>27</v>
      </c>
      <c r="I3418" s="6" t="s">
        <v>15761</v>
      </c>
      <c r="J3418" s="6" t="s">
        <v>149</v>
      </c>
      <c r="K3418" s="8">
        <v>2019.0</v>
      </c>
      <c r="L3418" s="7" t="s">
        <v>30</v>
      </c>
      <c r="M3418" s="6"/>
      <c r="N3418" s="3"/>
      <c r="O3418" s="3"/>
      <c r="P3418" s="6"/>
      <c r="Q3418" s="3"/>
      <c r="R3418" s="3"/>
    </row>
    <row r="3419" ht="15.75" customHeight="1">
      <c r="A3419" s="4" t="s">
        <v>15762</v>
      </c>
      <c r="B3419" s="4" t="s">
        <v>15763</v>
      </c>
      <c r="C3419" s="3"/>
      <c r="D3419" s="3"/>
      <c r="E3419" s="4" t="s">
        <v>15764</v>
      </c>
      <c r="F3419" s="9" t="s">
        <v>15765</v>
      </c>
      <c r="G3419" s="4" t="s">
        <v>41</v>
      </c>
      <c r="H3419" s="4" t="s">
        <v>261</v>
      </c>
      <c r="I3419" s="4" t="s">
        <v>370</v>
      </c>
      <c r="J3419" s="4" t="s">
        <v>341</v>
      </c>
      <c r="K3419" s="10">
        <v>2005.0</v>
      </c>
      <c r="L3419" s="3"/>
      <c r="M3419" s="4" t="s">
        <v>263</v>
      </c>
      <c r="N3419" s="3"/>
      <c r="O3419" s="3"/>
      <c r="P3419" s="4" t="s">
        <v>8</v>
      </c>
      <c r="Q3419" s="18" t="s">
        <v>577</v>
      </c>
      <c r="R3419" s="3"/>
    </row>
    <row r="3420" ht="15.75" customHeight="1">
      <c r="A3420" s="4" t="s">
        <v>15766</v>
      </c>
      <c r="B3420" s="4" t="s">
        <v>15767</v>
      </c>
      <c r="C3420" s="3"/>
      <c r="D3420" s="3"/>
      <c r="E3420" s="4" t="s">
        <v>15768</v>
      </c>
      <c r="F3420" s="9" t="s">
        <v>15769</v>
      </c>
      <c r="G3420" s="4" t="s">
        <v>260</v>
      </c>
      <c r="H3420" s="4" t="s">
        <v>261</v>
      </c>
      <c r="I3420" s="4" t="s">
        <v>407</v>
      </c>
      <c r="J3420" s="4" t="s">
        <v>341</v>
      </c>
      <c r="K3420" s="10">
        <v>2017.0</v>
      </c>
      <c r="L3420" s="3"/>
      <c r="M3420" s="4" t="s">
        <v>263</v>
      </c>
      <c r="N3420" s="3"/>
      <c r="O3420" s="3"/>
      <c r="P3420" s="4" t="s">
        <v>8</v>
      </c>
      <c r="Q3420" s="4" t="s">
        <v>408</v>
      </c>
      <c r="R3420" s="3"/>
    </row>
    <row r="3421" ht="15.75" customHeight="1">
      <c r="A3421" s="4" t="s">
        <v>15770</v>
      </c>
      <c r="B3421" s="4" t="s">
        <v>15771</v>
      </c>
      <c r="C3421" s="4" t="s">
        <v>15772</v>
      </c>
      <c r="D3421" s="4" t="s">
        <v>15773</v>
      </c>
      <c r="E3421" s="4" t="s">
        <v>15774</v>
      </c>
      <c r="F3421" s="5" t="str">
        <f>HYPERLINK("http://dx.doi.org/10.1093/ijnp/pyx079","http://dx.doi.org/10.1093/ijnp/pyx079")</f>
        <v>http://dx.doi.org/10.1093/ijnp/pyx079</v>
      </c>
      <c r="G3421" s="3"/>
      <c r="H3421" s="3"/>
      <c r="I3421" s="3"/>
      <c r="J3421" s="3"/>
      <c r="K3421" s="3"/>
      <c r="L3421" s="3"/>
      <c r="M3421" s="3"/>
      <c r="N3421" s="3"/>
      <c r="O3421" s="3"/>
      <c r="P3421" s="3"/>
      <c r="Q3421" s="3"/>
      <c r="R3421" s="3"/>
    </row>
    <row r="3422" ht="15.75" customHeight="1">
      <c r="A3422" s="4" t="s">
        <v>15775</v>
      </c>
      <c r="B3422" s="4" t="s">
        <v>15776</v>
      </c>
      <c r="C3422" s="3"/>
      <c r="D3422" s="3"/>
      <c r="E3422" s="4" t="s">
        <v>15777</v>
      </c>
      <c r="F3422" s="9" t="s">
        <v>15778</v>
      </c>
      <c r="G3422" s="4" t="s">
        <v>260</v>
      </c>
      <c r="H3422" s="4" t="s">
        <v>261</v>
      </c>
      <c r="I3422" s="4" t="s">
        <v>8103</v>
      </c>
      <c r="J3422" s="4" t="s">
        <v>341</v>
      </c>
      <c r="K3422" s="10">
        <v>2013.0</v>
      </c>
      <c r="L3422" s="3"/>
      <c r="M3422" s="4" t="s">
        <v>263</v>
      </c>
      <c r="N3422" s="3"/>
      <c r="O3422" s="3"/>
      <c r="P3422" s="4" t="s">
        <v>8</v>
      </c>
      <c r="Q3422" s="4" t="s">
        <v>371</v>
      </c>
      <c r="R3422" s="3"/>
    </row>
    <row r="3423" ht="15.75" customHeight="1">
      <c r="A3423" s="6" t="s">
        <v>15779</v>
      </c>
      <c r="B3423" s="6" t="s">
        <v>15780</v>
      </c>
      <c r="C3423" s="6"/>
      <c r="D3423" s="6"/>
      <c r="E3423" s="6" t="s">
        <v>15781</v>
      </c>
      <c r="F3423" s="3"/>
      <c r="G3423" s="8" t="s">
        <v>41</v>
      </c>
      <c r="H3423" s="6" t="s">
        <v>27</v>
      </c>
      <c r="I3423" s="6" t="s">
        <v>15782</v>
      </c>
      <c r="J3423" s="3"/>
      <c r="K3423" s="8">
        <v>2014.0</v>
      </c>
      <c r="L3423" s="7" t="s">
        <v>30</v>
      </c>
      <c r="M3423" s="6"/>
      <c r="N3423" s="6"/>
      <c r="O3423" s="6"/>
      <c r="P3423" s="6"/>
      <c r="Q3423" s="6"/>
      <c r="R3423" s="6"/>
    </row>
    <row r="3424" ht="15.75" customHeight="1">
      <c r="A3424" s="6" t="s">
        <v>15783</v>
      </c>
      <c r="B3424" s="6" t="s">
        <v>15784</v>
      </c>
      <c r="C3424" s="6"/>
      <c r="D3424" s="6"/>
      <c r="E3424" s="6" t="s">
        <v>15785</v>
      </c>
      <c r="F3424" s="7" t="s">
        <v>15786</v>
      </c>
      <c r="G3424" s="8" t="s">
        <v>48</v>
      </c>
      <c r="H3424" s="6" t="s">
        <v>27</v>
      </c>
      <c r="I3424" s="6" t="s">
        <v>15787</v>
      </c>
      <c r="J3424" s="3"/>
      <c r="K3424" s="8">
        <v>2006.0</v>
      </c>
      <c r="L3424" s="7" t="s">
        <v>30</v>
      </c>
      <c r="M3424" s="3"/>
      <c r="N3424" s="6"/>
      <c r="O3424" s="6"/>
      <c r="P3424" s="6"/>
      <c r="Q3424" s="6"/>
      <c r="R3424" s="6"/>
    </row>
    <row r="3425" ht="15.75" customHeight="1">
      <c r="A3425" s="4" t="s">
        <v>15788</v>
      </c>
      <c r="B3425" s="4" t="s">
        <v>15789</v>
      </c>
      <c r="C3425" s="3"/>
      <c r="D3425" s="3"/>
      <c r="E3425" s="4" t="s">
        <v>15790</v>
      </c>
      <c r="F3425" s="9" t="s">
        <v>15791</v>
      </c>
      <c r="G3425" s="4" t="s">
        <v>260</v>
      </c>
      <c r="H3425" s="4" t="s">
        <v>261</v>
      </c>
      <c r="I3425" s="4" t="s">
        <v>1552</v>
      </c>
      <c r="J3425" s="4" t="s">
        <v>295</v>
      </c>
      <c r="K3425" s="10">
        <v>2005.0</v>
      </c>
      <c r="L3425" s="3"/>
      <c r="M3425" s="4" t="s">
        <v>15792</v>
      </c>
      <c r="N3425" s="3"/>
      <c r="O3425" s="3"/>
      <c r="P3425" s="4" t="s">
        <v>8</v>
      </c>
      <c r="Q3425" s="4" t="s">
        <v>1684</v>
      </c>
      <c r="R3425" s="3"/>
    </row>
    <row r="3426" ht="15.75" customHeight="1">
      <c r="A3426" s="4" t="s">
        <v>15793</v>
      </c>
      <c r="B3426" s="4" t="s">
        <v>15794</v>
      </c>
      <c r="C3426" s="3"/>
      <c r="D3426" s="3"/>
      <c r="E3426" s="4" t="s">
        <v>15795</v>
      </c>
      <c r="F3426" s="3"/>
      <c r="G3426" s="4" t="s">
        <v>41</v>
      </c>
      <c r="H3426" s="4" t="s">
        <v>261</v>
      </c>
      <c r="I3426" s="4" t="s">
        <v>15796</v>
      </c>
      <c r="J3426" s="4" t="s">
        <v>341</v>
      </c>
      <c r="K3426" s="10">
        <v>2007.0</v>
      </c>
      <c r="L3426" s="3"/>
      <c r="M3426" s="4" t="s">
        <v>15792</v>
      </c>
      <c r="N3426" s="3"/>
      <c r="O3426" s="3"/>
      <c r="P3426" s="4" t="s">
        <v>8</v>
      </c>
      <c r="Q3426" s="18" t="s">
        <v>611</v>
      </c>
      <c r="R3426" s="3"/>
    </row>
    <row r="3427" ht="15.75" customHeight="1">
      <c r="A3427" s="4" t="s">
        <v>15797</v>
      </c>
      <c r="B3427" s="4" t="s">
        <v>15798</v>
      </c>
      <c r="C3427" s="3"/>
      <c r="D3427" s="3"/>
      <c r="E3427" s="4" t="s">
        <v>15799</v>
      </c>
      <c r="F3427" s="9" t="s">
        <v>15800</v>
      </c>
      <c r="G3427" s="4" t="s">
        <v>41</v>
      </c>
      <c r="H3427" s="4" t="s">
        <v>261</v>
      </c>
      <c r="I3427" s="4" t="s">
        <v>15801</v>
      </c>
      <c r="J3427" s="4" t="s">
        <v>341</v>
      </c>
      <c r="K3427" s="10">
        <v>2002.0</v>
      </c>
      <c r="L3427" s="3"/>
      <c r="M3427" s="4" t="s">
        <v>15792</v>
      </c>
      <c r="N3427" s="3"/>
      <c r="O3427" s="3"/>
      <c r="P3427" s="4" t="s">
        <v>8</v>
      </c>
      <c r="Q3427" s="18" t="s">
        <v>577</v>
      </c>
      <c r="R3427" s="3"/>
    </row>
    <row r="3428" ht="15.75" customHeight="1">
      <c r="A3428" s="6" t="s">
        <v>15802</v>
      </c>
      <c r="B3428" s="6" t="s">
        <v>15803</v>
      </c>
      <c r="C3428" s="6"/>
      <c r="D3428" s="6"/>
      <c r="E3428" s="6" t="s">
        <v>15804</v>
      </c>
      <c r="F3428" s="7" t="s">
        <v>15805</v>
      </c>
      <c r="G3428" s="8" t="s">
        <v>108</v>
      </c>
      <c r="H3428" s="6" t="s">
        <v>27</v>
      </c>
      <c r="I3428" s="6" t="s">
        <v>15806</v>
      </c>
      <c r="J3428" s="6" t="s">
        <v>29</v>
      </c>
      <c r="K3428" s="8">
        <v>2023.0</v>
      </c>
      <c r="L3428" s="7" t="s">
        <v>30</v>
      </c>
      <c r="M3428" s="6"/>
      <c r="N3428" s="6"/>
      <c r="O3428" s="6"/>
      <c r="P3428" s="6"/>
      <c r="Q3428" s="6"/>
      <c r="R3428" s="3"/>
    </row>
    <row r="3429" ht="15.75" customHeight="1">
      <c r="A3429" s="6" t="s">
        <v>15807</v>
      </c>
      <c r="B3429" s="6" t="s">
        <v>15808</v>
      </c>
      <c r="C3429" s="6"/>
      <c r="D3429" s="6"/>
      <c r="E3429" s="6" t="s">
        <v>15809</v>
      </c>
      <c r="F3429" s="7" t="s">
        <v>15810</v>
      </c>
      <c r="G3429" s="8" t="s">
        <v>108</v>
      </c>
      <c r="H3429" s="6" t="s">
        <v>27</v>
      </c>
      <c r="I3429" s="6" t="s">
        <v>15811</v>
      </c>
      <c r="J3429" s="6" t="s">
        <v>341</v>
      </c>
      <c r="K3429" s="8">
        <v>2019.0</v>
      </c>
      <c r="L3429" s="7" t="s">
        <v>30</v>
      </c>
      <c r="M3429" s="6"/>
      <c r="N3429" s="3"/>
      <c r="O3429" s="6"/>
      <c r="P3429" s="3"/>
      <c r="Q3429" s="6"/>
      <c r="R3429" s="6"/>
    </row>
    <row r="3430" ht="15.75" customHeight="1">
      <c r="A3430" s="4" t="s">
        <v>15812</v>
      </c>
      <c r="B3430" s="4" t="s">
        <v>15813</v>
      </c>
      <c r="C3430" s="3"/>
      <c r="D3430" s="3"/>
      <c r="E3430" s="4" t="s">
        <v>15814</v>
      </c>
      <c r="F3430" s="9" t="s">
        <v>15815</v>
      </c>
      <c r="G3430" s="4" t="s">
        <v>41</v>
      </c>
      <c r="H3430" s="4" t="s">
        <v>261</v>
      </c>
      <c r="I3430" s="4" t="s">
        <v>582</v>
      </c>
      <c r="J3430" s="4" t="s">
        <v>149</v>
      </c>
      <c r="K3430" s="10">
        <v>1999.0</v>
      </c>
      <c r="L3430" s="3"/>
      <c r="M3430" s="4" t="s">
        <v>263</v>
      </c>
      <c r="N3430" s="3"/>
      <c r="O3430" s="3"/>
      <c r="P3430" s="4" t="s">
        <v>8</v>
      </c>
      <c r="Q3430" s="18" t="s">
        <v>264</v>
      </c>
      <c r="R3430" s="3"/>
    </row>
    <row r="3431" ht="15.75" customHeight="1">
      <c r="A3431" s="6" t="s">
        <v>15816</v>
      </c>
      <c r="B3431" s="6" t="s">
        <v>15817</v>
      </c>
      <c r="C3431" s="6"/>
      <c r="D3431" s="6"/>
      <c r="E3431" s="6" t="s">
        <v>15818</v>
      </c>
      <c r="F3431" s="7" t="s">
        <v>15819</v>
      </c>
      <c r="G3431" s="8" t="s">
        <v>108</v>
      </c>
      <c r="H3431" s="6" t="s">
        <v>27</v>
      </c>
      <c r="I3431" s="6" t="s">
        <v>15820</v>
      </c>
      <c r="J3431" s="6" t="s">
        <v>149</v>
      </c>
      <c r="K3431" s="8">
        <v>2020.0</v>
      </c>
      <c r="L3431" s="7" t="s">
        <v>30</v>
      </c>
      <c r="M3431" s="6"/>
      <c r="N3431" s="6"/>
      <c r="O3431" s="6"/>
      <c r="P3431" s="3"/>
      <c r="Q3431" s="3"/>
      <c r="R3431" s="3"/>
    </row>
    <row r="3432" ht="15.75" customHeight="1">
      <c r="A3432" s="4" t="s">
        <v>15821</v>
      </c>
      <c r="B3432" s="4" t="s">
        <v>15822</v>
      </c>
      <c r="C3432" s="3"/>
      <c r="D3432" s="3"/>
      <c r="E3432" s="4" t="s">
        <v>15823</v>
      </c>
      <c r="F3432" s="9" t="s">
        <v>15824</v>
      </c>
      <c r="G3432" s="4" t="s">
        <v>48</v>
      </c>
      <c r="H3432" s="4" t="s">
        <v>261</v>
      </c>
      <c r="I3432" s="4" t="s">
        <v>1882</v>
      </c>
      <c r="J3432" s="4" t="s">
        <v>149</v>
      </c>
      <c r="K3432" s="10">
        <v>2023.0</v>
      </c>
      <c r="L3432" s="3"/>
      <c r="M3432" s="4" t="s">
        <v>263</v>
      </c>
      <c r="N3432" s="3"/>
      <c r="O3432" s="3"/>
      <c r="P3432" s="4" t="s">
        <v>8</v>
      </c>
      <c r="Q3432" s="4" t="s">
        <v>264</v>
      </c>
      <c r="R3432" s="3"/>
    </row>
    <row r="3433" ht="15.75" customHeight="1">
      <c r="A3433" s="4" t="s">
        <v>15825</v>
      </c>
      <c r="B3433" s="4" t="s">
        <v>15826</v>
      </c>
      <c r="C3433" s="3"/>
      <c r="D3433" s="3"/>
      <c r="E3433" s="4" t="s">
        <v>15827</v>
      </c>
      <c r="F3433" s="3"/>
      <c r="G3433" s="4" t="s">
        <v>41</v>
      </c>
      <c r="H3433" s="4" t="s">
        <v>261</v>
      </c>
      <c r="I3433" s="3"/>
      <c r="J3433" s="4" t="s">
        <v>295</v>
      </c>
      <c r="K3433" s="10">
        <v>2011.0</v>
      </c>
      <c r="L3433" s="3"/>
      <c r="M3433" s="4" t="s">
        <v>586</v>
      </c>
      <c r="N3433" s="3"/>
      <c r="O3433" s="3"/>
      <c r="P3433" s="4" t="s">
        <v>587</v>
      </c>
      <c r="Q3433" s="18" t="s">
        <v>588</v>
      </c>
      <c r="R3433" s="3"/>
    </row>
    <row r="3434" ht="15.75" customHeight="1">
      <c r="A3434" s="6" t="s">
        <v>15828</v>
      </c>
      <c r="B3434" s="6" t="s">
        <v>15829</v>
      </c>
      <c r="C3434" s="6"/>
      <c r="D3434" s="6"/>
      <c r="E3434" s="6" t="s">
        <v>15830</v>
      </c>
      <c r="F3434" s="3"/>
      <c r="G3434" s="8" t="s">
        <v>108</v>
      </c>
      <c r="H3434" s="6" t="s">
        <v>27</v>
      </c>
      <c r="I3434" s="6" t="s">
        <v>15831</v>
      </c>
      <c r="J3434" s="6" t="s">
        <v>149</v>
      </c>
      <c r="K3434" s="8">
        <v>2017.0</v>
      </c>
      <c r="L3434" s="7" t="s">
        <v>30</v>
      </c>
      <c r="M3434" s="3"/>
      <c r="N3434" s="3"/>
      <c r="O3434" s="3"/>
      <c r="P3434" s="3"/>
      <c r="Q3434" s="3"/>
      <c r="R3434" s="3"/>
    </row>
    <row r="3435" ht="15.75" customHeight="1">
      <c r="A3435" s="6" t="s">
        <v>15832</v>
      </c>
      <c r="B3435" s="6" t="s">
        <v>15833</v>
      </c>
      <c r="C3435" s="6"/>
      <c r="D3435" s="6"/>
      <c r="E3435" s="6" t="s">
        <v>15834</v>
      </c>
      <c r="F3435" s="7" t="s">
        <v>239</v>
      </c>
      <c r="G3435" s="8" t="s">
        <v>48</v>
      </c>
      <c r="H3435" s="6" t="s">
        <v>27</v>
      </c>
      <c r="I3435" s="6" t="s">
        <v>15835</v>
      </c>
      <c r="J3435" s="6" t="s">
        <v>341</v>
      </c>
      <c r="K3435" s="8">
        <v>2015.0</v>
      </c>
      <c r="L3435" s="7" t="s">
        <v>30</v>
      </c>
      <c r="M3435" s="6"/>
      <c r="N3435" s="6"/>
      <c r="O3435" s="6"/>
      <c r="P3435" s="6"/>
      <c r="Q3435" s="14"/>
      <c r="R3435" s="6"/>
    </row>
    <row r="3436" ht="15.75" customHeight="1">
      <c r="A3436" s="4" t="s">
        <v>15836</v>
      </c>
      <c r="B3436" s="4" t="s">
        <v>15837</v>
      </c>
      <c r="C3436" s="4" t="s">
        <v>15838</v>
      </c>
      <c r="D3436" s="4" t="s">
        <v>15839</v>
      </c>
      <c r="E3436" s="4" t="s">
        <v>15840</v>
      </c>
      <c r="F3436" s="5" t="str">
        <f>HYPERLINK("http://dx.doi.org/10.1007/s10964-014-0110-2","http://dx.doi.org/10.1007/s10964-014-0110-2")</f>
        <v>http://dx.doi.org/10.1007/s10964-014-0110-2</v>
      </c>
      <c r="G3436" s="3"/>
      <c r="H3436" s="3"/>
      <c r="I3436" s="3"/>
      <c r="J3436" s="3"/>
      <c r="K3436" s="3"/>
      <c r="L3436" s="3"/>
      <c r="M3436" s="3"/>
      <c r="N3436" s="3"/>
      <c r="O3436" s="3"/>
      <c r="P3436" s="3"/>
      <c r="Q3436" s="3"/>
      <c r="R3436" s="3"/>
    </row>
    <row r="3437" ht="15.75" customHeight="1">
      <c r="A3437" s="6" t="s">
        <v>15841</v>
      </c>
      <c r="B3437" s="6" t="s">
        <v>15842</v>
      </c>
      <c r="C3437" s="6"/>
      <c r="D3437" s="6"/>
      <c r="E3437" s="6" t="s">
        <v>15843</v>
      </c>
      <c r="F3437" s="7" t="s">
        <v>15844</v>
      </c>
      <c r="G3437" s="8" t="s">
        <v>41</v>
      </c>
      <c r="H3437" s="6" t="s">
        <v>27</v>
      </c>
      <c r="I3437" s="6" t="s">
        <v>15845</v>
      </c>
      <c r="J3437" s="6" t="s">
        <v>341</v>
      </c>
      <c r="K3437" s="8">
        <v>2015.0</v>
      </c>
      <c r="L3437" s="7" t="s">
        <v>30</v>
      </c>
      <c r="M3437" s="6"/>
      <c r="N3437" s="3"/>
      <c r="O3437" s="3"/>
      <c r="P3437" s="3"/>
      <c r="Q3437" s="3"/>
      <c r="R3437" s="6"/>
    </row>
    <row r="3438" ht="15.75" customHeight="1">
      <c r="A3438" s="6" t="s">
        <v>15846</v>
      </c>
      <c r="B3438" s="6" t="s">
        <v>15847</v>
      </c>
      <c r="C3438" s="6"/>
      <c r="D3438" s="6"/>
      <c r="E3438" s="6" t="s">
        <v>15848</v>
      </c>
      <c r="F3438" s="7" t="s">
        <v>15849</v>
      </c>
      <c r="G3438" s="8" t="s">
        <v>48</v>
      </c>
      <c r="H3438" s="6" t="s">
        <v>27</v>
      </c>
      <c r="I3438" s="6" t="s">
        <v>15850</v>
      </c>
      <c r="J3438" s="6" t="s">
        <v>341</v>
      </c>
      <c r="K3438" s="8">
        <v>2022.0</v>
      </c>
      <c r="L3438" s="7" t="s">
        <v>30</v>
      </c>
      <c r="M3438" s="6"/>
      <c r="N3438" s="6"/>
      <c r="O3438" s="6"/>
      <c r="P3438" s="6"/>
      <c r="Q3438" s="6"/>
      <c r="R3438" s="6"/>
    </row>
    <row r="3439" ht="15.75" customHeight="1">
      <c r="A3439" s="6" t="s">
        <v>15851</v>
      </c>
      <c r="B3439" s="6" t="s">
        <v>15852</v>
      </c>
      <c r="C3439" s="6"/>
      <c r="D3439" s="6"/>
      <c r="E3439" s="3"/>
      <c r="F3439" s="7" t="s">
        <v>15853</v>
      </c>
      <c r="G3439" s="8" t="s">
        <v>108</v>
      </c>
      <c r="H3439" s="6" t="s">
        <v>27</v>
      </c>
      <c r="I3439" s="6" t="s">
        <v>15854</v>
      </c>
      <c r="J3439" s="6" t="s">
        <v>341</v>
      </c>
      <c r="K3439" s="8">
        <v>2021.0</v>
      </c>
      <c r="L3439" s="13" t="s">
        <v>30</v>
      </c>
      <c r="M3439" s="6"/>
      <c r="N3439" s="6"/>
      <c r="O3439" s="6"/>
      <c r="P3439" s="6"/>
      <c r="Q3439" s="6"/>
      <c r="R3439" s="6"/>
    </row>
    <row r="3440" ht="15.75" customHeight="1">
      <c r="A3440" s="6" t="s">
        <v>15855</v>
      </c>
      <c r="B3440" s="6" t="s">
        <v>15856</v>
      </c>
      <c r="C3440" s="6"/>
      <c r="D3440" s="6"/>
      <c r="E3440" s="6" t="s">
        <v>15857</v>
      </c>
      <c r="F3440" s="7" t="s">
        <v>15858</v>
      </c>
      <c r="G3440" s="8" t="s">
        <v>108</v>
      </c>
      <c r="H3440" s="6" t="s">
        <v>27</v>
      </c>
      <c r="I3440" s="6" t="s">
        <v>15859</v>
      </c>
      <c r="J3440" s="6" t="s">
        <v>29</v>
      </c>
      <c r="K3440" s="8">
        <v>2023.0</v>
      </c>
      <c r="L3440" s="7" t="s">
        <v>30</v>
      </c>
      <c r="M3440" s="6"/>
      <c r="N3440" s="6"/>
      <c r="O3440" s="6"/>
      <c r="P3440" s="6"/>
      <c r="Q3440" s="6"/>
      <c r="R3440" s="6"/>
    </row>
    <row r="3441" ht="15.75" customHeight="1">
      <c r="A3441" s="6" t="s">
        <v>15860</v>
      </c>
      <c r="B3441" s="6" t="s">
        <v>15861</v>
      </c>
      <c r="C3441" s="6"/>
      <c r="D3441" s="6"/>
      <c r="E3441" s="6" t="s">
        <v>15862</v>
      </c>
      <c r="F3441" s="7" t="s">
        <v>15863</v>
      </c>
      <c r="G3441" s="8" t="s">
        <v>108</v>
      </c>
      <c r="H3441" s="6" t="s">
        <v>27</v>
      </c>
      <c r="I3441" s="6" t="s">
        <v>15864</v>
      </c>
      <c r="J3441" s="6"/>
      <c r="K3441" s="8">
        <v>2007.0</v>
      </c>
      <c r="L3441" s="7" t="s">
        <v>30</v>
      </c>
      <c r="M3441" s="3"/>
      <c r="N3441" s="3"/>
      <c r="O3441" s="3"/>
      <c r="P3441" s="3"/>
      <c r="Q3441" s="3"/>
      <c r="R3441" s="3"/>
    </row>
    <row r="3442" ht="15.75" customHeight="1">
      <c r="A3442" s="6" t="s">
        <v>15865</v>
      </c>
      <c r="B3442" s="6" t="s">
        <v>15866</v>
      </c>
      <c r="C3442" s="6"/>
      <c r="D3442" s="6"/>
      <c r="E3442" s="6" t="s">
        <v>15867</v>
      </c>
      <c r="F3442" s="7" t="s">
        <v>15868</v>
      </c>
      <c r="G3442" s="8" t="s">
        <v>41</v>
      </c>
      <c r="H3442" s="6" t="s">
        <v>27</v>
      </c>
      <c r="I3442" s="6" t="s">
        <v>15869</v>
      </c>
      <c r="J3442" s="6" t="s">
        <v>29</v>
      </c>
      <c r="K3442" s="8">
        <v>2003.0</v>
      </c>
      <c r="L3442" s="7" t="s">
        <v>30</v>
      </c>
      <c r="M3442" s="6"/>
      <c r="N3442" s="3"/>
      <c r="O3442" s="3"/>
      <c r="P3442" s="3"/>
      <c r="Q3442" s="3"/>
      <c r="R3442" s="6"/>
    </row>
    <row r="3443" ht="15.75" customHeight="1">
      <c r="A3443" s="6" t="s">
        <v>4490</v>
      </c>
      <c r="B3443" s="6" t="s">
        <v>15870</v>
      </c>
      <c r="C3443" s="6"/>
      <c r="D3443" s="6"/>
      <c r="E3443" s="6" t="s">
        <v>15871</v>
      </c>
      <c r="F3443" s="7" t="s">
        <v>15872</v>
      </c>
      <c r="G3443" s="8" t="s">
        <v>41</v>
      </c>
      <c r="H3443" s="6" t="s">
        <v>27</v>
      </c>
      <c r="I3443" s="6" t="s">
        <v>15873</v>
      </c>
      <c r="J3443" s="6" t="s">
        <v>341</v>
      </c>
      <c r="K3443" s="8">
        <v>2012.0</v>
      </c>
      <c r="L3443" s="7" t="s">
        <v>30</v>
      </c>
      <c r="M3443" s="6"/>
      <c r="N3443" s="3"/>
      <c r="O3443" s="3"/>
      <c r="P3443" s="3"/>
      <c r="Q3443" s="3"/>
      <c r="R3443" s="6"/>
    </row>
    <row r="3444" ht="15.75" customHeight="1">
      <c r="A3444" s="6" t="s">
        <v>15874</v>
      </c>
      <c r="B3444" s="6" t="s">
        <v>15875</v>
      </c>
      <c r="C3444" s="6"/>
      <c r="D3444" s="6"/>
      <c r="E3444" s="6" t="s">
        <v>15876</v>
      </c>
      <c r="F3444" s="7" t="s">
        <v>15877</v>
      </c>
      <c r="G3444" s="8" t="s">
        <v>108</v>
      </c>
      <c r="H3444" s="6" t="s">
        <v>27</v>
      </c>
      <c r="I3444" s="6" t="s">
        <v>15878</v>
      </c>
      <c r="J3444" s="6" t="s">
        <v>341</v>
      </c>
      <c r="K3444" s="8">
        <v>2022.0</v>
      </c>
      <c r="L3444" s="7" t="s">
        <v>30</v>
      </c>
      <c r="M3444" s="6"/>
      <c r="N3444" s="6"/>
      <c r="O3444" s="6"/>
      <c r="P3444" s="6"/>
      <c r="Q3444" s="6"/>
      <c r="R3444" s="6"/>
    </row>
    <row r="3445" ht="15.75" customHeight="1">
      <c r="A3445" s="4" t="s">
        <v>15879</v>
      </c>
      <c r="B3445" s="4" t="s">
        <v>15880</v>
      </c>
      <c r="C3445" s="3"/>
      <c r="D3445" s="3"/>
      <c r="E3445" s="4" t="s">
        <v>33</v>
      </c>
      <c r="F3445" s="9" t="str">
        <f>"https://doi.org/"&amp;M3445</f>
        <v>https://doi.org/10.2105/ajph.76.5.525</v>
      </c>
      <c r="G3445" s="10" t="s">
        <v>83</v>
      </c>
      <c r="H3445" s="10" t="s">
        <v>35</v>
      </c>
      <c r="I3445" s="4" t="s">
        <v>15881</v>
      </c>
      <c r="J3445" s="10" t="s">
        <v>33</v>
      </c>
      <c r="K3445" s="10">
        <v>1986.0</v>
      </c>
      <c r="L3445" s="3"/>
      <c r="M3445" s="4" t="s">
        <v>15882</v>
      </c>
      <c r="N3445" s="3"/>
      <c r="O3445" s="3"/>
      <c r="P3445" s="3"/>
      <c r="Q3445" s="3"/>
      <c r="R3445" s="3"/>
    </row>
    <row r="3446" ht="15.75" customHeight="1">
      <c r="A3446" s="6" t="s">
        <v>15883</v>
      </c>
      <c r="B3446" s="6" t="s">
        <v>15884</v>
      </c>
      <c r="C3446" s="6"/>
      <c r="D3446" s="6"/>
      <c r="E3446" s="6" t="s">
        <v>15885</v>
      </c>
      <c r="F3446" s="7" t="s">
        <v>15886</v>
      </c>
      <c r="G3446" s="8" t="s">
        <v>108</v>
      </c>
      <c r="H3446" s="6" t="s">
        <v>27</v>
      </c>
      <c r="I3446" s="6" t="s">
        <v>15887</v>
      </c>
      <c r="J3446" s="6" t="s">
        <v>29</v>
      </c>
      <c r="K3446" s="8">
        <v>2017.0</v>
      </c>
      <c r="L3446" s="7" t="s">
        <v>30</v>
      </c>
      <c r="M3446" s="3"/>
      <c r="N3446" s="3"/>
      <c r="O3446" s="6"/>
      <c r="P3446" s="6"/>
      <c r="Q3446" s="3"/>
      <c r="R3446" s="6"/>
    </row>
    <row r="3447" ht="15.75" customHeight="1">
      <c r="A3447" s="6" t="s">
        <v>15888</v>
      </c>
      <c r="B3447" s="6" t="s">
        <v>15889</v>
      </c>
      <c r="C3447" s="6"/>
      <c r="D3447" s="6"/>
      <c r="E3447" s="6" t="s">
        <v>15890</v>
      </c>
      <c r="F3447" s="7" t="s">
        <v>15891</v>
      </c>
      <c r="G3447" s="8" t="s">
        <v>108</v>
      </c>
      <c r="H3447" s="6" t="s">
        <v>27</v>
      </c>
      <c r="I3447" s="6" t="s">
        <v>15892</v>
      </c>
      <c r="J3447" s="6" t="s">
        <v>545</v>
      </c>
      <c r="K3447" s="8">
        <v>2013.0</v>
      </c>
      <c r="L3447" s="7" t="s">
        <v>30</v>
      </c>
      <c r="M3447" s="6"/>
      <c r="N3447" s="6"/>
      <c r="O3447" s="6"/>
      <c r="P3447" s="3"/>
      <c r="Q3447" s="3"/>
      <c r="R3447" s="3"/>
    </row>
    <row r="3448" ht="15.75" customHeight="1">
      <c r="A3448" s="6" t="s">
        <v>15893</v>
      </c>
      <c r="B3448" s="6" t="s">
        <v>15894</v>
      </c>
      <c r="C3448" s="6"/>
      <c r="D3448" s="6"/>
      <c r="E3448" s="6" t="s">
        <v>15895</v>
      </c>
      <c r="F3448" s="7" t="s">
        <v>15896</v>
      </c>
      <c r="G3448" s="8" t="s">
        <v>108</v>
      </c>
      <c r="H3448" s="6" t="s">
        <v>27</v>
      </c>
      <c r="I3448" s="6" t="s">
        <v>15897</v>
      </c>
      <c r="J3448" s="6" t="s">
        <v>341</v>
      </c>
      <c r="K3448" s="8">
        <v>2020.0</v>
      </c>
      <c r="L3448" s="13" t="s">
        <v>30</v>
      </c>
      <c r="M3448" s="6"/>
      <c r="N3448" s="3"/>
      <c r="O3448" s="6"/>
      <c r="P3448" s="6"/>
      <c r="Q3448" s="3"/>
      <c r="R3448" s="6"/>
    </row>
    <row r="3449" ht="15.75" customHeight="1">
      <c r="A3449" s="6" t="s">
        <v>15898</v>
      </c>
      <c r="B3449" s="6" t="s">
        <v>15899</v>
      </c>
      <c r="C3449" s="6"/>
      <c r="D3449" s="6"/>
      <c r="E3449" s="17" t="s">
        <v>15900</v>
      </c>
      <c r="F3449" s="7" t="s">
        <v>15901</v>
      </c>
      <c r="G3449" s="8" t="s">
        <v>108</v>
      </c>
      <c r="H3449" s="6" t="s">
        <v>27</v>
      </c>
      <c r="I3449" s="6" t="s">
        <v>15902</v>
      </c>
      <c r="J3449" s="3"/>
      <c r="K3449" s="8">
        <v>2012.0</v>
      </c>
      <c r="L3449" s="7" t="s">
        <v>30</v>
      </c>
      <c r="M3449" s="6"/>
      <c r="N3449" s="6"/>
      <c r="O3449" s="3"/>
      <c r="P3449" s="6"/>
      <c r="Q3449" s="6"/>
      <c r="R3449" s="6"/>
    </row>
    <row r="3450" ht="15.75" customHeight="1">
      <c r="A3450" s="6" t="s">
        <v>15903</v>
      </c>
      <c r="B3450" s="6" t="s">
        <v>15904</v>
      </c>
      <c r="C3450" s="6"/>
      <c r="D3450" s="6"/>
      <c r="E3450" s="6" t="s">
        <v>15905</v>
      </c>
      <c r="F3450" s="7" t="s">
        <v>15906</v>
      </c>
      <c r="G3450" s="8" t="s">
        <v>41</v>
      </c>
      <c r="H3450" s="6" t="s">
        <v>27</v>
      </c>
      <c r="I3450" s="6" t="s">
        <v>15907</v>
      </c>
      <c r="J3450" s="6" t="s">
        <v>149</v>
      </c>
      <c r="K3450" s="8">
        <v>2021.0</v>
      </c>
      <c r="L3450" s="7" t="s">
        <v>30</v>
      </c>
      <c r="M3450" s="6"/>
      <c r="N3450" s="6"/>
      <c r="O3450" s="6"/>
      <c r="P3450" s="6"/>
      <c r="Q3450" s="6"/>
      <c r="R3450" s="6"/>
    </row>
    <row r="3451" ht="15.75" customHeight="1">
      <c r="A3451" s="6" t="s">
        <v>15908</v>
      </c>
      <c r="B3451" s="6" t="s">
        <v>15909</v>
      </c>
      <c r="C3451" s="6"/>
      <c r="D3451" s="6"/>
      <c r="E3451" s="6" t="s">
        <v>15910</v>
      </c>
      <c r="F3451" s="3"/>
      <c r="G3451" s="8" t="s">
        <v>108</v>
      </c>
      <c r="H3451" s="6" t="s">
        <v>27</v>
      </c>
      <c r="I3451" s="6" t="s">
        <v>15911</v>
      </c>
      <c r="J3451" s="6" t="s">
        <v>149</v>
      </c>
      <c r="K3451" s="8">
        <v>2018.0</v>
      </c>
      <c r="L3451" s="7" t="s">
        <v>30</v>
      </c>
      <c r="M3451" s="3"/>
      <c r="N3451" s="3"/>
      <c r="O3451" s="3"/>
      <c r="P3451" s="3"/>
      <c r="Q3451" s="3"/>
      <c r="R3451" s="3"/>
    </row>
    <row r="3452" ht="15.75" customHeight="1">
      <c r="A3452" s="6" t="s">
        <v>15912</v>
      </c>
      <c r="B3452" s="6" t="s">
        <v>15913</v>
      </c>
      <c r="C3452" s="6"/>
      <c r="D3452" s="6"/>
      <c r="E3452" s="6" t="s">
        <v>15914</v>
      </c>
      <c r="F3452" s="7" t="s">
        <v>15915</v>
      </c>
      <c r="G3452" s="8" t="s">
        <v>214</v>
      </c>
      <c r="H3452" s="6" t="s">
        <v>27</v>
      </c>
      <c r="I3452" s="6" t="s">
        <v>15916</v>
      </c>
      <c r="J3452" s="6" t="s">
        <v>488</v>
      </c>
      <c r="K3452" s="8">
        <v>2018.0</v>
      </c>
      <c r="L3452" s="7" t="s">
        <v>30</v>
      </c>
      <c r="M3452" s="3"/>
      <c r="N3452" s="3"/>
      <c r="O3452" s="3"/>
      <c r="P3452" s="6"/>
      <c r="Q3452" s="3"/>
      <c r="R3452" s="3"/>
    </row>
    <row r="3453" ht="15.75" customHeight="1">
      <c r="A3453" s="6" t="s">
        <v>15917</v>
      </c>
      <c r="B3453" s="6" t="s">
        <v>15918</v>
      </c>
      <c r="C3453" s="6"/>
      <c r="D3453" s="6"/>
      <c r="E3453" s="6" t="s">
        <v>15919</v>
      </c>
      <c r="F3453" s="7" t="s">
        <v>15920</v>
      </c>
      <c r="G3453" s="8" t="s">
        <v>108</v>
      </c>
      <c r="H3453" s="6" t="s">
        <v>27</v>
      </c>
      <c r="I3453" s="6" t="s">
        <v>15921</v>
      </c>
      <c r="J3453" s="6" t="s">
        <v>1461</v>
      </c>
      <c r="K3453" s="8">
        <v>2000.0</v>
      </c>
      <c r="L3453" s="7" t="s">
        <v>30</v>
      </c>
      <c r="M3453" s="3"/>
      <c r="N3453" s="3"/>
      <c r="O3453" s="3"/>
      <c r="P3453" s="3"/>
      <c r="Q3453" s="3"/>
      <c r="R3453" s="3"/>
    </row>
    <row r="3454" ht="15.75" customHeight="1">
      <c r="A3454" s="6" t="s">
        <v>15922</v>
      </c>
      <c r="B3454" s="6" t="s">
        <v>15923</v>
      </c>
      <c r="C3454" s="6"/>
      <c r="D3454" s="6"/>
      <c r="E3454" s="6" t="s">
        <v>15924</v>
      </c>
      <c r="F3454" s="7" t="s">
        <v>15925</v>
      </c>
      <c r="G3454" s="8" t="s">
        <v>48</v>
      </c>
      <c r="H3454" s="6" t="s">
        <v>27</v>
      </c>
      <c r="I3454" s="6" t="s">
        <v>15926</v>
      </c>
      <c r="J3454" s="3"/>
      <c r="K3454" s="8">
        <v>2009.0</v>
      </c>
      <c r="L3454" s="7" t="s">
        <v>30</v>
      </c>
      <c r="M3454" s="3"/>
      <c r="N3454" s="6"/>
      <c r="O3454" s="6"/>
      <c r="P3454" s="6"/>
      <c r="Q3454" s="6"/>
      <c r="R3454" s="6"/>
    </row>
    <row r="3455" ht="15.75" customHeight="1">
      <c r="A3455" s="6" t="s">
        <v>15927</v>
      </c>
      <c r="B3455" s="6" t="s">
        <v>15928</v>
      </c>
      <c r="C3455" s="6"/>
      <c r="D3455" s="6"/>
      <c r="E3455" s="6" t="s">
        <v>15929</v>
      </c>
      <c r="F3455" s="7" t="s">
        <v>15930</v>
      </c>
      <c r="G3455" s="8" t="s">
        <v>108</v>
      </c>
      <c r="H3455" s="6" t="s">
        <v>27</v>
      </c>
      <c r="I3455" s="6" t="s">
        <v>15931</v>
      </c>
      <c r="J3455" s="6" t="s">
        <v>29</v>
      </c>
      <c r="K3455" s="8">
        <v>2020.0</v>
      </c>
      <c r="L3455" s="13" t="s">
        <v>30</v>
      </c>
      <c r="M3455" s="6"/>
      <c r="N3455" s="6"/>
      <c r="O3455" s="3"/>
      <c r="P3455" s="6"/>
      <c r="Q3455" s="6"/>
      <c r="R3455" s="6"/>
    </row>
    <row r="3456" ht="15.75" customHeight="1">
      <c r="A3456" s="6" t="s">
        <v>15932</v>
      </c>
      <c r="B3456" s="6" t="s">
        <v>15933</v>
      </c>
      <c r="C3456" s="6"/>
      <c r="D3456" s="6"/>
      <c r="E3456" s="6" t="s">
        <v>15934</v>
      </c>
      <c r="F3456" s="7" t="s">
        <v>15935</v>
      </c>
      <c r="G3456" s="8" t="s">
        <v>108</v>
      </c>
      <c r="H3456" s="6" t="s">
        <v>27</v>
      </c>
      <c r="I3456" s="6" t="s">
        <v>15936</v>
      </c>
      <c r="J3456" s="6" t="s">
        <v>341</v>
      </c>
      <c r="K3456" s="8">
        <v>2018.0</v>
      </c>
      <c r="L3456" s="7" t="s">
        <v>30</v>
      </c>
      <c r="M3456" s="6"/>
      <c r="N3456" s="3"/>
      <c r="O3456" s="3"/>
      <c r="P3456" s="3"/>
      <c r="Q3456" s="6"/>
      <c r="R3456" s="3"/>
    </row>
    <row r="3457" ht="15.75" customHeight="1">
      <c r="A3457" s="6" t="s">
        <v>15937</v>
      </c>
      <c r="B3457" s="6" t="s">
        <v>15938</v>
      </c>
      <c r="C3457" s="6"/>
      <c r="D3457" s="6"/>
      <c r="E3457" s="6" t="s">
        <v>15939</v>
      </c>
      <c r="F3457" s="7" t="s">
        <v>15940</v>
      </c>
      <c r="G3457" s="8" t="s">
        <v>108</v>
      </c>
      <c r="H3457" s="6" t="s">
        <v>27</v>
      </c>
      <c r="I3457" s="6" t="s">
        <v>15941</v>
      </c>
      <c r="J3457" s="6" t="s">
        <v>29</v>
      </c>
      <c r="K3457" s="8">
        <v>2023.0</v>
      </c>
      <c r="L3457" s="7" t="s">
        <v>30</v>
      </c>
      <c r="M3457" s="6"/>
      <c r="N3457" s="6"/>
      <c r="O3457" s="6"/>
      <c r="P3457" s="6"/>
      <c r="Q3457" s="6"/>
      <c r="R3457" s="6"/>
    </row>
    <row r="3458" ht="15.75" customHeight="1">
      <c r="A3458" s="6" t="s">
        <v>15942</v>
      </c>
      <c r="B3458" s="6" t="s">
        <v>15943</v>
      </c>
      <c r="C3458" s="6"/>
      <c r="D3458" s="6"/>
      <c r="E3458" s="6" t="s">
        <v>15944</v>
      </c>
      <c r="F3458" s="7" t="s">
        <v>15945</v>
      </c>
      <c r="G3458" s="8" t="s">
        <v>108</v>
      </c>
      <c r="H3458" s="6" t="s">
        <v>27</v>
      </c>
      <c r="I3458" s="6" t="s">
        <v>15946</v>
      </c>
      <c r="J3458" s="6" t="s">
        <v>149</v>
      </c>
      <c r="K3458" s="8">
        <v>2016.0</v>
      </c>
      <c r="L3458" s="7" t="s">
        <v>30</v>
      </c>
      <c r="M3458" s="3"/>
      <c r="N3458" s="3"/>
      <c r="O3458" s="6"/>
      <c r="P3458" s="3"/>
      <c r="Q3458" s="3"/>
      <c r="R3458" s="6"/>
    </row>
    <row r="3459" ht="15.75" customHeight="1">
      <c r="A3459" s="6" t="s">
        <v>15947</v>
      </c>
      <c r="B3459" s="6" t="s">
        <v>15948</v>
      </c>
      <c r="C3459" s="6"/>
      <c r="D3459" s="6"/>
      <c r="E3459" s="6" t="s">
        <v>15949</v>
      </c>
      <c r="F3459" s="7" t="s">
        <v>15950</v>
      </c>
      <c r="G3459" s="8" t="s">
        <v>108</v>
      </c>
      <c r="H3459" s="6" t="s">
        <v>27</v>
      </c>
      <c r="I3459" s="6" t="s">
        <v>15951</v>
      </c>
      <c r="J3459" s="6" t="s">
        <v>29</v>
      </c>
      <c r="K3459" s="8">
        <v>2021.0</v>
      </c>
      <c r="L3459" s="21" t="s">
        <v>30</v>
      </c>
      <c r="M3459" s="6"/>
      <c r="N3459" s="6"/>
      <c r="O3459" s="6"/>
      <c r="P3459" s="6"/>
      <c r="Q3459" s="6"/>
      <c r="R3459" s="6"/>
    </row>
    <row r="3460" ht="15.75" customHeight="1">
      <c r="A3460" s="6" t="s">
        <v>15952</v>
      </c>
      <c r="B3460" s="6" t="s">
        <v>15953</v>
      </c>
      <c r="C3460" s="6"/>
      <c r="D3460" s="6"/>
      <c r="E3460" s="6" t="s">
        <v>15954</v>
      </c>
      <c r="F3460" s="7" t="s">
        <v>15955</v>
      </c>
      <c r="G3460" s="8" t="s">
        <v>214</v>
      </c>
      <c r="H3460" s="6" t="s">
        <v>27</v>
      </c>
      <c r="I3460" s="6" t="s">
        <v>15956</v>
      </c>
      <c r="J3460" s="6" t="s">
        <v>29</v>
      </c>
      <c r="K3460" s="8">
        <v>1980.0</v>
      </c>
      <c r="L3460" s="7" t="s">
        <v>30</v>
      </c>
      <c r="M3460" s="3"/>
      <c r="N3460" s="3"/>
      <c r="O3460" s="3"/>
      <c r="P3460" s="6"/>
      <c r="Q3460" s="3"/>
      <c r="R3460" s="3"/>
    </row>
    <row r="3461" ht="15.75" customHeight="1">
      <c r="A3461" s="4" t="s">
        <v>15957</v>
      </c>
      <c r="B3461" s="4" t="s">
        <v>15958</v>
      </c>
      <c r="C3461" s="3"/>
      <c r="D3461" s="3"/>
      <c r="E3461" s="4" t="s">
        <v>33</v>
      </c>
      <c r="F3461" s="9" t="str">
        <f>"https://doi.org/"&amp;M3461</f>
        <v>https://doi.org/10.1016/j.psychres.2022.115047</v>
      </c>
      <c r="G3461" s="10" t="s">
        <v>58</v>
      </c>
      <c r="H3461" s="10" t="s">
        <v>35</v>
      </c>
      <c r="I3461" s="4" t="s">
        <v>15959</v>
      </c>
      <c r="J3461" s="10" t="s">
        <v>33</v>
      </c>
      <c r="K3461" s="10">
        <v>2023.0</v>
      </c>
      <c r="L3461" s="10" t="s">
        <v>33</v>
      </c>
      <c r="M3461" s="4" t="s">
        <v>15960</v>
      </c>
      <c r="N3461" s="3"/>
      <c r="O3461" s="3"/>
      <c r="P3461" s="3"/>
      <c r="Q3461" s="3"/>
      <c r="R3461" s="3"/>
    </row>
    <row r="3462" ht="15.75" customHeight="1">
      <c r="A3462" s="6" t="s">
        <v>15961</v>
      </c>
      <c r="B3462" s="6" t="s">
        <v>15962</v>
      </c>
      <c r="C3462" s="6"/>
      <c r="D3462" s="6"/>
      <c r="E3462" s="6" t="s">
        <v>15963</v>
      </c>
      <c r="F3462" s="7" t="s">
        <v>15964</v>
      </c>
      <c r="G3462" s="8" t="s">
        <v>108</v>
      </c>
      <c r="H3462" s="6" t="s">
        <v>27</v>
      </c>
      <c r="I3462" s="6" t="s">
        <v>15965</v>
      </c>
      <c r="J3462" s="3"/>
      <c r="K3462" s="8">
        <v>2022.0</v>
      </c>
      <c r="L3462" s="23" t="s">
        <v>30</v>
      </c>
      <c r="M3462" s="6"/>
      <c r="N3462" s="6"/>
      <c r="O3462" s="6"/>
      <c r="P3462" s="3"/>
      <c r="Q3462" s="6"/>
      <c r="R3462" s="3"/>
    </row>
    <row r="3463" ht="15.75" customHeight="1">
      <c r="A3463" s="6" t="s">
        <v>15966</v>
      </c>
      <c r="B3463" s="6" t="s">
        <v>15967</v>
      </c>
      <c r="C3463" s="6"/>
      <c r="D3463" s="6"/>
      <c r="E3463" s="6" t="s">
        <v>15968</v>
      </c>
      <c r="F3463" s="7" t="s">
        <v>15969</v>
      </c>
      <c r="G3463" s="8" t="s">
        <v>108</v>
      </c>
      <c r="H3463" s="6" t="s">
        <v>27</v>
      </c>
      <c r="I3463" s="6" t="s">
        <v>15970</v>
      </c>
      <c r="J3463" s="6" t="s">
        <v>29</v>
      </c>
      <c r="K3463" s="8">
        <v>2016.0</v>
      </c>
      <c r="L3463" s="7" t="s">
        <v>30</v>
      </c>
      <c r="M3463" s="6"/>
      <c r="N3463" s="6"/>
      <c r="O3463" s="6"/>
      <c r="P3463" s="6"/>
      <c r="Q3463" s="6"/>
      <c r="R3463" s="6"/>
    </row>
    <row r="3464" ht="15.75" customHeight="1">
      <c r="A3464" s="4" t="s">
        <v>15971</v>
      </c>
      <c r="B3464" s="4" t="s">
        <v>15972</v>
      </c>
      <c r="C3464" s="4" t="s">
        <v>15973</v>
      </c>
      <c r="D3464" s="4" t="s">
        <v>15974</v>
      </c>
      <c r="E3464" s="4" t="s">
        <v>15975</v>
      </c>
      <c r="F3464" s="5" t="str">
        <f>HYPERLINK("http://dx.doi.org/10.1186/s10194-015-0548-y","http://dx.doi.org/10.1186/s10194-015-0548-y")</f>
        <v>http://dx.doi.org/10.1186/s10194-015-0548-y</v>
      </c>
      <c r="G3464" s="3"/>
      <c r="H3464" s="3"/>
      <c r="I3464" s="3"/>
      <c r="J3464" s="3"/>
      <c r="K3464" s="3"/>
      <c r="L3464" s="3"/>
      <c r="M3464" s="3"/>
      <c r="N3464" s="3"/>
      <c r="O3464" s="3"/>
      <c r="P3464" s="3"/>
      <c r="Q3464" s="3"/>
      <c r="R3464" s="3"/>
    </row>
    <row r="3465" ht="15.75" customHeight="1">
      <c r="A3465" s="6" t="s">
        <v>15976</v>
      </c>
      <c r="B3465" s="6" t="s">
        <v>15977</v>
      </c>
      <c r="C3465" s="6"/>
      <c r="D3465" s="6"/>
      <c r="E3465" s="6" t="s">
        <v>15978</v>
      </c>
      <c r="F3465" s="7" t="s">
        <v>15979</v>
      </c>
      <c r="G3465" s="8" t="s">
        <v>108</v>
      </c>
      <c r="H3465" s="6" t="s">
        <v>27</v>
      </c>
      <c r="I3465" s="6" t="s">
        <v>15980</v>
      </c>
      <c r="J3465" s="6"/>
      <c r="K3465" s="8">
        <v>2019.0</v>
      </c>
      <c r="L3465" s="13" t="s">
        <v>30</v>
      </c>
      <c r="M3465" s="3"/>
      <c r="N3465" s="3"/>
      <c r="O3465" s="3"/>
      <c r="P3465" s="3"/>
      <c r="Q3465" s="3"/>
      <c r="R3465" s="3"/>
    </row>
    <row r="3466" ht="15.75" customHeight="1">
      <c r="A3466" s="4" t="s">
        <v>15981</v>
      </c>
      <c r="B3466" s="4" t="s">
        <v>15982</v>
      </c>
      <c r="C3466" s="3"/>
      <c r="D3466" s="3"/>
      <c r="E3466" s="4" t="s">
        <v>15983</v>
      </c>
      <c r="F3466" s="9" t="s">
        <v>15984</v>
      </c>
      <c r="G3466" s="4" t="s">
        <v>41</v>
      </c>
      <c r="H3466" s="4" t="s">
        <v>261</v>
      </c>
      <c r="I3466" s="4" t="s">
        <v>15985</v>
      </c>
      <c r="J3466" s="4" t="s">
        <v>295</v>
      </c>
      <c r="K3466" s="10">
        <v>2013.0</v>
      </c>
      <c r="L3466" s="3"/>
      <c r="M3466" s="4" t="s">
        <v>263</v>
      </c>
      <c r="N3466" s="3"/>
      <c r="O3466" s="3"/>
      <c r="P3466" s="4" t="s">
        <v>8</v>
      </c>
      <c r="Q3466" s="18" t="s">
        <v>1684</v>
      </c>
      <c r="R3466" s="3"/>
    </row>
    <row r="3467" ht="15.75" customHeight="1">
      <c r="A3467" s="6" t="s">
        <v>15986</v>
      </c>
      <c r="B3467" s="6" t="s">
        <v>15987</v>
      </c>
      <c r="C3467" s="6"/>
      <c r="D3467" s="6"/>
      <c r="E3467" s="6" t="s">
        <v>15988</v>
      </c>
      <c r="F3467" s="7" t="s">
        <v>15989</v>
      </c>
      <c r="G3467" s="8" t="s">
        <v>108</v>
      </c>
      <c r="H3467" s="6" t="s">
        <v>27</v>
      </c>
      <c r="I3467" s="6" t="s">
        <v>15990</v>
      </c>
      <c r="J3467" s="6" t="s">
        <v>341</v>
      </c>
      <c r="K3467" s="8">
        <v>1999.0</v>
      </c>
      <c r="L3467" s="7" t="s">
        <v>30</v>
      </c>
      <c r="M3467" s="3"/>
      <c r="N3467" s="3"/>
      <c r="O3467" s="3"/>
      <c r="P3467" s="3"/>
      <c r="Q3467" s="3"/>
      <c r="R3467" s="3"/>
    </row>
    <row r="3468" ht="15.75" customHeight="1">
      <c r="A3468" s="4" t="s">
        <v>15991</v>
      </c>
      <c r="B3468" s="4" t="s">
        <v>15992</v>
      </c>
      <c r="C3468" s="3"/>
      <c r="D3468" s="3"/>
      <c r="E3468" s="4" t="s">
        <v>15993</v>
      </c>
      <c r="F3468" s="9" t="s">
        <v>15994</v>
      </c>
      <c r="G3468" s="4" t="s">
        <v>260</v>
      </c>
      <c r="H3468" s="4" t="s">
        <v>261</v>
      </c>
      <c r="I3468" s="4" t="s">
        <v>3143</v>
      </c>
      <c r="J3468" s="4" t="s">
        <v>295</v>
      </c>
      <c r="K3468" s="10">
        <v>2013.0</v>
      </c>
      <c r="L3468" s="3"/>
      <c r="M3468" s="4" t="s">
        <v>263</v>
      </c>
      <c r="N3468" s="3"/>
      <c r="O3468" s="3"/>
      <c r="P3468" s="4" t="s">
        <v>8</v>
      </c>
      <c r="Q3468" s="4" t="s">
        <v>1684</v>
      </c>
      <c r="R3468" s="3"/>
    </row>
    <row r="3469" ht="15.75" customHeight="1">
      <c r="A3469" s="4" t="s">
        <v>15995</v>
      </c>
      <c r="B3469" s="4" t="s">
        <v>15996</v>
      </c>
      <c r="C3469" s="3"/>
      <c r="D3469" s="3"/>
      <c r="E3469" s="4" t="s">
        <v>15997</v>
      </c>
      <c r="F3469" s="9" t="s">
        <v>15998</v>
      </c>
      <c r="G3469" s="4" t="s">
        <v>260</v>
      </c>
      <c r="H3469" s="4" t="s">
        <v>261</v>
      </c>
      <c r="I3469" s="4" t="s">
        <v>10804</v>
      </c>
      <c r="J3469" s="4" t="s">
        <v>149</v>
      </c>
      <c r="K3469" s="10">
        <v>2011.0</v>
      </c>
      <c r="L3469" s="3"/>
      <c r="M3469" s="4" t="s">
        <v>263</v>
      </c>
      <c r="N3469" s="3"/>
      <c r="O3469" s="3"/>
      <c r="P3469" s="4" t="s">
        <v>8</v>
      </c>
      <c r="Q3469" s="4" t="s">
        <v>264</v>
      </c>
      <c r="R3469" s="3"/>
    </row>
    <row r="3470" ht="15.75" customHeight="1">
      <c r="A3470" s="6" t="s">
        <v>15999</v>
      </c>
      <c r="B3470" s="6" t="s">
        <v>16000</v>
      </c>
      <c r="C3470" s="6"/>
      <c r="D3470" s="6"/>
      <c r="E3470" s="6" t="s">
        <v>16001</v>
      </c>
      <c r="F3470" s="7" t="s">
        <v>16002</v>
      </c>
      <c r="G3470" s="8" t="s">
        <v>108</v>
      </c>
      <c r="H3470" s="6" t="s">
        <v>27</v>
      </c>
      <c r="I3470" s="6" t="s">
        <v>16003</v>
      </c>
      <c r="J3470" s="6" t="s">
        <v>341</v>
      </c>
      <c r="K3470" s="8">
        <v>2022.0</v>
      </c>
      <c r="L3470" s="7" t="s">
        <v>30</v>
      </c>
      <c r="M3470" s="6"/>
      <c r="N3470" s="6"/>
      <c r="O3470" s="6"/>
      <c r="P3470" s="3"/>
      <c r="Q3470" s="6"/>
      <c r="R3470" s="3"/>
    </row>
    <row r="3471" ht="15.75" customHeight="1">
      <c r="A3471" s="4" t="s">
        <v>16004</v>
      </c>
      <c r="B3471" s="4" t="s">
        <v>16005</v>
      </c>
      <c r="C3471" s="3"/>
      <c r="D3471" s="3"/>
      <c r="E3471" s="4" t="s">
        <v>16006</v>
      </c>
      <c r="F3471" s="3"/>
      <c r="G3471" s="4" t="s">
        <v>260</v>
      </c>
      <c r="H3471" s="4" t="s">
        <v>261</v>
      </c>
      <c r="I3471" s="4" t="s">
        <v>16007</v>
      </c>
      <c r="J3471" s="4" t="s">
        <v>295</v>
      </c>
      <c r="K3471" s="10">
        <v>1992.0</v>
      </c>
      <c r="L3471" s="3"/>
      <c r="M3471" s="4" t="s">
        <v>263</v>
      </c>
      <c r="N3471" s="3"/>
      <c r="O3471" s="3"/>
      <c r="P3471" s="4" t="s">
        <v>8</v>
      </c>
      <c r="Q3471" s="4" t="s">
        <v>16008</v>
      </c>
      <c r="R3471" s="3"/>
    </row>
    <row r="3472" ht="15.75" customHeight="1">
      <c r="A3472" s="6" t="s">
        <v>16009</v>
      </c>
      <c r="B3472" s="6" t="s">
        <v>16010</v>
      </c>
      <c r="C3472" s="6"/>
      <c r="D3472" s="6"/>
      <c r="E3472" s="6" t="s">
        <v>16011</v>
      </c>
      <c r="F3472" s="7" t="s">
        <v>16012</v>
      </c>
      <c r="G3472" s="8" t="s">
        <v>108</v>
      </c>
      <c r="H3472" s="6" t="s">
        <v>27</v>
      </c>
      <c r="I3472" s="6" t="s">
        <v>16013</v>
      </c>
      <c r="J3472" s="6" t="s">
        <v>29</v>
      </c>
      <c r="K3472" s="8">
        <v>2006.0</v>
      </c>
      <c r="L3472" s="7" t="s">
        <v>30</v>
      </c>
      <c r="M3472" s="6"/>
      <c r="N3472" s="3"/>
      <c r="O3472" s="3"/>
      <c r="P3472" s="6"/>
      <c r="Q3472" s="6"/>
      <c r="R3472" s="6"/>
    </row>
    <row r="3473" ht="15.75" customHeight="1">
      <c r="A3473" s="4" t="s">
        <v>16014</v>
      </c>
      <c r="B3473" s="4" t="s">
        <v>16015</v>
      </c>
      <c r="C3473" s="4" t="s">
        <v>16016</v>
      </c>
      <c r="D3473" s="4" t="s">
        <v>16017</v>
      </c>
      <c r="E3473" s="4" t="s">
        <v>16018</v>
      </c>
      <c r="F3473" s="5" t="str">
        <f>HYPERLINK("http://dx.doi.org/10.1016/j.drugalcdep.2008.03.015","http://dx.doi.org/10.1016/j.drugalcdep.2008.03.015")</f>
        <v>http://dx.doi.org/10.1016/j.drugalcdep.2008.03.015</v>
      </c>
      <c r="G3473" s="3"/>
      <c r="H3473" s="3"/>
      <c r="I3473" s="3"/>
      <c r="J3473" s="3"/>
      <c r="K3473" s="3"/>
      <c r="L3473" s="3"/>
      <c r="M3473" s="3"/>
      <c r="N3473" s="3"/>
      <c r="O3473" s="3"/>
      <c r="P3473" s="3"/>
      <c r="Q3473" s="3"/>
      <c r="R3473" s="3"/>
    </row>
    <row r="3474" ht="15.75" customHeight="1">
      <c r="A3474" s="6" t="s">
        <v>16019</v>
      </c>
      <c r="B3474" s="6" t="s">
        <v>16020</v>
      </c>
      <c r="C3474" s="6"/>
      <c r="D3474" s="6"/>
      <c r="E3474" s="6" t="s">
        <v>16021</v>
      </c>
      <c r="F3474" s="7" t="s">
        <v>16022</v>
      </c>
      <c r="G3474" s="8" t="s">
        <v>108</v>
      </c>
      <c r="H3474" s="6" t="s">
        <v>27</v>
      </c>
      <c r="I3474" s="6" t="s">
        <v>16023</v>
      </c>
      <c r="J3474" s="3"/>
      <c r="K3474" s="8">
        <v>2016.0</v>
      </c>
      <c r="L3474" s="7" t="s">
        <v>30</v>
      </c>
      <c r="M3474" s="3"/>
      <c r="N3474" s="3"/>
      <c r="O3474" s="6"/>
      <c r="P3474" s="3"/>
      <c r="Q3474" s="3"/>
      <c r="R3474" s="3"/>
    </row>
    <row r="3475" ht="15.75" customHeight="1">
      <c r="A3475" s="6" t="s">
        <v>16024</v>
      </c>
      <c r="B3475" s="6" t="s">
        <v>16025</v>
      </c>
      <c r="C3475" s="6"/>
      <c r="D3475" s="6"/>
      <c r="E3475" s="6" t="s">
        <v>16026</v>
      </c>
      <c r="F3475" s="7" t="s">
        <v>16027</v>
      </c>
      <c r="G3475" s="8" t="s">
        <v>108</v>
      </c>
      <c r="H3475" s="6" t="s">
        <v>27</v>
      </c>
      <c r="I3475" s="6" t="s">
        <v>16028</v>
      </c>
      <c r="J3475" s="6" t="s">
        <v>29</v>
      </c>
      <c r="K3475" s="8">
        <v>2019.0</v>
      </c>
      <c r="L3475" s="7" t="s">
        <v>30</v>
      </c>
      <c r="M3475" s="6"/>
      <c r="N3475" s="6"/>
      <c r="O3475" s="3"/>
      <c r="P3475" s="6"/>
      <c r="Q3475" s="6"/>
      <c r="R3475" s="6"/>
    </row>
    <row r="3476" ht="15.75" customHeight="1">
      <c r="A3476" s="6" t="s">
        <v>16029</v>
      </c>
      <c r="B3476" s="6" t="s">
        <v>16030</v>
      </c>
      <c r="C3476" s="6"/>
      <c r="D3476" s="6"/>
      <c r="E3476" s="6" t="s">
        <v>16031</v>
      </c>
      <c r="F3476" s="7" t="s">
        <v>16032</v>
      </c>
      <c r="G3476" s="8" t="s">
        <v>108</v>
      </c>
      <c r="H3476" s="6" t="s">
        <v>27</v>
      </c>
      <c r="I3476" s="6" t="s">
        <v>16033</v>
      </c>
      <c r="J3476" s="6" t="s">
        <v>341</v>
      </c>
      <c r="K3476" s="8">
        <v>2013.0</v>
      </c>
      <c r="L3476" s="7" t="s">
        <v>30</v>
      </c>
      <c r="M3476" s="3"/>
      <c r="N3476" s="3"/>
      <c r="O3476" s="3"/>
      <c r="P3476" s="6"/>
      <c r="Q3476" s="3"/>
      <c r="R3476" s="6"/>
    </row>
    <row r="3477" ht="15.75" customHeight="1">
      <c r="A3477" s="6" t="s">
        <v>16034</v>
      </c>
      <c r="B3477" s="6" t="s">
        <v>16035</v>
      </c>
      <c r="C3477" s="6"/>
      <c r="D3477" s="6"/>
      <c r="E3477" s="3"/>
      <c r="F3477" s="7" t="s">
        <v>16036</v>
      </c>
      <c r="G3477" s="8" t="s">
        <v>41</v>
      </c>
      <c r="H3477" s="6" t="s">
        <v>27</v>
      </c>
      <c r="I3477" s="6" t="s">
        <v>16037</v>
      </c>
      <c r="J3477" s="6" t="s">
        <v>9517</v>
      </c>
      <c r="K3477" s="8">
        <v>2017.0</v>
      </c>
      <c r="L3477" s="7" t="s">
        <v>30</v>
      </c>
      <c r="M3477" s="6"/>
      <c r="N3477" s="3"/>
      <c r="O3477" s="3"/>
      <c r="P3477" s="3"/>
      <c r="Q3477" s="3"/>
      <c r="R3477" s="6"/>
    </row>
    <row r="3478" ht="15.75" customHeight="1">
      <c r="A3478" s="4" t="s">
        <v>16038</v>
      </c>
      <c r="B3478" s="4" t="s">
        <v>16039</v>
      </c>
      <c r="C3478" s="3"/>
      <c r="D3478" s="3"/>
      <c r="E3478" s="4" t="s">
        <v>16040</v>
      </c>
      <c r="F3478" s="9" t="s">
        <v>16041</v>
      </c>
      <c r="G3478" s="4" t="s">
        <v>54</v>
      </c>
      <c r="H3478" s="4" t="s">
        <v>261</v>
      </c>
      <c r="I3478" s="4" t="s">
        <v>4228</v>
      </c>
      <c r="J3478" s="4" t="s">
        <v>341</v>
      </c>
      <c r="K3478" s="10">
        <v>2016.0</v>
      </c>
      <c r="L3478" s="3"/>
      <c r="M3478" s="4" t="s">
        <v>263</v>
      </c>
      <c r="N3478" s="3"/>
      <c r="O3478" s="3"/>
      <c r="P3478" s="4" t="s">
        <v>8</v>
      </c>
      <c r="Q3478" s="4" t="s">
        <v>611</v>
      </c>
      <c r="R3478" s="3"/>
    </row>
    <row r="3479" ht="15.75" customHeight="1">
      <c r="A3479" s="4" t="s">
        <v>16042</v>
      </c>
      <c r="B3479" s="4" t="s">
        <v>16043</v>
      </c>
      <c r="C3479" s="3"/>
      <c r="D3479" s="3"/>
      <c r="E3479" s="4" t="s">
        <v>33</v>
      </c>
      <c r="F3479" s="9" t="str">
        <f>"https://doi.org/"&amp;M3479</f>
        <v>https://doi.org/10.1016/j.comppsych.2023.152430</v>
      </c>
      <c r="G3479" s="10" t="s">
        <v>48</v>
      </c>
      <c r="H3479" s="10" t="s">
        <v>35</v>
      </c>
      <c r="I3479" s="4" t="s">
        <v>16044</v>
      </c>
      <c r="J3479" s="4" t="s">
        <v>33</v>
      </c>
      <c r="K3479" s="10">
        <v>2023.0</v>
      </c>
      <c r="L3479" s="3" t="s">
        <v>33</v>
      </c>
      <c r="M3479" s="4" t="s">
        <v>16045</v>
      </c>
      <c r="N3479" s="3"/>
      <c r="O3479" s="3"/>
      <c r="P3479" s="3"/>
      <c r="Q3479" s="3"/>
      <c r="R3479" s="3"/>
    </row>
    <row r="3480" ht="15.75" customHeight="1">
      <c r="A3480" s="6" t="s">
        <v>16046</v>
      </c>
      <c r="B3480" s="6" t="s">
        <v>16047</v>
      </c>
      <c r="C3480" s="6"/>
      <c r="D3480" s="6"/>
      <c r="E3480" s="6" t="s">
        <v>16048</v>
      </c>
      <c r="F3480" s="7" t="s">
        <v>16049</v>
      </c>
      <c r="G3480" s="8" t="s">
        <v>108</v>
      </c>
      <c r="H3480" s="6" t="s">
        <v>27</v>
      </c>
      <c r="I3480" s="6" t="s">
        <v>16050</v>
      </c>
      <c r="J3480" s="6" t="s">
        <v>149</v>
      </c>
      <c r="K3480" s="8">
        <v>2020.0</v>
      </c>
      <c r="L3480" s="7" t="s">
        <v>30</v>
      </c>
      <c r="M3480" s="3"/>
      <c r="N3480" s="3"/>
      <c r="O3480" s="3"/>
      <c r="P3480" s="3"/>
      <c r="Q3480" s="3"/>
      <c r="R3480" s="3"/>
    </row>
    <row r="3481" ht="15.75" customHeight="1">
      <c r="A3481" s="4" t="s">
        <v>16051</v>
      </c>
      <c r="B3481" s="4" t="s">
        <v>16052</v>
      </c>
      <c r="C3481" s="3"/>
      <c r="D3481" s="3"/>
      <c r="E3481" s="4" t="s">
        <v>16053</v>
      </c>
      <c r="F3481" s="9" t="s">
        <v>16054</v>
      </c>
      <c r="G3481" s="4" t="s">
        <v>260</v>
      </c>
      <c r="H3481" s="4" t="s">
        <v>261</v>
      </c>
      <c r="I3481" s="4" t="s">
        <v>16055</v>
      </c>
      <c r="J3481" s="4" t="s">
        <v>10681</v>
      </c>
      <c r="K3481" s="10">
        <v>2015.0</v>
      </c>
      <c r="L3481" s="3"/>
      <c r="M3481" s="4" t="s">
        <v>263</v>
      </c>
      <c r="N3481" s="3"/>
      <c r="O3481" s="3"/>
      <c r="P3481" s="4" t="s">
        <v>8</v>
      </c>
      <c r="Q3481" s="4" t="s">
        <v>16056</v>
      </c>
      <c r="R3481" s="3"/>
    </row>
    <row r="3482" ht="15.75" customHeight="1">
      <c r="A3482" s="4" t="s">
        <v>16057</v>
      </c>
      <c r="B3482" s="4" t="s">
        <v>16058</v>
      </c>
      <c r="C3482" s="3"/>
      <c r="D3482" s="3"/>
      <c r="E3482" s="4" t="s">
        <v>33</v>
      </c>
      <c r="F3482" s="9" t="str">
        <f>"https://doi.org/"&amp;M3482</f>
        <v>https://doi.org/10.1097/00000539-200101000-00012</v>
      </c>
      <c r="G3482" s="10" t="s">
        <v>48</v>
      </c>
      <c r="H3482" s="10" t="s">
        <v>35</v>
      </c>
      <c r="I3482" s="4" t="s">
        <v>16059</v>
      </c>
      <c r="J3482" s="4" t="s">
        <v>33</v>
      </c>
      <c r="K3482" s="10">
        <v>2001.0</v>
      </c>
      <c r="L3482" s="3" t="s">
        <v>33</v>
      </c>
      <c r="M3482" s="4" t="s">
        <v>16060</v>
      </c>
      <c r="N3482" s="3"/>
      <c r="O3482" s="3"/>
      <c r="P3482" s="3"/>
      <c r="Q3482" s="3"/>
      <c r="R3482" s="3"/>
    </row>
    <row r="3483" ht="15.75" customHeight="1">
      <c r="A3483" s="4" t="s">
        <v>16061</v>
      </c>
      <c r="B3483" s="4" t="s">
        <v>16062</v>
      </c>
      <c r="C3483" s="3"/>
      <c r="D3483" s="3"/>
      <c r="E3483" s="4" t="s">
        <v>33</v>
      </c>
      <c r="F3483" s="3"/>
      <c r="G3483" s="10" t="s">
        <v>48</v>
      </c>
      <c r="H3483" s="10" t="s">
        <v>35</v>
      </c>
      <c r="I3483" s="4" t="s">
        <v>16063</v>
      </c>
      <c r="J3483" s="4" t="s">
        <v>33</v>
      </c>
      <c r="K3483" s="10">
        <v>2006.0</v>
      </c>
      <c r="L3483" s="3" t="s">
        <v>33</v>
      </c>
      <c r="M3483" s="3"/>
      <c r="N3483" s="3"/>
      <c r="O3483" s="3"/>
      <c r="P3483" s="3"/>
      <c r="Q3483" s="3"/>
      <c r="R3483" s="3"/>
    </row>
    <row r="3484" ht="15.75" customHeight="1">
      <c r="A3484" s="6" t="s">
        <v>16064</v>
      </c>
      <c r="B3484" s="6" t="s">
        <v>16065</v>
      </c>
      <c r="C3484" s="6"/>
      <c r="D3484" s="6"/>
      <c r="E3484" s="6" t="s">
        <v>16066</v>
      </c>
      <c r="F3484" s="7" t="s">
        <v>16067</v>
      </c>
      <c r="G3484" s="8" t="s">
        <v>108</v>
      </c>
      <c r="H3484" s="6" t="s">
        <v>27</v>
      </c>
      <c r="I3484" s="6" t="s">
        <v>16068</v>
      </c>
      <c r="J3484" s="3"/>
      <c r="K3484" s="8">
        <v>2018.0</v>
      </c>
      <c r="L3484" s="13" t="s">
        <v>30</v>
      </c>
      <c r="M3484" s="3"/>
      <c r="N3484" s="3"/>
      <c r="O3484" s="6"/>
      <c r="P3484" s="6"/>
      <c r="Q3484" s="6"/>
      <c r="R3484" s="6"/>
    </row>
    <row r="3485" ht="15.75" customHeight="1">
      <c r="A3485" s="4" t="s">
        <v>16069</v>
      </c>
      <c r="B3485" s="4" t="s">
        <v>16070</v>
      </c>
      <c r="C3485" s="3"/>
      <c r="D3485" s="3"/>
      <c r="E3485" s="4" t="s">
        <v>33</v>
      </c>
      <c r="F3485" s="9" t="str">
        <f>"https://doi.org/"&amp;M3485</f>
        <v>https://doi.org/10.1016/j.jep.2020.112768</v>
      </c>
      <c r="G3485" s="10" t="s">
        <v>58</v>
      </c>
      <c r="H3485" s="10" t="s">
        <v>35</v>
      </c>
      <c r="I3485" s="4" t="s">
        <v>16071</v>
      </c>
      <c r="J3485" s="10" t="s">
        <v>33</v>
      </c>
      <c r="K3485" s="10">
        <v>2020.0</v>
      </c>
      <c r="L3485" s="10" t="s">
        <v>33</v>
      </c>
      <c r="M3485" s="4" t="s">
        <v>16072</v>
      </c>
      <c r="N3485" s="3"/>
      <c r="O3485" s="3"/>
      <c r="P3485" s="3"/>
      <c r="Q3485" s="3"/>
      <c r="R3485" s="3"/>
    </row>
    <row r="3486" ht="15.75" customHeight="1">
      <c r="A3486" s="6" t="s">
        <v>16073</v>
      </c>
      <c r="B3486" s="6" t="s">
        <v>16074</v>
      </c>
      <c r="C3486" s="6"/>
      <c r="D3486" s="6"/>
      <c r="E3486" s="6" t="s">
        <v>16075</v>
      </c>
      <c r="F3486" s="7" t="s">
        <v>16076</v>
      </c>
      <c r="G3486" s="8" t="s">
        <v>108</v>
      </c>
      <c r="H3486" s="6" t="s">
        <v>27</v>
      </c>
      <c r="I3486" s="6" t="s">
        <v>16077</v>
      </c>
      <c r="J3486" s="6" t="s">
        <v>377</v>
      </c>
      <c r="K3486" s="8">
        <v>2013.0</v>
      </c>
      <c r="L3486" s="7" t="s">
        <v>30</v>
      </c>
      <c r="M3486" s="3"/>
      <c r="N3486" s="6"/>
      <c r="O3486" s="3"/>
      <c r="P3486" s="6"/>
      <c r="Q3486" s="3"/>
      <c r="R3486" s="3"/>
    </row>
    <row r="3487" ht="15.75" customHeight="1">
      <c r="A3487" s="6" t="s">
        <v>16078</v>
      </c>
      <c r="B3487" s="6" t="s">
        <v>16079</v>
      </c>
      <c r="C3487" s="6"/>
      <c r="D3487" s="6"/>
      <c r="E3487" s="6" t="s">
        <v>16080</v>
      </c>
      <c r="F3487" s="7" t="s">
        <v>16081</v>
      </c>
      <c r="G3487" s="8" t="s">
        <v>48</v>
      </c>
      <c r="H3487" s="6" t="s">
        <v>27</v>
      </c>
      <c r="I3487" s="6" t="s">
        <v>16082</v>
      </c>
      <c r="J3487" s="6" t="s">
        <v>149</v>
      </c>
      <c r="K3487" s="8">
        <v>2015.0</v>
      </c>
      <c r="L3487" s="7" t="s">
        <v>30</v>
      </c>
      <c r="M3487" s="6"/>
      <c r="N3487" s="6"/>
      <c r="O3487" s="6"/>
      <c r="P3487" s="6"/>
      <c r="Q3487" s="14"/>
      <c r="R3487" s="3"/>
    </row>
    <row r="3488" ht="15.75" customHeight="1">
      <c r="A3488" s="6" t="s">
        <v>16083</v>
      </c>
      <c r="B3488" s="6" t="s">
        <v>16084</v>
      </c>
      <c r="C3488" s="6"/>
      <c r="D3488" s="6"/>
      <c r="E3488" s="6" t="s">
        <v>16085</v>
      </c>
      <c r="F3488" s="7" t="s">
        <v>16086</v>
      </c>
      <c r="G3488" s="8" t="s">
        <v>108</v>
      </c>
      <c r="H3488" s="6" t="s">
        <v>27</v>
      </c>
      <c r="I3488" s="6" t="s">
        <v>16087</v>
      </c>
      <c r="J3488" s="6" t="s">
        <v>29</v>
      </c>
      <c r="K3488" s="8">
        <v>2023.0</v>
      </c>
      <c r="L3488" s="7" t="s">
        <v>30</v>
      </c>
      <c r="M3488" s="3"/>
      <c r="N3488" s="3"/>
      <c r="O3488" s="3"/>
      <c r="P3488" s="3"/>
      <c r="Q3488" s="6"/>
      <c r="R3488" s="3"/>
    </row>
    <row r="3489" ht="15.75" customHeight="1">
      <c r="A3489" s="6" t="s">
        <v>16088</v>
      </c>
      <c r="B3489" s="6" t="s">
        <v>16089</v>
      </c>
      <c r="C3489" s="6"/>
      <c r="D3489" s="6"/>
      <c r="E3489" s="6" t="s">
        <v>16090</v>
      </c>
      <c r="F3489" s="7" t="s">
        <v>16091</v>
      </c>
      <c r="G3489" s="8" t="s">
        <v>108</v>
      </c>
      <c r="H3489" s="6" t="s">
        <v>27</v>
      </c>
      <c r="I3489" s="6" t="s">
        <v>16092</v>
      </c>
      <c r="J3489" s="6" t="s">
        <v>341</v>
      </c>
      <c r="K3489" s="8">
        <v>2021.0</v>
      </c>
      <c r="L3489" s="21" t="s">
        <v>30</v>
      </c>
      <c r="M3489" s="6"/>
      <c r="N3489" s="3"/>
      <c r="O3489" s="6"/>
      <c r="P3489" s="6"/>
      <c r="Q3489" s="6"/>
      <c r="R3489" s="6"/>
    </row>
    <row r="3490" ht="15.75" customHeight="1">
      <c r="A3490" s="6" t="s">
        <v>16093</v>
      </c>
      <c r="B3490" s="6" t="s">
        <v>16094</v>
      </c>
      <c r="C3490" s="6"/>
      <c r="D3490" s="6"/>
      <c r="E3490" s="6" t="s">
        <v>16095</v>
      </c>
      <c r="F3490" s="7" t="s">
        <v>16096</v>
      </c>
      <c r="G3490" s="8" t="s">
        <v>108</v>
      </c>
      <c r="H3490" s="6" t="s">
        <v>27</v>
      </c>
      <c r="I3490" s="6" t="s">
        <v>16097</v>
      </c>
      <c r="J3490" s="6" t="s">
        <v>341</v>
      </c>
      <c r="K3490" s="8">
        <v>2016.0</v>
      </c>
      <c r="L3490" s="7" t="s">
        <v>30</v>
      </c>
      <c r="M3490" s="6"/>
      <c r="N3490" s="6"/>
      <c r="O3490" s="6"/>
      <c r="P3490" s="6"/>
      <c r="Q3490" s="6"/>
      <c r="R3490" s="6"/>
    </row>
    <row r="3491" ht="15.75" customHeight="1">
      <c r="A3491" s="6" t="s">
        <v>16098</v>
      </c>
      <c r="B3491" s="6" t="s">
        <v>16099</v>
      </c>
      <c r="C3491" s="6"/>
      <c r="D3491" s="6"/>
      <c r="E3491" s="6" t="s">
        <v>16100</v>
      </c>
      <c r="F3491" s="7" t="s">
        <v>16101</v>
      </c>
      <c r="G3491" s="8" t="s">
        <v>108</v>
      </c>
      <c r="H3491" s="6" t="s">
        <v>27</v>
      </c>
      <c r="I3491" s="6" t="s">
        <v>16102</v>
      </c>
      <c r="J3491" s="6" t="s">
        <v>560</v>
      </c>
      <c r="K3491" s="8">
        <v>2006.0</v>
      </c>
      <c r="L3491" s="7" t="s">
        <v>30</v>
      </c>
      <c r="M3491" s="6"/>
      <c r="N3491" s="3"/>
      <c r="O3491" s="3"/>
      <c r="P3491" s="3"/>
      <c r="Q3491" s="3"/>
      <c r="R3491" s="3"/>
    </row>
    <row r="3492" ht="15.75" customHeight="1">
      <c r="A3492" s="6" t="s">
        <v>16103</v>
      </c>
      <c r="B3492" s="6" t="s">
        <v>16104</v>
      </c>
      <c r="C3492" s="6"/>
      <c r="D3492" s="6"/>
      <c r="E3492" s="6" t="s">
        <v>16105</v>
      </c>
      <c r="F3492" s="7" t="s">
        <v>16106</v>
      </c>
      <c r="G3492" s="8" t="s">
        <v>48</v>
      </c>
      <c r="H3492" s="6" t="s">
        <v>27</v>
      </c>
      <c r="I3492" s="6" t="s">
        <v>16107</v>
      </c>
      <c r="J3492" s="6" t="s">
        <v>149</v>
      </c>
      <c r="K3492" s="8">
        <v>2017.0</v>
      </c>
      <c r="L3492" s="7" t="s">
        <v>30</v>
      </c>
      <c r="M3492" s="6"/>
      <c r="N3492" s="6"/>
      <c r="O3492" s="6"/>
      <c r="P3492" s="6"/>
      <c r="Q3492" s="14"/>
      <c r="R3492" s="3"/>
    </row>
    <row r="3493" ht="15.75" customHeight="1">
      <c r="A3493" s="6" t="s">
        <v>16108</v>
      </c>
      <c r="B3493" s="6" t="s">
        <v>16109</v>
      </c>
      <c r="C3493" s="6"/>
      <c r="D3493" s="6"/>
      <c r="E3493" s="6" t="s">
        <v>16110</v>
      </c>
      <c r="F3493" s="7" t="s">
        <v>16111</v>
      </c>
      <c r="G3493" s="8" t="s">
        <v>108</v>
      </c>
      <c r="H3493" s="6" t="s">
        <v>27</v>
      </c>
      <c r="I3493" s="6" t="s">
        <v>16112</v>
      </c>
      <c r="J3493" s="6" t="s">
        <v>545</v>
      </c>
      <c r="K3493" s="8">
        <v>2016.0</v>
      </c>
      <c r="L3493" s="7" t="s">
        <v>30</v>
      </c>
      <c r="M3493" s="6"/>
      <c r="N3493" s="6"/>
      <c r="O3493" s="6"/>
      <c r="P3493" s="6"/>
      <c r="Q3493" s="6"/>
      <c r="R3493" s="6"/>
    </row>
    <row r="3494" ht="15.75" customHeight="1">
      <c r="A3494" s="4" t="s">
        <v>16113</v>
      </c>
      <c r="B3494" s="4" t="s">
        <v>16114</v>
      </c>
      <c r="C3494" s="4" t="s">
        <v>16115</v>
      </c>
      <c r="D3494" s="4" t="s">
        <v>16116</v>
      </c>
      <c r="E3494" s="4" t="s">
        <v>16117</v>
      </c>
      <c r="F3494" s="5" t="str">
        <f>HYPERLINK("http://dx.doi.org/10.1177/0962280219877520","http://dx.doi.org/10.1177/0962280219877520")</f>
        <v>http://dx.doi.org/10.1177/0962280219877520</v>
      </c>
      <c r="G3494" s="3"/>
      <c r="H3494" s="3"/>
      <c r="I3494" s="3"/>
      <c r="J3494" s="3"/>
      <c r="K3494" s="3"/>
      <c r="L3494" s="3"/>
      <c r="M3494" s="3"/>
      <c r="N3494" s="3"/>
      <c r="O3494" s="3"/>
      <c r="P3494" s="3"/>
      <c r="Q3494" s="3"/>
      <c r="R3494" s="3"/>
    </row>
    <row r="3495" ht="15.75" customHeight="1">
      <c r="A3495" s="6" t="s">
        <v>16118</v>
      </c>
      <c r="B3495" s="6" t="s">
        <v>16119</v>
      </c>
      <c r="C3495" s="6"/>
      <c r="D3495" s="6"/>
      <c r="E3495" s="6" t="s">
        <v>16120</v>
      </c>
      <c r="F3495" s="7" t="s">
        <v>16121</v>
      </c>
      <c r="G3495" s="8" t="s">
        <v>108</v>
      </c>
      <c r="H3495" s="6" t="s">
        <v>27</v>
      </c>
      <c r="I3495" s="6" t="s">
        <v>16122</v>
      </c>
      <c r="J3495" s="6" t="s">
        <v>149</v>
      </c>
      <c r="K3495" s="8">
        <v>2021.0</v>
      </c>
      <c r="L3495" s="13" t="s">
        <v>30</v>
      </c>
      <c r="M3495" s="3"/>
      <c r="N3495" s="3"/>
      <c r="O3495" s="3"/>
      <c r="P3495" s="3"/>
      <c r="Q3495" s="3"/>
      <c r="R3495" s="3"/>
    </row>
    <row r="3496" ht="15.75" customHeight="1">
      <c r="A3496" s="6" t="s">
        <v>16123</v>
      </c>
      <c r="B3496" s="6" t="s">
        <v>16124</v>
      </c>
      <c r="C3496" s="6"/>
      <c r="D3496" s="6"/>
      <c r="E3496" s="6" t="s">
        <v>16125</v>
      </c>
      <c r="F3496" s="7" t="s">
        <v>16126</v>
      </c>
      <c r="G3496" s="8" t="s">
        <v>108</v>
      </c>
      <c r="H3496" s="6" t="s">
        <v>27</v>
      </c>
      <c r="I3496" s="6" t="s">
        <v>16127</v>
      </c>
      <c r="J3496" s="6" t="s">
        <v>341</v>
      </c>
      <c r="K3496" s="8">
        <v>2002.0</v>
      </c>
      <c r="L3496" s="7" t="s">
        <v>30</v>
      </c>
      <c r="M3496" s="3"/>
      <c r="N3496" s="3"/>
      <c r="O3496" s="3"/>
      <c r="P3496" s="3"/>
      <c r="Q3496" s="3"/>
      <c r="R3496" s="3"/>
    </row>
    <row r="3497" ht="15.75" customHeight="1">
      <c r="A3497" s="6" t="s">
        <v>16128</v>
      </c>
      <c r="B3497" s="6" t="s">
        <v>16129</v>
      </c>
      <c r="C3497" s="6"/>
      <c r="D3497" s="6"/>
      <c r="E3497" s="6" t="s">
        <v>16130</v>
      </c>
      <c r="F3497" s="7" t="s">
        <v>16131</v>
      </c>
      <c r="G3497" s="8" t="s">
        <v>108</v>
      </c>
      <c r="H3497" s="6" t="s">
        <v>27</v>
      </c>
      <c r="I3497" s="6" t="s">
        <v>16132</v>
      </c>
      <c r="J3497" s="6" t="s">
        <v>29</v>
      </c>
      <c r="K3497" s="8">
        <v>2021.0</v>
      </c>
      <c r="L3497" s="13" t="s">
        <v>30</v>
      </c>
      <c r="M3497" s="6"/>
      <c r="N3497" s="3"/>
      <c r="O3497" s="6"/>
      <c r="P3497" s="6"/>
      <c r="Q3497" s="3"/>
      <c r="R3497" s="6"/>
    </row>
    <row r="3498" ht="15.75" customHeight="1">
      <c r="A3498" s="4" t="s">
        <v>16133</v>
      </c>
      <c r="B3498" s="4" t="s">
        <v>16134</v>
      </c>
      <c r="C3498" s="3"/>
      <c r="D3498" s="3"/>
      <c r="E3498" s="4" t="s">
        <v>33</v>
      </c>
      <c r="F3498" s="9" t="str">
        <f>"https://doi.org/"&amp;M3498</f>
        <v>https://doi.org/10.1097/ADM.0000000000000229</v>
      </c>
      <c r="G3498" s="10" t="s">
        <v>58</v>
      </c>
      <c r="H3498" s="10" t="s">
        <v>35</v>
      </c>
      <c r="I3498" s="4" t="s">
        <v>16135</v>
      </c>
      <c r="J3498" s="10" t="s">
        <v>33</v>
      </c>
      <c r="K3498" s="10">
        <v>2016.0</v>
      </c>
      <c r="L3498" s="10" t="s">
        <v>33</v>
      </c>
      <c r="M3498" s="4" t="s">
        <v>16136</v>
      </c>
      <c r="N3498" s="4" t="s">
        <v>16137</v>
      </c>
      <c r="O3498" s="3"/>
      <c r="P3498" s="3"/>
      <c r="Q3498" s="3"/>
      <c r="R3498" s="3"/>
    </row>
    <row r="3499" ht="15.75" customHeight="1">
      <c r="A3499" s="6" t="s">
        <v>16138</v>
      </c>
      <c r="B3499" s="6" t="s">
        <v>16139</v>
      </c>
      <c r="C3499" s="6"/>
      <c r="D3499" s="6"/>
      <c r="E3499" s="6" t="s">
        <v>16140</v>
      </c>
      <c r="F3499" s="3"/>
      <c r="G3499" s="8" t="s">
        <v>41</v>
      </c>
      <c r="H3499" s="6" t="s">
        <v>27</v>
      </c>
      <c r="I3499" s="6" t="s">
        <v>16141</v>
      </c>
      <c r="J3499" s="3"/>
      <c r="K3499" s="8">
        <v>1975.0</v>
      </c>
      <c r="L3499" s="7" t="s">
        <v>30</v>
      </c>
      <c r="M3499" s="6"/>
      <c r="N3499" s="3"/>
      <c r="O3499" s="3"/>
      <c r="P3499" s="3"/>
      <c r="Q3499" s="3"/>
      <c r="R3499" s="3"/>
    </row>
    <row r="3500" ht="15.75" customHeight="1">
      <c r="A3500" s="4" t="s">
        <v>16142</v>
      </c>
      <c r="B3500" s="4" t="s">
        <v>16143</v>
      </c>
      <c r="C3500" s="4" t="s">
        <v>16144</v>
      </c>
      <c r="D3500" s="4" t="s">
        <v>16145</v>
      </c>
      <c r="E3500" s="4" t="s">
        <v>16146</v>
      </c>
      <c r="F3500" s="5" t="str">
        <f>HYPERLINK("http://dx.doi.org/10.1177/1090198120914250","http://dx.doi.org/10.1177/1090198120914250")</f>
        <v>http://dx.doi.org/10.1177/1090198120914250</v>
      </c>
      <c r="G3500" s="3"/>
      <c r="H3500" s="3"/>
      <c r="I3500" s="3"/>
      <c r="J3500" s="3"/>
      <c r="K3500" s="3"/>
      <c r="L3500" s="3"/>
      <c r="M3500" s="3"/>
      <c r="N3500" s="3"/>
      <c r="O3500" s="3"/>
      <c r="P3500" s="3"/>
      <c r="Q3500" s="3"/>
      <c r="R3500" s="3"/>
    </row>
    <row r="3501" ht="15.75" customHeight="1">
      <c r="A3501" s="4" t="s">
        <v>16147</v>
      </c>
      <c r="B3501" s="4" t="s">
        <v>16148</v>
      </c>
      <c r="C3501" s="3"/>
      <c r="D3501" s="3"/>
      <c r="E3501" s="4" t="s">
        <v>16149</v>
      </c>
      <c r="F3501" s="9" t="s">
        <v>16150</v>
      </c>
      <c r="G3501" s="4" t="s">
        <v>41</v>
      </c>
      <c r="H3501" s="4" t="s">
        <v>261</v>
      </c>
      <c r="I3501" s="4" t="s">
        <v>3755</v>
      </c>
      <c r="J3501" s="4" t="s">
        <v>149</v>
      </c>
      <c r="K3501" s="10">
        <v>2005.0</v>
      </c>
      <c r="L3501" s="3"/>
      <c r="M3501" s="4" t="s">
        <v>263</v>
      </c>
      <c r="N3501" s="3"/>
      <c r="O3501" s="3"/>
      <c r="P3501" s="4" t="s">
        <v>8</v>
      </c>
      <c r="Q3501" s="18" t="s">
        <v>264</v>
      </c>
      <c r="R3501" s="3"/>
    </row>
    <row r="3502" ht="15.75" customHeight="1">
      <c r="A3502" s="4" t="s">
        <v>16151</v>
      </c>
      <c r="B3502" s="4" t="s">
        <v>16152</v>
      </c>
      <c r="C3502" s="3"/>
      <c r="D3502" s="3"/>
      <c r="E3502" s="4" t="s">
        <v>33</v>
      </c>
      <c r="F3502" s="9" t="str">
        <f t="shared" ref="F3502:F3503" si="30">"https://doi.org/"&amp;M3502</f>
        <v>https://doi.org/10.1159/000508304</v>
      </c>
      <c r="G3502" s="10" t="s">
        <v>83</v>
      </c>
      <c r="H3502" s="10" t="s">
        <v>35</v>
      </c>
      <c r="I3502" s="4" t="s">
        <v>16153</v>
      </c>
      <c r="J3502" s="10" t="s">
        <v>33</v>
      </c>
      <c r="K3502" s="10">
        <v>2020.0</v>
      </c>
      <c r="L3502" s="3"/>
      <c r="M3502" s="4" t="s">
        <v>16154</v>
      </c>
      <c r="N3502" s="3"/>
      <c r="O3502" s="3"/>
      <c r="P3502" s="3"/>
      <c r="Q3502" s="3"/>
      <c r="R3502" s="3"/>
    </row>
    <row r="3503" ht="15.75" customHeight="1">
      <c r="A3503" s="4" t="s">
        <v>16155</v>
      </c>
      <c r="B3503" s="4" t="s">
        <v>16156</v>
      </c>
      <c r="C3503" s="3"/>
      <c r="D3503" s="3"/>
      <c r="E3503" s="4" t="s">
        <v>33</v>
      </c>
      <c r="F3503" s="9" t="str">
        <f t="shared" si="30"/>
        <v>https://doi.org/10.1081/ja-120028492</v>
      </c>
      <c r="G3503" s="10" t="s">
        <v>83</v>
      </c>
      <c r="H3503" s="10" t="s">
        <v>35</v>
      </c>
      <c r="I3503" s="4" t="s">
        <v>3557</v>
      </c>
      <c r="J3503" s="10" t="s">
        <v>33</v>
      </c>
      <c r="K3503" s="10">
        <v>2004.0</v>
      </c>
      <c r="L3503" s="3"/>
      <c r="M3503" s="4" t="s">
        <v>16157</v>
      </c>
      <c r="N3503" s="3"/>
      <c r="O3503" s="3"/>
      <c r="P3503" s="3"/>
      <c r="Q3503" s="3"/>
      <c r="R3503" s="3"/>
    </row>
    <row r="3504" ht="15.75" customHeight="1">
      <c r="A3504" s="6" t="s">
        <v>16158</v>
      </c>
      <c r="B3504" s="6" t="s">
        <v>16159</v>
      </c>
      <c r="C3504" s="6"/>
      <c r="D3504" s="6"/>
      <c r="E3504" s="6" t="s">
        <v>16160</v>
      </c>
      <c r="F3504" s="7" t="s">
        <v>16161</v>
      </c>
      <c r="G3504" s="8" t="s">
        <v>108</v>
      </c>
      <c r="H3504" s="6" t="s">
        <v>27</v>
      </c>
      <c r="I3504" s="6" t="s">
        <v>16162</v>
      </c>
      <c r="J3504" s="6" t="s">
        <v>29</v>
      </c>
      <c r="K3504" s="8">
        <v>2014.0</v>
      </c>
      <c r="L3504" s="7" t="s">
        <v>30</v>
      </c>
      <c r="M3504" s="6"/>
      <c r="N3504" s="6"/>
      <c r="O3504" s="3"/>
      <c r="P3504" s="6"/>
      <c r="Q3504" s="3"/>
      <c r="R3504" s="3"/>
    </row>
    <row r="3505" ht="15.75" customHeight="1">
      <c r="A3505" s="6" t="s">
        <v>16163</v>
      </c>
      <c r="B3505" s="6" t="s">
        <v>16164</v>
      </c>
      <c r="C3505" s="6"/>
      <c r="D3505" s="6"/>
      <c r="E3505" s="6" t="s">
        <v>16165</v>
      </c>
      <c r="F3505" s="7" t="s">
        <v>16166</v>
      </c>
      <c r="G3505" s="8" t="s">
        <v>108</v>
      </c>
      <c r="H3505" s="6" t="s">
        <v>27</v>
      </c>
      <c r="I3505" s="6" t="s">
        <v>16167</v>
      </c>
      <c r="J3505" s="3"/>
      <c r="K3505" s="8">
        <v>2022.0</v>
      </c>
      <c r="L3505" s="21" t="s">
        <v>30</v>
      </c>
      <c r="M3505" s="6"/>
      <c r="N3505" s="6"/>
      <c r="O3505" s="6"/>
      <c r="P3505" s="6"/>
      <c r="Q3505" s="6"/>
      <c r="R3505" s="3"/>
    </row>
    <row r="3506" ht="15.75" customHeight="1">
      <c r="A3506" s="6" t="s">
        <v>16168</v>
      </c>
      <c r="B3506" s="6" t="s">
        <v>16169</v>
      </c>
      <c r="C3506" s="6"/>
      <c r="D3506" s="6"/>
      <c r="E3506" s="6" t="s">
        <v>16170</v>
      </c>
      <c r="F3506" s="7" t="s">
        <v>16171</v>
      </c>
      <c r="G3506" s="8" t="s">
        <v>41</v>
      </c>
      <c r="H3506" s="6" t="s">
        <v>27</v>
      </c>
      <c r="I3506" s="6" t="s">
        <v>16172</v>
      </c>
      <c r="J3506" s="6" t="s">
        <v>231</v>
      </c>
      <c r="K3506" s="8">
        <v>2015.0</v>
      </c>
      <c r="L3506" s="7" t="s">
        <v>30</v>
      </c>
      <c r="M3506" s="3"/>
      <c r="N3506" s="3"/>
      <c r="O3506" s="3"/>
      <c r="P3506" s="3"/>
      <c r="Q3506" s="3"/>
      <c r="R3506" s="6"/>
    </row>
    <row r="3507" ht="15.75" customHeight="1">
      <c r="A3507" s="6" t="s">
        <v>1828</v>
      </c>
      <c r="B3507" s="6" t="s">
        <v>16169</v>
      </c>
      <c r="C3507" s="6"/>
      <c r="D3507" s="6"/>
      <c r="E3507" s="6" t="s">
        <v>16170</v>
      </c>
      <c r="F3507" s="7" t="s">
        <v>16171</v>
      </c>
      <c r="G3507" s="8" t="s">
        <v>108</v>
      </c>
      <c r="H3507" s="6" t="s">
        <v>27</v>
      </c>
      <c r="I3507" s="6" t="s">
        <v>16172</v>
      </c>
      <c r="J3507" s="6" t="s">
        <v>231</v>
      </c>
      <c r="K3507" s="8">
        <v>2015.0</v>
      </c>
      <c r="L3507" s="7" t="s">
        <v>30</v>
      </c>
      <c r="M3507" s="6"/>
      <c r="N3507" s="6"/>
      <c r="O3507" s="6"/>
      <c r="P3507" s="6"/>
      <c r="Q3507" s="3"/>
      <c r="R3507" s="3"/>
    </row>
    <row r="3508" ht="15.75" customHeight="1">
      <c r="A3508" s="6" t="s">
        <v>16173</v>
      </c>
      <c r="B3508" s="6" t="s">
        <v>16174</v>
      </c>
      <c r="C3508" s="6"/>
      <c r="D3508" s="6"/>
      <c r="E3508" s="6" t="s">
        <v>16175</v>
      </c>
      <c r="F3508" s="3"/>
      <c r="G3508" s="8" t="s">
        <v>108</v>
      </c>
      <c r="H3508" s="6" t="s">
        <v>27</v>
      </c>
      <c r="I3508" s="6" t="s">
        <v>16176</v>
      </c>
      <c r="J3508" s="6" t="s">
        <v>149</v>
      </c>
      <c r="K3508" s="8">
        <v>2016.0</v>
      </c>
      <c r="L3508" s="7" t="s">
        <v>30</v>
      </c>
      <c r="M3508" s="3"/>
      <c r="N3508" s="3"/>
      <c r="O3508" s="3"/>
      <c r="P3508" s="3"/>
      <c r="Q3508" s="3"/>
      <c r="R3508" s="6"/>
    </row>
    <row r="3509" ht="15.75" customHeight="1">
      <c r="A3509" s="6" t="s">
        <v>16177</v>
      </c>
      <c r="B3509" s="6" t="s">
        <v>16178</v>
      </c>
      <c r="C3509" s="6"/>
      <c r="D3509" s="6"/>
      <c r="E3509" s="6" t="s">
        <v>16179</v>
      </c>
      <c r="F3509" s="7" t="s">
        <v>16180</v>
      </c>
      <c r="G3509" s="8" t="s">
        <v>108</v>
      </c>
      <c r="H3509" s="6" t="s">
        <v>27</v>
      </c>
      <c r="I3509" s="6" t="s">
        <v>16181</v>
      </c>
      <c r="J3509" s="6" t="s">
        <v>29</v>
      </c>
      <c r="K3509" s="8">
        <v>1997.0</v>
      </c>
      <c r="L3509" s="27" t="s">
        <v>30</v>
      </c>
      <c r="M3509" s="3"/>
      <c r="N3509" s="3"/>
      <c r="O3509" s="3"/>
      <c r="P3509" s="3"/>
      <c r="Q3509" s="3"/>
      <c r="R3509" s="3"/>
    </row>
    <row r="3510" ht="15.75" customHeight="1">
      <c r="A3510" s="6" t="s">
        <v>16182</v>
      </c>
      <c r="B3510" s="6" t="s">
        <v>16183</v>
      </c>
      <c r="C3510" s="6"/>
      <c r="D3510" s="6"/>
      <c r="E3510" s="6" t="s">
        <v>16184</v>
      </c>
      <c r="F3510" s="7" t="s">
        <v>16185</v>
      </c>
      <c r="G3510" s="8" t="s">
        <v>108</v>
      </c>
      <c r="H3510" s="6" t="s">
        <v>27</v>
      </c>
      <c r="I3510" s="6" t="s">
        <v>16186</v>
      </c>
      <c r="J3510" s="6" t="s">
        <v>149</v>
      </c>
      <c r="K3510" s="8">
        <v>2021.0</v>
      </c>
      <c r="L3510" s="13" t="s">
        <v>30</v>
      </c>
      <c r="M3510" s="3"/>
      <c r="N3510" s="3"/>
      <c r="O3510" s="3"/>
      <c r="P3510" s="3"/>
      <c r="Q3510" s="3"/>
      <c r="R3510" s="3"/>
    </row>
    <row r="3511" ht="15.75" customHeight="1">
      <c r="A3511" s="6" t="s">
        <v>16187</v>
      </c>
      <c r="B3511" s="6" t="s">
        <v>16188</v>
      </c>
      <c r="C3511" s="6"/>
      <c r="D3511" s="6"/>
      <c r="E3511" s="6" t="s">
        <v>16189</v>
      </c>
      <c r="F3511" s="7" t="s">
        <v>16190</v>
      </c>
      <c r="G3511" s="8" t="s">
        <v>48</v>
      </c>
      <c r="H3511" s="6" t="s">
        <v>27</v>
      </c>
      <c r="I3511" s="6" t="s">
        <v>16191</v>
      </c>
      <c r="J3511" s="6"/>
      <c r="K3511" s="8">
        <v>2014.0</v>
      </c>
      <c r="L3511" s="7" t="s">
        <v>30</v>
      </c>
      <c r="M3511" s="6"/>
      <c r="N3511" s="6"/>
      <c r="O3511" s="6"/>
      <c r="P3511" s="6"/>
      <c r="Q3511" s="6"/>
      <c r="R3511" s="6"/>
    </row>
    <row r="3512" ht="15.75" customHeight="1">
      <c r="A3512" s="6" t="s">
        <v>16192</v>
      </c>
      <c r="B3512" s="6" t="s">
        <v>16193</v>
      </c>
      <c r="C3512" s="6"/>
      <c r="D3512" s="6"/>
      <c r="E3512" s="6" t="s">
        <v>16194</v>
      </c>
      <c r="F3512" s="7" t="s">
        <v>16195</v>
      </c>
      <c r="G3512" s="8" t="s">
        <v>48</v>
      </c>
      <c r="H3512" s="6" t="s">
        <v>27</v>
      </c>
      <c r="I3512" s="6" t="s">
        <v>16196</v>
      </c>
      <c r="J3512" s="3"/>
      <c r="K3512" s="8">
        <v>2007.0</v>
      </c>
      <c r="L3512" s="7" t="s">
        <v>30</v>
      </c>
      <c r="M3512" s="3"/>
      <c r="N3512" s="6"/>
      <c r="O3512" s="6"/>
      <c r="P3512" s="6"/>
      <c r="Q3512" s="6"/>
      <c r="R3512" s="6"/>
    </row>
    <row r="3513" ht="15.75" customHeight="1">
      <c r="A3513" s="6" t="s">
        <v>16197</v>
      </c>
      <c r="B3513" s="6" t="s">
        <v>16198</v>
      </c>
      <c r="C3513" s="6"/>
      <c r="D3513" s="6"/>
      <c r="E3513" s="6" t="s">
        <v>16199</v>
      </c>
      <c r="F3513" s="7" t="s">
        <v>16200</v>
      </c>
      <c r="G3513" s="8" t="s">
        <v>48</v>
      </c>
      <c r="H3513" s="6" t="s">
        <v>27</v>
      </c>
      <c r="I3513" s="6" t="s">
        <v>16201</v>
      </c>
      <c r="J3513" s="3"/>
      <c r="K3513" s="8">
        <v>2008.0</v>
      </c>
      <c r="L3513" s="7" t="s">
        <v>30</v>
      </c>
      <c r="M3513" s="3"/>
      <c r="N3513" s="6"/>
      <c r="O3513" s="6"/>
      <c r="P3513" s="6"/>
      <c r="Q3513" s="6"/>
      <c r="R3513" s="6"/>
    </row>
    <row r="3514" ht="15.75" customHeight="1">
      <c r="A3514" s="6" t="s">
        <v>16202</v>
      </c>
      <c r="B3514" s="6" t="s">
        <v>16203</v>
      </c>
      <c r="C3514" s="6"/>
      <c r="D3514" s="6"/>
      <c r="E3514" s="6" t="s">
        <v>16204</v>
      </c>
      <c r="F3514" s="7" t="s">
        <v>16205</v>
      </c>
      <c r="G3514" s="8" t="s">
        <v>48</v>
      </c>
      <c r="H3514" s="6" t="s">
        <v>27</v>
      </c>
      <c r="I3514" s="6" t="s">
        <v>16206</v>
      </c>
      <c r="J3514" s="3"/>
      <c r="K3514" s="8">
        <v>2003.0</v>
      </c>
      <c r="L3514" s="7" t="s">
        <v>30</v>
      </c>
      <c r="M3514" s="3"/>
      <c r="N3514" s="6"/>
      <c r="O3514" s="6"/>
      <c r="P3514" s="6"/>
      <c r="Q3514" s="6"/>
      <c r="R3514" s="6"/>
    </row>
    <row r="3515" ht="15.75" customHeight="1">
      <c r="A3515" s="4" t="s">
        <v>16207</v>
      </c>
      <c r="B3515" s="4" t="s">
        <v>16208</v>
      </c>
      <c r="C3515" s="3"/>
      <c r="D3515" s="3"/>
      <c r="E3515" s="4" t="s">
        <v>33</v>
      </c>
      <c r="F3515" s="9" t="str">
        <f>"https://doi.org/"&amp;M3515</f>
        <v>https://doi.org/10.1186/s13063-017-2197-8</v>
      </c>
      <c r="G3515" s="10" t="s">
        <v>48</v>
      </c>
      <c r="H3515" s="10" t="s">
        <v>35</v>
      </c>
      <c r="I3515" s="4" t="s">
        <v>16209</v>
      </c>
      <c r="J3515" s="4" t="s">
        <v>33</v>
      </c>
      <c r="K3515" s="10">
        <v>2017.0</v>
      </c>
      <c r="L3515" s="3" t="s">
        <v>33</v>
      </c>
      <c r="M3515" s="4" t="s">
        <v>16210</v>
      </c>
      <c r="N3515" s="3"/>
      <c r="O3515" s="3"/>
      <c r="P3515" s="3"/>
      <c r="Q3515" s="3"/>
      <c r="R3515" s="3"/>
    </row>
    <row r="3516" ht="15.75" customHeight="1">
      <c r="A3516" s="6" t="s">
        <v>16211</v>
      </c>
      <c r="B3516" s="6" t="s">
        <v>16212</v>
      </c>
      <c r="C3516" s="6"/>
      <c r="D3516" s="6"/>
      <c r="E3516" s="6" t="s">
        <v>16213</v>
      </c>
      <c r="F3516" s="7" t="s">
        <v>16214</v>
      </c>
      <c r="G3516" s="8" t="s">
        <v>48</v>
      </c>
      <c r="H3516" s="6" t="s">
        <v>27</v>
      </c>
      <c r="I3516" s="6" t="s">
        <v>16215</v>
      </c>
      <c r="J3516" s="6" t="s">
        <v>341</v>
      </c>
      <c r="K3516" s="8">
        <v>2022.0</v>
      </c>
      <c r="L3516" s="7" t="s">
        <v>30</v>
      </c>
      <c r="M3516" s="6"/>
      <c r="N3516" s="6"/>
      <c r="O3516" s="6"/>
      <c r="P3516" s="6"/>
      <c r="Q3516" s="6"/>
      <c r="R3516" s="3"/>
    </row>
    <row r="3517" ht="15.75" customHeight="1">
      <c r="A3517" s="6" t="s">
        <v>16216</v>
      </c>
      <c r="B3517" s="6" t="s">
        <v>16217</v>
      </c>
      <c r="C3517" s="6"/>
      <c r="D3517" s="6"/>
      <c r="E3517" s="6" t="s">
        <v>16218</v>
      </c>
      <c r="F3517" s="7" t="s">
        <v>16219</v>
      </c>
      <c r="G3517" s="8" t="s">
        <v>108</v>
      </c>
      <c r="H3517" s="6" t="s">
        <v>27</v>
      </c>
      <c r="I3517" s="6" t="s">
        <v>16220</v>
      </c>
      <c r="J3517" s="6"/>
      <c r="K3517" s="8">
        <v>2009.0</v>
      </c>
      <c r="L3517" s="7" t="s">
        <v>30</v>
      </c>
      <c r="M3517" s="3"/>
      <c r="N3517" s="6"/>
      <c r="O3517" s="3"/>
      <c r="P3517" s="3"/>
      <c r="Q3517" s="3"/>
      <c r="R3517" s="3"/>
    </row>
    <row r="3518" ht="15.75" customHeight="1">
      <c r="A3518" s="6" t="s">
        <v>8146</v>
      </c>
      <c r="B3518" s="6" t="s">
        <v>16221</v>
      </c>
      <c r="C3518" s="6"/>
      <c r="D3518" s="6"/>
      <c r="E3518" s="6" t="s">
        <v>16222</v>
      </c>
      <c r="F3518" s="7" t="s">
        <v>16223</v>
      </c>
      <c r="G3518" s="8" t="s">
        <v>41</v>
      </c>
      <c r="H3518" s="6" t="s">
        <v>27</v>
      </c>
      <c r="I3518" s="6" t="s">
        <v>16224</v>
      </c>
      <c r="J3518" s="6" t="s">
        <v>341</v>
      </c>
      <c r="K3518" s="8">
        <v>2020.0</v>
      </c>
      <c r="L3518" s="7" t="s">
        <v>30</v>
      </c>
      <c r="M3518" s="6"/>
      <c r="N3518" s="3"/>
      <c r="O3518" s="3"/>
      <c r="P3518" s="3"/>
      <c r="Q3518" s="3"/>
      <c r="R3518" s="6"/>
    </row>
    <row r="3519" ht="15.75" customHeight="1">
      <c r="A3519" s="6" t="s">
        <v>16225</v>
      </c>
      <c r="B3519" s="6" t="s">
        <v>16226</v>
      </c>
      <c r="C3519" s="6"/>
      <c r="D3519" s="6"/>
      <c r="E3519" s="6" t="s">
        <v>16227</v>
      </c>
      <c r="F3519" s="7" t="s">
        <v>16228</v>
      </c>
      <c r="G3519" s="8" t="s">
        <v>48</v>
      </c>
      <c r="H3519" s="6" t="s">
        <v>27</v>
      </c>
      <c r="I3519" s="6" t="s">
        <v>16229</v>
      </c>
      <c r="J3519" s="6" t="s">
        <v>560</v>
      </c>
      <c r="K3519" s="8">
        <v>2023.0</v>
      </c>
      <c r="L3519" s="7" t="s">
        <v>30</v>
      </c>
      <c r="M3519" s="6"/>
      <c r="N3519" s="6"/>
      <c r="O3519" s="6"/>
      <c r="P3519" s="6"/>
      <c r="Q3519" s="3"/>
      <c r="R3519" s="3"/>
    </row>
    <row r="3520" ht="15.75" customHeight="1">
      <c r="A3520" s="4" t="s">
        <v>16230</v>
      </c>
      <c r="B3520" s="4" t="s">
        <v>16231</v>
      </c>
      <c r="C3520" s="3"/>
      <c r="D3520" s="3"/>
      <c r="E3520" s="4" t="s">
        <v>16232</v>
      </c>
      <c r="F3520" s="3"/>
      <c r="G3520" s="4" t="s">
        <v>41</v>
      </c>
      <c r="H3520" s="4" t="s">
        <v>261</v>
      </c>
      <c r="I3520" s="4" t="s">
        <v>16233</v>
      </c>
      <c r="J3520" s="4" t="s">
        <v>295</v>
      </c>
      <c r="K3520" s="10">
        <v>2006.0</v>
      </c>
      <c r="L3520" s="3"/>
      <c r="M3520" s="4" t="s">
        <v>263</v>
      </c>
      <c r="N3520" s="3"/>
      <c r="O3520" s="3"/>
      <c r="P3520" s="4" t="s">
        <v>8</v>
      </c>
      <c r="Q3520" s="18" t="s">
        <v>16234</v>
      </c>
      <c r="R3520" s="3"/>
    </row>
    <row r="3521" ht="15.75" customHeight="1">
      <c r="A3521" s="6" t="s">
        <v>16235</v>
      </c>
      <c r="B3521" s="6" t="s">
        <v>16236</v>
      </c>
      <c r="C3521" s="6"/>
      <c r="D3521" s="6"/>
      <c r="E3521" s="6" t="s">
        <v>16237</v>
      </c>
      <c r="F3521" s="7" t="s">
        <v>16238</v>
      </c>
      <c r="G3521" s="8" t="s">
        <v>108</v>
      </c>
      <c r="H3521" s="6" t="s">
        <v>27</v>
      </c>
      <c r="I3521" s="6" t="s">
        <v>16239</v>
      </c>
      <c r="J3521" s="6" t="s">
        <v>341</v>
      </c>
      <c r="K3521" s="8">
        <v>2017.0</v>
      </c>
      <c r="L3521" s="7" t="s">
        <v>30</v>
      </c>
      <c r="M3521" s="3"/>
      <c r="N3521" s="3"/>
      <c r="O3521" s="6"/>
      <c r="P3521" s="6"/>
      <c r="Q3521" s="6"/>
      <c r="R3521" s="6"/>
    </row>
    <row r="3522" ht="15.75" customHeight="1">
      <c r="A3522" s="4" t="s">
        <v>16240</v>
      </c>
      <c r="B3522" s="4" t="s">
        <v>16241</v>
      </c>
      <c r="C3522" s="3"/>
      <c r="D3522" s="3"/>
      <c r="E3522" s="4" t="s">
        <v>16242</v>
      </c>
      <c r="F3522" s="9" t="s">
        <v>16243</v>
      </c>
      <c r="G3522" s="4" t="s">
        <v>41</v>
      </c>
      <c r="H3522" s="4" t="s">
        <v>261</v>
      </c>
      <c r="I3522" s="4" t="s">
        <v>987</v>
      </c>
      <c r="J3522" s="4" t="s">
        <v>488</v>
      </c>
      <c r="K3522" s="10">
        <v>2016.0</v>
      </c>
      <c r="L3522" s="3"/>
      <c r="M3522" s="4" t="s">
        <v>263</v>
      </c>
      <c r="N3522" s="3"/>
      <c r="O3522" s="3"/>
      <c r="P3522" s="4" t="s">
        <v>8</v>
      </c>
      <c r="Q3522" s="18" t="s">
        <v>489</v>
      </c>
      <c r="R3522" s="3"/>
    </row>
    <row r="3523" ht="15.75" customHeight="1">
      <c r="A3523" s="4" t="s">
        <v>16244</v>
      </c>
      <c r="B3523" s="4" t="s">
        <v>16245</v>
      </c>
      <c r="C3523" s="4" t="s">
        <v>16246</v>
      </c>
      <c r="D3523" s="4" t="s">
        <v>16247</v>
      </c>
      <c r="E3523" s="4" t="s">
        <v>16248</v>
      </c>
      <c r="F3523" s="5" t="str">
        <f>HYPERLINK("http://dx.doi.org/10.1177/00221678221099680","http://dx.doi.org/10.1177/00221678221099680")</f>
        <v>http://dx.doi.org/10.1177/00221678221099680</v>
      </c>
      <c r="G3523" s="3"/>
      <c r="H3523" s="3"/>
      <c r="I3523" s="3"/>
      <c r="J3523" s="3"/>
      <c r="K3523" s="3"/>
      <c r="L3523" s="3"/>
      <c r="M3523" s="3"/>
      <c r="N3523" s="3"/>
      <c r="O3523" s="3"/>
      <c r="P3523" s="3"/>
      <c r="Q3523" s="3"/>
      <c r="R3523" s="3"/>
    </row>
    <row r="3524" ht="15.75" customHeight="1">
      <c r="A3524" s="4" t="s">
        <v>16249</v>
      </c>
      <c r="B3524" s="4" t="s">
        <v>16250</v>
      </c>
      <c r="C3524" s="3"/>
      <c r="D3524" s="3"/>
      <c r="E3524" s="4" t="s">
        <v>16251</v>
      </c>
      <c r="F3524" s="3"/>
      <c r="G3524" s="4" t="s">
        <v>41</v>
      </c>
      <c r="H3524" s="4" t="s">
        <v>261</v>
      </c>
      <c r="I3524" s="3"/>
      <c r="J3524" s="4" t="s">
        <v>295</v>
      </c>
      <c r="K3524" s="10">
        <v>2011.0</v>
      </c>
      <c r="L3524" s="3"/>
      <c r="M3524" s="4" t="s">
        <v>586</v>
      </c>
      <c r="N3524" s="3"/>
      <c r="O3524" s="3"/>
      <c r="P3524" s="4" t="s">
        <v>587</v>
      </c>
      <c r="Q3524" s="18" t="s">
        <v>588</v>
      </c>
      <c r="R3524" s="3"/>
    </row>
    <row r="3525" ht="15.75" customHeight="1">
      <c r="A3525" s="4" t="s">
        <v>16252</v>
      </c>
      <c r="B3525" s="4" t="s">
        <v>16253</v>
      </c>
      <c r="C3525" s="3"/>
      <c r="D3525" s="3"/>
      <c r="E3525" s="4" t="s">
        <v>16254</v>
      </c>
      <c r="F3525" s="9" t="s">
        <v>16255</v>
      </c>
      <c r="G3525" s="4" t="s">
        <v>260</v>
      </c>
      <c r="H3525" s="4" t="s">
        <v>261</v>
      </c>
      <c r="I3525" s="4" t="s">
        <v>3093</v>
      </c>
      <c r="J3525" s="4" t="s">
        <v>149</v>
      </c>
      <c r="K3525" s="10">
        <v>2022.0</v>
      </c>
      <c r="L3525" s="3"/>
      <c r="M3525" s="4" t="s">
        <v>263</v>
      </c>
      <c r="N3525" s="3"/>
      <c r="O3525" s="3"/>
      <c r="P3525" s="4" t="s">
        <v>8</v>
      </c>
      <c r="Q3525" s="4" t="s">
        <v>264</v>
      </c>
      <c r="R3525" s="3"/>
    </row>
    <row r="3526" ht="15.75" customHeight="1">
      <c r="A3526" s="6" t="s">
        <v>16256</v>
      </c>
      <c r="B3526" s="6" t="s">
        <v>16257</v>
      </c>
      <c r="C3526" s="6"/>
      <c r="D3526" s="6"/>
      <c r="E3526" s="6" t="s">
        <v>16258</v>
      </c>
      <c r="F3526" s="7" t="s">
        <v>16259</v>
      </c>
      <c r="G3526" s="8" t="s">
        <v>108</v>
      </c>
      <c r="H3526" s="6" t="s">
        <v>27</v>
      </c>
      <c r="I3526" s="6" t="s">
        <v>16260</v>
      </c>
      <c r="J3526" s="6" t="s">
        <v>29</v>
      </c>
      <c r="K3526" s="8">
        <v>2014.0</v>
      </c>
      <c r="L3526" s="7" t="s">
        <v>30</v>
      </c>
      <c r="M3526" s="6"/>
      <c r="N3526" s="6"/>
      <c r="O3526" s="3"/>
      <c r="P3526" s="6"/>
      <c r="Q3526" s="3"/>
      <c r="R3526" s="3"/>
    </row>
    <row r="3527" ht="15.75" customHeight="1">
      <c r="A3527" s="4" t="s">
        <v>16261</v>
      </c>
      <c r="B3527" s="4" t="s">
        <v>16262</v>
      </c>
      <c r="C3527" s="3" t="s">
        <v>425</v>
      </c>
      <c r="D3527" s="4" t="s">
        <v>16263</v>
      </c>
      <c r="E3527" s="4" t="s">
        <v>16264</v>
      </c>
      <c r="F3527" s="5" t="str">
        <f>HYPERLINK("http://dx.doi.org/10.1016/j.earlhumdev.2020.105119","http://dx.doi.org/10.1016/j.earlhumdev.2020.105119")</f>
        <v>http://dx.doi.org/10.1016/j.earlhumdev.2020.105119</v>
      </c>
      <c r="G3527" s="3"/>
      <c r="H3527" s="3"/>
      <c r="I3527" s="3"/>
      <c r="J3527" s="3"/>
      <c r="K3527" s="3"/>
      <c r="L3527" s="3"/>
      <c r="M3527" s="3"/>
      <c r="N3527" s="3"/>
      <c r="O3527" s="3"/>
      <c r="P3527" s="3"/>
      <c r="Q3527" s="3"/>
      <c r="R3527" s="3"/>
    </row>
    <row r="3528" ht="15.75" customHeight="1">
      <c r="A3528" s="4" t="s">
        <v>16265</v>
      </c>
      <c r="B3528" s="4" t="s">
        <v>16266</v>
      </c>
      <c r="C3528" s="3"/>
      <c r="D3528" s="3"/>
      <c r="E3528" s="4" t="s">
        <v>33</v>
      </c>
      <c r="F3528" s="9" t="str">
        <f>"https://doi.org/"&amp;M3528</f>
        <v>https://doi.org/10.1080/08039480802095523</v>
      </c>
      <c r="G3528" s="10" t="s">
        <v>83</v>
      </c>
      <c r="H3528" s="10" t="s">
        <v>35</v>
      </c>
      <c r="I3528" s="4" t="s">
        <v>16267</v>
      </c>
      <c r="J3528" s="10" t="s">
        <v>33</v>
      </c>
      <c r="K3528" s="10">
        <v>2008.0</v>
      </c>
      <c r="L3528" s="3"/>
      <c r="M3528" s="4" t="s">
        <v>16268</v>
      </c>
      <c r="N3528" s="3"/>
      <c r="O3528" s="3"/>
      <c r="P3528" s="3"/>
      <c r="Q3528" s="3"/>
      <c r="R3528" s="3"/>
    </row>
    <row r="3529" ht="15.75" customHeight="1">
      <c r="A3529" s="6" t="s">
        <v>16269</v>
      </c>
      <c r="B3529" s="6" t="s">
        <v>16270</v>
      </c>
      <c r="C3529" s="6"/>
      <c r="D3529" s="6"/>
      <c r="E3529" s="6" t="s">
        <v>16271</v>
      </c>
      <c r="F3529" s="7" t="s">
        <v>16272</v>
      </c>
      <c r="G3529" s="8" t="s">
        <v>41</v>
      </c>
      <c r="H3529" s="6" t="s">
        <v>27</v>
      </c>
      <c r="I3529" s="6" t="s">
        <v>16273</v>
      </c>
      <c r="J3529" s="6" t="s">
        <v>341</v>
      </c>
      <c r="K3529" s="8">
        <v>2020.0</v>
      </c>
      <c r="L3529" s="7" t="s">
        <v>30</v>
      </c>
      <c r="M3529" s="6"/>
      <c r="N3529" s="3"/>
      <c r="O3529" s="3"/>
      <c r="P3529" s="3"/>
      <c r="Q3529" s="3"/>
      <c r="R3529" s="6"/>
    </row>
    <row r="3530" ht="15.75" customHeight="1">
      <c r="A3530" s="6" t="s">
        <v>16274</v>
      </c>
      <c r="B3530" s="6" t="s">
        <v>16275</v>
      </c>
      <c r="C3530" s="6"/>
      <c r="D3530" s="6"/>
      <c r="E3530" s="6" t="s">
        <v>16276</v>
      </c>
      <c r="F3530" s="3"/>
      <c r="G3530" s="8" t="s">
        <v>108</v>
      </c>
      <c r="H3530" s="6" t="s">
        <v>27</v>
      </c>
      <c r="I3530" s="6" t="s">
        <v>16277</v>
      </c>
      <c r="J3530" s="3"/>
      <c r="K3530" s="8">
        <v>2016.0</v>
      </c>
      <c r="L3530" s="7" t="s">
        <v>30</v>
      </c>
      <c r="M3530" s="3"/>
      <c r="N3530" s="3"/>
      <c r="O3530" s="3"/>
      <c r="P3530" s="3"/>
      <c r="Q3530" s="3"/>
      <c r="R3530" s="3"/>
    </row>
    <row r="3531" ht="15.75" customHeight="1">
      <c r="A3531" s="4" t="s">
        <v>16278</v>
      </c>
      <c r="B3531" s="4" t="s">
        <v>16279</v>
      </c>
      <c r="C3531" s="3"/>
      <c r="D3531" s="3"/>
      <c r="E3531" s="4" t="s">
        <v>33</v>
      </c>
      <c r="F3531" s="9" t="str">
        <f>"https://doi.org/"&amp;M3531</f>
        <v>https://doi.org/10.1016/j.psychres.2020.113376</v>
      </c>
      <c r="G3531" s="10" t="s">
        <v>48</v>
      </c>
      <c r="H3531" s="10" t="s">
        <v>35</v>
      </c>
      <c r="I3531" s="4" t="s">
        <v>16280</v>
      </c>
      <c r="J3531" s="4" t="s">
        <v>33</v>
      </c>
      <c r="K3531" s="10">
        <v>2020.0</v>
      </c>
      <c r="L3531" s="3" t="s">
        <v>33</v>
      </c>
      <c r="M3531" s="4" t="s">
        <v>16281</v>
      </c>
      <c r="N3531" s="3"/>
      <c r="O3531" s="3"/>
      <c r="P3531" s="3"/>
      <c r="Q3531" s="3"/>
      <c r="R3531" s="3"/>
    </row>
    <row r="3532" ht="15.75" customHeight="1">
      <c r="A3532" s="6" t="s">
        <v>16282</v>
      </c>
      <c r="B3532" s="6" t="s">
        <v>16283</v>
      </c>
      <c r="C3532" s="6"/>
      <c r="D3532" s="6"/>
      <c r="E3532" s="6" t="s">
        <v>16284</v>
      </c>
      <c r="F3532" s="3"/>
      <c r="G3532" s="8" t="s">
        <v>108</v>
      </c>
      <c r="H3532" s="6" t="s">
        <v>27</v>
      </c>
      <c r="I3532" s="6" t="s">
        <v>16285</v>
      </c>
      <c r="J3532" s="6" t="s">
        <v>341</v>
      </c>
      <c r="K3532" s="8">
        <v>2010.0</v>
      </c>
      <c r="L3532" s="7" t="s">
        <v>30</v>
      </c>
      <c r="M3532" s="6"/>
      <c r="N3532" s="6"/>
      <c r="O3532" s="3"/>
      <c r="P3532" s="3"/>
      <c r="Q3532" s="3"/>
      <c r="R3532" s="3"/>
    </row>
    <row r="3533" ht="15.75" customHeight="1">
      <c r="A3533" s="6" t="s">
        <v>16286</v>
      </c>
      <c r="B3533" s="6" t="s">
        <v>16287</v>
      </c>
      <c r="C3533" s="6"/>
      <c r="D3533" s="6"/>
      <c r="E3533" s="6" t="s">
        <v>16288</v>
      </c>
      <c r="F3533" s="7" t="s">
        <v>16289</v>
      </c>
      <c r="G3533" s="8" t="s">
        <v>41</v>
      </c>
      <c r="H3533" s="6" t="s">
        <v>27</v>
      </c>
      <c r="I3533" s="6" t="s">
        <v>16290</v>
      </c>
      <c r="J3533" s="6" t="s">
        <v>149</v>
      </c>
      <c r="K3533" s="8">
        <v>2007.0</v>
      </c>
      <c r="L3533" s="7" t="s">
        <v>30</v>
      </c>
      <c r="M3533" s="6"/>
      <c r="N3533" s="3"/>
      <c r="O3533" s="3"/>
      <c r="P3533" s="3"/>
      <c r="Q3533" s="3"/>
      <c r="R3533" s="6"/>
    </row>
    <row r="3534" ht="15.75" customHeight="1">
      <c r="A3534" s="6" t="s">
        <v>16291</v>
      </c>
      <c r="B3534" s="6" t="s">
        <v>16292</v>
      </c>
      <c r="C3534" s="6"/>
      <c r="D3534" s="6"/>
      <c r="E3534" s="6" t="s">
        <v>16293</v>
      </c>
      <c r="F3534" s="3"/>
      <c r="G3534" s="8" t="s">
        <v>108</v>
      </c>
      <c r="H3534" s="6" t="s">
        <v>27</v>
      </c>
      <c r="I3534" s="6" t="s">
        <v>16294</v>
      </c>
      <c r="J3534" s="6"/>
      <c r="K3534" s="8">
        <v>2011.0</v>
      </c>
      <c r="L3534" s="7" t="s">
        <v>30</v>
      </c>
      <c r="M3534" s="3"/>
      <c r="N3534" s="3"/>
      <c r="O3534" s="3"/>
      <c r="P3534" s="3"/>
      <c r="Q3534" s="3"/>
      <c r="R3534" s="3"/>
    </row>
    <row r="3535" ht="15.75" customHeight="1">
      <c r="A3535" s="6" t="s">
        <v>16295</v>
      </c>
      <c r="B3535" s="6" t="s">
        <v>16296</v>
      </c>
      <c r="C3535" s="6"/>
      <c r="D3535" s="6"/>
      <c r="E3535" s="6" t="s">
        <v>16297</v>
      </c>
      <c r="F3535" s="7" t="s">
        <v>16298</v>
      </c>
      <c r="G3535" s="8" t="s">
        <v>48</v>
      </c>
      <c r="H3535" s="6" t="s">
        <v>27</v>
      </c>
      <c r="I3535" s="6" t="s">
        <v>16299</v>
      </c>
      <c r="J3535" s="6" t="s">
        <v>149</v>
      </c>
      <c r="K3535" s="8">
        <v>2017.0</v>
      </c>
      <c r="L3535" s="7" t="s">
        <v>30</v>
      </c>
      <c r="M3535" s="6"/>
      <c r="N3535" s="6"/>
      <c r="O3535" s="6"/>
      <c r="P3535" s="6"/>
      <c r="Q3535" s="14"/>
      <c r="R3535" s="3"/>
    </row>
    <row r="3536" ht="15.75" customHeight="1">
      <c r="A3536" s="4" t="s">
        <v>16300</v>
      </c>
      <c r="B3536" s="4" t="s">
        <v>16301</v>
      </c>
      <c r="C3536" s="3"/>
      <c r="D3536" s="3"/>
      <c r="E3536" s="4" t="s">
        <v>16302</v>
      </c>
      <c r="F3536" s="9" t="s">
        <v>16303</v>
      </c>
      <c r="G3536" s="4" t="s">
        <v>260</v>
      </c>
      <c r="H3536" s="4" t="s">
        <v>261</v>
      </c>
      <c r="I3536" s="4" t="s">
        <v>16304</v>
      </c>
      <c r="J3536" s="4" t="s">
        <v>341</v>
      </c>
      <c r="K3536" s="10">
        <v>1997.0</v>
      </c>
      <c r="L3536" s="3"/>
      <c r="M3536" s="4" t="s">
        <v>263</v>
      </c>
      <c r="N3536" s="3"/>
      <c r="O3536" s="3"/>
      <c r="P3536" s="4" t="s">
        <v>8</v>
      </c>
      <c r="Q3536" s="4" t="s">
        <v>577</v>
      </c>
      <c r="R3536" s="3"/>
    </row>
    <row r="3537" ht="15.75" customHeight="1">
      <c r="A3537" s="6" t="s">
        <v>16305</v>
      </c>
      <c r="B3537" s="6" t="s">
        <v>16306</v>
      </c>
      <c r="C3537" s="6"/>
      <c r="D3537" s="6"/>
      <c r="E3537" s="6" t="s">
        <v>16307</v>
      </c>
      <c r="F3537" s="7" t="s">
        <v>16308</v>
      </c>
      <c r="G3537" s="8" t="s">
        <v>108</v>
      </c>
      <c r="H3537" s="6" t="s">
        <v>27</v>
      </c>
      <c r="I3537" s="6" t="s">
        <v>16309</v>
      </c>
      <c r="J3537" s="6" t="s">
        <v>149</v>
      </c>
      <c r="K3537" s="8">
        <v>2022.0</v>
      </c>
      <c r="L3537" s="7" t="s">
        <v>30</v>
      </c>
      <c r="M3537" s="3"/>
      <c r="N3537" s="3"/>
      <c r="O3537" s="3"/>
      <c r="P3537" s="3"/>
      <c r="Q3537" s="3"/>
      <c r="R3537" s="3"/>
    </row>
    <row r="3538" ht="15.75" customHeight="1">
      <c r="A3538" s="4" t="s">
        <v>16310</v>
      </c>
      <c r="B3538" s="4" t="s">
        <v>16311</v>
      </c>
      <c r="C3538" s="3"/>
      <c r="D3538" s="3"/>
      <c r="E3538" s="10" t="s">
        <v>33</v>
      </c>
      <c r="F3538" s="9" t="str">
        <f>"https://doi.org/"&amp;M3538</f>
        <v>https://doi.org/10.1097/00002030-199912030-00018</v>
      </c>
      <c r="G3538" s="10" t="s">
        <v>41</v>
      </c>
      <c r="H3538" s="10" t="s">
        <v>35</v>
      </c>
      <c r="I3538" s="4" t="s">
        <v>15343</v>
      </c>
      <c r="J3538" s="10" t="s">
        <v>33</v>
      </c>
      <c r="K3538" s="10">
        <v>1999.0</v>
      </c>
      <c r="L3538" s="4" t="s">
        <v>33</v>
      </c>
      <c r="M3538" s="4" t="s">
        <v>16312</v>
      </c>
      <c r="N3538" s="26"/>
      <c r="O3538" s="3"/>
      <c r="P3538" s="3"/>
      <c r="Q3538" s="12"/>
      <c r="R3538" s="3"/>
    </row>
    <row r="3539" ht="15.75" customHeight="1">
      <c r="A3539" s="6" t="s">
        <v>16313</v>
      </c>
      <c r="B3539" s="6" t="s">
        <v>16314</v>
      </c>
      <c r="C3539" s="6"/>
      <c r="D3539" s="6"/>
      <c r="E3539" s="6" t="s">
        <v>16315</v>
      </c>
      <c r="F3539" s="7" t="s">
        <v>16316</v>
      </c>
      <c r="G3539" s="8" t="s">
        <v>108</v>
      </c>
      <c r="H3539" s="6" t="s">
        <v>27</v>
      </c>
      <c r="I3539" s="6" t="s">
        <v>16317</v>
      </c>
      <c r="J3539" s="6" t="s">
        <v>29</v>
      </c>
      <c r="K3539" s="8">
        <v>2022.0</v>
      </c>
      <c r="L3539" s="7" t="s">
        <v>30</v>
      </c>
      <c r="M3539" s="6"/>
      <c r="N3539" s="6"/>
      <c r="O3539" s="6"/>
      <c r="P3539" s="6"/>
      <c r="Q3539" s="6"/>
      <c r="R3539" s="3"/>
    </row>
    <row r="3540" ht="15.75" customHeight="1">
      <c r="A3540" s="4" t="s">
        <v>16318</v>
      </c>
      <c r="B3540" s="4" t="s">
        <v>16319</v>
      </c>
      <c r="C3540" s="3"/>
      <c r="D3540" s="3"/>
      <c r="E3540" s="4" t="s">
        <v>16320</v>
      </c>
      <c r="F3540" s="9" t="s">
        <v>16321</v>
      </c>
      <c r="G3540" s="4" t="s">
        <v>260</v>
      </c>
      <c r="H3540" s="4" t="s">
        <v>261</v>
      </c>
      <c r="I3540" s="4" t="s">
        <v>387</v>
      </c>
      <c r="J3540" s="4" t="s">
        <v>149</v>
      </c>
      <c r="K3540" s="10">
        <v>2011.0</v>
      </c>
      <c r="L3540" s="3"/>
      <c r="M3540" s="4" t="s">
        <v>263</v>
      </c>
      <c r="N3540" s="3"/>
      <c r="O3540" s="3"/>
      <c r="P3540" s="4" t="s">
        <v>8</v>
      </c>
      <c r="Q3540" s="4" t="s">
        <v>264</v>
      </c>
      <c r="R3540" s="3"/>
    </row>
    <row r="3541" ht="15.75" customHeight="1">
      <c r="A3541" s="6" t="s">
        <v>16322</v>
      </c>
      <c r="B3541" s="6" t="s">
        <v>16323</v>
      </c>
      <c r="C3541" s="6"/>
      <c r="D3541" s="6"/>
      <c r="E3541" s="6" t="s">
        <v>16324</v>
      </c>
      <c r="F3541" s="7" t="s">
        <v>16325</v>
      </c>
      <c r="G3541" s="8" t="s">
        <v>41</v>
      </c>
      <c r="H3541" s="6" t="s">
        <v>27</v>
      </c>
      <c r="I3541" s="6" t="s">
        <v>16326</v>
      </c>
      <c r="J3541" s="6" t="s">
        <v>29</v>
      </c>
      <c r="K3541" s="8">
        <v>2015.0</v>
      </c>
      <c r="L3541" s="7" t="s">
        <v>30</v>
      </c>
      <c r="M3541" s="6"/>
      <c r="N3541" s="3"/>
      <c r="O3541" s="3"/>
      <c r="P3541" s="3"/>
      <c r="Q3541" s="3"/>
      <c r="R3541" s="6"/>
    </row>
    <row r="3542" ht="15.75" customHeight="1">
      <c r="A3542" s="4" t="s">
        <v>16327</v>
      </c>
      <c r="B3542" s="4" t="s">
        <v>16328</v>
      </c>
      <c r="C3542" s="3"/>
      <c r="D3542" s="3"/>
      <c r="E3542" s="4" t="s">
        <v>16329</v>
      </c>
      <c r="F3542" s="9" t="s">
        <v>16330</v>
      </c>
      <c r="G3542" s="4" t="s">
        <v>41</v>
      </c>
      <c r="H3542" s="4" t="s">
        <v>261</v>
      </c>
      <c r="I3542" s="4" t="s">
        <v>16331</v>
      </c>
      <c r="J3542" s="4" t="s">
        <v>149</v>
      </c>
      <c r="K3542" s="10">
        <v>2009.0</v>
      </c>
      <c r="L3542" s="3"/>
      <c r="M3542" s="4" t="s">
        <v>263</v>
      </c>
      <c r="N3542" s="3"/>
      <c r="O3542" s="3"/>
      <c r="P3542" s="4" t="s">
        <v>8</v>
      </c>
      <c r="Q3542" s="18" t="s">
        <v>264</v>
      </c>
      <c r="R3542" s="3"/>
    </row>
    <row r="3543" ht="15.75" customHeight="1">
      <c r="A3543" s="4" t="s">
        <v>5247</v>
      </c>
      <c r="B3543" s="4" t="s">
        <v>16332</v>
      </c>
      <c r="C3543" s="3"/>
      <c r="D3543" s="3"/>
      <c r="E3543" s="10" t="s">
        <v>33</v>
      </c>
      <c r="F3543" s="9" t="str">
        <f t="shared" ref="F3543:F3544" si="31">"https://doi.org/"&amp;M3543</f>
        <v>https://doi.org/10.3109/00207450108986518</v>
      </c>
      <c r="G3543" s="10" t="s">
        <v>41</v>
      </c>
      <c r="H3543" s="10" t="s">
        <v>35</v>
      </c>
      <c r="I3543" s="4" t="s">
        <v>16333</v>
      </c>
      <c r="J3543" s="10" t="s">
        <v>33</v>
      </c>
      <c r="K3543" s="10">
        <v>2001.0</v>
      </c>
      <c r="L3543" s="4" t="s">
        <v>33</v>
      </c>
      <c r="M3543" s="4" t="s">
        <v>16334</v>
      </c>
      <c r="N3543" s="11"/>
      <c r="O3543" s="3"/>
      <c r="P3543" s="3"/>
      <c r="Q3543" s="12"/>
      <c r="R3543" s="3"/>
    </row>
    <row r="3544" ht="15.75" customHeight="1">
      <c r="A3544" s="4" t="s">
        <v>16335</v>
      </c>
      <c r="B3544" s="4" t="s">
        <v>16336</v>
      </c>
      <c r="C3544" s="3"/>
      <c r="D3544" s="3"/>
      <c r="E3544" s="4" t="s">
        <v>33</v>
      </c>
      <c r="F3544" s="9" t="str">
        <f t="shared" si="31"/>
        <v>https://doi.org/10.3109/00207450108994225</v>
      </c>
      <c r="G3544" s="10" t="s">
        <v>34</v>
      </c>
      <c r="H3544" s="10" t="s">
        <v>35</v>
      </c>
      <c r="I3544" s="4" t="s">
        <v>16337</v>
      </c>
      <c r="J3544" s="4" t="s">
        <v>33</v>
      </c>
      <c r="K3544" s="10">
        <v>2001.0</v>
      </c>
      <c r="L3544" s="3"/>
      <c r="M3544" s="4" t="s">
        <v>16338</v>
      </c>
      <c r="N3544" s="3"/>
      <c r="O3544" s="3"/>
      <c r="P3544" s="3"/>
      <c r="Q3544" s="3"/>
      <c r="R3544" s="3"/>
    </row>
    <row r="3545" ht="15.75" customHeight="1">
      <c r="A3545" s="6" t="s">
        <v>16339</v>
      </c>
      <c r="B3545" s="6" t="s">
        <v>16340</v>
      </c>
      <c r="C3545" s="6"/>
      <c r="D3545" s="6"/>
      <c r="E3545" s="6" t="s">
        <v>16341</v>
      </c>
      <c r="F3545" s="7" t="s">
        <v>16342</v>
      </c>
      <c r="G3545" s="8" t="s">
        <v>108</v>
      </c>
      <c r="H3545" s="6" t="s">
        <v>27</v>
      </c>
      <c r="I3545" s="6" t="s">
        <v>16343</v>
      </c>
      <c r="J3545" s="6" t="s">
        <v>341</v>
      </c>
      <c r="K3545" s="8">
        <v>2020.0</v>
      </c>
      <c r="L3545" s="7" t="s">
        <v>30</v>
      </c>
      <c r="M3545" s="6"/>
      <c r="N3545" s="3"/>
      <c r="O3545" s="6"/>
      <c r="P3545" s="3"/>
      <c r="Q3545" s="6"/>
      <c r="R3545" s="3"/>
    </row>
    <row r="3546" ht="15.75" customHeight="1">
      <c r="A3546" s="4" t="s">
        <v>16344</v>
      </c>
      <c r="B3546" s="4" t="s">
        <v>16345</v>
      </c>
      <c r="C3546" s="3"/>
      <c r="D3546" s="3"/>
      <c r="E3546" s="10" t="s">
        <v>33</v>
      </c>
      <c r="F3546" s="9" t="str">
        <f>"https://doi.org/"&amp;M3546</f>
        <v>https://doi.org/10.1080/02791072.1996.10471718</v>
      </c>
      <c r="G3546" s="10" t="s">
        <v>41</v>
      </c>
      <c r="H3546" s="10" t="s">
        <v>35</v>
      </c>
      <c r="I3546" s="4" t="s">
        <v>11243</v>
      </c>
      <c r="J3546" s="10" t="s">
        <v>33</v>
      </c>
      <c r="K3546" s="10">
        <v>1996.0</v>
      </c>
      <c r="L3546" s="4" t="s">
        <v>33</v>
      </c>
      <c r="M3546" s="4" t="s">
        <v>16346</v>
      </c>
      <c r="N3546" s="11"/>
      <c r="O3546" s="3"/>
      <c r="P3546" s="3"/>
      <c r="Q3546" s="12"/>
      <c r="R3546" s="3"/>
    </row>
    <row r="3547" ht="15.75" customHeight="1">
      <c r="A3547" s="4" t="s">
        <v>16347</v>
      </c>
      <c r="B3547" s="4" t="s">
        <v>16348</v>
      </c>
      <c r="C3547" s="4" t="s">
        <v>16349</v>
      </c>
      <c r="D3547" s="4" t="s">
        <v>16350</v>
      </c>
      <c r="E3547" s="4" t="s">
        <v>16351</v>
      </c>
      <c r="F3547" s="5" t="str">
        <f>HYPERLINK("http://dx.doi.org/10.1080/10826084.2022.2079138","http://dx.doi.org/10.1080/10826084.2022.2079138")</f>
        <v>http://dx.doi.org/10.1080/10826084.2022.2079138</v>
      </c>
      <c r="G3547" s="3"/>
      <c r="H3547" s="3"/>
      <c r="I3547" s="3"/>
      <c r="J3547" s="3"/>
      <c r="K3547" s="3"/>
      <c r="L3547" s="3"/>
      <c r="M3547" s="3"/>
      <c r="N3547" s="3"/>
      <c r="O3547" s="3"/>
      <c r="P3547" s="3"/>
      <c r="Q3547" s="3"/>
      <c r="R3547" s="3"/>
    </row>
    <row r="3548" ht="15.75" customHeight="1">
      <c r="A3548" s="4" t="s">
        <v>16352</v>
      </c>
      <c r="B3548" s="4" t="s">
        <v>16353</v>
      </c>
      <c r="C3548" s="3"/>
      <c r="D3548" s="3"/>
      <c r="E3548" s="4" t="s">
        <v>16354</v>
      </c>
      <c r="F3548" s="9" t="s">
        <v>16355</v>
      </c>
      <c r="G3548" s="4" t="s">
        <v>41</v>
      </c>
      <c r="H3548" s="4" t="s">
        <v>261</v>
      </c>
      <c r="I3548" s="4" t="s">
        <v>7792</v>
      </c>
      <c r="J3548" s="4" t="s">
        <v>295</v>
      </c>
      <c r="K3548" s="10">
        <v>2023.0</v>
      </c>
      <c r="L3548" s="3"/>
      <c r="M3548" s="4" t="s">
        <v>263</v>
      </c>
      <c r="N3548" s="3"/>
      <c r="O3548" s="3"/>
      <c r="P3548" s="4" t="s">
        <v>8</v>
      </c>
      <c r="Q3548" s="18" t="s">
        <v>1215</v>
      </c>
      <c r="R3548" s="3"/>
    </row>
    <row r="3549" ht="15.75" customHeight="1">
      <c r="A3549" s="6" t="s">
        <v>16356</v>
      </c>
      <c r="B3549" s="6" t="s">
        <v>16357</v>
      </c>
      <c r="C3549" s="6"/>
      <c r="D3549" s="6"/>
      <c r="E3549" s="6" t="s">
        <v>16358</v>
      </c>
      <c r="F3549" s="7" t="s">
        <v>16359</v>
      </c>
      <c r="G3549" s="8" t="s">
        <v>108</v>
      </c>
      <c r="H3549" s="6" t="s">
        <v>27</v>
      </c>
      <c r="I3549" s="6" t="s">
        <v>16360</v>
      </c>
      <c r="J3549" s="6" t="s">
        <v>29</v>
      </c>
      <c r="K3549" s="8">
        <v>2020.0</v>
      </c>
      <c r="L3549" s="13" t="s">
        <v>30</v>
      </c>
      <c r="M3549" s="6"/>
      <c r="N3549" s="6"/>
      <c r="O3549" s="3"/>
      <c r="P3549" s="6"/>
      <c r="Q3549" s="6"/>
      <c r="R3549" s="3"/>
    </row>
    <row r="3550" ht="15.75" customHeight="1">
      <c r="A3550" s="4" t="s">
        <v>16361</v>
      </c>
      <c r="B3550" s="4" t="s">
        <v>16362</v>
      </c>
      <c r="C3550" s="3"/>
      <c r="D3550" s="3"/>
      <c r="E3550" s="4" t="s">
        <v>33</v>
      </c>
      <c r="F3550" s="9" t="str">
        <f>"https://doi.org/"&amp;M3550</f>
        <v>https://doi.org/10.1016/j.drugpo.2022.103852</v>
      </c>
      <c r="G3550" s="10" t="s">
        <v>34</v>
      </c>
      <c r="H3550" s="10" t="s">
        <v>35</v>
      </c>
      <c r="I3550" s="4" t="s">
        <v>16363</v>
      </c>
      <c r="J3550" s="4" t="s">
        <v>33</v>
      </c>
      <c r="K3550" s="10">
        <v>2022.0</v>
      </c>
      <c r="L3550" s="4" t="s">
        <v>16364</v>
      </c>
      <c r="M3550" s="4" t="s">
        <v>16365</v>
      </c>
      <c r="N3550" s="3"/>
      <c r="O3550" s="3"/>
      <c r="P3550" s="3"/>
      <c r="Q3550" s="3"/>
      <c r="R3550" s="3"/>
    </row>
    <row r="3551" ht="15.75" customHeight="1">
      <c r="A3551" s="6" t="s">
        <v>16366</v>
      </c>
      <c r="B3551" s="6" t="s">
        <v>16367</v>
      </c>
      <c r="C3551" s="6"/>
      <c r="D3551" s="6"/>
      <c r="E3551" s="6" t="s">
        <v>16368</v>
      </c>
      <c r="F3551" s="7" t="s">
        <v>16369</v>
      </c>
      <c r="G3551" s="8" t="s">
        <v>48</v>
      </c>
      <c r="H3551" s="6" t="s">
        <v>27</v>
      </c>
      <c r="I3551" s="6" t="s">
        <v>16370</v>
      </c>
      <c r="J3551" s="6" t="s">
        <v>29</v>
      </c>
      <c r="K3551" s="8">
        <v>2015.0</v>
      </c>
      <c r="L3551" s="7" t="s">
        <v>30</v>
      </c>
      <c r="M3551" s="6"/>
      <c r="N3551" s="6"/>
      <c r="O3551" s="6"/>
      <c r="P3551" s="6"/>
      <c r="Q3551" s="15"/>
      <c r="R3551" s="6"/>
    </row>
    <row r="3552" ht="15.75" customHeight="1">
      <c r="A3552" s="6" t="s">
        <v>16371</v>
      </c>
      <c r="B3552" s="6" t="s">
        <v>16372</v>
      </c>
      <c r="C3552" s="6"/>
      <c r="D3552" s="6"/>
      <c r="E3552" s="6" t="s">
        <v>16373</v>
      </c>
      <c r="F3552" s="7" t="s">
        <v>16374</v>
      </c>
      <c r="G3552" s="8" t="s">
        <v>108</v>
      </c>
      <c r="H3552" s="6" t="s">
        <v>27</v>
      </c>
      <c r="I3552" s="6" t="s">
        <v>16375</v>
      </c>
      <c r="J3552" s="6"/>
      <c r="K3552" s="8">
        <v>2008.0</v>
      </c>
      <c r="L3552" s="7" t="s">
        <v>30</v>
      </c>
      <c r="M3552" s="3"/>
      <c r="N3552" s="3"/>
      <c r="O3552" s="3"/>
      <c r="P3552" s="3"/>
      <c r="Q3552" s="3"/>
      <c r="R3552" s="3"/>
    </row>
    <row r="3553" ht="15.75" customHeight="1">
      <c r="A3553" s="6" t="s">
        <v>16376</v>
      </c>
      <c r="B3553" s="6" t="s">
        <v>16377</v>
      </c>
      <c r="C3553" s="6"/>
      <c r="D3553" s="6"/>
      <c r="E3553" s="6" t="s">
        <v>16378</v>
      </c>
      <c r="F3553" s="7" t="s">
        <v>16379</v>
      </c>
      <c r="G3553" s="8" t="s">
        <v>26</v>
      </c>
      <c r="H3553" s="6" t="s">
        <v>27</v>
      </c>
      <c r="I3553" s="6" t="s">
        <v>16380</v>
      </c>
      <c r="J3553" s="6" t="s">
        <v>149</v>
      </c>
      <c r="K3553" s="8">
        <v>2022.0</v>
      </c>
      <c r="L3553" s="7" t="s">
        <v>30</v>
      </c>
      <c r="M3553" s="3"/>
      <c r="N3553" s="3"/>
      <c r="O3553" s="3"/>
      <c r="P3553" s="3"/>
      <c r="Q3553" s="3"/>
      <c r="R3553" s="3"/>
    </row>
    <row r="3554" ht="15.75" customHeight="1">
      <c r="A3554" s="6" t="s">
        <v>16381</v>
      </c>
      <c r="B3554" s="6" t="s">
        <v>16382</v>
      </c>
      <c r="C3554" s="6"/>
      <c r="D3554" s="6"/>
      <c r="E3554" s="6" t="s">
        <v>16383</v>
      </c>
      <c r="F3554" s="7" t="s">
        <v>16384</v>
      </c>
      <c r="G3554" s="8" t="s">
        <v>41</v>
      </c>
      <c r="H3554" s="6" t="s">
        <v>27</v>
      </c>
      <c r="I3554" s="6" t="s">
        <v>16385</v>
      </c>
      <c r="J3554" s="6" t="s">
        <v>545</v>
      </c>
      <c r="K3554" s="8">
        <v>2022.0</v>
      </c>
      <c r="L3554" s="7" t="s">
        <v>30</v>
      </c>
      <c r="M3554" s="6"/>
      <c r="N3554" s="3"/>
      <c r="O3554" s="3"/>
      <c r="P3554" s="3"/>
      <c r="Q3554" s="3"/>
      <c r="R3554" s="6"/>
    </row>
    <row r="3555" ht="15.75" customHeight="1">
      <c r="A3555" s="6" t="s">
        <v>16386</v>
      </c>
      <c r="B3555" s="6" t="s">
        <v>16387</v>
      </c>
      <c r="C3555" s="6"/>
      <c r="D3555" s="6"/>
      <c r="E3555" s="6" t="s">
        <v>16388</v>
      </c>
      <c r="F3555" s="7" t="s">
        <v>16389</v>
      </c>
      <c r="G3555" s="8" t="s">
        <v>48</v>
      </c>
      <c r="H3555" s="6" t="s">
        <v>27</v>
      </c>
      <c r="I3555" s="6" t="s">
        <v>16390</v>
      </c>
      <c r="J3555" s="6" t="s">
        <v>341</v>
      </c>
      <c r="K3555" s="8">
        <v>2023.0</v>
      </c>
      <c r="L3555" s="7" t="s">
        <v>30</v>
      </c>
      <c r="M3555" s="6"/>
      <c r="N3555" s="6"/>
      <c r="O3555" s="6"/>
      <c r="P3555" s="6"/>
      <c r="Q3555" s="3"/>
      <c r="R3555" s="6"/>
    </row>
    <row r="3556" ht="15.75" customHeight="1">
      <c r="A3556" s="6" t="s">
        <v>16391</v>
      </c>
      <c r="B3556" s="6" t="s">
        <v>16392</v>
      </c>
      <c r="C3556" s="6"/>
      <c r="D3556" s="6"/>
      <c r="E3556" s="6" t="s">
        <v>16393</v>
      </c>
      <c r="F3556" s="7" t="s">
        <v>16394</v>
      </c>
      <c r="G3556" s="8" t="s">
        <v>108</v>
      </c>
      <c r="H3556" s="6" t="s">
        <v>27</v>
      </c>
      <c r="I3556" s="6" t="s">
        <v>16395</v>
      </c>
      <c r="J3556" s="6" t="s">
        <v>341</v>
      </c>
      <c r="K3556" s="8">
        <v>2019.0</v>
      </c>
      <c r="L3556" s="7" t="s">
        <v>30</v>
      </c>
      <c r="M3556" s="6"/>
      <c r="N3556" s="6"/>
      <c r="O3556" s="6"/>
      <c r="P3556" s="6"/>
      <c r="Q3556" s="3"/>
      <c r="R3556" s="6"/>
    </row>
    <row r="3557" ht="15.75" customHeight="1">
      <c r="A3557" s="4" t="s">
        <v>16396</v>
      </c>
      <c r="B3557" s="4" t="s">
        <v>16397</v>
      </c>
      <c r="C3557" s="3"/>
      <c r="D3557" s="3"/>
      <c r="E3557" s="4" t="s">
        <v>16398</v>
      </c>
      <c r="F3557" s="9" t="s">
        <v>16399</v>
      </c>
      <c r="G3557" s="4" t="s">
        <v>260</v>
      </c>
      <c r="H3557" s="4" t="s">
        <v>261</v>
      </c>
      <c r="I3557" s="4" t="s">
        <v>3180</v>
      </c>
      <c r="J3557" s="4" t="s">
        <v>231</v>
      </c>
      <c r="K3557" s="10">
        <v>2016.0</v>
      </c>
      <c r="L3557" s="3"/>
      <c r="M3557" s="4" t="s">
        <v>263</v>
      </c>
      <c r="N3557" s="3"/>
      <c r="O3557" s="3"/>
      <c r="P3557" s="4" t="s">
        <v>8</v>
      </c>
      <c r="Q3557" s="4" t="s">
        <v>3181</v>
      </c>
      <c r="R3557" s="3"/>
    </row>
    <row r="3558" ht="15.75" customHeight="1">
      <c r="A3558" s="4" t="s">
        <v>16400</v>
      </c>
      <c r="B3558" s="4" t="s">
        <v>16401</v>
      </c>
      <c r="C3558" s="3"/>
      <c r="D3558" s="3"/>
      <c r="E3558" s="4" t="s">
        <v>16402</v>
      </c>
      <c r="F3558" s="9" t="s">
        <v>16403</v>
      </c>
      <c r="G3558" s="4" t="s">
        <v>260</v>
      </c>
      <c r="H3558" s="4" t="s">
        <v>261</v>
      </c>
      <c r="I3558" s="4" t="s">
        <v>7944</v>
      </c>
      <c r="J3558" s="4" t="s">
        <v>295</v>
      </c>
      <c r="K3558" s="10">
        <v>2006.0</v>
      </c>
      <c r="L3558" s="3"/>
      <c r="M3558" s="4" t="s">
        <v>263</v>
      </c>
      <c r="N3558" s="3"/>
      <c r="O3558" s="3"/>
      <c r="P3558" s="4" t="s">
        <v>8</v>
      </c>
      <c r="Q3558" s="4" t="s">
        <v>1684</v>
      </c>
      <c r="R3558" s="3"/>
    </row>
    <row r="3559" ht="15.75" customHeight="1">
      <c r="A3559" s="6" t="s">
        <v>336</v>
      </c>
      <c r="B3559" s="6" t="s">
        <v>16404</v>
      </c>
      <c r="C3559" s="6"/>
      <c r="D3559" s="6"/>
      <c r="E3559" s="6" t="s">
        <v>16405</v>
      </c>
      <c r="F3559" s="7" t="s">
        <v>16406</v>
      </c>
      <c r="G3559" s="8" t="s">
        <v>108</v>
      </c>
      <c r="H3559" s="6" t="s">
        <v>27</v>
      </c>
      <c r="I3559" s="6" t="s">
        <v>16407</v>
      </c>
      <c r="J3559" s="6" t="s">
        <v>341</v>
      </c>
      <c r="K3559" s="8">
        <v>2010.0</v>
      </c>
      <c r="L3559" s="7" t="s">
        <v>30</v>
      </c>
      <c r="M3559" s="3"/>
      <c r="N3559" s="6"/>
      <c r="O3559" s="3"/>
      <c r="P3559" s="3"/>
      <c r="Q3559" s="3"/>
      <c r="R3559" s="3"/>
    </row>
    <row r="3560" ht="15.75" customHeight="1">
      <c r="A3560" s="6" t="s">
        <v>16408</v>
      </c>
      <c r="B3560" s="6" t="s">
        <v>16409</v>
      </c>
      <c r="C3560" s="6"/>
      <c r="D3560" s="6"/>
      <c r="E3560" s="6" t="s">
        <v>16410</v>
      </c>
      <c r="F3560" s="7" t="s">
        <v>16411</v>
      </c>
      <c r="G3560" s="8" t="s">
        <v>108</v>
      </c>
      <c r="H3560" s="6" t="s">
        <v>27</v>
      </c>
      <c r="I3560" s="6" t="s">
        <v>16412</v>
      </c>
      <c r="J3560" s="6" t="s">
        <v>29</v>
      </c>
      <c r="K3560" s="8">
        <v>2017.0</v>
      </c>
      <c r="L3560" s="7" t="s">
        <v>30</v>
      </c>
      <c r="M3560" s="3"/>
      <c r="N3560" s="3"/>
      <c r="O3560" s="6"/>
      <c r="P3560" s="6"/>
      <c r="Q3560" s="6"/>
      <c r="R3560" s="6"/>
    </row>
    <row r="3561" ht="15.75" customHeight="1">
      <c r="A3561" s="6" t="s">
        <v>16413</v>
      </c>
      <c r="B3561" s="6" t="s">
        <v>16414</v>
      </c>
      <c r="C3561" s="6"/>
      <c r="D3561" s="6"/>
      <c r="E3561" s="6" t="s">
        <v>16415</v>
      </c>
      <c r="F3561" s="7" t="s">
        <v>16416</v>
      </c>
      <c r="G3561" s="8" t="s">
        <v>108</v>
      </c>
      <c r="H3561" s="6" t="s">
        <v>27</v>
      </c>
      <c r="I3561" s="6" t="s">
        <v>16417</v>
      </c>
      <c r="J3561" s="3"/>
      <c r="K3561" s="8">
        <v>2022.0</v>
      </c>
      <c r="L3561" s="7" t="s">
        <v>30</v>
      </c>
      <c r="M3561" s="6"/>
      <c r="N3561" s="6"/>
      <c r="O3561" s="6"/>
      <c r="P3561" s="3"/>
      <c r="Q3561" s="6"/>
      <c r="R3561" s="3"/>
    </row>
    <row r="3562" ht="15.75" customHeight="1">
      <c r="A3562" s="6" t="s">
        <v>16418</v>
      </c>
      <c r="B3562" s="6" t="s">
        <v>16419</v>
      </c>
      <c r="C3562" s="6"/>
      <c r="D3562" s="6"/>
      <c r="E3562" s="6" t="s">
        <v>16420</v>
      </c>
      <c r="F3562" s="7" t="s">
        <v>16421</v>
      </c>
      <c r="G3562" s="8" t="s">
        <v>108</v>
      </c>
      <c r="H3562" s="6" t="s">
        <v>27</v>
      </c>
      <c r="I3562" s="6" t="s">
        <v>16422</v>
      </c>
      <c r="J3562" s="6" t="s">
        <v>149</v>
      </c>
      <c r="K3562" s="8">
        <v>2017.0</v>
      </c>
      <c r="L3562" s="7" t="s">
        <v>30</v>
      </c>
      <c r="M3562" s="3"/>
      <c r="N3562" s="3"/>
      <c r="O3562" s="3"/>
      <c r="P3562" s="3"/>
      <c r="Q3562" s="3"/>
      <c r="R3562" s="3"/>
    </row>
    <row r="3563" ht="15.75" customHeight="1">
      <c r="A3563" s="6" t="s">
        <v>16423</v>
      </c>
      <c r="B3563" s="6" t="s">
        <v>16424</v>
      </c>
      <c r="C3563" s="6"/>
      <c r="D3563" s="6"/>
      <c r="E3563" s="6" t="s">
        <v>16425</v>
      </c>
      <c r="F3563" s="7" t="s">
        <v>16426</v>
      </c>
      <c r="G3563" s="8" t="s">
        <v>108</v>
      </c>
      <c r="H3563" s="6" t="s">
        <v>27</v>
      </c>
      <c r="I3563" s="6" t="s">
        <v>16427</v>
      </c>
      <c r="J3563" s="6" t="s">
        <v>341</v>
      </c>
      <c r="K3563" s="8">
        <v>1998.0</v>
      </c>
      <c r="L3563" s="7" t="s">
        <v>30</v>
      </c>
      <c r="M3563" s="3"/>
      <c r="N3563" s="3"/>
      <c r="O3563" s="3"/>
      <c r="P3563" s="3"/>
      <c r="Q3563" s="3"/>
      <c r="R3563" s="3"/>
    </row>
    <row r="3564" ht="15.75" customHeight="1">
      <c r="A3564" s="4" t="s">
        <v>16428</v>
      </c>
      <c r="B3564" s="4" t="s">
        <v>16429</v>
      </c>
      <c r="C3564" s="3"/>
      <c r="D3564" s="3"/>
      <c r="E3564" s="4" t="s">
        <v>16430</v>
      </c>
      <c r="F3564" s="9" t="s">
        <v>16431</v>
      </c>
      <c r="G3564" s="4" t="s">
        <v>260</v>
      </c>
      <c r="H3564" s="4" t="s">
        <v>261</v>
      </c>
      <c r="I3564" s="4" t="s">
        <v>3180</v>
      </c>
      <c r="J3564" s="4" t="s">
        <v>231</v>
      </c>
      <c r="K3564" s="10">
        <v>2005.0</v>
      </c>
      <c r="L3564" s="3"/>
      <c r="M3564" s="4" t="s">
        <v>263</v>
      </c>
      <c r="N3564" s="3"/>
      <c r="O3564" s="3"/>
      <c r="P3564" s="4" t="s">
        <v>8</v>
      </c>
      <c r="Q3564" s="4" t="s">
        <v>3181</v>
      </c>
      <c r="R3564" s="3"/>
    </row>
    <row r="3565" ht="15.75" customHeight="1">
      <c r="A3565" s="4" t="s">
        <v>16432</v>
      </c>
      <c r="B3565" s="4" t="s">
        <v>16433</v>
      </c>
      <c r="C3565" s="3"/>
      <c r="D3565" s="3"/>
      <c r="E3565" s="4" t="s">
        <v>33</v>
      </c>
      <c r="F3565" s="9" t="str">
        <f>"https://doi.org/"&amp;M3565</f>
        <v>https://doi.org/10.1016/j.drugalcdep.2021.109244</v>
      </c>
      <c r="G3565" s="10" t="s">
        <v>83</v>
      </c>
      <c r="H3565" s="10" t="s">
        <v>35</v>
      </c>
      <c r="I3565" s="4" t="s">
        <v>976</v>
      </c>
      <c r="J3565" s="10" t="s">
        <v>33</v>
      </c>
      <c r="K3565" s="10">
        <v>2022.0</v>
      </c>
      <c r="L3565" s="3"/>
      <c r="M3565" s="4" t="s">
        <v>16434</v>
      </c>
      <c r="N3565" s="3"/>
      <c r="O3565" s="3"/>
      <c r="P3565" s="3"/>
      <c r="Q3565" s="3"/>
      <c r="R3565" s="3"/>
    </row>
    <row r="3566" ht="15.75" customHeight="1">
      <c r="A3566" s="6" t="s">
        <v>16435</v>
      </c>
      <c r="B3566" s="6" t="s">
        <v>16436</v>
      </c>
      <c r="C3566" s="6"/>
      <c r="D3566" s="6"/>
      <c r="E3566" s="6" t="s">
        <v>16437</v>
      </c>
      <c r="F3566" s="7" t="s">
        <v>16438</v>
      </c>
      <c r="G3566" s="8" t="s">
        <v>108</v>
      </c>
      <c r="H3566" s="6" t="s">
        <v>27</v>
      </c>
      <c r="I3566" s="6" t="s">
        <v>16439</v>
      </c>
      <c r="J3566" s="6" t="s">
        <v>29</v>
      </c>
      <c r="K3566" s="8">
        <v>2016.0</v>
      </c>
      <c r="L3566" s="7" t="s">
        <v>30</v>
      </c>
      <c r="M3566" s="6"/>
      <c r="N3566" s="6"/>
      <c r="O3566" s="6"/>
      <c r="P3566" s="6"/>
      <c r="Q3566" s="6"/>
      <c r="R3566" s="6"/>
    </row>
    <row r="3567" ht="15.75" customHeight="1">
      <c r="A3567" s="6" t="s">
        <v>16440</v>
      </c>
      <c r="B3567" s="6" t="s">
        <v>16441</v>
      </c>
      <c r="C3567" s="6"/>
      <c r="D3567" s="6"/>
      <c r="E3567" s="6" t="s">
        <v>16442</v>
      </c>
      <c r="F3567" s="7" t="s">
        <v>16443</v>
      </c>
      <c r="G3567" s="8" t="s">
        <v>108</v>
      </c>
      <c r="H3567" s="6" t="s">
        <v>27</v>
      </c>
      <c r="I3567" s="6" t="s">
        <v>16444</v>
      </c>
      <c r="J3567" s="3"/>
      <c r="K3567" s="8">
        <v>2014.0</v>
      </c>
      <c r="L3567" s="7" t="s">
        <v>30</v>
      </c>
      <c r="M3567" s="3"/>
      <c r="N3567" s="6"/>
      <c r="O3567" s="3"/>
      <c r="P3567" s="3"/>
      <c r="Q3567" s="3"/>
      <c r="R3567" s="3"/>
    </row>
    <row r="3568" ht="15.75" customHeight="1">
      <c r="A3568" s="6" t="s">
        <v>16445</v>
      </c>
      <c r="B3568" s="6" t="s">
        <v>16446</v>
      </c>
      <c r="C3568" s="6"/>
      <c r="D3568" s="6"/>
      <c r="E3568" s="6" t="s">
        <v>16447</v>
      </c>
      <c r="F3568" s="7" t="s">
        <v>16448</v>
      </c>
      <c r="G3568" s="8" t="s">
        <v>48</v>
      </c>
      <c r="H3568" s="6" t="s">
        <v>27</v>
      </c>
      <c r="I3568" s="6" t="s">
        <v>16449</v>
      </c>
      <c r="J3568" s="6" t="s">
        <v>231</v>
      </c>
      <c r="K3568" s="8">
        <v>2023.0</v>
      </c>
      <c r="L3568" s="7" t="s">
        <v>30</v>
      </c>
      <c r="M3568" s="6"/>
      <c r="N3568" s="6"/>
      <c r="O3568" s="6"/>
      <c r="P3568" s="6"/>
      <c r="Q3568" s="3"/>
      <c r="R3568" s="6"/>
    </row>
    <row r="3569" ht="15.75" customHeight="1">
      <c r="A3569" s="6" t="s">
        <v>16450</v>
      </c>
      <c r="B3569" s="6" t="s">
        <v>16451</v>
      </c>
      <c r="C3569" s="6"/>
      <c r="D3569" s="6"/>
      <c r="E3569" s="6" t="s">
        <v>16452</v>
      </c>
      <c r="F3569" s="7" t="s">
        <v>16453</v>
      </c>
      <c r="G3569" s="8" t="s">
        <v>108</v>
      </c>
      <c r="H3569" s="6" t="s">
        <v>27</v>
      </c>
      <c r="I3569" s="6" t="s">
        <v>16454</v>
      </c>
      <c r="J3569" s="6" t="s">
        <v>29</v>
      </c>
      <c r="K3569" s="8">
        <v>2020.0</v>
      </c>
      <c r="L3569" s="7" t="s">
        <v>30</v>
      </c>
      <c r="M3569" s="6"/>
      <c r="N3569" s="6"/>
      <c r="O3569" s="3"/>
      <c r="P3569" s="6"/>
      <c r="Q3569" s="6"/>
      <c r="R3569" s="6"/>
    </row>
    <row r="3570" ht="15.75" customHeight="1">
      <c r="A3570" s="4" t="s">
        <v>16455</v>
      </c>
      <c r="B3570" s="4" t="s">
        <v>16456</v>
      </c>
      <c r="C3570" s="3"/>
      <c r="D3570" s="3"/>
      <c r="E3570" s="4" t="s">
        <v>33</v>
      </c>
      <c r="F3570" s="9" t="str">
        <f>"https://doi.org/"&amp;M3570</f>
        <v>https://doi.org/10.1111/vaa.12345</v>
      </c>
      <c r="G3570" s="10" t="s">
        <v>48</v>
      </c>
      <c r="H3570" s="10" t="s">
        <v>35</v>
      </c>
      <c r="I3570" s="4" t="s">
        <v>16457</v>
      </c>
      <c r="J3570" s="4" t="s">
        <v>33</v>
      </c>
      <c r="K3570" s="10">
        <v>2016.0</v>
      </c>
      <c r="L3570" s="3" t="s">
        <v>33</v>
      </c>
      <c r="M3570" s="4" t="s">
        <v>16458</v>
      </c>
      <c r="N3570" s="3"/>
      <c r="O3570" s="3"/>
      <c r="P3570" s="3"/>
      <c r="Q3570" s="3"/>
      <c r="R3570" s="3"/>
    </row>
    <row r="3571" ht="15.75" customHeight="1">
      <c r="A3571" s="6" t="s">
        <v>16459</v>
      </c>
      <c r="B3571" s="6" t="s">
        <v>16460</v>
      </c>
      <c r="C3571" s="6"/>
      <c r="D3571" s="6"/>
      <c r="E3571" s="6" t="s">
        <v>16461</v>
      </c>
      <c r="F3571" s="3"/>
      <c r="G3571" s="8" t="s">
        <v>41</v>
      </c>
      <c r="H3571" s="6" t="s">
        <v>27</v>
      </c>
      <c r="I3571" s="6" t="s">
        <v>16462</v>
      </c>
      <c r="J3571" s="6" t="s">
        <v>149</v>
      </c>
      <c r="K3571" s="8">
        <v>2017.0</v>
      </c>
      <c r="L3571" s="7" t="s">
        <v>30</v>
      </c>
      <c r="M3571" s="6"/>
      <c r="N3571" s="6"/>
      <c r="O3571" s="6"/>
      <c r="P3571" s="6"/>
      <c r="Q3571" s="6"/>
      <c r="R3571" s="6"/>
    </row>
    <row r="3572" ht="15.75" customHeight="1">
      <c r="A3572" s="4" t="s">
        <v>16463</v>
      </c>
      <c r="B3572" s="4" t="s">
        <v>16464</v>
      </c>
      <c r="C3572" s="3"/>
      <c r="D3572" s="3"/>
      <c r="E3572" s="4" t="s">
        <v>16465</v>
      </c>
      <c r="F3572" s="9" t="s">
        <v>16466</v>
      </c>
      <c r="G3572" s="4" t="s">
        <v>260</v>
      </c>
      <c r="H3572" s="4" t="s">
        <v>261</v>
      </c>
      <c r="I3572" s="4" t="s">
        <v>1084</v>
      </c>
      <c r="J3572" s="4" t="s">
        <v>295</v>
      </c>
      <c r="K3572" s="10">
        <v>1982.0</v>
      </c>
      <c r="L3572" s="3"/>
      <c r="M3572" s="4" t="s">
        <v>263</v>
      </c>
      <c r="N3572" s="3"/>
      <c r="O3572" s="3"/>
      <c r="P3572" s="4" t="s">
        <v>8</v>
      </c>
      <c r="Q3572" s="4" t="s">
        <v>1085</v>
      </c>
      <c r="R3572" s="3"/>
    </row>
    <row r="3573" ht="15.75" customHeight="1">
      <c r="A3573" s="6" t="s">
        <v>16467</v>
      </c>
      <c r="B3573" s="6" t="s">
        <v>16468</v>
      </c>
      <c r="C3573" s="6"/>
      <c r="D3573" s="6"/>
      <c r="E3573" s="6" t="s">
        <v>16469</v>
      </c>
      <c r="F3573" s="7" t="s">
        <v>16470</v>
      </c>
      <c r="G3573" s="8" t="s">
        <v>41</v>
      </c>
      <c r="H3573" s="6" t="s">
        <v>27</v>
      </c>
      <c r="I3573" s="6" t="s">
        <v>16471</v>
      </c>
      <c r="J3573" s="6" t="s">
        <v>341</v>
      </c>
      <c r="K3573" s="8">
        <v>2018.0</v>
      </c>
      <c r="L3573" s="7" t="s">
        <v>30</v>
      </c>
      <c r="M3573" s="6"/>
      <c r="N3573" s="3"/>
      <c r="O3573" s="3"/>
      <c r="P3573" s="3"/>
      <c r="Q3573" s="3"/>
      <c r="R3573" s="6"/>
    </row>
    <row r="3574" ht="15.75" customHeight="1">
      <c r="A3574" s="4" t="s">
        <v>16472</v>
      </c>
      <c r="B3574" s="4" t="s">
        <v>16473</v>
      </c>
      <c r="C3574" s="3"/>
      <c r="D3574" s="3"/>
      <c r="E3574" s="10" t="s">
        <v>33</v>
      </c>
      <c r="F3574" s="9" t="str">
        <f>"https://doi.org/"&amp;M3574</f>
        <v>https://doi.org/10.1016/j.nut.2019.110614</v>
      </c>
      <c r="G3574" s="10" t="s">
        <v>41</v>
      </c>
      <c r="H3574" s="10" t="s">
        <v>35</v>
      </c>
      <c r="I3574" s="4" t="s">
        <v>16474</v>
      </c>
      <c r="J3574" s="10" t="s">
        <v>33</v>
      </c>
      <c r="K3574" s="10">
        <v>2020.0</v>
      </c>
      <c r="L3574" s="4" t="s">
        <v>33</v>
      </c>
      <c r="M3574" s="4" t="s">
        <v>16475</v>
      </c>
      <c r="N3574" s="26"/>
      <c r="O3574" s="3"/>
      <c r="P3574" s="3"/>
      <c r="Q3574" s="12"/>
      <c r="R3574" s="3"/>
    </row>
    <row r="3575" ht="15.75" customHeight="1">
      <c r="A3575" s="6" t="s">
        <v>16476</v>
      </c>
      <c r="B3575" s="6" t="s">
        <v>16477</v>
      </c>
      <c r="C3575" s="6"/>
      <c r="D3575" s="6"/>
      <c r="E3575" s="6" t="s">
        <v>16478</v>
      </c>
      <c r="F3575" s="7" t="s">
        <v>16479</v>
      </c>
      <c r="G3575" s="8" t="s">
        <v>214</v>
      </c>
      <c r="H3575" s="6" t="s">
        <v>27</v>
      </c>
      <c r="I3575" s="6" t="s">
        <v>16480</v>
      </c>
      <c r="J3575" s="6" t="s">
        <v>341</v>
      </c>
      <c r="K3575" s="8">
        <v>2018.0</v>
      </c>
      <c r="L3575" s="7" t="s">
        <v>30</v>
      </c>
      <c r="M3575" s="3"/>
      <c r="N3575" s="3"/>
      <c r="O3575" s="6"/>
      <c r="P3575" s="3"/>
      <c r="Q3575" s="3"/>
      <c r="R3575" s="3"/>
    </row>
    <row r="3576" ht="15.75" customHeight="1">
      <c r="A3576" s="4" t="s">
        <v>16481</v>
      </c>
      <c r="B3576" s="4" t="s">
        <v>16482</v>
      </c>
      <c r="C3576" s="3"/>
      <c r="D3576" s="3"/>
      <c r="E3576" s="4" t="s">
        <v>16483</v>
      </c>
      <c r="F3576" s="3"/>
      <c r="G3576" s="4" t="s">
        <v>41</v>
      </c>
      <c r="H3576" s="4" t="s">
        <v>261</v>
      </c>
      <c r="I3576" s="3"/>
      <c r="J3576" s="4" t="s">
        <v>295</v>
      </c>
      <c r="K3576" s="10">
        <v>2014.0</v>
      </c>
      <c r="L3576" s="3"/>
      <c r="M3576" s="4" t="s">
        <v>586</v>
      </c>
      <c r="N3576" s="3"/>
      <c r="O3576" s="3"/>
      <c r="P3576" s="4" t="s">
        <v>587</v>
      </c>
      <c r="Q3576" s="18" t="s">
        <v>588</v>
      </c>
      <c r="R3576" s="3"/>
    </row>
    <row r="3577" ht="15.75" customHeight="1">
      <c r="A3577" s="6" t="s">
        <v>16484</v>
      </c>
      <c r="B3577" s="6" t="s">
        <v>16485</v>
      </c>
      <c r="C3577" s="6"/>
      <c r="D3577" s="6"/>
      <c r="E3577" s="6" t="s">
        <v>16486</v>
      </c>
      <c r="F3577" s="7" t="s">
        <v>16487</v>
      </c>
      <c r="G3577" s="8" t="s">
        <v>108</v>
      </c>
      <c r="H3577" s="6" t="s">
        <v>27</v>
      </c>
      <c r="I3577" s="6" t="s">
        <v>16488</v>
      </c>
      <c r="J3577" s="6" t="s">
        <v>341</v>
      </c>
      <c r="K3577" s="8">
        <v>2023.0</v>
      </c>
      <c r="L3577" s="7" t="s">
        <v>30</v>
      </c>
      <c r="M3577" s="6"/>
      <c r="N3577" s="3"/>
      <c r="O3577" s="6"/>
      <c r="P3577" s="6"/>
      <c r="Q3577" s="3"/>
      <c r="R3577" s="6"/>
    </row>
    <row r="3578" ht="15.75" customHeight="1">
      <c r="A3578" s="6" t="s">
        <v>16489</v>
      </c>
      <c r="B3578" s="6" t="s">
        <v>16490</v>
      </c>
      <c r="C3578" s="6"/>
      <c r="D3578" s="6"/>
      <c r="E3578" s="6" t="s">
        <v>16491</v>
      </c>
      <c r="F3578" s="7" t="s">
        <v>16492</v>
      </c>
      <c r="G3578" s="8" t="s">
        <v>108</v>
      </c>
      <c r="H3578" s="6" t="s">
        <v>27</v>
      </c>
      <c r="I3578" s="6" t="s">
        <v>16493</v>
      </c>
      <c r="J3578" s="6" t="s">
        <v>341</v>
      </c>
      <c r="K3578" s="8">
        <v>2019.0</v>
      </c>
      <c r="L3578" s="7" t="s">
        <v>30</v>
      </c>
      <c r="M3578" s="6"/>
      <c r="N3578" s="6"/>
      <c r="O3578" s="3"/>
      <c r="P3578" s="6"/>
      <c r="Q3578" s="3"/>
      <c r="R3578" s="6"/>
    </row>
    <row r="3579" ht="15.75" customHeight="1">
      <c r="A3579" s="6" t="s">
        <v>16494</v>
      </c>
      <c r="B3579" s="6" t="s">
        <v>16495</v>
      </c>
      <c r="C3579" s="6"/>
      <c r="D3579" s="6"/>
      <c r="E3579" s="6" t="s">
        <v>16496</v>
      </c>
      <c r="F3579" s="7" t="s">
        <v>16497</v>
      </c>
      <c r="G3579" s="8" t="s">
        <v>108</v>
      </c>
      <c r="H3579" s="6" t="s">
        <v>27</v>
      </c>
      <c r="I3579" s="6" t="s">
        <v>16498</v>
      </c>
      <c r="J3579" s="6" t="s">
        <v>29</v>
      </c>
      <c r="K3579" s="8">
        <v>2015.0</v>
      </c>
      <c r="L3579" s="7" t="s">
        <v>30</v>
      </c>
      <c r="M3579" s="6"/>
      <c r="N3579" s="6"/>
      <c r="O3579" s="6"/>
      <c r="P3579" s="6"/>
      <c r="Q3579" s="3"/>
      <c r="R3579" s="6"/>
    </row>
    <row r="3580" ht="15.75" customHeight="1">
      <c r="A3580" s="6" t="s">
        <v>16499</v>
      </c>
      <c r="B3580" s="6" t="s">
        <v>16500</v>
      </c>
      <c r="C3580" s="6"/>
      <c r="D3580" s="6"/>
      <c r="E3580" s="6" t="s">
        <v>16501</v>
      </c>
      <c r="F3580" s="7" t="s">
        <v>16502</v>
      </c>
      <c r="G3580" s="8" t="s">
        <v>108</v>
      </c>
      <c r="H3580" s="6" t="s">
        <v>27</v>
      </c>
      <c r="I3580" s="6" t="s">
        <v>16503</v>
      </c>
      <c r="J3580" s="6" t="s">
        <v>341</v>
      </c>
      <c r="K3580" s="8">
        <v>2023.0</v>
      </c>
      <c r="L3580" s="7" t="s">
        <v>30</v>
      </c>
      <c r="M3580" s="3"/>
      <c r="N3580" s="3"/>
      <c r="O3580" s="3"/>
      <c r="P3580" s="3"/>
      <c r="Q3580" s="3"/>
      <c r="R3580" s="3"/>
    </row>
    <row r="3581" ht="15.75" customHeight="1">
      <c r="A3581" s="6" t="s">
        <v>16504</v>
      </c>
      <c r="B3581" s="6" t="s">
        <v>16505</v>
      </c>
      <c r="C3581" s="6"/>
      <c r="D3581" s="6"/>
      <c r="E3581" s="6" t="s">
        <v>16506</v>
      </c>
      <c r="F3581" s="7" t="s">
        <v>16507</v>
      </c>
      <c r="G3581" s="8" t="s">
        <v>108</v>
      </c>
      <c r="H3581" s="6" t="s">
        <v>27</v>
      </c>
      <c r="I3581" s="6" t="s">
        <v>16508</v>
      </c>
      <c r="J3581" s="6" t="s">
        <v>29</v>
      </c>
      <c r="K3581" s="8">
        <v>2023.0</v>
      </c>
      <c r="L3581" s="7" t="s">
        <v>30</v>
      </c>
      <c r="M3581" s="3"/>
      <c r="N3581" s="3"/>
      <c r="O3581" s="3"/>
      <c r="P3581" s="3"/>
      <c r="Q3581" s="3"/>
      <c r="R3581" s="3"/>
    </row>
    <row r="3582" ht="15.75" customHeight="1">
      <c r="A3582" s="4" t="s">
        <v>16509</v>
      </c>
      <c r="B3582" s="4" t="s">
        <v>16510</v>
      </c>
      <c r="C3582" s="3"/>
      <c r="D3582" s="3"/>
      <c r="E3582" s="4" t="s">
        <v>16511</v>
      </c>
      <c r="F3582" s="9" t="s">
        <v>16512</v>
      </c>
      <c r="G3582" s="4" t="s">
        <v>41</v>
      </c>
      <c r="H3582" s="4" t="s">
        <v>261</v>
      </c>
      <c r="I3582" s="4" t="s">
        <v>487</v>
      </c>
      <c r="J3582" s="4" t="s">
        <v>488</v>
      </c>
      <c r="K3582" s="10">
        <v>2005.0</v>
      </c>
      <c r="L3582" s="3"/>
      <c r="M3582" s="4" t="s">
        <v>263</v>
      </c>
      <c r="N3582" s="3"/>
      <c r="O3582" s="3"/>
      <c r="P3582" s="4" t="s">
        <v>8</v>
      </c>
      <c r="Q3582" s="18" t="s">
        <v>489</v>
      </c>
      <c r="R3582" s="3"/>
    </row>
    <row r="3583" ht="15.75" customHeight="1">
      <c r="A3583" s="4" t="s">
        <v>16513</v>
      </c>
      <c r="B3583" s="4" t="s">
        <v>16514</v>
      </c>
      <c r="C3583" s="3"/>
      <c r="D3583" s="3"/>
      <c r="E3583" s="4" t="s">
        <v>16515</v>
      </c>
      <c r="F3583" s="9" t="s">
        <v>16516</v>
      </c>
      <c r="G3583" s="4" t="s">
        <v>41</v>
      </c>
      <c r="H3583" s="4" t="s">
        <v>261</v>
      </c>
      <c r="I3583" s="4" t="s">
        <v>1997</v>
      </c>
      <c r="J3583" s="4" t="s">
        <v>341</v>
      </c>
      <c r="K3583" s="10">
        <v>2020.0</v>
      </c>
      <c r="L3583" s="3"/>
      <c r="M3583" s="4" t="s">
        <v>263</v>
      </c>
      <c r="N3583" s="3"/>
      <c r="O3583" s="3"/>
      <c r="P3583" s="4" t="s">
        <v>8</v>
      </c>
      <c r="Q3583" s="18" t="s">
        <v>408</v>
      </c>
      <c r="R3583" s="3"/>
    </row>
    <row r="3584" ht="15.75" customHeight="1">
      <c r="A3584" s="6" t="s">
        <v>16517</v>
      </c>
      <c r="B3584" s="6" t="s">
        <v>16518</v>
      </c>
      <c r="C3584" s="6"/>
      <c r="D3584" s="6"/>
      <c r="E3584" s="17" t="s">
        <v>16519</v>
      </c>
      <c r="F3584" s="7" t="s">
        <v>16520</v>
      </c>
      <c r="G3584" s="8" t="s">
        <v>108</v>
      </c>
      <c r="H3584" s="6" t="s">
        <v>27</v>
      </c>
      <c r="I3584" s="6" t="s">
        <v>16521</v>
      </c>
      <c r="J3584" s="3"/>
      <c r="K3584" s="8">
        <v>2012.0</v>
      </c>
      <c r="L3584" s="7" t="s">
        <v>30</v>
      </c>
      <c r="M3584" s="6"/>
      <c r="N3584" s="6"/>
      <c r="O3584" s="3"/>
      <c r="P3584" s="6"/>
      <c r="Q3584" s="6"/>
      <c r="R3584" s="6"/>
    </row>
    <row r="3585" ht="15.75" customHeight="1">
      <c r="A3585" s="4" t="s">
        <v>16522</v>
      </c>
      <c r="B3585" s="4" t="s">
        <v>16523</v>
      </c>
      <c r="C3585" s="3"/>
      <c r="D3585" s="3"/>
      <c r="E3585" s="4" t="s">
        <v>16524</v>
      </c>
      <c r="F3585" s="9" t="s">
        <v>16525</v>
      </c>
      <c r="G3585" s="4" t="s">
        <v>260</v>
      </c>
      <c r="H3585" s="4" t="s">
        <v>261</v>
      </c>
      <c r="I3585" s="4" t="s">
        <v>582</v>
      </c>
      <c r="J3585" s="4" t="s">
        <v>149</v>
      </c>
      <c r="K3585" s="10">
        <v>2006.0</v>
      </c>
      <c r="L3585" s="3"/>
      <c r="M3585" s="4" t="s">
        <v>263</v>
      </c>
      <c r="N3585" s="3"/>
      <c r="O3585" s="3"/>
      <c r="P3585" s="4" t="s">
        <v>8</v>
      </c>
      <c r="Q3585" s="4" t="s">
        <v>264</v>
      </c>
      <c r="R3585" s="3"/>
    </row>
    <row r="3586" ht="15.75" customHeight="1">
      <c r="A3586" s="6" t="s">
        <v>16526</v>
      </c>
      <c r="B3586" s="6" t="s">
        <v>16527</v>
      </c>
      <c r="C3586" s="6"/>
      <c r="D3586" s="6"/>
      <c r="E3586" s="6" t="s">
        <v>16528</v>
      </c>
      <c r="F3586" s="7" t="s">
        <v>16529</v>
      </c>
      <c r="G3586" s="8" t="s">
        <v>108</v>
      </c>
      <c r="H3586" s="6" t="s">
        <v>27</v>
      </c>
      <c r="I3586" s="6" t="s">
        <v>16530</v>
      </c>
      <c r="J3586" s="6"/>
      <c r="K3586" s="8">
        <v>2008.0</v>
      </c>
      <c r="L3586" s="7" t="s">
        <v>30</v>
      </c>
      <c r="M3586" s="3"/>
      <c r="N3586" s="3"/>
      <c r="O3586" s="3"/>
      <c r="P3586" s="3"/>
      <c r="Q3586" s="6"/>
      <c r="R3586" s="3"/>
    </row>
    <row r="3587" ht="15.75" customHeight="1">
      <c r="A3587" s="6" t="s">
        <v>16531</v>
      </c>
      <c r="B3587" s="6" t="s">
        <v>16532</v>
      </c>
      <c r="C3587" s="6"/>
      <c r="D3587" s="6"/>
      <c r="E3587" s="3"/>
      <c r="F3587" s="7" t="s">
        <v>16533</v>
      </c>
      <c r="G3587" s="8" t="s">
        <v>48</v>
      </c>
      <c r="H3587" s="6" t="s">
        <v>27</v>
      </c>
      <c r="I3587" s="6" t="s">
        <v>16534</v>
      </c>
      <c r="J3587" s="3"/>
      <c r="K3587" s="8">
        <v>2004.0</v>
      </c>
      <c r="L3587" s="7" t="s">
        <v>30</v>
      </c>
      <c r="M3587" s="3"/>
      <c r="N3587" s="6"/>
      <c r="O3587" s="6"/>
      <c r="P3587" s="6"/>
      <c r="Q3587" s="6"/>
      <c r="R3587" s="3"/>
    </row>
    <row r="3588" ht="15.75" customHeight="1">
      <c r="A3588" s="4" t="s">
        <v>16535</v>
      </c>
      <c r="B3588" s="4" t="s">
        <v>16536</v>
      </c>
      <c r="C3588" s="3"/>
      <c r="D3588" s="3"/>
      <c r="E3588" s="4" t="s">
        <v>16537</v>
      </c>
      <c r="F3588" s="9" t="s">
        <v>16538</v>
      </c>
      <c r="G3588" s="4" t="s">
        <v>41</v>
      </c>
      <c r="H3588" s="4" t="s">
        <v>261</v>
      </c>
      <c r="I3588" s="4" t="s">
        <v>16539</v>
      </c>
      <c r="J3588" s="4" t="s">
        <v>295</v>
      </c>
      <c r="K3588" s="10">
        <v>2020.0</v>
      </c>
      <c r="L3588" s="3"/>
      <c r="M3588" s="4" t="s">
        <v>263</v>
      </c>
      <c r="N3588" s="3"/>
      <c r="O3588" s="3"/>
      <c r="P3588" s="4" t="s">
        <v>8</v>
      </c>
      <c r="Q3588" s="18" t="s">
        <v>689</v>
      </c>
      <c r="R3588" s="3"/>
    </row>
    <row r="3589" ht="15.75" customHeight="1">
      <c r="A3589" s="6" t="s">
        <v>16540</v>
      </c>
      <c r="B3589" s="6" t="s">
        <v>16541</v>
      </c>
      <c r="C3589" s="6"/>
      <c r="D3589" s="6"/>
      <c r="E3589" s="6" t="s">
        <v>16542</v>
      </c>
      <c r="F3589" s="7" t="s">
        <v>16543</v>
      </c>
      <c r="G3589" s="8" t="s">
        <v>108</v>
      </c>
      <c r="H3589" s="6" t="s">
        <v>27</v>
      </c>
      <c r="I3589" s="6" t="s">
        <v>16544</v>
      </c>
      <c r="J3589" s="6"/>
      <c r="K3589" s="8">
        <v>2008.0</v>
      </c>
      <c r="L3589" s="7" t="s">
        <v>30</v>
      </c>
      <c r="M3589" s="3"/>
      <c r="N3589" s="6"/>
      <c r="O3589" s="3"/>
      <c r="P3589" s="3"/>
      <c r="Q3589" s="6"/>
      <c r="R3589" s="3"/>
    </row>
    <row r="3590" ht="15.75" customHeight="1">
      <c r="A3590" s="6" t="s">
        <v>16545</v>
      </c>
      <c r="B3590" s="6" t="s">
        <v>16546</v>
      </c>
      <c r="C3590" s="6"/>
      <c r="D3590" s="6"/>
      <c r="E3590" s="6" t="s">
        <v>16547</v>
      </c>
      <c r="F3590" s="7" t="s">
        <v>16548</v>
      </c>
      <c r="G3590" s="8" t="s">
        <v>108</v>
      </c>
      <c r="H3590" s="6" t="s">
        <v>27</v>
      </c>
      <c r="I3590" s="6" t="s">
        <v>16549</v>
      </c>
      <c r="J3590" s="6" t="s">
        <v>29</v>
      </c>
      <c r="K3590" s="8">
        <v>2002.0</v>
      </c>
      <c r="L3590" s="7" t="s">
        <v>30</v>
      </c>
      <c r="M3590" s="3"/>
      <c r="N3590" s="3"/>
      <c r="O3590" s="3"/>
      <c r="P3590" s="3"/>
      <c r="Q3590" s="3"/>
      <c r="R3590" s="3"/>
    </row>
    <row r="3591" ht="15.75" customHeight="1">
      <c r="A3591" s="6" t="s">
        <v>16550</v>
      </c>
      <c r="B3591" s="6" t="s">
        <v>16551</v>
      </c>
      <c r="C3591" s="6"/>
      <c r="D3591" s="6"/>
      <c r="E3591" s="6" t="s">
        <v>16552</v>
      </c>
      <c r="F3591" s="7" t="s">
        <v>16553</v>
      </c>
      <c r="G3591" s="8" t="s">
        <v>41</v>
      </c>
      <c r="H3591" s="6" t="s">
        <v>27</v>
      </c>
      <c r="I3591" s="6" t="s">
        <v>16554</v>
      </c>
      <c r="J3591" s="6" t="s">
        <v>29</v>
      </c>
      <c r="K3591" s="8">
        <v>2010.0</v>
      </c>
      <c r="L3591" s="7" t="s">
        <v>30</v>
      </c>
      <c r="M3591" s="6"/>
      <c r="N3591" s="3"/>
      <c r="O3591" s="3"/>
      <c r="P3591" s="3"/>
      <c r="Q3591" s="3"/>
      <c r="R3591" s="6"/>
    </row>
    <row r="3592" ht="15.75" customHeight="1">
      <c r="A3592" s="6" t="s">
        <v>16555</v>
      </c>
      <c r="B3592" s="6" t="s">
        <v>16556</v>
      </c>
      <c r="C3592" s="6"/>
      <c r="D3592" s="6"/>
      <c r="E3592" s="6" t="s">
        <v>16557</v>
      </c>
      <c r="F3592" s="7" t="s">
        <v>16558</v>
      </c>
      <c r="G3592" s="8" t="s">
        <v>108</v>
      </c>
      <c r="H3592" s="6" t="s">
        <v>27</v>
      </c>
      <c r="I3592" s="6" t="s">
        <v>16559</v>
      </c>
      <c r="J3592" s="6" t="s">
        <v>2465</v>
      </c>
      <c r="K3592" s="8">
        <v>2020.0</v>
      </c>
      <c r="L3592" s="7" t="s">
        <v>30</v>
      </c>
      <c r="M3592" s="6"/>
      <c r="N3592" s="6"/>
      <c r="O3592" s="3"/>
      <c r="P3592" s="6"/>
      <c r="Q3592" s="6"/>
      <c r="R3592" s="3"/>
    </row>
    <row r="3593" ht="15.75" customHeight="1">
      <c r="A3593" s="4" t="s">
        <v>16560</v>
      </c>
      <c r="B3593" s="4" t="s">
        <v>16561</v>
      </c>
      <c r="C3593" s="3"/>
      <c r="D3593" s="3"/>
      <c r="E3593" s="4" t="s">
        <v>33</v>
      </c>
      <c r="F3593" s="9" t="str">
        <f>"https://doi.org/"&amp;M3593</f>
        <v>https://doi.org/10.1017/ipm.2012.4</v>
      </c>
      <c r="G3593" s="10" t="s">
        <v>54</v>
      </c>
      <c r="H3593" s="10" t="s">
        <v>1249</v>
      </c>
      <c r="I3593" s="4" t="s">
        <v>16562</v>
      </c>
      <c r="J3593" s="10" t="s">
        <v>33</v>
      </c>
      <c r="K3593" s="10">
        <v>2013.0</v>
      </c>
      <c r="L3593" s="10" t="s">
        <v>33</v>
      </c>
      <c r="M3593" s="4" t="s">
        <v>16563</v>
      </c>
      <c r="N3593" s="3"/>
      <c r="O3593" s="3"/>
      <c r="P3593" s="3"/>
      <c r="Q3593" s="3"/>
      <c r="R3593" s="3"/>
    </row>
    <row r="3594" ht="15.75" customHeight="1">
      <c r="A3594" s="4" t="s">
        <v>16564</v>
      </c>
      <c r="B3594" s="4" t="s">
        <v>16565</v>
      </c>
      <c r="C3594" s="3"/>
      <c r="D3594" s="3"/>
      <c r="E3594" s="4" t="s">
        <v>16566</v>
      </c>
      <c r="F3594" s="9" t="s">
        <v>16567</v>
      </c>
      <c r="G3594" s="4" t="s">
        <v>26</v>
      </c>
      <c r="H3594" s="4" t="s">
        <v>261</v>
      </c>
      <c r="I3594" s="4" t="s">
        <v>610</v>
      </c>
      <c r="J3594" s="4" t="s">
        <v>341</v>
      </c>
      <c r="K3594" s="10">
        <v>2013.0</v>
      </c>
      <c r="L3594" s="3"/>
      <c r="M3594" s="4" t="s">
        <v>263</v>
      </c>
      <c r="N3594" s="3"/>
      <c r="O3594" s="3"/>
      <c r="P3594" s="4" t="s">
        <v>8</v>
      </c>
      <c r="Q3594" s="4" t="s">
        <v>611</v>
      </c>
      <c r="R3594" s="3"/>
    </row>
    <row r="3595" ht="15.75" customHeight="1">
      <c r="A3595" s="4" t="s">
        <v>16568</v>
      </c>
      <c r="B3595" s="4" t="s">
        <v>16569</v>
      </c>
      <c r="C3595" s="3"/>
      <c r="D3595" s="3"/>
      <c r="E3595" s="4" t="s">
        <v>16570</v>
      </c>
      <c r="F3595" s="9" t="s">
        <v>16571</v>
      </c>
      <c r="G3595" s="4" t="s">
        <v>48</v>
      </c>
      <c r="H3595" s="4" t="s">
        <v>261</v>
      </c>
      <c r="I3595" s="3"/>
      <c r="J3595" s="4" t="s">
        <v>16572</v>
      </c>
      <c r="K3595" s="10">
        <v>2015.0</v>
      </c>
      <c r="L3595" s="3"/>
      <c r="M3595" s="4" t="s">
        <v>2220</v>
      </c>
      <c r="N3595" s="3"/>
      <c r="O3595" s="3"/>
      <c r="P3595" s="4" t="s">
        <v>2221</v>
      </c>
      <c r="Q3595" s="4" t="s">
        <v>16573</v>
      </c>
      <c r="R3595" s="3"/>
    </row>
    <row r="3596" ht="15.75" customHeight="1">
      <c r="A3596" s="4" t="s">
        <v>16574</v>
      </c>
      <c r="B3596" s="4" t="s">
        <v>16575</v>
      </c>
      <c r="C3596" s="4" t="s">
        <v>16576</v>
      </c>
      <c r="D3596" s="4" t="s">
        <v>16577</v>
      </c>
      <c r="E3596" s="4" t="s">
        <v>16578</v>
      </c>
      <c r="F3596" s="5" t="str">
        <f>HYPERLINK("http://dx.doi.org/10.1016/S0920-9964(00)00063-3","http://dx.doi.org/10.1016/S0920-9964(00)00063-3")</f>
        <v>http://dx.doi.org/10.1016/S0920-9964(00)00063-3</v>
      </c>
      <c r="G3596" s="3"/>
      <c r="H3596" s="3"/>
      <c r="I3596" s="3"/>
      <c r="J3596" s="3"/>
      <c r="K3596" s="3"/>
      <c r="L3596" s="3"/>
      <c r="M3596" s="3"/>
      <c r="N3596" s="3"/>
      <c r="O3596" s="3"/>
      <c r="P3596" s="3"/>
      <c r="Q3596" s="3"/>
      <c r="R3596" s="3"/>
    </row>
    <row r="3597" ht="15.75" customHeight="1">
      <c r="A3597" s="4" t="s">
        <v>16579</v>
      </c>
      <c r="B3597" s="4" t="s">
        <v>16580</v>
      </c>
      <c r="C3597" s="3"/>
      <c r="D3597" s="3"/>
      <c r="E3597" s="4" t="s">
        <v>16581</v>
      </c>
      <c r="F3597" s="9" t="s">
        <v>16582</v>
      </c>
      <c r="G3597" s="4" t="s">
        <v>260</v>
      </c>
      <c r="H3597" s="4" t="s">
        <v>261</v>
      </c>
      <c r="I3597" s="4" t="s">
        <v>370</v>
      </c>
      <c r="J3597" s="4" t="s">
        <v>341</v>
      </c>
      <c r="K3597" s="10">
        <v>2010.0</v>
      </c>
      <c r="L3597" s="3"/>
      <c r="M3597" s="4" t="s">
        <v>263</v>
      </c>
      <c r="N3597" s="3"/>
      <c r="O3597" s="3"/>
      <c r="P3597" s="4" t="s">
        <v>8</v>
      </c>
      <c r="Q3597" s="4" t="s">
        <v>371</v>
      </c>
      <c r="R3597" s="3"/>
    </row>
    <row r="3598" ht="15.75" customHeight="1">
      <c r="A3598" s="4" t="s">
        <v>16583</v>
      </c>
      <c r="B3598" s="4" t="s">
        <v>16584</v>
      </c>
      <c r="C3598" s="3"/>
      <c r="D3598" s="3"/>
      <c r="E3598" s="4" t="s">
        <v>16585</v>
      </c>
      <c r="F3598" s="9" t="s">
        <v>16586</v>
      </c>
      <c r="G3598" s="4" t="s">
        <v>26</v>
      </c>
      <c r="H3598" s="4" t="s">
        <v>261</v>
      </c>
      <c r="I3598" s="4" t="s">
        <v>610</v>
      </c>
      <c r="J3598" s="4" t="s">
        <v>341</v>
      </c>
      <c r="K3598" s="10">
        <v>2018.0</v>
      </c>
      <c r="L3598" s="3"/>
      <c r="M3598" s="4" t="s">
        <v>263</v>
      </c>
      <c r="N3598" s="3"/>
      <c r="O3598" s="3"/>
      <c r="P3598" s="4" t="s">
        <v>8</v>
      </c>
      <c r="Q3598" s="4" t="s">
        <v>611</v>
      </c>
      <c r="R3598" s="3"/>
    </row>
    <row r="3599" ht="15.75" customHeight="1">
      <c r="A3599" s="4" t="s">
        <v>16587</v>
      </c>
      <c r="B3599" s="4" t="s">
        <v>16588</v>
      </c>
      <c r="C3599" s="3"/>
      <c r="D3599" s="3"/>
      <c r="E3599" s="4" t="s">
        <v>33</v>
      </c>
      <c r="F3599" s="9" t="str">
        <f>"https://doi.org/"&amp;M3599</f>
        <v>https://doi.org/10.1007/s11414-013-9355-x</v>
      </c>
      <c r="G3599" s="10" t="s">
        <v>83</v>
      </c>
      <c r="H3599" s="10" t="s">
        <v>35</v>
      </c>
      <c r="I3599" s="4" t="s">
        <v>16589</v>
      </c>
      <c r="J3599" s="10" t="s">
        <v>33</v>
      </c>
      <c r="K3599" s="10">
        <v>2013.0</v>
      </c>
      <c r="L3599" s="3"/>
      <c r="M3599" s="4" t="s">
        <v>16590</v>
      </c>
      <c r="N3599" s="3"/>
      <c r="O3599" s="3"/>
      <c r="P3599" s="3"/>
      <c r="Q3599" s="3"/>
      <c r="R3599" s="3"/>
    </row>
    <row r="3600" ht="15.75" customHeight="1">
      <c r="A3600" s="6" t="s">
        <v>16591</v>
      </c>
      <c r="B3600" s="6" t="s">
        <v>16592</v>
      </c>
      <c r="C3600" s="6"/>
      <c r="D3600" s="6"/>
      <c r="E3600" s="6" t="s">
        <v>16593</v>
      </c>
      <c r="F3600" s="7" t="s">
        <v>16594</v>
      </c>
      <c r="G3600" s="8" t="s">
        <v>108</v>
      </c>
      <c r="H3600" s="6" t="s">
        <v>27</v>
      </c>
      <c r="I3600" s="6" t="s">
        <v>16595</v>
      </c>
      <c r="J3600" s="6" t="s">
        <v>29</v>
      </c>
      <c r="K3600" s="8">
        <v>2023.0</v>
      </c>
      <c r="L3600" s="7" t="s">
        <v>30</v>
      </c>
      <c r="M3600" s="6"/>
      <c r="N3600" s="3"/>
      <c r="O3600" s="6"/>
      <c r="P3600" s="20"/>
      <c r="Q3600" s="3"/>
      <c r="R3600" s="6"/>
    </row>
    <row r="3601" ht="15.75" customHeight="1">
      <c r="A3601" s="6" t="s">
        <v>16596</v>
      </c>
      <c r="B3601" s="6" t="s">
        <v>16597</v>
      </c>
      <c r="C3601" s="6"/>
      <c r="D3601" s="6"/>
      <c r="E3601" s="6" t="s">
        <v>16598</v>
      </c>
      <c r="F3601" s="7" t="s">
        <v>16599</v>
      </c>
      <c r="G3601" s="8" t="s">
        <v>108</v>
      </c>
      <c r="H3601" s="6" t="s">
        <v>27</v>
      </c>
      <c r="I3601" s="6" t="s">
        <v>16600</v>
      </c>
      <c r="J3601" s="6" t="s">
        <v>231</v>
      </c>
      <c r="K3601" s="8">
        <v>2023.0</v>
      </c>
      <c r="L3601" s="7" t="s">
        <v>30</v>
      </c>
      <c r="M3601" s="6"/>
      <c r="N3601" s="3"/>
      <c r="O3601" s="6"/>
      <c r="P3601" s="6"/>
      <c r="Q3601" s="6"/>
      <c r="R3601" s="3"/>
    </row>
    <row r="3602" ht="15.75" customHeight="1">
      <c r="A3602" s="6" t="s">
        <v>16601</v>
      </c>
      <c r="B3602" s="6" t="s">
        <v>16602</v>
      </c>
      <c r="C3602" s="6"/>
      <c r="D3602" s="6"/>
      <c r="E3602" s="6" t="s">
        <v>16603</v>
      </c>
      <c r="F3602" s="7" t="s">
        <v>16604</v>
      </c>
      <c r="G3602" s="8" t="s">
        <v>108</v>
      </c>
      <c r="H3602" s="6" t="s">
        <v>27</v>
      </c>
      <c r="I3602" s="6" t="s">
        <v>16605</v>
      </c>
      <c r="J3602" s="6" t="s">
        <v>149</v>
      </c>
      <c r="K3602" s="8">
        <v>2020.0</v>
      </c>
      <c r="L3602" s="7" t="s">
        <v>30</v>
      </c>
      <c r="M3602" s="6"/>
      <c r="N3602" s="6"/>
      <c r="O3602" s="6"/>
      <c r="P3602" s="3"/>
      <c r="Q3602" s="3"/>
      <c r="R3602" s="3"/>
    </row>
    <row r="3603" ht="15.75" customHeight="1">
      <c r="A3603" s="6" t="s">
        <v>16606</v>
      </c>
      <c r="B3603" s="6" t="s">
        <v>16607</v>
      </c>
      <c r="C3603" s="6"/>
      <c r="D3603" s="6"/>
      <c r="E3603" s="6" t="s">
        <v>16608</v>
      </c>
      <c r="F3603" s="7" t="s">
        <v>16609</v>
      </c>
      <c r="G3603" s="8" t="s">
        <v>108</v>
      </c>
      <c r="H3603" s="6" t="s">
        <v>27</v>
      </c>
      <c r="I3603" s="6" t="s">
        <v>16610</v>
      </c>
      <c r="J3603" s="6" t="s">
        <v>341</v>
      </c>
      <c r="K3603" s="8">
        <v>2019.0</v>
      </c>
      <c r="L3603" s="7" t="s">
        <v>30</v>
      </c>
      <c r="M3603" s="6"/>
      <c r="N3603" s="6"/>
      <c r="O3603" s="3"/>
      <c r="P3603" s="6"/>
      <c r="Q3603" s="6"/>
      <c r="R3603" s="6"/>
    </row>
    <row r="3604" ht="15.75" customHeight="1">
      <c r="A3604" s="4" t="s">
        <v>16611</v>
      </c>
      <c r="B3604" s="4" t="s">
        <v>16612</v>
      </c>
      <c r="C3604" s="4" t="s">
        <v>16613</v>
      </c>
      <c r="D3604" s="4" t="s">
        <v>16614</v>
      </c>
      <c r="E3604" s="4" t="s">
        <v>16615</v>
      </c>
      <c r="F3604" s="5" t="str">
        <f>HYPERLINK("http://dx.doi.org/10.3389/fpsyt.2022.932484","http://dx.doi.org/10.3389/fpsyt.2022.932484")</f>
        <v>http://dx.doi.org/10.3389/fpsyt.2022.932484</v>
      </c>
      <c r="G3604" s="3"/>
      <c r="H3604" s="3"/>
      <c r="I3604" s="3"/>
      <c r="J3604" s="3"/>
      <c r="K3604" s="3"/>
      <c r="L3604" s="3"/>
      <c r="M3604" s="3"/>
      <c r="N3604" s="3"/>
      <c r="O3604" s="3"/>
      <c r="P3604" s="3"/>
      <c r="Q3604" s="3"/>
      <c r="R3604" s="3"/>
    </row>
    <row r="3605" ht="15.75" customHeight="1">
      <c r="A3605" s="6" t="s">
        <v>16616</v>
      </c>
      <c r="B3605" s="6" t="s">
        <v>16617</v>
      </c>
      <c r="C3605" s="6"/>
      <c r="D3605" s="6"/>
      <c r="E3605" s="6" t="s">
        <v>16618</v>
      </c>
      <c r="F3605" s="7" t="s">
        <v>16619</v>
      </c>
      <c r="G3605" s="8" t="s">
        <v>214</v>
      </c>
      <c r="H3605" s="6" t="s">
        <v>27</v>
      </c>
      <c r="I3605" s="6" t="s">
        <v>16620</v>
      </c>
      <c r="J3605" s="6" t="s">
        <v>341</v>
      </c>
      <c r="K3605" s="8">
        <v>2015.0</v>
      </c>
      <c r="L3605" s="7" t="s">
        <v>30</v>
      </c>
      <c r="M3605" s="3"/>
      <c r="N3605" s="3"/>
      <c r="O3605" s="3"/>
      <c r="P3605" s="3"/>
      <c r="Q3605" s="3"/>
      <c r="R3605" s="3"/>
    </row>
    <row r="3606" ht="15.75" customHeight="1">
      <c r="A3606" s="4" t="s">
        <v>16621</v>
      </c>
      <c r="B3606" s="4" t="s">
        <v>16622</v>
      </c>
      <c r="C3606" s="3"/>
      <c r="D3606" s="3"/>
      <c r="E3606" s="4" t="s">
        <v>16623</v>
      </c>
      <c r="F3606" s="9" t="s">
        <v>16624</v>
      </c>
      <c r="G3606" s="4" t="s">
        <v>260</v>
      </c>
      <c r="H3606" s="4" t="s">
        <v>261</v>
      </c>
      <c r="I3606" s="4" t="s">
        <v>1084</v>
      </c>
      <c r="J3606" s="4" t="s">
        <v>295</v>
      </c>
      <c r="K3606" s="10">
        <v>1985.0</v>
      </c>
      <c r="L3606" s="3"/>
      <c r="M3606" s="4" t="s">
        <v>263</v>
      </c>
      <c r="N3606" s="3"/>
      <c r="O3606" s="3"/>
      <c r="P3606" s="4" t="s">
        <v>8</v>
      </c>
      <c r="Q3606" s="4" t="s">
        <v>1085</v>
      </c>
      <c r="R3606" s="3"/>
    </row>
    <row r="3607" ht="15.75" customHeight="1">
      <c r="A3607" s="6" t="s">
        <v>16625</v>
      </c>
      <c r="B3607" s="6" t="s">
        <v>16626</v>
      </c>
      <c r="C3607" s="6"/>
      <c r="D3607" s="6"/>
      <c r="E3607" s="6" t="s">
        <v>16627</v>
      </c>
      <c r="F3607" s="7" t="s">
        <v>16628</v>
      </c>
      <c r="G3607" s="8" t="s">
        <v>108</v>
      </c>
      <c r="H3607" s="6" t="s">
        <v>27</v>
      </c>
      <c r="I3607" s="6" t="s">
        <v>16629</v>
      </c>
      <c r="J3607" s="6" t="s">
        <v>149</v>
      </c>
      <c r="K3607" s="8">
        <v>2019.0</v>
      </c>
      <c r="L3607" s="7" t="s">
        <v>30</v>
      </c>
      <c r="M3607" s="6"/>
      <c r="N3607" s="3"/>
      <c r="O3607" s="3"/>
      <c r="P3607" s="6"/>
      <c r="Q3607" s="3"/>
      <c r="R3607" s="3"/>
    </row>
    <row r="3608" ht="15.75" customHeight="1">
      <c r="A3608" s="6" t="s">
        <v>16630</v>
      </c>
      <c r="B3608" s="6" t="s">
        <v>16631</v>
      </c>
      <c r="C3608" s="6"/>
      <c r="D3608" s="6"/>
      <c r="E3608" s="6" t="s">
        <v>16632</v>
      </c>
      <c r="F3608" s="3"/>
      <c r="G3608" s="8" t="s">
        <v>108</v>
      </c>
      <c r="H3608" s="6" t="s">
        <v>27</v>
      </c>
      <c r="I3608" s="6" t="s">
        <v>16633</v>
      </c>
      <c r="J3608" s="3"/>
      <c r="K3608" s="8">
        <v>2016.0</v>
      </c>
      <c r="L3608" s="7" t="s">
        <v>30</v>
      </c>
      <c r="M3608" s="3"/>
      <c r="N3608" s="3"/>
      <c r="O3608" s="3"/>
      <c r="P3608" s="3"/>
      <c r="Q3608" s="3"/>
      <c r="R3608" s="6"/>
    </row>
    <row r="3609" ht="15.75" customHeight="1">
      <c r="A3609" s="6" t="s">
        <v>16634</v>
      </c>
      <c r="B3609" s="6" t="s">
        <v>16635</v>
      </c>
      <c r="C3609" s="6"/>
      <c r="D3609" s="6"/>
      <c r="E3609" s="6" t="s">
        <v>16636</v>
      </c>
      <c r="F3609" s="7" t="s">
        <v>16637</v>
      </c>
      <c r="G3609" s="8" t="s">
        <v>108</v>
      </c>
      <c r="H3609" s="6" t="s">
        <v>27</v>
      </c>
      <c r="I3609" s="6" t="s">
        <v>16638</v>
      </c>
      <c r="J3609" s="6" t="s">
        <v>29</v>
      </c>
      <c r="K3609" s="8">
        <v>2010.0</v>
      </c>
      <c r="L3609" s="7" t="s">
        <v>30</v>
      </c>
      <c r="M3609" s="6"/>
      <c r="N3609" s="3"/>
      <c r="O3609" s="3"/>
      <c r="P3609" s="3"/>
      <c r="Q3609" s="3"/>
      <c r="R3609" s="3"/>
    </row>
    <row r="3610" ht="15.75" customHeight="1">
      <c r="A3610" s="6" t="s">
        <v>16639</v>
      </c>
      <c r="B3610" s="6" t="s">
        <v>16640</v>
      </c>
      <c r="C3610" s="6"/>
      <c r="D3610" s="6"/>
      <c r="E3610" s="6" t="s">
        <v>16641</v>
      </c>
      <c r="F3610" s="3"/>
      <c r="G3610" s="8" t="s">
        <v>108</v>
      </c>
      <c r="H3610" s="6" t="s">
        <v>27</v>
      </c>
      <c r="I3610" s="6" t="s">
        <v>16642</v>
      </c>
      <c r="J3610" s="6" t="s">
        <v>8592</v>
      </c>
      <c r="K3610" s="8">
        <v>2003.0</v>
      </c>
      <c r="L3610" s="7" t="s">
        <v>30</v>
      </c>
      <c r="M3610" s="3"/>
      <c r="N3610" s="3"/>
      <c r="O3610" s="3"/>
      <c r="P3610" s="3"/>
      <c r="Q3610" s="3"/>
      <c r="R3610" s="3"/>
    </row>
    <row r="3611" ht="15.75" customHeight="1">
      <c r="A3611" s="4" t="s">
        <v>16643</v>
      </c>
      <c r="B3611" s="4" t="s">
        <v>16644</v>
      </c>
      <c r="C3611" s="3" t="s">
        <v>425</v>
      </c>
      <c r="D3611" s="4" t="s">
        <v>16645</v>
      </c>
      <c r="E3611" s="4" t="s">
        <v>16646</v>
      </c>
      <c r="F3611" s="5" t="str">
        <f>HYPERLINK("http://dx.doi.org/10.1176/ps.49.5.684","http://dx.doi.org/10.1176/ps.49.5.684")</f>
        <v>http://dx.doi.org/10.1176/ps.49.5.684</v>
      </c>
      <c r="G3611" s="3"/>
      <c r="H3611" s="3"/>
      <c r="I3611" s="3"/>
      <c r="J3611" s="3"/>
      <c r="K3611" s="3"/>
      <c r="L3611" s="3"/>
      <c r="M3611" s="3"/>
      <c r="N3611" s="3"/>
      <c r="O3611" s="3"/>
      <c r="P3611" s="3"/>
      <c r="Q3611" s="3"/>
      <c r="R3611" s="3"/>
    </row>
    <row r="3612" ht="15.75" customHeight="1">
      <c r="A3612" s="6" t="s">
        <v>16647</v>
      </c>
      <c r="B3612" s="6" t="s">
        <v>16648</v>
      </c>
      <c r="C3612" s="6"/>
      <c r="D3612" s="6"/>
      <c r="E3612" s="6" t="s">
        <v>16649</v>
      </c>
      <c r="F3612" s="7" t="s">
        <v>16650</v>
      </c>
      <c r="G3612" s="8" t="s">
        <v>214</v>
      </c>
      <c r="H3612" s="6" t="s">
        <v>27</v>
      </c>
      <c r="I3612" s="6" t="s">
        <v>16651</v>
      </c>
      <c r="J3612" s="6" t="s">
        <v>3055</v>
      </c>
      <c r="K3612" s="8">
        <v>2011.0</v>
      </c>
      <c r="L3612" s="7" t="s">
        <v>30</v>
      </c>
      <c r="M3612" s="3"/>
      <c r="N3612" s="3"/>
      <c r="O3612" s="3"/>
      <c r="P3612" s="6"/>
      <c r="Q3612" s="3"/>
      <c r="R3612" s="6"/>
    </row>
    <row r="3613" ht="15.75" customHeight="1">
      <c r="A3613" s="4" t="s">
        <v>16652</v>
      </c>
      <c r="B3613" s="4" t="s">
        <v>16653</v>
      </c>
      <c r="C3613" s="3"/>
      <c r="D3613" s="3"/>
      <c r="E3613" s="4" t="s">
        <v>16654</v>
      </c>
      <c r="F3613" s="9" t="s">
        <v>16655</v>
      </c>
      <c r="G3613" s="4" t="s">
        <v>41</v>
      </c>
      <c r="H3613" s="4" t="s">
        <v>261</v>
      </c>
      <c r="I3613" s="4" t="s">
        <v>571</v>
      </c>
      <c r="J3613" s="4" t="s">
        <v>341</v>
      </c>
      <c r="K3613" s="10">
        <v>2017.0</v>
      </c>
      <c r="L3613" s="3"/>
      <c r="M3613" s="4" t="s">
        <v>263</v>
      </c>
      <c r="N3613" s="3"/>
      <c r="O3613" s="3"/>
      <c r="P3613" s="4" t="s">
        <v>8</v>
      </c>
      <c r="Q3613" s="18" t="s">
        <v>572</v>
      </c>
      <c r="R3613" s="3"/>
    </row>
    <row r="3614" ht="15.75" customHeight="1">
      <c r="A3614" s="4" t="s">
        <v>16656</v>
      </c>
      <c r="B3614" s="4" t="s">
        <v>16657</v>
      </c>
      <c r="C3614" s="3"/>
      <c r="D3614" s="3"/>
      <c r="E3614" s="4" t="s">
        <v>16658</v>
      </c>
      <c r="F3614" s="9" t="s">
        <v>16659</v>
      </c>
      <c r="G3614" s="4" t="s">
        <v>26</v>
      </c>
      <c r="H3614" s="4" t="s">
        <v>261</v>
      </c>
      <c r="I3614" s="4" t="s">
        <v>610</v>
      </c>
      <c r="J3614" s="4" t="s">
        <v>341</v>
      </c>
      <c r="K3614" s="10">
        <v>2012.0</v>
      </c>
      <c r="L3614" s="3"/>
      <c r="M3614" s="4" t="s">
        <v>263</v>
      </c>
      <c r="N3614" s="3"/>
      <c r="O3614" s="3"/>
      <c r="P3614" s="4" t="s">
        <v>8</v>
      </c>
      <c r="Q3614" s="4" t="s">
        <v>611</v>
      </c>
      <c r="R3614" s="3"/>
    </row>
    <row r="3615" ht="15.75" customHeight="1">
      <c r="A3615" s="4" t="s">
        <v>16660</v>
      </c>
      <c r="B3615" s="4" t="s">
        <v>16661</v>
      </c>
      <c r="C3615" s="3"/>
      <c r="D3615" s="3"/>
      <c r="E3615" s="4" t="s">
        <v>33</v>
      </c>
      <c r="F3615" s="9" t="str">
        <f>"https://doi.org/"&amp;M3615</f>
        <v>https://doi.org/10.1016/s0010-440x(95)90112-4</v>
      </c>
      <c r="G3615" s="10" t="s">
        <v>83</v>
      </c>
      <c r="H3615" s="10" t="s">
        <v>35</v>
      </c>
      <c r="I3615" s="4" t="s">
        <v>10062</v>
      </c>
      <c r="J3615" s="10" t="s">
        <v>33</v>
      </c>
      <c r="K3615" s="10">
        <v>1995.0</v>
      </c>
      <c r="L3615" s="3"/>
      <c r="M3615" s="4" t="s">
        <v>16662</v>
      </c>
      <c r="N3615" s="3"/>
      <c r="O3615" s="3"/>
      <c r="P3615" s="3"/>
      <c r="Q3615" s="3"/>
      <c r="R3615" s="3"/>
    </row>
    <row r="3616" ht="15.75" customHeight="1">
      <c r="A3616" s="6" t="s">
        <v>16663</v>
      </c>
      <c r="B3616" s="6" t="s">
        <v>16664</v>
      </c>
      <c r="C3616" s="6"/>
      <c r="D3616" s="6"/>
      <c r="E3616" s="6" t="s">
        <v>16665</v>
      </c>
      <c r="F3616" s="7" t="s">
        <v>16666</v>
      </c>
      <c r="G3616" s="8" t="s">
        <v>108</v>
      </c>
      <c r="H3616" s="6" t="s">
        <v>27</v>
      </c>
      <c r="I3616" s="6" t="s">
        <v>16667</v>
      </c>
      <c r="J3616" s="6"/>
      <c r="K3616" s="8">
        <v>2009.0</v>
      </c>
      <c r="L3616" s="7" t="s">
        <v>30</v>
      </c>
      <c r="M3616" s="3"/>
      <c r="N3616" s="6"/>
      <c r="O3616" s="3"/>
      <c r="P3616" s="6"/>
      <c r="Q3616" s="3"/>
      <c r="R3616" s="3"/>
    </row>
    <row r="3617" ht="15.75" customHeight="1">
      <c r="A3617" s="6" t="s">
        <v>16668</v>
      </c>
      <c r="B3617" s="6" t="s">
        <v>16669</v>
      </c>
      <c r="C3617" s="6"/>
      <c r="D3617" s="6"/>
      <c r="E3617" s="6" t="s">
        <v>16670</v>
      </c>
      <c r="F3617" s="3"/>
      <c r="G3617" s="8" t="s">
        <v>108</v>
      </c>
      <c r="H3617" s="6" t="s">
        <v>27</v>
      </c>
      <c r="I3617" s="6" t="s">
        <v>16671</v>
      </c>
      <c r="J3617" s="6" t="s">
        <v>149</v>
      </c>
      <c r="K3617" s="8">
        <v>2019.0</v>
      </c>
      <c r="L3617" s="7" t="s">
        <v>30</v>
      </c>
      <c r="M3617" s="6"/>
      <c r="N3617" s="3"/>
      <c r="O3617" s="3"/>
      <c r="P3617" s="6"/>
      <c r="Q3617" s="3"/>
      <c r="R3617" s="3"/>
    </row>
    <row r="3618" ht="15.75" customHeight="1">
      <c r="A3618" s="6" t="s">
        <v>16672</v>
      </c>
      <c r="B3618" s="6" t="s">
        <v>16673</v>
      </c>
      <c r="C3618" s="6"/>
      <c r="D3618" s="6"/>
      <c r="E3618" s="6" t="s">
        <v>16674</v>
      </c>
      <c r="F3618" s="3"/>
      <c r="G3618" s="8" t="s">
        <v>108</v>
      </c>
      <c r="H3618" s="6" t="s">
        <v>27</v>
      </c>
      <c r="I3618" s="6" t="s">
        <v>16675</v>
      </c>
      <c r="J3618" s="6" t="s">
        <v>29</v>
      </c>
      <c r="K3618" s="8">
        <v>2020.0</v>
      </c>
      <c r="L3618" s="7" t="s">
        <v>30</v>
      </c>
      <c r="M3618" s="6"/>
      <c r="N3618" s="6"/>
      <c r="O3618" s="3"/>
      <c r="P3618" s="6"/>
      <c r="Q3618" s="6"/>
      <c r="R3618" s="3"/>
    </row>
    <row r="3619" ht="15.75" customHeight="1">
      <c r="A3619" s="6" t="s">
        <v>16676</v>
      </c>
      <c r="B3619" s="6" t="s">
        <v>16677</v>
      </c>
      <c r="C3619" s="6"/>
      <c r="D3619" s="6"/>
      <c r="E3619" s="6" t="s">
        <v>16678</v>
      </c>
      <c r="F3619" s="7" t="s">
        <v>16679</v>
      </c>
      <c r="G3619" s="8" t="s">
        <v>108</v>
      </c>
      <c r="H3619" s="6" t="s">
        <v>27</v>
      </c>
      <c r="I3619" s="6" t="s">
        <v>16680</v>
      </c>
      <c r="J3619" s="6" t="s">
        <v>149</v>
      </c>
      <c r="K3619" s="8">
        <v>2010.0</v>
      </c>
      <c r="L3619" s="7" t="s">
        <v>30</v>
      </c>
      <c r="M3619" s="3"/>
      <c r="N3619" s="3"/>
      <c r="O3619" s="3"/>
      <c r="P3619" s="3"/>
      <c r="Q3619" s="3"/>
      <c r="R3619" s="3"/>
    </row>
    <row r="3620" ht="15.75" customHeight="1">
      <c r="A3620" s="6" t="s">
        <v>16681</v>
      </c>
      <c r="B3620" s="6" t="s">
        <v>16682</v>
      </c>
      <c r="C3620" s="6"/>
      <c r="D3620" s="6"/>
      <c r="E3620" s="6" t="s">
        <v>16683</v>
      </c>
      <c r="F3620" s="7" t="s">
        <v>16684</v>
      </c>
      <c r="G3620" s="8" t="s">
        <v>108</v>
      </c>
      <c r="H3620" s="6" t="s">
        <v>27</v>
      </c>
      <c r="I3620" s="6" t="s">
        <v>16685</v>
      </c>
      <c r="J3620" s="6" t="s">
        <v>29</v>
      </c>
      <c r="K3620" s="8">
        <v>2019.0</v>
      </c>
      <c r="L3620" s="7" t="s">
        <v>30</v>
      </c>
      <c r="M3620" s="6"/>
      <c r="N3620" s="3"/>
      <c r="O3620" s="6"/>
      <c r="P3620" s="6"/>
      <c r="Q3620" s="3"/>
      <c r="R3620" s="6"/>
    </row>
    <row r="3621" ht="15.75" customHeight="1">
      <c r="A3621" s="6" t="s">
        <v>16686</v>
      </c>
      <c r="B3621" s="6" t="s">
        <v>16687</v>
      </c>
      <c r="C3621" s="6"/>
      <c r="D3621" s="6"/>
      <c r="E3621" s="6" t="s">
        <v>16688</v>
      </c>
      <c r="F3621" s="7" t="s">
        <v>16689</v>
      </c>
      <c r="G3621" s="8" t="s">
        <v>108</v>
      </c>
      <c r="H3621" s="6" t="s">
        <v>27</v>
      </c>
      <c r="I3621" s="6" t="s">
        <v>16690</v>
      </c>
      <c r="J3621" s="6" t="s">
        <v>149</v>
      </c>
      <c r="K3621" s="8">
        <v>2019.0</v>
      </c>
      <c r="L3621" s="7" t="s">
        <v>30</v>
      </c>
      <c r="M3621" s="6"/>
      <c r="N3621" s="3"/>
      <c r="O3621" s="3"/>
      <c r="P3621" s="6"/>
      <c r="Q3621" s="3"/>
      <c r="R3621" s="6"/>
    </row>
    <row r="3622" ht="15.75" customHeight="1">
      <c r="A3622" s="6" t="s">
        <v>16691</v>
      </c>
      <c r="B3622" s="6" t="s">
        <v>16692</v>
      </c>
      <c r="C3622" s="6"/>
      <c r="D3622" s="6"/>
      <c r="E3622" s="17" t="s">
        <v>16693</v>
      </c>
      <c r="F3622" s="7" t="s">
        <v>16694</v>
      </c>
      <c r="G3622" s="8" t="s">
        <v>108</v>
      </c>
      <c r="H3622" s="6" t="s">
        <v>27</v>
      </c>
      <c r="I3622" s="6" t="s">
        <v>16695</v>
      </c>
      <c r="J3622" s="3"/>
      <c r="K3622" s="8">
        <v>2011.0</v>
      </c>
      <c r="L3622" s="7" t="s">
        <v>30</v>
      </c>
      <c r="M3622" s="6"/>
      <c r="N3622" s="6"/>
      <c r="O3622" s="3"/>
      <c r="P3622" s="6"/>
      <c r="Q3622" s="6"/>
      <c r="R3622" s="6"/>
    </row>
    <row r="3623" ht="15.75" customHeight="1">
      <c r="A3623" s="6" t="s">
        <v>16696</v>
      </c>
      <c r="B3623" s="6" t="s">
        <v>16697</v>
      </c>
      <c r="C3623" s="6"/>
      <c r="D3623" s="6"/>
      <c r="E3623" s="3"/>
      <c r="F3623" s="7" t="s">
        <v>16698</v>
      </c>
      <c r="G3623" s="8" t="s">
        <v>108</v>
      </c>
      <c r="H3623" s="6" t="s">
        <v>27</v>
      </c>
      <c r="I3623" s="6" t="s">
        <v>16699</v>
      </c>
      <c r="J3623" s="6" t="s">
        <v>29</v>
      </c>
      <c r="K3623" s="8">
        <v>2019.0</v>
      </c>
      <c r="L3623" s="7" t="s">
        <v>30</v>
      </c>
      <c r="M3623" s="6"/>
      <c r="N3623" s="6"/>
      <c r="O3623" s="3"/>
      <c r="P3623" s="6"/>
      <c r="Q3623" s="3"/>
      <c r="R3623" s="6"/>
    </row>
    <row r="3624" ht="15.75" customHeight="1">
      <c r="A3624" s="4" t="s">
        <v>16700</v>
      </c>
      <c r="B3624" s="4" t="s">
        <v>16701</v>
      </c>
      <c r="C3624" s="3"/>
      <c r="D3624" s="3"/>
      <c r="E3624" s="10" t="s">
        <v>33</v>
      </c>
      <c r="F3624" s="9" t="str">
        <f>"https://doi.org/"&amp;M3624</f>
        <v>https://doi.org/10.2174/1874473711666180612075954</v>
      </c>
      <c r="G3624" s="10" t="s">
        <v>41</v>
      </c>
      <c r="H3624" s="10" t="s">
        <v>35</v>
      </c>
      <c r="I3624" s="4" t="s">
        <v>16702</v>
      </c>
      <c r="J3624" s="10" t="s">
        <v>33</v>
      </c>
      <c r="K3624" s="10">
        <v>2019.0</v>
      </c>
      <c r="L3624" s="4" t="s">
        <v>33</v>
      </c>
      <c r="M3624" s="4" t="s">
        <v>16703</v>
      </c>
      <c r="N3624" s="11"/>
      <c r="O3624" s="3"/>
      <c r="P3624" s="3"/>
      <c r="Q3624" s="12"/>
      <c r="R3624" s="3"/>
    </row>
    <row r="3625" ht="15.75" customHeight="1">
      <c r="A3625" s="6" t="s">
        <v>16704</v>
      </c>
      <c r="B3625" s="6" t="s">
        <v>16705</v>
      </c>
      <c r="C3625" s="6"/>
      <c r="D3625" s="6"/>
      <c r="E3625" s="6" t="s">
        <v>16706</v>
      </c>
      <c r="F3625" s="7" t="s">
        <v>16707</v>
      </c>
      <c r="G3625" s="8" t="s">
        <v>108</v>
      </c>
      <c r="H3625" s="6" t="s">
        <v>27</v>
      </c>
      <c r="I3625" s="6" t="s">
        <v>16708</v>
      </c>
      <c r="J3625" s="6" t="s">
        <v>231</v>
      </c>
      <c r="K3625" s="8">
        <v>2014.0</v>
      </c>
      <c r="L3625" s="7" t="s">
        <v>30</v>
      </c>
      <c r="M3625" s="6"/>
      <c r="N3625" s="3"/>
      <c r="O3625" s="3"/>
      <c r="P3625" s="3"/>
      <c r="Q3625" s="3"/>
      <c r="R3625" s="3"/>
    </row>
    <row r="3626" ht="15.75" customHeight="1">
      <c r="A3626" s="4" t="s">
        <v>16709</v>
      </c>
      <c r="B3626" s="4" t="s">
        <v>16710</v>
      </c>
      <c r="C3626" s="3"/>
      <c r="D3626" s="3"/>
      <c r="E3626" s="4" t="s">
        <v>16711</v>
      </c>
      <c r="F3626" s="4" t="s">
        <v>16712</v>
      </c>
      <c r="G3626" s="4" t="s">
        <v>41</v>
      </c>
      <c r="H3626" s="4" t="s">
        <v>261</v>
      </c>
      <c r="I3626" s="4" t="s">
        <v>14538</v>
      </c>
      <c r="J3626" s="4" t="s">
        <v>295</v>
      </c>
      <c r="K3626" s="10">
        <v>1994.0</v>
      </c>
      <c r="L3626" s="3"/>
      <c r="M3626" s="4" t="s">
        <v>263</v>
      </c>
      <c r="N3626" s="3"/>
      <c r="O3626" s="3"/>
      <c r="P3626" s="4" t="s">
        <v>8</v>
      </c>
      <c r="Q3626" s="18" t="s">
        <v>1319</v>
      </c>
      <c r="R3626" s="3"/>
    </row>
    <row r="3627" ht="15.75" customHeight="1">
      <c r="A3627" s="4" t="s">
        <v>16713</v>
      </c>
      <c r="B3627" s="4" t="s">
        <v>16714</v>
      </c>
      <c r="C3627" s="3"/>
      <c r="D3627" s="3"/>
      <c r="E3627" s="4" t="s">
        <v>33</v>
      </c>
      <c r="F3627" s="9" t="str">
        <f>"https://doi.org/"&amp;M3627</f>
        <v>https://doi.org/10.1016/j.addbeh.2013.11.006</v>
      </c>
      <c r="G3627" s="10" t="s">
        <v>83</v>
      </c>
      <c r="H3627" s="10" t="s">
        <v>35</v>
      </c>
      <c r="I3627" s="4" t="s">
        <v>4217</v>
      </c>
      <c r="J3627" s="10" t="s">
        <v>33</v>
      </c>
      <c r="K3627" s="10">
        <v>2014.0</v>
      </c>
      <c r="L3627" s="3"/>
      <c r="M3627" s="4" t="s">
        <v>16715</v>
      </c>
      <c r="N3627" s="3"/>
      <c r="O3627" s="3"/>
      <c r="P3627" s="3"/>
      <c r="Q3627" s="3"/>
      <c r="R3627" s="3"/>
    </row>
    <row r="3628" ht="15.75" customHeight="1">
      <c r="A3628" s="6" t="s">
        <v>16716</v>
      </c>
      <c r="B3628" s="6" t="s">
        <v>16717</v>
      </c>
      <c r="C3628" s="6"/>
      <c r="D3628" s="6"/>
      <c r="E3628" s="6" t="s">
        <v>16718</v>
      </c>
      <c r="F3628" s="7" t="s">
        <v>16719</v>
      </c>
      <c r="G3628" s="8" t="s">
        <v>108</v>
      </c>
      <c r="H3628" s="6" t="s">
        <v>27</v>
      </c>
      <c r="I3628" s="6" t="s">
        <v>16720</v>
      </c>
      <c r="J3628" s="6" t="s">
        <v>341</v>
      </c>
      <c r="K3628" s="8">
        <v>2021.0</v>
      </c>
      <c r="L3628" s="7" t="s">
        <v>30</v>
      </c>
      <c r="M3628" s="6"/>
      <c r="N3628" s="6"/>
      <c r="O3628" s="6"/>
      <c r="P3628" s="6"/>
      <c r="Q3628" s="3"/>
      <c r="R3628" s="3"/>
    </row>
    <row r="3629" ht="15.75" customHeight="1">
      <c r="A3629" s="6" t="s">
        <v>16721</v>
      </c>
      <c r="B3629" s="6" t="s">
        <v>16722</v>
      </c>
      <c r="C3629" s="6"/>
      <c r="D3629" s="6"/>
      <c r="E3629" s="6" t="s">
        <v>16723</v>
      </c>
      <c r="F3629" s="7" t="s">
        <v>16724</v>
      </c>
      <c r="G3629" s="8" t="s">
        <v>108</v>
      </c>
      <c r="H3629" s="6" t="s">
        <v>27</v>
      </c>
      <c r="I3629" s="6" t="s">
        <v>16725</v>
      </c>
      <c r="J3629" s="6" t="s">
        <v>149</v>
      </c>
      <c r="K3629" s="8">
        <v>2021.0</v>
      </c>
      <c r="L3629" s="13" t="s">
        <v>30</v>
      </c>
      <c r="M3629" s="3"/>
      <c r="N3629" s="3"/>
      <c r="O3629" s="3"/>
      <c r="P3629" s="3"/>
      <c r="Q3629" s="3"/>
      <c r="R3629" s="3"/>
    </row>
    <row r="3630" ht="15.75" customHeight="1">
      <c r="A3630" s="4" t="s">
        <v>16726</v>
      </c>
      <c r="B3630" s="4" t="s">
        <v>16727</v>
      </c>
      <c r="C3630" s="3"/>
      <c r="D3630" s="3"/>
      <c r="E3630" s="4" t="s">
        <v>33</v>
      </c>
      <c r="F3630" s="9" t="str">
        <f>"https://doi.org/"&amp;M3630</f>
        <v>https://doi.org/10.5811/westjem.2022.3.53197</v>
      </c>
      <c r="G3630" s="10" t="s">
        <v>34</v>
      </c>
      <c r="H3630" s="10" t="s">
        <v>35</v>
      </c>
      <c r="I3630" s="4" t="s">
        <v>16728</v>
      </c>
      <c r="J3630" s="4" t="s">
        <v>33</v>
      </c>
      <c r="K3630" s="10">
        <v>2022.0</v>
      </c>
      <c r="L3630" s="4" t="s">
        <v>16729</v>
      </c>
      <c r="M3630" s="4" t="s">
        <v>16730</v>
      </c>
      <c r="N3630" s="3"/>
      <c r="O3630" s="3"/>
      <c r="P3630" s="3"/>
      <c r="Q3630" s="3"/>
      <c r="R3630" s="3"/>
    </row>
    <row r="3631" ht="15.75" customHeight="1">
      <c r="A3631" s="6" t="s">
        <v>16731</v>
      </c>
      <c r="B3631" s="6" t="s">
        <v>16732</v>
      </c>
      <c r="C3631" s="6"/>
      <c r="D3631" s="6"/>
      <c r="E3631" s="6" t="s">
        <v>16733</v>
      </c>
      <c r="F3631" s="7" t="s">
        <v>16734</v>
      </c>
      <c r="G3631" s="8" t="s">
        <v>108</v>
      </c>
      <c r="H3631" s="6" t="s">
        <v>27</v>
      </c>
      <c r="I3631" s="6" t="s">
        <v>16735</v>
      </c>
      <c r="J3631" s="6" t="s">
        <v>149</v>
      </c>
      <c r="K3631" s="8">
        <v>2021.0</v>
      </c>
      <c r="L3631" s="13" t="s">
        <v>30</v>
      </c>
      <c r="M3631" s="6"/>
      <c r="N3631" s="3"/>
      <c r="O3631" s="6"/>
      <c r="P3631" s="6"/>
      <c r="Q3631" s="3"/>
      <c r="R3631" s="6"/>
    </row>
    <row r="3632" ht="15.75" customHeight="1">
      <c r="A3632" s="4" t="s">
        <v>16736</v>
      </c>
      <c r="B3632" s="4" t="s">
        <v>16737</v>
      </c>
      <c r="C3632" s="3"/>
      <c r="D3632" s="3"/>
      <c r="E3632" s="4" t="s">
        <v>16738</v>
      </c>
      <c r="F3632" s="9" t="s">
        <v>16739</v>
      </c>
      <c r="G3632" s="4" t="s">
        <v>260</v>
      </c>
      <c r="H3632" s="4" t="s">
        <v>261</v>
      </c>
      <c r="I3632" s="4" t="s">
        <v>262</v>
      </c>
      <c r="J3632" s="4" t="s">
        <v>149</v>
      </c>
      <c r="K3632" s="10">
        <v>2021.0</v>
      </c>
      <c r="L3632" s="3"/>
      <c r="M3632" s="4" t="s">
        <v>263</v>
      </c>
      <c r="N3632" s="3"/>
      <c r="O3632" s="3"/>
      <c r="P3632" s="4" t="s">
        <v>8</v>
      </c>
      <c r="Q3632" s="4" t="s">
        <v>264</v>
      </c>
      <c r="R3632" s="3"/>
    </row>
    <row r="3633" ht="15.75" customHeight="1">
      <c r="A3633" s="6" t="s">
        <v>16740</v>
      </c>
      <c r="B3633" s="6" t="s">
        <v>16741</v>
      </c>
      <c r="C3633" s="6"/>
      <c r="D3633" s="6"/>
      <c r="E3633" s="6" t="s">
        <v>16742</v>
      </c>
      <c r="F3633" s="7" t="s">
        <v>16743</v>
      </c>
      <c r="G3633" s="8" t="s">
        <v>108</v>
      </c>
      <c r="H3633" s="6" t="s">
        <v>27</v>
      </c>
      <c r="I3633" s="6" t="s">
        <v>16744</v>
      </c>
      <c r="J3633" s="6"/>
      <c r="K3633" s="8">
        <v>2007.0</v>
      </c>
      <c r="L3633" s="7" t="s">
        <v>30</v>
      </c>
      <c r="M3633" s="3"/>
      <c r="N3633" s="6"/>
      <c r="O3633" s="3"/>
      <c r="P3633" s="3"/>
      <c r="Q3633" s="3"/>
      <c r="R3633" s="3"/>
    </row>
    <row r="3634" ht="15.75" customHeight="1">
      <c r="A3634" s="6" t="s">
        <v>16745</v>
      </c>
      <c r="B3634" s="6" t="s">
        <v>16746</v>
      </c>
      <c r="C3634" s="6"/>
      <c r="D3634" s="6"/>
      <c r="E3634" s="6" t="s">
        <v>16747</v>
      </c>
      <c r="F3634" s="7" t="s">
        <v>16748</v>
      </c>
      <c r="G3634" s="8" t="s">
        <v>108</v>
      </c>
      <c r="H3634" s="6" t="s">
        <v>27</v>
      </c>
      <c r="I3634" s="6" t="s">
        <v>16749</v>
      </c>
      <c r="J3634" s="6" t="s">
        <v>341</v>
      </c>
      <c r="K3634" s="8">
        <v>2017.0</v>
      </c>
      <c r="L3634" s="7" t="s">
        <v>30</v>
      </c>
      <c r="M3634" s="6"/>
      <c r="N3634" s="3"/>
      <c r="O3634" s="6"/>
      <c r="P3634" s="3"/>
      <c r="Q3634" s="3"/>
      <c r="R3634" s="3"/>
    </row>
    <row r="3635" ht="15.75" customHeight="1">
      <c r="A3635" s="4" t="s">
        <v>16750</v>
      </c>
      <c r="B3635" s="4" t="s">
        <v>16751</v>
      </c>
      <c r="C3635" s="3" t="s">
        <v>425</v>
      </c>
      <c r="D3635" s="4" t="s">
        <v>16752</v>
      </c>
      <c r="E3635" s="4" t="s">
        <v>16753</v>
      </c>
      <c r="F3635" s="5" t="str">
        <f>HYPERLINK("http://dx.doi.org/10.1038/s41398-020-0789-7","http://dx.doi.org/10.1038/s41398-020-0789-7")</f>
        <v>http://dx.doi.org/10.1038/s41398-020-0789-7</v>
      </c>
      <c r="G3635" s="3"/>
      <c r="H3635" s="3"/>
      <c r="I3635" s="3"/>
      <c r="J3635" s="3"/>
      <c r="K3635" s="3"/>
      <c r="L3635" s="3"/>
      <c r="M3635" s="3"/>
      <c r="N3635" s="3"/>
      <c r="O3635" s="3"/>
      <c r="P3635" s="3"/>
      <c r="Q3635" s="3"/>
      <c r="R3635" s="3"/>
    </row>
    <row r="3636" ht="15.75" customHeight="1">
      <c r="A3636" s="6" t="s">
        <v>16754</v>
      </c>
      <c r="B3636" s="6" t="s">
        <v>16755</v>
      </c>
      <c r="C3636" s="6"/>
      <c r="D3636" s="6"/>
      <c r="E3636" s="6" t="s">
        <v>16756</v>
      </c>
      <c r="F3636" s="7" t="s">
        <v>16757</v>
      </c>
      <c r="G3636" s="8" t="s">
        <v>214</v>
      </c>
      <c r="H3636" s="6" t="s">
        <v>27</v>
      </c>
      <c r="I3636" s="6" t="s">
        <v>16758</v>
      </c>
      <c r="J3636" s="3"/>
      <c r="K3636" s="8">
        <v>2011.0</v>
      </c>
      <c r="L3636" s="7" t="s">
        <v>30</v>
      </c>
      <c r="M3636" s="3"/>
      <c r="N3636" s="3"/>
      <c r="O3636" s="3"/>
      <c r="P3636" s="3"/>
      <c r="Q3636" s="3"/>
      <c r="R3636" s="3"/>
    </row>
    <row r="3637" ht="15.75" customHeight="1">
      <c r="A3637" s="6" t="s">
        <v>16759</v>
      </c>
      <c r="B3637" s="6" t="s">
        <v>16760</v>
      </c>
      <c r="C3637" s="6"/>
      <c r="D3637" s="6"/>
      <c r="E3637" s="6" t="s">
        <v>16761</v>
      </c>
      <c r="F3637" s="3"/>
      <c r="G3637" s="8" t="s">
        <v>108</v>
      </c>
      <c r="H3637" s="6" t="s">
        <v>27</v>
      </c>
      <c r="I3637" s="6" t="s">
        <v>16762</v>
      </c>
      <c r="J3637" s="6" t="s">
        <v>1466</v>
      </c>
      <c r="K3637" s="8">
        <v>2020.0</v>
      </c>
      <c r="L3637" s="7" t="s">
        <v>30</v>
      </c>
      <c r="M3637" s="6"/>
      <c r="N3637" s="6"/>
      <c r="O3637" s="3"/>
      <c r="P3637" s="3"/>
      <c r="Q3637" s="6"/>
      <c r="R3637" s="3"/>
    </row>
    <row r="3638" ht="15.75" customHeight="1">
      <c r="A3638" s="6" t="s">
        <v>16763</v>
      </c>
      <c r="B3638" s="6" t="s">
        <v>16764</v>
      </c>
      <c r="C3638" s="6"/>
      <c r="D3638" s="6"/>
      <c r="E3638" s="6" t="s">
        <v>16765</v>
      </c>
      <c r="F3638" s="7" t="s">
        <v>16766</v>
      </c>
      <c r="G3638" s="8" t="s">
        <v>108</v>
      </c>
      <c r="H3638" s="6" t="s">
        <v>27</v>
      </c>
      <c r="I3638" s="6" t="s">
        <v>16767</v>
      </c>
      <c r="J3638" s="3"/>
      <c r="K3638" s="8">
        <v>2022.0</v>
      </c>
      <c r="L3638" s="13" t="s">
        <v>30</v>
      </c>
      <c r="M3638" s="6"/>
      <c r="N3638" s="6"/>
      <c r="O3638" s="6"/>
      <c r="P3638" s="3"/>
      <c r="Q3638" s="6"/>
      <c r="R3638" s="3"/>
    </row>
    <row r="3639" ht="15.75" customHeight="1">
      <c r="A3639" s="4" t="s">
        <v>16768</v>
      </c>
      <c r="B3639" s="4" t="s">
        <v>16769</v>
      </c>
      <c r="C3639" s="3"/>
      <c r="D3639" s="3"/>
      <c r="E3639" s="4" t="s">
        <v>16770</v>
      </c>
      <c r="F3639" s="9" t="s">
        <v>16771</v>
      </c>
      <c r="G3639" s="4" t="s">
        <v>41</v>
      </c>
      <c r="H3639" s="4" t="s">
        <v>261</v>
      </c>
      <c r="I3639" s="4" t="s">
        <v>387</v>
      </c>
      <c r="J3639" s="4" t="s">
        <v>149</v>
      </c>
      <c r="K3639" s="10">
        <v>2012.0</v>
      </c>
      <c r="L3639" s="3"/>
      <c r="M3639" s="4" t="s">
        <v>263</v>
      </c>
      <c r="N3639" s="3"/>
      <c r="O3639" s="3"/>
      <c r="P3639" s="4" t="s">
        <v>8</v>
      </c>
      <c r="Q3639" s="18" t="s">
        <v>264</v>
      </c>
      <c r="R3639" s="3"/>
    </row>
    <row r="3640" ht="15.75" customHeight="1">
      <c r="A3640" s="4" t="s">
        <v>16772</v>
      </c>
      <c r="B3640" s="4" t="s">
        <v>16773</v>
      </c>
      <c r="C3640" s="3"/>
      <c r="D3640" s="3"/>
      <c r="E3640" s="4" t="s">
        <v>16774</v>
      </c>
      <c r="F3640" s="9" t="s">
        <v>16775</v>
      </c>
      <c r="G3640" s="4" t="s">
        <v>41</v>
      </c>
      <c r="H3640" s="4" t="s">
        <v>261</v>
      </c>
      <c r="I3640" s="3"/>
      <c r="J3640" s="4" t="s">
        <v>16776</v>
      </c>
      <c r="K3640" s="10">
        <v>2013.0</v>
      </c>
      <c r="L3640" s="3"/>
      <c r="M3640" s="4" t="s">
        <v>2220</v>
      </c>
      <c r="N3640" s="3"/>
      <c r="O3640" s="3"/>
      <c r="P3640" s="4" t="s">
        <v>2221</v>
      </c>
      <c r="Q3640" s="18" t="s">
        <v>16777</v>
      </c>
      <c r="R3640" s="3"/>
    </row>
    <row r="3641" ht="15.75" customHeight="1">
      <c r="A3641" s="4" t="s">
        <v>16778</v>
      </c>
      <c r="B3641" s="4" t="s">
        <v>16779</v>
      </c>
      <c r="C3641" s="4" t="s">
        <v>16780</v>
      </c>
      <c r="D3641" s="4" t="s">
        <v>16781</v>
      </c>
      <c r="E3641" s="4" t="s">
        <v>16782</v>
      </c>
      <c r="F3641" s="5" t="str">
        <f>HYPERLINK("http://dx.doi.org/10.1007/s12325-021-01732-8","http://dx.doi.org/10.1007/s12325-021-01732-8")</f>
        <v>http://dx.doi.org/10.1007/s12325-021-01732-8</v>
      </c>
      <c r="G3641" s="3"/>
      <c r="H3641" s="3"/>
      <c r="I3641" s="3"/>
      <c r="J3641" s="3"/>
      <c r="K3641" s="3"/>
      <c r="L3641" s="3"/>
      <c r="M3641" s="3"/>
      <c r="N3641" s="3"/>
      <c r="O3641" s="3"/>
      <c r="P3641" s="3"/>
      <c r="Q3641" s="3"/>
      <c r="R3641" s="3"/>
    </row>
    <row r="3642" ht="15.75" customHeight="1">
      <c r="A3642" s="6" t="s">
        <v>16783</v>
      </c>
      <c r="B3642" s="6" t="s">
        <v>16784</v>
      </c>
      <c r="C3642" s="6"/>
      <c r="D3642" s="6"/>
      <c r="E3642" s="6" t="s">
        <v>16785</v>
      </c>
      <c r="F3642" s="7" t="s">
        <v>16786</v>
      </c>
      <c r="G3642" s="8" t="s">
        <v>48</v>
      </c>
      <c r="H3642" s="6" t="s">
        <v>27</v>
      </c>
      <c r="I3642" s="6" t="s">
        <v>16787</v>
      </c>
      <c r="J3642" s="6" t="s">
        <v>341</v>
      </c>
      <c r="K3642" s="8">
        <v>2021.0</v>
      </c>
      <c r="L3642" s="7" t="s">
        <v>30</v>
      </c>
      <c r="M3642" s="6"/>
      <c r="N3642" s="6"/>
      <c r="O3642" s="6"/>
      <c r="P3642" s="6"/>
      <c r="Q3642" s="6"/>
      <c r="R3642" s="6"/>
    </row>
    <row r="3643" ht="15.75" customHeight="1">
      <c r="A3643" s="6" t="s">
        <v>16788</v>
      </c>
      <c r="B3643" s="6" t="s">
        <v>16789</v>
      </c>
      <c r="C3643" s="6"/>
      <c r="D3643" s="6"/>
      <c r="E3643" s="6" t="s">
        <v>16790</v>
      </c>
      <c r="F3643" s="7" t="s">
        <v>16791</v>
      </c>
      <c r="G3643" s="8" t="s">
        <v>108</v>
      </c>
      <c r="H3643" s="6" t="s">
        <v>27</v>
      </c>
      <c r="I3643" s="6" t="s">
        <v>16792</v>
      </c>
      <c r="J3643" s="6" t="s">
        <v>545</v>
      </c>
      <c r="K3643" s="8">
        <v>2020.0</v>
      </c>
      <c r="L3643" s="7" t="s">
        <v>30</v>
      </c>
      <c r="M3643" s="6"/>
      <c r="N3643" s="6"/>
      <c r="O3643" s="6"/>
      <c r="P3643" s="3"/>
      <c r="Q3643" s="6"/>
      <c r="R3643" s="3"/>
    </row>
    <row r="3644" ht="15.75" customHeight="1">
      <c r="A3644" s="4" t="s">
        <v>16793</v>
      </c>
      <c r="B3644" s="4" t="s">
        <v>16794</v>
      </c>
      <c r="C3644" s="3"/>
      <c r="D3644" s="3"/>
      <c r="E3644" s="4" t="s">
        <v>16795</v>
      </c>
      <c r="F3644" s="3"/>
      <c r="G3644" s="4" t="s">
        <v>41</v>
      </c>
      <c r="H3644" s="4" t="s">
        <v>261</v>
      </c>
      <c r="I3644" s="3"/>
      <c r="J3644" s="4" t="s">
        <v>295</v>
      </c>
      <c r="K3644" s="10">
        <v>1997.0</v>
      </c>
      <c r="L3644" s="3"/>
      <c r="M3644" s="4" t="s">
        <v>586</v>
      </c>
      <c r="N3644" s="3"/>
      <c r="O3644" s="3"/>
      <c r="P3644" s="4" t="s">
        <v>587</v>
      </c>
      <c r="Q3644" s="18" t="s">
        <v>588</v>
      </c>
      <c r="R3644" s="3"/>
    </row>
    <row r="3645" ht="15.75" customHeight="1">
      <c r="A3645" s="6" t="s">
        <v>16796</v>
      </c>
      <c r="B3645" s="6" t="s">
        <v>16797</v>
      </c>
      <c r="C3645" s="6"/>
      <c r="D3645" s="6"/>
      <c r="E3645" s="6" t="s">
        <v>16798</v>
      </c>
      <c r="F3645" s="7" t="s">
        <v>16799</v>
      </c>
      <c r="G3645" s="8" t="s">
        <v>26</v>
      </c>
      <c r="H3645" s="6" t="s">
        <v>27</v>
      </c>
      <c r="I3645" s="6" t="s">
        <v>16800</v>
      </c>
      <c r="J3645" s="6" t="s">
        <v>149</v>
      </c>
      <c r="K3645" s="8">
        <v>2022.0</v>
      </c>
      <c r="L3645" s="7" t="s">
        <v>30</v>
      </c>
      <c r="M3645" s="3"/>
      <c r="N3645" s="3"/>
      <c r="O3645" s="3"/>
      <c r="P3645" s="3"/>
      <c r="Q3645" s="3"/>
      <c r="R3645" s="3"/>
    </row>
    <row r="3646" ht="15.75" customHeight="1">
      <c r="A3646" s="4" t="s">
        <v>16801</v>
      </c>
      <c r="B3646" s="4" t="s">
        <v>16802</v>
      </c>
      <c r="C3646" s="3"/>
      <c r="D3646" s="3"/>
      <c r="E3646" s="4" t="s">
        <v>33</v>
      </c>
      <c r="F3646" s="9" t="str">
        <f>"https://doi.org/"&amp;M3646</f>
        <v>https://doi.org/10.1038/s41598-023-31250-2</v>
      </c>
      <c r="G3646" s="10" t="s">
        <v>48</v>
      </c>
      <c r="H3646" s="10" t="s">
        <v>35</v>
      </c>
      <c r="I3646" s="4" t="s">
        <v>16803</v>
      </c>
      <c r="J3646" s="4" t="s">
        <v>33</v>
      </c>
      <c r="K3646" s="10">
        <v>2023.0</v>
      </c>
      <c r="L3646" s="3" t="s">
        <v>33</v>
      </c>
      <c r="M3646" s="4" t="s">
        <v>16804</v>
      </c>
      <c r="N3646" s="3"/>
      <c r="O3646" s="3"/>
      <c r="P3646" s="3"/>
      <c r="Q3646" s="3"/>
      <c r="R3646" s="3"/>
    </row>
    <row r="3647" ht="15.75" customHeight="1">
      <c r="A3647" s="4" t="s">
        <v>16805</v>
      </c>
      <c r="B3647" s="4" t="s">
        <v>16806</v>
      </c>
      <c r="C3647" s="3"/>
      <c r="D3647" s="3"/>
      <c r="E3647" s="4" t="s">
        <v>16807</v>
      </c>
      <c r="F3647" s="9" t="s">
        <v>16808</v>
      </c>
      <c r="G3647" s="4" t="s">
        <v>260</v>
      </c>
      <c r="H3647" s="4" t="s">
        <v>261</v>
      </c>
      <c r="I3647" s="4" t="s">
        <v>16809</v>
      </c>
      <c r="J3647" s="4" t="s">
        <v>341</v>
      </c>
      <c r="K3647" s="10">
        <v>2022.0</v>
      </c>
      <c r="L3647" s="3"/>
      <c r="M3647" s="4" t="s">
        <v>263</v>
      </c>
      <c r="N3647" s="3"/>
      <c r="O3647" s="3"/>
      <c r="P3647" s="4" t="s">
        <v>8</v>
      </c>
      <c r="Q3647" s="4" t="s">
        <v>539</v>
      </c>
      <c r="R3647" s="3"/>
    </row>
    <row r="3648" ht="15.75" customHeight="1">
      <c r="A3648" s="4" t="s">
        <v>16810</v>
      </c>
      <c r="B3648" s="4" t="s">
        <v>16811</v>
      </c>
      <c r="C3648" s="3"/>
      <c r="D3648" s="3"/>
      <c r="E3648" s="4" t="s">
        <v>16812</v>
      </c>
      <c r="F3648" s="9" t="s">
        <v>16813</v>
      </c>
      <c r="G3648" s="4" t="s">
        <v>41</v>
      </c>
      <c r="H3648" s="4" t="s">
        <v>261</v>
      </c>
      <c r="I3648" s="4" t="s">
        <v>1084</v>
      </c>
      <c r="J3648" s="4" t="s">
        <v>295</v>
      </c>
      <c r="K3648" s="10">
        <v>2007.0</v>
      </c>
      <c r="L3648" s="3"/>
      <c r="M3648" s="4" t="s">
        <v>263</v>
      </c>
      <c r="N3648" s="3"/>
      <c r="O3648" s="3"/>
      <c r="P3648" s="4" t="s">
        <v>8</v>
      </c>
      <c r="Q3648" s="18" t="s">
        <v>1085</v>
      </c>
      <c r="R3648" s="3"/>
    </row>
    <row r="3649" ht="15.75" customHeight="1">
      <c r="A3649" s="4" t="s">
        <v>16814</v>
      </c>
      <c r="B3649" s="4" t="s">
        <v>16815</v>
      </c>
      <c r="C3649" s="3"/>
      <c r="D3649" s="3"/>
      <c r="E3649" s="4" t="s">
        <v>16816</v>
      </c>
      <c r="F3649" s="9" t="s">
        <v>16817</v>
      </c>
      <c r="G3649" s="4" t="s">
        <v>260</v>
      </c>
      <c r="H3649" s="4" t="s">
        <v>261</v>
      </c>
      <c r="I3649" s="4" t="s">
        <v>16818</v>
      </c>
      <c r="J3649" s="4" t="s">
        <v>149</v>
      </c>
      <c r="K3649" s="10">
        <v>2012.0</v>
      </c>
      <c r="L3649" s="3"/>
      <c r="M3649" s="4" t="s">
        <v>263</v>
      </c>
      <c r="N3649" s="3"/>
      <c r="O3649" s="3"/>
      <c r="P3649" s="4" t="s">
        <v>8</v>
      </c>
      <c r="Q3649" s="4" t="s">
        <v>264</v>
      </c>
      <c r="R3649" s="3"/>
    </row>
    <row r="3650" ht="15.75" customHeight="1">
      <c r="A3650" s="6" t="s">
        <v>16819</v>
      </c>
      <c r="B3650" s="6" t="s">
        <v>16820</v>
      </c>
      <c r="C3650" s="6"/>
      <c r="D3650" s="6"/>
      <c r="E3650" s="6" t="s">
        <v>16821</v>
      </c>
      <c r="F3650" s="7" t="s">
        <v>16822</v>
      </c>
      <c r="G3650" s="8" t="s">
        <v>108</v>
      </c>
      <c r="H3650" s="6" t="s">
        <v>27</v>
      </c>
      <c r="I3650" s="6" t="s">
        <v>16823</v>
      </c>
      <c r="J3650" s="6" t="s">
        <v>29</v>
      </c>
      <c r="K3650" s="8">
        <v>2010.0</v>
      </c>
      <c r="L3650" s="7" t="s">
        <v>30</v>
      </c>
      <c r="M3650" s="3"/>
      <c r="N3650" s="3"/>
      <c r="O3650" s="3"/>
      <c r="P3650" s="3"/>
      <c r="Q3650" s="3"/>
      <c r="R3650" s="3"/>
    </row>
    <row r="3651" ht="15.75" customHeight="1">
      <c r="A3651" s="6" t="s">
        <v>16824</v>
      </c>
      <c r="B3651" s="6" t="s">
        <v>16825</v>
      </c>
      <c r="C3651" s="6"/>
      <c r="D3651" s="6"/>
      <c r="E3651" s="17" t="s">
        <v>16826</v>
      </c>
      <c r="F3651" s="7" t="s">
        <v>16827</v>
      </c>
      <c r="G3651" s="8" t="s">
        <v>108</v>
      </c>
      <c r="H3651" s="6" t="s">
        <v>27</v>
      </c>
      <c r="I3651" s="6" t="s">
        <v>16828</v>
      </c>
      <c r="J3651" s="6"/>
      <c r="K3651" s="8">
        <v>2012.0</v>
      </c>
      <c r="L3651" s="7" t="s">
        <v>30</v>
      </c>
      <c r="M3651" s="3"/>
      <c r="N3651" s="3"/>
      <c r="O3651" s="3"/>
      <c r="P3651" s="3"/>
      <c r="Q3651" s="3"/>
      <c r="R3651" s="3"/>
    </row>
    <row r="3652" ht="15.75" customHeight="1">
      <c r="A3652" s="6" t="s">
        <v>16829</v>
      </c>
      <c r="B3652" s="6" t="s">
        <v>16830</v>
      </c>
      <c r="C3652" s="6"/>
      <c r="D3652" s="6"/>
      <c r="E3652" s="6" t="s">
        <v>16831</v>
      </c>
      <c r="F3652" s="7" t="s">
        <v>16832</v>
      </c>
      <c r="G3652" s="8" t="s">
        <v>108</v>
      </c>
      <c r="H3652" s="6" t="s">
        <v>27</v>
      </c>
      <c r="I3652" s="6" t="s">
        <v>16833</v>
      </c>
      <c r="J3652" s="6" t="s">
        <v>341</v>
      </c>
      <c r="K3652" s="8">
        <v>2019.0</v>
      </c>
      <c r="L3652" s="7" t="s">
        <v>30</v>
      </c>
      <c r="M3652" s="6"/>
      <c r="N3652" s="6"/>
      <c r="O3652" s="6"/>
      <c r="P3652" s="6"/>
      <c r="Q3652" s="6"/>
      <c r="R3652" s="6"/>
    </row>
    <row r="3653" ht="15.75" customHeight="1">
      <c r="A3653" s="6" t="s">
        <v>16834</v>
      </c>
      <c r="B3653" s="6" t="s">
        <v>16835</v>
      </c>
      <c r="C3653" s="6"/>
      <c r="D3653" s="6"/>
      <c r="E3653" s="6" t="s">
        <v>16836</v>
      </c>
      <c r="F3653" s="7" t="s">
        <v>16837</v>
      </c>
      <c r="G3653" s="8" t="s">
        <v>108</v>
      </c>
      <c r="H3653" s="6" t="s">
        <v>27</v>
      </c>
      <c r="I3653" s="6" t="s">
        <v>16838</v>
      </c>
      <c r="J3653" s="6" t="s">
        <v>149</v>
      </c>
      <c r="K3653" s="8">
        <v>2020.0</v>
      </c>
      <c r="L3653" s="7" t="s">
        <v>30</v>
      </c>
      <c r="M3653" s="6"/>
      <c r="N3653" s="6"/>
      <c r="O3653" s="3"/>
      <c r="P3653" s="3"/>
      <c r="Q3653" s="3"/>
      <c r="R3653" s="3"/>
    </row>
    <row r="3654" ht="15.75" customHeight="1">
      <c r="A3654" s="6" t="s">
        <v>16839</v>
      </c>
      <c r="B3654" s="6" t="s">
        <v>16840</v>
      </c>
      <c r="C3654" s="6"/>
      <c r="D3654" s="6"/>
      <c r="E3654" s="6" t="s">
        <v>16841</v>
      </c>
      <c r="F3654" s="7" t="s">
        <v>16842</v>
      </c>
      <c r="G3654" s="8" t="s">
        <v>48</v>
      </c>
      <c r="H3654" s="6" t="s">
        <v>27</v>
      </c>
      <c r="I3654" s="6" t="s">
        <v>16843</v>
      </c>
      <c r="J3654" s="6" t="s">
        <v>438</v>
      </c>
      <c r="K3654" s="8">
        <v>2016.0</v>
      </c>
      <c r="L3654" s="7" t="s">
        <v>30</v>
      </c>
      <c r="M3654" s="6"/>
      <c r="N3654" s="6"/>
      <c r="O3654" s="6"/>
      <c r="P3654" s="6"/>
      <c r="Q3654" s="6"/>
      <c r="R3654" s="6"/>
    </row>
    <row r="3655" ht="15.75" customHeight="1">
      <c r="A3655" s="6" t="s">
        <v>16844</v>
      </c>
      <c r="B3655" s="6" t="s">
        <v>16845</v>
      </c>
      <c r="C3655" s="6"/>
      <c r="D3655" s="6"/>
      <c r="E3655" s="6" t="s">
        <v>16846</v>
      </c>
      <c r="F3655" s="7" t="s">
        <v>6661</v>
      </c>
      <c r="G3655" s="8" t="s">
        <v>48</v>
      </c>
      <c r="H3655" s="6" t="s">
        <v>27</v>
      </c>
      <c r="I3655" s="6" t="s">
        <v>16847</v>
      </c>
      <c r="J3655" s="6" t="s">
        <v>341</v>
      </c>
      <c r="K3655" s="8">
        <v>2019.0</v>
      </c>
      <c r="L3655" s="7" t="s">
        <v>30</v>
      </c>
      <c r="M3655" s="30"/>
      <c r="N3655" s="6"/>
      <c r="O3655" s="6"/>
      <c r="P3655" s="6"/>
      <c r="Q3655" s="3"/>
      <c r="R3655" s="6"/>
    </row>
    <row r="3656" ht="15.75" customHeight="1">
      <c r="A3656" s="6" t="s">
        <v>16848</v>
      </c>
      <c r="B3656" s="6" t="s">
        <v>16849</v>
      </c>
      <c r="C3656" s="6"/>
      <c r="D3656" s="6"/>
      <c r="E3656" s="6" t="s">
        <v>16850</v>
      </c>
      <c r="F3656" s="7" t="s">
        <v>10735</v>
      </c>
      <c r="G3656" s="8" t="s">
        <v>48</v>
      </c>
      <c r="H3656" s="6" t="s">
        <v>27</v>
      </c>
      <c r="I3656" s="6" t="s">
        <v>16851</v>
      </c>
      <c r="J3656" s="6" t="s">
        <v>149</v>
      </c>
      <c r="K3656" s="8">
        <v>2018.0</v>
      </c>
      <c r="L3656" s="7" t="s">
        <v>30</v>
      </c>
      <c r="M3656" s="6"/>
      <c r="N3656" s="6"/>
      <c r="O3656" s="6"/>
      <c r="P3656" s="6"/>
      <c r="Q3656" s="14"/>
      <c r="R3656" s="3"/>
    </row>
    <row r="3657" ht="15.75" customHeight="1">
      <c r="A3657" s="6" t="s">
        <v>16852</v>
      </c>
      <c r="B3657" s="6" t="s">
        <v>16853</v>
      </c>
      <c r="C3657" s="6"/>
      <c r="D3657" s="6"/>
      <c r="E3657" s="6" t="s">
        <v>16854</v>
      </c>
      <c r="F3657" s="7" t="s">
        <v>16855</v>
      </c>
      <c r="G3657" s="8" t="s">
        <v>48</v>
      </c>
      <c r="H3657" s="6" t="s">
        <v>27</v>
      </c>
      <c r="I3657" s="6" t="s">
        <v>16856</v>
      </c>
      <c r="J3657" s="6"/>
      <c r="K3657" s="8">
        <v>2014.0</v>
      </c>
      <c r="L3657" s="7" t="s">
        <v>30</v>
      </c>
      <c r="M3657" s="6"/>
      <c r="N3657" s="6"/>
      <c r="O3657" s="6"/>
      <c r="P3657" s="6"/>
      <c r="Q3657" s="6"/>
      <c r="R3657" s="6"/>
    </row>
    <row r="3658" ht="15.75" customHeight="1">
      <c r="A3658" s="6" t="s">
        <v>16857</v>
      </c>
      <c r="B3658" s="6" t="s">
        <v>16858</v>
      </c>
      <c r="C3658" s="6"/>
      <c r="D3658" s="6"/>
      <c r="E3658" s="17" t="s">
        <v>16859</v>
      </c>
      <c r="F3658" s="7" t="s">
        <v>16860</v>
      </c>
      <c r="G3658" s="8" t="s">
        <v>108</v>
      </c>
      <c r="H3658" s="6" t="s">
        <v>27</v>
      </c>
      <c r="I3658" s="6" t="s">
        <v>16861</v>
      </c>
      <c r="J3658" s="3"/>
      <c r="K3658" s="8">
        <v>2010.0</v>
      </c>
      <c r="L3658" s="7" t="s">
        <v>30</v>
      </c>
      <c r="M3658" s="6"/>
      <c r="N3658" s="6"/>
      <c r="O3658" s="3"/>
      <c r="P3658" s="6"/>
      <c r="Q3658" s="6"/>
      <c r="R3658" s="6"/>
    </row>
    <row r="3659" ht="15.75" customHeight="1">
      <c r="A3659" s="6" t="s">
        <v>14563</v>
      </c>
      <c r="B3659" s="6" t="s">
        <v>16862</v>
      </c>
      <c r="C3659" s="6"/>
      <c r="D3659" s="6"/>
      <c r="E3659" s="6" t="s">
        <v>16863</v>
      </c>
      <c r="F3659" s="3"/>
      <c r="G3659" s="8" t="s">
        <v>108</v>
      </c>
      <c r="H3659" s="6" t="s">
        <v>27</v>
      </c>
      <c r="I3659" s="6" t="s">
        <v>16864</v>
      </c>
      <c r="J3659" s="6"/>
      <c r="K3659" s="8">
        <v>2012.0</v>
      </c>
      <c r="L3659" s="7" t="s">
        <v>30</v>
      </c>
      <c r="M3659" s="3"/>
      <c r="N3659" s="3"/>
      <c r="O3659" s="3"/>
      <c r="P3659" s="3"/>
      <c r="Q3659" s="3"/>
      <c r="R3659" s="3"/>
    </row>
    <row r="3660" ht="15.75" customHeight="1">
      <c r="A3660" s="6" t="s">
        <v>16865</v>
      </c>
      <c r="B3660" s="6" t="s">
        <v>16866</v>
      </c>
      <c r="C3660" s="6"/>
      <c r="D3660" s="6"/>
      <c r="E3660" s="6" t="s">
        <v>16867</v>
      </c>
      <c r="F3660" s="3"/>
      <c r="G3660" s="8" t="s">
        <v>108</v>
      </c>
      <c r="H3660" s="6" t="s">
        <v>27</v>
      </c>
      <c r="I3660" s="6" t="s">
        <v>16868</v>
      </c>
      <c r="J3660" s="6" t="s">
        <v>438</v>
      </c>
      <c r="K3660" s="8">
        <v>2023.0</v>
      </c>
      <c r="L3660" s="7" t="s">
        <v>30</v>
      </c>
      <c r="M3660" s="3"/>
      <c r="N3660" s="3"/>
      <c r="O3660" s="6"/>
      <c r="P3660" s="6"/>
      <c r="Q3660" s="3"/>
      <c r="R3660" s="3"/>
    </row>
    <row r="3661" ht="15.75" customHeight="1">
      <c r="A3661" s="4" t="s">
        <v>16869</v>
      </c>
      <c r="B3661" s="4" t="s">
        <v>16870</v>
      </c>
      <c r="C3661" s="3" t="s">
        <v>425</v>
      </c>
      <c r="D3661" s="4" t="s">
        <v>16871</v>
      </c>
      <c r="E3661" s="4" t="s">
        <v>16872</v>
      </c>
      <c r="F3661" s="5" t="str">
        <f>HYPERLINK("http://dx.doi.org/10.1186/s12887-015-0515-4","http://dx.doi.org/10.1186/s12887-015-0515-4")</f>
        <v>http://dx.doi.org/10.1186/s12887-015-0515-4</v>
      </c>
      <c r="G3661" s="3"/>
      <c r="H3661" s="3"/>
      <c r="I3661" s="3"/>
      <c r="J3661" s="3"/>
      <c r="K3661" s="3"/>
      <c r="L3661" s="3"/>
      <c r="M3661" s="3"/>
      <c r="N3661" s="3"/>
      <c r="O3661" s="3"/>
      <c r="P3661" s="3"/>
      <c r="Q3661" s="3"/>
      <c r="R3661" s="3"/>
    </row>
    <row r="3662" ht="15.75" customHeight="1">
      <c r="A3662" s="4" t="s">
        <v>16873</v>
      </c>
      <c r="B3662" s="4" t="s">
        <v>16874</v>
      </c>
      <c r="C3662" s="4" t="s">
        <v>16875</v>
      </c>
      <c r="D3662" s="4" t="s">
        <v>16876</v>
      </c>
      <c r="E3662" s="4" t="s">
        <v>16877</v>
      </c>
      <c r="F3662" s="5" t="str">
        <f>HYPERLINK("http://dx.doi.org/10.1111/adb.12830","http://dx.doi.org/10.1111/adb.12830")</f>
        <v>http://dx.doi.org/10.1111/adb.12830</v>
      </c>
      <c r="G3662" s="3"/>
      <c r="H3662" s="3"/>
      <c r="I3662" s="3"/>
      <c r="J3662" s="3"/>
      <c r="K3662" s="3"/>
      <c r="L3662" s="3"/>
      <c r="M3662" s="3"/>
      <c r="N3662" s="3"/>
      <c r="O3662" s="3"/>
      <c r="P3662" s="3"/>
      <c r="Q3662" s="3"/>
      <c r="R3662" s="3"/>
    </row>
    <row r="3663" ht="15.75" customHeight="1">
      <c r="A3663" s="4" t="s">
        <v>16878</v>
      </c>
      <c r="B3663" s="4" t="s">
        <v>16879</v>
      </c>
      <c r="C3663" s="3" t="s">
        <v>425</v>
      </c>
      <c r="D3663" s="4" t="s">
        <v>16880</v>
      </c>
      <c r="E3663" s="4" t="s">
        <v>16881</v>
      </c>
      <c r="F3663" s="5" t="str">
        <f>HYPERLINK("http://dx.doi.org/10.1016/S0278-2391(98)90601-2","http://dx.doi.org/10.1016/S0278-2391(98)90601-2")</f>
        <v>http://dx.doi.org/10.1016/S0278-2391(98)90601-2</v>
      </c>
      <c r="G3663" s="3"/>
      <c r="H3663" s="3"/>
      <c r="I3663" s="3"/>
      <c r="J3663" s="3"/>
      <c r="K3663" s="3"/>
      <c r="L3663" s="3"/>
      <c r="M3663" s="3"/>
      <c r="N3663" s="3"/>
      <c r="O3663" s="3"/>
      <c r="P3663" s="3"/>
      <c r="Q3663" s="3"/>
      <c r="R3663" s="3"/>
    </row>
    <row r="3664" ht="15.75" customHeight="1">
      <c r="A3664" s="6" t="s">
        <v>16882</v>
      </c>
      <c r="B3664" s="6" t="s">
        <v>16883</v>
      </c>
      <c r="C3664" s="6"/>
      <c r="D3664" s="6"/>
      <c r="E3664" s="6" t="s">
        <v>16884</v>
      </c>
      <c r="F3664" s="7" t="s">
        <v>16885</v>
      </c>
      <c r="G3664" s="8" t="s">
        <v>108</v>
      </c>
      <c r="H3664" s="6" t="s">
        <v>27</v>
      </c>
      <c r="I3664" s="6" t="s">
        <v>16886</v>
      </c>
      <c r="J3664" s="6" t="s">
        <v>149</v>
      </c>
      <c r="K3664" s="8">
        <v>2020.0</v>
      </c>
      <c r="L3664" s="7" t="s">
        <v>30</v>
      </c>
      <c r="M3664" s="6"/>
      <c r="N3664" s="6"/>
      <c r="O3664" s="6"/>
      <c r="P3664" s="3"/>
      <c r="Q3664" s="3"/>
      <c r="R3664" s="3"/>
    </row>
    <row r="3665" ht="15.75" customHeight="1">
      <c r="A3665" s="6" t="s">
        <v>16887</v>
      </c>
      <c r="B3665" s="6" t="s">
        <v>16888</v>
      </c>
      <c r="C3665" s="6"/>
      <c r="D3665" s="6"/>
      <c r="E3665" s="6" t="s">
        <v>16889</v>
      </c>
      <c r="F3665" s="7" t="s">
        <v>16890</v>
      </c>
      <c r="G3665" s="8" t="s">
        <v>108</v>
      </c>
      <c r="H3665" s="6" t="s">
        <v>27</v>
      </c>
      <c r="I3665" s="6" t="s">
        <v>16891</v>
      </c>
      <c r="J3665" s="6" t="s">
        <v>341</v>
      </c>
      <c r="K3665" s="8">
        <v>2015.0</v>
      </c>
      <c r="L3665" s="7" t="s">
        <v>30</v>
      </c>
      <c r="M3665" s="3"/>
      <c r="N3665" s="6"/>
      <c r="O3665" s="6"/>
      <c r="P3665" s="6"/>
      <c r="Q3665" s="3"/>
      <c r="R3665" s="6"/>
    </row>
    <row r="3666" ht="15.75" customHeight="1">
      <c r="A3666" s="6" t="s">
        <v>16892</v>
      </c>
      <c r="B3666" s="6" t="s">
        <v>16893</v>
      </c>
      <c r="C3666" s="6"/>
      <c r="D3666" s="6"/>
      <c r="E3666" s="6" t="s">
        <v>16894</v>
      </c>
      <c r="F3666" s="7" t="s">
        <v>4083</v>
      </c>
      <c r="G3666" s="8" t="s">
        <v>108</v>
      </c>
      <c r="H3666" s="6" t="s">
        <v>27</v>
      </c>
      <c r="I3666" s="6" t="s">
        <v>16895</v>
      </c>
      <c r="J3666" s="3"/>
      <c r="K3666" s="8">
        <v>2016.0</v>
      </c>
      <c r="L3666" s="7" t="s">
        <v>30</v>
      </c>
      <c r="M3666" s="3"/>
      <c r="N3666" s="3"/>
      <c r="O3666" s="6"/>
      <c r="P3666" s="3"/>
      <c r="Q3666" s="3"/>
      <c r="R3666" s="6"/>
    </row>
    <row r="3667" ht="15.75" customHeight="1">
      <c r="A3667" s="4" t="s">
        <v>16896</v>
      </c>
      <c r="B3667" s="4" t="s">
        <v>16897</v>
      </c>
      <c r="C3667" s="4" t="s">
        <v>16898</v>
      </c>
      <c r="D3667" s="4" t="s">
        <v>16899</v>
      </c>
      <c r="E3667" s="4" t="s">
        <v>16900</v>
      </c>
      <c r="F3667" s="5" t="str">
        <f>HYPERLINK("http://dx.doi.org/10.1016/j.socscimed.2010.05.009","http://dx.doi.org/10.1016/j.socscimed.2010.05.009")</f>
        <v>http://dx.doi.org/10.1016/j.socscimed.2010.05.009</v>
      </c>
      <c r="G3667" s="3"/>
      <c r="H3667" s="3"/>
      <c r="I3667" s="3"/>
      <c r="J3667" s="3"/>
      <c r="K3667" s="3"/>
      <c r="L3667" s="3"/>
      <c r="M3667" s="3"/>
      <c r="N3667" s="3"/>
      <c r="O3667" s="3"/>
      <c r="P3667" s="3"/>
      <c r="Q3667" s="3"/>
      <c r="R3667" s="3"/>
    </row>
    <row r="3668" ht="15.75" customHeight="1">
      <c r="A3668" s="6" t="s">
        <v>16901</v>
      </c>
      <c r="B3668" s="6" t="s">
        <v>16902</v>
      </c>
      <c r="C3668" s="6"/>
      <c r="D3668" s="6"/>
      <c r="E3668" s="6" t="s">
        <v>16903</v>
      </c>
      <c r="F3668" s="7" t="s">
        <v>16904</v>
      </c>
      <c r="G3668" s="8" t="s">
        <v>214</v>
      </c>
      <c r="H3668" s="6" t="s">
        <v>27</v>
      </c>
      <c r="I3668" s="6" t="s">
        <v>16905</v>
      </c>
      <c r="J3668" s="6" t="s">
        <v>341</v>
      </c>
      <c r="K3668" s="8">
        <v>2010.0</v>
      </c>
      <c r="L3668" s="7" t="s">
        <v>30</v>
      </c>
      <c r="M3668" s="3"/>
      <c r="N3668" s="3"/>
      <c r="O3668" s="3"/>
      <c r="P3668" s="6"/>
      <c r="Q3668" s="3"/>
      <c r="R3668" s="3"/>
    </row>
    <row r="3669" ht="15.75" customHeight="1">
      <c r="A3669" s="4" t="s">
        <v>16906</v>
      </c>
      <c r="B3669" s="4" t="s">
        <v>16907</v>
      </c>
      <c r="C3669" s="3"/>
      <c r="D3669" s="3"/>
      <c r="E3669" s="10" t="s">
        <v>33</v>
      </c>
      <c r="F3669" s="9" t="str">
        <f>"https://doi.org/"&amp;M3669</f>
        <v>https://doi.org/10.1080/105504999306027</v>
      </c>
      <c r="G3669" s="10" t="s">
        <v>41</v>
      </c>
      <c r="H3669" s="10" t="s">
        <v>35</v>
      </c>
      <c r="I3669" s="4" t="s">
        <v>5329</v>
      </c>
      <c r="J3669" s="10" t="s">
        <v>33</v>
      </c>
      <c r="K3669" s="10">
        <v>1999.0</v>
      </c>
      <c r="L3669" s="4" t="s">
        <v>33</v>
      </c>
      <c r="M3669" s="4" t="s">
        <v>16908</v>
      </c>
      <c r="N3669" s="11"/>
      <c r="O3669" s="3"/>
      <c r="P3669" s="3"/>
      <c r="Q3669" s="12"/>
      <c r="R3669" s="3"/>
    </row>
    <row r="3670" ht="15.75" customHeight="1">
      <c r="A3670" s="4" t="s">
        <v>16909</v>
      </c>
      <c r="B3670" s="4" t="s">
        <v>16910</v>
      </c>
      <c r="C3670" s="3"/>
      <c r="D3670" s="3"/>
      <c r="E3670" s="4" t="s">
        <v>16911</v>
      </c>
      <c r="F3670" s="9" t="s">
        <v>16912</v>
      </c>
      <c r="G3670" s="4" t="s">
        <v>41</v>
      </c>
      <c r="H3670" s="4" t="s">
        <v>261</v>
      </c>
      <c r="I3670" s="4" t="s">
        <v>16913</v>
      </c>
      <c r="J3670" s="4" t="s">
        <v>341</v>
      </c>
      <c r="K3670" s="10">
        <v>2006.0</v>
      </c>
      <c r="L3670" s="3"/>
      <c r="M3670" s="4" t="s">
        <v>263</v>
      </c>
      <c r="N3670" s="3"/>
      <c r="O3670" s="3"/>
      <c r="P3670" s="4" t="s">
        <v>8</v>
      </c>
      <c r="Q3670" s="18" t="s">
        <v>408</v>
      </c>
      <c r="R3670" s="3"/>
    </row>
    <row r="3671" ht="15.75" customHeight="1">
      <c r="A3671" s="4" t="s">
        <v>16914</v>
      </c>
      <c r="B3671" s="4" t="s">
        <v>16915</v>
      </c>
      <c r="C3671" s="4" t="s">
        <v>16916</v>
      </c>
      <c r="D3671" s="4" t="s">
        <v>16917</v>
      </c>
      <c r="E3671" s="4" t="s">
        <v>16918</v>
      </c>
      <c r="F3671" s="5" t="str">
        <f>HYPERLINK("http://dx.doi.org/10.1002/mus.23231","http://dx.doi.org/10.1002/mus.23231")</f>
        <v>http://dx.doi.org/10.1002/mus.23231</v>
      </c>
      <c r="G3671" s="3"/>
      <c r="H3671" s="3"/>
      <c r="I3671" s="3"/>
      <c r="J3671" s="3"/>
      <c r="K3671" s="3"/>
      <c r="L3671" s="3"/>
      <c r="M3671" s="3"/>
      <c r="N3671" s="3"/>
      <c r="O3671" s="3"/>
      <c r="P3671" s="3"/>
      <c r="Q3671" s="3"/>
      <c r="R3671" s="3"/>
    </row>
    <row r="3672" ht="15.75" customHeight="1">
      <c r="A3672" s="6" t="s">
        <v>16919</v>
      </c>
      <c r="B3672" s="6" t="s">
        <v>16920</v>
      </c>
      <c r="C3672" s="6"/>
      <c r="D3672" s="6"/>
      <c r="E3672" s="17" t="s">
        <v>16921</v>
      </c>
      <c r="F3672" s="7" t="s">
        <v>16922</v>
      </c>
      <c r="G3672" s="8" t="s">
        <v>108</v>
      </c>
      <c r="H3672" s="6" t="s">
        <v>27</v>
      </c>
      <c r="I3672" s="6" t="s">
        <v>16923</v>
      </c>
      <c r="J3672" s="6"/>
      <c r="K3672" s="8">
        <v>2011.0</v>
      </c>
      <c r="L3672" s="7" t="s">
        <v>30</v>
      </c>
      <c r="M3672" s="3"/>
      <c r="N3672" s="3"/>
      <c r="O3672" s="3"/>
      <c r="P3672" s="3"/>
      <c r="Q3672" s="3"/>
      <c r="R3672" s="3"/>
    </row>
    <row r="3673" ht="15.75" customHeight="1">
      <c r="A3673" s="4" t="s">
        <v>16924</v>
      </c>
      <c r="B3673" s="4" t="s">
        <v>16925</v>
      </c>
      <c r="C3673" s="4" t="s">
        <v>16926</v>
      </c>
      <c r="D3673" s="4" t="s">
        <v>16927</v>
      </c>
      <c r="E3673" s="4" t="s">
        <v>16928</v>
      </c>
      <c r="F3673" s="5" t="str">
        <f>HYPERLINK("http://dx.doi.org/10.1515/nsad-2015-0048","http://dx.doi.org/10.1515/nsad-2015-0048")</f>
        <v>http://dx.doi.org/10.1515/nsad-2015-0048</v>
      </c>
      <c r="G3673" s="3"/>
      <c r="H3673" s="3"/>
      <c r="I3673" s="3"/>
      <c r="J3673" s="3"/>
      <c r="K3673" s="3"/>
      <c r="L3673" s="3"/>
      <c r="M3673" s="3"/>
      <c r="N3673" s="3"/>
      <c r="O3673" s="3"/>
      <c r="P3673" s="3"/>
      <c r="Q3673" s="3"/>
      <c r="R3673" s="3"/>
    </row>
    <row r="3674" ht="15.75" customHeight="1">
      <c r="A3674" s="4" t="s">
        <v>16929</v>
      </c>
      <c r="B3674" s="4" t="s">
        <v>16930</v>
      </c>
      <c r="C3674" s="3"/>
      <c r="D3674" s="3"/>
      <c r="E3674" s="4" t="s">
        <v>16931</v>
      </c>
      <c r="F3674" s="9" t="s">
        <v>16932</v>
      </c>
      <c r="G3674" s="4" t="s">
        <v>41</v>
      </c>
      <c r="H3674" s="4" t="s">
        <v>261</v>
      </c>
      <c r="I3674" s="4" t="s">
        <v>3498</v>
      </c>
      <c r="J3674" s="4" t="s">
        <v>149</v>
      </c>
      <c r="K3674" s="10">
        <v>2008.0</v>
      </c>
      <c r="L3674" s="3"/>
      <c r="M3674" s="4" t="s">
        <v>263</v>
      </c>
      <c r="N3674" s="3"/>
      <c r="O3674" s="3"/>
      <c r="P3674" s="4" t="s">
        <v>8</v>
      </c>
      <c r="Q3674" s="18" t="s">
        <v>264</v>
      </c>
      <c r="R3674" s="3"/>
    </row>
    <row r="3675" ht="15.75" customHeight="1">
      <c r="A3675" s="6" t="s">
        <v>16933</v>
      </c>
      <c r="B3675" s="6" t="s">
        <v>16934</v>
      </c>
      <c r="C3675" s="6"/>
      <c r="D3675" s="6"/>
      <c r="E3675" s="6" t="s">
        <v>16935</v>
      </c>
      <c r="F3675" s="7" t="s">
        <v>16936</v>
      </c>
      <c r="G3675" s="8" t="s">
        <v>41</v>
      </c>
      <c r="H3675" s="6" t="s">
        <v>27</v>
      </c>
      <c r="I3675" s="6" t="s">
        <v>16937</v>
      </c>
      <c r="J3675" s="6" t="s">
        <v>341</v>
      </c>
      <c r="K3675" s="8">
        <v>2009.0</v>
      </c>
      <c r="L3675" s="7" t="s">
        <v>30</v>
      </c>
      <c r="M3675" s="6"/>
      <c r="N3675" s="3"/>
      <c r="O3675" s="3"/>
      <c r="P3675" s="3"/>
      <c r="Q3675" s="3"/>
      <c r="R3675" s="6"/>
    </row>
    <row r="3676" ht="15.75" customHeight="1">
      <c r="A3676" s="6" t="s">
        <v>16938</v>
      </c>
      <c r="B3676" s="6" t="s">
        <v>16939</v>
      </c>
      <c r="C3676" s="6"/>
      <c r="D3676" s="6"/>
      <c r="E3676" s="6" t="s">
        <v>16940</v>
      </c>
      <c r="F3676" s="7" t="s">
        <v>16941</v>
      </c>
      <c r="G3676" s="8" t="s">
        <v>41</v>
      </c>
      <c r="H3676" s="6" t="s">
        <v>27</v>
      </c>
      <c r="I3676" s="6" t="s">
        <v>16942</v>
      </c>
      <c r="J3676" s="6" t="s">
        <v>341</v>
      </c>
      <c r="K3676" s="8">
        <v>2014.0</v>
      </c>
      <c r="L3676" s="7" t="s">
        <v>30</v>
      </c>
      <c r="M3676" s="6"/>
      <c r="N3676" s="3"/>
      <c r="O3676" s="3"/>
      <c r="P3676" s="3"/>
      <c r="Q3676" s="3"/>
      <c r="R3676" s="6"/>
    </row>
    <row r="3677" ht="15.75" customHeight="1">
      <c r="A3677" s="6" t="s">
        <v>16943</v>
      </c>
      <c r="B3677" s="6" t="s">
        <v>16944</v>
      </c>
      <c r="C3677" s="6"/>
      <c r="D3677" s="6"/>
      <c r="E3677" s="6" t="s">
        <v>16945</v>
      </c>
      <c r="F3677" s="7" t="s">
        <v>16946</v>
      </c>
      <c r="G3677" s="8" t="s">
        <v>108</v>
      </c>
      <c r="H3677" s="6" t="s">
        <v>27</v>
      </c>
      <c r="I3677" s="6" t="s">
        <v>16947</v>
      </c>
      <c r="J3677" s="6" t="s">
        <v>29</v>
      </c>
      <c r="K3677" s="8">
        <v>2009.0</v>
      </c>
      <c r="L3677" s="7" t="s">
        <v>30</v>
      </c>
      <c r="M3677" s="3"/>
      <c r="N3677" s="3"/>
      <c r="O3677" s="3"/>
      <c r="P3677" s="3"/>
      <c r="Q3677" s="3"/>
      <c r="R3677" s="3"/>
    </row>
    <row r="3678" ht="15.75" customHeight="1">
      <c r="A3678" s="4" t="s">
        <v>16948</v>
      </c>
      <c r="B3678" s="4" t="s">
        <v>16949</v>
      </c>
      <c r="C3678" s="3"/>
      <c r="D3678" s="3"/>
      <c r="E3678" s="4" t="s">
        <v>16950</v>
      </c>
      <c r="F3678" s="3"/>
      <c r="G3678" s="4" t="s">
        <v>41</v>
      </c>
      <c r="H3678" s="4" t="s">
        <v>261</v>
      </c>
      <c r="I3678" s="4" t="s">
        <v>1677</v>
      </c>
      <c r="J3678" s="4" t="s">
        <v>1466</v>
      </c>
      <c r="K3678" s="10">
        <v>2022.0</v>
      </c>
      <c r="L3678" s="3"/>
      <c r="M3678" s="4" t="s">
        <v>263</v>
      </c>
      <c r="N3678" s="3"/>
      <c r="O3678" s="3"/>
      <c r="P3678" s="4" t="s">
        <v>8</v>
      </c>
      <c r="Q3678" s="18" t="s">
        <v>1678</v>
      </c>
      <c r="R3678" s="3"/>
    </row>
    <row r="3679" ht="15.75" customHeight="1">
      <c r="A3679" s="4" t="s">
        <v>16951</v>
      </c>
      <c r="B3679" s="4" t="s">
        <v>16952</v>
      </c>
      <c r="C3679" s="3"/>
      <c r="D3679" s="3"/>
      <c r="E3679" s="4" t="s">
        <v>16953</v>
      </c>
      <c r="F3679" s="9" t="s">
        <v>16954</v>
      </c>
      <c r="G3679" s="4" t="s">
        <v>58</v>
      </c>
      <c r="H3679" s="4" t="s">
        <v>293</v>
      </c>
      <c r="I3679" s="4" t="s">
        <v>1208</v>
      </c>
      <c r="J3679" s="4" t="s">
        <v>341</v>
      </c>
      <c r="K3679" s="4" t="s">
        <v>263</v>
      </c>
      <c r="L3679" s="3"/>
      <c r="M3679" s="3"/>
      <c r="N3679" s="4" t="s">
        <v>8</v>
      </c>
      <c r="O3679" s="4" t="s">
        <v>539</v>
      </c>
      <c r="P3679" s="10">
        <v>2007.0</v>
      </c>
      <c r="Q3679" s="3"/>
      <c r="R3679" s="10">
        <v>33.0</v>
      </c>
    </row>
    <row r="3680" ht="15.75" customHeight="1">
      <c r="A3680" s="4" t="s">
        <v>16955</v>
      </c>
      <c r="B3680" s="4" t="s">
        <v>16956</v>
      </c>
      <c r="C3680" s="3"/>
      <c r="D3680" s="3"/>
      <c r="E3680" s="4" t="s">
        <v>33</v>
      </c>
      <c r="F3680" s="9" t="str">
        <f>"https://doi.org/"&amp;M3680</f>
        <v>https://doi.org/10.1007/s10461-022-03940-x</v>
      </c>
      <c r="G3680" s="10" t="s">
        <v>83</v>
      </c>
      <c r="H3680" s="10" t="s">
        <v>35</v>
      </c>
      <c r="I3680" s="4" t="s">
        <v>5338</v>
      </c>
      <c r="J3680" s="10" t="s">
        <v>33</v>
      </c>
      <c r="K3680" s="10">
        <v>2023.0</v>
      </c>
      <c r="L3680" s="3"/>
      <c r="M3680" s="4" t="s">
        <v>16957</v>
      </c>
      <c r="N3680" s="3"/>
      <c r="O3680" s="3"/>
      <c r="P3680" s="3"/>
      <c r="Q3680" s="3"/>
      <c r="R3680" s="3"/>
    </row>
    <row r="3681" ht="15.75" customHeight="1">
      <c r="A3681" s="4" t="s">
        <v>16958</v>
      </c>
      <c r="B3681" s="4" t="s">
        <v>16959</v>
      </c>
      <c r="C3681" s="4" t="s">
        <v>16960</v>
      </c>
      <c r="D3681" s="4" t="s">
        <v>16961</v>
      </c>
      <c r="E3681" s="4" t="s">
        <v>16962</v>
      </c>
      <c r="F3681" s="5" t="str">
        <f>HYPERLINK("http://dx.doi.org/10.1016/j.drugpo.2022.103818","http://dx.doi.org/10.1016/j.drugpo.2022.103818")</f>
        <v>http://dx.doi.org/10.1016/j.drugpo.2022.103818</v>
      </c>
      <c r="G3681" s="3"/>
      <c r="H3681" s="3"/>
      <c r="I3681" s="3"/>
      <c r="J3681" s="3"/>
      <c r="K3681" s="3"/>
      <c r="L3681" s="3"/>
      <c r="M3681" s="3"/>
      <c r="N3681" s="3"/>
      <c r="O3681" s="3"/>
      <c r="P3681" s="3"/>
      <c r="Q3681" s="3"/>
      <c r="R3681" s="3"/>
    </row>
    <row r="3682" ht="15.75" customHeight="1">
      <c r="A3682" s="4" t="s">
        <v>16963</v>
      </c>
      <c r="B3682" s="4" t="s">
        <v>16964</v>
      </c>
      <c r="C3682" s="3"/>
      <c r="D3682" s="3"/>
      <c r="E3682" s="4" t="s">
        <v>16965</v>
      </c>
      <c r="F3682" s="3"/>
      <c r="G3682" s="4" t="s">
        <v>260</v>
      </c>
      <c r="H3682" s="4" t="s">
        <v>261</v>
      </c>
      <c r="I3682" s="3"/>
      <c r="J3682" s="4" t="s">
        <v>295</v>
      </c>
      <c r="K3682" s="10">
        <v>2010.0</v>
      </c>
      <c r="L3682" s="3"/>
      <c r="M3682" s="4" t="s">
        <v>586</v>
      </c>
      <c r="N3682" s="3"/>
      <c r="O3682" s="3"/>
      <c r="P3682" s="4" t="s">
        <v>587</v>
      </c>
      <c r="Q3682" s="4" t="s">
        <v>588</v>
      </c>
      <c r="R3682" s="3"/>
    </row>
    <row r="3683" ht="15.75" customHeight="1">
      <c r="A3683" s="6" t="s">
        <v>16966</v>
      </c>
      <c r="B3683" s="6" t="s">
        <v>16967</v>
      </c>
      <c r="C3683" s="6"/>
      <c r="D3683" s="6"/>
      <c r="E3683" s="6" t="s">
        <v>16968</v>
      </c>
      <c r="F3683" s="7" t="s">
        <v>16969</v>
      </c>
      <c r="G3683" s="8" t="s">
        <v>108</v>
      </c>
      <c r="H3683" s="6" t="s">
        <v>27</v>
      </c>
      <c r="I3683" s="6" t="s">
        <v>16970</v>
      </c>
      <c r="J3683" s="6" t="s">
        <v>29</v>
      </c>
      <c r="K3683" s="8">
        <v>2002.0</v>
      </c>
      <c r="L3683" s="7" t="s">
        <v>30</v>
      </c>
      <c r="M3683" s="3"/>
      <c r="N3683" s="3"/>
      <c r="O3683" s="3"/>
      <c r="P3683" s="3"/>
      <c r="Q3683" s="3"/>
      <c r="R3683" s="3"/>
    </row>
    <row r="3684" ht="15.75" customHeight="1">
      <c r="A3684" s="6" t="s">
        <v>16971</v>
      </c>
      <c r="B3684" s="6" t="s">
        <v>16972</v>
      </c>
      <c r="C3684" s="6"/>
      <c r="D3684" s="6"/>
      <c r="E3684" s="6" t="s">
        <v>16973</v>
      </c>
      <c r="F3684" s="7" t="s">
        <v>16974</v>
      </c>
      <c r="G3684" s="8" t="s">
        <v>108</v>
      </c>
      <c r="H3684" s="6" t="s">
        <v>27</v>
      </c>
      <c r="I3684" s="6" t="s">
        <v>16975</v>
      </c>
      <c r="J3684" s="3"/>
      <c r="K3684" s="8">
        <v>2022.0</v>
      </c>
      <c r="L3684" s="7" t="s">
        <v>30</v>
      </c>
      <c r="M3684" s="6"/>
      <c r="N3684" s="6"/>
      <c r="O3684" s="6"/>
      <c r="P3684" s="3"/>
      <c r="Q3684" s="6"/>
      <c r="R3684" s="3"/>
    </row>
    <row r="3685" ht="15.75" customHeight="1">
      <c r="A3685" s="4" t="s">
        <v>16976</v>
      </c>
      <c r="B3685" s="4" t="s">
        <v>16977</v>
      </c>
      <c r="C3685" s="3"/>
      <c r="D3685" s="3"/>
      <c r="E3685" s="4" t="s">
        <v>16978</v>
      </c>
      <c r="F3685" s="9" t="s">
        <v>16979</v>
      </c>
      <c r="G3685" s="4" t="s">
        <v>260</v>
      </c>
      <c r="H3685" s="4" t="s">
        <v>261</v>
      </c>
      <c r="I3685" s="4" t="s">
        <v>2110</v>
      </c>
      <c r="J3685" s="4" t="s">
        <v>295</v>
      </c>
      <c r="K3685" s="10">
        <v>2012.0</v>
      </c>
      <c r="L3685" s="3"/>
      <c r="M3685" s="4" t="s">
        <v>263</v>
      </c>
      <c r="N3685" s="3"/>
      <c r="O3685" s="3"/>
      <c r="P3685" s="4" t="s">
        <v>8</v>
      </c>
      <c r="Q3685" s="4" t="s">
        <v>689</v>
      </c>
      <c r="R3685" s="3"/>
    </row>
    <row r="3686" ht="15.75" customHeight="1">
      <c r="A3686" s="6" t="s">
        <v>11697</v>
      </c>
      <c r="B3686" s="6" t="s">
        <v>16980</v>
      </c>
      <c r="C3686" s="6"/>
      <c r="D3686" s="6"/>
      <c r="E3686" s="6" t="s">
        <v>16981</v>
      </c>
      <c r="F3686" s="3"/>
      <c r="G3686" s="8" t="s">
        <v>108</v>
      </c>
      <c r="H3686" s="6" t="s">
        <v>27</v>
      </c>
      <c r="I3686" s="6" t="s">
        <v>16982</v>
      </c>
      <c r="J3686" s="6"/>
      <c r="K3686" s="8">
        <v>2012.0</v>
      </c>
      <c r="L3686" s="7" t="s">
        <v>30</v>
      </c>
      <c r="M3686" s="3"/>
      <c r="N3686" s="3"/>
      <c r="O3686" s="3"/>
      <c r="P3686" s="3"/>
      <c r="Q3686" s="3"/>
      <c r="R3686" s="6"/>
    </row>
    <row r="3687" ht="15.75" customHeight="1">
      <c r="A3687" s="6" t="s">
        <v>16983</v>
      </c>
      <c r="B3687" s="6" t="s">
        <v>16984</v>
      </c>
      <c r="C3687" s="6"/>
      <c r="D3687" s="6"/>
      <c r="E3687" s="6" t="s">
        <v>16985</v>
      </c>
      <c r="F3687" s="7" t="s">
        <v>16986</v>
      </c>
      <c r="G3687" s="8" t="s">
        <v>41</v>
      </c>
      <c r="H3687" s="6" t="s">
        <v>27</v>
      </c>
      <c r="I3687" s="6" t="s">
        <v>16987</v>
      </c>
      <c r="J3687" s="6" t="s">
        <v>341</v>
      </c>
      <c r="K3687" s="8">
        <v>2007.0</v>
      </c>
      <c r="L3687" s="7" t="s">
        <v>30</v>
      </c>
      <c r="M3687" s="6"/>
      <c r="N3687" s="3"/>
      <c r="O3687" s="3"/>
      <c r="P3687" s="3"/>
      <c r="Q3687" s="3"/>
      <c r="R3687" s="6"/>
    </row>
    <row r="3688" ht="15.75" customHeight="1">
      <c r="A3688" s="4" t="s">
        <v>16988</v>
      </c>
      <c r="B3688" s="4" t="s">
        <v>16989</v>
      </c>
      <c r="C3688" s="3"/>
      <c r="D3688" s="3"/>
      <c r="E3688" s="4" t="s">
        <v>16990</v>
      </c>
      <c r="F3688" s="9" t="s">
        <v>16991</v>
      </c>
      <c r="G3688" s="4" t="s">
        <v>260</v>
      </c>
      <c r="H3688" s="4" t="s">
        <v>261</v>
      </c>
      <c r="I3688" s="4" t="s">
        <v>12820</v>
      </c>
      <c r="J3688" s="4" t="s">
        <v>149</v>
      </c>
      <c r="K3688" s="10">
        <v>2020.0</v>
      </c>
      <c r="L3688" s="3"/>
      <c r="M3688" s="4" t="s">
        <v>263</v>
      </c>
      <c r="N3688" s="3"/>
      <c r="O3688" s="3"/>
      <c r="P3688" s="4" t="s">
        <v>8</v>
      </c>
      <c r="Q3688" s="4" t="s">
        <v>264</v>
      </c>
      <c r="R3688" s="3"/>
    </row>
    <row r="3689" ht="15.75" customHeight="1">
      <c r="A3689" s="6" t="s">
        <v>16992</v>
      </c>
      <c r="B3689" s="6" t="s">
        <v>16993</v>
      </c>
      <c r="C3689" s="6"/>
      <c r="D3689" s="6"/>
      <c r="E3689" s="6" t="s">
        <v>16994</v>
      </c>
      <c r="F3689" s="7" t="s">
        <v>16995</v>
      </c>
      <c r="G3689" s="8" t="s">
        <v>214</v>
      </c>
      <c r="H3689" s="6" t="s">
        <v>27</v>
      </c>
      <c r="I3689" s="6" t="s">
        <v>16996</v>
      </c>
      <c r="J3689" s="6" t="s">
        <v>29</v>
      </c>
      <c r="K3689" s="8">
        <v>2016.0</v>
      </c>
      <c r="L3689" s="7" t="s">
        <v>30</v>
      </c>
      <c r="M3689" s="3"/>
      <c r="N3689" s="3"/>
      <c r="O3689" s="3"/>
      <c r="P3689" s="3"/>
      <c r="Q3689" s="3"/>
      <c r="R3689" s="3"/>
    </row>
    <row r="3690" ht="15.75" customHeight="1">
      <c r="A3690" s="4" t="s">
        <v>16997</v>
      </c>
      <c r="B3690" s="4" t="s">
        <v>16998</v>
      </c>
      <c r="C3690" s="4" t="s">
        <v>16999</v>
      </c>
      <c r="D3690" s="4" t="s">
        <v>17000</v>
      </c>
      <c r="E3690" s="4" t="s">
        <v>17001</v>
      </c>
      <c r="F3690" s="5" t="str">
        <f>HYPERLINK("http://dx.doi.org/10.1081/ADA-120037383","http://dx.doi.org/10.1081/ADA-120037383")</f>
        <v>http://dx.doi.org/10.1081/ADA-120037383</v>
      </c>
      <c r="G3690" s="3"/>
      <c r="H3690" s="3"/>
      <c r="I3690" s="3"/>
      <c r="J3690" s="3"/>
      <c r="K3690" s="3"/>
      <c r="L3690" s="3"/>
      <c r="M3690" s="3"/>
      <c r="N3690" s="3"/>
      <c r="O3690" s="3"/>
      <c r="P3690" s="3"/>
      <c r="Q3690" s="3"/>
      <c r="R3690" s="3"/>
    </row>
    <row r="3691" ht="15.75" customHeight="1">
      <c r="A3691" s="4" t="s">
        <v>17002</v>
      </c>
      <c r="B3691" s="4" t="s">
        <v>17003</v>
      </c>
      <c r="C3691" s="3"/>
      <c r="D3691" s="3"/>
      <c r="E3691" s="4" t="s">
        <v>33</v>
      </c>
      <c r="F3691" s="9" t="str">
        <f>"https://doi.org/"&amp;M3691</f>
        <v>https://doi.org/10.1002/jad.12080</v>
      </c>
      <c r="G3691" s="10" t="s">
        <v>83</v>
      </c>
      <c r="H3691" s="10" t="s">
        <v>35</v>
      </c>
      <c r="I3691" s="4" t="s">
        <v>17004</v>
      </c>
      <c r="J3691" s="10" t="s">
        <v>33</v>
      </c>
      <c r="K3691" s="10">
        <v>2022.0</v>
      </c>
      <c r="L3691" s="3"/>
      <c r="M3691" s="4" t="s">
        <v>17005</v>
      </c>
      <c r="N3691" s="3"/>
      <c r="O3691" s="3"/>
      <c r="P3691" s="3"/>
      <c r="Q3691" s="3"/>
      <c r="R3691" s="3"/>
    </row>
    <row r="3692" ht="15.75" customHeight="1">
      <c r="A3692" s="4" t="s">
        <v>17006</v>
      </c>
      <c r="B3692" s="4" t="s">
        <v>17007</v>
      </c>
      <c r="C3692" s="4" t="s">
        <v>17008</v>
      </c>
      <c r="D3692" s="4" t="s">
        <v>17009</v>
      </c>
      <c r="E3692" s="4" t="s">
        <v>17010</v>
      </c>
      <c r="F3692" s="5" t="str">
        <f>HYPERLINK("http://dx.doi.org/10.1093/pubmed/fdv148","http://dx.doi.org/10.1093/pubmed/fdv148")</f>
        <v>http://dx.doi.org/10.1093/pubmed/fdv148</v>
      </c>
      <c r="G3692" s="3"/>
      <c r="H3692" s="3"/>
      <c r="I3692" s="3"/>
      <c r="J3692" s="3"/>
      <c r="K3692" s="3"/>
      <c r="L3692" s="3"/>
      <c r="M3692" s="3"/>
      <c r="N3692" s="3"/>
      <c r="O3692" s="3"/>
      <c r="P3692" s="3"/>
      <c r="Q3692" s="3"/>
      <c r="R3692" s="3"/>
    </row>
    <row r="3693" ht="15.75" customHeight="1">
      <c r="A3693" s="4" t="s">
        <v>17011</v>
      </c>
      <c r="B3693" s="4" t="s">
        <v>17012</v>
      </c>
      <c r="C3693" s="3"/>
      <c r="D3693" s="3"/>
      <c r="E3693" s="10" t="s">
        <v>33</v>
      </c>
      <c r="F3693" s="9" t="str">
        <f>"https://doi.org/"&amp;M3693</f>
        <v>https://doi.org/10.1093/schbul/23.2.195</v>
      </c>
      <c r="G3693" s="10" t="s">
        <v>41</v>
      </c>
      <c r="H3693" s="10" t="s">
        <v>35</v>
      </c>
      <c r="I3693" s="4" t="s">
        <v>17013</v>
      </c>
      <c r="J3693" s="10" t="s">
        <v>33</v>
      </c>
      <c r="K3693" s="10">
        <v>1997.0</v>
      </c>
      <c r="L3693" s="4" t="s">
        <v>33</v>
      </c>
      <c r="M3693" s="4" t="s">
        <v>17014</v>
      </c>
      <c r="N3693" s="11"/>
      <c r="O3693" s="3"/>
      <c r="P3693" s="3"/>
      <c r="Q3693" s="12"/>
      <c r="R3693" s="3"/>
    </row>
    <row r="3694" ht="15.75" customHeight="1">
      <c r="A3694" s="6" t="s">
        <v>17015</v>
      </c>
      <c r="B3694" s="6" t="s">
        <v>17016</v>
      </c>
      <c r="C3694" s="6"/>
      <c r="D3694" s="6"/>
      <c r="E3694" s="6" t="s">
        <v>17017</v>
      </c>
      <c r="F3694" s="7" t="s">
        <v>17018</v>
      </c>
      <c r="G3694" s="8" t="s">
        <v>108</v>
      </c>
      <c r="H3694" s="6" t="s">
        <v>27</v>
      </c>
      <c r="I3694" s="6" t="s">
        <v>17019</v>
      </c>
      <c r="J3694" s="6" t="s">
        <v>149</v>
      </c>
      <c r="K3694" s="8">
        <v>2018.0</v>
      </c>
      <c r="L3694" s="7" t="s">
        <v>30</v>
      </c>
      <c r="M3694" s="3"/>
      <c r="N3694" s="3"/>
      <c r="O3694" s="3"/>
      <c r="P3694" s="3"/>
      <c r="Q3694" s="3"/>
      <c r="R3694" s="3"/>
    </row>
    <row r="3695" ht="15.75" customHeight="1">
      <c r="A3695" s="6" t="s">
        <v>17020</v>
      </c>
      <c r="B3695" s="6" t="s">
        <v>17021</v>
      </c>
      <c r="C3695" s="6"/>
      <c r="D3695" s="6"/>
      <c r="E3695" s="6" t="s">
        <v>17022</v>
      </c>
      <c r="F3695" s="7" t="s">
        <v>17023</v>
      </c>
      <c r="G3695" s="8" t="s">
        <v>108</v>
      </c>
      <c r="H3695" s="6" t="s">
        <v>27</v>
      </c>
      <c r="I3695" s="6" t="s">
        <v>17024</v>
      </c>
      <c r="J3695" s="6" t="s">
        <v>149</v>
      </c>
      <c r="K3695" s="8">
        <v>2023.0</v>
      </c>
      <c r="L3695" s="7" t="s">
        <v>30</v>
      </c>
      <c r="M3695" s="3"/>
      <c r="N3695" s="3"/>
      <c r="O3695" s="6"/>
      <c r="P3695" s="6"/>
      <c r="Q3695" s="6"/>
      <c r="R3695" s="3"/>
    </row>
    <row r="3696" ht="15.75" customHeight="1">
      <c r="A3696" s="4" t="s">
        <v>17025</v>
      </c>
      <c r="B3696" s="4" t="s">
        <v>17026</v>
      </c>
      <c r="C3696" s="3"/>
      <c r="D3696" s="3"/>
      <c r="E3696" s="4" t="s">
        <v>17027</v>
      </c>
      <c r="F3696" s="9" t="s">
        <v>17028</v>
      </c>
      <c r="G3696" s="4" t="s">
        <v>41</v>
      </c>
      <c r="H3696" s="4" t="s">
        <v>261</v>
      </c>
      <c r="I3696" s="4" t="s">
        <v>17029</v>
      </c>
      <c r="J3696" s="4" t="s">
        <v>341</v>
      </c>
      <c r="K3696" s="10">
        <v>2018.0</v>
      </c>
      <c r="L3696" s="3"/>
      <c r="M3696" s="4" t="s">
        <v>263</v>
      </c>
      <c r="N3696" s="3"/>
      <c r="O3696" s="3"/>
      <c r="P3696" s="4" t="s">
        <v>8</v>
      </c>
      <c r="Q3696" s="18" t="s">
        <v>371</v>
      </c>
      <c r="R3696" s="3"/>
    </row>
    <row r="3697" ht="15.75" customHeight="1">
      <c r="A3697" s="4" t="s">
        <v>17030</v>
      </c>
      <c r="B3697" s="4" t="s">
        <v>17031</v>
      </c>
      <c r="C3697" s="3"/>
      <c r="D3697" s="3"/>
      <c r="E3697" s="4" t="s">
        <v>33</v>
      </c>
      <c r="F3697" s="9" t="str">
        <f>"https://doi.org/"&amp;M3697</f>
        <v>https://doi.org/10.1080/15332640.2019.1685048</v>
      </c>
      <c r="G3697" s="10" t="s">
        <v>83</v>
      </c>
      <c r="H3697" s="10" t="s">
        <v>35</v>
      </c>
      <c r="I3697" s="4" t="s">
        <v>17032</v>
      </c>
      <c r="J3697" s="10" t="s">
        <v>33</v>
      </c>
      <c r="K3697" s="10">
        <v>2021.0</v>
      </c>
      <c r="L3697" s="3"/>
      <c r="M3697" s="4" t="s">
        <v>17033</v>
      </c>
      <c r="N3697" s="3"/>
      <c r="O3697" s="3"/>
      <c r="P3697" s="3"/>
      <c r="Q3697" s="3"/>
      <c r="R3697" s="3"/>
    </row>
    <row r="3698" ht="15.75" customHeight="1">
      <c r="A3698" s="6" t="s">
        <v>17034</v>
      </c>
      <c r="B3698" s="6" t="s">
        <v>17035</v>
      </c>
      <c r="C3698" s="6"/>
      <c r="D3698" s="6"/>
      <c r="E3698" s="6" t="s">
        <v>17036</v>
      </c>
      <c r="F3698" s="3"/>
      <c r="G3698" s="8" t="s">
        <v>41</v>
      </c>
      <c r="H3698" s="6" t="s">
        <v>27</v>
      </c>
      <c r="I3698" s="6" t="s">
        <v>17037</v>
      </c>
      <c r="J3698" s="6" t="s">
        <v>149</v>
      </c>
      <c r="K3698" s="8">
        <v>2023.0</v>
      </c>
      <c r="L3698" s="7" t="s">
        <v>30</v>
      </c>
      <c r="M3698" s="6"/>
      <c r="N3698" s="6"/>
      <c r="O3698" s="6"/>
      <c r="P3698" s="6"/>
      <c r="Q3698" s="6"/>
      <c r="R3698" s="6"/>
    </row>
    <row r="3699" ht="15.75" customHeight="1">
      <c r="A3699" s="6" t="s">
        <v>17038</v>
      </c>
      <c r="B3699" s="6" t="s">
        <v>17039</v>
      </c>
      <c r="C3699" s="6"/>
      <c r="D3699" s="6"/>
      <c r="E3699" s="6" t="s">
        <v>17040</v>
      </c>
      <c r="F3699" s="7" t="s">
        <v>17041</v>
      </c>
      <c r="G3699" s="8" t="s">
        <v>41</v>
      </c>
      <c r="H3699" s="6" t="s">
        <v>27</v>
      </c>
      <c r="I3699" s="6" t="s">
        <v>17042</v>
      </c>
      <c r="J3699" s="6" t="s">
        <v>341</v>
      </c>
      <c r="K3699" s="8">
        <v>2015.0</v>
      </c>
      <c r="L3699" s="7" t="s">
        <v>30</v>
      </c>
      <c r="M3699" s="6"/>
      <c r="N3699" s="3"/>
      <c r="O3699" s="3"/>
      <c r="P3699" s="3"/>
      <c r="Q3699" s="3"/>
      <c r="R3699" s="6"/>
    </row>
    <row r="3700" ht="15.75" customHeight="1">
      <c r="A3700" s="4" t="s">
        <v>17043</v>
      </c>
      <c r="B3700" s="4" t="s">
        <v>17044</v>
      </c>
      <c r="C3700" s="3"/>
      <c r="D3700" s="3"/>
      <c r="E3700" s="4" t="s">
        <v>17045</v>
      </c>
      <c r="F3700" s="9" t="s">
        <v>17046</v>
      </c>
      <c r="G3700" s="4" t="s">
        <v>260</v>
      </c>
      <c r="H3700" s="4" t="s">
        <v>261</v>
      </c>
      <c r="I3700" s="4" t="s">
        <v>6185</v>
      </c>
      <c r="J3700" s="4" t="s">
        <v>488</v>
      </c>
      <c r="K3700" s="10">
        <v>2019.0</v>
      </c>
      <c r="L3700" s="3"/>
      <c r="M3700" s="4" t="s">
        <v>263</v>
      </c>
      <c r="N3700" s="3"/>
      <c r="O3700" s="3"/>
      <c r="P3700" s="4" t="s">
        <v>8</v>
      </c>
      <c r="Q3700" s="4" t="s">
        <v>489</v>
      </c>
      <c r="R3700" s="3"/>
    </row>
    <row r="3701" ht="15.75" customHeight="1">
      <c r="A3701" s="4" t="s">
        <v>17047</v>
      </c>
      <c r="B3701" s="4" t="s">
        <v>17048</v>
      </c>
      <c r="C3701" s="3"/>
      <c r="D3701" s="3"/>
      <c r="E3701" s="4" t="s">
        <v>33</v>
      </c>
      <c r="F3701" s="9" t="str">
        <f>"https://doi.org/"&amp;M3701</f>
        <v>https://doi.org/10.1016/j.psychres.2007.10.009</v>
      </c>
      <c r="G3701" s="10" t="s">
        <v>83</v>
      </c>
      <c r="H3701" s="10" t="s">
        <v>35</v>
      </c>
      <c r="I3701" s="4" t="s">
        <v>4786</v>
      </c>
      <c r="J3701" s="10" t="s">
        <v>33</v>
      </c>
      <c r="K3701" s="10">
        <v>2009.0</v>
      </c>
      <c r="L3701" s="3"/>
      <c r="M3701" s="4" t="s">
        <v>17049</v>
      </c>
      <c r="N3701" s="3"/>
      <c r="O3701" s="3"/>
      <c r="P3701" s="3"/>
      <c r="Q3701" s="3"/>
      <c r="R3701" s="3"/>
    </row>
    <row r="3702" ht="15.75" customHeight="1">
      <c r="A3702" s="4" t="s">
        <v>17050</v>
      </c>
      <c r="B3702" s="4" t="s">
        <v>17051</v>
      </c>
      <c r="C3702" s="3"/>
      <c r="D3702" s="3"/>
      <c r="E3702" s="4" t="s">
        <v>17052</v>
      </c>
      <c r="F3702" s="9" t="s">
        <v>17053</v>
      </c>
      <c r="G3702" s="4" t="s">
        <v>26</v>
      </c>
      <c r="H3702" s="4" t="s">
        <v>261</v>
      </c>
      <c r="I3702" s="4" t="s">
        <v>694</v>
      </c>
      <c r="J3702" s="4" t="s">
        <v>341</v>
      </c>
      <c r="K3702" s="10">
        <v>2023.0</v>
      </c>
      <c r="L3702" s="3"/>
      <c r="M3702" s="4" t="s">
        <v>263</v>
      </c>
      <c r="N3702" s="3"/>
      <c r="O3702" s="3"/>
      <c r="P3702" s="4" t="s">
        <v>8</v>
      </c>
      <c r="Q3702" s="4" t="s">
        <v>611</v>
      </c>
      <c r="R3702" s="3"/>
    </row>
    <row r="3703" ht="15.75" customHeight="1">
      <c r="A3703" s="4" t="s">
        <v>17054</v>
      </c>
      <c r="B3703" s="4" t="s">
        <v>17055</v>
      </c>
      <c r="C3703" s="4" t="s">
        <v>17056</v>
      </c>
      <c r="D3703" s="4" t="s">
        <v>17057</v>
      </c>
      <c r="E3703" s="4" t="s">
        <v>17058</v>
      </c>
      <c r="F3703" s="5" t="str">
        <f>HYPERLINK("http://dx.doi.org/10.1016/j.childyouth.2018.01.005","http://dx.doi.org/10.1016/j.childyouth.2018.01.005")</f>
        <v>http://dx.doi.org/10.1016/j.childyouth.2018.01.005</v>
      </c>
      <c r="G3703" s="3"/>
      <c r="H3703" s="3"/>
      <c r="I3703" s="3"/>
      <c r="J3703" s="3"/>
      <c r="K3703" s="3"/>
      <c r="L3703" s="3"/>
      <c r="M3703" s="3"/>
      <c r="N3703" s="3"/>
      <c r="O3703" s="3"/>
      <c r="P3703" s="3"/>
      <c r="Q3703" s="3"/>
      <c r="R3703" s="3"/>
    </row>
    <row r="3704" ht="15.75" customHeight="1">
      <c r="A3704" s="4" t="s">
        <v>17059</v>
      </c>
      <c r="B3704" s="4" t="s">
        <v>17060</v>
      </c>
      <c r="C3704" s="3"/>
      <c r="D3704" s="3"/>
      <c r="E3704" s="4" t="s">
        <v>17061</v>
      </c>
      <c r="F3704" s="9" t="s">
        <v>17062</v>
      </c>
      <c r="G3704" s="4" t="s">
        <v>26</v>
      </c>
      <c r="H3704" s="4" t="s">
        <v>261</v>
      </c>
      <c r="I3704" s="4" t="s">
        <v>14882</v>
      </c>
      <c r="J3704" s="4" t="s">
        <v>341</v>
      </c>
      <c r="K3704" s="10">
        <v>2019.0</v>
      </c>
      <c r="L3704" s="3"/>
      <c r="M3704" s="4" t="s">
        <v>263</v>
      </c>
      <c r="N3704" s="3"/>
      <c r="O3704" s="3"/>
      <c r="P3704" s="4" t="s">
        <v>8</v>
      </c>
      <c r="Q3704" s="4" t="s">
        <v>611</v>
      </c>
      <c r="R3704" s="3"/>
    </row>
    <row r="3705" ht="15.75" customHeight="1">
      <c r="A3705" s="4" t="s">
        <v>17063</v>
      </c>
      <c r="B3705" s="4" t="s">
        <v>17064</v>
      </c>
      <c r="C3705" s="3"/>
      <c r="D3705" s="3"/>
      <c r="E3705" s="4" t="s">
        <v>17065</v>
      </c>
      <c r="F3705" s="9" t="s">
        <v>17066</v>
      </c>
      <c r="G3705" s="4" t="s">
        <v>41</v>
      </c>
      <c r="H3705" s="4" t="s">
        <v>261</v>
      </c>
      <c r="I3705" s="4" t="s">
        <v>262</v>
      </c>
      <c r="J3705" s="4" t="s">
        <v>149</v>
      </c>
      <c r="K3705" s="10">
        <v>2014.0</v>
      </c>
      <c r="L3705" s="3"/>
      <c r="M3705" s="4" t="s">
        <v>263</v>
      </c>
      <c r="N3705" s="3"/>
      <c r="O3705" s="3"/>
      <c r="P3705" s="4" t="s">
        <v>8</v>
      </c>
      <c r="Q3705" s="18" t="s">
        <v>264</v>
      </c>
      <c r="R3705" s="3"/>
    </row>
    <row r="3706" ht="15.75" customHeight="1">
      <c r="A3706" s="4" t="s">
        <v>17067</v>
      </c>
      <c r="B3706" s="4" t="s">
        <v>17068</v>
      </c>
      <c r="C3706" s="3"/>
      <c r="D3706" s="3"/>
      <c r="E3706" s="4" t="s">
        <v>17069</v>
      </c>
      <c r="F3706" s="9" t="s">
        <v>17070</v>
      </c>
      <c r="G3706" s="4" t="s">
        <v>26</v>
      </c>
      <c r="H3706" s="4" t="s">
        <v>261</v>
      </c>
      <c r="I3706" s="4" t="s">
        <v>610</v>
      </c>
      <c r="J3706" s="4" t="s">
        <v>295</v>
      </c>
      <c r="K3706" s="10">
        <v>2009.0</v>
      </c>
      <c r="L3706" s="3"/>
      <c r="M3706" s="4" t="s">
        <v>263</v>
      </c>
      <c r="N3706" s="3"/>
      <c r="O3706" s="3"/>
      <c r="P3706" s="4" t="s">
        <v>8</v>
      </c>
      <c r="Q3706" s="4" t="s">
        <v>1661</v>
      </c>
      <c r="R3706" s="3"/>
    </row>
    <row r="3707" ht="15.75" customHeight="1">
      <c r="A3707" s="6" t="s">
        <v>17071</v>
      </c>
      <c r="B3707" s="6" t="s">
        <v>17072</v>
      </c>
      <c r="C3707" s="6"/>
      <c r="D3707" s="6"/>
      <c r="E3707" s="6" t="s">
        <v>17073</v>
      </c>
      <c r="F3707" s="7" t="s">
        <v>17074</v>
      </c>
      <c r="G3707" s="8" t="s">
        <v>108</v>
      </c>
      <c r="H3707" s="6" t="s">
        <v>27</v>
      </c>
      <c r="I3707" s="6" t="s">
        <v>17075</v>
      </c>
      <c r="J3707" s="3"/>
      <c r="K3707" s="8">
        <v>2018.0</v>
      </c>
      <c r="L3707" s="21" t="s">
        <v>30</v>
      </c>
      <c r="M3707" s="3"/>
      <c r="N3707" s="3"/>
      <c r="O3707" s="3"/>
      <c r="P3707" s="6"/>
      <c r="Q3707" s="3"/>
      <c r="R3707" s="3"/>
    </row>
    <row r="3708" ht="15.75" customHeight="1">
      <c r="A3708" s="4" t="s">
        <v>17076</v>
      </c>
      <c r="B3708" s="4" t="s">
        <v>17077</v>
      </c>
      <c r="C3708" s="3"/>
      <c r="D3708" s="3"/>
      <c r="E3708" s="4" t="s">
        <v>17078</v>
      </c>
      <c r="F3708" s="9" t="s">
        <v>17079</v>
      </c>
      <c r="G3708" s="4" t="s">
        <v>214</v>
      </c>
      <c r="H3708" s="4" t="s">
        <v>261</v>
      </c>
      <c r="I3708" s="4" t="s">
        <v>2110</v>
      </c>
      <c r="J3708" s="4" t="s">
        <v>295</v>
      </c>
      <c r="K3708" s="10">
        <v>2007.0</v>
      </c>
      <c r="L3708" s="3"/>
      <c r="M3708" s="4" t="s">
        <v>263</v>
      </c>
      <c r="N3708" s="3"/>
      <c r="O3708" s="3"/>
      <c r="P3708" s="4" t="s">
        <v>8</v>
      </c>
      <c r="Q3708" s="4" t="s">
        <v>689</v>
      </c>
      <c r="R3708" s="3"/>
    </row>
    <row r="3709" ht="15.75" customHeight="1">
      <c r="A3709" s="4" t="s">
        <v>17080</v>
      </c>
      <c r="B3709" s="4" t="s">
        <v>17081</v>
      </c>
      <c r="C3709" s="4" t="s">
        <v>17082</v>
      </c>
      <c r="D3709" s="4" t="s">
        <v>17083</v>
      </c>
      <c r="E3709" s="4" t="s">
        <v>17084</v>
      </c>
      <c r="F3709" s="5" t="str">
        <f>HYPERLINK("http://dx.doi.org/10.1111/jcpp.12855","http://dx.doi.org/10.1111/jcpp.12855")</f>
        <v>http://dx.doi.org/10.1111/jcpp.12855</v>
      </c>
      <c r="G3709" s="3"/>
      <c r="H3709" s="3"/>
      <c r="I3709" s="3"/>
      <c r="J3709" s="3"/>
      <c r="K3709" s="3"/>
      <c r="L3709" s="3"/>
      <c r="M3709" s="3"/>
      <c r="N3709" s="3"/>
      <c r="O3709" s="3"/>
      <c r="P3709" s="3"/>
      <c r="Q3709" s="3"/>
      <c r="R3709" s="3"/>
    </row>
    <row r="3710" ht="15.75" customHeight="1">
      <c r="A3710" s="6" t="s">
        <v>17085</v>
      </c>
      <c r="B3710" s="6" t="s">
        <v>17086</v>
      </c>
      <c r="C3710" s="6"/>
      <c r="D3710" s="6"/>
      <c r="E3710" s="6" t="s">
        <v>17087</v>
      </c>
      <c r="F3710" s="7" t="s">
        <v>17088</v>
      </c>
      <c r="G3710" s="8" t="s">
        <v>214</v>
      </c>
      <c r="H3710" s="6" t="s">
        <v>27</v>
      </c>
      <c r="I3710" s="6" t="s">
        <v>17089</v>
      </c>
      <c r="J3710" s="3"/>
      <c r="K3710" s="8">
        <v>2015.0</v>
      </c>
      <c r="L3710" s="7" t="s">
        <v>30</v>
      </c>
      <c r="M3710" s="3"/>
      <c r="N3710" s="3"/>
      <c r="O3710" s="3"/>
      <c r="P3710" s="3"/>
      <c r="Q3710" s="3"/>
      <c r="R3710" s="3"/>
    </row>
    <row r="3711" ht="15.75" customHeight="1">
      <c r="A3711" s="6" t="s">
        <v>13639</v>
      </c>
      <c r="B3711" s="6" t="s">
        <v>17086</v>
      </c>
      <c r="C3711" s="6"/>
      <c r="D3711" s="6"/>
      <c r="E3711" s="6" t="s">
        <v>17087</v>
      </c>
      <c r="F3711" s="7" t="s">
        <v>17088</v>
      </c>
      <c r="G3711" s="8" t="s">
        <v>108</v>
      </c>
      <c r="H3711" s="6" t="s">
        <v>27</v>
      </c>
      <c r="I3711" s="6" t="s">
        <v>17089</v>
      </c>
      <c r="J3711" s="3"/>
      <c r="K3711" s="8">
        <v>2015.0</v>
      </c>
      <c r="L3711" s="7" t="s">
        <v>30</v>
      </c>
      <c r="M3711" s="6"/>
      <c r="N3711" s="6"/>
      <c r="O3711" s="6"/>
      <c r="P3711" s="3"/>
      <c r="Q3711" s="3"/>
      <c r="R3711" s="3"/>
    </row>
    <row r="3712" ht="15.75" customHeight="1">
      <c r="A3712" s="4" t="s">
        <v>17090</v>
      </c>
      <c r="B3712" s="4" t="s">
        <v>17091</v>
      </c>
      <c r="C3712" s="3"/>
      <c r="D3712" s="3"/>
      <c r="E3712" s="4" t="s">
        <v>17092</v>
      </c>
      <c r="F3712" s="9" t="s">
        <v>17093</v>
      </c>
      <c r="G3712" s="4" t="s">
        <v>260</v>
      </c>
      <c r="H3712" s="4" t="s">
        <v>261</v>
      </c>
      <c r="I3712" s="4" t="s">
        <v>17094</v>
      </c>
      <c r="J3712" s="4" t="s">
        <v>341</v>
      </c>
      <c r="K3712" s="10">
        <v>1998.0</v>
      </c>
      <c r="L3712" s="3"/>
      <c r="M3712" s="4" t="s">
        <v>263</v>
      </c>
      <c r="N3712" s="3"/>
      <c r="O3712" s="3"/>
      <c r="P3712" s="4" t="s">
        <v>8</v>
      </c>
      <c r="Q3712" s="4" t="s">
        <v>17095</v>
      </c>
      <c r="R3712" s="3"/>
    </row>
    <row r="3713" ht="15.75" customHeight="1">
      <c r="A3713" s="6" t="s">
        <v>17096</v>
      </c>
      <c r="B3713" s="6" t="s">
        <v>17097</v>
      </c>
      <c r="C3713" s="6"/>
      <c r="D3713" s="6"/>
      <c r="E3713" s="6" t="s">
        <v>17098</v>
      </c>
      <c r="F3713" s="7" t="s">
        <v>17099</v>
      </c>
      <c r="G3713" s="8" t="s">
        <v>108</v>
      </c>
      <c r="H3713" s="6" t="s">
        <v>27</v>
      </c>
      <c r="I3713" s="6" t="s">
        <v>17100</v>
      </c>
      <c r="J3713" s="3"/>
      <c r="K3713" s="8">
        <v>2015.0</v>
      </c>
      <c r="L3713" s="7" t="s">
        <v>30</v>
      </c>
      <c r="M3713" s="6"/>
      <c r="N3713" s="6"/>
      <c r="O3713" s="6"/>
      <c r="P3713" s="3"/>
      <c r="Q3713" s="3"/>
      <c r="R3713" s="3"/>
    </row>
    <row r="3714" ht="15.75" customHeight="1">
      <c r="A3714" s="6" t="s">
        <v>17101</v>
      </c>
      <c r="B3714" s="6" t="s">
        <v>17102</v>
      </c>
      <c r="C3714" s="6"/>
      <c r="D3714" s="6"/>
      <c r="E3714" s="6" t="s">
        <v>17103</v>
      </c>
      <c r="F3714" s="7" t="s">
        <v>17104</v>
      </c>
      <c r="G3714" s="8" t="s">
        <v>108</v>
      </c>
      <c r="H3714" s="6" t="s">
        <v>27</v>
      </c>
      <c r="I3714" s="6" t="s">
        <v>17105</v>
      </c>
      <c r="J3714" s="6" t="s">
        <v>341</v>
      </c>
      <c r="K3714" s="8">
        <v>2023.0</v>
      </c>
      <c r="L3714" s="7" t="s">
        <v>30</v>
      </c>
      <c r="M3714" s="6"/>
      <c r="N3714" s="6"/>
      <c r="O3714" s="3"/>
      <c r="P3714" s="3"/>
      <c r="Q3714" s="3"/>
      <c r="R3714" s="6"/>
    </row>
    <row r="3715" ht="15.75" customHeight="1">
      <c r="A3715" s="4" t="s">
        <v>17106</v>
      </c>
      <c r="B3715" s="4" t="s">
        <v>17107</v>
      </c>
      <c r="C3715" s="3"/>
      <c r="D3715" s="3"/>
      <c r="E3715" s="4" t="s">
        <v>17108</v>
      </c>
      <c r="F3715" s="9" t="s">
        <v>17109</v>
      </c>
      <c r="G3715" s="4" t="s">
        <v>1803</v>
      </c>
      <c r="H3715" s="4" t="s">
        <v>261</v>
      </c>
      <c r="I3715" s="4" t="s">
        <v>17110</v>
      </c>
      <c r="J3715" s="4" t="s">
        <v>295</v>
      </c>
      <c r="K3715" s="10">
        <v>2006.0</v>
      </c>
      <c r="L3715" s="3"/>
      <c r="M3715" s="4" t="s">
        <v>263</v>
      </c>
      <c r="N3715" s="3"/>
      <c r="O3715" s="3"/>
      <c r="P3715" s="4" t="s">
        <v>8</v>
      </c>
      <c r="Q3715" s="4" t="s">
        <v>5657</v>
      </c>
      <c r="R3715" s="3"/>
    </row>
    <row r="3716" ht="15.75" customHeight="1">
      <c r="A3716" s="6" t="s">
        <v>17111</v>
      </c>
      <c r="B3716" s="6" t="s">
        <v>17112</v>
      </c>
      <c r="C3716" s="6"/>
      <c r="D3716" s="6"/>
      <c r="E3716" s="6" t="s">
        <v>17113</v>
      </c>
      <c r="F3716" s="7" t="s">
        <v>17114</v>
      </c>
      <c r="G3716" s="8" t="s">
        <v>108</v>
      </c>
      <c r="H3716" s="6" t="s">
        <v>27</v>
      </c>
      <c r="I3716" s="6" t="s">
        <v>17115</v>
      </c>
      <c r="J3716" s="6" t="s">
        <v>149</v>
      </c>
      <c r="K3716" s="8">
        <v>2017.0</v>
      </c>
      <c r="L3716" s="7" t="s">
        <v>30</v>
      </c>
      <c r="M3716" s="6"/>
      <c r="N3716" s="3"/>
      <c r="O3716" s="3"/>
      <c r="P3716" s="3"/>
      <c r="Q3716" s="3"/>
      <c r="R3716" s="3"/>
    </row>
    <row r="3717" ht="15.75" customHeight="1">
      <c r="A3717" s="6" t="s">
        <v>17116</v>
      </c>
      <c r="B3717" s="6" t="s">
        <v>17117</v>
      </c>
      <c r="C3717" s="6"/>
      <c r="D3717" s="6"/>
      <c r="E3717" s="6" t="s">
        <v>17118</v>
      </c>
      <c r="F3717" s="7" t="s">
        <v>2763</v>
      </c>
      <c r="G3717" s="8" t="s">
        <v>48</v>
      </c>
      <c r="H3717" s="6" t="s">
        <v>27</v>
      </c>
      <c r="I3717" s="6" t="s">
        <v>17119</v>
      </c>
      <c r="J3717" s="6" t="s">
        <v>149</v>
      </c>
      <c r="K3717" s="8">
        <v>2019.0</v>
      </c>
      <c r="L3717" s="7" t="s">
        <v>30</v>
      </c>
      <c r="M3717" s="14"/>
      <c r="N3717" s="3"/>
      <c r="O3717" s="6"/>
      <c r="P3717" s="6"/>
      <c r="Q3717" s="3"/>
      <c r="R3717" s="3"/>
    </row>
    <row r="3718" ht="15.75" customHeight="1">
      <c r="A3718" s="6" t="s">
        <v>17120</v>
      </c>
      <c r="B3718" s="6" t="s">
        <v>17121</v>
      </c>
      <c r="C3718" s="6"/>
      <c r="D3718" s="6"/>
      <c r="E3718" s="6" t="s">
        <v>17122</v>
      </c>
      <c r="F3718" s="7" t="s">
        <v>11688</v>
      </c>
      <c r="G3718" s="8" t="s">
        <v>108</v>
      </c>
      <c r="H3718" s="6" t="s">
        <v>27</v>
      </c>
      <c r="I3718" s="6" t="s">
        <v>17123</v>
      </c>
      <c r="J3718" s="6" t="s">
        <v>149</v>
      </c>
      <c r="K3718" s="8">
        <v>2020.0</v>
      </c>
      <c r="L3718" s="7" t="s">
        <v>30</v>
      </c>
      <c r="M3718" s="6"/>
      <c r="N3718" s="6"/>
      <c r="O3718" s="6"/>
      <c r="P3718" s="3"/>
      <c r="Q3718" s="3"/>
      <c r="R3718" s="3"/>
    </row>
    <row r="3719" ht="15.75" customHeight="1">
      <c r="A3719" s="6" t="s">
        <v>17124</v>
      </c>
      <c r="B3719" s="6" t="s">
        <v>17125</v>
      </c>
      <c r="C3719" s="6"/>
      <c r="D3719" s="6"/>
      <c r="E3719" s="6" t="s">
        <v>17126</v>
      </c>
      <c r="F3719" s="7" t="s">
        <v>17127</v>
      </c>
      <c r="G3719" s="8" t="s">
        <v>108</v>
      </c>
      <c r="H3719" s="6" t="s">
        <v>27</v>
      </c>
      <c r="I3719" s="6" t="s">
        <v>17128</v>
      </c>
      <c r="J3719" s="6" t="s">
        <v>29</v>
      </c>
      <c r="K3719" s="8">
        <v>2022.0</v>
      </c>
      <c r="L3719" s="7" t="s">
        <v>30</v>
      </c>
      <c r="M3719" s="6"/>
      <c r="N3719" s="6"/>
      <c r="O3719" s="6"/>
      <c r="P3719" s="6"/>
      <c r="Q3719" s="6"/>
      <c r="R3719" s="6"/>
    </row>
    <row r="3720" ht="15.75" customHeight="1">
      <c r="A3720" s="6" t="s">
        <v>17129</v>
      </c>
      <c r="B3720" s="6" t="s">
        <v>17130</v>
      </c>
      <c r="C3720" s="6"/>
      <c r="D3720" s="6"/>
      <c r="E3720" s="6" t="s">
        <v>17131</v>
      </c>
      <c r="F3720" s="7" t="s">
        <v>17132</v>
      </c>
      <c r="G3720" s="8" t="s">
        <v>108</v>
      </c>
      <c r="H3720" s="6" t="s">
        <v>27</v>
      </c>
      <c r="I3720" s="6" t="s">
        <v>17133</v>
      </c>
      <c r="J3720" s="6" t="s">
        <v>29</v>
      </c>
      <c r="K3720" s="8">
        <v>2013.0</v>
      </c>
      <c r="L3720" s="7" t="s">
        <v>30</v>
      </c>
      <c r="M3720" s="6"/>
      <c r="N3720" s="3"/>
      <c r="O3720" s="3"/>
      <c r="P3720" s="3"/>
      <c r="Q3720" s="3"/>
      <c r="R3720" s="3"/>
    </row>
    <row r="3721" ht="15.75" customHeight="1">
      <c r="A3721" s="4" t="s">
        <v>17134</v>
      </c>
      <c r="B3721" s="4" t="s">
        <v>17135</v>
      </c>
      <c r="C3721" s="4" t="s">
        <v>17136</v>
      </c>
      <c r="D3721" s="4" t="s">
        <v>17137</v>
      </c>
      <c r="E3721" s="4" t="s">
        <v>17138</v>
      </c>
      <c r="F3721" s="5" t="str">
        <f>HYPERLINK("http://dx.doi.org/10.1055/s-0030-1250403","http://dx.doi.org/10.1055/s-0030-1250403")</f>
        <v>http://dx.doi.org/10.1055/s-0030-1250403</v>
      </c>
      <c r="G3721" s="3"/>
      <c r="H3721" s="3"/>
      <c r="I3721" s="3"/>
      <c r="J3721" s="3"/>
      <c r="K3721" s="3"/>
      <c r="L3721" s="3"/>
      <c r="M3721" s="3"/>
      <c r="N3721" s="3"/>
      <c r="O3721" s="3"/>
      <c r="P3721" s="3"/>
      <c r="Q3721" s="3"/>
      <c r="R3721" s="3"/>
    </row>
    <row r="3722" ht="15.75" customHeight="1">
      <c r="A3722" s="6" t="s">
        <v>17139</v>
      </c>
      <c r="B3722" s="6" t="s">
        <v>17140</v>
      </c>
      <c r="C3722" s="6"/>
      <c r="D3722" s="6"/>
      <c r="E3722" s="6" t="s">
        <v>17141</v>
      </c>
      <c r="F3722" s="7" t="s">
        <v>17142</v>
      </c>
      <c r="G3722" s="8" t="s">
        <v>108</v>
      </c>
      <c r="H3722" s="6" t="s">
        <v>27</v>
      </c>
      <c r="I3722" s="6" t="s">
        <v>17143</v>
      </c>
      <c r="J3722" s="6" t="s">
        <v>341</v>
      </c>
      <c r="K3722" s="8">
        <v>2003.0</v>
      </c>
      <c r="L3722" s="7" t="s">
        <v>30</v>
      </c>
      <c r="M3722" s="3"/>
      <c r="N3722" s="3"/>
      <c r="O3722" s="3"/>
      <c r="P3722" s="3"/>
      <c r="Q3722" s="3"/>
      <c r="R3722" s="3"/>
    </row>
    <row r="3723" ht="15.75" customHeight="1">
      <c r="A3723" s="6" t="s">
        <v>17144</v>
      </c>
      <c r="B3723" s="6" t="s">
        <v>17145</v>
      </c>
      <c r="C3723" s="6"/>
      <c r="D3723" s="6"/>
      <c r="E3723" s="6" t="s">
        <v>17146</v>
      </c>
      <c r="F3723" s="7" t="s">
        <v>17147</v>
      </c>
      <c r="G3723" s="8" t="s">
        <v>108</v>
      </c>
      <c r="H3723" s="6" t="s">
        <v>27</v>
      </c>
      <c r="I3723" s="6" t="s">
        <v>17148</v>
      </c>
      <c r="J3723" s="6" t="s">
        <v>341</v>
      </c>
      <c r="K3723" s="8">
        <v>2022.0</v>
      </c>
      <c r="L3723" s="7" t="s">
        <v>30</v>
      </c>
      <c r="M3723" s="6"/>
      <c r="N3723" s="6"/>
      <c r="O3723" s="3"/>
      <c r="P3723" s="6"/>
      <c r="Q3723" s="6"/>
      <c r="R3723" s="6"/>
    </row>
    <row r="3724" ht="15.75" customHeight="1">
      <c r="A3724" s="6" t="s">
        <v>17149</v>
      </c>
      <c r="B3724" s="6" t="s">
        <v>17150</v>
      </c>
      <c r="C3724" s="6"/>
      <c r="D3724" s="6"/>
      <c r="E3724" s="6" t="s">
        <v>17151</v>
      </c>
      <c r="F3724" s="3"/>
      <c r="G3724" s="8" t="s">
        <v>108</v>
      </c>
      <c r="H3724" s="6" t="s">
        <v>27</v>
      </c>
      <c r="I3724" s="6" t="s">
        <v>17152</v>
      </c>
      <c r="J3724" s="6"/>
      <c r="K3724" s="8">
        <v>2008.0</v>
      </c>
      <c r="L3724" s="7" t="s">
        <v>30</v>
      </c>
      <c r="M3724" s="3"/>
      <c r="N3724" s="3"/>
      <c r="O3724" s="3"/>
      <c r="P3724" s="3"/>
      <c r="Q3724" s="6"/>
      <c r="R3724" s="3"/>
    </row>
    <row r="3725" ht="15.75" customHeight="1">
      <c r="A3725" s="6" t="s">
        <v>17153</v>
      </c>
      <c r="B3725" s="6" t="s">
        <v>17154</v>
      </c>
      <c r="C3725" s="6"/>
      <c r="D3725" s="6"/>
      <c r="E3725" s="6" t="s">
        <v>17155</v>
      </c>
      <c r="F3725" s="7" t="s">
        <v>17156</v>
      </c>
      <c r="G3725" s="8" t="s">
        <v>108</v>
      </c>
      <c r="H3725" s="6" t="s">
        <v>27</v>
      </c>
      <c r="I3725" s="6" t="s">
        <v>17157</v>
      </c>
      <c r="J3725" s="3"/>
      <c r="K3725" s="8">
        <v>2018.0</v>
      </c>
      <c r="L3725" s="13" t="s">
        <v>30</v>
      </c>
      <c r="M3725" s="3"/>
      <c r="N3725" s="3"/>
      <c r="O3725" s="6"/>
      <c r="P3725" s="6"/>
      <c r="Q3725" s="6"/>
      <c r="R3725" s="6"/>
    </row>
    <row r="3726" ht="15.75" customHeight="1">
      <c r="A3726" s="4" t="s">
        <v>17158</v>
      </c>
      <c r="B3726" s="4" t="s">
        <v>17159</v>
      </c>
      <c r="C3726" s="3"/>
      <c r="D3726" s="3"/>
      <c r="E3726" s="4" t="s">
        <v>17160</v>
      </c>
      <c r="F3726" s="3"/>
      <c r="G3726" s="4" t="s">
        <v>260</v>
      </c>
      <c r="H3726" s="4" t="s">
        <v>261</v>
      </c>
      <c r="I3726" s="3"/>
      <c r="J3726" s="4" t="s">
        <v>295</v>
      </c>
      <c r="K3726" s="10">
        <v>2012.0</v>
      </c>
      <c r="L3726" s="3"/>
      <c r="M3726" s="4" t="s">
        <v>586</v>
      </c>
      <c r="N3726" s="3"/>
      <c r="O3726" s="3"/>
      <c r="P3726" s="4" t="s">
        <v>587</v>
      </c>
      <c r="Q3726" s="4" t="s">
        <v>588</v>
      </c>
      <c r="R3726" s="3"/>
    </row>
    <row r="3727" ht="15.75" customHeight="1">
      <c r="A3727" s="6" t="s">
        <v>17161</v>
      </c>
      <c r="B3727" s="6" t="s">
        <v>17162</v>
      </c>
      <c r="C3727" s="6"/>
      <c r="D3727" s="6"/>
      <c r="E3727" s="6" t="s">
        <v>17163</v>
      </c>
      <c r="F3727" s="7" t="s">
        <v>17164</v>
      </c>
      <c r="G3727" s="8" t="s">
        <v>26</v>
      </c>
      <c r="H3727" s="6" t="s">
        <v>27</v>
      </c>
      <c r="I3727" s="6" t="s">
        <v>17165</v>
      </c>
      <c r="J3727" s="6" t="s">
        <v>29</v>
      </c>
      <c r="K3727" s="8">
        <v>2020.0</v>
      </c>
      <c r="L3727" s="7" t="s">
        <v>30</v>
      </c>
      <c r="M3727" s="3"/>
      <c r="N3727" s="3"/>
      <c r="O3727" s="6"/>
      <c r="P3727" s="3"/>
      <c r="Q3727" s="3"/>
      <c r="R3727" s="3"/>
    </row>
    <row r="3728" ht="15.75" customHeight="1">
      <c r="A3728" s="6" t="s">
        <v>17166</v>
      </c>
      <c r="B3728" s="6" t="s">
        <v>17167</v>
      </c>
      <c r="C3728" s="6"/>
      <c r="D3728" s="6"/>
      <c r="E3728" s="6" t="s">
        <v>17168</v>
      </c>
      <c r="F3728" s="3"/>
      <c r="G3728" s="8" t="s">
        <v>48</v>
      </c>
      <c r="H3728" s="6" t="s">
        <v>27</v>
      </c>
      <c r="I3728" s="6" t="s">
        <v>17169</v>
      </c>
      <c r="J3728" s="6"/>
      <c r="K3728" s="8">
        <v>2014.0</v>
      </c>
      <c r="L3728" s="7" t="s">
        <v>30</v>
      </c>
      <c r="M3728" s="6"/>
      <c r="N3728" s="6"/>
      <c r="O3728" s="6"/>
      <c r="P3728" s="6"/>
      <c r="Q3728" s="6"/>
      <c r="R3728" s="6"/>
    </row>
    <row r="3729" ht="15.75" customHeight="1">
      <c r="A3729" s="6" t="s">
        <v>17170</v>
      </c>
      <c r="B3729" s="6" t="s">
        <v>17171</v>
      </c>
      <c r="C3729" s="6"/>
      <c r="D3729" s="6"/>
      <c r="E3729" s="6" t="s">
        <v>17172</v>
      </c>
      <c r="F3729" s="7" t="s">
        <v>17173</v>
      </c>
      <c r="G3729" s="8" t="s">
        <v>108</v>
      </c>
      <c r="H3729" s="6" t="s">
        <v>27</v>
      </c>
      <c r="I3729" s="6" t="s">
        <v>17174</v>
      </c>
      <c r="J3729" s="3"/>
      <c r="K3729" s="8">
        <v>2022.0</v>
      </c>
      <c r="L3729" s="13" t="s">
        <v>30</v>
      </c>
      <c r="M3729" s="6"/>
      <c r="N3729" s="3"/>
      <c r="O3729" s="6"/>
      <c r="P3729" s="3"/>
      <c r="Q3729" s="6"/>
      <c r="R3729" s="3"/>
    </row>
    <row r="3730" ht="15.75" customHeight="1">
      <c r="A3730" s="4" t="s">
        <v>17175</v>
      </c>
      <c r="B3730" s="4" t="s">
        <v>17176</v>
      </c>
      <c r="C3730" s="3"/>
      <c r="D3730" s="3"/>
      <c r="E3730" s="4" t="s">
        <v>17177</v>
      </c>
      <c r="F3730" s="9" t="s">
        <v>17178</v>
      </c>
      <c r="G3730" s="4" t="s">
        <v>41</v>
      </c>
      <c r="H3730" s="4" t="s">
        <v>261</v>
      </c>
      <c r="I3730" s="4" t="s">
        <v>2549</v>
      </c>
      <c r="J3730" s="4" t="s">
        <v>341</v>
      </c>
      <c r="K3730" s="10">
        <v>2021.0</v>
      </c>
      <c r="L3730" s="3"/>
      <c r="M3730" s="4" t="s">
        <v>263</v>
      </c>
      <c r="N3730" s="3"/>
      <c r="O3730" s="3"/>
      <c r="P3730" s="4" t="s">
        <v>8</v>
      </c>
      <c r="Q3730" s="18" t="s">
        <v>611</v>
      </c>
      <c r="R3730" s="3"/>
    </row>
    <row r="3731" ht="15.75" customHeight="1">
      <c r="A3731" s="6" t="s">
        <v>17179</v>
      </c>
      <c r="B3731" s="6" t="s">
        <v>17180</v>
      </c>
      <c r="C3731" s="6"/>
      <c r="D3731" s="6"/>
      <c r="E3731" s="6" t="s">
        <v>17181</v>
      </c>
      <c r="F3731" s="7" t="s">
        <v>17182</v>
      </c>
      <c r="G3731" s="8" t="s">
        <v>108</v>
      </c>
      <c r="H3731" s="6" t="s">
        <v>27</v>
      </c>
      <c r="I3731" s="6" t="s">
        <v>17183</v>
      </c>
      <c r="J3731" s="6" t="s">
        <v>341</v>
      </c>
      <c r="K3731" s="8">
        <v>2022.0</v>
      </c>
      <c r="L3731" s="7" t="s">
        <v>30</v>
      </c>
      <c r="M3731" s="6"/>
      <c r="N3731" s="6"/>
      <c r="O3731" s="6"/>
      <c r="P3731" s="3"/>
      <c r="Q3731" s="6"/>
      <c r="R3731" s="6"/>
    </row>
    <row r="3732" ht="15.75" customHeight="1">
      <c r="A3732" s="6" t="s">
        <v>17184</v>
      </c>
      <c r="B3732" s="6" t="s">
        <v>17185</v>
      </c>
      <c r="C3732" s="6"/>
      <c r="D3732" s="6"/>
      <c r="E3732" s="6" t="s">
        <v>17186</v>
      </c>
      <c r="F3732" s="7" t="s">
        <v>17187</v>
      </c>
      <c r="G3732" s="8" t="s">
        <v>108</v>
      </c>
      <c r="H3732" s="6" t="s">
        <v>27</v>
      </c>
      <c r="I3732" s="6" t="s">
        <v>17188</v>
      </c>
      <c r="J3732" s="6" t="s">
        <v>341</v>
      </c>
      <c r="K3732" s="8">
        <v>2020.0</v>
      </c>
      <c r="L3732" s="7" t="s">
        <v>30</v>
      </c>
      <c r="M3732" s="6"/>
      <c r="N3732" s="3"/>
      <c r="O3732" s="6"/>
      <c r="P3732" s="6"/>
      <c r="Q3732" s="3"/>
      <c r="R3732" s="3"/>
    </row>
    <row r="3733" ht="15.75" customHeight="1">
      <c r="A3733" s="4" t="s">
        <v>17189</v>
      </c>
      <c r="B3733" s="4" t="s">
        <v>17190</v>
      </c>
      <c r="C3733" s="3"/>
      <c r="D3733" s="3"/>
      <c r="E3733" s="4" t="s">
        <v>17191</v>
      </c>
      <c r="F3733" s="9" t="s">
        <v>17192</v>
      </c>
      <c r="G3733" s="4" t="s">
        <v>260</v>
      </c>
      <c r="H3733" s="4" t="s">
        <v>261</v>
      </c>
      <c r="I3733" s="4" t="s">
        <v>582</v>
      </c>
      <c r="J3733" s="4" t="s">
        <v>149</v>
      </c>
      <c r="K3733" s="10">
        <v>2012.0</v>
      </c>
      <c r="L3733" s="3"/>
      <c r="M3733" s="4" t="s">
        <v>263</v>
      </c>
      <c r="N3733" s="3"/>
      <c r="O3733" s="3"/>
      <c r="P3733" s="4" t="s">
        <v>8</v>
      </c>
      <c r="Q3733" s="4" t="s">
        <v>264</v>
      </c>
      <c r="R3733" s="3"/>
    </row>
    <row r="3734" ht="15.75" customHeight="1">
      <c r="A3734" s="6" t="s">
        <v>17193</v>
      </c>
      <c r="B3734" s="6" t="s">
        <v>17194</v>
      </c>
      <c r="C3734" s="6"/>
      <c r="D3734" s="6"/>
      <c r="E3734" s="17" t="s">
        <v>17195</v>
      </c>
      <c r="F3734" s="7" t="s">
        <v>17196</v>
      </c>
      <c r="G3734" s="8" t="s">
        <v>108</v>
      </c>
      <c r="H3734" s="6" t="s">
        <v>27</v>
      </c>
      <c r="I3734" s="6" t="s">
        <v>17197</v>
      </c>
      <c r="J3734" s="3"/>
      <c r="K3734" s="8">
        <v>2011.0</v>
      </c>
      <c r="L3734" s="7" t="s">
        <v>30</v>
      </c>
      <c r="M3734" s="6"/>
      <c r="N3734" s="6"/>
      <c r="O3734" s="3"/>
      <c r="P3734" s="6"/>
      <c r="Q3734" s="3"/>
      <c r="R3734" s="6"/>
    </row>
    <row r="3735" ht="15.75" customHeight="1">
      <c r="A3735" s="4" t="s">
        <v>17198</v>
      </c>
      <c r="B3735" s="4" t="s">
        <v>17199</v>
      </c>
      <c r="C3735" s="3"/>
      <c r="D3735" s="3"/>
      <c r="E3735" s="10" t="s">
        <v>33</v>
      </c>
      <c r="F3735" s="9" t="str">
        <f>"https://doi.org/"&amp;M3735</f>
        <v>https://doi.org/10.1371/journal.pmed.1002964</v>
      </c>
      <c r="G3735" s="10" t="s">
        <v>41</v>
      </c>
      <c r="H3735" s="10" t="s">
        <v>35</v>
      </c>
      <c r="I3735" s="4" t="s">
        <v>7871</v>
      </c>
      <c r="J3735" s="10" t="s">
        <v>33</v>
      </c>
      <c r="K3735" s="10">
        <v>2019.0</v>
      </c>
      <c r="L3735" s="4" t="s">
        <v>33</v>
      </c>
      <c r="M3735" s="4" t="s">
        <v>17200</v>
      </c>
      <c r="N3735" s="26"/>
      <c r="O3735" s="3"/>
      <c r="P3735" s="3"/>
      <c r="Q3735" s="12"/>
      <c r="R3735" s="3"/>
    </row>
    <row r="3736" ht="15.75" customHeight="1">
      <c r="A3736" s="4" t="s">
        <v>17201</v>
      </c>
      <c r="B3736" s="4" t="s">
        <v>17202</v>
      </c>
      <c r="C3736" s="3"/>
      <c r="D3736" s="3"/>
      <c r="E3736" s="4" t="s">
        <v>17203</v>
      </c>
      <c r="F3736" s="9" t="s">
        <v>17204</v>
      </c>
      <c r="G3736" s="4" t="s">
        <v>260</v>
      </c>
      <c r="H3736" s="4" t="s">
        <v>261</v>
      </c>
      <c r="I3736" s="4" t="s">
        <v>3563</v>
      </c>
      <c r="J3736" s="4" t="s">
        <v>149</v>
      </c>
      <c r="K3736" s="10">
        <v>2019.0</v>
      </c>
      <c r="L3736" s="3"/>
      <c r="M3736" s="4" t="s">
        <v>263</v>
      </c>
      <c r="N3736" s="3"/>
      <c r="O3736" s="3"/>
      <c r="P3736" s="4" t="s">
        <v>8</v>
      </c>
      <c r="Q3736" s="4" t="s">
        <v>264</v>
      </c>
      <c r="R3736" s="3"/>
    </row>
    <row r="3737" ht="15.75" customHeight="1">
      <c r="A3737" s="6" t="s">
        <v>17205</v>
      </c>
      <c r="B3737" s="6" t="s">
        <v>17206</v>
      </c>
      <c r="C3737" s="6"/>
      <c r="D3737" s="6"/>
      <c r="E3737" s="6" t="s">
        <v>17207</v>
      </c>
      <c r="F3737" s="7" t="s">
        <v>17208</v>
      </c>
      <c r="G3737" s="8" t="s">
        <v>108</v>
      </c>
      <c r="H3737" s="6" t="s">
        <v>27</v>
      </c>
      <c r="I3737" s="6" t="s">
        <v>17209</v>
      </c>
      <c r="J3737" s="6" t="s">
        <v>149</v>
      </c>
      <c r="K3737" s="8">
        <v>2020.0</v>
      </c>
      <c r="L3737" s="7" t="s">
        <v>30</v>
      </c>
      <c r="M3737" s="6"/>
      <c r="N3737" s="6"/>
      <c r="O3737" s="3"/>
      <c r="P3737" s="3"/>
      <c r="Q3737" s="3"/>
      <c r="R3737" s="3"/>
    </row>
    <row r="3738" ht="15.75" customHeight="1">
      <c r="A3738" s="6" t="s">
        <v>17210</v>
      </c>
      <c r="B3738" s="6" t="s">
        <v>17211</v>
      </c>
      <c r="C3738" s="6"/>
      <c r="D3738" s="6"/>
      <c r="E3738" s="6" t="s">
        <v>17212</v>
      </c>
      <c r="F3738" s="7" t="s">
        <v>17213</v>
      </c>
      <c r="G3738" s="8" t="s">
        <v>108</v>
      </c>
      <c r="H3738" s="6" t="s">
        <v>27</v>
      </c>
      <c r="I3738" s="6" t="s">
        <v>17214</v>
      </c>
      <c r="J3738" s="6" t="s">
        <v>341</v>
      </c>
      <c r="K3738" s="8">
        <v>2021.0</v>
      </c>
      <c r="L3738" s="7" t="s">
        <v>30</v>
      </c>
      <c r="M3738" s="14"/>
      <c r="N3738" s="6"/>
      <c r="O3738" s="6"/>
      <c r="P3738" s="6"/>
      <c r="Q3738" s="3"/>
      <c r="R3738" s="3"/>
    </row>
    <row r="3739" ht="15.75" customHeight="1">
      <c r="A3739" s="6" t="s">
        <v>17215</v>
      </c>
      <c r="B3739" s="6" t="s">
        <v>17216</v>
      </c>
      <c r="C3739" s="6"/>
      <c r="D3739" s="6"/>
      <c r="E3739" s="6" t="s">
        <v>17217</v>
      </c>
      <c r="F3739" s="7" t="s">
        <v>17218</v>
      </c>
      <c r="G3739" s="8" t="s">
        <v>48</v>
      </c>
      <c r="H3739" s="6" t="s">
        <v>27</v>
      </c>
      <c r="I3739" s="6" t="s">
        <v>17219</v>
      </c>
      <c r="J3739" s="6"/>
      <c r="K3739" s="8">
        <v>2011.0</v>
      </c>
      <c r="L3739" s="7" t="s">
        <v>30</v>
      </c>
      <c r="M3739" s="6"/>
      <c r="N3739" s="6"/>
      <c r="O3739" s="6"/>
      <c r="P3739" s="6"/>
      <c r="Q3739" s="6"/>
      <c r="R3739" s="6"/>
    </row>
    <row r="3740" ht="15.75" customHeight="1">
      <c r="A3740" s="6" t="s">
        <v>17220</v>
      </c>
      <c r="B3740" s="6" t="s">
        <v>17221</v>
      </c>
      <c r="C3740" s="6"/>
      <c r="D3740" s="6"/>
      <c r="E3740" s="6" t="s">
        <v>17222</v>
      </c>
      <c r="F3740" s="7" t="s">
        <v>16298</v>
      </c>
      <c r="G3740" s="8" t="s">
        <v>48</v>
      </c>
      <c r="H3740" s="6" t="s">
        <v>27</v>
      </c>
      <c r="I3740" s="6" t="s">
        <v>17223</v>
      </c>
      <c r="J3740" s="6" t="s">
        <v>341</v>
      </c>
      <c r="K3740" s="8">
        <v>2020.0</v>
      </c>
      <c r="L3740" s="7" t="s">
        <v>30</v>
      </c>
      <c r="M3740" s="15"/>
      <c r="N3740" s="6"/>
      <c r="O3740" s="6"/>
      <c r="P3740" s="6"/>
      <c r="Q3740" s="6"/>
      <c r="R3740" s="6"/>
    </row>
    <row r="3741" ht="15.75" customHeight="1">
      <c r="A3741" s="4" t="s">
        <v>17224</v>
      </c>
      <c r="B3741" s="4" t="s">
        <v>17225</v>
      </c>
      <c r="C3741" s="3"/>
      <c r="D3741" s="3"/>
      <c r="E3741" s="4" t="s">
        <v>17226</v>
      </c>
      <c r="F3741" s="9" t="s">
        <v>17227</v>
      </c>
      <c r="G3741" s="4" t="s">
        <v>260</v>
      </c>
      <c r="H3741" s="4" t="s">
        <v>261</v>
      </c>
      <c r="I3741" s="4" t="s">
        <v>2262</v>
      </c>
      <c r="J3741" s="4" t="s">
        <v>341</v>
      </c>
      <c r="K3741" s="10">
        <v>2012.0</v>
      </c>
      <c r="L3741" s="3"/>
      <c r="M3741" s="4" t="s">
        <v>263</v>
      </c>
      <c r="N3741" s="3"/>
      <c r="O3741" s="3"/>
      <c r="P3741" s="4" t="s">
        <v>8</v>
      </c>
      <c r="Q3741" s="4" t="s">
        <v>408</v>
      </c>
      <c r="R3741" s="3"/>
    </row>
    <row r="3742" ht="15.75" customHeight="1">
      <c r="A3742" s="4" t="s">
        <v>17228</v>
      </c>
      <c r="B3742" s="4" t="s">
        <v>17229</v>
      </c>
      <c r="C3742" s="3"/>
      <c r="D3742" s="3"/>
      <c r="E3742" s="4" t="s">
        <v>17230</v>
      </c>
      <c r="F3742" s="3"/>
      <c r="G3742" s="4" t="s">
        <v>260</v>
      </c>
      <c r="H3742" s="4" t="s">
        <v>261</v>
      </c>
      <c r="I3742" s="4" t="s">
        <v>17231</v>
      </c>
      <c r="J3742" s="4" t="s">
        <v>341</v>
      </c>
      <c r="K3742" s="10">
        <v>2010.0</v>
      </c>
      <c r="L3742" s="3"/>
      <c r="M3742" s="4" t="s">
        <v>263</v>
      </c>
      <c r="N3742" s="3"/>
      <c r="O3742" s="3"/>
      <c r="P3742" s="4" t="s">
        <v>8</v>
      </c>
      <c r="Q3742" s="4" t="s">
        <v>17232</v>
      </c>
      <c r="R3742" s="3"/>
    </row>
    <row r="3743" ht="15.75" customHeight="1">
      <c r="A3743" s="6" t="s">
        <v>6574</v>
      </c>
      <c r="B3743" s="6" t="s">
        <v>17233</v>
      </c>
      <c r="C3743" s="6"/>
      <c r="D3743" s="6"/>
      <c r="E3743" s="6" t="s">
        <v>17234</v>
      </c>
      <c r="F3743" s="7" t="s">
        <v>17235</v>
      </c>
      <c r="G3743" s="8" t="s">
        <v>108</v>
      </c>
      <c r="H3743" s="6" t="s">
        <v>27</v>
      </c>
      <c r="I3743" s="6" t="s">
        <v>17236</v>
      </c>
      <c r="J3743" s="6"/>
      <c r="K3743" s="8">
        <v>2012.0</v>
      </c>
      <c r="L3743" s="7" t="s">
        <v>30</v>
      </c>
      <c r="M3743" s="3"/>
      <c r="N3743" s="3"/>
      <c r="O3743" s="3"/>
      <c r="P3743" s="6"/>
      <c r="Q3743" s="3"/>
      <c r="R3743" s="3"/>
    </row>
    <row r="3744" ht="15.75" customHeight="1">
      <c r="A3744" s="4" t="s">
        <v>17237</v>
      </c>
      <c r="B3744" s="4" t="s">
        <v>17238</v>
      </c>
      <c r="C3744" s="3"/>
      <c r="D3744" s="3"/>
      <c r="E3744" s="4" t="s">
        <v>17239</v>
      </c>
      <c r="F3744" s="9" t="s">
        <v>17240</v>
      </c>
      <c r="G3744" s="4" t="s">
        <v>48</v>
      </c>
      <c r="H3744" s="4" t="s">
        <v>261</v>
      </c>
      <c r="I3744" s="4" t="s">
        <v>16007</v>
      </c>
      <c r="J3744" s="4" t="s">
        <v>295</v>
      </c>
      <c r="K3744" s="10">
        <v>2016.0</v>
      </c>
      <c r="L3744" s="3"/>
      <c r="M3744" s="4" t="s">
        <v>263</v>
      </c>
      <c r="N3744" s="3"/>
      <c r="O3744" s="3"/>
      <c r="P3744" s="4" t="s">
        <v>8</v>
      </c>
      <c r="Q3744" s="4" t="s">
        <v>16008</v>
      </c>
      <c r="R3744" s="3"/>
    </row>
    <row r="3745" ht="15.75" customHeight="1">
      <c r="A3745" s="6" t="s">
        <v>4314</v>
      </c>
      <c r="B3745" s="6" t="s">
        <v>17241</v>
      </c>
      <c r="C3745" s="6"/>
      <c r="D3745" s="6"/>
      <c r="E3745" s="17" t="s">
        <v>17242</v>
      </c>
      <c r="F3745" s="7" t="s">
        <v>17243</v>
      </c>
      <c r="G3745" s="8" t="s">
        <v>108</v>
      </c>
      <c r="H3745" s="6" t="s">
        <v>27</v>
      </c>
      <c r="I3745" s="6" t="s">
        <v>4318</v>
      </c>
      <c r="J3745" s="6"/>
      <c r="K3745" s="8">
        <v>2011.0</v>
      </c>
      <c r="L3745" s="7" t="s">
        <v>30</v>
      </c>
      <c r="M3745" s="3"/>
      <c r="N3745" s="3"/>
      <c r="O3745" s="3"/>
      <c r="P3745" s="3"/>
      <c r="Q3745" s="3"/>
      <c r="R3745" s="3"/>
    </row>
    <row r="3746" ht="15.75" customHeight="1">
      <c r="A3746" s="6" t="s">
        <v>17244</v>
      </c>
      <c r="B3746" s="6" t="s">
        <v>17245</v>
      </c>
      <c r="C3746" s="6"/>
      <c r="D3746" s="6"/>
      <c r="E3746" s="6" t="s">
        <v>17246</v>
      </c>
      <c r="F3746" s="7" t="s">
        <v>17247</v>
      </c>
      <c r="G3746" s="8" t="s">
        <v>108</v>
      </c>
      <c r="H3746" s="6" t="s">
        <v>27</v>
      </c>
      <c r="I3746" s="6" t="s">
        <v>17248</v>
      </c>
      <c r="J3746" s="6" t="s">
        <v>29</v>
      </c>
      <c r="K3746" s="8">
        <v>2017.0</v>
      </c>
      <c r="L3746" s="7" t="s">
        <v>30</v>
      </c>
      <c r="M3746" s="3"/>
      <c r="N3746" s="3"/>
      <c r="O3746" s="6"/>
      <c r="P3746" s="6"/>
      <c r="Q3746" s="6"/>
      <c r="R3746" s="6"/>
    </row>
    <row r="3747" ht="15.75" customHeight="1">
      <c r="A3747" s="4" t="s">
        <v>17249</v>
      </c>
      <c r="B3747" s="4" t="s">
        <v>17250</v>
      </c>
      <c r="C3747" s="3"/>
      <c r="D3747" s="3"/>
      <c r="E3747" s="4" t="s">
        <v>17251</v>
      </c>
      <c r="F3747" s="3"/>
      <c r="G3747" s="4" t="s">
        <v>48</v>
      </c>
      <c r="H3747" s="4" t="s">
        <v>261</v>
      </c>
      <c r="I3747" s="3"/>
      <c r="J3747" s="4" t="s">
        <v>295</v>
      </c>
      <c r="K3747" s="10">
        <v>2019.0</v>
      </c>
      <c r="L3747" s="3"/>
      <c r="M3747" s="4" t="s">
        <v>586</v>
      </c>
      <c r="N3747" s="3"/>
      <c r="O3747" s="3"/>
      <c r="P3747" s="4" t="s">
        <v>587</v>
      </c>
      <c r="Q3747" s="4" t="s">
        <v>588</v>
      </c>
      <c r="R3747" s="3"/>
    </row>
    <row r="3748" ht="15.75" customHeight="1">
      <c r="A3748" s="4" t="s">
        <v>17252</v>
      </c>
      <c r="B3748" s="4" t="s">
        <v>17253</v>
      </c>
      <c r="C3748" s="4" t="s">
        <v>17254</v>
      </c>
      <c r="D3748" s="4" t="s">
        <v>17255</v>
      </c>
      <c r="E3748" s="4" t="s">
        <v>17256</v>
      </c>
      <c r="F3748" s="5" t="str">
        <f>HYPERLINK("http://dx.doi.org/10.1542/peds.111.1.e32","http://dx.doi.org/10.1542/peds.111.1.e32")</f>
        <v>http://dx.doi.org/10.1542/peds.111.1.e32</v>
      </c>
      <c r="G3748" s="3"/>
      <c r="H3748" s="3"/>
      <c r="I3748" s="3"/>
      <c r="J3748" s="3"/>
      <c r="K3748" s="3"/>
      <c r="L3748" s="3"/>
      <c r="M3748" s="3"/>
      <c r="N3748" s="3"/>
      <c r="O3748" s="3"/>
      <c r="P3748" s="3"/>
      <c r="Q3748" s="3"/>
      <c r="R3748" s="3"/>
    </row>
    <row r="3749" ht="15.75" customHeight="1">
      <c r="A3749" s="6" t="s">
        <v>17257</v>
      </c>
      <c r="B3749" s="6" t="s">
        <v>17258</v>
      </c>
      <c r="C3749" s="6"/>
      <c r="D3749" s="6"/>
      <c r="E3749" s="6" t="s">
        <v>17259</v>
      </c>
      <c r="F3749" s="7" t="s">
        <v>17260</v>
      </c>
      <c r="G3749" s="8" t="s">
        <v>108</v>
      </c>
      <c r="H3749" s="6" t="s">
        <v>27</v>
      </c>
      <c r="I3749" s="6" t="s">
        <v>17261</v>
      </c>
      <c r="J3749" s="3"/>
      <c r="K3749" s="8">
        <v>2010.0</v>
      </c>
      <c r="L3749" s="7" t="s">
        <v>30</v>
      </c>
      <c r="M3749" s="3"/>
      <c r="N3749" s="3"/>
      <c r="O3749" s="6"/>
      <c r="P3749" s="6"/>
      <c r="Q3749" s="6"/>
      <c r="R3749" s="6"/>
    </row>
    <row r="3750" ht="15.75" customHeight="1">
      <c r="A3750" s="6" t="s">
        <v>270</v>
      </c>
      <c r="B3750" s="6" t="s">
        <v>17262</v>
      </c>
      <c r="C3750" s="6"/>
      <c r="D3750" s="6"/>
      <c r="E3750" s="6" t="s">
        <v>17263</v>
      </c>
      <c r="F3750" s="3"/>
      <c r="G3750" s="8" t="s">
        <v>108</v>
      </c>
      <c r="H3750" s="6" t="s">
        <v>27</v>
      </c>
      <c r="I3750" s="6" t="s">
        <v>17264</v>
      </c>
      <c r="J3750" s="6" t="s">
        <v>149</v>
      </c>
      <c r="K3750" s="8">
        <v>2020.0</v>
      </c>
      <c r="L3750" s="7" t="s">
        <v>30</v>
      </c>
      <c r="M3750" s="6"/>
      <c r="N3750" s="6"/>
      <c r="O3750" s="3"/>
      <c r="P3750" s="3"/>
      <c r="Q3750" s="3"/>
      <c r="R3750" s="3"/>
    </row>
    <row r="3751" ht="15.75" customHeight="1">
      <c r="A3751" s="6" t="s">
        <v>17265</v>
      </c>
      <c r="B3751" s="6" t="s">
        <v>17266</v>
      </c>
      <c r="C3751" s="6"/>
      <c r="D3751" s="6"/>
      <c r="E3751" s="6" t="s">
        <v>17267</v>
      </c>
      <c r="F3751" s="7" t="s">
        <v>17268</v>
      </c>
      <c r="G3751" s="8" t="s">
        <v>108</v>
      </c>
      <c r="H3751" s="6" t="s">
        <v>27</v>
      </c>
      <c r="I3751" s="6" t="s">
        <v>17269</v>
      </c>
      <c r="J3751" s="6" t="s">
        <v>17270</v>
      </c>
      <c r="K3751" s="8">
        <v>2017.0</v>
      </c>
      <c r="L3751" s="7" t="s">
        <v>30</v>
      </c>
      <c r="M3751" s="3"/>
      <c r="N3751" s="3"/>
      <c r="O3751" s="6"/>
      <c r="P3751" s="6"/>
      <c r="Q3751" s="6"/>
      <c r="R3751" s="6"/>
    </row>
    <row r="3752" ht="15.75" customHeight="1">
      <c r="A3752" s="6" t="s">
        <v>17271</v>
      </c>
      <c r="B3752" s="6" t="s">
        <v>17272</v>
      </c>
      <c r="C3752" s="6"/>
      <c r="D3752" s="6"/>
      <c r="E3752" s="6" t="s">
        <v>17273</v>
      </c>
      <c r="F3752" s="7" t="s">
        <v>17274</v>
      </c>
      <c r="G3752" s="8" t="s">
        <v>108</v>
      </c>
      <c r="H3752" s="6" t="s">
        <v>27</v>
      </c>
      <c r="I3752" s="6" t="s">
        <v>17275</v>
      </c>
      <c r="J3752" s="6"/>
      <c r="K3752" s="8">
        <v>2007.0</v>
      </c>
      <c r="L3752" s="7" t="s">
        <v>30</v>
      </c>
      <c r="M3752" s="3"/>
      <c r="N3752" s="6"/>
      <c r="O3752" s="3"/>
      <c r="P3752" s="3"/>
      <c r="Q3752" s="3"/>
      <c r="R3752" s="3"/>
    </row>
    <row r="3753" ht="15.75" customHeight="1">
      <c r="A3753" s="4" t="s">
        <v>17276</v>
      </c>
      <c r="B3753" s="4" t="s">
        <v>17277</v>
      </c>
      <c r="C3753" s="3"/>
      <c r="D3753" s="3"/>
      <c r="E3753" s="4" t="s">
        <v>17278</v>
      </c>
      <c r="F3753" s="9" t="s">
        <v>17279</v>
      </c>
      <c r="G3753" s="4" t="s">
        <v>48</v>
      </c>
      <c r="H3753" s="4" t="s">
        <v>261</v>
      </c>
      <c r="I3753" s="4" t="s">
        <v>1882</v>
      </c>
      <c r="J3753" s="4" t="s">
        <v>149</v>
      </c>
      <c r="K3753" s="10">
        <v>2017.0</v>
      </c>
      <c r="L3753" s="3"/>
      <c r="M3753" s="4" t="s">
        <v>263</v>
      </c>
      <c r="N3753" s="3"/>
      <c r="O3753" s="3"/>
      <c r="P3753" s="4" t="s">
        <v>8</v>
      </c>
      <c r="Q3753" s="4" t="s">
        <v>264</v>
      </c>
      <c r="R3753" s="3"/>
    </row>
    <row r="3754" ht="15.75" customHeight="1">
      <c r="A3754" s="6" t="s">
        <v>17280</v>
      </c>
      <c r="B3754" s="6" t="s">
        <v>17281</v>
      </c>
      <c r="C3754" s="6"/>
      <c r="D3754" s="6"/>
      <c r="E3754" s="6" t="s">
        <v>17282</v>
      </c>
      <c r="F3754" s="7" t="s">
        <v>17283</v>
      </c>
      <c r="G3754" s="8" t="s">
        <v>108</v>
      </c>
      <c r="H3754" s="6" t="s">
        <v>27</v>
      </c>
      <c r="I3754" s="6" t="s">
        <v>17284</v>
      </c>
      <c r="J3754" s="6"/>
      <c r="K3754" s="8">
        <v>2019.0</v>
      </c>
      <c r="L3754" s="13" t="s">
        <v>30</v>
      </c>
      <c r="M3754" s="3"/>
      <c r="N3754" s="3"/>
      <c r="O3754" s="3"/>
      <c r="P3754" s="3"/>
      <c r="Q3754" s="3"/>
      <c r="R3754" s="3"/>
    </row>
    <row r="3755" ht="15.75" customHeight="1">
      <c r="A3755" s="4" t="s">
        <v>17285</v>
      </c>
      <c r="B3755" s="4" t="s">
        <v>17286</v>
      </c>
      <c r="C3755" s="4" t="s">
        <v>17287</v>
      </c>
      <c r="D3755" s="4" t="s">
        <v>17288</v>
      </c>
      <c r="E3755" s="4" t="s">
        <v>17289</v>
      </c>
      <c r="F3755" s="5" t="str">
        <f>HYPERLINK("http://dx.doi.org/10.1080/08039480410006296","http://dx.doi.org/10.1080/08039480410006296")</f>
        <v>http://dx.doi.org/10.1080/08039480410006296</v>
      </c>
      <c r="G3755" s="3"/>
      <c r="H3755" s="3"/>
      <c r="I3755" s="3"/>
      <c r="J3755" s="3"/>
      <c r="K3755" s="3"/>
      <c r="L3755" s="3"/>
      <c r="M3755" s="3"/>
      <c r="N3755" s="3"/>
      <c r="O3755" s="3"/>
      <c r="P3755" s="3"/>
      <c r="Q3755" s="3"/>
      <c r="R3755" s="3"/>
    </row>
    <row r="3756" ht="15.75" customHeight="1">
      <c r="A3756" s="6" t="s">
        <v>17290</v>
      </c>
      <c r="B3756" s="6" t="s">
        <v>17291</v>
      </c>
      <c r="C3756" s="6"/>
      <c r="D3756" s="6"/>
      <c r="E3756" s="6" t="s">
        <v>17292</v>
      </c>
      <c r="F3756" s="7" t="s">
        <v>17293</v>
      </c>
      <c r="G3756" s="8" t="s">
        <v>108</v>
      </c>
      <c r="H3756" s="6" t="s">
        <v>27</v>
      </c>
      <c r="I3756" s="6" t="s">
        <v>12986</v>
      </c>
      <c r="J3756" s="6" t="s">
        <v>149</v>
      </c>
      <c r="K3756" s="8">
        <v>2022.0</v>
      </c>
      <c r="L3756" s="7" t="s">
        <v>30</v>
      </c>
      <c r="M3756" s="6"/>
      <c r="N3756" s="6"/>
      <c r="O3756" s="3"/>
      <c r="P3756" s="3"/>
      <c r="Q3756" s="3"/>
      <c r="R3756" s="3"/>
    </row>
    <row r="3757" ht="15.75" customHeight="1">
      <c r="A3757" s="6" t="s">
        <v>17294</v>
      </c>
      <c r="B3757" s="6" t="s">
        <v>17295</v>
      </c>
      <c r="C3757" s="6"/>
      <c r="D3757" s="6"/>
      <c r="E3757" s="6" t="s">
        <v>17296</v>
      </c>
      <c r="F3757" s="7" t="s">
        <v>17297</v>
      </c>
      <c r="G3757" s="8" t="s">
        <v>108</v>
      </c>
      <c r="H3757" s="6" t="s">
        <v>27</v>
      </c>
      <c r="I3757" s="6" t="s">
        <v>17298</v>
      </c>
      <c r="J3757" s="3"/>
      <c r="K3757" s="8">
        <v>2018.0</v>
      </c>
      <c r="L3757" s="23" t="s">
        <v>30</v>
      </c>
      <c r="M3757" s="3"/>
      <c r="N3757" s="3"/>
      <c r="O3757" s="6"/>
      <c r="P3757" s="6"/>
      <c r="Q3757" s="6"/>
      <c r="R3757" s="6"/>
    </row>
    <row r="3758" ht="15.75" customHeight="1">
      <c r="A3758" s="6" t="s">
        <v>17299</v>
      </c>
      <c r="B3758" s="6" t="s">
        <v>17300</v>
      </c>
      <c r="C3758" s="6"/>
      <c r="D3758" s="6"/>
      <c r="E3758" s="6" t="s">
        <v>17301</v>
      </c>
      <c r="F3758" s="7" t="s">
        <v>17302</v>
      </c>
      <c r="G3758" s="8" t="s">
        <v>108</v>
      </c>
      <c r="H3758" s="6" t="s">
        <v>27</v>
      </c>
      <c r="I3758" s="6" t="s">
        <v>17303</v>
      </c>
      <c r="J3758" s="6" t="s">
        <v>29</v>
      </c>
      <c r="K3758" s="8">
        <v>2010.0</v>
      </c>
      <c r="L3758" s="7" t="s">
        <v>30</v>
      </c>
      <c r="M3758" s="3"/>
      <c r="N3758" s="6"/>
      <c r="O3758" s="3"/>
      <c r="P3758" s="3"/>
      <c r="Q3758" s="3"/>
      <c r="R3758" s="3"/>
    </row>
    <row r="3759" ht="15.75" customHeight="1">
      <c r="A3759" s="6" t="s">
        <v>17304</v>
      </c>
      <c r="B3759" s="6" t="s">
        <v>17305</v>
      </c>
      <c r="C3759" s="6"/>
      <c r="D3759" s="6"/>
      <c r="E3759" s="6" t="s">
        <v>17306</v>
      </c>
      <c r="F3759" s="7" t="s">
        <v>17307</v>
      </c>
      <c r="G3759" s="8" t="s">
        <v>108</v>
      </c>
      <c r="H3759" s="6" t="s">
        <v>27</v>
      </c>
      <c r="I3759" s="6" t="s">
        <v>17308</v>
      </c>
      <c r="J3759" s="6" t="s">
        <v>29</v>
      </c>
      <c r="K3759" s="8">
        <v>2004.0</v>
      </c>
      <c r="L3759" s="7" t="s">
        <v>30</v>
      </c>
      <c r="M3759" s="6"/>
      <c r="N3759" s="3"/>
      <c r="O3759" s="3"/>
      <c r="P3759" s="3"/>
      <c r="Q3759" s="3"/>
      <c r="R3759" s="3"/>
    </row>
    <row r="3760" ht="15.75" customHeight="1">
      <c r="A3760" s="4" t="s">
        <v>17309</v>
      </c>
      <c r="B3760" s="4" t="s">
        <v>17310</v>
      </c>
      <c r="C3760" s="3"/>
      <c r="D3760" s="3"/>
      <c r="E3760" s="4" t="s">
        <v>17311</v>
      </c>
      <c r="F3760" s="9" t="s">
        <v>17312</v>
      </c>
      <c r="G3760" s="4" t="s">
        <v>260</v>
      </c>
      <c r="H3760" s="4" t="s">
        <v>261</v>
      </c>
      <c r="I3760" s="4" t="s">
        <v>4857</v>
      </c>
      <c r="J3760" s="4" t="s">
        <v>3055</v>
      </c>
      <c r="K3760" s="10">
        <v>2011.0</v>
      </c>
      <c r="L3760" s="3"/>
      <c r="M3760" s="4" t="s">
        <v>263</v>
      </c>
      <c r="N3760" s="3"/>
      <c r="O3760" s="3"/>
      <c r="P3760" s="4" t="s">
        <v>8</v>
      </c>
      <c r="Q3760" s="4" t="s">
        <v>4858</v>
      </c>
      <c r="R3760" s="3"/>
    </row>
    <row r="3761" ht="15.75" customHeight="1">
      <c r="A3761" s="6" t="s">
        <v>17313</v>
      </c>
      <c r="B3761" s="6" t="s">
        <v>17314</v>
      </c>
      <c r="C3761" s="6"/>
      <c r="D3761" s="6"/>
      <c r="E3761" s="6" t="s">
        <v>17315</v>
      </c>
      <c r="F3761" s="7" t="s">
        <v>17316</v>
      </c>
      <c r="G3761" s="8" t="s">
        <v>108</v>
      </c>
      <c r="H3761" s="6" t="s">
        <v>27</v>
      </c>
      <c r="I3761" s="6" t="s">
        <v>17317</v>
      </c>
      <c r="J3761" s="3"/>
      <c r="K3761" s="8">
        <v>2022.0</v>
      </c>
      <c r="L3761" s="21" t="s">
        <v>30</v>
      </c>
      <c r="M3761" s="6"/>
      <c r="N3761" s="6"/>
      <c r="O3761" s="6"/>
      <c r="P3761" s="3"/>
      <c r="Q3761" s="6"/>
      <c r="R3761" s="3"/>
    </row>
    <row r="3762" ht="15.75" customHeight="1">
      <c r="A3762" s="6" t="s">
        <v>17318</v>
      </c>
      <c r="B3762" s="6" t="s">
        <v>17319</v>
      </c>
      <c r="C3762" s="6"/>
      <c r="D3762" s="6"/>
      <c r="E3762" s="6" t="s">
        <v>17320</v>
      </c>
      <c r="F3762" s="7" t="s">
        <v>17321</v>
      </c>
      <c r="G3762" s="8" t="s">
        <v>108</v>
      </c>
      <c r="H3762" s="6" t="s">
        <v>27</v>
      </c>
      <c r="I3762" s="6" t="s">
        <v>17322</v>
      </c>
      <c r="J3762" s="6" t="s">
        <v>29</v>
      </c>
      <c r="K3762" s="8">
        <v>2021.0</v>
      </c>
      <c r="L3762" s="7" t="s">
        <v>30</v>
      </c>
      <c r="M3762" s="6"/>
      <c r="N3762" s="6"/>
      <c r="O3762" s="6"/>
      <c r="P3762" s="6"/>
      <c r="Q3762" s="3"/>
      <c r="R3762" s="3"/>
    </row>
    <row r="3763" ht="15.75" customHeight="1">
      <c r="A3763" s="4" t="s">
        <v>17323</v>
      </c>
      <c r="B3763" s="4" t="s">
        <v>17324</v>
      </c>
      <c r="C3763" s="3"/>
      <c r="D3763" s="3"/>
      <c r="E3763" s="4" t="s">
        <v>17325</v>
      </c>
      <c r="F3763" s="9" t="s">
        <v>17326</v>
      </c>
      <c r="G3763" s="4" t="s">
        <v>41</v>
      </c>
      <c r="H3763" s="4" t="s">
        <v>261</v>
      </c>
      <c r="I3763" s="4" t="s">
        <v>12506</v>
      </c>
      <c r="J3763" s="4" t="s">
        <v>295</v>
      </c>
      <c r="K3763" s="10">
        <v>2014.0</v>
      </c>
      <c r="L3763" s="3"/>
      <c r="M3763" s="4" t="s">
        <v>263</v>
      </c>
      <c r="N3763" s="3"/>
      <c r="O3763" s="3"/>
      <c r="P3763" s="4" t="s">
        <v>8</v>
      </c>
      <c r="Q3763" s="18" t="s">
        <v>12507</v>
      </c>
      <c r="R3763" s="3"/>
    </row>
    <row r="3764" ht="15.75" customHeight="1">
      <c r="A3764" s="6" t="s">
        <v>17327</v>
      </c>
      <c r="B3764" s="6" t="s">
        <v>17328</v>
      </c>
      <c r="C3764" s="6"/>
      <c r="D3764" s="6"/>
      <c r="E3764" s="6" t="s">
        <v>17329</v>
      </c>
      <c r="F3764" s="7" t="s">
        <v>17330</v>
      </c>
      <c r="G3764" s="8" t="s">
        <v>108</v>
      </c>
      <c r="H3764" s="6" t="s">
        <v>27</v>
      </c>
      <c r="I3764" s="6" t="s">
        <v>17331</v>
      </c>
      <c r="J3764" s="3"/>
      <c r="K3764" s="8">
        <v>2022.0</v>
      </c>
      <c r="L3764" s="13" t="s">
        <v>30</v>
      </c>
      <c r="M3764" s="6"/>
      <c r="N3764" s="6"/>
      <c r="O3764" s="6"/>
      <c r="P3764" s="3"/>
      <c r="Q3764" s="6"/>
      <c r="R3764" s="3"/>
    </row>
    <row r="3765" ht="15.75" customHeight="1">
      <c r="A3765" s="6" t="s">
        <v>17332</v>
      </c>
      <c r="B3765" s="6" t="s">
        <v>17333</v>
      </c>
      <c r="C3765" s="6"/>
      <c r="D3765" s="6"/>
      <c r="E3765" s="6" t="s">
        <v>17334</v>
      </c>
      <c r="F3765" s="7" t="s">
        <v>17335</v>
      </c>
      <c r="G3765" s="8" t="s">
        <v>108</v>
      </c>
      <c r="H3765" s="6" t="s">
        <v>27</v>
      </c>
      <c r="I3765" s="6" t="s">
        <v>17336</v>
      </c>
      <c r="J3765" s="6" t="s">
        <v>29</v>
      </c>
      <c r="K3765" s="8">
        <v>2023.0</v>
      </c>
      <c r="L3765" s="7" t="s">
        <v>30</v>
      </c>
      <c r="M3765" s="6"/>
      <c r="N3765" s="6"/>
      <c r="O3765" s="6"/>
      <c r="P3765" s="20"/>
      <c r="Q3765" s="3"/>
      <c r="R3765" s="6"/>
    </row>
    <row r="3766" ht="15.75" customHeight="1">
      <c r="A3766" s="6" t="s">
        <v>14508</v>
      </c>
      <c r="B3766" s="6" t="s">
        <v>17337</v>
      </c>
      <c r="C3766" s="6"/>
      <c r="D3766" s="6"/>
      <c r="E3766" s="6" t="s">
        <v>17338</v>
      </c>
      <c r="F3766" s="3"/>
      <c r="G3766" s="8" t="s">
        <v>108</v>
      </c>
      <c r="H3766" s="6" t="s">
        <v>27</v>
      </c>
      <c r="I3766" s="6" t="s">
        <v>17339</v>
      </c>
      <c r="J3766" s="6"/>
      <c r="K3766" s="8">
        <v>2012.0</v>
      </c>
      <c r="L3766" s="7" t="s">
        <v>30</v>
      </c>
      <c r="M3766" s="3"/>
      <c r="N3766" s="6"/>
      <c r="O3766" s="3"/>
      <c r="P3766" s="6"/>
      <c r="Q3766" s="3"/>
      <c r="R3766" s="3"/>
    </row>
    <row r="3767" ht="15.75" customHeight="1">
      <c r="A3767" s="6" t="s">
        <v>17340</v>
      </c>
      <c r="B3767" s="6" t="s">
        <v>17341</v>
      </c>
      <c r="C3767" s="6"/>
      <c r="D3767" s="6"/>
      <c r="E3767" s="6" t="s">
        <v>17342</v>
      </c>
      <c r="F3767" s="3"/>
      <c r="G3767" s="8" t="s">
        <v>48</v>
      </c>
      <c r="H3767" s="6" t="s">
        <v>27</v>
      </c>
      <c r="I3767" s="6" t="s">
        <v>17343</v>
      </c>
      <c r="J3767" s="6" t="s">
        <v>29</v>
      </c>
      <c r="K3767" s="8">
        <v>2018.0</v>
      </c>
      <c r="L3767" s="7" t="s">
        <v>30</v>
      </c>
      <c r="M3767" s="14"/>
      <c r="N3767" s="6"/>
      <c r="O3767" s="6"/>
      <c r="P3767" s="6"/>
      <c r="Q3767" s="6"/>
      <c r="R3767" s="3"/>
    </row>
    <row r="3768" ht="15.75" customHeight="1">
      <c r="A3768" s="6" t="s">
        <v>17344</v>
      </c>
      <c r="B3768" s="6" t="s">
        <v>17345</v>
      </c>
      <c r="C3768" s="6"/>
      <c r="D3768" s="6"/>
      <c r="E3768" s="6" t="s">
        <v>17346</v>
      </c>
      <c r="F3768" s="7" t="s">
        <v>17347</v>
      </c>
      <c r="G3768" s="8" t="s">
        <v>108</v>
      </c>
      <c r="H3768" s="6" t="s">
        <v>27</v>
      </c>
      <c r="I3768" s="6" t="s">
        <v>17348</v>
      </c>
      <c r="J3768" s="6" t="s">
        <v>231</v>
      </c>
      <c r="K3768" s="8">
        <v>2021.0</v>
      </c>
      <c r="L3768" s="7" t="s">
        <v>30</v>
      </c>
      <c r="M3768" s="29"/>
      <c r="N3768" s="6"/>
      <c r="O3768" s="6"/>
      <c r="P3768" s="6"/>
      <c r="Q3768" s="3"/>
      <c r="R3768" s="3"/>
    </row>
    <row r="3769" ht="15.75" customHeight="1">
      <c r="A3769" s="6" t="s">
        <v>17349</v>
      </c>
      <c r="B3769" s="6" t="s">
        <v>17350</v>
      </c>
      <c r="C3769" s="6"/>
      <c r="D3769" s="6"/>
      <c r="E3769" s="6" t="s">
        <v>17351</v>
      </c>
      <c r="F3769" s="7" t="s">
        <v>12181</v>
      </c>
      <c r="G3769" s="8" t="s">
        <v>108</v>
      </c>
      <c r="H3769" s="6" t="s">
        <v>27</v>
      </c>
      <c r="I3769" s="6" t="s">
        <v>17352</v>
      </c>
      <c r="J3769" s="6" t="s">
        <v>149</v>
      </c>
      <c r="K3769" s="8">
        <v>2018.0</v>
      </c>
      <c r="L3769" s="7" t="s">
        <v>30</v>
      </c>
      <c r="M3769" s="3"/>
      <c r="N3769" s="3"/>
      <c r="O3769" s="3"/>
      <c r="P3769" s="3"/>
      <c r="Q3769" s="3"/>
      <c r="R3769" s="3"/>
    </row>
    <row r="3770" ht="15.75" customHeight="1">
      <c r="A3770" s="4" t="s">
        <v>17353</v>
      </c>
      <c r="B3770" s="4" t="s">
        <v>17354</v>
      </c>
      <c r="C3770" s="3"/>
      <c r="D3770" s="3"/>
      <c r="E3770" s="4" t="s">
        <v>33</v>
      </c>
      <c r="F3770" s="9" t="str">
        <f>"https://doi.org/"&amp;M3770</f>
        <v>https://doi.org/10.1007/s001270050213</v>
      </c>
      <c r="G3770" s="10" t="s">
        <v>83</v>
      </c>
      <c r="H3770" s="10" t="s">
        <v>35</v>
      </c>
      <c r="I3770" s="4" t="s">
        <v>17355</v>
      </c>
      <c r="J3770" s="10" t="s">
        <v>33</v>
      </c>
      <c r="K3770" s="10">
        <v>1998.0</v>
      </c>
      <c r="L3770" s="3"/>
      <c r="M3770" s="4" t="s">
        <v>17356</v>
      </c>
      <c r="N3770" s="3"/>
      <c r="O3770" s="3"/>
      <c r="P3770" s="3"/>
      <c r="Q3770" s="3"/>
      <c r="R3770" s="3"/>
    </row>
    <row r="3771" ht="15.75" customHeight="1">
      <c r="A3771" s="6" t="s">
        <v>17357</v>
      </c>
      <c r="B3771" s="6" t="s">
        <v>17358</v>
      </c>
      <c r="C3771" s="6"/>
      <c r="D3771" s="6"/>
      <c r="E3771" s="6" t="s">
        <v>17359</v>
      </c>
      <c r="F3771" s="7" t="s">
        <v>17360</v>
      </c>
      <c r="G3771" s="8" t="s">
        <v>108</v>
      </c>
      <c r="H3771" s="6" t="s">
        <v>27</v>
      </c>
      <c r="I3771" s="6" t="s">
        <v>17361</v>
      </c>
      <c r="J3771" s="3"/>
      <c r="K3771" s="8">
        <v>2018.0</v>
      </c>
      <c r="L3771" s="13" t="s">
        <v>30</v>
      </c>
      <c r="M3771" s="6"/>
      <c r="N3771" s="3"/>
      <c r="O3771" s="6"/>
      <c r="P3771" s="3"/>
      <c r="Q3771" s="6"/>
      <c r="R3771" s="6"/>
    </row>
    <row r="3772" ht="15.75" customHeight="1">
      <c r="A3772" s="6" t="s">
        <v>17362</v>
      </c>
      <c r="B3772" s="6" t="s">
        <v>17363</v>
      </c>
      <c r="C3772" s="6"/>
      <c r="D3772" s="6"/>
      <c r="E3772" s="6" t="s">
        <v>17364</v>
      </c>
      <c r="F3772" s="7" t="s">
        <v>17365</v>
      </c>
      <c r="G3772" s="8" t="s">
        <v>108</v>
      </c>
      <c r="H3772" s="6" t="s">
        <v>27</v>
      </c>
      <c r="I3772" s="6" t="s">
        <v>17366</v>
      </c>
      <c r="J3772" s="6" t="s">
        <v>149</v>
      </c>
      <c r="K3772" s="8">
        <v>2023.0</v>
      </c>
      <c r="L3772" s="7" t="s">
        <v>30</v>
      </c>
      <c r="M3772" s="3"/>
      <c r="N3772" s="3"/>
      <c r="O3772" s="3"/>
      <c r="P3772" s="3"/>
      <c r="Q3772" s="6"/>
      <c r="R3772" s="3"/>
    </row>
    <row r="3773" ht="15.75" customHeight="1">
      <c r="A3773" s="6" t="s">
        <v>17367</v>
      </c>
      <c r="B3773" s="6" t="s">
        <v>17368</v>
      </c>
      <c r="C3773" s="6"/>
      <c r="D3773" s="6"/>
      <c r="E3773" s="6" t="s">
        <v>17369</v>
      </c>
      <c r="F3773" s="7" t="s">
        <v>17370</v>
      </c>
      <c r="G3773" s="8" t="s">
        <v>108</v>
      </c>
      <c r="H3773" s="6" t="s">
        <v>27</v>
      </c>
      <c r="I3773" s="6" t="s">
        <v>17371</v>
      </c>
      <c r="J3773" s="6" t="s">
        <v>29</v>
      </c>
      <c r="K3773" s="8">
        <v>2022.0</v>
      </c>
      <c r="L3773" s="7" t="s">
        <v>30</v>
      </c>
      <c r="M3773" s="6"/>
      <c r="N3773" s="6"/>
      <c r="O3773" s="3"/>
      <c r="P3773" s="3"/>
      <c r="Q3773" s="6"/>
      <c r="R3773" s="6"/>
    </row>
    <row r="3774" ht="15.75" customHeight="1">
      <c r="A3774" s="6" t="s">
        <v>17372</v>
      </c>
      <c r="B3774" s="6" t="s">
        <v>17373</v>
      </c>
      <c r="C3774" s="6"/>
      <c r="D3774" s="6"/>
      <c r="E3774" s="6" t="s">
        <v>17374</v>
      </c>
      <c r="F3774" s="7" t="s">
        <v>17375</v>
      </c>
      <c r="G3774" s="8" t="s">
        <v>41</v>
      </c>
      <c r="H3774" s="6" t="s">
        <v>27</v>
      </c>
      <c r="I3774" s="6" t="s">
        <v>17376</v>
      </c>
      <c r="J3774" s="6" t="s">
        <v>231</v>
      </c>
      <c r="K3774" s="8">
        <v>2011.0</v>
      </c>
      <c r="L3774" s="7" t="s">
        <v>30</v>
      </c>
      <c r="M3774" s="6"/>
      <c r="N3774" s="3"/>
      <c r="O3774" s="3"/>
      <c r="P3774" s="3"/>
      <c r="Q3774" s="3"/>
      <c r="R3774" s="6"/>
    </row>
    <row r="3775" ht="15.75" customHeight="1">
      <c r="A3775" s="6" t="s">
        <v>17377</v>
      </c>
      <c r="B3775" s="6" t="s">
        <v>17378</v>
      </c>
      <c r="C3775" s="6"/>
      <c r="D3775" s="6"/>
      <c r="E3775" s="6" t="s">
        <v>17379</v>
      </c>
      <c r="F3775" s="7" t="s">
        <v>17380</v>
      </c>
      <c r="G3775" s="8" t="s">
        <v>108</v>
      </c>
      <c r="H3775" s="6" t="s">
        <v>27</v>
      </c>
      <c r="I3775" s="6" t="s">
        <v>17381</v>
      </c>
      <c r="J3775" s="6" t="s">
        <v>29</v>
      </c>
      <c r="K3775" s="8">
        <v>2023.0</v>
      </c>
      <c r="L3775" s="7" t="s">
        <v>30</v>
      </c>
      <c r="M3775" s="3"/>
      <c r="N3775" s="3"/>
      <c r="O3775" s="3"/>
      <c r="P3775" s="3"/>
      <c r="Q3775" s="3"/>
      <c r="R3775" s="3"/>
    </row>
    <row r="3776" ht="15.75" customHeight="1">
      <c r="A3776" s="4" t="s">
        <v>17382</v>
      </c>
      <c r="B3776" s="4" t="s">
        <v>17383</v>
      </c>
      <c r="C3776" s="3"/>
      <c r="D3776" s="3"/>
      <c r="E3776" s="10" t="s">
        <v>33</v>
      </c>
      <c r="F3776" s="9" t="str">
        <f>"https://doi.org/"&amp;M3776</f>
        <v>https://doi.org/10.1016/j.ntt.2010.06.008</v>
      </c>
      <c r="G3776" s="10" t="s">
        <v>41</v>
      </c>
      <c r="H3776" s="10" t="s">
        <v>35</v>
      </c>
      <c r="I3776" s="4" t="s">
        <v>10798</v>
      </c>
      <c r="J3776" s="10" t="s">
        <v>33</v>
      </c>
      <c r="K3776" s="10">
        <v>2011.0</v>
      </c>
      <c r="L3776" s="4" t="s">
        <v>33</v>
      </c>
      <c r="M3776" s="4" t="s">
        <v>17384</v>
      </c>
      <c r="N3776" s="11"/>
      <c r="O3776" s="3"/>
      <c r="P3776" s="3"/>
      <c r="Q3776" s="12"/>
      <c r="R3776" s="3"/>
    </row>
    <row r="3777" ht="15.75" customHeight="1">
      <c r="A3777" s="6" t="s">
        <v>17385</v>
      </c>
      <c r="B3777" s="6" t="s">
        <v>17386</v>
      </c>
      <c r="C3777" s="6"/>
      <c r="D3777" s="6"/>
      <c r="E3777" s="17" t="s">
        <v>17387</v>
      </c>
      <c r="F3777" s="7" t="s">
        <v>17388</v>
      </c>
      <c r="G3777" s="8" t="s">
        <v>108</v>
      </c>
      <c r="H3777" s="6" t="s">
        <v>27</v>
      </c>
      <c r="I3777" s="6" t="s">
        <v>17389</v>
      </c>
      <c r="J3777" s="3"/>
      <c r="K3777" s="8">
        <v>2012.0</v>
      </c>
      <c r="L3777" s="7" t="s">
        <v>30</v>
      </c>
      <c r="M3777" s="6"/>
      <c r="N3777" s="6"/>
      <c r="O3777" s="3"/>
      <c r="P3777" s="6"/>
      <c r="Q3777" s="6"/>
      <c r="R3777" s="6"/>
    </row>
    <row r="3778" ht="15.75" customHeight="1">
      <c r="A3778" s="4" t="s">
        <v>17390</v>
      </c>
      <c r="B3778" s="4" t="s">
        <v>17391</v>
      </c>
      <c r="C3778" s="3"/>
      <c r="D3778" s="3"/>
      <c r="E3778" s="4" t="s">
        <v>17392</v>
      </c>
      <c r="F3778" s="9" t="s">
        <v>17393</v>
      </c>
      <c r="G3778" s="4" t="s">
        <v>41</v>
      </c>
      <c r="H3778" s="4" t="s">
        <v>261</v>
      </c>
      <c r="I3778" s="4" t="s">
        <v>2592</v>
      </c>
      <c r="J3778" s="4" t="s">
        <v>295</v>
      </c>
      <c r="K3778" s="10">
        <v>2009.0</v>
      </c>
      <c r="L3778" s="3"/>
      <c r="M3778" s="4" t="s">
        <v>263</v>
      </c>
      <c r="N3778" s="3"/>
      <c r="O3778" s="3"/>
      <c r="P3778" s="4" t="s">
        <v>8</v>
      </c>
      <c r="Q3778" s="18" t="s">
        <v>1684</v>
      </c>
      <c r="R3778" s="3"/>
    </row>
    <row r="3779" ht="15.75" customHeight="1">
      <c r="A3779" s="6" t="s">
        <v>17394</v>
      </c>
      <c r="B3779" s="6" t="s">
        <v>17395</v>
      </c>
      <c r="C3779" s="6"/>
      <c r="D3779" s="6"/>
      <c r="E3779" s="6" t="s">
        <v>17396</v>
      </c>
      <c r="F3779" s="3"/>
      <c r="G3779" s="8" t="s">
        <v>48</v>
      </c>
      <c r="H3779" s="6" t="s">
        <v>27</v>
      </c>
      <c r="I3779" s="6" t="s">
        <v>17397</v>
      </c>
      <c r="J3779" s="6"/>
      <c r="K3779" s="8">
        <v>2015.0</v>
      </c>
      <c r="L3779" s="7" t="s">
        <v>30</v>
      </c>
      <c r="M3779" s="6"/>
      <c r="N3779" s="6"/>
      <c r="O3779" s="6"/>
      <c r="P3779" s="6"/>
      <c r="Q3779" s="29"/>
      <c r="R3779" s="3"/>
    </row>
    <row r="3780" ht="15.75" customHeight="1">
      <c r="A3780" s="6" t="s">
        <v>17398</v>
      </c>
      <c r="B3780" s="6" t="s">
        <v>17399</v>
      </c>
      <c r="C3780" s="6"/>
      <c r="D3780" s="6"/>
      <c r="E3780" s="6" t="s">
        <v>17400</v>
      </c>
      <c r="F3780" s="7" t="s">
        <v>17401</v>
      </c>
      <c r="G3780" s="8" t="s">
        <v>108</v>
      </c>
      <c r="H3780" s="6" t="s">
        <v>27</v>
      </c>
      <c r="I3780" s="6" t="s">
        <v>17402</v>
      </c>
      <c r="J3780" s="6" t="s">
        <v>29</v>
      </c>
      <c r="K3780" s="8">
        <v>2022.0</v>
      </c>
      <c r="L3780" s="7" t="s">
        <v>30</v>
      </c>
      <c r="M3780" s="6"/>
      <c r="N3780" s="6"/>
      <c r="O3780" s="3"/>
      <c r="P3780" s="6"/>
      <c r="Q3780" s="6"/>
      <c r="R3780" s="6"/>
    </row>
    <row r="3781" ht="15.75" customHeight="1">
      <c r="A3781" s="4" t="s">
        <v>17403</v>
      </c>
      <c r="B3781" s="4" t="s">
        <v>17404</v>
      </c>
      <c r="C3781" s="3"/>
      <c r="D3781" s="3"/>
      <c r="E3781" s="4" t="s">
        <v>33</v>
      </c>
      <c r="F3781" s="9" t="str">
        <f t="shared" ref="F3781:F3782" si="32">"https://doi.org/"&amp;M3781</f>
        <v>https://doi.org/10.3390/molecules25071567</v>
      </c>
      <c r="G3781" s="10" t="s">
        <v>58</v>
      </c>
      <c r="H3781" s="10" t="s">
        <v>35</v>
      </c>
      <c r="I3781" s="4" t="s">
        <v>17405</v>
      </c>
      <c r="J3781" s="10" t="s">
        <v>33</v>
      </c>
      <c r="K3781" s="10">
        <v>2020.0</v>
      </c>
      <c r="L3781" s="10" t="s">
        <v>33</v>
      </c>
      <c r="M3781" s="4" t="s">
        <v>17406</v>
      </c>
      <c r="N3781" s="3"/>
      <c r="O3781" s="3"/>
      <c r="P3781" s="3"/>
      <c r="Q3781" s="3"/>
      <c r="R3781" s="3"/>
    </row>
    <row r="3782" ht="15.75" customHeight="1">
      <c r="A3782" s="4" t="s">
        <v>17407</v>
      </c>
      <c r="B3782" s="4" t="s">
        <v>17408</v>
      </c>
      <c r="C3782" s="3"/>
      <c r="D3782" s="3"/>
      <c r="E3782" s="4" t="s">
        <v>33</v>
      </c>
      <c r="F3782" s="9" t="str">
        <f t="shared" si="32"/>
        <v>https://doi.org/10.1007/s10964-018-0946-y</v>
      </c>
      <c r="G3782" s="10" t="s">
        <v>83</v>
      </c>
      <c r="H3782" s="10" t="s">
        <v>35</v>
      </c>
      <c r="I3782" s="4" t="s">
        <v>15030</v>
      </c>
      <c r="J3782" s="10" t="s">
        <v>33</v>
      </c>
      <c r="K3782" s="10">
        <v>2019.0</v>
      </c>
      <c r="L3782" s="3"/>
      <c r="M3782" s="4" t="s">
        <v>17409</v>
      </c>
      <c r="N3782" s="3"/>
      <c r="O3782" s="3"/>
      <c r="P3782" s="3"/>
      <c r="Q3782" s="3"/>
      <c r="R3782" s="3"/>
    </row>
    <row r="3783" ht="15.75" customHeight="1">
      <c r="A3783" s="6" t="s">
        <v>17410</v>
      </c>
      <c r="B3783" s="6" t="s">
        <v>17411</v>
      </c>
      <c r="C3783" s="6"/>
      <c r="D3783" s="6"/>
      <c r="E3783" s="6" t="s">
        <v>17412</v>
      </c>
      <c r="F3783" s="7" t="s">
        <v>17413</v>
      </c>
      <c r="G3783" s="8" t="s">
        <v>108</v>
      </c>
      <c r="H3783" s="6" t="s">
        <v>27</v>
      </c>
      <c r="I3783" s="6" t="s">
        <v>17414</v>
      </c>
      <c r="J3783" s="6" t="s">
        <v>29</v>
      </c>
      <c r="K3783" s="8">
        <v>2014.0</v>
      </c>
      <c r="L3783" s="7" t="s">
        <v>30</v>
      </c>
      <c r="M3783" s="6"/>
      <c r="N3783" s="6"/>
      <c r="O3783" s="6"/>
      <c r="P3783" s="3"/>
      <c r="Q3783" s="3"/>
      <c r="R3783" s="3"/>
    </row>
    <row r="3784" ht="15.75" customHeight="1">
      <c r="A3784" s="4" t="s">
        <v>17415</v>
      </c>
      <c r="B3784" s="4" t="s">
        <v>17416</v>
      </c>
      <c r="C3784" s="3" t="s">
        <v>425</v>
      </c>
      <c r="D3784" s="4" t="s">
        <v>17417</v>
      </c>
      <c r="E3784" s="4" t="s">
        <v>17418</v>
      </c>
      <c r="F3784" s="5" t="str">
        <f>HYPERLINK("http://dx.doi.org/10.1017/S0954579418000391","http://dx.doi.org/10.1017/S0954579418000391")</f>
        <v>http://dx.doi.org/10.1017/S0954579418000391</v>
      </c>
      <c r="G3784" s="3"/>
      <c r="H3784" s="3"/>
      <c r="I3784" s="3"/>
      <c r="J3784" s="3"/>
      <c r="K3784" s="3"/>
      <c r="L3784" s="3"/>
      <c r="M3784" s="3"/>
      <c r="N3784" s="3"/>
      <c r="O3784" s="3"/>
      <c r="P3784" s="3"/>
      <c r="Q3784" s="3"/>
      <c r="R3784" s="3"/>
    </row>
    <row r="3785" ht="15.75" customHeight="1">
      <c r="A3785" s="6" t="s">
        <v>17419</v>
      </c>
      <c r="B3785" s="6" t="s">
        <v>17420</v>
      </c>
      <c r="C3785" s="6"/>
      <c r="D3785" s="6"/>
      <c r="E3785" s="6" t="s">
        <v>17421</v>
      </c>
      <c r="F3785" s="7" t="s">
        <v>17422</v>
      </c>
      <c r="G3785" s="8" t="s">
        <v>108</v>
      </c>
      <c r="H3785" s="6" t="s">
        <v>27</v>
      </c>
      <c r="I3785" s="6" t="s">
        <v>17423</v>
      </c>
      <c r="J3785" s="6" t="s">
        <v>341</v>
      </c>
      <c r="K3785" s="8">
        <v>2013.0</v>
      </c>
      <c r="L3785" s="7" t="s">
        <v>30</v>
      </c>
      <c r="M3785" s="6"/>
      <c r="N3785" s="3"/>
      <c r="O3785" s="6"/>
      <c r="P3785" s="6"/>
      <c r="Q3785" s="6"/>
      <c r="R3785" s="3"/>
    </row>
    <row r="3786" ht="15.75" customHeight="1">
      <c r="A3786" s="6" t="s">
        <v>17424</v>
      </c>
      <c r="B3786" s="6" t="s">
        <v>17425</v>
      </c>
      <c r="C3786" s="6"/>
      <c r="D3786" s="6"/>
      <c r="E3786" s="6" t="s">
        <v>17426</v>
      </c>
      <c r="F3786" s="7" t="s">
        <v>17427</v>
      </c>
      <c r="G3786" s="8" t="s">
        <v>108</v>
      </c>
      <c r="H3786" s="6" t="s">
        <v>27</v>
      </c>
      <c r="I3786" s="6" t="s">
        <v>17428</v>
      </c>
      <c r="J3786" s="6" t="s">
        <v>29</v>
      </c>
      <c r="K3786" s="8">
        <v>2013.0</v>
      </c>
      <c r="L3786" s="7" t="s">
        <v>30</v>
      </c>
      <c r="M3786" s="6"/>
      <c r="N3786" s="3"/>
      <c r="O3786" s="3"/>
      <c r="P3786" s="6"/>
      <c r="Q3786" s="3"/>
      <c r="R3786" s="3"/>
    </row>
    <row r="3787" ht="15.75" customHeight="1">
      <c r="A3787" s="4" t="s">
        <v>17429</v>
      </c>
      <c r="B3787" s="4" t="s">
        <v>17430</v>
      </c>
      <c r="C3787" s="3"/>
      <c r="D3787" s="3"/>
      <c r="E3787" s="4" t="s">
        <v>33</v>
      </c>
      <c r="F3787" s="9" t="str">
        <f>"https://doi.org/"&amp;M3787</f>
        <v>https://doi.org/10.1007/s10787-022-01020-z</v>
      </c>
      <c r="G3787" s="10" t="s">
        <v>58</v>
      </c>
      <c r="H3787" s="10" t="s">
        <v>35</v>
      </c>
      <c r="I3787" s="4" t="s">
        <v>17431</v>
      </c>
      <c r="J3787" s="10" t="s">
        <v>33</v>
      </c>
      <c r="K3787" s="10">
        <v>2022.0</v>
      </c>
      <c r="L3787" s="10" t="s">
        <v>33</v>
      </c>
      <c r="M3787" s="4" t="s">
        <v>17432</v>
      </c>
      <c r="N3787" s="3"/>
      <c r="O3787" s="3"/>
      <c r="P3787" s="3"/>
      <c r="Q3787" s="3"/>
      <c r="R3787" s="3"/>
    </row>
    <row r="3788" ht="15.75" customHeight="1">
      <c r="A3788" s="6" t="s">
        <v>17433</v>
      </c>
      <c r="B3788" s="6" t="s">
        <v>17434</v>
      </c>
      <c r="C3788" s="6"/>
      <c r="D3788" s="6"/>
      <c r="E3788" s="6" t="s">
        <v>17435</v>
      </c>
      <c r="F3788" s="7" t="s">
        <v>17436</v>
      </c>
      <c r="G3788" s="8" t="s">
        <v>108</v>
      </c>
      <c r="H3788" s="6" t="s">
        <v>27</v>
      </c>
      <c r="I3788" s="6" t="s">
        <v>17437</v>
      </c>
      <c r="J3788" s="6" t="s">
        <v>341</v>
      </c>
      <c r="K3788" s="8">
        <v>2017.0</v>
      </c>
      <c r="L3788" s="7" t="s">
        <v>30</v>
      </c>
      <c r="M3788" s="3"/>
      <c r="N3788" s="3"/>
      <c r="O3788" s="6"/>
      <c r="P3788" s="6"/>
      <c r="Q3788" s="6"/>
      <c r="R3788" s="6"/>
    </row>
    <row r="3789" ht="15.75" customHeight="1">
      <c r="A3789" s="4" t="s">
        <v>17438</v>
      </c>
      <c r="B3789" s="4" t="s">
        <v>17439</v>
      </c>
      <c r="C3789" s="3"/>
      <c r="D3789" s="3"/>
      <c r="E3789" s="4" t="s">
        <v>33</v>
      </c>
      <c r="F3789" s="9" t="str">
        <f t="shared" ref="F3789:F3790" si="33">"https://doi.org/"&amp;M3789</f>
        <v>https://doi.org/10.1159/000444234</v>
      </c>
      <c r="G3789" s="10" t="s">
        <v>58</v>
      </c>
      <c r="H3789" s="10" t="s">
        <v>35</v>
      </c>
      <c r="I3789" s="4" t="s">
        <v>17440</v>
      </c>
      <c r="J3789" s="10" t="s">
        <v>33</v>
      </c>
      <c r="K3789" s="10">
        <v>2016.0</v>
      </c>
      <c r="L3789" s="10" t="s">
        <v>33</v>
      </c>
      <c r="M3789" s="4" t="s">
        <v>17441</v>
      </c>
      <c r="N3789" s="3"/>
      <c r="O3789" s="3"/>
      <c r="P3789" s="3"/>
      <c r="Q3789" s="3"/>
      <c r="R3789" s="3"/>
    </row>
    <row r="3790" ht="15.75" customHeight="1">
      <c r="A3790" s="4" t="s">
        <v>17442</v>
      </c>
      <c r="B3790" s="4" t="s">
        <v>17443</v>
      </c>
      <c r="C3790" s="3"/>
      <c r="D3790" s="3"/>
      <c r="E3790" s="4" t="s">
        <v>33</v>
      </c>
      <c r="F3790" s="9" t="str">
        <f t="shared" si="33"/>
        <v>https://doi.org/10.1159/000357742</v>
      </c>
      <c r="G3790" s="10" t="s">
        <v>58</v>
      </c>
      <c r="H3790" s="10" t="s">
        <v>35</v>
      </c>
      <c r="I3790" s="4" t="s">
        <v>17444</v>
      </c>
      <c r="J3790" s="10" t="s">
        <v>33</v>
      </c>
      <c r="K3790" s="10">
        <v>2014.0</v>
      </c>
      <c r="L3790" s="10" t="s">
        <v>33</v>
      </c>
      <c r="M3790" s="4" t="s">
        <v>17445</v>
      </c>
      <c r="N3790" s="3"/>
      <c r="O3790" s="3"/>
      <c r="P3790" s="3"/>
      <c r="Q3790" s="3"/>
      <c r="R3790" s="3"/>
    </row>
    <row r="3791" ht="15.75" customHeight="1">
      <c r="A3791" s="6" t="s">
        <v>17446</v>
      </c>
      <c r="B3791" s="6" t="s">
        <v>17447</v>
      </c>
      <c r="C3791" s="6"/>
      <c r="D3791" s="6"/>
      <c r="E3791" s="6" t="s">
        <v>17448</v>
      </c>
      <c r="F3791" s="7" t="s">
        <v>4872</v>
      </c>
      <c r="G3791" s="8" t="s">
        <v>54</v>
      </c>
      <c r="H3791" s="6" t="s">
        <v>27</v>
      </c>
      <c r="I3791" s="6" t="s">
        <v>17449</v>
      </c>
      <c r="J3791" s="3"/>
      <c r="K3791" s="8">
        <v>2012.0</v>
      </c>
      <c r="L3791" s="7" t="s">
        <v>30</v>
      </c>
      <c r="M3791" s="3"/>
      <c r="N3791" s="3"/>
      <c r="O3791" s="3"/>
      <c r="P3791" s="3"/>
      <c r="Q3791" s="3"/>
      <c r="R3791" s="3"/>
    </row>
    <row r="3792" ht="15.75" customHeight="1">
      <c r="A3792" s="6" t="s">
        <v>17450</v>
      </c>
      <c r="B3792" s="6" t="s">
        <v>17451</v>
      </c>
      <c r="C3792" s="6"/>
      <c r="D3792" s="6"/>
      <c r="E3792" s="6" t="s">
        <v>17452</v>
      </c>
      <c r="F3792" s="7" t="s">
        <v>17453</v>
      </c>
      <c r="G3792" s="8" t="s">
        <v>108</v>
      </c>
      <c r="H3792" s="6" t="s">
        <v>27</v>
      </c>
      <c r="I3792" s="6" t="s">
        <v>17454</v>
      </c>
      <c r="J3792" s="6" t="s">
        <v>29</v>
      </c>
      <c r="K3792" s="8">
        <v>2017.0</v>
      </c>
      <c r="L3792" s="7" t="s">
        <v>30</v>
      </c>
      <c r="M3792" s="3"/>
      <c r="N3792" s="3"/>
      <c r="O3792" s="6"/>
      <c r="P3792" s="6"/>
      <c r="Q3792" s="3"/>
      <c r="R3792" s="3"/>
    </row>
    <row r="3793" ht="15.75" customHeight="1">
      <c r="A3793" s="4" t="s">
        <v>17455</v>
      </c>
      <c r="B3793" s="4" t="s">
        <v>17456</v>
      </c>
      <c r="C3793" s="3"/>
      <c r="D3793" s="3"/>
      <c r="E3793" s="4" t="s">
        <v>17457</v>
      </c>
      <c r="F3793" s="9" t="s">
        <v>17458</v>
      </c>
      <c r="G3793" s="4" t="s">
        <v>214</v>
      </c>
      <c r="H3793" s="4" t="s">
        <v>261</v>
      </c>
      <c r="I3793" s="4" t="s">
        <v>2110</v>
      </c>
      <c r="J3793" s="4" t="s">
        <v>295</v>
      </c>
      <c r="K3793" s="10">
        <v>2015.0</v>
      </c>
      <c r="L3793" s="3"/>
      <c r="M3793" s="4" t="s">
        <v>263</v>
      </c>
      <c r="N3793" s="3"/>
      <c r="O3793" s="3"/>
      <c r="P3793" s="4" t="s">
        <v>8</v>
      </c>
      <c r="Q3793" s="4" t="s">
        <v>689</v>
      </c>
      <c r="R3793" s="3"/>
    </row>
    <row r="3794" ht="15.75" customHeight="1">
      <c r="A3794" s="6" t="s">
        <v>17459</v>
      </c>
      <c r="B3794" s="6" t="s">
        <v>17460</v>
      </c>
      <c r="C3794" s="6"/>
      <c r="D3794" s="6"/>
      <c r="E3794" s="6" t="s">
        <v>17461</v>
      </c>
      <c r="F3794" s="3"/>
      <c r="G3794" s="8" t="s">
        <v>108</v>
      </c>
      <c r="H3794" s="6" t="s">
        <v>27</v>
      </c>
      <c r="I3794" s="6" t="s">
        <v>17462</v>
      </c>
      <c r="J3794" s="6" t="s">
        <v>377</v>
      </c>
      <c r="K3794" s="8">
        <v>2021.0</v>
      </c>
      <c r="L3794" s="13" t="s">
        <v>30</v>
      </c>
      <c r="M3794" s="6"/>
      <c r="N3794" s="3"/>
      <c r="O3794" s="6"/>
      <c r="P3794" s="6"/>
      <c r="Q3794" s="6"/>
      <c r="R3794" s="6"/>
    </row>
    <row r="3795" ht="15.75" customHeight="1">
      <c r="A3795" s="6" t="s">
        <v>17463</v>
      </c>
      <c r="B3795" s="6" t="s">
        <v>17464</v>
      </c>
      <c r="C3795" s="6"/>
      <c r="D3795" s="6"/>
      <c r="E3795" s="6" t="s">
        <v>17465</v>
      </c>
      <c r="F3795" s="7" t="s">
        <v>17466</v>
      </c>
      <c r="G3795" s="8" t="s">
        <v>48</v>
      </c>
      <c r="H3795" s="6" t="s">
        <v>27</v>
      </c>
      <c r="I3795" s="6" t="s">
        <v>17467</v>
      </c>
      <c r="J3795" s="6"/>
      <c r="K3795" s="8">
        <v>2012.0</v>
      </c>
      <c r="L3795" s="7" t="s">
        <v>30</v>
      </c>
      <c r="M3795" s="6"/>
      <c r="N3795" s="6"/>
      <c r="O3795" s="6"/>
      <c r="P3795" s="6"/>
      <c r="Q3795" s="6"/>
      <c r="R3795" s="6"/>
    </row>
    <row r="3796" ht="15.75" customHeight="1">
      <c r="A3796" s="6" t="s">
        <v>17468</v>
      </c>
      <c r="B3796" s="6" t="s">
        <v>17469</v>
      </c>
      <c r="C3796" s="6"/>
      <c r="D3796" s="6"/>
      <c r="E3796" s="6" t="s">
        <v>17470</v>
      </c>
      <c r="F3796" s="7" t="s">
        <v>17471</v>
      </c>
      <c r="G3796" s="8" t="s">
        <v>108</v>
      </c>
      <c r="H3796" s="6" t="s">
        <v>27</v>
      </c>
      <c r="I3796" s="6" t="s">
        <v>17472</v>
      </c>
      <c r="J3796" s="6" t="s">
        <v>545</v>
      </c>
      <c r="K3796" s="8">
        <v>2019.0</v>
      </c>
      <c r="L3796" s="7" t="s">
        <v>30</v>
      </c>
      <c r="M3796" s="6"/>
      <c r="N3796" s="6"/>
      <c r="O3796" s="3"/>
      <c r="P3796" s="3"/>
      <c r="Q3796" s="3"/>
      <c r="R3796" s="3"/>
    </row>
    <row r="3797" ht="15.75" customHeight="1">
      <c r="A3797" s="4" t="s">
        <v>17473</v>
      </c>
      <c r="B3797" s="4" t="s">
        <v>17474</v>
      </c>
      <c r="C3797" s="4" t="s">
        <v>17475</v>
      </c>
      <c r="D3797" s="4" t="s">
        <v>17476</v>
      </c>
      <c r="E3797" s="4" t="s">
        <v>17477</v>
      </c>
      <c r="F3797" s="5" t="str">
        <f>HYPERLINK("http://dx.doi.org/10.12740/PP/37438","http://dx.doi.org/10.12740/PP/37438")</f>
        <v>http://dx.doi.org/10.12740/PP/37438</v>
      </c>
      <c r="G3797" s="3"/>
      <c r="H3797" s="3"/>
      <c r="I3797" s="3"/>
      <c r="J3797" s="3"/>
      <c r="K3797" s="3"/>
      <c r="L3797" s="3"/>
      <c r="M3797" s="3"/>
      <c r="N3797" s="3"/>
      <c r="O3797" s="3"/>
      <c r="P3797" s="3"/>
      <c r="Q3797" s="3"/>
      <c r="R3797" s="3"/>
    </row>
    <row r="3798" ht="15.75" customHeight="1">
      <c r="A3798" s="6" t="s">
        <v>17478</v>
      </c>
      <c r="B3798" s="6" t="s">
        <v>17479</v>
      </c>
      <c r="C3798" s="6"/>
      <c r="D3798" s="6"/>
      <c r="E3798" s="6" t="s">
        <v>17480</v>
      </c>
      <c r="F3798" s="7" t="s">
        <v>17481</v>
      </c>
      <c r="G3798" s="8" t="s">
        <v>108</v>
      </c>
      <c r="H3798" s="6" t="s">
        <v>27</v>
      </c>
      <c r="I3798" s="6" t="s">
        <v>17482</v>
      </c>
      <c r="J3798" s="6" t="s">
        <v>545</v>
      </c>
      <c r="K3798" s="8">
        <v>2021.0</v>
      </c>
      <c r="L3798" s="21" t="s">
        <v>30</v>
      </c>
      <c r="M3798" s="6"/>
      <c r="N3798" s="6"/>
      <c r="O3798" s="6"/>
      <c r="P3798" s="6"/>
      <c r="Q3798" s="3"/>
      <c r="R3798" s="6"/>
    </row>
    <row r="3799" ht="15.75" customHeight="1">
      <c r="A3799" s="6" t="s">
        <v>17483</v>
      </c>
      <c r="B3799" s="6" t="s">
        <v>17484</v>
      </c>
      <c r="C3799" s="6"/>
      <c r="D3799" s="6"/>
      <c r="E3799" s="6" t="s">
        <v>17485</v>
      </c>
      <c r="F3799" s="7" t="s">
        <v>17486</v>
      </c>
      <c r="G3799" s="8" t="s">
        <v>108</v>
      </c>
      <c r="H3799" s="6" t="s">
        <v>27</v>
      </c>
      <c r="I3799" s="6" t="s">
        <v>17487</v>
      </c>
      <c r="J3799" s="6" t="s">
        <v>341</v>
      </c>
      <c r="K3799" s="8">
        <v>2020.0</v>
      </c>
      <c r="L3799" s="7" t="s">
        <v>30</v>
      </c>
      <c r="M3799" s="6"/>
      <c r="N3799" s="6"/>
      <c r="O3799" s="3"/>
      <c r="P3799" s="6"/>
      <c r="Q3799" s="6"/>
      <c r="R3799" s="3"/>
    </row>
    <row r="3800" ht="15.75" customHeight="1">
      <c r="A3800" s="4" t="s">
        <v>17488</v>
      </c>
      <c r="B3800" s="4" t="s">
        <v>17489</v>
      </c>
      <c r="C3800" s="3"/>
      <c r="D3800" s="3"/>
      <c r="E3800" s="4" t="s">
        <v>17490</v>
      </c>
      <c r="F3800" s="9" t="s">
        <v>17491</v>
      </c>
      <c r="G3800" s="4" t="s">
        <v>260</v>
      </c>
      <c r="H3800" s="4" t="s">
        <v>261</v>
      </c>
      <c r="I3800" s="4" t="s">
        <v>17492</v>
      </c>
      <c r="J3800" s="4" t="s">
        <v>341</v>
      </c>
      <c r="K3800" s="10">
        <v>2019.0</v>
      </c>
      <c r="L3800" s="3"/>
      <c r="M3800" s="4" t="s">
        <v>263</v>
      </c>
      <c r="N3800" s="3"/>
      <c r="O3800" s="3"/>
      <c r="P3800" s="4" t="s">
        <v>8</v>
      </c>
      <c r="Q3800" s="4" t="s">
        <v>572</v>
      </c>
      <c r="R3800" s="3"/>
    </row>
    <row r="3801" ht="15.75" customHeight="1">
      <c r="A3801" s="4" t="s">
        <v>17493</v>
      </c>
      <c r="B3801" s="4" t="s">
        <v>17494</v>
      </c>
      <c r="C3801" s="4" t="s">
        <v>17495</v>
      </c>
      <c r="D3801" s="4" t="s">
        <v>17496</v>
      </c>
      <c r="E3801" s="4" t="s">
        <v>17497</v>
      </c>
      <c r="F3801" s="5" t="str">
        <f>HYPERLINK("http://dx.doi.org/10.1080/10826084.2017.1363240","http://dx.doi.org/10.1080/10826084.2017.1363240")</f>
        <v>http://dx.doi.org/10.1080/10826084.2017.1363240</v>
      </c>
      <c r="G3801" s="3"/>
      <c r="H3801" s="3"/>
      <c r="I3801" s="3"/>
      <c r="J3801" s="3"/>
      <c r="K3801" s="3"/>
      <c r="L3801" s="3"/>
      <c r="M3801" s="3"/>
      <c r="N3801" s="3"/>
      <c r="O3801" s="3"/>
      <c r="P3801" s="3"/>
      <c r="Q3801" s="3"/>
      <c r="R3801" s="3"/>
    </row>
    <row r="3802" ht="15.75" customHeight="1">
      <c r="A3802" s="6" t="s">
        <v>17498</v>
      </c>
      <c r="B3802" s="6" t="s">
        <v>17499</v>
      </c>
      <c r="C3802" s="6"/>
      <c r="D3802" s="6"/>
      <c r="E3802" s="6" t="s">
        <v>17500</v>
      </c>
      <c r="F3802" s="7" t="s">
        <v>17501</v>
      </c>
      <c r="G3802" s="8" t="s">
        <v>108</v>
      </c>
      <c r="H3802" s="6" t="s">
        <v>27</v>
      </c>
      <c r="I3802" s="6" t="s">
        <v>17502</v>
      </c>
      <c r="J3802" s="6" t="s">
        <v>149</v>
      </c>
      <c r="K3802" s="8">
        <v>2019.0</v>
      </c>
      <c r="L3802" s="7" t="s">
        <v>30</v>
      </c>
      <c r="M3802" s="6"/>
      <c r="N3802" s="3"/>
      <c r="O3802" s="3"/>
      <c r="P3802" s="6"/>
      <c r="Q3802" s="3"/>
      <c r="R3802" s="6"/>
    </row>
    <row r="3803" ht="15.75" customHeight="1">
      <c r="A3803" s="4" t="s">
        <v>17503</v>
      </c>
      <c r="B3803" s="4" t="s">
        <v>17504</v>
      </c>
      <c r="C3803" s="3"/>
      <c r="D3803" s="3"/>
      <c r="E3803" s="4" t="s">
        <v>17505</v>
      </c>
      <c r="F3803" s="9" t="s">
        <v>17506</v>
      </c>
      <c r="G3803" s="4" t="s">
        <v>41</v>
      </c>
      <c r="H3803" s="4" t="s">
        <v>261</v>
      </c>
      <c r="I3803" s="4" t="s">
        <v>17507</v>
      </c>
      <c r="J3803" s="4" t="s">
        <v>341</v>
      </c>
      <c r="K3803" s="10">
        <v>2009.0</v>
      </c>
      <c r="L3803" s="3"/>
      <c r="M3803" s="4" t="s">
        <v>263</v>
      </c>
      <c r="N3803" s="3"/>
      <c r="O3803" s="3"/>
      <c r="P3803" s="4" t="s">
        <v>8</v>
      </c>
      <c r="Q3803" s="18" t="s">
        <v>371</v>
      </c>
      <c r="R3803" s="3"/>
    </row>
    <row r="3804" ht="15.75" customHeight="1">
      <c r="A3804" s="4" t="s">
        <v>17508</v>
      </c>
      <c r="B3804" s="4" t="s">
        <v>17509</v>
      </c>
      <c r="C3804" s="3"/>
      <c r="D3804" s="3"/>
      <c r="E3804" s="4" t="s">
        <v>17510</v>
      </c>
      <c r="F3804" s="9" t="s">
        <v>17511</v>
      </c>
      <c r="G3804" s="4" t="s">
        <v>26</v>
      </c>
      <c r="H3804" s="4" t="s">
        <v>261</v>
      </c>
      <c r="I3804" s="4" t="s">
        <v>610</v>
      </c>
      <c r="J3804" s="4" t="s">
        <v>295</v>
      </c>
      <c r="K3804" s="10">
        <v>2010.0</v>
      </c>
      <c r="L3804" s="3"/>
      <c r="M3804" s="4" t="s">
        <v>263</v>
      </c>
      <c r="N3804" s="3"/>
      <c r="O3804" s="3"/>
      <c r="P3804" s="4" t="s">
        <v>8</v>
      </c>
      <c r="Q3804" s="4" t="s">
        <v>1661</v>
      </c>
      <c r="R3804" s="3"/>
    </row>
    <row r="3805" ht="15.75" customHeight="1">
      <c r="A3805" s="6" t="s">
        <v>17512</v>
      </c>
      <c r="B3805" s="6" t="s">
        <v>17513</v>
      </c>
      <c r="C3805" s="6"/>
      <c r="D3805" s="6"/>
      <c r="E3805" s="6" t="s">
        <v>17514</v>
      </c>
      <c r="F3805" s="7" t="s">
        <v>17515</v>
      </c>
      <c r="G3805" s="8" t="s">
        <v>108</v>
      </c>
      <c r="H3805" s="6" t="s">
        <v>27</v>
      </c>
      <c r="I3805" s="6" t="s">
        <v>17516</v>
      </c>
      <c r="J3805" s="6" t="s">
        <v>29</v>
      </c>
      <c r="K3805" s="8">
        <v>2014.0</v>
      </c>
      <c r="L3805" s="7" t="s">
        <v>30</v>
      </c>
      <c r="M3805" s="6"/>
      <c r="N3805" s="6"/>
      <c r="O3805" s="3"/>
      <c r="P3805" s="3"/>
      <c r="Q3805" s="3"/>
      <c r="R3805" s="3"/>
    </row>
    <row r="3806" ht="15.75" customHeight="1">
      <c r="A3806" s="4" t="s">
        <v>17517</v>
      </c>
      <c r="B3806" s="4" t="s">
        <v>17518</v>
      </c>
      <c r="C3806" s="3"/>
      <c r="D3806" s="3"/>
      <c r="E3806" s="4" t="s">
        <v>17519</v>
      </c>
      <c r="F3806" s="9" t="s">
        <v>17520</v>
      </c>
      <c r="G3806" s="4" t="s">
        <v>54</v>
      </c>
      <c r="H3806" s="4" t="s">
        <v>261</v>
      </c>
      <c r="I3806" s="4" t="s">
        <v>5642</v>
      </c>
      <c r="J3806" s="4" t="s">
        <v>295</v>
      </c>
      <c r="K3806" s="10">
        <v>2009.0</v>
      </c>
      <c r="L3806" s="3"/>
      <c r="M3806" s="4" t="s">
        <v>263</v>
      </c>
      <c r="N3806" s="3"/>
      <c r="O3806" s="3"/>
      <c r="P3806" s="4" t="s">
        <v>8</v>
      </c>
      <c r="Q3806" s="4" t="s">
        <v>689</v>
      </c>
      <c r="R3806" s="3"/>
    </row>
    <row r="3807" ht="15.75" customHeight="1">
      <c r="A3807" s="6" t="s">
        <v>17521</v>
      </c>
      <c r="B3807" s="6" t="s">
        <v>17522</v>
      </c>
      <c r="C3807" s="6"/>
      <c r="D3807" s="6"/>
      <c r="E3807" s="6" t="s">
        <v>17523</v>
      </c>
      <c r="F3807" s="7" t="s">
        <v>17524</v>
      </c>
      <c r="G3807" s="8" t="s">
        <v>108</v>
      </c>
      <c r="H3807" s="6" t="s">
        <v>27</v>
      </c>
      <c r="I3807" s="6" t="s">
        <v>17525</v>
      </c>
      <c r="J3807" s="6" t="s">
        <v>149</v>
      </c>
      <c r="K3807" s="8">
        <v>2022.0</v>
      </c>
      <c r="L3807" s="7" t="s">
        <v>30</v>
      </c>
      <c r="M3807" s="6"/>
      <c r="N3807" s="6"/>
      <c r="O3807" s="6"/>
      <c r="P3807" s="3"/>
      <c r="Q3807" s="6"/>
      <c r="R3807" s="3"/>
    </row>
    <row r="3808" ht="15.75" customHeight="1">
      <c r="A3808" s="4" t="s">
        <v>17526</v>
      </c>
      <c r="B3808" s="4" t="s">
        <v>17527</v>
      </c>
      <c r="C3808" s="3"/>
      <c r="D3808" s="3"/>
      <c r="E3808" s="4" t="s">
        <v>33</v>
      </c>
      <c r="F3808" s="9" t="str">
        <f>"https://doi.org/"&amp;M3808</f>
        <v>https://doi.org/10.1186/s40345-022-00263-7</v>
      </c>
      <c r="G3808" s="10" t="s">
        <v>48</v>
      </c>
      <c r="H3808" s="10" t="s">
        <v>35</v>
      </c>
      <c r="I3808" s="4" t="s">
        <v>17528</v>
      </c>
      <c r="J3808" s="4" t="s">
        <v>33</v>
      </c>
      <c r="K3808" s="10">
        <v>2022.0</v>
      </c>
      <c r="L3808" s="3" t="s">
        <v>33</v>
      </c>
      <c r="M3808" s="4" t="s">
        <v>17529</v>
      </c>
      <c r="N3808" s="3"/>
      <c r="O3808" s="3"/>
      <c r="P3808" s="3"/>
      <c r="Q3808" s="3"/>
      <c r="R3808" s="3"/>
    </row>
    <row r="3809" ht="15.75" customHeight="1">
      <c r="A3809" s="6" t="s">
        <v>17530</v>
      </c>
      <c r="B3809" s="6" t="s">
        <v>17531</v>
      </c>
      <c r="C3809" s="6"/>
      <c r="D3809" s="6"/>
      <c r="E3809" s="6" t="s">
        <v>17532</v>
      </c>
      <c r="F3809" s="7" t="s">
        <v>17533</v>
      </c>
      <c r="G3809" s="8" t="s">
        <v>108</v>
      </c>
      <c r="H3809" s="6" t="s">
        <v>27</v>
      </c>
      <c r="I3809" s="6" t="s">
        <v>17534</v>
      </c>
      <c r="J3809" s="6" t="s">
        <v>149</v>
      </c>
      <c r="K3809" s="8">
        <v>2022.0</v>
      </c>
      <c r="L3809" s="7" t="s">
        <v>30</v>
      </c>
      <c r="M3809" s="6"/>
      <c r="N3809" s="6"/>
      <c r="O3809" s="3"/>
      <c r="P3809" s="3"/>
      <c r="Q3809" s="3"/>
      <c r="R3809" s="3"/>
    </row>
    <row r="3810" ht="15.75" customHeight="1">
      <c r="A3810" s="6" t="s">
        <v>17535</v>
      </c>
      <c r="B3810" s="6" t="s">
        <v>17536</v>
      </c>
      <c r="C3810" s="6"/>
      <c r="D3810" s="6"/>
      <c r="E3810" s="17" t="s">
        <v>17537</v>
      </c>
      <c r="F3810" s="7" t="s">
        <v>5522</v>
      </c>
      <c r="G3810" s="8" t="s">
        <v>108</v>
      </c>
      <c r="H3810" s="6" t="s">
        <v>27</v>
      </c>
      <c r="I3810" s="6" t="s">
        <v>17538</v>
      </c>
      <c r="J3810" s="6"/>
      <c r="K3810" s="8">
        <v>2012.0</v>
      </c>
      <c r="L3810" s="7" t="s">
        <v>30</v>
      </c>
      <c r="M3810" s="3"/>
      <c r="N3810" s="3"/>
      <c r="O3810" s="3"/>
      <c r="P3810" s="3"/>
      <c r="Q3810" s="3"/>
      <c r="R3810" s="3"/>
    </row>
    <row r="3811" ht="15.75" customHeight="1">
      <c r="A3811" s="6" t="s">
        <v>17539</v>
      </c>
      <c r="B3811" s="6" t="s">
        <v>17540</v>
      </c>
      <c r="C3811" s="6"/>
      <c r="D3811" s="6"/>
      <c r="E3811" s="6" t="s">
        <v>17541</v>
      </c>
      <c r="F3811" s="7" t="s">
        <v>17542</v>
      </c>
      <c r="G3811" s="8" t="s">
        <v>108</v>
      </c>
      <c r="H3811" s="6" t="s">
        <v>27</v>
      </c>
      <c r="I3811" s="6" t="s">
        <v>17543</v>
      </c>
      <c r="J3811" s="6"/>
      <c r="K3811" s="8">
        <v>2008.0</v>
      </c>
      <c r="L3811" s="7" t="s">
        <v>30</v>
      </c>
      <c r="M3811" s="3"/>
      <c r="N3811" s="3"/>
      <c r="O3811" s="3"/>
      <c r="P3811" s="3"/>
      <c r="Q3811" s="6"/>
      <c r="R3811" s="3"/>
    </row>
    <row r="3812" ht="15.75" customHeight="1">
      <c r="A3812" s="6" t="s">
        <v>17544</v>
      </c>
      <c r="B3812" s="6" t="s">
        <v>17545</v>
      </c>
      <c r="C3812" s="6"/>
      <c r="D3812" s="6"/>
      <c r="E3812" s="6" t="s">
        <v>17546</v>
      </c>
      <c r="F3812" s="7" t="s">
        <v>17547</v>
      </c>
      <c r="G3812" s="8" t="s">
        <v>108</v>
      </c>
      <c r="H3812" s="6" t="s">
        <v>27</v>
      </c>
      <c r="I3812" s="6" t="s">
        <v>17548</v>
      </c>
      <c r="J3812" s="6" t="s">
        <v>29</v>
      </c>
      <c r="K3812" s="8">
        <v>2023.0</v>
      </c>
      <c r="L3812" s="7" t="s">
        <v>30</v>
      </c>
      <c r="M3812" s="3"/>
      <c r="N3812" s="3"/>
      <c r="O3812" s="3"/>
      <c r="P3812" s="3"/>
      <c r="Q3812" s="3"/>
      <c r="R3812" s="3"/>
    </row>
    <row r="3813" ht="15.75" customHeight="1">
      <c r="A3813" s="4" t="s">
        <v>17549</v>
      </c>
      <c r="B3813" s="4" t="s">
        <v>17550</v>
      </c>
      <c r="C3813" s="3"/>
      <c r="D3813" s="3"/>
      <c r="E3813" s="4" t="s">
        <v>17551</v>
      </c>
      <c r="F3813" s="3"/>
      <c r="G3813" s="4" t="s">
        <v>41</v>
      </c>
      <c r="H3813" s="4" t="s">
        <v>261</v>
      </c>
      <c r="I3813" s="3"/>
      <c r="J3813" s="4" t="s">
        <v>295</v>
      </c>
      <c r="K3813" s="10">
        <v>2021.0</v>
      </c>
      <c r="L3813" s="3"/>
      <c r="M3813" s="4" t="s">
        <v>586</v>
      </c>
      <c r="N3813" s="3"/>
      <c r="O3813" s="3"/>
      <c r="P3813" s="4" t="s">
        <v>587</v>
      </c>
      <c r="Q3813" s="18" t="s">
        <v>588</v>
      </c>
      <c r="R3813" s="3"/>
    </row>
    <row r="3814" ht="15.75" customHeight="1">
      <c r="A3814" s="6" t="s">
        <v>17552</v>
      </c>
      <c r="B3814" s="6" t="s">
        <v>17553</v>
      </c>
      <c r="C3814" s="6"/>
      <c r="D3814" s="6"/>
      <c r="E3814" s="6" t="s">
        <v>17554</v>
      </c>
      <c r="F3814" s="7" t="s">
        <v>17555</v>
      </c>
      <c r="G3814" s="8" t="s">
        <v>108</v>
      </c>
      <c r="H3814" s="6" t="s">
        <v>27</v>
      </c>
      <c r="I3814" s="6" t="s">
        <v>17556</v>
      </c>
      <c r="J3814" s="6" t="s">
        <v>29</v>
      </c>
      <c r="K3814" s="8">
        <v>2021.0</v>
      </c>
      <c r="L3814" s="7" t="s">
        <v>30</v>
      </c>
      <c r="M3814" s="6"/>
      <c r="N3814" s="6"/>
      <c r="O3814" s="6"/>
      <c r="P3814" s="6"/>
      <c r="Q3814" s="3"/>
      <c r="R3814" s="6"/>
    </row>
    <row r="3815" ht="15.75" customHeight="1">
      <c r="A3815" s="6" t="s">
        <v>17557</v>
      </c>
      <c r="B3815" s="6" t="s">
        <v>17558</v>
      </c>
      <c r="C3815" s="6"/>
      <c r="D3815" s="6"/>
      <c r="E3815" s="6" t="s">
        <v>17559</v>
      </c>
      <c r="F3815" s="7" t="s">
        <v>17560</v>
      </c>
      <c r="G3815" s="8" t="s">
        <v>108</v>
      </c>
      <c r="H3815" s="6" t="s">
        <v>27</v>
      </c>
      <c r="I3815" s="6" t="s">
        <v>17561</v>
      </c>
      <c r="J3815" s="6" t="s">
        <v>341</v>
      </c>
      <c r="K3815" s="8">
        <v>2023.0</v>
      </c>
      <c r="L3815" s="7" t="s">
        <v>30</v>
      </c>
      <c r="M3815" s="6"/>
      <c r="N3815" s="6"/>
      <c r="O3815" s="6"/>
      <c r="P3815" s="6"/>
      <c r="Q3815" s="6"/>
      <c r="R3815" s="3"/>
    </row>
    <row r="3816" ht="15.75" customHeight="1">
      <c r="A3816" s="4" t="s">
        <v>17562</v>
      </c>
      <c r="B3816" s="4" t="s">
        <v>17563</v>
      </c>
      <c r="C3816" s="3" t="s">
        <v>425</v>
      </c>
      <c r="D3816" s="4" t="s">
        <v>17564</v>
      </c>
      <c r="E3816" s="4" t="s">
        <v>17565</v>
      </c>
      <c r="F3816" s="5" t="str">
        <f>HYPERLINK("http://dx.doi.org/10.1348/014466505X68069","http://dx.doi.org/10.1348/014466505X68069")</f>
        <v>http://dx.doi.org/10.1348/014466505X68069</v>
      </c>
      <c r="G3816" s="3"/>
      <c r="H3816" s="3"/>
      <c r="I3816" s="3"/>
      <c r="J3816" s="3"/>
      <c r="K3816" s="3"/>
      <c r="L3816" s="3"/>
      <c r="M3816" s="3"/>
      <c r="N3816" s="3"/>
      <c r="O3816" s="3"/>
      <c r="P3816" s="3"/>
      <c r="Q3816" s="3"/>
      <c r="R3816" s="3"/>
    </row>
    <row r="3817" ht="15.75" customHeight="1">
      <c r="A3817" s="6" t="s">
        <v>17566</v>
      </c>
      <c r="B3817" s="6" t="s">
        <v>17567</v>
      </c>
      <c r="C3817" s="6"/>
      <c r="D3817" s="6"/>
      <c r="E3817" s="6" t="s">
        <v>17568</v>
      </c>
      <c r="F3817" s="7" t="s">
        <v>17569</v>
      </c>
      <c r="G3817" s="8" t="s">
        <v>108</v>
      </c>
      <c r="H3817" s="6" t="s">
        <v>27</v>
      </c>
      <c r="I3817" s="6" t="s">
        <v>17570</v>
      </c>
      <c r="J3817" s="6" t="s">
        <v>341</v>
      </c>
      <c r="K3817" s="8">
        <v>2006.0</v>
      </c>
      <c r="L3817" s="7" t="s">
        <v>30</v>
      </c>
      <c r="M3817" s="6"/>
      <c r="N3817" s="3"/>
      <c r="O3817" s="6"/>
      <c r="P3817" s="3"/>
      <c r="Q3817" s="3"/>
      <c r="R3817" s="3"/>
    </row>
    <row r="3818" ht="15.75" customHeight="1">
      <c r="A3818" s="4" t="s">
        <v>17571</v>
      </c>
      <c r="B3818" s="4" t="s">
        <v>17572</v>
      </c>
      <c r="C3818" s="3"/>
      <c r="D3818" s="3"/>
      <c r="E3818" s="4" t="s">
        <v>17573</v>
      </c>
      <c r="F3818" s="9" t="s">
        <v>17574</v>
      </c>
      <c r="G3818" s="4" t="s">
        <v>260</v>
      </c>
      <c r="H3818" s="4" t="s">
        <v>261</v>
      </c>
      <c r="I3818" s="4" t="s">
        <v>3143</v>
      </c>
      <c r="J3818" s="4" t="s">
        <v>295</v>
      </c>
      <c r="K3818" s="10">
        <v>2011.0</v>
      </c>
      <c r="L3818" s="3"/>
      <c r="M3818" s="4" t="s">
        <v>263</v>
      </c>
      <c r="N3818" s="3"/>
      <c r="O3818" s="3"/>
      <c r="P3818" s="4" t="s">
        <v>8</v>
      </c>
      <c r="Q3818" s="4" t="s">
        <v>1684</v>
      </c>
      <c r="R3818" s="3"/>
    </row>
    <row r="3819" ht="15.75" customHeight="1">
      <c r="A3819" s="6" t="s">
        <v>17575</v>
      </c>
      <c r="B3819" s="6" t="s">
        <v>17576</v>
      </c>
      <c r="C3819" s="6"/>
      <c r="D3819" s="6"/>
      <c r="E3819" s="6" t="s">
        <v>17577</v>
      </c>
      <c r="F3819" s="7" t="s">
        <v>13920</v>
      </c>
      <c r="G3819" s="8" t="s">
        <v>41</v>
      </c>
      <c r="H3819" s="6" t="s">
        <v>27</v>
      </c>
      <c r="I3819" s="6" t="s">
        <v>17578</v>
      </c>
      <c r="J3819" s="3"/>
      <c r="K3819" s="8">
        <v>2012.0</v>
      </c>
      <c r="L3819" s="7" t="s">
        <v>30</v>
      </c>
      <c r="M3819" s="6"/>
      <c r="N3819" s="6"/>
      <c r="O3819" s="6"/>
      <c r="P3819" s="6"/>
      <c r="Q3819" s="6"/>
      <c r="R3819" s="6"/>
    </row>
    <row r="3820" ht="15.75" customHeight="1">
      <c r="A3820" s="6" t="s">
        <v>17579</v>
      </c>
      <c r="B3820" s="6" t="s">
        <v>17580</v>
      </c>
      <c r="C3820" s="6"/>
      <c r="D3820" s="6"/>
      <c r="E3820" s="6" t="s">
        <v>17581</v>
      </c>
      <c r="F3820" s="7" t="s">
        <v>17582</v>
      </c>
      <c r="G3820" s="8" t="s">
        <v>108</v>
      </c>
      <c r="H3820" s="6" t="s">
        <v>27</v>
      </c>
      <c r="I3820" s="6" t="s">
        <v>17583</v>
      </c>
      <c r="J3820" s="6" t="s">
        <v>560</v>
      </c>
      <c r="K3820" s="8">
        <v>2022.0</v>
      </c>
      <c r="L3820" s="7" t="s">
        <v>30</v>
      </c>
      <c r="M3820" s="6"/>
      <c r="N3820" s="6"/>
      <c r="O3820" s="3"/>
      <c r="P3820" s="3"/>
      <c r="Q3820" s="3"/>
      <c r="R3820" s="6"/>
    </row>
    <row r="3821" ht="15.75" customHeight="1">
      <c r="A3821" s="6" t="s">
        <v>7980</v>
      </c>
      <c r="B3821" s="6" t="s">
        <v>17584</v>
      </c>
      <c r="C3821" s="6"/>
      <c r="D3821" s="6"/>
      <c r="E3821" s="6" t="s">
        <v>17585</v>
      </c>
      <c r="F3821" s="7" t="s">
        <v>17586</v>
      </c>
      <c r="G3821" s="8" t="s">
        <v>108</v>
      </c>
      <c r="H3821" s="6" t="s">
        <v>27</v>
      </c>
      <c r="I3821" s="6" t="s">
        <v>17587</v>
      </c>
      <c r="J3821" s="6"/>
      <c r="K3821" s="8">
        <v>2012.0</v>
      </c>
      <c r="L3821" s="7" t="s">
        <v>30</v>
      </c>
      <c r="M3821" s="3"/>
      <c r="N3821" s="3"/>
      <c r="O3821" s="3"/>
      <c r="P3821" s="6"/>
      <c r="Q3821" s="3"/>
      <c r="R3821" s="3"/>
    </row>
    <row r="3822" ht="15.75" customHeight="1">
      <c r="A3822" s="6" t="s">
        <v>17588</v>
      </c>
      <c r="B3822" s="6" t="s">
        <v>17589</v>
      </c>
      <c r="C3822" s="6"/>
      <c r="D3822" s="6"/>
      <c r="E3822" s="6" t="s">
        <v>17590</v>
      </c>
      <c r="F3822" s="7" t="s">
        <v>10204</v>
      </c>
      <c r="G3822" s="8" t="s">
        <v>108</v>
      </c>
      <c r="H3822" s="6" t="s">
        <v>27</v>
      </c>
      <c r="I3822" s="6" t="s">
        <v>17591</v>
      </c>
      <c r="J3822" s="6" t="s">
        <v>149</v>
      </c>
      <c r="K3822" s="8">
        <v>2020.0</v>
      </c>
      <c r="L3822" s="7" t="s">
        <v>30</v>
      </c>
      <c r="M3822" s="6"/>
      <c r="N3822" s="6"/>
      <c r="O3822" s="6"/>
      <c r="P3822" s="3"/>
      <c r="Q3822" s="3"/>
      <c r="R3822" s="3"/>
    </row>
    <row r="3823" ht="15.75" customHeight="1">
      <c r="A3823" s="6" t="s">
        <v>17592</v>
      </c>
      <c r="B3823" s="6" t="s">
        <v>17593</v>
      </c>
      <c r="C3823" s="6"/>
      <c r="D3823" s="6"/>
      <c r="E3823" s="6" t="s">
        <v>17594</v>
      </c>
      <c r="F3823" s="7" t="s">
        <v>17595</v>
      </c>
      <c r="G3823" s="8" t="s">
        <v>108</v>
      </c>
      <c r="H3823" s="6" t="s">
        <v>27</v>
      </c>
      <c r="I3823" s="6" t="s">
        <v>17596</v>
      </c>
      <c r="J3823" s="6" t="s">
        <v>29</v>
      </c>
      <c r="K3823" s="8">
        <v>2017.0</v>
      </c>
      <c r="L3823" s="7" t="s">
        <v>30</v>
      </c>
      <c r="M3823" s="6"/>
      <c r="N3823" s="3"/>
      <c r="O3823" s="6"/>
      <c r="P3823" s="3"/>
      <c r="Q3823" s="3"/>
      <c r="R3823" s="3"/>
    </row>
    <row r="3824" ht="15.75" customHeight="1">
      <c r="A3824" s="6" t="s">
        <v>17597</v>
      </c>
      <c r="B3824" s="6" t="s">
        <v>17598</v>
      </c>
      <c r="C3824" s="6"/>
      <c r="D3824" s="6"/>
      <c r="E3824" s="6" t="s">
        <v>17599</v>
      </c>
      <c r="F3824" s="7" t="s">
        <v>229</v>
      </c>
      <c r="G3824" s="8" t="s">
        <v>48</v>
      </c>
      <c r="H3824" s="6" t="s">
        <v>27</v>
      </c>
      <c r="I3824" s="6" t="s">
        <v>17600</v>
      </c>
      <c r="J3824" s="6" t="s">
        <v>488</v>
      </c>
      <c r="K3824" s="8">
        <v>2017.0</v>
      </c>
      <c r="L3824" s="7" t="s">
        <v>30</v>
      </c>
      <c r="M3824" s="6"/>
      <c r="N3824" s="6"/>
      <c r="O3824" s="6"/>
      <c r="P3824" s="6"/>
      <c r="Q3824" s="14"/>
      <c r="R3824" s="6"/>
    </row>
    <row r="3825" ht="15.75" customHeight="1">
      <c r="A3825" s="6" t="s">
        <v>17601</v>
      </c>
      <c r="B3825" s="6" t="s">
        <v>17602</v>
      </c>
      <c r="C3825" s="6"/>
      <c r="D3825" s="6"/>
      <c r="E3825" s="6" t="s">
        <v>17603</v>
      </c>
      <c r="F3825" s="7" t="s">
        <v>17604</v>
      </c>
      <c r="G3825" s="8" t="s">
        <v>108</v>
      </c>
      <c r="H3825" s="6" t="s">
        <v>27</v>
      </c>
      <c r="I3825" s="6" t="s">
        <v>17605</v>
      </c>
      <c r="J3825" s="6" t="s">
        <v>341</v>
      </c>
      <c r="K3825" s="8">
        <v>2020.0</v>
      </c>
      <c r="L3825" s="21" t="s">
        <v>30</v>
      </c>
      <c r="M3825" s="6"/>
      <c r="N3825" s="6"/>
      <c r="O3825" s="6"/>
      <c r="P3825" s="6"/>
      <c r="Q3825" s="6"/>
      <c r="R3825" s="3"/>
    </row>
    <row r="3826" ht="15.75" customHeight="1">
      <c r="A3826" s="6" t="s">
        <v>17606</v>
      </c>
      <c r="B3826" s="6" t="s">
        <v>17607</v>
      </c>
      <c r="C3826" s="6"/>
      <c r="D3826" s="6"/>
      <c r="E3826" s="6" t="s">
        <v>17608</v>
      </c>
      <c r="F3826" s="7" t="s">
        <v>4713</v>
      </c>
      <c r="G3826" s="8" t="s">
        <v>48</v>
      </c>
      <c r="H3826" s="6" t="s">
        <v>27</v>
      </c>
      <c r="I3826" s="6" t="s">
        <v>17609</v>
      </c>
      <c r="J3826" s="6" t="s">
        <v>29</v>
      </c>
      <c r="K3826" s="8">
        <v>2018.0</v>
      </c>
      <c r="L3826" s="7" t="s">
        <v>30</v>
      </c>
      <c r="M3826" s="14"/>
      <c r="N3826" s="6"/>
      <c r="O3826" s="6"/>
      <c r="P3826" s="6"/>
      <c r="Q3826" s="6"/>
      <c r="R3826" s="3"/>
    </row>
    <row r="3827" ht="15.75" customHeight="1">
      <c r="A3827" s="4" t="s">
        <v>17610</v>
      </c>
      <c r="B3827" s="4" t="s">
        <v>17611</v>
      </c>
      <c r="C3827" s="3"/>
      <c r="D3827" s="3"/>
      <c r="E3827" s="4" t="s">
        <v>17612</v>
      </c>
      <c r="F3827" s="9" t="s">
        <v>17613</v>
      </c>
      <c r="G3827" s="4" t="s">
        <v>260</v>
      </c>
      <c r="H3827" s="4" t="s">
        <v>261</v>
      </c>
      <c r="I3827" s="4" t="s">
        <v>582</v>
      </c>
      <c r="J3827" s="4" t="s">
        <v>149</v>
      </c>
      <c r="K3827" s="10">
        <v>2015.0</v>
      </c>
      <c r="L3827" s="3"/>
      <c r="M3827" s="4" t="s">
        <v>263</v>
      </c>
      <c r="N3827" s="3"/>
      <c r="O3827" s="3"/>
      <c r="P3827" s="4" t="s">
        <v>8</v>
      </c>
      <c r="Q3827" s="4" t="s">
        <v>264</v>
      </c>
      <c r="R3827" s="3"/>
    </row>
    <row r="3828" ht="15.75" customHeight="1">
      <c r="A3828" s="4" t="s">
        <v>16400</v>
      </c>
      <c r="B3828" s="4" t="s">
        <v>17614</v>
      </c>
      <c r="C3828" s="3"/>
      <c r="D3828" s="3"/>
      <c r="E3828" s="4" t="s">
        <v>17615</v>
      </c>
      <c r="F3828" s="9" t="s">
        <v>17616</v>
      </c>
      <c r="G3828" s="4" t="s">
        <v>260</v>
      </c>
      <c r="H3828" s="4" t="s">
        <v>261</v>
      </c>
      <c r="I3828" s="4" t="s">
        <v>3233</v>
      </c>
      <c r="J3828" s="4" t="s">
        <v>341</v>
      </c>
      <c r="K3828" s="10">
        <v>2005.0</v>
      </c>
      <c r="L3828" s="3"/>
      <c r="M3828" s="4" t="s">
        <v>263</v>
      </c>
      <c r="N3828" s="3"/>
      <c r="O3828" s="3"/>
      <c r="P3828" s="4" t="s">
        <v>8</v>
      </c>
      <c r="Q3828" s="4" t="s">
        <v>611</v>
      </c>
      <c r="R3828" s="3"/>
    </row>
    <row r="3829" ht="15.75" customHeight="1">
      <c r="A3829" s="6" t="s">
        <v>17617</v>
      </c>
      <c r="B3829" s="6" t="s">
        <v>17618</v>
      </c>
      <c r="C3829" s="6"/>
      <c r="D3829" s="6"/>
      <c r="E3829" s="6" t="s">
        <v>17619</v>
      </c>
      <c r="F3829" s="7" t="s">
        <v>17620</v>
      </c>
      <c r="G3829" s="8" t="s">
        <v>41</v>
      </c>
      <c r="H3829" s="6" t="s">
        <v>27</v>
      </c>
      <c r="I3829" s="6" t="s">
        <v>17621</v>
      </c>
      <c r="J3829" s="6" t="s">
        <v>341</v>
      </c>
      <c r="K3829" s="8">
        <v>2021.0</v>
      </c>
      <c r="L3829" s="7" t="s">
        <v>30</v>
      </c>
      <c r="M3829" s="3"/>
      <c r="N3829" s="3"/>
      <c r="O3829" s="3"/>
      <c r="P3829" s="3"/>
      <c r="Q3829" s="3"/>
      <c r="R3829" s="6"/>
    </row>
    <row r="3830" ht="15.75" customHeight="1">
      <c r="A3830" s="6" t="s">
        <v>17622</v>
      </c>
      <c r="B3830" s="6" t="s">
        <v>17623</v>
      </c>
      <c r="C3830" s="6"/>
      <c r="D3830" s="6"/>
      <c r="E3830" s="6" t="s">
        <v>17624</v>
      </c>
      <c r="F3830" s="7" t="s">
        <v>17625</v>
      </c>
      <c r="G3830" s="8" t="s">
        <v>108</v>
      </c>
      <c r="H3830" s="6" t="s">
        <v>27</v>
      </c>
      <c r="I3830" s="6" t="s">
        <v>17626</v>
      </c>
      <c r="J3830" s="3"/>
      <c r="K3830" s="8">
        <v>2022.0</v>
      </c>
      <c r="L3830" s="13" t="s">
        <v>30</v>
      </c>
      <c r="M3830" s="6"/>
      <c r="N3830" s="6"/>
      <c r="O3830" s="6"/>
      <c r="P3830" s="3"/>
      <c r="Q3830" s="6"/>
      <c r="R3830" s="3"/>
    </row>
    <row r="3831" ht="15.75" customHeight="1">
      <c r="A3831" s="6" t="s">
        <v>17627</v>
      </c>
      <c r="B3831" s="6" t="s">
        <v>17628</v>
      </c>
      <c r="C3831" s="6"/>
      <c r="D3831" s="6"/>
      <c r="E3831" s="6" t="s">
        <v>17629</v>
      </c>
      <c r="F3831" s="7" t="s">
        <v>17630</v>
      </c>
      <c r="G3831" s="8" t="s">
        <v>108</v>
      </c>
      <c r="H3831" s="6" t="s">
        <v>27</v>
      </c>
      <c r="I3831" s="6" t="s">
        <v>17631</v>
      </c>
      <c r="J3831" s="6" t="s">
        <v>231</v>
      </c>
      <c r="K3831" s="8">
        <v>2023.0</v>
      </c>
      <c r="L3831" s="7" t="s">
        <v>30</v>
      </c>
      <c r="M3831" s="6"/>
      <c r="N3831" s="6"/>
      <c r="O3831" s="6"/>
      <c r="P3831" s="6"/>
      <c r="Q3831" s="3"/>
      <c r="R3831" s="6"/>
    </row>
    <row r="3832" ht="15.75" customHeight="1">
      <c r="A3832" s="6" t="s">
        <v>17632</v>
      </c>
      <c r="B3832" s="6" t="s">
        <v>17633</v>
      </c>
      <c r="C3832" s="6"/>
      <c r="D3832" s="6"/>
      <c r="E3832" s="6" t="s">
        <v>17634</v>
      </c>
      <c r="F3832" s="7" t="s">
        <v>17635</v>
      </c>
      <c r="G3832" s="8" t="s">
        <v>214</v>
      </c>
      <c r="H3832" s="6" t="s">
        <v>27</v>
      </c>
      <c r="I3832" s="6" t="s">
        <v>17636</v>
      </c>
      <c r="J3832" s="6" t="s">
        <v>341</v>
      </c>
      <c r="K3832" s="8">
        <v>2023.0</v>
      </c>
      <c r="L3832" s="7" t="s">
        <v>30</v>
      </c>
      <c r="M3832" s="3"/>
      <c r="N3832" s="3"/>
      <c r="O3832" s="3"/>
      <c r="P3832" s="3"/>
      <c r="Q3832" s="3"/>
      <c r="R3832" s="3"/>
    </row>
    <row r="3833" ht="15.75" customHeight="1">
      <c r="A3833" s="6" t="s">
        <v>17637</v>
      </c>
      <c r="B3833" s="6" t="s">
        <v>17638</v>
      </c>
      <c r="C3833" s="6"/>
      <c r="D3833" s="6"/>
      <c r="E3833" s="6" t="s">
        <v>17639</v>
      </c>
      <c r="F3833" s="7" t="s">
        <v>17640</v>
      </c>
      <c r="G3833" s="8" t="s">
        <v>108</v>
      </c>
      <c r="H3833" s="6" t="s">
        <v>27</v>
      </c>
      <c r="I3833" s="6" t="s">
        <v>17641</v>
      </c>
      <c r="J3833" s="6" t="s">
        <v>149</v>
      </c>
      <c r="K3833" s="8">
        <v>2019.0</v>
      </c>
      <c r="L3833" s="7" t="s">
        <v>30</v>
      </c>
      <c r="M3833" s="6"/>
      <c r="N3833" s="3"/>
      <c r="O3833" s="3"/>
      <c r="P3833" s="6"/>
      <c r="Q3833" s="3"/>
      <c r="R3833" s="3"/>
    </row>
    <row r="3834" ht="15.75" customHeight="1">
      <c r="A3834" s="4" t="s">
        <v>17642</v>
      </c>
      <c r="B3834" s="4" t="s">
        <v>17643</v>
      </c>
      <c r="C3834" s="3"/>
      <c r="D3834" s="3"/>
      <c r="E3834" s="4" t="s">
        <v>17644</v>
      </c>
      <c r="F3834" s="9" t="s">
        <v>17645</v>
      </c>
      <c r="G3834" s="4" t="s">
        <v>41</v>
      </c>
      <c r="H3834" s="4" t="s">
        <v>261</v>
      </c>
      <c r="I3834" s="4" t="s">
        <v>582</v>
      </c>
      <c r="J3834" s="4" t="s">
        <v>149</v>
      </c>
      <c r="K3834" s="10">
        <v>2000.0</v>
      </c>
      <c r="L3834" s="3"/>
      <c r="M3834" s="4" t="s">
        <v>263</v>
      </c>
      <c r="N3834" s="3"/>
      <c r="O3834" s="3"/>
      <c r="P3834" s="4" t="s">
        <v>8</v>
      </c>
      <c r="Q3834" s="18" t="s">
        <v>264</v>
      </c>
      <c r="R3834" s="3"/>
    </row>
    <row r="3835" ht="15.75" customHeight="1">
      <c r="A3835" s="4" t="s">
        <v>17646</v>
      </c>
      <c r="B3835" s="4" t="s">
        <v>17647</v>
      </c>
      <c r="C3835" s="3"/>
      <c r="D3835" s="3"/>
      <c r="E3835" s="4" t="s">
        <v>17648</v>
      </c>
      <c r="F3835" s="9" t="s">
        <v>17649</v>
      </c>
      <c r="G3835" s="4" t="s">
        <v>26</v>
      </c>
      <c r="H3835" s="4" t="s">
        <v>261</v>
      </c>
      <c r="I3835" s="4" t="s">
        <v>610</v>
      </c>
      <c r="J3835" s="4" t="s">
        <v>295</v>
      </c>
      <c r="K3835" s="10">
        <v>2005.0</v>
      </c>
      <c r="L3835" s="3"/>
      <c r="M3835" s="4" t="s">
        <v>263</v>
      </c>
      <c r="N3835" s="3"/>
      <c r="O3835" s="3"/>
      <c r="P3835" s="4" t="s">
        <v>8</v>
      </c>
      <c r="Q3835" s="4" t="s">
        <v>1661</v>
      </c>
      <c r="R3835" s="3"/>
    </row>
    <row r="3836" ht="15.75" customHeight="1">
      <c r="A3836" s="6" t="s">
        <v>17650</v>
      </c>
      <c r="B3836" s="6" t="s">
        <v>17651</v>
      </c>
      <c r="C3836" s="6"/>
      <c r="D3836" s="6"/>
      <c r="E3836" s="6" t="s">
        <v>17652</v>
      </c>
      <c r="F3836" s="7" t="s">
        <v>17653</v>
      </c>
      <c r="G3836" s="8" t="s">
        <v>108</v>
      </c>
      <c r="H3836" s="6" t="s">
        <v>27</v>
      </c>
      <c r="I3836" s="6" t="s">
        <v>17654</v>
      </c>
      <c r="J3836" s="6" t="s">
        <v>341</v>
      </c>
      <c r="K3836" s="8">
        <v>2013.0</v>
      </c>
      <c r="L3836" s="7" t="s">
        <v>30</v>
      </c>
      <c r="M3836" s="3"/>
      <c r="N3836" s="3"/>
      <c r="O3836" s="3"/>
      <c r="P3836" s="6"/>
      <c r="Q3836" s="3"/>
      <c r="R3836" s="6"/>
    </row>
    <row r="3837" ht="15.75" customHeight="1">
      <c r="A3837" s="4" t="s">
        <v>17655</v>
      </c>
      <c r="B3837" s="4" t="s">
        <v>17656</v>
      </c>
      <c r="C3837" s="3"/>
      <c r="D3837" s="3"/>
      <c r="E3837" s="4" t="s">
        <v>33</v>
      </c>
      <c r="F3837" s="9" t="str">
        <f>"https://doi.org/"&amp;M3837</f>
        <v>https://doi.org/10.4103/aer.AER_80_18</v>
      </c>
      <c r="G3837" s="10" t="s">
        <v>48</v>
      </c>
      <c r="H3837" s="10" t="s">
        <v>35</v>
      </c>
      <c r="I3837" s="4" t="s">
        <v>17657</v>
      </c>
      <c r="J3837" s="4" t="s">
        <v>33</v>
      </c>
      <c r="K3837" s="10">
        <v>2018.0</v>
      </c>
      <c r="L3837" s="3" t="s">
        <v>33</v>
      </c>
      <c r="M3837" s="4" t="s">
        <v>17658</v>
      </c>
      <c r="N3837" s="3"/>
      <c r="O3837" s="3"/>
      <c r="P3837" s="3"/>
      <c r="Q3837" s="3"/>
      <c r="R3837" s="3"/>
    </row>
    <row r="3838" ht="15.75" customHeight="1">
      <c r="A3838" s="6" t="s">
        <v>17659</v>
      </c>
      <c r="B3838" s="6" t="s">
        <v>17660</v>
      </c>
      <c r="C3838" s="6"/>
      <c r="D3838" s="6"/>
      <c r="E3838" s="6" t="s">
        <v>17661</v>
      </c>
      <c r="F3838" s="7" t="s">
        <v>17662</v>
      </c>
      <c r="G3838" s="8" t="s">
        <v>108</v>
      </c>
      <c r="H3838" s="6" t="s">
        <v>27</v>
      </c>
      <c r="I3838" s="6" t="s">
        <v>17663</v>
      </c>
      <c r="J3838" s="6" t="s">
        <v>438</v>
      </c>
      <c r="K3838" s="8">
        <v>2021.0</v>
      </c>
      <c r="L3838" s="7" t="s">
        <v>30</v>
      </c>
      <c r="M3838" s="6"/>
      <c r="N3838" s="6"/>
      <c r="O3838" s="6"/>
      <c r="P3838" s="6"/>
      <c r="Q3838" s="3"/>
      <c r="R3838" s="6"/>
    </row>
    <row r="3839" ht="15.75" customHeight="1">
      <c r="A3839" s="4" t="s">
        <v>17664</v>
      </c>
      <c r="B3839" s="4" t="s">
        <v>17665</v>
      </c>
      <c r="C3839" s="3"/>
      <c r="D3839" s="3"/>
      <c r="E3839" s="4" t="s">
        <v>17666</v>
      </c>
      <c r="F3839" s="9" t="s">
        <v>17667</v>
      </c>
      <c r="G3839" s="4" t="s">
        <v>48</v>
      </c>
      <c r="H3839" s="4" t="s">
        <v>261</v>
      </c>
      <c r="I3839" s="4" t="s">
        <v>3210</v>
      </c>
      <c r="J3839" s="4" t="s">
        <v>295</v>
      </c>
      <c r="K3839" s="10">
        <v>2020.0</v>
      </c>
      <c r="L3839" s="3"/>
      <c r="M3839" s="4" t="s">
        <v>1383</v>
      </c>
      <c r="N3839" s="3"/>
      <c r="O3839" s="3"/>
      <c r="P3839" s="4" t="s">
        <v>8</v>
      </c>
      <c r="Q3839" s="4" t="s">
        <v>1684</v>
      </c>
      <c r="R3839" s="3"/>
    </row>
    <row r="3840" ht="15.75" customHeight="1">
      <c r="A3840" s="4" t="s">
        <v>17668</v>
      </c>
      <c r="B3840" s="4" t="s">
        <v>17669</v>
      </c>
      <c r="C3840" s="3"/>
      <c r="D3840" s="3"/>
      <c r="E3840" s="4" t="s">
        <v>17670</v>
      </c>
      <c r="F3840" s="9" t="s">
        <v>17671</v>
      </c>
      <c r="G3840" s="4" t="s">
        <v>48</v>
      </c>
      <c r="H3840" s="4" t="s">
        <v>261</v>
      </c>
      <c r="I3840" s="4" t="s">
        <v>6185</v>
      </c>
      <c r="J3840" s="4" t="s">
        <v>488</v>
      </c>
      <c r="K3840" s="10">
        <v>2023.0</v>
      </c>
      <c r="L3840" s="3"/>
      <c r="M3840" s="4" t="s">
        <v>8</v>
      </c>
      <c r="N3840" s="3"/>
      <c r="O3840" s="3"/>
      <c r="P3840" s="4" t="s">
        <v>8</v>
      </c>
      <c r="Q3840" s="4" t="s">
        <v>489</v>
      </c>
      <c r="R3840" s="3"/>
    </row>
    <row r="3841" ht="15.75" customHeight="1">
      <c r="A3841" s="6" t="s">
        <v>17672</v>
      </c>
      <c r="B3841" s="6" t="s">
        <v>17673</v>
      </c>
      <c r="C3841" s="6"/>
      <c r="D3841" s="6"/>
      <c r="E3841" s="6" t="s">
        <v>17674</v>
      </c>
      <c r="F3841" s="7" t="s">
        <v>17675</v>
      </c>
      <c r="G3841" s="8" t="s">
        <v>108</v>
      </c>
      <c r="H3841" s="6" t="s">
        <v>27</v>
      </c>
      <c r="I3841" s="6" t="s">
        <v>17676</v>
      </c>
      <c r="J3841" s="6" t="s">
        <v>29</v>
      </c>
      <c r="K3841" s="8">
        <v>2020.0</v>
      </c>
      <c r="L3841" s="21" t="s">
        <v>30</v>
      </c>
      <c r="M3841" s="6"/>
      <c r="N3841" s="6"/>
      <c r="O3841" s="3"/>
      <c r="P3841" s="6"/>
      <c r="Q3841" s="6"/>
      <c r="R3841" s="3"/>
    </row>
    <row r="3842" ht="15.75" customHeight="1">
      <c r="A3842" s="4" t="s">
        <v>17677</v>
      </c>
      <c r="B3842" s="4" t="s">
        <v>17678</v>
      </c>
      <c r="C3842" s="3"/>
      <c r="D3842" s="3"/>
      <c r="E3842" s="4" t="s">
        <v>17679</v>
      </c>
      <c r="F3842" s="9" t="s">
        <v>17680</v>
      </c>
      <c r="G3842" s="4" t="s">
        <v>260</v>
      </c>
      <c r="H3842" s="4" t="s">
        <v>261</v>
      </c>
      <c r="I3842" s="4" t="s">
        <v>17681</v>
      </c>
      <c r="J3842" s="4" t="s">
        <v>341</v>
      </c>
      <c r="K3842" s="10">
        <v>2012.0</v>
      </c>
      <c r="L3842" s="3"/>
      <c r="M3842" s="4" t="s">
        <v>263</v>
      </c>
      <c r="N3842" s="3"/>
      <c r="O3842" s="3"/>
      <c r="P3842" s="4" t="s">
        <v>8</v>
      </c>
      <c r="Q3842" s="4" t="s">
        <v>611</v>
      </c>
      <c r="R3842" s="3"/>
    </row>
    <row r="3843" ht="15.75" customHeight="1">
      <c r="A3843" s="4" t="s">
        <v>17682</v>
      </c>
      <c r="B3843" s="4" t="s">
        <v>17683</v>
      </c>
      <c r="C3843" s="3"/>
      <c r="D3843" s="3"/>
      <c r="E3843" s="4" t="s">
        <v>17684</v>
      </c>
      <c r="F3843" s="9" t="s">
        <v>17685</v>
      </c>
      <c r="G3843" s="4" t="s">
        <v>41</v>
      </c>
      <c r="H3843" s="4" t="s">
        <v>261</v>
      </c>
      <c r="I3843" s="4" t="s">
        <v>582</v>
      </c>
      <c r="J3843" s="4" t="s">
        <v>149</v>
      </c>
      <c r="K3843" s="10">
        <v>1997.0</v>
      </c>
      <c r="L3843" s="3"/>
      <c r="M3843" s="4" t="s">
        <v>263</v>
      </c>
      <c r="N3843" s="3"/>
      <c r="O3843" s="3"/>
      <c r="P3843" s="4" t="s">
        <v>8</v>
      </c>
      <c r="Q3843" s="18" t="s">
        <v>264</v>
      </c>
      <c r="R3843" s="3"/>
    </row>
    <row r="3844" ht="15.75" customHeight="1">
      <c r="A3844" s="6" t="s">
        <v>17686</v>
      </c>
      <c r="B3844" s="6" t="s">
        <v>17687</v>
      </c>
      <c r="C3844" s="6"/>
      <c r="D3844" s="6"/>
      <c r="E3844" s="6" t="s">
        <v>17259</v>
      </c>
      <c r="F3844" s="7" t="s">
        <v>17260</v>
      </c>
      <c r="G3844" s="8" t="s">
        <v>108</v>
      </c>
      <c r="H3844" s="6" t="s">
        <v>27</v>
      </c>
      <c r="I3844" s="6" t="s">
        <v>17261</v>
      </c>
      <c r="J3844" s="3"/>
      <c r="K3844" s="8">
        <v>2010.0</v>
      </c>
      <c r="L3844" s="7" t="s">
        <v>30</v>
      </c>
      <c r="M3844" s="3"/>
      <c r="N3844" s="3"/>
      <c r="O3844" s="6"/>
      <c r="P3844" s="6"/>
      <c r="Q3844" s="6"/>
      <c r="R3844" s="6"/>
    </row>
    <row r="3845" ht="15.75" customHeight="1">
      <c r="A3845" s="4" t="s">
        <v>17688</v>
      </c>
      <c r="B3845" s="4" t="s">
        <v>17689</v>
      </c>
      <c r="C3845" s="3" t="s">
        <v>425</v>
      </c>
      <c r="D3845" s="4" t="s">
        <v>17690</v>
      </c>
      <c r="E3845" s="4" t="s">
        <v>17691</v>
      </c>
      <c r="F3845" s="5" t="str">
        <f>HYPERLINK("http://dx.doi.org/10.1037/h0080153","http://dx.doi.org/10.1037/h0080153")</f>
        <v>http://dx.doi.org/10.1037/h0080153</v>
      </c>
      <c r="G3845" s="3"/>
      <c r="H3845" s="3"/>
      <c r="I3845" s="3"/>
      <c r="J3845" s="3"/>
      <c r="K3845" s="3"/>
      <c r="L3845" s="3"/>
      <c r="M3845" s="3"/>
      <c r="N3845" s="3"/>
      <c r="O3845" s="3"/>
      <c r="P3845" s="3"/>
      <c r="Q3845" s="3"/>
      <c r="R3845" s="3"/>
    </row>
    <row r="3846" ht="15.75" customHeight="1">
      <c r="A3846" s="6" t="s">
        <v>17692</v>
      </c>
      <c r="B3846" s="6" t="s">
        <v>17693</v>
      </c>
      <c r="C3846" s="6"/>
      <c r="D3846" s="6"/>
      <c r="E3846" s="6" t="s">
        <v>17694</v>
      </c>
      <c r="F3846" s="7" t="s">
        <v>16081</v>
      </c>
      <c r="G3846" s="8" t="s">
        <v>48</v>
      </c>
      <c r="H3846" s="6" t="s">
        <v>27</v>
      </c>
      <c r="I3846" s="6" t="s">
        <v>17695</v>
      </c>
      <c r="J3846" s="6" t="s">
        <v>149</v>
      </c>
      <c r="K3846" s="8">
        <v>2018.0</v>
      </c>
      <c r="L3846" s="7" t="s">
        <v>30</v>
      </c>
      <c r="M3846" s="14"/>
      <c r="N3846" s="3"/>
      <c r="O3846" s="6"/>
      <c r="P3846" s="6"/>
      <c r="Q3846" s="3"/>
      <c r="R3846" s="3"/>
    </row>
    <row r="3847" ht="15.75" customHeight="1">
      <c r="A3847" s="4" t="s">
        <v>17696</v>
      </c>
      <c r="B3847" s="4" t="s">
        <v>17697</v>
      </c>
      <c r="C3847" s="3"/>
      <c r="D3847" s="3"/>
      <c r="E3847" s="4" t="s">
        <v>17698</v>
      </c>
      <c r="F3847" s="9" t="s">
        <v>17699</v>
      </c>
      <c r="G3847" s="4" t="s">
        <v>26</v>
      </c>
      <c r="H3847" s="4" t="s">
        <v>261</v>
      </c>
      <c r="I3847" s="4" t="s">
        <v>610</v>
      </c>
      <c r="J3847" s="4" t="s">
        <v>295</v>
      </c>
      <c r="K3847" s="10">
        <v>2000.0</v>
      </c>
      <c r="L3847" s="3"/>
      <c r="M3847" s="4" t="s">
        <v>263</v>
      </c>
      <c r="N3847" s="3"/>
      <c r="O3847" s="3"/>
      <c r="P3847" s="4" t="s">
        <v>8</v>
      </c>
      <c r="Q3847" s="4" t="s">
        <v>1661</v>
      </c>
      <c r="R3847" s="3"/>
    </row>
    <row r="3848" ht="15.75" customHeight="1">
      <c r="A3848" s="6" t="s">
        <v>17700</v>
      </c>
      <c r="B3848" s="6" t="s">
        <v>17701</v>
      </c>
      <c r="C3848" s="6"/>
      <c r="D3848" s="6"/>
      <c r="E3848" s="6" t="s">
        <v>17702</v>
      </c>
      <c r="F3848" s="7" t="s">
        <v>17703</v>
      </c>
      <c r="G3848" s="8" t="s">
        <v>108</v>
      </c>
      <c r="H3848" s="6" t="s">
        <v>27</v>
      </c>
      <c r="I3848" s="6" t="s">
        <v>17704</v>
      </c>
      <c r="J3848" s="6" t="s">
        <v>29</v>
      </c>
      <c r="K3848" s="8">
        <v>2014.0</v>
      </c>
      <c r="L3848" s="7" t="s">
        <v>30</v>
      </c>
      <c r="M3848" s="6"/>
      <c r="N3848" s="3"/>
      <c r="O3848" s="3"/>
      <c r="P3848" s="3"/>
      <c r="Q3848" s="6"/>
      <c r="R3848" s="3"/>
    </row>
    <row r="3849" ht="15.75" customHeight="1">
      <c r="A3849" s="6" t="s">
        <v>17705</v>
      </c>
      <c r="B3849" s="6" t="s">
        <v>17706</v>
      </c>
      <c r="C3849" s="6"/>
      <c r="D3849" s="6"/>
      <c r="E3849" s="6" t="s">
        <v>17707</v>
      </c>
      <c r="F3849" s="7" t="s">
        <v>17708</v>
      </c>
      <c r="G3849" s="8" t="s">
        <v>108</v>
      </c>
      <c r="H3849" s="6" t="s">
        <v>27</v>
      </c>
      <c r="I3849" s="6" t="s">
        <v>17709</v>
      </c>
      <c r="J3849" s="6"/>
      <c r="K3849" s="8">
        <v>2009.0</v>
      </c>
      <c r="L3849" s="7" t="s">
        <v>30</v>
      </c>
      <c r="M3849" s="3"/>
      <c r="N3849" s="3"/>
      <c r="O3849" s="6"/>
      <c r="P3849" s="6"/>
      <c r="Q3849" s="6"/>
      <c r="R3849" s="6"/>
    </row>
    <row r="3850" ht="15.75" customHeight="1">
      <c r="A3850" s="6" t="s">
        <v>17710</v>
      </c>
      <c r="B3850" s="6" t="s">
        <v>17711</v>
      </c>
      <c r="C3850" s="6"/>
      <c r="D3850" s="6"/>
      <c r="E3850" s="6" t="s">
        <v>17712</v>
      </c>
      <c r="F3850" s="7" t="s">
        <v>17713</v>
      </c>
      <c r="G3850" s="8" t="s">
        <v>108</v>
      </c>
      <c r="H3850" s="6" t="s">
        <v>27</v>
      </c>
      <c r="I3850" s="6" t="s">
        <v>17714</v>
      </c>
      <c r="J3850" s="6" t="s">
        <v>29</v>
      </c>
      <c r="K3850" s="8">
        <v>2022.0</v>
      </c>
      <c r="L3850" s="7" t="s">
        <v>30</v>
      </c>
      <c r="M3850" s="3"/>
      <c r="N3850" s="6"/>
      <c r="O3850" s="6"/>
      <c r="P3850" s="3"/>
      <c r="Q3850" s="3"/>
      <c r="R3850" s="6"/>
    </row>
    <row r="3851" ht="15.75" customHeight="1">
      <c r="A3851" s="4" t="s">
        <v>17715</v>
      </c>
      <c r="B3851" s="4" t="s">
        <v>17716</v>
      </c>
      <c r="C3851" s="3"/>
      <c r="D3851" s="3"/>
      <c r="E3851" s="4" t="s">
        <v>17717</v>
      </c>
      <c r="F3851" s="9" t="s">
        <v>17718</v>
      </c>
      <c r="G3851" s="4" t="s">
        <v>260</v>
      </c>
      <c r="H3851" s="4" t="s">
        <v>261</v>
      </c>
      <c r="I3851" s="4" t="s">
        <v>3627</v>
      </c>
      <c r="J3851" s="4" t="s">
        <v>341</v>
      </c>
      <c r="K3851" s="10">
        <v>2000.0</v>
      </c>
      <c r="L3851" s="3"/>
      <c r="M3851" s="4" t="s">
        <v>263</v>
      </c>
      <c r="N3851" s="3"/>
      <c r="O3851" s="3"/>
      <c r="P3851" s="4" t="s">
        <v>8</v>
      </c>
      <c r="Q3851" s="4" t="s">
        <v>611</v>
      </c>
      <c r="R3851" s="3"/>
    </row>
    <row r="3852" ht="15.75" customHeight="1">
      <c r="A3852" s="6" t="s">
        <v>17719</v>
      </c>
      <c r="B3852" s="6" t="s">
        <v>17720</v>
      </c>
      <c r="C3852" s="6"/>
      <c r="D3852" s="6"/>
      <c r="E3852" s="6" t="s">
        <v>17721</v>
      </c>
      <c r="F3852" s="7" t="s">
        <v>17722</v>
      </c>
      <c r="G3852" s="8" t="s">
        <v>108</v>
      </c>
      <c r="H3852" s="6" t="s">
        <v>27</v>
      </c>
      <c r="I3852" s="6" t="s">
        <v>17723</v>
      </c>
      <c r="J3852" s="6" t="s">
        <v>231</v>
      </c>
      <c r="K3852" s="8">
        <v>2022.0</v>
      </c>
      <c r="L3852" s="7" t="s">
        <v>30</v>
      </c>
      <c r="M3852" s="6"/>
      <c r="N3852" s="6"/>
      <c r="O3852" s="6"/>
      <c r="P3852" s="6"/>
      <c r="Q3852" s="6"/>
      <c r="R3852" s="3"/>
    </row>
    <row r="3853" ht="15.75" customHeight="1">
      <c r="A3853" s="6" t="s">
        <v>17724</v>
      </c>
      <c r="B3853" s="6" t="s">
        <v>17725</v>
      </c>
      <c r="C3853" s="6"/>
      <c r="D3853" s="6"/>
      <c r="E3853" s="6" t="s">
        <v>17726</v>
      </c>
      <c r="F3853" s="7" t="s">
        <v>17727</v>
      </c>
      <c r="G3853" s="8" t="s">
        <v>108</v>
      </c>
      <c r="H3853" s="6" t="s">
        <v>27</v>
      </c>
      <c r="I3853" s="6" t="s">
        <v>17728</v>
      </c>
      <c r="J3853" s="6" t="s">
        <v>341</v>
      </c>
      <c r="K3853" s="8">
        <v>2022.0</v>
      </c>
      <c r="L3853" s="7" t="s">
        <v>30</v>
      </c>
      <c r="M3853" s="6"/>
      <c r="N3853" s="6"/>
      <c r="O3853" s="6"/>
      <c r="P3853" s="3"/>
      <c r="Q3853" s="6"/>
      <c r="R3853" s="6"/>
    </row>
    <row r="3854" ht="15.75" customHeight="1">
      <c r="A3854" s="6" t="s">
        <v>17729</v>
      </c>
      <c r="B3854" s="6" t="s">
        <v>17730</v>
      </c>
      <c r="C3854" s="6"/>
      <c r="D3854" s="6"/>
      <c r="E3854" s="6" t="s">
        <v>17731</v>
      </c>
      <c r="F3854" s="7" t="s">
        <v>17732</v>
      </c>
      <c r="G3854" s="8" t="s">
        <v>108</v>
      </c>
      <c r="H3854" s="6" t="s">
        <v>27</v>
      </c>
      <c r="I3854" s="6" t="s">
        <v>17733</v>
      </c>
      <c r="J3854" s="6" t="s">
        <v>29</v>
      </c>
      <c r="K3854" s="8">
        <v>2019.0</v>
      </c>
      <c r="L3854" s="7" t="s">
        <v>30</v>
      </c>
      <c r="M3854" s="6"/>
      <c r="N3854" s="6"/>
      <c r="O3854" s="6"/>
      <c r="P3854" s="6"/>
      <c r="Q3854" s="6"/>
      <c r="R3854" s="6"/>
    </row>
    <row r="3855" ht="15.75" customHeight="1">
      <c r="A3855" s="4" t="s">
        <v>17734</v>
      </c>
      <c r="B3855" s="4" t="s">
        <v>17735</v>
      </c>
      <c r="C3855" s="3" t="s">
        <v>425</v>
      </c>
      <c r="D3855" s="4" t="s">
        <v>17736</v>
      </c>
      <c r="E3855" s="4" t="s">
        <v>17737</v>
      </c>
      <c r="F3855" s="5" t="str">
        <f>HYPERLINK("http://dx.doi.org/10.1186/1471-2458-10-101","http://dx.doi.org/10.1186/1471-2458-10-101")</f>
        <v>http://dx.doi.org/10.1186/1471-2458-10-101</v>
      </c>
      <c r="G3855" s="3"/>
      <c r="H3855" s="3"/>
      <c r="I3855" s="3"/>
      <c r="J3855" s="3"/>
      <c r="K3855" s="3"/>
      <c r="L3855" s="3"/>
      <c r="M3855" s="3"/>
      <c r="N3855" s="3"/>
      <c r="O3855" s="3"/>
      <c r="P3855" s="3"/>
      <c r="Q3855" s="3"/>
      <c r="R3855" s="3"/>
    </row>
    <row r="3856" ht="15.75" customHeight="1">
      <c r="A3856" s="6" t="s">
        <v>17738</v>
      </c>
      <c r="B3856" s="6" t="s">
        <v>17739</v>
      </c>
      <c r="C3856" s="6"/>
      <c r="D3856" s="6"/>
      <c r="E3856" s="6" t="s">
        <v>17740</v>
      </c>
      <c r="F3856" s="7" t="s">
        <v>17741</v>
      </c>
      <c r="G3856" s="8" t="s">
        <v>108</v>
      </c>
      <c r="H3856" s="6" t="s">
        <v>27</v>
      </c>
      <c r="I3856" s="6" t="s">
        <v>17742</v>
      </c>
      <c r="J3856" s="6" t="s">
        <v>29</v>
      </c>
      <c r="K3856" s="8">
        <v>2004.0</v>
      </c>
      <c r="L3856" s="7" t="s">
        <v>30</v>
      </c>
      <c r="M3856" s="6"/>
      <c r="N3856" s="3"/>
      <c r="O3856" s="3"/>
      <c r="P3856" s="3"/>
      <c r="Q3856" s="3"/>
      <c r="R3856" s="3"/>
    </row>
    <row r="3857" ht="15.75" customHeight="1">
      <c r="A3857" s="6" t="s">
        <v>14907</v>
      </c>
      <c r="B3857" s="6" t="s">
        <v>17743</v>
      </c>
      <c r="C3857" s="6"/>
      <c r="D3857" s="6"/>
      <c r="E3857" s="6" t="s">
        <v>17744</v>
      </c>
      <c r="F3857" s="3"/>
      <c r="G3857" s="8" t="s">
        <v>108</v>
      </c>
      <c r="H3857" s="6" t="s">
        <v>27</v>
      </c>
      <c r="I3857" s="6" t="s">
        <v>17745</v>
      </c>
      <c r="J3857" s="6"/>
      <c r="K3857" s="8">
        <v>2012.0</v>
      </c>
      <c r="L3857" s="7" t="s">
        <v>30</v>
      </c>
      <c r="M3857" s="3"/>
      <c r="N3857" s="3"/>
      <c r="O3857" s="3"/>
      <c r="P3857" s="3"/>
      <c r="Q3857" s="3"/>
      <c r="R3857" s="3"/>
    </row>
    <row r="3858" ht="15.75" customHeight="1">
      <c r="A3858" s="4" t="s">
        <v>17746</v>
      </c>
      <c r="B3858" s="4" t="s">
        <v>17747</v>
      </c>
      <c r="C3858" s="4" t="s">
        <v>17748</v>
      </c>
      <c r="D3858" s="4" t="s">
        <v>17749</v>
      </c>
      <c r="E3858" s="4" t="s">
        <v>17750</v>
      </c>
      <c r="F3858" s="5" t="str">
        <f>HYPERLINK("http://dx.doi.org/10.1111/j.1399-6576.2005.00793.x","http://dx.doi.org/10.1111/j.1399-6576.2005.00793.x")</f>
        <v>http://dx.doi.org/10.1111/j.1399-6576.2005.00793.x</v>
      </c>
      <c r="G3858" s="3"/>
      <c r="H3858" s="3"/>
      <c r="I3858" s="3"/>
      <c r="J3858" s="3"/>
      <c r="K3858" s="3"/>
      <c r="L3858" s="3"/>
      <c r="M3858" s="3"/>
      <c r="N3858" s="3"/>
      <c r="O3858" s="3"/>
      <c r="P3858" s="3"/>
      <c r="Q3858" s="3"/>
      <c r="R3858" s="3"/>
    </row>
    <row r="3859" ht="15.75" customHeight="1">
      <c r="A3859" s="6" t="s">
        <v>17751</v>
      </c>
      <c r="B3859" s="6" t="s">
        <v>17752</v>
      </c>
      <c r="C3859" s="6"/>
      <c r="D3859" s="6"/>
      <c r="E3859" s="6" t="s">
        <v>17753</v>
      </c>
      <c r="F3859" s="7" t="s">
        <v>17754</v>
      </c>
      <c r="G3859" s="8" t="s">
        <v>108</v>
      </c>
      <c r="H3859" s="6" t="s">
        <v>27</v>
      </c>
      <c r="I3859" s="6" t="s">
        <v>17755</v>
      </c>
      <c r="J3859" s="6" t="s">
        <v>377</v>
      </c>
      <c r="K3859" s="8">
        <v>2022.0</v>
      </c>
      <c r="L3859" s="7" t="s">
        <v>30</v>
      </c>
      <c r="M3859" s="6"/>
      <c r="N3859" s="6"/>
      <c r="O3859" s="3"/>
      <c r="P3859" s="6"/>
      <c r="Q3859" s="6"/>
      <c r="R3859" s="6"/>
    </row>
    <row r="3860" ht="15.75" customHeight="1">
      <c r="A3860" s="6" t="s">
        <v>17756</v>
      </c>
      <c r="B3860" s="6" t="s">
        <v>17757</v>
      </c>
      <c r="C3860" s="6"/>
      <c r="D3860" s="6"/>
      <c r="E3860" s="6" t="s">
        <v>17758</v>
      </c>
      <c r="F3860" s="7" t="s">
        <v>17759</v>
      </c>
      <c r="G3860" s="8" t="s">
        <v>108</v>
      </c>
      <c r="H3860" s="6" t="s">
        <v>27</v>
      </c>
      <c r="I3860" s="6" t="s">
        <v>17760</v>
      </c>
      <c r="J3860" s="6" t="s">
        <v>29</v>
      </c>
      <c r="K3860" s="8">
        <v>2022.0</v>
      </c>
      <c r="L3860" s="7" t="s">
        <v>30</v>
      </c>
      <c r="M3860" s="6"/>
      <c r="N3860" s="6"/>
      <c r="O3860" s="3"/>
      <c r="P3860" s="6"/>
      <c r="Q3860" s="6"/>
      <c r="R3860" s="3"/>
    </row>
    <row r="3861" ht="15.75" customHeight="1">
      <c r="A3861" s="4" t="s">
        <v>17761</v>
      </c>
      <c r="B3861" s="4" t="s">
        <v>17762</v>
      </c>
      <c r="C3861" s="3" t="s">
        <v>425</v>
      </c>
      <c r="D3861" s="4" t="s">
        <v>17763</v>
      </c>
      <c r="E3861" s="4" t="s">
        <v>17764</v>
      </c>
      <c r="F3861" s="5" t="str">
        <f>HYPERLINK("http://dx.doi.org/10.3109/10673229809000321","http://dx.doi.org/10.3109/10673229809000321")</f>
        <v>http://dx.doi.org/10.3109/10673229809000321</v>
      </c>
      <c r="G3861" s="3"/>
      <c r="H3861" s="3"/>
      <c r="I3861" s="3"/>
      <c r="J3861" s="3"/>
      <c r="K3861" s="3"/>
      <c r="L3861" s="3"/>
      <c r="M3861" s="3"/>
      <c r="N3861" s="3"/>
      <c r="O3861" s="3"/>
      <c r="P3861" s="3"/>
      <c r="Q3861" s="3"/>
      <c r="R3861" s="3"/>
    </row>
    <row r="3862" ht="15.75" customHeight="1">
      <c r="A3862" s="4" t="s">
        <v>17765</v>
      </c>
      <c r="B3862" s="4" t="s">
        <v>17766</v>
      </c>
      <c r="C3862" s="3" t="s">
        <v>425</v>
      </c>
      <c r="D3862" s="4" t="s">
        <v>17767</v>
      </c>
      <c r="E3862" s="4" t="s">
        <v>17768</v>
      </c>
      <c r="F3862" s="5" t="str">
        <f>HYPERLINK("http://dx.doi.org/10.1001/archpsyc.55.3.259","http://dx.doi.org/10.1001/archpsyc.55.3.259")</f>
        <v>http://dx.doi.org/10.1001/archpsyc.55.3.259</v>
      </c>
      <c r="G3862" s="3"/>
      <c r="H3862" s="3"/>
      <c r="I3862" s="3"/>
      <c r="J3862" s="3"/>
      <c r="K3862" s="3"/>
      <c r="L3862" s="3"/>
      <c r="M3862" s="3"/>
      <c r="N3862" s="3"/>
      <c r="O3862" s="3"/>
      <c r="P3862" s="3"/>
      <c r="Q3862" s="3"/>
      <c r="R3862" s="3"/>
    </row>
    <row r="3863" ht="15.75" customHeight="1">
      <c r="A3863" s="6" t="s">
        <v>17769</v>
      </c>
      <c r="B3863" s="6" t="s">
        <v>17770</v>
      </c>
      <c r="C3863" s="6"/>
      <c r="D3863" s="6"/>
      <c r="E3863" s="6" t="s">
        <v>17771</v>
      </c>
      <c r="F3863" s="7" t="s">
        <v>17772</v>
      </c>
      <c r="G3863" s="8" t="s">
        <v>108</v>
      </c>
      <c r="H3863" s="6" t="s">
        <v>27</v>
      </c>
      <c r="I3863" s="6" t="s">
        <v>17773</v>
      </c>
      <c r="J3863" s="6" t="s">
        <v>3061</v>
      </c>
      <c r="K3863" s="8">
        <v>2010.0</v>
      </c>
      <c r="L3863" s="7" t="s">
        <v>30</v>
      </c>
      <c r="M3863" s="3"/>
      <c r="N3863" s="3"/>
      <c r="O3863" s="3"/>
      <c r="P3863" s="3"/>
      <c r="Q3863" s="3"/>
      <c r="R3863" s="3"/>
    </row>
    <row r="3864" ht="15.75" customHeight="1">
      <c r="A3864" s="6" t="s">
        <v>17774</v>
      </c>
      <c r="B3864" s="6" t="s">
        <v>17775</v>
      </c>
      <c r="C3864" s="6"/>
      <c r="D3864" s="6"/>
      <c r="E3864" s="6" t="s">
        <v>17776</v>
      </c>
      <c r="F3864" s="7" t="s">
        <v>17777</v>
      </c>
      <c r="G3864" s="8" t="s">
        <v>108</v>
      </c>
      <c r="H3864" s="6" t="s">
        <v>27</v>
      </c>
      <c r="I3864" s="6" t="s">
        <v>17778</v>
      </c>
      <c r="J3864" s="6" t="s">
        <v>29</v>
      </c>
      <c r="K3864" s="8">
        <v>2016.0</v>
      </c>
      <c r="L3864" s="7" t="s">
        <v>30</v>
      </c>
      <c r="M3864" s="3"/>
      <c r="N3864" s="6"/>
      <c r="O3864" s="6"/>
      <c r="P3864" s="6"/>
      <c r="Q3864" s="6"/>
      <c r="R3864" s="6"/>
    </row>
    <row r="3865" ht="15.75" customHeight="1">
      <c r="A3865" s="6" t="s">
        <v>17779</v>
      </c>
      <c r="B3865" s="6" t="s">
        <v>17780</v>
      </c>
      <c r="C3865" s="6"/>
      <c r="D3865" s="6"/>
      <c r="E3865" s="6" t="s">
        <v>17781</v>
      </c>
      <c r="F3865" s="7" t="s">
        <v>17782</v>
      </c>
      <c r="G3865" s="8" t="s">
        <v>108</v>
      </c>
      <c r="H3865" s="6" t="s">
        <v>27</v>
      </c>
      <c r="I3865" s="6" t="s">
        <v>17783</v>
      </c>
      <c r="J3865" s="6" t="s">
        <v>341</v>
      </c>
      <c r="K3865" s="8">
        <v>2004.0</v>
      </c>
      <c r="L3865" s="7" t="s">
        <v>30</v>
      </c>
      <c r="M3865" s="6"/>
      <c r="N3865" s="3"/>
      <c r="O3865" s="3"/>
      <c r="P3865" s="3"/>
      <c r="Q3865" s="3"/>
      <c r="R3865" s="3"/>
    </row>
    <row r="3866" ht="15.75" customHeight="1">
      <c r="A3866" s="4" t="s">
        <v>17784</v>
      </c>
      <c r="B3866" s="4" t="s">
        <v>17785</v>
      </c>
      <c r="C3866" s="3"/>
      <c r="D3866" s="3"/>
      <c r="E3866" s="4" t="s">
        <v>17786</v>
      </c>
      <c r="F3866" s="9" t="s">
        <v>17787</v>
      </c>
      <c r="G3866" s="4" t="s">
        <v>41</v>
      </c>
      <c r="H3866" s="4" t="s">
        <v>261</v>
      </c>
      <c r="I3866" s="4" t="s">
        <v>387</v>
      </c>
      <c r="J3866" s="4" t="s">
        <v>149</v>
      </c>
      <c r="K3866" s="10">
        <v>2005.0</v>
      </c>
      <c r="L3866" s="3"/>
      <c r="M3866" s="4" t="s">
        <v>263</v>
      </c>
      <c r="N3866" s="3"/>
      <c r="O3866" s="3"/>
      <c r="P3866" s="4" t="s">
        <v>8</v>
      </c>
      <c r="Q3866" s="18" t="s">
        <v>264</v>
      </c>
      <c r="R3866" s="3"/>
    </row>
    <row r="3867" ht="15.75" customHeight="1">
      <c r="A3867" s="4" t="s">
        <v>17788</v>
      </c>
      <c r="B3867" s="4" t="s">
        <v>17789</v>
      </c>
      <c r="C3867" s="3"/>
      <c r="D3867" s="3"/>
      <c r="E3867" s="4" t="s">
        <v>17790</v>
      </c>
      <c r="F3867" s="9" t="s">
        <v>17791</v>
      </c>
      <c r="G3867" s="4" t="s">
        <v>260</v>
      </c>
      <c r="H3867" s="4" t="s">
        <v>261</v>
      </c>
      <c r="I3867" s="4" t="s">
        <v>262</v>
      </c>
      <c r="J3867" s="4" t="s">
        <v>149</v>
      </c>
      <c r="K3867" s="10">
        <v>2007.0</v>
      </c>
      <c r="L3867" s="3"/>
      <c r="M3867" s="4" t="s">
        <v>263</v>
      </c>
      <c r="N3867" s="3"/>
      <c r="O3867" s="3"/>
      <c r="P3867" s="4" t="s">
        <v>8</v>
      </c>
      <c r="Q3867" s="4" t="s">
        <v>264</v>
      </c>
      <c r="R3867" s="3"/>
    </row>
    <row r="3868" ht="15.75" customHeight="1">
      <c r="A3868" s="6" t="s">
        <v>17792</v>
      </c>
      <c r="B3868" s="6" t="s">
        <v>17793</v>
      </c>
      <c r="C3868" s="6"/>
      <c r="D3868" s="6"/>
      <c r="E3868" s="6" t="s">
        <v>17794</v>
      </c>
      <c r="F3868" s="7" t="s">
        <v>17795</v>
      </c>
      <c r="G3868" s="8" t="s">
        <v>48</v>
      </c>
      <c r="H3868" s="6" t="s">
        <v>27</v>
      </c>
      <c r="I3868" s="6" t="s">
        <v>17796</v>
      </c>
      <c r="J3868" s="6"/>
      <c r="K3868" s="8">
        <v>2010.0</v>
      </c>
      <c r="L3868" s="7" t="s">
        <v>30</v>
      </c>
      <c r="M3868" s="6"/>
      <c r="N3868" s="6"/>
      <c r="O3868" s="6"/>
      <c r="P3868" s="6"/>
      <c r="Q3868" s="6"/>
      <c r="R3868" s="6"/>
    </row>
    <row r="3869" ht="15.75" customHeight="1">
      <c r="A3869" s="6" t="s">
        <v>16158</v>
      </c>
      <c r="B3869" s="6" t="s">
        <v>17797</v>
      </c>
      <c r="C3869" s="6"/>
      <c r="D3869" s="6"/>
      <c r="E3869" s="6" t="s">
        <v>17798</v>
      </c>
      <c r="F3869" s="7" t="s">
        <v>17799</v>
      </c>
      <c r="G3869" s="8" t="s">
        <v>108</v>
      </c>
      <c r="H3869" s="6" t="s">
        <v>27</v>
      </c>
      <c r="I3869" s="6" t="s">
        <v>17800</v>
      </c>
      <c r="J3869" s="6"/>
      <c r="K3869" s="8">
        <v>2012.0</v>
      </c>
      <c r="L3869" s="7" t="s">
        <v>30</v>
      </c>
      <c r="M3869" s="3"/>
      <c r="N3869" s="3"/>
      <c r="O3869" s="3"/>
      <c r="P3869" s="3"/>
      <c r="Q3869" s="3"/>
      <c r="R3869" s="6"/>
    </row>
    <row r="3870" ht="15.75" customHeight="1">
      <c r="A3870" s="6" t="s">
        <v>17801</v>
      </c>
      <c r="B3870" s="6" t="s">
        <v>17802</v>
      </c>
      <c r="C3870" s="6"/>
      <c r="D3870" s="6"/>
      <c r="E3870" s="6" t="s">
        <v>17803</v>
      </c>
      <c r="F3870" s="7" t="s">
        <v>17804</v>
      </c>
      <c r="G3870" s="8" t="s">
        <v>108</v>
      </c>
      <c r="H3870" s="6" t="s">
        <v>27</v>
      </c>
      <c r="I3870" s="6" t="s">
        <v>17805</v>
      </c>
      <c r="J3870" s="6" t="s">
        <v>29</v>
      </c>
      <c r="K3870" s="8">
        <v>2010.0</v>
      </c>
      <c r="L3870" s="7" t="s">
        <v>30</v>
      </c>
      <c r="M3870" s="3"/>
      <c r="N3870" s="3"/>
      <c r="O3870" s="3"/>
      <c r="P3870" s="3"/>
      <c r="Q3870" s="3"/>
      <c r="R3870" s="3"/>
    </row>
    <row r="3871" ht="15.75" customHeight="1">
      <c r="A3871" s="6" t="s">
        <v>17806</v>
      </c>
      <c r="B3871" s="6" t="s">
        <v>17807</v>
      </c>
      <c r="C3871" s="6"/>
      <c r="D3871" s="6"/>
      <c r="E3871" s="6" t="s">
        <v>17808</v>
      </c>
      <c r="F3871" s="7" t="s">
        <v>17809</v>
      </c>
      <c r="G3871" s="8" t="s">
        <v>108</v>
      </c>
      <c r="H3871" s="6" t="s">
        <v>27</v>
      </c>
      <c r="I3871" s="6" t="s">
        <v>17810</v>
      </c>
      <c r="J3871" s="3"/>
      <c r="K3871" s="8">
        <v>2015.0</v>
      </c>
      <c r="L3871" s="7" t="s">
        <v>30</v>
      </c>
      <c r="M3871" s="6"/>
      <c r="N3871" s="6"/>
      <c r="O3871" s="3"/>
      <c r="P3871" s="3"/>
      <c r="Q3871" s="3"/>
      <c r="R3871" s="3"/>
    </row>
    <row r="3872" ht="15.75" customHeight="1">
      <c r="A3872" s="6" t="s">
        <v>17811</v>
      </c>
      <c r="B3872" s="6" t="s">
        <v>17812</v>
      </c>
      <c r="C3872" s="6"/>
      <c r="D3872" s="6"/>
      <c r="E3872" s="6" t="s">
        <v>17813</v>
      </c>
      <c r="F3872" s="7" t="s">
        <v>17814</v>
      </c>
      <c r="G3872" s="8" t="s">
        <v>48</v>
      </c>
      <c r="H3872" s="6" t="s">
        <v>27</v>
      </c>
      <c r="I3872" s="6" t="s">
        <v>17815</v>
      </c>
      <c r="J3872" s="6"/>
      <c r="K3872" s="8">
        <v>2013.0</v>
      </c>
      <c r="L3872" s="7" t="s">
        <v>30</v>
      </c>
      <c r="M3872" s="6"/>
      <c r="N3872" s="6"/>
      <c r="O3872" s="6"/>
      <c r="P3872" s="6"/>
      <c r="Q3872" s="6"/>
      <c r="R3872" s="6"/>
    </row>
    <row r="3873" ht="15.75" customHeight="1">
      <c r="A3873" s="6" t="s">
        <v>17816</v>
      </c>
      <c r="B3873" s="6" t="s">
        <v>17817</v>
      </c>
      <c r="C3873" s="6"/>
      <c r="D3873" s="6"/>
      <c r="E3873" s="6" t="s">
        <v>17818</v>
      </c>
      <c r="F3873" s="7" t="s">
        <v>17819</v>
      </c>
      <c r="G3873" s="8" t="s">
        <v>48</v>
      </c>
      <c r="H3873" s="6" t="s">
        <v>27</v>
      </c>
      <c r="I3873" s="6" t="s">
        <v>17820</v>
      </c>
      <c r="J3873" s="6"/>
      <c r="K3873" s="8">
        <v>2011.0</v>
      </c>
      <c r="L3873" s="7" t="s">
        <v>30</v>
      </c>
      <c r="M3873" s="6"/>
      <c r="N3873" s="6"/>
      <c r="O3873" s="6"/>
      <c r="P3873" s="6"/>
      <c r="Q3873" s="6"/>
      <c r="R3873" s="6"/>
    </row>
    <row r="3874" ht="15.75" customHeight="1">
      <c r="A3874" s="6" t="s">
        <v>17821</v>
      </c>
      <c r="B3874" s="6" t="s">
        <v>17822</v>
      </c>
      <c r="C3874" s="6"/>
      <c r="D3874" s="6"/>
      <c r="E3874" s="6" t="s">
        <v>17823</v>
      </c>
      <c r="F3874" s="7" t="s">
        <v>17824</v>
      </c>
      <c r="G3874" s="8" t="s">
        <v>108</v>
      </c>
      <c r="H3874" s="6" t="s">
        <v>27</v>
      </c>
      <c r="I3874" s="6" t="s">
        <v>17825</v>
      </c>
      <c r="J3874" s="6" t="s">
        <v>29</v>
      </c>
      <c r="K3874" s="8">
        <v>2020.0</v>
      </c>
      <c r="L3874" s="7" t="s">
        <v>30</v>
      </c>
      <c r="M3874" s="6"/>
      <c r="N3874" s="6"/>
      <c r="O3874" s="3"/>
      <c r="P3874" s="3"/>
      <c r="Q3874" s="6"/>
      <c r="R3874" s="3"/>
    </row>
    <row r="3875" ht="15.75" customHeight="1">
      <c r="A3875" s="4" t="s">
        <v>17826</v>
      </c>
      <c r="B3875" s="4" t="s">
        <v>17827</v>
      </c>
      <c r="C3875" s="3" t="s">
        <v>425</v>
      </c>
      <c r="D3875" s="4" t="s">
        <v>17828</v>
      </c>
      <c r="E3875" s="4" t="s">
        <v>17829</v>
      </c>
      <c r="F3875" s="3" t="s">
        <v>425</v>
      </c>
      <c r="G3875" s="3"/>
      <c r="H3875" s="3"/>
      <c r="I3875" s="3"/>
      <c r="J3875" s="3"/>
      <c r="K3875" s="3"/>
      <c r="L3875" s="3"/>
      <c r="M3875" s="3"/>
      <c r="N3875" s="3"/>
      <c r="O3875" s="3"/>
      <c r="P3875" s="3"/>
      <c r="Q3875" s="3"/>
      <c r="R3875" s="3"/>
    </row>
    <row r="3876" ht="15.75" customHeight="1">
      <c r="A3876" s="6" t="s">
        <v>17830</v>
      </c>
      <c r="B3876" s="6" t="s">
        <v>17831</v>
      </c>
      <c r="C3876" s="6"/>
      <c r="D3876" s="6"/>
      <c r="E3876" s="6" t="s">
        <v>17832</v>
      </c>
      <c r="F3876" s="7" t="s">
        <v>1439</v>
      </c>
      <c r="G3876" s="8" t="s">
        <v>108</v>
      </c>
      <c r="H3876" s="6" t="s">
        <v>27</v>
      </c>
      <c r="I3876" s="6" t="s">
        <v>17833</v>
      </c>
      <c r="J3876" s="6" t="s">
        <v>149</v>
      </c>
      <c r="K3876" s="8">
        <v>2020.0</v>
      </c>
      <c r="L3876" s="7" t="s">
        <v>30</v>
      </c>
      <c r="M3876" s="6"/>
      <c r="N3876" s="6"/>
      <c r="O3876" s="6"/>
      <c r="P3876" s="3"/>
      <c r="Q3876" s="3"/>
      <c r="R3876" s="3"/>
    </row>
    <row r="3877" ht="15.75" customHeight="1">
      <c r="A3877" s="6" t="s">
        <v>17834</v>
      </c>
      <c r="B3877" s="6" t="s">
        <v>17835</v>
      </c>
      <c r="C3877" s="6"/>
      <c r="D3877" s="6"/>
      <c r="E3877" s="6" t="s">
        <v>17836</v>
      </c>
      <c r="F3877" s="3"/>
      <c r="G3877" s="8" t="s">
        <v>108</v>
      </c>
      <c r="H3877" s="6" t="s">
        <v>27</v>
      </c>
      <c r="I3877" s="6" t="s">
        <v>17837</v>
      </c>
      <c r="J3877" s="6" t="s">
        <v>560</v>
      </c>
      <c r="K3877" s="8">
        <v>2021.0</v>
      </c>
      <c r="L3877" s="23" t="s">
        <v>30</v>
      </c>
      <c r="M3877" s="6"/>
      <c r="N3877" s="3"/>
      <c r="O3877" s="6"/>
      <c r="P3877" s="6"/>
      <c r="Q3877" s="6"/>
      <c r="R3877" s="6"/>
    </row>
    <row r="3878" ht="15.75" customHeight="1">
      <c r="A3878" s="6" t="s">
        <v>17838</v>
      </c>
      <c r="B3878" s="6" t="s">
        <v>17839</v>
      </c>
      <c r="C3878" s="6"/>
      <c r="D3878" s="6"/>
      <c r="E3878" s="6" t="s">
        <v>17840</v>
      </c>
      <c r="F3878" s="7" t="s">
        <v>17841</v>
      </c>
      <c r="G3878" s="8" t="s">
        <v>108</v>
      </c>
      <c r="H3878" s="6" t="s">
        <v>27</v>
      </c>
      <c r="I3878" s="6" t="s">
        <v>17842</v>
      </c>
      <c r="J3878" s="6" t="s">
        <v>1466</v>
      </c>
      <c r="K3878" s="8">
        <v>2021.0</v>
      </c>
      <c r="L3878" s="7" t="s">
        <v>30</v>
      </c>
      <c r="M3878" s="6"/>
      <c r="N3878" s="6"/>
      <c r="O3878" s="6"/>
      <c r="P3878" s="6"/>
      <c r="Q3878" s="3"/>
      <c r="R3878" s="3"/>
    </row>
    <row r="3879" ht="15.75" customHeight="1">
      <c r="A3879" s="6" t="s">
        <v>17843</v>
      </c>
      <c r="B3879" s="6" t="s">
        <v>17844</v>
      </c>
      <c r="C3879" s="6"/>
      <c r="D3879" s="6"/>
      <c r="E3879" s="6" t="s">
        <v>17845</v>
      </c>
      <c r="F3879" s="7" t="s">
        <v>17846</v>
      </c>
      <c r="G3879" s="8" t="s">
        <v>108</v>
      </c>
      <c r="H3879" s="6" t="s">
        <v>27</v>
      </c>
      <c r="I3879" s="6" t="s">
        <v>17847</v>
      </c>
      <c r="J3879" s="6" t="s">
        <v>545</v>
      </c>
      <c r="K3879" s="8">
        <v>2017.0</v>
      </c>
      <c r="L3879" s="7" t="s">
        <v>30</v>
      </c>
      <c r="M3879" s="3"/>
      <c r="N3879" s="3"/>
      <c r="O3879" s="6"/>
      <c r="P3879" s="6"/>
      <c r="Q3879" s="6"/>
      <c r="R3879" s="6"/>
    </row>
    <row r="3880" ht="15.75" customHeight="1">
      <c r="A3880" s="6" t="s">
        <v>17848</v>
      </c>
      <c r="B3880" s="6" t="s">
        <v>17849</v>
      </c>
      <c r="C3880" s="6"/>
      <c r="D3880" s="6"/>
      <c r="E3880" s="6" t="s">
        <v>17850</v>
      </c>
      <c r="F3880" s="7" t="s">
        <v>17851</v>
      </c>
      <c r="G3880" s="8" t="s">
        <v>214</v>
      </c>
      <c r="H3880" s="6" t="s">
        <v>27</v>
      </c>
      <c r="I3880" s="6" t="s">
        <v>17852</v>
      </c>
      <c r="J3880" s="3"/>
      <c r="K3880" s="8">
        <v>2009.0</v>
      </c>
      <c r="L3880" s="7" t="s">
        <v>30</v>
      </c>
      <c r="M3880" s="3"/>
      <c r="N3880" s="3"/>
      <c r="O3880" s="3"/>
      <c r="P3880" s="3"/>
      <c r="Q3880" s="3"/>
      <c r="R3880" s="3"/>
    </row>
    <row r="3881" ht="15.75" customHeight="1">
      <c r="A3881" s="4" t="s">
        <v>17853</v>
      </c>
      <c r="B3881" s="4" t="s">
        <v>17854</v>
      </c>
      <c r="C3881" s="3"/>
      <c r="D3881" s="3"/>
      <c r="E3881" s="4" t="s">
        <v>17855</v>
      </c>
      <c r="F3881" s="9" t="s">
        <v>17856</v>
      </c>
      <c r="G3881" s="4" t="s">
        <v>41</v>
      </c>
      <c r="H3881" s="4" t="s">
        <v>261</v>
      </c>
      <c r="I3881" s="4" t="s">
        <v>5291</v>
      </c>
      <c r="J3881" s="4" t="s">
        <v>149</v>
      </c>
      <c r="K3881" s="10">
        <v>2017.0</v>
      </c>
      <c r="L3881" s="3"/>
      <c r="M3881" s="4" t="s">
        <v>263</v>
      </c>
      <c r="N3881" s="3"/>
      <c r="O3881" s="3"/>
      <c r="P3881" s="4" t="s">
        <v>8</v>
      </c>
      <c r="Q3881" s="18" t="s">
        <v>264</v>
      </c>
      <c r="R3881" s="3"/>
    </row>
    <row r="3882" ht="15.75" customHeight="1">
      <c r="A3882" s="6" t="s">
        <v>17857</v>
      </c>
      <c r="B3882" s="6" t="s">
        <v>17858</v>
      </c>
      <c r="C3882" s="6"/>
      <c r="D3882" s="6"/>
      <c r="E3882" s="6" t="s">
        <v>17859</v>
      </c>
      <c r="F3882" s="3"/>
      <c r="G3882" s="8" t="s">
        <v>108</v>
      </c>
      <c r="H3882" s="6" t="s">
        <v>27</v>
      </c>
      <c r="I3882" s="6" t="s">
        <v>17860</v>
      </c>
      <c r="J3882" s="6"/>
      <c r="K3882" s="8">
        <v>2011.0</v>
      </c>
      <c r="L3882" s="7" t="s">
        <v>30</v>
      </c>
      <c r="M3882" s="3"/>
      <c r="N3882" s="3"/>
      <c r="O3882" s="3"/>
      <c r="P3882" s="3"/>
      <c r="Q3882" s="3"/>
      <c r="R3882" s="3"/>
    </row>
    <row r="3883" ht="15.75" customHeight="1">
      <c r="A3883" s="4" t="s">
        <v>17861</v>
      </c>
      <c r="B3883" s="4" t="s">
        <v>17862</v>
      </c>
      <c r="C3883" s="3"/>
      <c r="D3883" s="3"/>
      <c r="E3883" s="4" t="s">
        <v>17863</v>
      </c>
      <c r="F3883" s="9" t="s">
        <v>17864</v>
      </c>
      <c r="G3883" s="4" t="s">
        <v>260</v>
      </c>
      <c r="H3883" s="4" t="s">
        <v>261</v>
      </c>
      <c r="I3883" s="4" t="s">
        <v>776</v>
      </c>
      <c r="J3883" s="4" t="s">
        <v>341</v>
      </c>
      <c r="K3883" s="10">
        <v>2000.0</v>
      </c>
      <c r="L3883" s="3"/>
      <c r="M3883" s="4" t="s">
        <v>263</v>
      </c>
      <c r="N3883" s="3"/>
      <c r="O3883" s="3"/>
      <c r="P3883" s="4" t="s">
        <v>8</v>
      </c>
      <c r="Q3883" s="4" t="s">
        <v>611</v>
      </c>
      <c r="R3883" s="3"/>
    </row>
    <row r="3884" ht="15.75" customHeight="1">
      <c r="A3884" s="4" t="s">
        <v>17865</v>
      </c>
      <c r="B3884" s="4" t="s">
        <v>17866</v>
      </c>
      <c r="C3884" s="3"/>
      <c r="D3884" s="3"/>
      <c r="E3884" s="4" t="s">
        <v>17867</v>
      </c>
      <c r="F3884" s="9" t="s">
        <v>17868</v>
      </c>
      <c r="G3884" s="4" t="s">
        <v>260</v>
      </c>
      <c r="H3884" s="4" t="s">
        <v>261</v>
      </c>
      <c r="I3884" s="4" t="s">
        <v>1324</v>
      </c>
      <c r="J3884" s="4" t="s">
        <v>149</v>
      </c>
      <c r="K3884" s="10">
        <v>2015.0</v>
      </c>
      <c r="L3884" s="3"/>
      <c r="M3884" s="4" t="s">
        <v>263</v>
      </c>
      <c r="N3884" s="3"/>
      <c r="O3884" s="3"/>
      <c r="P3884" s="4" t="s">
        <v>8</v>
      </c>
      <c r="Q3884" s="4" t="s">
        <v>264</v>
      </c>
      <c r="R3884" s="3"/>
    </row>
    <row r="3885" ht="15.75" customHeight="1">
      <c r="A3885" s="4" t="s">
        <v>17869</v>
      </c>
      <c r="B3885" s="4" t="s">
        <v>17870</v>
      </c>
      <c r="C3885" s="3"/>
      <c r="D3885" s="3"/>
      <c r="E3885" s="4" t="s">
        <v>17871</v>
      </c>
      <c r="F3885" s="9" t="s">
        <v>17872</v>
      </c>
      <c r="G3885" s="4" t="s">
        <v>41</v>
      </c>
      <c r="H3885" s="4" t="s">
        <v>261</v>
      </c>
      <c r="I3885" s="4" t="s">
        <v>4991</v>
      </c>
      <c r="J3885" s="4" t="s">
        <v>149</v>
      </c>
      <c r="K3885" s="10">
        <v>2013.0</v>
      </c>
      <c r="L3885" s="3"/>
      <c r="M3885" s="4" t="s">
        <v>263</v>
      </c>
      <c r="N3885" s="3"/>
      <c r="O3885" s="3"/>
      <c r="P3885" s="4" t="s">
        <v>8</v>
      </c>
      <c r="Q3885" s="18" t="s">
        <v>264</v>
      </c>
      <c r="R3885" s="3"/>
    </row>
    <row r="3886" ht="15.75" customHeight="1">
      <c r="A3886" s="4" t="s">
        <v>17873</v>
      </c>
      <c r="B3886" s="4" t="s">
        <v>17874</v>
      </c>
      <c r="C3886" s="3"/>
      <c r="D3886" s="3"/>
      <c r="E3886" s="4" t="s">
        <v>33</v>
      </c>
      <c r="F3886" s="9" t="str">
        <f>"https://doi.org/"&amp;M3886</f>
        <v>https://doi.org/10.1177/0310057X9702500403</v>
      </c>
      <c r="G3886" s="10" t="s">
        <v>34</v>
      </c>
      <c r="H3886" s="10" t="s">
        <v>35</v>
      </c>
      <c r="I3886" s="4" t="s">
        <v>17875</v>
      </c>
      <c r="J3886" s="4" t="s">
        <v>33</v>
      </c>
      <c r="K3886" s="10">
        <v>1997.0</v>
      </c>
      <c r="L3886" s="3"/>
      <c r="M3886" s="4" t="s">
        <v>17876</v>
      </c>
      <c r="N3886" s="3"/>
      <c r="O3886" s="3"/>
      <c r="P3886" s="3"/>
      <c r="Q3886" s="3"/>
      <c r="R3886" s="3"/>
    </row>
    <row r="3887" ht="15.75" customHeight="1">
      <c r="A3887" s="6" t="s">
        <v>17877</v>
      </c>
      <c r="B3887" s="6" t="s">
        <v>17878</v>
      </c>
      <c r="C3887" s="6"/>
      <c r="D3887" s="6"/>
      <c r="E3887" s="17" t="s">
        <v>17879</v>
      </c>
      <c r="F3887" s="7" t="s">
        <v>17880</v>
      </c>
      <c r="G3887" s="8" t="s">
        <v>108</v>
      </c>
      <c r="H3887" s="6" t="s">
        <v>27</v>
      </c>
      <c r="I3887" s="6" t="s">
        <v>17881</v>
      </c>
      <c r="J3887" s="6"/>
      <c r="K3887" s="8">
        <v>2011.0</v>
      </c>
      <c r="L3887" s="7" t="s">
        <v>30</v>
      </c>
      <c r="M3887" s="3"/>
      <c r="N3887" s="3"/>
      <c r="O3887" s="3"/>
      <c r="P3887" s="3"/>
      <c r="Q3887" s="3"/>
      <c r="R3887" s="3"/>
    </row>
    <row r="3888" ht="15.75" customHeight="1">
      <c r="A3888" s="6" t="s">
        <v>17882</v>
      </c>
      <c r="B3888" s="6" t="s">
        <v>17883</v>
      </c>
      <c r="C3888" s="6"/>
      <c r="D3888" s="6"/>
      <c r="E3888" s="6" t="s">
        <v>17884</v>
      </c>
      <c r="F3888" s="3"/>
      <c r="G3888" s="8" t="s">
        <v>41</v>
      </c>
      <c r="H3888" s="6" t="s">
        <v>27</v>
      </c>
      <c r="I3888" s="6" t="s">
        <v>17885</v>
      </c>
      <c r="J3888" s="6" t="s">
        <v>7845</v>
      </c>
      <c r="K3888" s="8">
        <v>2011.0</v>
      </c>
      <c r="L3888" s="7" t="s">
        <v>30</v>
      </c>
      <c r="M3888" s="6"/>
      <c r="N3888" s="3"/>
      <c r="O3888" s="3"/>
      <c r="P3888" s="3"/>
      <c r="Q3888" s="3"/>
      <c r="R3888" s="6"/>
    </row>
    <row r="3889" ht="15.75" customHeight="1">
      <c r="A3889" s="4" t="s">
        <v>17886</v>
      </c>
      <c r="B3889" s="4" t="s">
        <v>17887</v>
      </c>
      <c r="C3889" s="3"/>
      <c r="D3889" s="3"/>
      <c r="E3889" s="4" t="s">
        <v>17888</v>
      </c>
      <c r="F3889" s="9" t="s">
        <v>17889</v>
      </c>
      <c r="G3889" s="4" t="s">
        <v>41</v>
      </c>
      <c r="H3889" s="4" t="s">
        <v>261</v>
      </c>
      <c r="I3889" s="4" t="s">
        <v>262</v>
      </c>
      <c r="J3889" s="4" t="s">
        <v>149</v>
      </c>
      <c r="K3889" s="10">
        <v>2001.0</v>
      </c>
      <c r="L3889" s="3"/>
      <c r="M3889" s="4" t="s">
        <v>263</v>
      </c>
      <c r="N3889" s="3"/>
      <c r="O3889" s="3"/>
      <c r="P3889" s="4" t="s">
        <v>8</v>
      </c>
      <c r="Q3889" s="18" t="s">
        <v>264</v>
      </c>
      <c r="R3889" s="3"/>
    </row>
    <row r="3890" ht="15.75" customHeight="1">
      <c r="A3890" s="6" t="s">
        <v>17890</v>
      </c>
      <c r="B3890" s="6" t="s">
        <v>17891</v>
      </c>
      <c r="C3890" s="6"/>
      <c r="D3890" s="6"/>
      <c r="E3890" s="6" t="s">
        <v>17892</v>
      </c>
      <c r="F3890" s="7" t="s">
        <v>17893</v>
      </c>
      <c r="G3890" s="8" t="s">
        <v>48</v>
      </c>
      <c r="H3890" s="6" t="s">
        <v>27</v>
      </c>
      <c r="I3890" s="6" t="s">
        <v>17894</v>
      </c>
      <c r="J3890" s="6" t="s">
        <v>341</v>
      </c>
      <c r="K3890" s="8">
        <v>2021.0</v>
      </c>
      <c r="L3890" s="7" t="s">
        <v>30</v>
      </c>
      <c r="M3890" s="6"/>
      <c r="N3890" s="6"/>
      <c r="O3890" s="6"/>
      <c r="P3890" s="6"/>
      <c r="Q3890" s="6"/>
      <c r="R3890" s="6"/>
    </row>
    <row r="3891" ht="15.75" customHeight="1">
      <c r="A3891" s="6" t="s">
        <v>17895</v>
      </c>
      <c r="B3891" s="6" t="s">
        <v>17896</v>
      </c>
      <c r="C3891" s="6"/>
      <c r="D3891" s="6"/>
      <c r="E3891" s="6" t="s">
        <v>17897</v>
      </c>
      <c r="F3891" s="7" t="s">
        <v>17898</v>
      </c>
      <c r="G3891" s="8" t="s">
        <v>48</v>
      </c>
      <c r="H3891" s="6" t="s">
        <v>27</v>
      </c>
      <c r="I3891" s="6" t="s">
        <v>17899</v>
      </c>
      <c r="J3891" s="6"/>
      <c r="K3891" s="8">
        <v>2012.0</v>
      </c>
      <c r="L3891" s="7" t="s">
        <v>30</v>
      </c>
      <c r="M3891" s="6"/>
      <c r="N3891" s="6"/>
      <c r="O3891" s="6"/>
      <c r="P3891" s="6"/>
      <c r="Q3891" s="6"/>
      <c r="R3891" s="6"/>
    </row>
    <row r="3892" ht="15.75" customHeight="1">
      <c r="A3892" s="6" t="s">
        <v>17900</v>
      </c>
      <c r="B3892" s="6" t="s">
        <v>17901</v>
      </c>
      <c r="C3892" s="6"/>
      <c r="D3892" s="6"/>
      <c r="E3892" s="6" t="s">
        <v>17902</v>
      </c>
      <c r="F3892" s="7" t="s">
        <v>17903</v>
      </c>
      <c r="G3892" s="8" t="s">
        <v>108</v>
      </c>
      <c r="H3892" s="6" t="s">
        <v>27</v>
      </c>
      <c r="I3892" s="6" t="s">
        <v>17904</v>
      </c>
      <c r="J3892" s="6" t="s">
        <v>29</v>
      </c>
      <c r="K3892" s="8">
        <v>2002.0</v>
      </c>
      <c r="L3892" s="7" t="s">
        <v>30</v>
      </c>
      <c r="M3892" s="3"/>
      <c r="N3892" s="3"/>
      <c r="O3892" s="3"/>
      <c r="P3892" s="3"/>
      <c r="Q3892" s="3"/>
      <c r="R3892" s="3"/>
    </row>
    <row r="3893" ht="15.75" customHeight="1">
      <c r="A3893" s="6" t="s">
        <v>17905</v>
      </c>
      <c r="B3893" s="6" t="s">
        <v>17906</v>
      </c>
      <c r="C3893" s="6"/>
      <c r="D3893" s="6"/>
      <c r="E3893" s="6" t="s">
        <v>17907</v>
      </c>
      <c r="F3893" s="7" t="s">
        <v>932</v>
      </c>
      <c r="G3893" s="8" t="s">
        <v>108</v>
      </c>
      <c r="H3893" s="6" t="s">
        <v>27</v>
      </c>
      <c r="I3893" s="6" t="s">
        <v>17908</v>
      </c>
      <c r="J3893" s="6" t="s">
        <v>149</v>
      </c>
      <c r="K3893" s="8">
        <v>2018.0</v>
      </c>
      <c r="L3893" s="7" t="s">
        <v>30</v>
      </c>
      <c r="M3893" s="3"/>
      <c r="N3893" s="3"/>
      <c r="O3893" s="3"/>
      <c r="P3893" s="3"/>
      <c r="Q3893" s="3"/>
      <c r="R3893" s="3"/>
    </row>
    <row r="3894" ht="15.75" customHeight="1">
      <c r="A3894" s="4" t="s">
        <v>17909</v>
      </c>
      <c r="B3894" s="4" t="s">
        <v>17910</v>
      </c>
      <c r="C3894" s="3"/>
      <c r="D3894" s="3"/>
      <c r="E3894" s="4" t="s">
        <v>33</v>
      </c>
      <c r="F3894" s="9" t="str">
        <f>"https://doi.org/"&amp;M3894</f>
        <v>https://doi.org/10.1017/S0033291715001646</v>
      </c>
      <c r="G3894" s="10" t="s">
        <v>58</v>
      </c>
      <c r="H3894" s="10" t="s">
        <v>35</v>
      </c>
      <c r="I3894" s="4" t="s">
        <v>17911</v>
      </c>
      <c r="J3894" s="10" t="s">
        <v>33</v>
      </c>
      <c r="K3894" s="10">
        <v>2016.0</v>
      </c>
      <c r="L3894" s="10" t="s">
        <v>33</v>
      </c>
      <c r="M3894" s="4" t="s">
        <v>17912</v>
      </c>
      <c r="N3894" s="3"/>
      <c r="O3894" s="3"/>
      <c r="P3894" s="3"/>
      <c r="Q3894" s="3"/>
      <c r="R3894" s="3"/>
    </row>
    <row r="3895" ht="15.75" customHeight="1">
      <c r="A3895" s="4" t="s">
        <v>17913</v>
      </c>
      <c r="B3895" s="4" t="s">
        <v>17914</v>
      </c>
      <c r="C3895" s="4" t="s">
        <v>17915</v>
      </c>
      <c r="D3895" s="4" t="s">
        <v>17916</v>
      </c>
      <c r="E3895" s="4" t="s">
        <v>17917</v>
      </c>
      <c r="F3895" s="5" t="str">
        <f>HYPERLINK("http://dx.doi.org/10.1093/oxfordjournals.schbul.a033464","http://dx.doi.org/10.1093/oxfordjournals.schbul.a033464")</f>
        <v>http://dx.doi.org/10.1093/oxfordjournals.schbul.a033464</v>
      </c>
      <c r="G3895" s="3"/>
      <c r="H3895" s="3"/>
      <c r="I3895" s="3"/>
      <c r="J3895" s="3"/>
      <c r="K3895" s="3"/>
      <c r="L3895" s="3"/>
      <c r="M3895" s="3"/>
      <c r="N3895" s="3"/>
      <c r="O3895" s="3"/>
      <c r="P3895" s="3"/>
      <c r="Q3895" s="3"/>
      <c r="R3895" s="3"/>
    </row>
    <row r="3896" ht="15.75" customHeight="1">
      <c r="A3896" s="4" t="s">
        <v>17918</v>
      </c>
      <c r="B3896" s="4" t="s">
        <v>17919</v>
      </c>
      <c r="C3896" s="3"/>
      <c r="D3896" s="3"/>
      <c r="E3896" s="4" t="s">
        <v>17920</v>
      </c>
      <c r="F3896" s="3"/>
      <c r="G3896" s="4" t="s">
        <v>41</v>
      </c>
      <c r="H3896" s="4" t="s">
        <v>261</v>
      </c>
      <c r="I3896" s="3"/>
      <c r="J3896" s="4" t="s">
        <v>295</v>
      </c>
      <c r="K3896" s="10">
        <v>2021.0</v>
      </c>
      <c r="L3896" s="3"/>
      <c r="M3896" s="4" t="s">
        <v>586</v>
      </c>
      <c r="N3896" s="3"/>
      <c r="O3896" s="3"/>
      <c r="P3896" s="4" t="s">
        <v>587</v>
      </c>
      <c r="Q3896" s="18" t="s">
        <v>588</v>
      </c>
      <c r="R3896" s="3"/>
    </row>
    <row r="3897" ht="15.75" customHeight="1">
      <c r="A3897" s="4" t="s">
        <v>17921</v>
      </c>
      <c r="B3897" s="4" t="s">
        <v>17922</v>
      </c>
      <c r="C3897" s="3"/>
      <c r="D3897" s="3"/>
      <c r="E3897" s="4" t="s">
        <v>33</v>
      </c>
      <c r="F3897" s="9" t="str">
        <f>"https://doi.org/"&amp;M3897</f>
        <v>https://doi.org/10.3390/ph16091277</v>
      </c>
      <c r="G3897" s="10" t="s">
        <v>48</v>
      </c>
      <c r="H3897" s="10" t="s">
        <v>35</v>
      </c>
      <c r="I3897" s="4" t="s">
        <v>17923</v>
      </c>
      <c r="J3897" s="4" t="s">
        <v>33</v>
      </c>
      <c r="K3897" s="10">
        <v>2023.0</v>
      </c>
      <c r="L3897" s="3" t="s">
        <v>33</v>
      </c>
      <c r="M3897" s="4" t="s">
        <v>17924</v>
      </c>
      <c r="N3897" s="3"/>
      <c r="O3897" s="3"/>
      <c r="P3897" s="3"/>
      <c r="Q3897" s="3"/>
      <c r="R3897" s="3"/>
    </row>
    <row r="3898" ht="15.75" customHeight="1">
      <c r="A3898" s="6" t="s">
        <v>17925</v>
      </c>
      <c r="B3898" s="6" t="s">
        <v>17926</v>
      </c>
      <c r="C3898" s="6"/>
      <c r="D3898" s="6"/>
      <c r="E3898" s="6" t="s">
        <v>17927</v>
      </c>
      <c r="F3898" s="7" t="s">
        <v>17928</v>
      </c>
      <c r="G3898" s="8" t="s">
        <v>108</v>
      </c>
      <c r="H3898" s="6" t="s">
        <v>27</v>
      </c>
      <c r="I3898" s="6" t="s">
        <v>17929</v>
      </c>
      <c r="J3898" s="6" t="s">
        <v>341</v>
      </c>
      <c r="K3898" s="8">
        <v>2021.0</v>
      </c>
      <c r="L3898" s="13" t="s">
        <v>30</v>
      </c>
      <c r="M3898" s="6"/>
      <c r="N3898" s="6"/>
      <c r="O3898" s="6"/>
      <c r="P3898" s="6"/>
      <c r="Q3898" s="3"/>
      <c r="R3898" s="6"/>
    </row>
    <row r="3899" ht="15.75" customHeight="1">
      <c r="A3899" s="6" t="s">
        <v>17930</v>
      </c>
      <c r="B3899" s="6" t="s">
        <v>17931</v>
      </c>
      <c r="C3899" s="6"/>
      <c r="D3899" s="6"/>
      <c r="E3899" s="6" t="s">
        <v>17932</v>
      </c>
      <c r="F3899" s="3"/>
      <c r="G3899" s="8" t="s">
        <v>108</v>
      </c>
      <c r="H3899" s="6" t="s">
        <v>27</v>
      </c>
      <c r="I3899" s="6" t="s">
        <v>17933</v>
      </c>
      <c r="J3899" s="6"/>
      <c r="K3899" s="8">
        <v>2011.0</v>
      </c>
      <c r="L3899" s="7" t="s">
        <v>30</v>
      </c>
      <c r="M3899" s="3"/>
      <c r="N3899" s="3"/>
      <c r="O3899" s="3"/>
      <c r="P3899" s="3"/>
      <c r="Q3899" s="3"/>
      <c r="R3899" s="3"/>
    </row>
    <row r="3900" ht="15.75" customHeight="1">
      <c r="A3900" s="6" t="s">
        <v>17934</v>
      </c>
      <c r="B3900" s="6" t="s">
        <v>17935</v>
      </c>
      <c r="C3900" s="6"/>
      <c r="D3900" s="6"/>
      <c r="E3900" s="6" t="s">
        <v>17936</v>
      </c>
      <c r="F3900" s="7" t="s">
        <v>17937</v>
      </c>
      <c r="G3900" s="8" t="s">
        <v>41</v>
      </c>
      <c r="H3900" s="6" t="s">
        <v>27</v>
      </c>
      <c r="I3900" s="6" t="s">
        <v>17938</v>
      </c>
      <c r="J3900" s="6" t="s">
        <v>29</v>
      </c>
      <c r="K3900" s="8">
        <v>1994.0</v>
      </c>
      <c r="L3900" s="7" t="s">
        <v>30</v>
      </c>
      <c r="M3900" s="6"/>
      <c r="N3900" s="3"/>
      <c r="O3900" s="3"/>
      <c r="P3900" s="3"/>
      <c r="Q3900" s="3"/>
      <c r="R3900" s="6"/>
    </row>
    <row r="3901" ht="15.75" customHeight="1">
      <c r="A3901" s="4" t="s">
        <v>17939</v>
      </c>
      <c r="B3901" s="4" t="s">
        <v>17940</v>
      </c>
      <c r="C3901" s="3"/>
      <c r="D3901" s="3"/>
      <c r="E3901" s="4" t="s">
        <v>17941</v>
      </c>
      <c r="F3901" s="9" t="s">
        <v>17942</v>
      </c>
      <c r="G3901" s="4" t="s">
        <v>48</v>
      </c>
      <c r="H3901" s="4" t="s">
        <v>261</v>
      </c>
      <c r="I3901" s="4" t="s">
        <v>1882</v>
      </c>
      <c r="J3901" s="4" t="s">
        <v>149</v>
      </c>
      <c r="K3901" s="10">
        <v>2023.0</v>
      </c>
      <c r="L3901" s="3"/>
      <c r="M3901" s="4" t="s">
        <v>263</v>
      </c>
      <c r="N3901" s="3"/>
      <c r="O3901" s="3"/>
      <c r="P3901" s="4" t="s">
        <v>8</v>
      </c>
      <c r="Q3901" s="4" t="s">
        <v>264</v>
      </c>
      <c r="R3901" s="3"/>
    </row>
    <row r="3902" ht="15.75" customHeight="1">
      <c r="A3902" s="6" t="s">
        <v>17943</v>
      </c>
      <c r="B3902" s="6" t="s">
        <v>17944</v>
      </c>
      <c r="C3902" s="6"/>
      <c r="D3902" s="6"/>
      <c r="E3902" s="6" t="s">
        <v>17945</v>
      </c>
      <c r="F3902" s="7" t="s">
        <v>17946</v>
      </c>
      <c r="G3902" s="8" t="s">
        <v>108</v>
      </c>
      <c r="H3902" s="6" t="s">
        <v>27</v>
      </c>
      <c r="I3902" s="6" t="s">
        <v>17947</v>
      </c>
      <c r="J3902" s="6" t="s">
        <v>29</v>
      </c>
      <c r="K3902" s="8">
        <v>2023.0</v>
      </c>
      <c r="L3902" s="7" t="s">
        <v>30</v>
      </c>
      <c r="M3902" s="6"/>
      <c r="N3902" s="6"/>
      <c r="O3902" s="6"/>
      <c r="P3902" s="6"/>
      <c r="Q3902" s="3"/>
      <c r="R3902" s="6"/>
    </row>
    <row r="3903" ht="15.75" customHeight="1">
      <c r="A3903" s="4" t="s">
        <v>17948</v>
      </c>
      <c r="B3903" s="4" t="s">
        <v>17949</v>
      </c>
      <c r="C3903" s="4" t="s">
        <v>17950</v>
      </c>
      <c r="D3903" s="4" t="s">
        <v>17951</v>
      </c>
      <c r="E3903" s="4" t="s">
        <v>17952</v>
      </c>
      <c r="F3903" s="5" t="str">
        <f>HYPERLINK("http://dx.doi.org/10.1002/hup.1261","http://dx.doi.org/10.1002/hup.1261")</f>
        <v>http://dx.doi.org/10.1002/hup.1261</v>
      </c>
      <c r="G3903" s="3"/>
      <c r="H3903" s="3"/>
      <c r="I3903" s="3"/>
      <c r="J3903" s="3"/>
      <c r="K3903" s="3"/>
      <c r="L3903" s="3"/>
      <c r="M3903" s="3"/>
      <c r="N3903" s="3"/>
      <c r="O3903" s="3"/>
      <c r="P3903" s="3"/>
      <c r="Q3903" s="3"/>
      <c r="R3903" s="3"/>
    </row>
    <row r="3904" ht="15.75" customHeight="1">
      <c r="A3904" s="4" t="s">
        <v>17953</v>
      </c>
      <c r="B3904" s="4" t="s">
        <v>17954</v>
      </c>
      <c r="C3904" s="4" t="s">
        <v>17955</v>
      </c>
      <c r="D3904" s="4" t="s">
        <v>17956</v>
      </c>
      <c r="E3904" s="4" t="s">
        <v>17957</v>
      </c>
      <c r="F3904" s="5" t="str">
        <f>HYPERLINK("http://dx.doi.org/10.1016/j.yhbeh.2013.10.012","http://dx.doi.org/10.1016/j.yhbeh.2013.10.012")</f>
        <v>http://dx.doi.org/10.1016/j.yhbeh.2013.10.012</v>
      </c>
      <c r="G3904" s="3"/>
      <c r="H3904" s="3"/>
      <c r="I3904" s="3"/>
      <c r="J3904" s="3"/>
      <c r="K3904" s="3"/>
      <c r="L3904" s="3"/>
      <c r="M3904" s="3"/>
      <c r="N3904" s="3"/>
      <c r="O3904" s="3"/>
      <c r="P3904" s="3"/>
      <c r="Q3904" s="3"/>
      <c r="R3904" s="3"/>
    </row>
    <row r="3905" ht="15.75" customHeight="1">
      <c r="A3905" s="4" t="s">
        <v>4910</v>
      </c>
      <c r="B3905" s="4" t="s">
        <v>17958</v>
      </c>
      <c r="C3905" s="3"/>
      <c r="D3905" s="3"/>
      <c r="E3905" s="4" t="s">
        <v>17959</v>
      </c>
      <c r="F3905" s="9" t="s">
        <v>17960</v>
      </c>
      <c r="G3905" s="4" t="s">
        <v>41</v>
      </c>
      <c r="H3905" s="4" t="s">
        <v>261</v>
      </c>
      <c r="I3905" s="4" t="s">
        <v>3755</v>
      </c>
      <c r="J3905" s="4" t="s">
        <v>149</v>
      </c>
      <c r="K3905" s="10">
        <v>2008.0</v>
      </c>
      <c r="L3905" s="3"/>
      <c r="M3905" s="4" t="s">
        <v>263</v>
      </c>
      <c r="N3905" s="3"/>
      <c r="O3905" s="3"/>
      <c r="P3905" s="4" t="s">
        <v>8</v>
      </c>
      <c r="Q3905" s="18" t="s">
        <v>264</v>
      </c>
      <c r="R3905" s="3"/>
    </row>
    <row r="3906" ht="15.75" customHeight="1">
      <c r="A3906" s="6" t="s">
        <v>17961</v>
      </c>
      <c r="B3906" s="6" t="s">
        <v>17962</v>
      </c>
      <c r="C3906" s="6"/>
      <c r="D3906" s="6"/>
      <c r="E3906" s="6" t="s">
        <v>17963</v>
      </c>
      <c r="F3906" s="7" t="s">
        <v>17964</v>
      </c>
      <c r="G3906" s="8" t="s">
        <v>108</v>
      </c>
      <c r="H3906" s="6" t="s">
        <v>27</v>
      </c>
      <c r="I3906" s="6" t="s">
        <v>17965</v>
      </c>
      <c r="J3906" s="6" t="s">
        <v>149</v>
      </c>
      <c r="K3906" s="8">
        <v>2019.0</v>
      </c>
      <c r="L3906" s="7" t="s">
        <v>30</v>
      </c>
      <c r="M3906" s="6"/>
      <c r="N3906" s="6"/>
      <c r="O3906" s="3"/>
      <c r="P3906" s="6"/>
      <c r="Q3906" s="3"/>
      <c r="R3906" s="6"/>
    </row>
    <row r="3907" ht="15.75" customHeight="1">
      <c r="A3907" s="6" t="s">
        <v>17966</v>
      </c>
      <c r="B3907" s="6" t="s">
        <v>17967</v>
      </c>
      <c r="C3907" s="6"/>
      <c r="D3907" s="6"/>
      <c r="E3907" s="6" t="s">
        <v>17968</v>
      </c>
      <c r="F3907" s="7" t="s">
        <v>17969</v>
      </c>
      <c r="G3907" s="8" t="s">
        <v>48</v>
      </c>
      <c r="H3907" s="6" t="s">
        <v>27</v>
      </c>
      <c r="I3907" s="6" t="s">
        <v>17970</v>
      </c>
      <c r="J3907" s="6" t="s">
        <v>1694</v>
      </c>
      <c r="K3907" s="8">
        <v>2023.0</v>
      </c>
      <c r="L3907" s="7" t="s">
        <v>30</v>
      </c>
      <c r="M3907" s="6"/>
      <c r="N3907" s="6"/>
      <c r="O3907" s="6"/>
      <c r="P3907" s="6"/>
      <c r="Q3907" s="3"/>
      <c r="R3907" s="3"/>
    </row>
    <row r="3908" ht="15.75" customHeight="1">
      <c r="A3908" s="4" t="s">
        <v>17971</v>
      </c>
      <c r="B3908" s="4" t="s">
        <v>17972</v>
      </c>
      <c r="C3908" s="3"/>
      <c r="D3908" s="3"/>
      <c r="E3908" s="4" t="s">
        <v>33</v>
      </c>
      <c r="F3908" s="9" t="str">
        <f t="shared" ref="F3908:F3909" si="34">"https://doi.org/"&amp;M3908</f>
        <v>https://doi.org/10.1016/j.psychres.2022.114577</v>
      </c>
      <c r="G3908" s="10" t="s">
        <v>58</v>
      </c>
      <c r="H3908" s="10" t="s">
        <v>35</v>
      </c>
      <c r="I3908" s="4" t="s">
        <v>17973</v>
      </c>
      <c r="J3908" s="10" t="s">
        <v>33</v>
      </c>
      <c r="K3908" s="10">
        <v>2022.0</v>
      </c>
      <c r="L3908" s="10" t="s">
        <v>33</v>
      </c>
      <c r="M3908" s="4" t="s">
        <v>17974</v>
      </c>
      <c r="N3908" s="3"/>
      <c r="O3908" s="3"/>
      <c r="P3908" s="3"/>
      <c r="Q3908" s="3"/>
      <c r="R3908" s="3"/>
    </row>
    <row r="3909" ht="15.75" customHeight="1">
      <c r="A3909" s="4" t="s">
        <v>17975</v>
      </c>
      <c r="B3909" s="4" t="s">
        <v>17976</v>
      </c>
      <c r="C3909" s="3"/>
      <c r="D3909" s="3"/>
      <c r="E3909" s="10" t="s">
        <v>33</v>
      </c>
      <c r="F3909" s="9" t="str">
        <f t="shared" si="34"/>
        <v>https://doi.org/10.3109/00952990.2011.643998</v>
      </c>
      <c r="G3909" s="10" t="s">
        <v>41</v>
      </c>
      <c r="H3909" s="10" t="s">
        <v>35</v>
      </c>
      <c r="I3909" s="4" t="s">
        <v>12355</v>
      </c>
      <c r="J3909" s="10" t="s">
        <v>33</v>
      </c>
      <c r="K3909" s="10">
        <v>2012.0</v>
      </c>
      <c r="L3909" s="4" t="s">
        <v>33</v>
      </c>
      <c r="M3909" s="4" t="s">
        <v>17977</v>
      </c>
      <c r="N3909" s="11"/>
      <c r="O3909" s="3"/>
      <c r="P3909" s="3"/>
      <c r="Q3909" s="12"/>
      <c r="R3909" s="3"/>
    </row>
    <row r="3910" ht="15.75" customHeight="1">
      <c r="A3910" s="6" t="s">
        <v>17978</v>
      </c>
      <c r="B3910" s="6" t="s">
        <v>17979</v>
      </c>
      <c r="C3910" s="6"/>
      <c r="D3910" s="6"/>
      <c r="E3910" s="6" t="s">
        <v>17980</v>
      </c>
      <c r="F3910" s="3"/>
      <c r="G3910" s="8" t="s">
        <v>48</v>
      </c>
      <c r="H3910" s="6" t="s">
        <v>27</v>
      </c>
      <c r="I3910" s="6" t="s">
        <v>17981</v>
      </c>
      <c r="J3910" s="6" t="s">
        <v>438</v>
      </c>
      <c r="K3910" s="8">
        <v>2020.0</v>
      </c>
      <c r="L3910" s="7" t="s">
        <v>30</v>
      </c>
      <c r="M3910" s="6"/>
      <c r="N3910" s="6"/>
      <c r="O3910" s="6"/>
      <c r="P3910" s="6"/>
      <c r="Q3910" s="3"/>
      <c r="R3910" s="6"/>
    </row>
    <row r="3911" ht="15.75" customHeight="1">
      <c r="A3911" s="4" t="s">
        <v>17982</v>
      </c>
      <c r="B3911" s="4" t="s">
        <v>17983</v>
      </c>
      <c r="C3911" s="4" t="s">
        <v>17984</v>
      </c>
      <c r="D3911" s="4" t="s">
        <v>17985</v>
      </c>
      <c r="E3911" s="4" t="s">
        <v>17986</v>
      </c>
      <c r="F3911" s="5" t="str">
        <f>HYPERLINK("http://dx.doi.org/10.1097/01.NAJ.0000541433.66712.61","http://dx.doi.org/10.1097/01.NAJ.0000541433.66712.61")</f>
        <v>http://dx.doi.org/10.1097/01.NAJ.0000541433.66712.61</v>
      </c>
      <c r="G3911" s="3"/>
      <c r="H3911" s="3"/>
      <c r="I3911" s="3"/>
      <c r="J3911" s="3"/>
      <c r="K3911" s="3"/>
      <c r="L3911" s="3"/>
      <c r="M3911" s="3"/>
      <c r="N3911" s="3"/>
      <c r="O3911" s="3"/>
      <c r="P3911" s="3"/>
      <c r="Q3911" s="3"/>
      <c r="R3911" s="3"/>
    </row>
    <row r="3912" ht="15.75" customHeight="1">
      <c r="A3912" s="4" t="s">
        <v>17987</v>
      </c>
      <c r="B3912" s="4" t="s">
        <v>17988</v>
      </c>
      <c r="C3912" s="3"/>
      <c r="D3912" s="3"/>
      <c r="E3912" s="4" t="s">
        <v>17989</v>
      </c>
      <c r="F3912" s="9" t="s">
        <v>17990</v>
      </c>
      <c r="G3912" s="4" t="s">
        <v>48</v>
      </c>
      <c r="H3912" s="4" t="s">
        <v>261</v>
      </c>
      <c r="I3912" s="4" t="s">
        <v>1997</v>
      </c>
      <c r="J3912" s="4" t="s">
        <v>341</v>
      </c>
      <c r="K3912" s="10">
        <v>2022.0</v>
      </c>
      <c r="L3912" s="3"/>
      <c r="M3912" s="4" t="s">
        <v>263</v>
      </c>
      <c r="N3912" s="3"/>
      <c r="O3912" s="3"/>
      <c r="P3912" s="4" t="s">
        <v>8</v>
      </c>
      <c r="Q3912" s="4" t="s">
        <v>408</v>
      </c>
      <c r="R3912" s="3"/>
    </row>
    <row r="3913" ht="15.75" customHeight="1">
      <c r="A3913" s="6" t="s">
        <v>6941</v>
      </c>
      <c r="B3913" s="6" t="s">
        <v>17991</v>
      </c>
      <c r="C3913" s="6"/>
      <c r="D3913" s="6"/>
      <c r="E3913" s="6" t="s">
        <v>17992</v>
      </c>
      <c r="F3913" s="3"/>
      <c r="G3913" s="8" t="s">
        <v>108</v>
      </c>
      <c r="H3913" s="6" t="s">
        <v>27</v>
      </c>
      <c r="I3913" s="6" t="s">
        <v>17993</v>
      </c>
      <c r="J3913" s="6"/>
      <c r="K3913" s="8">
        <v>2013.0</v>
      </c>
      <c r="L3913" s="7" t="s">
        <v>30</v>
      </c>
      <c r="M3913" s="3"/>
      <c r="N3913" s="3"/>
      <c r="O3913" s="3"/>
      <c r="P3913" s="3"/>
      <c r="Q3913" s="3"/>
      <c r="R3913" s="3"/>
    </row>
    <row r="3914" ht="15.75" customHeight="1">
      <c r="A3914" s="6" t="s">
        <v>17994</v>
      </c>
      <c r="B3914" s="6" t="s">
        <v>17995</v>
      </c>
      <c r="C3914" s="6"/>
      <c r="D3914" s="6"/>
      <c r="E3914" s="6" t="s">
        <v>17996</v>
      </c>
      <c r="F3914" s="7" t="s">
        <v>17997</v>
      </c>
      <c r="G3914" s="8" t="s">
        <v>41</v>
      </c>
      <c r="H3914" s="6" t="s">
        <v>27</v>
      </c>
      <c r="I3914" s="6" t="s">
        <v>17998</v>
      </c>
      <c r="J3914" s="6" t="s">
        <v>231</v>
      </c>
      <c r="K3914" s="8">
        <v>2022.0</v>
      </c>
      <c r="L3914" s="7" t="s">
        <v>30</v>
      </c>
      <c r="M3914" s="6"/>
      <c r="N3914" s="3"/>
      <c r="O3914" s="3"/>
      <c r="P3914" s="3"/>
      <c r="Q3914" s="3"/>
      <c r="R3914" s="6"/>
    </row>
    <row r="3915" ht="15.75" customHeight="1">
      <c r="A3915" s="4" t="s">
        <v>17999</v>
      </c>
      <c r="B3915" s="4" t="s">
        <v>18000</v>
      </c>
      <c r="C3915" s="4" t="s">
        <v>18001</v>
      </c>
      <c r="D3915" s="4" t="s">
        <v>18002</v>
      </c>
      <c r="E3915" s="4" t="s">
        <v>18003</v>
      </c>
      <c r="F3915" s="5" t="str">
        <f>HYPERLINK("http://dx.doi.org/10.1638/2013-0018R1.1","http://dx.doi.org/10.1638/2013-0018R1.1")</f>
        <v>http://dx.doi.org/10.1638/2013-0018R1.1</v>
      </c>
      <c r="G3915" s="3"/>
      <c r="H3915" s="3"/>
      <c r="I3915" s="3"/>
      <c r="J3915" s="3"/>
      <c r="K3915" s="3"/>
      <c r="L3915" s="3"/>
      <c r="M3915" s="3"/>
      <c r="N3915" s="3"/>
      <c r="O3915" s="3"/>
      <c r="P3915" s="3"/>
      <c r="Q3915" s="3"/>
      <c r="R3915" s="3"/>
    </row>
    <row r="3916" ht="15.75" customHeight="1">
      <c r="A3916" s="6" t="s">
        <v>18004</v>
      </c>
      <c r="B3916" s="6" t="s">
        <v>18005</v>
      </c>
      <c r="C3916" s="6"/>
      <c r="D3916" s="6"/>
      <c r="E3916" s="6" t="s">
        <v>18006</v>
      </c>
      <c r="F3916" s="7" t="s">
        <v>18007</v>
      </c>
      <c r="G3916" s="8" t="s">
        <v>48</v>
      </c>
      <c r="H3916" s="6" t="s">
        <v>27</v>
      </c>
      <c r="I3916" s="6" t="s">
        <v>18008</v>
      </c>
      <c r="J3916" s="6" t="s">
        <v>149</v>
      </c>
      <c r="K3916" s="8">
        <v>2023.0</v>
      </c>
      <c r="L3916" s="7" t="s">
        <v>30</v>
      </c>
      <c r="M3916" s="6"/>
      <c r="N3916" s="6"/>
      <c r="O3916" s="6"/>
      <c r="P3916" s="6"/>
      <c r="Q3916" s="3"/>
      <c r="R3916" s="6"/>
    </row>
    <row r="3917" ht="15.75" customHeight="1">
      <c r="A3917" s="6" t="s">
        <v>18009</v>
      </c>
      <c r="B3917" s="6" t="s">
        <v>18010</v>
      </c>
      <c r="C3917" s="6"/>
      <c r="D3917" s="6"/>
      <c r="E3917" s="6" t="s">
        <v>18011</v>
      </c>
      <c r="F3917" s="7" t="s">
        <v>18012</v>
      </c>
      <c r="G3917" s="8" t="s">
        <v>108</v>
      </c>
      <c r="H3917" s="6" t="s">
        <v>27</v>
      </c>
      <c r="I3917" s="6" t="s">
        <v>18013</v>
      </c>
      <c r="J3917" s="6" t="s">
        <v>341</v>
      </c>
      <c r="K3917" s="8">
        <v>1994.0</v>
      </c>
      <c r="L3917" s="7" t="s">
        <v>30</v>
      </c>
      <c r="M3917" s="3"/>
      <c r="N3917" s="3"/>
      <c r="O3917" s="3"/>
      <c r="P3917" s="3"/>
      <c r="Q3917" s="3"/>
      <c r="R3917" s="3"/>
    </row>
    <row r="3918" ht="15.75" customHeight="1">
      <c r="A3918" s="4" t="s">
        <v>18014</v>
      </c>
      <c r="B3918" s="4" t="s">
        <v>18015</v>
      </c>
      <c r="C3918" s="3"/>
      <c r="D3918" s="3"/>
      <c r="E3918" s="4" t="s">
        <v>18016</v>
      </c>
      <c r="F3918" s="3"/>
      <c r="G3918" s="4" t="s">
        <v>260</v>
      </c>
      <c r="H3918" s="4" t="s">
        <v>261</v>
      </c>
      <c r="I3918" s="3"/>
      <c r="J3918" s="4" t="s">
        <v>295</v>
      </c>
      <c r="K3918" s="10">
        <v>2015.0</v>
      </c>
      <c r="L3918" s="3"/>
      <c r="M3918" s="4" t="s">
        <v>586</v>
      </c>
      <c r="N3918" s="3"/>
      <c r="O3918" s="3"/>
      <c r="P3918" s="4" t="s">
        <v>587</v>
      </c>
      <c r="Q3918" s="4" t="s">
        <v>588</v>
      </c>
      <c r="R3918" s="3"/>
    </row>
    <row r="3919" ht="15.75" customHeight="1">
      <c r="A3919" s="6" t="s">
        <v>18017</v>
      </c>
      <c r="B3919" s="6" t="s">
        <v>18018</v>
      </c>
      <c r="C3919" s="6"/>
      <c r="D3919" s="6"/>
      <c r="E3919" s="6" t="s">
        <v>18019</v>
      </c>
      <c r="F3919" s="7" t="s">
        <v>18020</v>
      </c>
      <c r="G3919" s="8" t="s">
        <v>41</v>
      </c>
      <c r="H3919" s="6" t="s">
        <v>27</v>
      </c>
      <c r="I3919" s="6" t="s">
        <v>18021</v>
      </c>
      <c r="J3919" s="6" t="s">
        <v>341</v>
      </c>
      <c r="K3919" s="8">
        <v>2004.0</v>
      </c>
      <c r="L3919" s="7" t="s">
        <v>30</v>
      </c>
      <c r="M3919" s="6"/>
      <c r="N3919" s="3"/>
      <c r="O3919" s="3"/>
      <c r="P3919" s="3"/>
      <c r="Q3919" s="3"/>
      <c r="R3919" s="6"/>
    </row>
    <row r="3920" ht="15.75" customHeight="1">
      <c r="A3920" s="4" t="s">
        <v>18022</v>
      </c>
      <c r="B3920" s="4" t="s">
        <v>18023</v>
      </c>
      <c r="C3920" s="3"/>
      <c r="D3920" s="3"/>
      <c r="E3920" s="4" t="s">
        <v>18024</v>
      </c>
      <c r="F3920" s="3"/>
      <c r="G3920" s="4" t="s">
        <v>260</v>
      </c>
      <c r="H3920" s="4" t="s">
        <v>261</v>
      </c>
      <c r="I3920" s="3"/>
      <c r="J3920" s="4" t="s">
        <v>295</v>
      </c>
      <c r="K3920" s="10">
        <v>2019.0</v>
      </c>
      <c r="L3920" s="3"/>
      <c r="M3920" s="4" t="s">
        <v>586</v>
      </c>
      <c r="N3920" s="3"/>
      <c r="O3920" s="3"/>
      <c r="P3920" s="4" t="s">
        <v>587</v>
      </c>
      <c r="Q3920" s="4" t="s">
        <v>588</v>
      </c>
      <c r="R3920" s="3"/>
    </row>
    <row r="3921" ht="15.75" customHeight="1">
      <c r="A3921" s="6" t="s">
        <v>18025</v>
      </c>
      <c r="B3921" s="6" t="s">
        <v>18026</v>
      </c>
      <c r="C3921" s="6"/>
      <c r="D3921" s="6"/>
      <c r="E3921" s="6" t="s">
        <v>18027</v>
      </c>
      <c r="F3921" s="7" t="s">
        <v>18028</v>
      </c>
      <c r="G3921" s="8" t="s">
        <v>108</v>
      </c>
      <c r="H3921" s="6" t="s">
        <v>27</v>
      </c>
      <c r="I3921" s="6" t="s">
        <v>18029</v>
      </c>
      <c r="J3921" s="6" t="s">
        <v>29</v>
      </c>
      <c r="K3921" s="8">
        <v>2016.0</v>
      </c>
      <c r="L3921" s="7" t="s">
        <v>30</v>
      </c>
      <c r="M3921" s="6"/>
      <c r="N3921" s="6"/>
      <c r="O3921" s="6"/>
      <c r="P3921" s="6"/>
      <c r="Q3921" s="6"/>
      <c r="R3921" s="6"/>
    </row>
    <row r="3922" ht="15.75" customHeight="1">
      <c r="A3922" s="4" t="s">
        <v>18030</v>
      </c>
      <c r="B3922" s="4" t="s">
        <v>18031</v>
      </c>
      <c r="C3922" s="3"/>
      <c r="D3922" s="3"/>
      <c r="E3922" s="4" t="s">
        <v>33</v>
      </c>
      <c r="F3922" s="9" t="str">
        <f>"https://doi.org/"&amp;M3922</f>
        <v>https://doi.org/10.1093/bja/67.3.353</v>
      </c>
      <c r="G3922" s="10" t="s">
        <v>34</v>
      </c>
      <c r="H3922" s="10" t="s">
        <v>35</v>
      </c>
      <c r="I3922" s="4" t="s">
        <v>18032</v>
      </c>
      <c r="J3922" s="4" t="s">
        <v>33</v>
      </c>
      <c r="K3922" s="10">
        <v>1991.0</v>
      </c>
      <c r="L3922" s="3"/>
      <c r="M3922" s="4" t="s">
        <v>18033</v>
      </c>
      <c r="N3922" s="3"/>
      <c r="O3922" s="3"/>
      <c r="P3922" s="3"/>
      <c r="Q3922" s="3"/>
      <c r="R3922" s="3"/>
    </row>
    <row r="3923" ht="15.75" customHeight="1">
      <c r="A3923" s="6" t="s">
        <v>18034</v>
      </c>
      <c r="B3923" s="6" t="s">
        <v>18035</v>
      </c>
      <c r="C3923" s="6"/>
      <c r="D3923" s="6"/>
      <c r="E3923" s="6" t="s">
        <v>18036</v>
      </c>
      <c r="F3923" s="7" t="s">
        <v>18037</v>
      </c>
      <c r="G3923" s="8" t="s">
        <v>108</v>
      </c>
      <c r="H3923" s="6" t="s">
        <v>27</v>
      </c>
      <c r="I3923" s="6" t="s">
        <v>18038</v>
      </c>
      <c r="J3923" s="6" t="s">
        <v>1461</v>
      </c>
      <c r="K3923" s="8">
        <v>2006.0</v>
      </c>
      <c r="L3923" s="7" t="s">
        <v>30</v>
      </c>
      <c r="M3923" s="6"/>
      <c r="N3923" s="3"/>
      <c r="O3923" s="6"/>
      <c r="P3923" s="3"/>
      <c r="Q3923" s="3"/>
      <c r="R3923" s="3"/>
    </row>
    <row r="3924" ht="15.75" customHeight="1">
      <c r="A3924" s="6" t="s">
        <v>18039</v>
      </c>
      <c r="B3924" s="6" t="s">
        <v>18040</v>
      </c>
      <c r="C3924" s="6"/>
      <c r="D3924" s="6"/>
      <c r="E3924" s="6" t="s">
        <v>18041</v>
      </c>
      <c r="F3924" s="7" t="s">
        <v>18042</v>
      </c>
      <c r="G3924" s="8" t="s">
        <v>108</v>
      </c>
      <c r="H3924" s="6" t="s">
        <v>27</v>
      </c>
      <c r="I3924" s="6" t="s">
        <v>18043</v>
      </c>
      <c r="J3924" s="6" t="s">
        <v>341</v>
      </c>
      <c r="K3924" s="8">
        <v>2021.0</v>
      </c>
      <c r="L3924" s="7" t="s">
        <v>30</v>
      </c>
      <c r="M3924" s="14"/>
      <c r="N3924" s="6"/>
      <c r="O3924" s="6"/>
      <c r="P3924" s="6"/>
      <c r="Q3924" s="3"/>
      <c r="R3924" s="3"/>
    </row>
    <row r="3925" ht="15.75" customHeight="1">
      <c r="A3925" s="4" t="s">
        <v>18044</v>
      </c>
      <c r="B3925" s="4" t="s">
        <v>18045</v>
      </c>
      <c r="C3925" s="3" t="s">
        <v>425</v>
      </c>
      <c r="D3925" s="4" t="s">
        <v>18046</v>
      </c>
      <c r="E3925" s="4" t="s">
        <v>18047</v>
      </c>
      <c r="F3925" s="5" t="str">
        <f>HYPERLINK("http://dx.doi.org/10.1038/s41386-018-0211-9","http://dx.doi.org/10.1038/s41386-018-0211-9")</f>
        <v>http://dx.doi.org/10.1038/s41386-018-0211-9</v>
      </c>
      <c r="G3925" s="3"/>
      <c r="H3925" s="3"/>
      <c r="I3925" s="3"/>
      <c r="J3925" s="3"/>
      <c r="K3925" s="3"/>
      <c r="L3925" s="3"/>
      <c r="M3925" s="3"/>
      <c r="N3925" s="3"/>
      <c r="O3925" s="3"/>
      <c r="P3925" s="3"/>
      <c r="Q3925" s="3"/>
      <c r="R3925" s="3"/>
    </row>
    <row r="3926" ht="15.75" customHeight="1">
      <c r="A3926" s="4" t="s">
        <v>18048</v>
      </c>
      <c r="B3926" s="4" t="s">
        <v>18049</v>
      </c>
      <c r="C3926" s="4" t="s">
        <v>18050</v>
      </c>
      <c r="D3926" s="4" t="s">
        <v>18051</v>
      </c>
      <c r="E3926" s="4" t="s">
        <v>18052</v>
      </c>
      <c r="F3926" s="5" t="str">
        <f>HYPERLINK("http://dx.doi.org/10.1111/j.1467-2995.2009.00522.x","http://dx.doi.org/10.1111/j.1467-2995.2009.00522.x")</f>
        <v>http://dx.doi.org/10.1111/j.1467-2995.2009.00522.x</v>
      </c>
      <c r="G3926" s="3"/>
      <c r="H3926" s="3"/>
      <c r="I3926" s="3"/>
      <c r="J3926" s="3"/>
      <c r="K3926" s="3"/>
      <c r="L3926" s="3"/>
      <c r="M3926" s="3"/>
      <c r="N3926" s="3"/>
      <c r="O3926" s="3"/>
      <c r="P3926" s="3"/>
      <c r="Q3926" s="3"/>
      <c r="R3926" s="3"/>
    </row>
    <row r="3927" ht="15.75" customHeight="1">
      <c r="A3927" s="6" t="s">
        <v>18053</v>
      </c>
      <c r="B3927" s="6" t="s">
        <v>18054</v>
      </c>
      <c r="C3927" s="6"/>
      <c r="D3927" s="6"/>
      <c r="E3927" s="6" t="s">
        <v>18055</v>
      </c>
      <c r="F3927" s="7" t="s">
        <v>18056</v>
      </c>
      <c r="G3927" s="8" t="s">
        <v>48</v>
      </c>
      <c r="H3927" s="6" t="s">
        <v>27</v>
      </c>
      <c r="I3927" s="6" t="s">
        <v>18057</v>
      </c>
      <c r="J3927" s="6" t="s">
        <v>3441</v>
      </c>
      <c r="K3927" s="8">
        <v>2021.0</v>
      </c>
      <c r="L3927" s="7" t="s">
        <v>30</v>
      </c>
      <c r="M3927" s="6"/>
      <c r="N3927" s="6"/>
      <c r="O3927" s="6"/>
      <c r="P3927" s="6"/>
      <c r="Q3927" s="6"/>
      <c r="R3927" s="6"/>
    </row>
    <row r="3928" ht="15.75" customHeight="1">
      <c r="A3928" s="6" t="s">
        <v>18058</v>
      </c>
      <c r="B3928" s="6" t="s">
        <v>18059</v>
      </c>
      <c r="C3928" s="6"/>
      <c r="D3928" s="6"/>
      <c r="E3928" s="17" t="s">
        <v>18060</v>
      </c>
      <c r="F3928" s="7" t="s">
        <v>18061</v>
      </c>
      <c r="G3928" s="8" t="s">
        <v>108</v>
      </c>
      <c r="H3928" s="6" t="s">
        <v>27</v>
      </c>
      <c r="I3928" s="6" t="s">
        <v>18062</v>
      </c>
      <c r="J3928" s="6"/>
      <c r="K3928" s="8">
        <v>2011.0</v>
      </c>
      <c r="L3928" s="7" t="s">
        <v>30</v>
      </c>
      <c r="M3928" s="3"/>
      <c r="N3928" s="3"/>
      <c r="O3928" s="3"/>
      <c r="P3928" s="3"/>
      <c r="Q3928" s="3"/>
      <c r="R3928" s="3"/>
    </row>
    <row r="3929" ht="15.75" customHeight="1">
      <c r="A3929" s="4" t="s">
        <v>18063</v>
      </c>
      <c r="B3929" s="4" t="s">
        <v>18064</v>
      </c>
      <c r="C3929" s="4" t="s">
        <v>18065</v>
      </c>
      <c r="D3929" s="4" t="s">
        <v>18066</v>
      </c>
      <c r="E3929" s="4" t="s">
        <v>18067</v>
      </c>
      <c r="F3929" s="5" t="str">
        <f>HYPERLINK("http://dx.doi.org/10.1007/s00737-012-0305-z","http://dx.doi.org/10.1007/s00737-012-0305-z")</f>
        <v>http://dx.doi.org/10.1007/s00737-012-0305-z</v>
      </c>
      <c r="G3929" s="3"/>
      <c r="H3929" s="3"/>
      <c r="I3929" s="3"/>
      <c r="J3929" s="3"/>
      <c r="K3929" s="3"/>
      <c r="L3929" s="3"/>
      <c r="M3929" s="3"/>
      <c r="N3929" s="3"/>
      <c r="O3929" s="3"/>
      <c r="P3929" s="3"/>
      <c r="Q3929" s="3"/>
      <c r="R3929" s="3"/>
    </row>
    <row r="3930" ht="15.75" customHeight="1">
      <c r="A3930" s="6" t="s">
        <v>14513</v>
      </c>
      <c r="B3930" s="6" t="s">
        <v>18068</v>
      </c>
      <c r="C3930" s="6"/>
      <c r="D3930" s="6"/>
      <c r="E3930" s="6" t="s">
        <v>18069</v>
      </c>
      <c r="F3930" s="7" t="s">
        <v>18070</v>
      </c>
      <c r="G3930" s="8" t="s">
        <v>108</v>
      </c>
      <c r="H3930" s="6" t="s">
        <v>27</v>
      </c>
      <c r="I3930" s="6" t="s">
        <v>18071</v>
      </c>
      <c r="J3930" s="6"/>
      <c r="K3930" s="8">
        <v>2012.0</v>
      </c>
      <c r="L3930" s="7" t="s">
        <v>30</v>
      </c>
      <c r="M3930" s="3"/>
      <c r="N3930" s="3"/>
      <c r="O3930" s="3"/>
      <c r="P3930" s="3"/>
      <c r="Q3930" s="3"/>
      <c r="R3930" s="3"/>
    </row>
    <row r="3931" ht="15.75" customHeight="1">
      <c r="A3931" s="6" t="s">
        <v>18072</v>
      </c>
      <c r="B3931" s="6" t="s">
        <v>18073</v>
      </c>
      <c r="C3931" s="6"/>
      <c r="D3931" s="6"/>
      <c r="E3931" s="6" t="s">
        <v>18074</v>
      </c>
      <c r="F3931" s="7" t="s">
        <v>18075</v>
      </c>
      <c r="G3931" s="8" t="s">
        <v>108</v>
      </c>
      <c r="H3931" s="6" t="s">
        <v>27</v>
      </c>
      <c r="I3931" s="6" t="s">
        <v>18076</v>
      </c>
      <c r="J3931" s="6" t="s">
        <v>560</v>
      </c>
      <c r="K3931" s="8">
        <v>2017.0</v>
      </c>
      <c r="L3931" s="7" t="s">
        <v>30</v>
      </c>
      <c r="M3931" s="6"/>
      <c r="N3931" s="6"/>
      <c r="O3931" s="3"/>
      <c r="P3931" s="6"/>
      <c r="Q3931" s="6"/>
      <c r="R3931" s="6"/>
    </row>
    <row r="3932" ht="15.75" customHeight="1">
      <c r="A3932" s="6" t="s">
        <v>18077</v>
      </c>
      <c r="B3932" s="6" t="s">
        <v>18078</v>
      </c>
      <c r="C3932" s="6"/>
      <c r="D3932" s="6"/>
      <c r="E3932" s="6" t="s">
        <v>18079</v>
      </c>
      <c r="F3932" s="7" t="s">
        <v>18080</v>
      </c>
      <c r="G3932" s="8" t="s">
        <v>108</v>
      </c>
      <c r="H3932" s="6" t="s">
        <v>27</v>
      </c>
      <c r="I3932" s="6" t="s">
        <v>18081</v>
      </c>
      <c r="J3932" s="3"/>
      <c r="K3932" s="8">
        <v>2022.0</v>
      </c>
      <c r="L3932" s="13" t="s">
        <v>30</v>
      </c>
      <c r="M3932" s="6"/>
      <c r="N3932" s="6"/>
      <c r="O3932" s="6"/>
      <c r="P3932" s="6"/>
      <c r="Q3932" s="6"/>
      <c r="R3932" s="3"/>
    </row>
    <row r="3933" ht="15.75" customHeight="1">
      <c r="A3933" s="4" t="s">
        <v>18082</v>
      </c>
      <c r="B3933" s="4" t="s">
        <v>18083</v>
      </c>
      <c r="C3933" s="3"/>
      <c r="D3933" s="3"/>
      <c r="E3933" s="4" t="s">
        <v>18084</v>
      </c>
      <c r="F3933" s="9" t="s">
        <v>18085</v>
      </c>
      <c r="G3933" s="4" t="s">
        <v>260</v>
      </c>
      <c r="H3933" s="4" t="s">
        <v>261</v>
      </c>
      <c r="I3933" s="4" t="s">
        <v>3622</v>
      </c>
      <c r="J3933" s="4" t="s">
        <v>295</v>
      </c>
      <c r="K3933" s="10">
        <v>2008.0</v>
      </c>
      <c r="L3933" s="3"/>
      <c r="M3933" s="4" t="s">
        <v>263</v>
      </c>
      <c r="N3933" s="3"/>
      <c r="O3933" s="3"/>
      <c r="P3933" s="4" t="s">
        <v>8</v>
      </c>
      <c r="Q3933" s="4" t="s">
        <v>1952</v>
      </c>
      <c r="R3933" s="3"/>
    </row>
    <row r="3934" ht="15.75" customHeight="1">
      <c r="A3934" s="6" t="s">
        <v>4835</v>
      </c>
      <c r="B3934" s="6" t="s">
        <v>18086</v>
      </c>
      <c r="C3934" s="6"/>
      <c r="D3934" s="6"/>
      <c r="E3934" s="6" t="s">
        <v>18087</v>
      </c>
      <c r="F3934" s="7" t="s">
        <v>10614</v>
      </c>
      <c r="G3934" s="8" t="s">
        <v>108</v>
      </c>
      <c r="H3934" s="6" t="s">
        <v>27</v>
      </c>
      <c r="I3934" s="6" t="s">
        <v>18088</v>
      </c>
      <c r="J3934" s="6"/>
      <c r="K3934" s="8">
        <v>2013.0</v>
      </c>
      <c r="L3934" s="7" t="s">
        <v>30</v>
      </c>
      <c r="M3934" s="3"/>
      <c r="N3934" s="3"/>
      <c r="O3934" s="3"/>
      <c r="P3934" s="3"/>
      <c r="Q3934" s="3"/>
      <c r="R3934" s="3"/>
    </row>
    <row r="3935" ht="15.75" customHeight="1">
      <c r="A3935" s="4" t="s">
        <v>18089</v>
      </c>
      <c r="B3935" s="4" t="s">
        <v>18090</v>
      </c>
      <c r="C3935" s="3"/>
      <c r="D3935" s="3"/>
      <c r="E3935" s="4" t="s">
        <v>18091</v>
      </c>
      <c r="F3935" s="9" t="s">
        <v>18092</v>
      </c>
      <c r="G3935" s="4" t="s">
        <v>260</v>
      </c>
      <c r="H3935" s="4" t="s">
        <v>261</v>
      </c>
      <c r="I3935" s="4" t="s">
        <v>5813</v>
      </c>
      <c r="J3935" s="4" t="s">
        <v>341</v>
      </c>
      <c r="K3935" s="10">
        <v>2020.0</v>
      </c>
      <c r="L3935" s="3"/>
      <c r="M3935" s="4" t="s">
        <v>263</v>
      </c>
      <c r="N3935" s="3"/>
      <c r="O3935" s="3"/>
      <c r="P3935" s="4" t="s">
        <v>8</v>
      </c>
      <c r="Q3935" s="4" t="s">
        <v>539</v>
      </c>
      <c r="R3935" s="3"/>
    </row>
    <row r="3936" ht="15.75" customHeight="1">
      <c r="A3936" s="6" t="s">
        <v>18093</v>
      </c>
      <c r="B3936" s="6" t="s">
        <v>18094</v>
      </c>
      <c r="C3936" s="6"/>
      <c r="D3936" s="6"/>
      <c r="E3936" s="6" t="s">
        <v>18095</v>
      </c>
      <c r="F3936" s="7" t="s">
        <v>18096</v>
      </c>
      <c r="G3936" s="8" t="s">
        <v>108</v>
      </c>
      <c r="H3936" s="6" t="s">
        <v>27</v>
      </c>
      <c r="I3936" s="6" t="s">
        <v>18097</v>
      </c>
      <c r="J3936" s="6" t="s">
        <v>341</v>
      </c>
      <c r="K3936" s="8">
        <v>2017.0</v>
      </c>
      <c r="L3936" s="7" t="s">
        <v>30</v>
      </c>
      <c r="M3936" s="3"/>
      <c r="N3936" s="3"/>
      <c r="O3936" s="6"/>
      <c r="P3936" s="6"/>
      <c r="Q3936" s="6"/>
      <c r="R3936" s="6"/>
    </row>
    <row r="3937" ht="15.75" customHeight="1">
      <c r="A3937" s="4" t="s">
        <v>18098</v>
      </c>
      <c r="B3937" s="4" t="s">
        <v>18099</v>
      </c>
      <c r="C3937" s="3" t="s">
        <v>425</v>
      </c>
      <c r="D3937" s="4" t="s">
        <v>18100</v>
      </c>
      <c r="E3937" s="4" t="s">
        <v>18101</v>
      </c>
      <c r="F3937" s="5" t="str">
        <f>HYPERLINK("http://dx.doi.org/10.1089/cap.2010.0074","http://dx.doi.org/10.1089/cap.2010.0074")</f>
        <v>http://dx.doi.org/10.1089/cap.2010.0074</v>
      </c>
      <c r="G3937" s="3"/>
      <c r="H3937" s="3"/>
      <c r="I3937" s="3"/>
      <c r="J3937" s="3"/>
      <c r="K3937" s="3"/>
      <c r="L3937" s="3"/>
      <c r="M3937" s="3"/>
      <c r="N3937" s="3"/>
      <c r="O3937" s="3"/>
      <c r="P3937" s="3"/>
      <c r="Q3937" s="3"/>
      <c r="R3937" s="3"/>
    </row>
    <row r="3938" ht="15.75" customHeight="1">
      <c r="A3938" s="6" t="s">
        <v>9751</v>
      </c>
      <c r="B3938" s="6" t="s">
        <v>18102</v>
      </c>
      <c r="C3938" s="6"/>
      <c r="D3938" s="6"/>
      <c r="E3938" s="6" t="s">
        <v>18103</v>
      </c>
      <c r="F3938" s="7" t="s">
        <v>18104</v>
      </c>
      <c r="G3938" s="8" t="s">
        <v>108</v>
      </c>
      <c r="H3938" s="6" t="s">
        <v>27</v>
      </c>
      <c r="I3938" s="6" t="s">
        <v>18105</v>
      </c>
      <c r="J3938" s="6"/>
      <c r="K3938" s="8">
        <v>2012.0</v>
      </c>
      <c r="L3938" s="7" t="s">
        <v>30</v>
      </c>
      <c r="M3938" s="3"/>
      <c r="N3938" s="6"/>
      <c r="O3938" s="3"/>
      <c r="P3938" s="6"/>
      <c r="Q3938" s="3"/>
      <c r="R3938" s="3"/>
    </row>
    <row r="3939" ht="15.75" customHeight="1">
      <c r="A3939" s="6" t="s">
        <v>18106</v>
      </c>
      <c r="B3939" s="6" t="s">
        <v>18107</v>
      </c>
      <c r="C3939" s="6"/>
      <c r="D3939" s="6"/>
      <c r="E3939" s="6" t="s">
        <v>18108</v>
      </c>
      <c r="F3939" s="7" t="s">
        <v>18109</v>
      </c>
      <c r="G3939" s="8" t="s">
        <v>108</v>
      </c>
      <c r="H3939" s="6" t="s">
        <v>27</v>
      </c>
      <c r="I3939" s="6" t="s">
        <v>18110</v>
      </c>
      <c r="J3939" s="6" t="s">
        <v>29</v>
      </c>
      <c r="K3939" s="8">
        <v>2022.0</v>
      </c>
      <c r="L3939" s="7" t="s">
        <v>30</v>
      </c>
      <c r="M3939" s="6"/>
      <c r="N3939" s="3"/>
      <c r="O3939" s="6"/>
      <c r="P3939" s="3"/>
      <c r="Q3939" s="6"/>
      <c r="R3939" s="6"/>
    </row>
    <row r="3940" ht="15.75" customHeight="1">
      <c r="A3940" s="6" t="s">
        <v>18111</v>
      </c>
      <c r="B3940" s="6" t="s">
        <v>18112</v>
      </c>
      <c r="C3940" s="6"/>
      <c r="D3940" s="6"/>
      <c r="E3940" s="6" t="s">
        <v>18113</v>
      </c>
      <c r="F3940" s="7" t="s">
        <v>18114</v>
      </c>
      <c r="G3940" s="8" t="s">
        <v>108</v>
      </c>
      <c r="H3940" s="6" t="s">
        <v>27</v>
      </c>
      <c r="I3940" s="6" t="s">
        <v>18115</v>
      </c>
      <c r="J3940" s="6" t="s">
        <v>488</v>
      </c>
      <c r="K3940" s="8">
        <v>2023.0</v>
      </c>
      <c r="L3940" s="7" t="s">
        <v>30</v>
      </c>
      <c r="M3940" s="6"/>
      <c r="N3940" s="6"/>
      <c r="O3940" s="3"/>
      <c r="P3940" s="3"/>
      <c r="Q3940" s="6"/>
      <c r="R3940" s="6"/>
    </row>
    <row r="3941" ht="15.75" customHeight="1">
      <c r="A3941" s="4" t="s">
        <v>18116</v>
      </c>
      <c r="B3941" s="4" t="s">
        <v>18117</v>
      </c>
      <c r="C3941" s="3"/>
      <c r="D3941" s="3"/>
      <c r="E3941" s="4" t="s">
        <v>33</v>
      </c>
      <c r="F3941" s="9" t="str">
        <f>"https://doi.org/"&amp;M3941</f>
        <v>https://doi.org/10.1016/j.biopha.2006.06.013</v>
      </c>
      <c r="G3941" s="10" t="s">
        <v>48</v>
      </c>
      <c r="H3941" s="10" t="s">
        <v>35</v>
      </c>
      <c r="I3941" s="4" t="s">
        <v>18118</v>
      </c>
      <c r="J3941" s="4" t="s">
        <v>33</v>
      </c>
      <c r="K3941" s="10">
        <v>2006.0</v>
      </c>
      <c r="L3941" s="3" t="s">
        <v>33</v>
      </c>
      <c r="M3941" s="4" t="s">
        <v>18119</v>
      </c>
      <c r="N3941" s="3"/>
      <c r="O3941" s="3"/>
      <c r="P3941" s="3"/>
      <c r="Q3941" s="3"/>
      <c r="R3941" s="3"/>
    </row>
    <row r="3942" ht="15.75" customHeight="1">
      <c r="A3942" s="4" t="s">
        <v>18120</v>
      </c>
      <c r="B3942" s="4" t="s">
        <v>18121</v>
      </c>
      <c r="C3942" s="3"/>
      <c r="D3942" s="3"/>
      <c r="E3942" s="4" t="s">
        <v>18122</v>
      </c>
      <c r="F3942" s="9" t="s">
        <v>18123</v>
      </c>
      <c r="G3942" s="4" t="s">
        <v>260</v>
      </c>
      <c r="H3942" s="4" t="s">
        <v>261</v>
      </c>
      <c r="I3942" s="4" t="s">
        <v>3180</v>
      </c>
      <c r="J3942" s="4" t="s">
        <v>231</v>
      </c>
      <c r="K3942" s="10">
        <v>2016.0</v>
      </c>
      <c r="L3942" s="3"/>
      <c r="M3942" s="4" t="s">
        <v>263</v>
      </c>
      <c r="N3942" s="3"/>
      <c r="O3942" s="3"/>
      <c r="P3942" s="4" t="s">
        <v>8</v>
      </c>
      <c r="Q3942" s="4" t="s">
        <v>3181</v>
      </c>
      <c r="R3942" s="3"/>
    </row>
    <row r="3943" ht="15.75" customHeight="1">
      <c r="A3943" s="6" t="s">
        <v>18124</v>
      </c>
      <c r="B3943" s="6" t="s">
        <v>18125</v>
      </c>
      <c r="C3943" s="6"/>
      <c r="D3943" s="6"/>
      <c r="E3943" s="6" t="s">
        <v>18126</v>
      </c>
      <c r="F3943" s="7" t="s">
        <v>18127</v>
      </c>
      <c r="G3943" s="8" t="s">
        <v>108</v>
      </c>
      <c r="H3943" s="6" t="s">
        <v>27</v>
      </c>
      <c r="I3943" s="6" t="s">
        <v>18128</v>
      </c>
      <c r="J3943" s="6" t="s">
        <v>341</v>
      </c>
      <c r="K3943" s="8">
        <v>2021.0</v>
      </c>
      <c r="L3943" s="13" t="s">
        <v>30</v>
      </c>
      <c r="M3943" s="6"/>
      <c r="N3943" s="6"/>
      <c r="O3943" s="6"/>
      <c r="P3943" s="6"/>
      <c r="Q3943" s="3"/>
      <c r="R3943" s="6"/>
    </row>
    <row r="3944" ht="15.75" customHeight="1">
      <c r="A3944" s="4" t="s">
        <v>18129</v>
      </c>
      <c r="B3944" s="4" t="s">
        <v>18130</v>
      </c>
      <c r="C3944" s="4" t="s">
        <v>18131</v>
      </c>
      <c r="D3944" s="4" t="s">
        <v>18132</v>
      </c>
      <c r="E3944" s="4" t="s">
        <v>18133</v>
      </c>
      <c r="F3944" s="5" t="str">
        <f>HYPERLINK("http://dx.doi.org/10.1016/j.addbeh.2017.03.012","http://dx.doi.org/10.1016/j.addbeh.2017.03.012")</f>
        <v>http://dx.doi.org/10.1016/j.addbeh.2017.03.012</v>
      </c>
      <c r="G3944" s="3"/>
      <c r="H3944" s="3"/>
      <c r="I3944" s="3"/>
      <c r="J3944" s="3"/>
      <c r="K3944" s="3"/>
      <c r="L3944" s="3"/>
      <c r="M3944" s="3"/>
      <c r="N3944" s="3"/>
      <c r="O3944" s="3"/>
      <c r="P3944" s="3"/>
      <c r="Q3944" s="3"/>
      <c r="R3944" s="3"/>
    </row>
    <row r="3945" ht="15.75" customHeight="1">
      <c r="A3945" s="6" t="s">
        <v>18134</v>
      </c>
      <c r="B3945" s="6" t="s">
        <v>18135</v>
      </c>
      <c r="C3945" s="6"/>
      <c r="D3945" s="6"/>
      <c r="E3945" s="6" t="s">
        <v>18136</v>
      </c>
      <c r="F3945" s="7" t="s">
        <v>18137</v>
      </c>
      <c r="G3945" s="8" t="s">
        <v>108</v>
      </c>
      <c r="H3945" s="6" t="s">
        <v>27</v>
      </c>
      <c r="I3945" s="6" t="s">
        <v>18138</v>
      </c>
      <c r="J3945" s="6" t="s">
        <v>29</v>
      </c>
      <c r="K3945" s="8">
        <v>2021.0</v>
      </c>
      <c r="L3945" s="7" t="s">
        <v>30</v>
      </c>
      <c r="M3945" s="14"/>
      <c r="N3945" s="6"/>
      <c r="O3945" s="6"/>
      <c r="P3945" s="6"/>
      <c r="Q3945" s="3"/>
      <c r="R3945" s="3"/>
    </row>
    <row r="3946" ht="15.75" customHeight="1">
      <c r="A3946" s="4" t="s">
        <v>18139</v>
      </c>
      <c r="B3946" s="4" t="s">
        <v>18140</v>
      </c>
      <c r="C3946" s="3"/>
      <c r="D3946" s="3"/>
      <c r="E3946" s="4" t="s">
        <v>33</v>
      </c>
      <c r="F3946" s="9" t="str">
        <f>"https://doi.org/"&amp;M3946</f>
        <v>https://doi.org/10.3310/hsdr07030</v>
      </c>
      <c r="G3946" s="10" t="s">
        <v>34</v>
      </c>
      <c r="H3946" s="10" t="s">
        <v>35</v>
      </c>
      <c r="I3946" s="4" t="s">
        <v>18141</v>
      </c>
      <c r="J3946" s="4" t="s">
        <v>33</v>
      </c>
      <c r="K3946" s="10">
        <v>2019.0</v>
      </c>
      <c r="L3946" s="3"/>
      <c r="M3946" s="4" t="s">
        <v>18142</v>
      </c>
      <c r="N3946" s="3"/>
      <c r="O3946" s="3"/>
      <c r="P3946" s="3"/>
      <c r="Q3946" s="3"/>
      <c r="R3946" s="3"/>
    </row>
    <row r="3947" ht="15.75" customHeight="1">
      <c r="A3947" s="6" t="s">
        <v>18143</v>
      </c>
      <c r="B3947" s="6" t="s">
        <v>18144</v>
      </c>
      <c r="C3947" s="6"/>
      <c r="D3947" s="6"/>
      <c r="E3947" s="6" t="s">
        <v>18145</v>
      </c>
      <c r="F3947" s="7" t="s">
        <v>18146</v>
      </c>
      <c r="G3947" s="8" t="s">
        <v>48</v>
      </c>
      <c r="H3947" s="6" t="s">
        <v>27</v>
      </c>
      <c r="I3947" s="6" t="s">
        <v>18147</v>
      </c>
      <c r="J3947" s="6" t="s">
        <v>231</v>
      </c>
      <c r="K3947" s="8">
        <v>2023.0</v>
      </c>
      <c r="L3947" s="7" t="s">
        <v>30</v>
      </c>
      <c r="M3947" s="6"/>
      <c r="N3947" s="6"/>
      <c r="O3947" s="6"/>
      <c r="P3947" s="6"/>
      <c r="Q3947" s="3"/>
      <c r="R3947" s="3"/>
    </row>
    <row r="3948" ht="15.75" customHeight="1">
      <c r="A3948" s="6" t="s">
        <v>18148</v>
      </c>
      <c r="B3948" s="6" t="s">
        <v>18149</v>
      </c>
      <c r="C3948" s="6"/>
      <c r="D3948" s="6"/>
      <c r="E3948" s="6" t="s">
        <v>18150</v>
      </c>
      <c r="F3948" s="7" t="s">
        <v>18151</v>
      </c>
      <c r="G3948" s="8" t="s">
        <v>108</v>
      </c>
      <c r="H3948" s="6" t="s">
        <v>27</v>
      </c>
      <c r="I3948" s="6" t="s">
        <v>18152</v>
      </c>
      <c r="J3948" s="3"/>
      <c r="K3948" s="8">
        <v>2022.0</v>
      </c>
      <c r="L3948" s="7" t="s">
        <v>30</v>
      </c>
      <c r="M3948" s="6"/>
      <c r="N3948" s="3"/>
      <c r="O3948" s="6"/>
      <c r="P3948" s="6"/>
      <c r="Q3948" s="6"/>
      <c r="R3948" s="3"/>
    </row>
    <row r="3949" ht="15.75" customHeight="1">
      <c r="A3949" s="6" t="s">
        <v>18153</v>
      </c>
      <c r="B3949" s="6" t="s">
        <v>18154</v>
      </c>
      <c r="C3949" s="6"/>
      <c r="D3949" s="6"/>
      <c r="E3949" s="6" t="s">
        <v>18155</v>
      </c>
      <c r="F3949" s="7" t="s">
        <v>18156</v>
      </c>
      <c r="G3949" s="8" t="s">
        <v>108</v>
      </c>
      <c r="H3949" s="6" t="s">
        <v>27</v>
      </c>
      <c r="I3949" s="6" t="s">
        <v>18157</v>
      </c>
      <c r="J3949" s="6" t="s">
        <v>149</v>
      </c>
      <c r="K3949" s="8">
        <v>2021.0</v>
      </c>
      <c r="L3949" s="7" t="s">
        <v>30</v>
      </c>
      <c r="M3949" s="14"/>
      <c r="N3949" s="3"/>
      <c r="O3949" s="6"/>
      <c r="P3949" s="6"/>
      <c r="Q3949" s="3"/>
      <c r="R3949" s="3"/>
    </row>
    <row r="3950" ht="15.75" customHeight="1">
      <c r="A3950" s="4" t="s">
        <v>18158</v>
      </c>
      <c r="B3950" s="4" t="s">
        <v>18159</v>
      </c>
      <c r="C3950" s="3"/>
      <c r="D3950" s="3"/>
      <c r="E3950" s="4" t="s">
        <v>18160</v>
      </c>
      <c r="F3950" s="3"/>
      <c r="G3950" s="4" t="s">
        <v>260</v>
      </c>
      <c r="H3950" s="4" t="s">
        <v>261</v>
      </c>
      <c r="I3950" s="4" t="s">
        <v>14484</v>
      </c>
      <c r="J3950" s="4" t="s">
        <v>341</v>
      </c>
      <c r="K3950" s="10">
        <v>2014.0</v>
      </c>
      <c r="L3950" s="3"/>
      <c r="M3950" s="4" t="s">
        <v>263</v>
      </c>
      <c r="N3950" s="3"/>
      <c r="O3950" s="3"/>
      <c r="P3950" s="4" t="s">
        <v>8</v>
      </c>
      <c r="Q3950" s="4" t="s">
        <v>371</v>
      </c>
      <c r="R3950" s="3"/>
    </row>
    <row r="3951" ht="15.75" customHeight="1">
      <c r="A3951" s="4" t="s">
        <v>18161</v>
      </c>
      <c r="B3951" s="4" t="s">
        <v>18162</v>
      </c>
      <c r="C3951" s="3"/>
      <c r="D3951" s="3"/>
      <c r="E3951" s="4" t="s">
        <v>18163</v>
      </c>
      <c r="F3951" s="3"/>
      <c r="G3951" s="4" t="s">
        <v>260</v>
      </c>
      <c r="H3951" s="4" t="s">
        <v>261</v>
      </c>
      <c r="I3951" s="4" t="s">
        <v>18164</v>
      </c>
      <c r="J3951" s="4" t="s">
        <v>341</v>
      </c>
      <c r="K3951" s="10">
        <v>2016.0</v>
      </c>
      <c r="L3951" s="3"/>
      <c r="M3951" s="4" t="s">
        <v>263</v>
      </c>
      <c r="N3951" s="3"/>
      <c r="O3951" s="3"/>
      <c r="P3951" s="4" t="s">
        <v>8</v>
      </c>
      <c r="Q3951" s="4" t="s">
        <v>408</v>
      </c>
      <c r="R3951" s="3"/>
    </row>
    <row r="3952" ht="15.75" customHeight="1">
      <c r="A3952" s="6" t="s">
        <v>18165</v>
      </c>
      <c r="B3952" s="6" t="s">
        <v>18166</v>
      </c>
      <c r="C3952" s="6"/>
      <c r="D3952" s="6"/>
      <c r="E3952" s="6" t="s">
        <v>18167</v>
      </c>
      <c r="F3952" s="7" t="s">
        <v>18168</v>
      </c>
      <c r="G3952" s="8" t="s">
        <v>108</v>
      </c>
      <c r="H3952" s="6" t="s">
        <v>27</v>
      </c>
      <c r="I3952" s="6" t="s">
        <v>17636</v>
      </c>
      <c r="J3952" s="6" t="s">
        <v>341</v>
      </c>
      <c r="K3952" s="8">
        <v>2023.0</v>
      </c>
      <c r="L3952" s="7" t="s">
        <v>30</v>
      </c>
      <c r="M3952" s="6"/>
      <c r="N3952" s="3"/>
      <c r="O3952" s="6"/>
      <c r="P3952" s="6"/>
      <c r="Q3952" s="6"/>
      <c r="R3952" s="3"/>
    </row>
    <row r="3953" ht="15.75" customHeight="1">
      <c r="A3953" s="6" t="s">
        <v>18169</v>
      </c>
      <c r="B3953" s="6" t="s">
        <v>18170</v>
      </c>
      <c r="C3953" s="6"/>
      <c r="D3953" s="6"/>
      <c r="E3953" s="6" t="s">
        <v>18171</v>
      </c>
      <c r="F3953" s="7" t="s">
        <v>18172</v>
      </c>
      <c r="G3953" s="8" t="s">
        <v>41</v>
      </c>
      <c r="H3953" s="6" t="s">
        <v>27</v>
      </c>
      <c r="I3953" s="6" t="s">
        <v>18173</v>
      </c>
      <c r="J3953" s="6" t="s">
        <v>29</v>
      </c>
      <c r="K3953" s="8">
        <v>2022.0</v>
      </c>
      <c r="L3953" s="7" t="s">
        <v>30</v>
      </c>
      <c r="M3953" s="6"/>
      <c r="N3953" s="3"/>
      <c r="O3953" s="3"/>
      <c r="P3953" s="3"/>
      <c r="Q3953" s="3"/>
      <c r="R3953" s="6"/>
    </row>
    <row r="3954" ht="15.75" customHeight="1">
      <c r="A3954" s="6" t="s">
        <v>18174</v>
      </c>
      <c r="B3954" s="6" t="s">
        <v>18175</v>
      </c>
      <c r="C3954" s="6"/>
      <c r="D3954" s="6"/>
      <c r="E3954" s="6" t="s">
        <v>18176</v>
      </c>
      <c r="F3954" s="7" t="s">
        <v>18177</v>
      </c>
      <c r="G3954" s="8" t="s">
        <v>41</v>
      </c>
      <c r="H3954" s="6" t="s">
        <v>27</v>
      </c>
      <c r="I3954" s="6" t="s">
        <v>18178</v>
      </c>
      <c r="J3954" s="6" t="s">
        <v>341</v>
      </c>
      <c r="K3954" s="8">
        <v>2022.0</v>
      </c>
      <c r="L3954" s="7" t="s">
        <v>30</v>
      </c>
      <c r="M3954" s="6"/>
      <c r="N3954" s="3"/>
      <c r="O3954" s="3"/>
      <c r="P3954" s="3"/>
      <c r="Q3954" s="3"/>
      <c r="R3954" s="6"/>
    </row>
    <row r="3955" ht="15.75" customHeight="1">
      <c r="A3955" s="4" t="s">
        <v>18179</v>
      </c>
      <c r="B3955" s="4" t="s">
        <v>18180</v>
      </c>
      <c r="C3955" s="3"/>
      <c r="D3955" s="3"/>
      <c r="E3955" s="4" t="s">
        <v>33</v>
      </c>
      <c r="F3955" s="3"/>
      <c r="G3955" s="10" t="s">
        <v>83</v>
      </c>
      <c r="H3955" s="10" t="s">
        <v>35</v>
      </c>
      <c r="I3955" s="4" t="s">
        <v>15573</v>
      </c>
      <c r="J3955" s="10" t="s">
        <v>33</v>
      </c>
      <c r="K3955" s="10">
        <v>2021.0</v>
      </c>
      <c r="L3955" s="3"/>
      <c r="M3955" s="3"/>
      <c r="N3955" s="3"/>
      <c r="O3955" s="3"/>
      <c r="P3955" s="3"/>
      <c r="Q3955" s="3"/>
      <c r="R3955" s="3"/>
    </row>
    <row r="3956" ht="15.75" customHeight="1">
      <c r="A3956" s="6" t="s">
        <v>18181</v>
      </c>
      <c r="B3956" s="6" t="s">
        <v>18182</v>
      </c>
      <c r="C3956" s="6"/>
      <c r="D3956" s="6"/>
      <c r="E3956" s="3"/>
      <c r="F3956" s="7" t="s">
        <v>18183</v>
      </c>
      <c r="G3956" s="8" t="s">
        <v>108</v>
      </c>
      <c r="H3956" s="6" t="s">
        <v>27</v>
      </c>
      <c r="I3956" s="6" t="s">
        <v>18184</v>
      </c>
      <c r="J3956" s="6" t="s">
        <v>3061</v>
      </c>
      <c r="K3956" s="8">
        <v>2020.0</v>
      </c>
      <c r="L3956" s="7" t="s">
        <v>30</v>
      </c>
      <c r="M3956" s="6"/>
      <c r="N3956" s="6"/>
      <c r="O3956" s="6"/>
      <c r="P3956" s="6"/>
      <c r="Q3956" s="3"/>
      <c r="R3956" s="6"/>
    </row>
    <row r="3957" ht="15.75" customHeight="1">
      <c r="A3957" s="4" t="s">
        <v>18185</v>
      </c>
      <c r="B3957" s="4" t="s">
        <v>18186</v>
      </c>
      <c r="C3957" s="3"/>
      <c r="D3957" s="3"/>
      <c r="E3957" s="4" t="s">
        <v>18187</v>
      </c>
      <c r="F3957" s="9" t="s">
        <v>18188</v>
      </c>
      <c r="G3957" s="4" t="s">
        <v>260</v>
      </c>
      <c r="H3957" s="4" t="s">
        <v>261</v>
      </c>
      <c r="I3957" s="4" t="s">
        <v>3272</v>
      </c>
      <c r="J3957" s="4" t="s">
        <v>295</v>
      </c>
      <c r="K3957" s="10">
        <v>2016.0</v>
      </c>
      <c r="L3957" s="3"/>
      <c r="M3957" s="4" t="s">
        <v>263</v>
      </c>
      <c r="N3957" s="3"/>
      <c r="O3957" s="3"/>
      <c r="P3957" s="4" t="s">
        <v>8</v>
      </c>
      <c r="Q3957" s="4" t="s">
        <v>18189</v>
      </c>
      <c r="R3957" s="3"/>
    </row>
    <row r="3958" ht="15.75" customHeight="1">
      <c r="A3958" s="6" t="s">
        <v>18190</v>
      </c>
      <c r="B3958" s="6" t="s">
        <v>18191</v>
      </c>
      <c r="C3958" s="6"/>
      <c r="D3958" s="6"/>
      <c r="E3958" s="6" t="s">
        <v>18192</v>
      </c>
      <c r="F3958" s="7" t="s">
        <v>18193</v>
      </c>
      <c r="G3958" s="8" t="s">
        <v>48</v>
      </c>
      <c r="H3958" s="6" t="s">
        <v>27</v>
      </c>
      <c r="I3958" s="6" t="s">
        <v>18194</v>
      </c>
      <c r="J3958" s="6" t="s">
        <v>29</v>
      </c>
      <c r="K3958" s="8">
        <v>2019.0</v>
      </c>
      <c r="L3958" s="7" t="s">
        <v>30</v>
      </c>
      <c r="M3958" s="15"/>
      <c r="N3958" s="6"/>
      <c r="O3958" s="6"/>
      <c r="P3958" s="6"/>
      <c r="Q3958" s="6"/>
      <c r="R3958" s="3"/>
    </row>
    <row r="3959" ht="15.75" customHeight="1">
      <c r="A3959" s="6" t="s">
        <v>18195</v>
      </c>
      <c r="B3959" s="6" t="s">
        <v>18196</v>
      </c>
      <c r="C3959" s="6"/>
      <c r="D3959" s="6"/>
      <c r="E3959" s="6" t="s">
        <v>18197</v>
      </c>
      <c r="F3959" s="7" t="s">
        <v>18198</v>
      </c>
      <c r="G3959" s="8" t="s">
        <v>108</v>
      </c>
      <c r="H3959" s="6" t="s">
        <v>27</v>
      </c>
      <c r="I3959" s="6" t="s">
        <v>18199</v>
      </c>
      <c r="J3959" s="6" t="s">
        <v>149</v>
      </c>
      <c r="K3959" s="8">
        <v>2019.0</v>
      </c>
      <c r="L3959" s="7" t="s">
        <v>30</v>
      </c>
      <c r="M3959" s="6"/>
      <c r="N3959" s="6"/>
      <c r="O3959" s="3"/>
      <c r="P3959" s="6"/>
      <c r="Q3959" s="3"/>
      <c r="R3959" s="6"/>
    </row>
    <row r="3960" ht="15.75" customHeight="1">
      <c r="A3960" s="6" t="s">
        <v>18200</v>
      </c>
      <c r="B3960" s="6" t="s">
        <v>18201</v>
      </c>
      <c r="C3960" s="6"/>
      <c r="D3960" s="6"/>
      <c r="E3960" s="6" t="s">
        <v>18202</v>
      </c>
      <c r="F3960" s="3"/>
      <c r="G3960" s="8" t="s">
        <v>48</v>
      </c>
      <c r="H3960" s="6" t="s">
        <v>27</v>
      </c>
      <c r="I3960" s="6" t="s">
        <v>18203</v>
      </c>
      <c r="J3960" s="6"/>
      <c r="K3960" s="8">
        <v>2012.0</v>
      </c>
      <c r="L3960" s="7" t="s">
        <v>30</v>
      </c>
      <c r="M3960" s="6"/>
      <c r="N3960" s="6"/>
      <c r="O3960" s="6"/>
      <c r="P3960" s="6"/>
      <c r="Q3960" s="6"/>
      <c r="R3960" s="6"/>
    </row>
    <row r="3961" ht="15.75" customHeight="1">
      <c r="A3961" s="6" t="s">
        <v>18204</v>
      </c>
      <c r="B3961" s="6" t="s">
        <v>18205</v>
      </c>
      <c r="C3961" s="6"/>
      <c r="D3961" s="6"/>
      <c r="E3961" s="6" t="s">
        <v>18206</v>
      </c>
      <c r="F3961" s="7" t="s">
        <v>18207</v>
      </c>
      <c r="G3961" s="8" t="s">
        <v>41</v>
      </c>
      <c r="H3961" s="6" t="s">
        <v>27</v>
      </c>
      <c r="I3961" s="6" t="s">
        <v>18208</v>
      </c>
      <c r="J3961" s="6" t="s">
        <v>341</v>
      </c>
      <c r="K3961" s="8">
        <v>2009.0</v>
      </c>
      <c r="L3961" s="7" t="s">
        <v>30</v>
      </c>
      <c r="M3961" s="6"/>
      <c r="N3961" s="3"/>
      <c r="O3961" s="3"/>
      <c r="P3961" s="3"/>
      <c r="Q3961" s="3"/>
      <c r="R3961" s="6"/>
    </row>
    <row r="3962" ht="15.75" customHeight="1">
      <c r="A3962" s="6" t="s">
        <v>18209</v>
      </c>
      <c r="B3962" s="6" t="s">
        <v>18210</v>
      </c>
      <c r="C3962" s="6"/>
      <c r="D3962" s="6"/>
      <c r="E3962" s="6" t="s">
        <v>18211</v>
      </c>
      <c r="F3962" s="7" t="s">
        <v>18212</v>
      </c>
      <c r="G3962" s="8" t="s">
        <v>108</v>
      </c>
      <c r="H3962" s="6" t="s">
        <v>27</v>
      </c>
      <c r="I3962" s="6" t="s">
        <v>18213</v>
      </c>
      <c r="J3962" s="6" t="s">
        <v>29</v>
      </c>
      <c r="K3962" s="8">
        <v>2000.0</v>
      </c>
      <c r="L3962" s="7" t="s">
        <v>30</v>
      </c>
      <c r="M3962" s="3"/>
      <c r="N3962" s="3"/>
      <c r="O3962" s="3"/>
      <c r="P3962" s="3"/>
      <c r="Q3962" s="3"/>
      <c r="R3962" s="3"/>
    </row>
    <row r="3963" ht="15.75" customHeight="1">
      <c r="A3963" s="6" t="s">
        <v>18214</v>
      </c>
      <c r="B3963" s="6" t="s">
        <v>18215</v>
      </c>
      <c r="C3963" s="6"/>
      <c r="D3963" s="6"/>
      <c r="E3963" s="6" t="s">
        <v>18216</v>
      </c>
      <c r="F3963" s="7" t="s">
        <v>18217</v>
      </c>
      <c r="G3963" s="8" t="s">
        <v>108</v>
      </c>
      <c r="H3963" s="6" t="s">
        <v>27</v>
      </c>
      <c r="I3963" s="6" t="s">
        <v>18218</v>
      </c>
      <c r="J3963" s="6"/>
      <c r="K3963" s="8">
        <v>2009.0</v>
      </c>
      <c r="L3963" s="7" t="s">
        <v>30</v>
      </c>
      <c r="M3963" s="3"/>
      <c r="N3963" s="3"/>
      <c r="O3963" s="6"/>
      <c r="P3963" s="6"/>
      <c r="Q3963" s="6"/>
      <c r="R3963" s="6"/>
    </row>
    <row r="3964" ht="15.75" customHeight="1">
      <c r="A3964" s="4" t="s">
        <v>18219</v>
      </c>
      <c r="B3964" s="4" t="s">
        <v>18220</v>
      </c>
      <c r="C3964" s="3"/>
      <c r="D3964" s="3"/>
      <c r="E3964" s="4" t="s">
        <v>18221</v>
      </c>
      <c r="F3964" s="9" t="s">
        <v>18222</v>
      </c>
      <c r="G3964" s="4" t="s">
        <v>260</v>
      </c>
      <c r="H3964" s="4" t="s">
        <v>261</v>
      </c>
      <c r="I3964" s="4" t="s">
        <v>1214</v>
      </c>
      <c r="J3964" s="4" t="s">
        <v>295</v>
      </c>
      <c r="K3964" s="10">
        <v>2009.0</v>
      </c>
      <c r="L3964" s="3"/>
      <c r="M3964" s="4" t="s">
        <v>263</v>
      </c>
      <c r="N3964" s="3"/>
      <c r="O3964" s="3"/>
      <c r="P3964" s="4" t="s">
        <v>8</v>
      </c>
      <c r="Q3964" s="4" t="s">
        <v>1215</v>
      </c>
      <c r="R3964" s="3"/>
    </row>
    <row r="3965" ht="15.75" customHeight="1">
      <c r="A3965" s="4" t="s">
        <v>18223</v>
      </c>
      <c r="B3965" s="4" t="s">
        <v>18224</v>
      </c>
      <c r="C3965" s="4" t="s">
        <v>18225</v>
      </c>
      <c r="D3965" s="4" t="s">
        <v>18226</v>
      </c>
      <c r="E3965" s="4" t="s">
        <v>18227</v>
      </c>
      <c r="F3965" s="5" t="str">
        <f>HYPERLINK("http://dx.doi.org/10.1186/s13011-022-00470-6","http://dx.doi.org/10.1186/s13011-022-00470-6")</f>
        <v>http://dx.doi.org/10.1186/s13011-022-00470-6</v>
      </c>
      <c r="G3965" s="3"/>
      <c r="H3965" s="3"/>
      <c r="I3965" s="3"/>
      <c r="J3965" s="3"/>
      <c r="K3965" s="3"/>
      <c r="L3965" s="3"/>
      <c r="M3965" s="3"/>
      <c r="N3965" s="3"/>
      <c r="O3965" s="3"/>
      <c r="P3965" s="3"/>
      <c r="Q3965" s="3"/>
      <c r="R3965" s="3"/>
    </row>
    <row r="3966" ht="15.75" customHeight="1">
      <c r="A3966" s="4" t="s">
        <v>18228</v>
      </c>
      <c r="B3966" s="4" t="s">
        <v>18229</v>
      </c>
      <c r="C3966" s="3"/>
      <c r="D3966" s="3"/>
      <c r="E3966" s="4" t="s">
        <v>18230</v>
      </c>
      <c r="F3966" s="9" t="s">
        <v>18231</v>
      </c>
      <c r="G3966" s="4" t="s">
        <v>1803</v>
      </c>
      <c r="H3966" s="4" t="s">
        <v>261</v>
      </c>
      <c r="I3966" s="4" t="s">
        <v>18232</v>
      </c>
      <c r="J3966" s="4" t="s">
        <v>231</v>
      </c>
      <c r="K3966" s="10">
        <v>2022.0</v>
      </c>
      <c r="L3966" s="3"/>
      <c r="M3966" s="4" t="s">
        <v>263</v>
      </c>
      <c r="N3966" s="3"/>
      <c r="O3966" s="3"/>
      <c r="P3966" s="4" t="s">
        <v>8</v>
      </c>
      <c r="Q3966" s="4" t="s">
        <v>18233</v>
      </c>
      <c r="R3966" s="3"/>
    </row>
    <row r="3967" ht="15.75" customHeight="1">
      <c r="A3967" s="4" t="s">
        <v>18234</v>
      </c>
      <c r="B3967" s="4" t="s">
        <v>18235</v>
      </c>
      <c r="C3967" s="3"/>
      <c r="D3967" s="3"/>
      <c r="E3967" s="4" t="s">
        <v>18236</v>
      </c>
      <c r="F3967" s="3"/>
      <c r="G3967" s="4" t="s">
        <v>41</v>
      </c>
      <c r="H3967" s="4" t="s">
        <v>261</v>
      </c>
      <c r="I3967" s="3"/>
      <c r="J3967" s="4" t="s">
        <v>295</v>
      </c>
      <c r="K3967" s="10">
        <v>2012.0</v>
      </c>
      <c r="L3967" s="3"/>
      <c r="M3967" s="4" t="s">
        <v>586</v>
      </c>
      <c r="N3967" s="3"/>
      <c r="O3967" s="3"/>
      <c r="P3967" s="4" t="s">
        <v>587</v>
      </c>
      <c r="Q3967" s="18" t="s">
        <v>588</v>
      </c>
      <c r="R3967" s="3"/>
    </row>
    <row r="3968" ht="15.75" customHeight="1">
      <c r="A3968" s="4" t="s">
        <v>18237</v>
      </c>
      <c r="B3968" s="4" t="s">
        <v>18238</v>
      </c>
      <c r="C3968" s="3" t="s">
        <v>425</v>
      </c>
      <c r="D3968" s="4" t="s">
        <v>18239</v>
      </c>
      <c r="E3968" s="4" t="s">
        <v>18240</v>
      </c>
      <c r="F3968" s="5" t="str">
        <f>HYPERLINK("http://dx.doi.org/10.1176/appi.ajp.2013.13020185","http://dx.doi.org/10.1176/appi.ajp.2013.13020185")</f>
        <v>http://dx.doi.org/10.1176/appi.ajp.2013.13020185</v>
      </c>
      <c r="G3968" s="3"/>
      <c r="H3968" s="3"/>
      <c r="I3968" s="3"/>
      <c r="J3968" s="3"/>
      <c r="K3968" s="3"/>
      <c r="L3968" s="3"/>
      <c r="M3968" s="3"/>
      <c r="N3968" s="3"/>
      <c r="O3968" s="3"/>
      <c r="P3968" s="3"/>
      <c r="Q3968" s="3"/>
      <c r="R3968" s="3"/>
    </row>
    <row r="3969" ht="15.75" customHeight="1">
      <c r="A3969" s="6" t="s">
        <v>18241</v>
      </c>
      <c r="B3969" s="6" t="s">
        <v>18242</v>
      </c>
      <c r="C3969" s="6"/>
      <c r="D3969" s="6"/>
      <c r="E3969" s="17" t="s">
        <v>18243</v>
      </c>
      <c r="F3969" s="7" t="s">
        <v>18244</v>
      </c>
      <c r="G3969" s="8" t="s">
        <v>108</v>
      </c>
      <c r="H3969" s="6" t="s">
        <v>27</v>
      </c>
      <c r="I3969" s="6" t="s">
        <v>18245</v>
      </c>
      <c r="J3969" s="6"/>
      <c r="K3969" s="8">
        <v>2012.0</v>
      </c>
      <c r="L3969" s="7" t="s">
        <v>30</v>
      </c>
      <c r="M3969" s="3"/>
      <c r="N3969" s="3"/>
      <c r="O3969" s="3"/>
      <c r="P3969" s="3"/>
      <c r="Q3969" s="3"/>
      <c r="R3969" s="3"/>
    </row>
    <row r="3970" ht="15.75" customHeight="1">
      <c r="A3970" s="4" t="s">
        <v>18246</v>
      </c>
      <c r="B3970" s="4" t="s">
        <v>18247</v>
      </c>
      <c r="C3970" s="3"/>
      <c r="D3970" s="3"/>
      <c r="E3970" s="4" t="s">
        <v>33</v>
      </c>
      <c r="F3970" s="9" t="str">
        <f>"https://doi.org/"&amp;M3970</f>
        <v>https://doi.org/10.1001/archgenpsychiatry.2008.537</v>
      </c>
      <c r="G3970" s="10" t="s">
        <v>83</v>
      </c>
      <c r="H3970" s="10" t="s">
        <v>35</v>
      </c>
      <c r="I3970" s="4" t="s">
        <v>3151</v>
      </c>
      <c r="J3970" s="10" t="s">
        <v>33</v>
      </c>
      <c r="K3970" s="10">
        <v>2009.0</v>
      </c>
      <c r="L3970" s="3"/>
      <c r="M3970" s="4" t="s">
        <v>18248</v>
      </c>
      <c r="N3970" s="3"/>
      <c r="O3970" s="3"/>
      <c r="P3970" s="3"/>
      <c r="Q3970" s="3"/>
      <c r="R3970" s="3"/>
    </row>
    <row r="3971" ht="15.75" customHeight="1">
      <c r="A3971" s="6" t="s">
        <v>9966</v>
      </c>
      <c r="B3971" s="6" t="s">
        <v>18249</v>
      </c>
      <c r="C3971" s="6"/>
      <c r="D3971" s="6"/>
      <c r="E3971" s="6" t="s">
        <v>18250</v>
      </c>
      <c r="F3971" s="7" t="s">
        <v>18251</v>
      </c>
      <c r="G3971" s="8" t="s">
        <v>108</v>
      </c>
      <c r="H3971" s="6" t="s">
        <v>27</v>
      </c>
      <c r="I3971" s="6" t="s">
        <v>18252</v>
      </c>
      <c r="J3971" s="6" t="s">
        <v>488</v>
      </c>
      <c r="K3971" s="8">
        <v>2021.0</v>
      </c>
      <c r="L3971" s="7" t="s">
        <v>30</v>
      </c>
      <c r="M3971" s="6"/>
      <c r="N3971" s="6"/>
      <c r="O3971" s="6"/>
      <c r="P3971" s="6"/>
      <c r="Q3971" s="6"/>
      <c r="R3971" s="6"/>
    </row>
    <row r="3972" ht="15.75" customHeight="1">
      <c r="A3972" s="4" t="s">
        <v>18253</v>
      </c>
      <c r="B3972" s="4" t="s">
        <v>18254</v>
      </c>
      <c r="C3972" s="4" t="s">
        <v>18255</v>
      </c>
      <c r="D3972" s="4" t="s">
        <v>18256</v>
      </c>
      <c r="E3972" s="4" t="s">
        <v>18257</v>
      </c>
      <c r="F3972" s="5" t="str">
        <f>HYPERLINK("http://dx.doi.org/10.1016/j.drugalcdep.2007.04.003","http://dx.doi.org/10.1016/j.drugalcdep.2007.04.003")</f>
        <v>http://dx.doi.org/10.1016/j.drugalcdep.2007.04.003</v>
      </c>
      <c r="G3972" s="3"/>
      <c r="H3972" s="3"/>
      <c r="I3972" s="3"/>
      <c r="J3972" s="3"/>
      <c r="K3972" s="3"/>
      <c r="L3972" s="3"/>
      <c r="M3972" s="3"/>
      <c r="N3972" s="3"/>
      <c r="O3972" s="3"/>
      <c r="P3972" s="3"/>
      <c r="Q3972" s="3"/>
      <c r="R3972" s="3"/>
    </row>
    <row r="3973" ht="15.75" customHeight="1">
      <c r="A3973" s="4" t="s">
        <v>18258</v>
      </c>
      <c r="B3973" s="4" t="s">
        <v>18259</v>
      </c>
      <c r="C3973" s="3"/>
      <c r="D3973" s="3"/>
      <c r="E3973" s="4" t="s">
        <v>18260</v>
      </c>
      <c r="F3973" s="9" t="s">
        <v>18261</v>
      </c>
      <c r="G3973" s="4" t="s">
        <v>260</v>
      </c>
      <c r="H3973" s="4" t="s">
        <v>261</v>
      </c>
      <c r="I3973" s="4" t="s">
        <v>5410</v>
      </c>
      <c r="J3973" s="4" t="s">
        <v>295</v>
      </c>
      <c r="K3973" s="10">
        <v>2003.0</v>
      </c>
      <c r="L3973" s="3"/>
      <c r="M3973" s="4" t="s">
        <v>263</v>
      </c>
      <c r="N3973" s="3"/>
      <c r="O3973" s="3"/>
      <c r="P3973" s="4" t="s">
        <v>8</v>
      </c>
      <c r="Q3973" s="4" t="s">
        <v>5411</v>
      </c>
      <c r="R3973" s="3"/>
    </row>
    <row r="3974" ht="15.75" customHeight="1">
      <c r="A3974" s="4" t="s">
        <v>18262</v>
      </c>
      <c r="B3974" s="4" t="s">
        <v>18263</v>
      </c>
      <c r="C3974" s="3"/>
      <c r="D3974" s="3"/>
      <c r="E3974" s="4" t="s">
        <v>33</v>
      </c>
      <c r="F3974" s="9" t="str">
        <f>"https://doi.org/"&amp;M3974</f>
        <v>https://doi.org/10.1089/can.2020.0056</v>
      </c>
      <c r="G3974" s="10" t="s">
        <v>58</v>
      </c>
      <c r="H3974" s="10" t="s">
        <v>35</v>
      </c>
      <c r="I3974" s="4" t="s">
        <v>18264</v>
      </c>
      <c r="J3974" s="10" t="s">
        <v>33</v>
      </c>
      <c r="K3974" s="10">
        <v>2022.0</v>
      </c>
      <c r="L3974" s="10" t="s">
        <v>33</v>
      </c>
      <c r="M3974" s="4" t="s">
        <v>18265</v>
      </c>
      <c r="N3974" s="3"/>
      <c r="O3974" s="3"/>
      <c r="P3974" s="3"/>
      <c r="Q3974" s="3"/>
      <c r="R3974" s="3"/>
    </row>
    <row r="3975" ht="15.75" customHeight="1">
      <c r="A3975" s="4" t="s">
        <v>18266</v>
      </c>
      <c r="B3975" s="4" t="s">
        <v>18267</v>
      </c>
      <c r="C3975" s="4" t="s">
        <v>18268</v>
      </c>
      <c r="D3975" s="4" t="s">
        <v>18269</v>
      </c>
      <c r="E3975" s="4" t="s">
        <v>18270</v>
      </c>
      <c r="F3975" s="5" t="str">
        <f>HYPERLINK("http://dx.doi.org/10.1007/s10461-019-02415-w","http://dx.doi.org/10.1007/s10461-019-02415-w")</f>
        <v>http://dx.doi.org/10.1007/s10461-019-02415-w</v>
      </c>
      <c r="G3975" s="3"/>
      <c r="H3975" s="3"/>
      <c r="I3975" s="3"/>
      <c r="J3975" s="3"/>
      <c r="K3975" s="3"/>
      <c r="L3975" s="3"/>
      <c r="M3975" s="3"/>
      <c r="N3975" s="3"/>
      <c r="O3975" s="3"/>
      <c r="P3975" s="3"/>
      <c r="Q3975" s="3"/>
      <c r="R3975" s="3"/>
    </row>
    <row r="3976" ht="15.75" customHeight="1">
      <c r="A3976" s="6" t="s">
        <v>18271</v>
      </c>
      <c r="B3976" s="6" t="s">
        <v>18272</v>
      </c>
      <c r="C3976" s="6"/>
      <c r="D3976" s="6"/>
      <c r="E3976" s="6" t="s">
        <v>18273</v>
      </c>
      <c r="F3976" s="7" t="s">
        <v>18274</v>
      </c>
      <c r="G3976" s="8" t="s">
        <v>108</v>
      </c>
      <c r="H3976" s="6" t="s">
        <v>27</v>
      </c>
      <c r="I3976" s="6" t="s">
        <v>18275</v>
      </c>
      <c r="J3976" s="6" t="s">
        <v>341</v>
      </c>
      <c r="K3976" s="8">
        <v>2021.0</v>
      </c>
      <c r="L3976" s="21" t="s">
        <v>30</v>
      </c>
      <c r="M3976" s="6"/>
      <c r="N3976" s="3"/>
      <c r="O3976" s="6"/>
      <c r="P3976" s="6"/>
      <c r="Q3976" s="3"/>
      <c r="R3976" s="6"/>
    </row>
    <row r="3977" ht="15.75" customHeight="1">
      <c r="A3977" s="4" t="s">
        <v>18276</v>
      </c>
      <c r="B3977" s="4" t="s">
        <v>18277</v>
      </c>
      <c r="C3977" s="3"/>
      <c r="D3977" s="3"/>
      <c r="E3977" s="4" t="s">
        <v>33</v>
      </c>
      <c r="F3977" s="9" t="str">
        <f>"https://doi.org/"&amp;M3977</f>
        <v>https://doi.org/10.1007/s13524-017-0639-2</v>
      </c>
      <c r="G3977" s="10" t="s">
        <v>83</v>
      </c>
      <c r="H3977" s="10" t="s">
        <v>35</v>
      </c>
      <c r="I3977" s="4" t="s">
        <v>18278</v>
      </c>
      <c r="J3977" s="10" t="s">
        <v>33</v>
      </c>
      <c r="K3977" s="10">
        <v>2018.0</v>
      </c>
      <c r="L3977" s="3"/>
      <c r="M3977" s="4" t="s">
        <v>18279</v>
      </c>
      <c r="N3977" s="3"/>
      <c r="O3977" s="3"/>
      <c r="P3977" s="3"/>
      <c r="Q3977" s="3"/>
      <c r="R3977" s="3"/>
    </row>
    <row r="3978" ht="15.75" customHeight="1">
      <c r="A3978" s="4" t="s">
        <v>18280</v>
      </c>
      <c r="B3978" s="4" t="s">
        <v>18281</v>
      </c>
      <c r="C3978" s="4" t="s">
        <v>18282</v>
      </c>
      <c r="D3978" s="4" t="s">
        <v>18283</v>
      </c>
      <c r="E3978" s="4" t="s">
        <v>18284</v>
      </c>
      <c r="F3978" s="5" t="str">
        <f>HYPERLINK("http://dx.doi.org/10.1037/a0028158","http://dx.doi.org/10.1037/a0028158")</f>
        <v>http://dx.doi.org/10.1037/a0028158</v>
      </c>
      <c r="G3978" s="3"/>
      <c r="H3978" s="3"/>
      <c r="I3978" s="3"/>
      <c r="J3978" s="3"/>
      <c r="K3978" s="3"/>
      <c r="L3978" s="3"/>
      <c r="M3978" s="3"/>
      <c r="N3978" s="3"/>
      <c r="O3978" s="3"/>
      <c r="P3978" s="3"/>
      <c r="Q3978" s="3"/>
      <c r="R3978" s="3"/>
    </row>
    <row r="3979" ht="15.75" customHeight="1">
      <c r="A3979" s="4" t="s">
        <v>18285</v>
      </c>
      <c r="B3979" s="4" t="s">
        <v>18286</v>
      </c>
      <c r="C3979" s="3"/>
      <c r="D3979" s="3"/>
      <c r="E3979" s="4" t="s">
        <v>18287</v>
      </c>
      <c r="F3979" s="9" t="s">
        <v>18288</v>
      </c>
      <c r="G3979" s="4" t="s">
        <v>48</v>
      </c>
      <c r="H3979" s="4" t="s">
        <v>261</v>
      </c>
      <c r="I3979" s="4" t="s">
        <v>3200</v>
      </c>
      <c r="J3979" s="4" t="s">
        <v>149</v>
      </c>
      <c r="K3979" s="10">
        <v>2011.0</v>
      </c>
      <c r="L3979" s="3"/>
      <c r="M3979" s="4" t="s">
        <v>263</v>
      </c>
      <c r="N3979" s="3"/>
      <c r="O3979" s="3"/>
      <c r="P3979" s="4" t="s">
        <v>8</v>
      </c>
      <c r="Q3979" s="4" t="s">
        <v>264</v>
      </c>
      <c r="R3979" s="3"/>
    </row>
    <row r="3980" ht="15.75" customHeight="1">
      <c r="A3980" s="6" t="s">
        <v>18289</v>
      </c>
      <c r="B3980" s="6" t="s">
        <v>18290</v>
      </c>
      <c r="C3980" s="6"/>
      <c r="D3980" s="6"/>
      <c r="E3980" s="6" t="s">
        <v>18291</v>
      </c>
      <c r="F3980" s="3"/>
      <c r="G3980" s="8" t="s">
        <v>48</v>
      </c>
      <c r="H3980" s="6" t="s">
        <v>27</v>
      </c>
      <c r="I3980" s="6" t="s">
        <v>18292</v>
      </c>
      <c r="J3980" s="6" t="s">
        <v>149</v>
      </c>
      <c r="K3980" s="8">
        <v>2018.0</v>
      </c>
      <c r="L3980" s="7" t="s">
        <v>30</v>
      </c>
      <c r="M3980" s="6"/>
      <c r="N3980" s="6"/>
      <c r="O3980" s="6"/>
      <c r="P3980" s="6"/>
      <c r="Q3980" s="14"/>
      <c r="R3980" s="3"/>
    </row>
    <row r="3981" ht="15.75" customHeight="1">
      <c r="A3981" s="6" t="s">
        <v>18293</v>
      </c>
      <c r="B3981" s="6" t="s">
        <v>18294</v>
      </c>
      <c r="C3981" s="6"/>
      <c r="D3981" s="6"/>
      <c r="E3981" s="6" t="s">
        <v>18295</v>
      </c>
      <c r="F3981" s="7" t="s">
        <v>18296</v>
      </c>
      <c r="G3981" s="8" t="s">
        <v>108</v>
      </c>
      <c r="H3981" s="6" t="s">
        <v>27</v>
      </c>
      <c r="I3981" s="6" t="s">
        <v>18297</v>
      </c>
      <c r="J3981" s="6" t="s">
        <v>29</v>
      </c>
      <c r="K3981" s="8">
        <v>2015.0</v>
      </c>
      <c r="L3981" s="7" t="s">
        <v>30</v>
      </c>
      <c r="M3981" s="6"/>
      <c r="N3981" s="6"/>
      <c r="O3981" s="3"/>
      <c r="P3981" s="3"/>
      <c r="Q3981" s="3"/>
      <c r="R3981" s="6"/>
    </row>
    <row r="3982" ht="15.75" customHeight="1">
      <c r="A3982" s="6" t="s">
        <v>11863</v>
      </c>
      <c r="B3982" s="6" t="s">
        <v>18298</v>
      </c>
      <c r="C3982" s="6"/>
      <c r="D3982" s="6"/>
      <c r="E3982" s="6" t="s">
        <v>18299</v>
      </c>
      <c r="F3982" s="7" t="s">
        <v>18300</v>
      </c>
      <c r="G3982" s="8" t="s">
        <v>108</v>
      </c>
      <c r="H3982" s="6" t="s">
        <v>27</v>
      </c>
      <c r="I3982" s="6" t="s">
        <v>18301</v>
      </c>
      <c r="J3982" s="6" t="s">
        <v>149</v>
      </c>
      <c r="K3982" s="8">
        <v>2019.0</v>
      </c>
      <c r="L3982" s="7" t="s">
        <v>30</v>
      </c>
      <c r="M3982" s="6"/>
      <c r="N3982" s="3"/>
      <c r="O3982" s="3"/>
      <c r="P3982" s="6"/>
      <c r="Q3982" s="3"/>
      <c r="R3982" s="6"/>
    </row>
    <row r="3983" ht="15.75" customHeight="1">
      <c r="A3983" s="4" t="s">
        <v>18302</v>
      </c>
      <c r="B3983" s="4" t="s">
        <v>18303</v>
      </c>
      <c r="C3983" s="3"/>
      <c r="D3983" s="3"/>
      <c r="E3983" s="4" t="s">
        <v>18304</v>
      </c>
      <c r="F3983" s="9" t="s">
        <v>18305</v>
      </c>
      <c r="G3983" s="4" t="s">
        <v>260</v>
      </c>
      <c r="H3983" s="4" t="s">
        <v>261</v>
      </c>
      <c r="I3983" s="4" t="s">
        <v>370</v>
      </c>
      <c r="J3983" s="4" t="s">
        <v>341</v>
      </c>
      <c r="K3983" s="10">
        <v>2003.0</v>
      </c>
      <c r="L3983" s="3"/>
      <c r="M3983" s="4" t="s">
        <v>263</v>
      </c>
      <c r="N3983" s="3"/>
      <c r="O3983" s="3"/>
      <c r="P3983" s="4" t="s">
        <v>8</v>
      </c>
      <c r="Q3983" s="4" t="s">
        <v>577</v>
      </c>
      <c r="R3983" s="3"/>
    </row>
    <row r="3984" ht="15.75" customHeight="1">
      <c r="A3984" s="6" t="s">
        <v>6758</v>
      </c>
      <c r="B3984" s="6" t="s">
        <v>18306</v>
      </c>
      <c r="C3984" s="6"/>
      <c r="D3984" s="6"/>
      <c r="E3984" s="6" t="s">
        <v>18307</v>
      </c>
      <c r="F3984" s="7" t="s">
        <v>18308</v>
      </c>
      <c r="G3984" s="8" t="s">
        <v>108</v>
      </c>
      <c r="H3984" s="6" t="s">
        <v>27</v>
      </c>
      <c r="I3984" s="6" t="s">
        <v>18309</v>
      </c>
      <c r="J3984" s="6" t="s">
        <v>341</v>
      </c>
      <c r="K3984" s="8">
        <v>2014.0</v>
      </c>
      <c r="L3984" s="7" t="s">
        <v>30</v>
      </c>
      <c r="M3984" s="6"/>
      <c r="N3984" s="6"/>
      <c r="O3984" s="3"/>
      <c r="P3984" s="6"/>
      <c r="Q3984" s="3"/>
      <c r="R3984" s="6"/>
    </row>
    <row r="3985" ht="15.75" customHeight="1">
      <c r="A3985" s="6" t="s">
        <v>18310</v>
      </c>
      <c r="B3985" s="6" t="s">
        <v>18311</v>
      </c>
      <c r="C3985" s="6"/>
      <c r="D3985" s="6"/>
      <c r="E3985" s="6" t="s">
        <v>18312</v>
      </c>
      <c r="F3985" s="7" t="s">
        <v>18313</v>
      </c>
      <c r="G3985" s="8" t="s">
        <v>108</v>
      </c>
      <c r="H3985" s="6" t="s">
        <v>27</v>
      </c>
      <c r="I3985" s="6" t="s">
        <v>18314</v>
      </c>
      <c r="J3985" s="6" t="s">
        <v>29</v>
      </c>
      <c r="K3985" s="8">
        <v>2015.0</v>
      </c>
      <c r="L3985" s="7" t="s">
        <v>30</v>
      </c>
      <c r="M3985" s="6"/>
      <c r="N3985" s="6"/>
      <c r="O3985" s="3"/>
      <c r="P3985" s="6"/>
      <c r="Q3985" s="6"/>
      <c r="R3985" s="6"/>
    </row>
    <row r="3986" ht="15.75" customHeight="1">
      <c r="A3986" s="4" t="s">
        <v>18315</v>
      </c>
      <c r="B3986" s="4" t="s">
        <v>18316</v>
      </c>
      <c r="C3986" s="3"/>
      <c r="D3986" s="3"/>
      <c r="E3986" s="4" t="s">
        <v>33</v>
      </c>
      <c r="F3986" s="9" t="str">
        <f>"https://doi.org/"&amp;M3986</f>
        <v>https://doi.org/10.1177/1367493519831499</v>
      </c>
      <c r="G3986" s="10" t="s">
        <v>83</v>
      </c>
      <c r="H3986" s="10" t="s">
        <v>35</v>
      </c>
      <c r="I3986" s="4" t="s">
        <v>18317</v>
      </c>
      <c r="J3986" s="10" t="s">
        <v>33</v>
      </c>
      <c r="K3986" s="10">
        <v>2019.0</v>
      </c>
      <c r="L3986" s="3"/>
      <c r="M3986" s="4" t="s">
        <v>18318</v>
      </c>
      <c r="N3986" s="3"/>
      <c r="O3986" s="3"/>
      <c r="P3986" s="3"/>
      <c r="Q3986" s="3"/>
      <c r="R3986" s="3"/>
    </row>
    <row r="3987" ht="15.75" customHeight="1">
      <c r="A3987" s="6" t="s">
        <v>18319</v>
      </c>
      <c r="B3987" s="6" t="s">
        <v>18320</v>
      </c>
      <c r="C3987" s="6"/>
      <c r="D3987" s="6"/>
      <c r="E3987" s="6" t="s">
        <v>18321</v>
      </c>
      <c r="F3987" s="7" t="s">
        <v>18322</v>
      </c>
      <c r="G3987" s="8" t="s">
        <v>108</v>
      </c>
      <c r="H3987" s="6" t="s">
        <v>27</v>
      </c>
      <c r="I3987" s="6" t="s">
        <v>18323</v>
      </c>
      <c r="J3987" s="6" t="s">
        <v>29</v>
      </c>
      <c r="K3987" s="8">
        <v>2003.0</v>
      </c>
      <c r="L3987" s="7" t="s">
        <v>30</v>
      </c>
      <c r="M3987" s="3"/>
      <c r="N3987" s="6"/>
      <c r="O3987" s="3"/>
      <c r="P3987" s="3"/>
      <c r="Q3987" s="3"/>
      <c r="R3987" s="3"/>
    </row>
    <row r="3988" ht="15.75" customHeight="1">
      <c r="A3988" s="6" t="s">
        <v>18324</v>
      </c>
      <c r="B3988" s="6" t="s">
        <v>18325</v>
      </c>
      <c r="C3988" s="6"/>
      <c r="D3988" s="6"/>
      <c r="E3988" s="6" t="s">
        <v>18326</v>
      </c>
      <c r="F3988" s="7" t="s">
        <v>18327</v>
      </c>
      <c r="G3988" s="8" t="s">
        <v>41</v>
      </c>
      <c r="H3988" s="6" t="s">
        <v>27</v>
      </c>
      <c r="I3988" s="6" t="s">
        <v>18328</v>
      </c>
      <c r="J3988" s="6" t="s">
        <v>488</v>
      </c>
      <c r="K3988" s="8">
        <v>2023.0</v>
      </c>
      <c r="L3988" s="7" t="s">
        <v>30</v>
      </c>
      <c r="M3988" s="6"/>
      <c r="N3988" s="3"/>
      <c r="O3988" s="3"/>
      <c r="P3988" s="3"/>
      <c r="Q3988" s="3"/>
      <c r="R3988" s="6"/>
    </row>
    <row r="3989" ht="15.75" customHeight="1">
      <c r="A3989" s="6" t="s">
        <v>18329</v>
      </c>
      <c r="B3989" s="6" t="s">
        <v>18330</v>
      </c>
      <c r="C3989" s="6"/>
      <c r="D3989" s="6"/>
      <c r="E3989" s="6" t="s">
        <v>18331</v>
      </c>
      <c r="F3989" s="7" t="s">
        <v>18332</v>
      </c>
      <c r="G3989" s="8" t="s">
        <v>214</v>
      </c>
      <c r="H3989" s="6" t="s">
        <v>27</v>
      </c>
      <c r="I3989" s="6" t="s">
        <v>18333</v>
      </c>
      <c r="J3989" s="6" t="s">
        <v>149</v>
      </c>
      <c r="K3989" s="8">
        <v>2018.0</v>
      </c>
      <c r="L3989" s="7" t="s">
        <v>30</v>
      </c>
      <c r="M3989" s="3"/>
      <c r="N3989" s="6"/>
      <c r="O3989" s="3"/>
      <c r="P3989" s="3"/>
      <c r="Q3989" s="3"/>
      <c r="R3989" s="3"/>
    </row>
    <row r="3990" ht="15.75" customHeight="1">
      <c r="A3990" s="6" t="s">
        <v>18334</v>
      </c>
      <c r="B3990" s="6" t="s">
        <v>18335</v>
      </c>
      <c r="C3990" s="6"/>
      <c r="D3990" s="6"/>
      <c r="E3990" s="6" t="s">
        <v>18336</v>
      </c>
      <c r="F3990" s="7" t="s">
        <v>18337</v>
      </c>
      <c r="G3990" s="8" t="s">
        <v>108</v>
      </c>
      <c r="H3990" s="6" t="s">
        <v>27</v>
      </c>
      <c r="I3990" s="6" t="s">
        <v>18338</v>
      </c>
      <c r="J3990" s="3"/>
      <c r="K3990" s="8">
        <v>2022.0</v>
      </c>
      <c r="L3990" s="13" t="s">
        <v>30</v>
      </c>
      <c r="M3990" s="6"/>
      <c r="N3990" s="6"/>
      <c r="O3990" s="6"/>
      <c r="P3990" s="3"/>
      <c r="Q3990" s="6"/>
      <c r="R3990" s="3"/>
    </row>
    <row r="3991" ht="15.75" customHeight="1">
      <c r="A3991" s="6" t="s">
        <v>18339</v>
      </c>
      <c r="B3991" s="6" t="s">
        <v>18340</v>
      </c>
      <c r="C3991" s="6"/>
      <c r="D3991" s="6"/>
      <c r="E3991" s="6" t="s">
        <v>18341</v>
      </c>
      <c r="F3991" s="7" t="s">
        <v>18342</v>
      </c>
      <c r="G3991" s="8" t="s">
        <v>108</v>
      </c>
      <c r="H3991" s="6" t="s">
        <v>27</v>
      </c>
      <c r="I3991" s="6" t="s">
        <v>18343</v>
      </c>
      <c r="J3991" s="6" t="s">
        <v>29</v>
      </c>
      <c r="K3991" s="8">
        <v>2016.0</v>
      </c>
      <c r="L3991" s="7" t="s">
        <v>30</v>
      </c>
      <c r="M3991" s="3"/>
      <c r="N3991" s="6"/>
      <c r="O3991" s="6"/>
      <c r="P3991" s="6"/>
      <c r="Q3991" s="6"/>
      <c r="R3991" s="6"/>
    </row>
    <row r="3992" ht="15.75" customHeight="1">
      <c r="A3992" s="6" t="s">
        <v>18344</v>
      </c>
      <c r="B3992" s="6" t="s">
        <v>18345</v>
      </c>
      <c r="C3992" s="6"/>
      <c r="D3992" s="6"/>
      <c r="E3992" s="6" t="s">
        <v>18346</v>
      </c>
      <c r="F3992" s="7" t="s">
        <v>18347</v>
      </c>
      <c r="G3992" s="8" t="s">
        <v>108</v>
      </c>
      <c r="H3992" s="6" t="s">
        <v>27</v>
      </c>
      <c r="I3992" s="6" t="s">
        <v>18348</v>
      </c>
      <c r="J3992" s="6" t="s">
        <v>149</v>
      </c>
      <c r="K3992" s="8">
        <v>2021.0</v>
      </c>
      <c r="L3992" s="7" t="s">
        <v>30</v>
      </c>
      <c r="M3992" s="3"/>
      <c r="N3992" s="3"/>
      <c r="O3992" s="3"/>
      <c r="P3992" s="3"/>
      <c r="Q3992" s="3"/>
      <c r="R3992" s="3"/>
    </row>
    <row r="3993" ht="15.75" customHeight="1">
      <c r="A3993" s="6" t="s">
        <v>18349</v>
      </c>
      <c r="B3993" s="6" t="s">
        <v>18350</v>
      </c>
      <c r="C3993" s="6"/>
      <c r="D3993" s="6"/>
      <c r="E3993" s="6" t="s">
        <v>18351</v>
      </c>
      <c r="F3993" s="7" t="s">
        <v>18352</v>
      </c>
      <c r="G3993" s="8" t="s">
        <v>108</v>
      </c>
      <c r="H3993" s="6" t="s">
        <v>27</v>
      </c>
      <c r="I3993" s="6" t="s">
        <v>18353</v>
      </c>
      <c r="J3993" s="6" t="s">
        <v>29</v>
      </c>
      <c r="K3993" s="8">
        <v>2015.0</v>
      </c>
      <c r="L3993" s="7" t="s">
        <v>30</v>
      </c>
      <c r="M3993" s="6"/>
      <c r="N3993" s="6"/>
      <c r="O3993" s="6"/>
      <c r="P3993" s="6"/>
      <c r="Q3993" s="3"/>
      <c r="R3993" s="3"/>
    </row>
    <row r="3994" ht="15.75" customHeight="1">
      <c r="A3994" s="6" t="s">
        <v>18354</v>
      </c>
      <c r="B3994" s="6" t="s">
        <v>18355</v>
      </c>
      <c r="C3994" s="6"/>
      <c r="D3994" s="6"/>
      <c r="E3994" s="6" t="s">
        <v>18356</v>
      </c>
      <c r="F3994" s="7" t="s">
        <v>18357</v>
      </c>
      <c r="G3994" s="8" t="s">
        <v>108</v>
      </c>
      <c r="H3994" s="6" t="s">
        <v>27</v>
      </c>
      <c r="I3994" s="6" t="s">
        <v>18358</v>
      </c>
      <c r="J3994" s="3"/>
      <c r="K3994" s="8">
        <v>2018.0</v>
      </c>
      <c r="L3994" s="7" t="s">
        <v>30</v>
      </c>
      <c r="M3994" s="3"/>
      <c r="N3994" s="3"/>
      <c r="O3994" s="6"/>
      <c r="P3994" s="6"/>
      <c r="Q3994" s="6"/>
      <c r="R3994" s="6"/>
    </row>
    <row r="3995" ht="15.75" customHeight="1">
      <c r="A3995" s="6" t="s">
        <v>18359</v>
      </c>
      <c r="B3995" s="6" t="s">
        <v>18360</v>
      </c>
      <c r="C3995" s="6"/>
      <c r="D3995" s="6"/>
      <c r="E3995" s="6" t="s">
        <v>18361</v>
      </c>
      <c r="F3995" s="7" t="s">
        <v>18362</v>
      </c>
      <c r="G3995" s="8" t="s">
        <v>108</v>
      </c>
      <c r="H3995" s="6" t="s">
        <v>27</v>
      </c>
      <c r="I3995" s="6" t="s">
        <v>18363</v>
      </c>
      <c r="J3995" s="6" t="s">
        <v>341</v>
      </c>
      <c r="K3995" s="8">
        <v>2021.0</v>
      </c>
      <c r="L3995" s="7" t="s">
        <v>30</v>
      </c>
      <c r="M3995" s="14"/>
      <c r="N3995" s="6"/>
      <c r="O3995" s="6"/>
      <c r="P3995" s="6"/>
      <c r="Q3995" s="3"/>
      <c r="R3995" s="3"/>
    </row>
    <row r="3996" ht="15.75" customHeight="1">
      <c r="A3996" s="6" t="s">
        <v>18364</v>
      </c>
      <c r="B3996" s="6" t="s">
        <v>18365</v>
      </c>
      <c r="C3996" s="6"/>
      <c r="D3996" s="6"/>
      <c r="E3996" s="6" t="s">
        <v>18366</v>
      </c>
      <c r="F3996" s="7" t="s">
        <v>18367</v>
      </c>
      <c r="G3996" s="8" t="s">
        <v>48</v>
      </c>
      <c r="H3996" s="6" t="s">
        <v>27</v>
      </c>
      <c r="I3996" s="6" t="s">
        <v>18368</v>
      </c>
      <c r="J3996" s="6" t="s">
        <v>341</v>
      </c>
      <c r="K3996" s="8">
        <v>2023.0</v>
      </c>
      <c r="L3996" s="7" t="s">
        <v>30</v>
      </c>
      <c r="M3996" s="6"/>
      <c r="N3996" s="6"/>
      <c r="O3996" s="6"/>
      <c r="P3996" s="6"/>
      <c r="Q3996" s="6"/>
      <c r="R3996" s="3"/>
    </row>
    <row r="3997" ht="15.75" customHeight="1">
      <c r="A3997" s="4" t="s">
        <v>18369</v>
      </c>
      <c r="B3997" s="4" t="s">
        <v>18370</v>
      </c>
      <c r="C3997" s="3"/>
      <c r="D3997" s="3"/>
      <c r="E3997" s="4" t="s">
        <v>18371</v>
      </c>
      <c r="F3997" s="9" t="s">
        <v>18372</v>
      </c>
      <c r="G3997" s="4" t="s">
        <v>260</v>
      </c>
      <c r="H3997" s="4" t="s">
        <v>261</v>
      </c>
      <c r="I3997" s="4" t="s">
        <v>1324</v>
      </c>
      <c r="J3997" s="4" t="s">
        <v>149</v>
      </c>
      <c r="K3997" s="10">
        <v>2014.0</v>
      </c>
      <c r="L3997" s="3"/>
      <c r="M3997" s="4" t="s">
        <v>263</v>
      </c>
      <c r="N3997" s="3"/>
      <c r="O3997" s="3"/>
      <c r="P3997" s="4" t="s">
        <v>8</v>
      </c>
      <c r="Q3997" s="4" t="s">
        <v>264</v>
      </c>
      <c r="R3997" s="3"/>
    </row>
    <row r="3998" ht="15.75" customHeight="1">
      <c r="A3998" s="6" t="s">
        <v>18373</v>
      </c>
      <c r="B3998" s="6" t="s">
        <v>18374</v>
      </c>
      <c r="C3998" s="6"/>
      <c r="D3998" s="6"/>
      <c r="E3998" s="6" t="s">
        <v>18375</v>
      </c>
      <c r="F3998" s="7" t="s">
        <v>18376</v>
      </c>
      <c r="G3998" s="8" t="s">
        <v>48</v>
      </c>
      <c r="H3998" s="6" t="s">
        <v>27</v>
      </c>
      <c r="I3998" s="6" t="s">
        <v>18377</v>
      </c>
      <c r="J3998" s="6" t="s">
        <v>231</v>
      </c>
      <c r="K3998" s="8">
        <v>2022.0</v>
      </c>
      <c r="L3998" s="7" t="s">
        <v>30</v>
      </c>
      <c r="M3998" s="6"/>
      <c r="N3998" s="6"/>
      <c r="O3998" s="6"/>
      <c r="P3998" s="6"/>
      <c r="Q3998" s="6"/>
      <c r="R3998" s="6"/>
    </row>
    <row r="3999" ht="15.75" customHeight="1">
      <c r="A3999" s="6" t="s">
        <v>18378</v>
      </c>
      <c r="B3999" s="6" t="s">
        <v>18379</v>
      </c>
      <c r="C3999" s="6"/>
      <c r="D3999" s="6"/>
      <c r="E3999" s="6" t="s">
        <v>18380</v>
      </c>
      <c r="F3999" s="7" t="s">
        <v>18381</v>
      </c>
      <c r="G3999" s="8" t="s">
        <v>108</v>
      </c>
      <c r="H3999" s="6" t="s">
        <v>27</v>
      </c>
      <c r="I3999" s="6" t="s">
        <v>18382</v>
      </c>
      <c r="J3999" s="6" t="s">
        <v>149</v>
      </c>
      <c r="K3999" s="8">
        <v>2020.0</v>
      </c>
      <c r="L3999" s="7" t="s">
        <v>30</v>
      </c>
      <c r="M3999" s="6"/>
      <c r="N3999" s="6"/>
      <c r="O3999" s="6"/>
      <c r="P3999" s="3"/>
      <c r="Q3999" s="3"/>
      <c r="R3999" s="3"/>
    </row>
    <row r="4000" ht="15.75" customHeight="1">
      <c r="A4000" s="4" t="s">
        <v>18383</v>
      </c>
      <c r="B4000" s="4" t="s">
        <v>18384</v>
      </c>
      <c r="C4000" s="3"/>
      <c r="D4000" s="3"/>
      <c r="E4000" s="10" t="s">
        <v>33</v>
      </c>
      <c r="F4000" s="9" t="str">
        <f>"https://doi.org/"&amp;M4000</f>
        <v>https://doi.org/10.1017/s0033291703008857</v>
      </c>
      <c r="G4000" s="10" t="s">
        <v>41</v>
      </c>
      <c r="H4000" s="10" t="s">
        <v>35</v>
      </c>
      <c r="I4000" s="4" t="s">
        <v>5469</v>
      </c>
      <c r="J4000" s="10" t="s">
        <v>33</v>
      </c>
      <c r="K4000" s="10">
        <v>2004.0</v>
      </c>
      <c r="L4000" s="4" t="s">
        <v>33</v>
      </c>
      <c r="M4000" s="4" t="s">
        <v>18385</v>
      </c>
      <c r="N4000" s="11"/>
      <c r="O4000" s="3"/>
      <c r="P4000" s="3"/>
      <c r="Q4000" s="12"/>
      <c r="R4000" s="3"/>
    </row>
    <row r="4001" ht="15.75" customHeight="1">
      <c r="A4001" s="6" t="s">
        <v>18386</v>
      </c>
      <c r="B4001" s="6" t="s">
        <v>18387</v>
      </c>
      <c r="C4001" s="6"/>
      <c r="D4001" s="6"/>
      <c r="E4001" s="6" t="s">
        <v>18388</v>
      </c>
      <c r="F4001" s="7" t="s">
        <v>18389</v>
      </c>
      <c r="G4001" s="8" t="s">
        <v>108</v>
      </c>
      <c r="H4001" s="6" t="s">
        <v>27</v>
      </c>
      <c r="I4001" s="6" t="s">
        <v>18390</v>
      </c>
      <c r="J4001" s="6"/>
      <c r="K4001" s="8">
        <v>2008.0</v>
      </c>
      <c r="L4001" s="7" t="s">
        <v>30</v>
      </c>
      <c r="M4001" s="3"/>
      <c r="N4001" s="3"/>
      <c r="O4001" s="3"/>
      <c r="P4001" s="3"/>
      <c r="Q4001" s="3"/>
      <c r="R4001" s="3"/>
    </row>
    <row r="4002" ht="15.75" customHeight="1">
      <c r="A4002" s="6" t="s">
        <v>18391</v>
      </c>
      <c r="B4002" s="6" t="s">
        <v>18392</v>
      </c>
      <c r="C4002" s="6"/>
      <c r="D4002" s="6"/>
      <c r="E4002" s="6" t="s">
        <v>18393</v>
      </c>
      <c r="F4002" s="3"/>
      <c r="G4002" s="8" t="s">
        <v>108</v>
      </c>
      <c r="H4002" s="6" t="s">
        <v>27</v>
      </c>
      <c r="I4002" s="6" t="s">
        <v>18394</v>
      </c>
      <c r="J4002" s="6" t="s">
        <v>149</v>
      </c>
      <c r="K4002" s="8">
        <v>2017.0</v>
      </c>
      <c r="L4002" s="7" t="s">
        <v>30</v>
      </c>
      <c r="M4002" s="3"/>
      <c r="N4002" s="3"/>
      <c r="O4002" s="3"/>
      <c r="P4002" s="3"/>
      <c r="Q4002" s="3"/>
      <c r="R4002" s="3"/>
    </row>
    <row r="4003" ht="15.75" customHeight="1">
      <c r="A4003" s="4" t="s">
        <v>18395</v>
      </c>
      <c r="B4003" s="4" t="s">
        <v>18396</v>
      </c>
      <c r="C4003" s="3"/>
      <c r="D4003" s="3"/>
      <c r="E4003" s="4" t="s">
        <v>18397</v>
      </c>
      <c r="F4003" s="9" t="s">
        <v>18398</v>
      </c>
      <c r="G4003" s="4" t="s">
        <v>260</v>
      </c>
      <c r="H4003" s="4" t="s">
        <v>261</v>
      </c>
      <c r="I4003" s="4" t="s">
        <v>6002</v>
      </c>
      <c r="J4003" s="4" t="s">
        <v>295</v>
      </c>
      <c r="K4003" s="10">
        <v>2011.0</v>
      </c>
      <c r="L4003" s="3"/>
      <c r="M4003" s="4" t="s">
        <v>263</v>
      </c>
      <c r="N4003" s="3"/>
      <c r="O4003" s="3"/>
      <c r="P4003" s="4" t="s">
        <v>8</v>
      </c>
      <c r="Q4003" s="4" t="s">
        <v>1684</v>
      </c>
      <c r="R4003" s="3"/>
    </row>
    <row r="4004" ht="15.75" customHeight="1">
      <c r="A4004" s="6" t="s">
        <v>18399</v>
      </c>
      <c r="B4004" s="6" t="s">
        <v>18400</v>
      </c>
      <c r="C4004" s="6"/>
      <c r="D4004" s="6"/>
      <c r="E4004" s="6" t="s">
        <v>18401</v>
      </c>
      <c r="F4004" s="7" t="s">
        <v>18402</v>
      </c>
      <c r="G4004" s="8" t="s">
        <v>108</v>
      </c>
      <c r="H4004" s="6" t="s">
        <v>27</v>
      </c>
      <c r="I4004" s="6" t="s">
        <v>18403</v>
      </c>
      <c r="J4004" s="6" t="s">
        <v>149</v>
      </c>
      <c r="K4004" s="8">
        <v>2019.0</v>
      </c>
      <c r="L4004" s="7" t="s">
        <v>30</v>
      </c>
      <c r="M4004" s="3"/>
      <c r="N4004" s="3"/>
      <c r="O4004" s="3"/>
      <c r="P4004" s="3"/>
      <c r="Q4004" s="3"/>
      <c r="R4004" s="3"/>
    </row>
    <row r="4005" ht="15.75" customHeight="1">
      <c r="A4005" s="4" t="s">
        <v>18404</v>
      </c>
      <c r="B4005" s="4" t="s">
        <v>18405</v>
      </c>
      <c r="C4005" s="3"/>
      <c r="D4005" s="3"/>
      <c r="E4005" s="4" t="s">
        <v>18406</v>
      </c>
      <c r="F4005" s="9" t="s">
        <v>18407</v>
      </c>
      <c r="G4005" s="4" t="s">
        <v>54</v>
      </c>
      <c r="H4005" s="4" t="s">
        <v>261</v>
      </c>
      <c r="I4005" s="4" t="s">
        <v>3233</v>
      </c>
      <c r="J4005" s="4" t="s">
        <v>295</v>
      </c>
      <c r="K4005" s="10">
        <v>2021.0</v>
      </c>
      <c r="L4005" s="3"/>
      <c r="M4005" s="4" t="s">
        <v>263</v>
      </c>
      <c r="N4005" s="3"/>
      <c r="O4005" s="3"/>
      <c r="P4005" s="4" t="s">
        <v>8</v>
      </c>
      <c r="Q4005" s="4" t="s">
        <v>1319</v>
      </c>
      <c r="R4005" s="3"/>
    </row>
    <row r="4006" ht="15.75" customHeight="1">
      <c r="A4006" s="6" t="s">
        <v>18408</v>
      </c>
      <c r="B4006" s="6" t="s">
        <v>18409</v>
      </c>
      <c r="C4006" s="6"/>
      <c r="D4006" s="6"/>
      <c r="E4006" s="6" t="s">
        <v>18410</v>
      </c>
      <c r="F4006" s="7" t="s">
        <v>18411</v>
      </c>
      <c r="G4006" s="8" t="s">
        <v>108</v>
      </c>
      <c r="H4006" s="6" t="s">
        <v>27</v>
      </c>
      <c r="I4006" s="6" t="s">
        <v>18412</v>
      </c>
      <c r="J4006" s="6" t="s">
        <v>341</v>
      </c>
      <c r="K4006" s="8">
        <v>2019.0</v>
      </c>
      <c r="L4006" s="7" t="s">
        <v>30</v>
      </c>
      <c r="M4006" s="6"/>
      <c r="N4006" s="6"/>
      <c r="O4006" s="6"/>
      <c r="P4006" s="6"/>
      <c r="Q4006" s="6"/>
      <c r="R4006" s="6"/>
    </row>
    <row r="4007" ht="15.75" customHeight="1">
      <c r="A4007" s="4" t="s">
        <v>18413</v>
      </c>
      <c r="B4007" s="4" t="s">
        <v>18414</v>
      </c>
      <c r="C4007" s="3"/>
      <c r="D4007" s="3"/>
      <c r="E4007" s="4" t="s">
        <v>33</v>
      </c>
      <c r="F4007" s="9" t="str">
        <f>"https://doi.org/"&amp;M4007</f>
        <v>https://doi.org/10.1016/j.drugalcdep.2021.108970</v>
      </c>
      <c r="G4007" s="10" t="s">
        <v>83</v>
      </c>
      <c r="H4007" s="10" t="s">
        <v>35</v>
      </c>
      <c r="I4007" s="4" t="s">
        <v>976</v>
      </c>
      <c r="J4007" s="10" t="s">
        <v>33</v>
      </c>
      <c r="K4007" s="10">
        <v>2021.0</v>
      </c>
      <c r="L4007" s="3"/>
      <c r="M4007" s="4" t="s">
        <v>18415</v>
      </c>
      <c r="N4007" s="3"/>
      <c r="O4007" s="3"/>
      <c r="P4007" s="3"/>
      <c r="Q4007" s="3"/>
      <c r="R4007" s="3"/>
    </row>
    <row r="4008" ht="15.75" customHeight="1">
      <c r="A4008" s="6" t="s">
        <v>18416</v>
      </c>
      <c r="B4008" s="6" t="s">
        <v>18417</v>
      </c>
      <c r="C4008" s="6"/>
      <c r="D4008" s="6"/>
      <c r="E4008" s="6" t="s">
        <v>18418</v>
      </c>
      <c r="F4008" s="7" t="s">
        <v>18419</v>
      </c>
      <c r="G4008" s="8" t="s">
        <v>108</v>
      </c>
      <c r="H4008" s="6" t="s">
        <v>27</v>
      </c>
      <c r="I4008" s="6" t="s">
        <v>18420</v>
      </c>
      <c r="J4008" s="6" t="s">
        <v>341</v>
      </c>
      <c r="K4008" s="8">
        <v>2010.0</v>
      </c>
      <c r="L4008" s="7" t="s">
        <v>30</v>
      </c>
      <c r="M4008" s="6"/>
      <c r="N4008" s="3"/>
      <c r="O4008" s="3"/>
      <c r="P4008" s="3"/>
      <c r="Q4008" s="3"/>
      <c r="R4008" s="3"/>
    </row>
    <row r="4009" ht="15.75" customHeight="1">
      <c r="A4009" s="4" t="s">
        <v>18421</v>
      </c>
      <c r="B4009" s="4" t="s">
        <v>18422</v>
      </c>
      <c r="C4009" s="3"/>
      <c r="D4009" s="3"/>
      <c r="E4009" s="4" t="s">
        <v>18423</v>
      </c>
      <c r="F4009" s="9" t="s">
        <v>18424</v>
      </c>
      <c r="G4009" s="4" t="s">
        <v>260</v>
      </c>
      <c r="H4009" s="4" t="s">
        <v>261</v>
      </c>
      <c r="I4009" s="4" t="s">
        <v>18425</v>
      </c>
      <c r="J4009" s="4" t="s">
        <v>341</v>
      </c>
      <c r="K4009" s="10">
        <v>1996.0</v>
      </c>
      <c r="L4009" s="3"/>
      <c r="M4009" s="4" t="s">
        <v>263</v>
      </c>
      <c r="N4009" s="3"/>
      <c r="O4009" s="3"/>
      <c r="P4009" s="4" t="s">
        <v>8</v>
      </c>
      <c r="Q4009" s="4" t="s">
        <v>611</v>
      </c>
      <c r="R4009" s="3"/>
    </row>
    <row r="4010" ht="15.75" customHeight="1">
      <c r="A4010" s="4" t="s">
        <v>18426</v>
      </c>
      <c r="B4010" s="4" t="s">
        <v>18427</v>
      </c>
      <c r="C4010" s="4" t="s">
        <v>18428</v>
      </c>
      <c r="D4010" s="4" t="s">
        <v>18429</v>
      </c>
      <c r="E4010" s="4" t="s">
        <v>18430</v>
      </c>
      <c r="F4010" s="5" t="str">
        <f>HYPERLINK("http://dx.doi.org/10.1016/j.addbeh.2010.07.007","http://dx.doi.org/10.1016/j.addbeh.2010.07.007")</f>
        <v>http://dx.doi.org/10.1016/j.addbeh.2010.07.007</v>
      </c>
      <c r="G4010" s="3"/>
      <c r="H4010" s="3"/>
      <c r="I4010" s="3"/>
      <c r="J4010" s="3"/>
      <c r="K4010" s="3"/>
      <c r="L4010" s="3"/>
      <c r="M4010" s="3"/>
      <c r="N4010" s="3"/>
      <c r="O4010" s="3"/>
      <c r="P4010" s="3"/>
      <c r="Q4010" s="3"/>
      <c r="R4010" s="3"/>
    </row>
    <row r="4011" ht="15.75" customHeight="1">
      <c r="A4011" s="4" t="s">
        <v>18431</v>
      </c>
      <c r="B4011" s="4" t="s">
        <v>18432</v>
      </c>
      <c r="C4011" s="3"/>
      <c r="D4011" s="3"/>
      <c r="E4011" s="4" t="s">
        <v>18433</v>
      </c>
      <c r="F4011" s="9" t="s">
        <v>18434</v>
      </c>
      <c r="G4011" s="4" t="s">
        <v>260</v>
      </c>
      <c r="H4011" s="4" t="s">
        <v>261</v>
      </c>
      <c r="I4011" s="4" t="s">
        <v>694</v>
      </c>
      <c r="J4011" s="4" t="s">
        <v>295</v>
      </c>
      <c r="K4011" s="10">
        <v>2010.0</v>
      </c>
      <c r="L4011" s="3"/>
      <c r="M4011" s="4" t="s">
        <v>263</v>
      </c>
      <c r="N4011" s="3"/>
      <c r="O4011" s="3"/>
      <c r="P4011" s="4" t="s">
        <v>8</v>
      </c>
      <c r="Q4011" s="4" t="s">
        <v>695</v>
      </c>
      <c r="R4011" s="3"/>
    </row>
    <row r="4012" ht="15.75" customHeight="1">
      <c r="A4012" s="6" t="s">
        <v>18435</v>
      </c>
      <c r="B4012" s="6" t="s">
        <v>18436</v>
      </c>
      <c r="C4012" s="6"/>
      <c r="D4012" s="6"/>
      <c r="E4012" s="6" t="s">
        <v>18437</v>
      </c>
      <c r="F4012" s="7" t="s">
        <v>18438</v>
      </c>
      <c r="G4012" s="8" t="s">
        <v>108</v>
      </c>
      <c r="H4012" s="6" t="s">
        <v>27</v>
      </c>
      <c r="I4012" s="6" t="s">
        <v>18439</v>
      </c>
      <c r="J4012" s="6" t="s">
        <v>29</v>
      </c>
      <c r="K4012" s="8">
        <v>2011.0</v>
      </c>
      <c r="L4012" s="7" t="s">
        <v>30</v>
      </c>
      <c r="M4012" s="6"/>
      <c r="N4012" s="6"/>
      <c r="O4012" s="3"/>
      <c r="P4012" s="3"/>
      <c r="Q4012" s="3"/>
      <c r="R4012" s="3"/>
    </row>
    <row r="4013" ht="15.75" customHeight="1">
      <c r="A4013" s="4" t="s">
        <v>18440</v>
      </c>
      <c r="B4013" s="4" t="s">
        <v>18441</v>
      </c>
      <c r="C4013" s="3"/>
      <c r="D4013" s="3"/>
      <c r="E4013" s="4" t="s">
        <v>33</v>
      </c>
      <c r="F4013" s="9" t="str">
        <f t="shared" ref="F4013:F4014" si="35">"https://doi.org/"&amp;M4013</f>
        <v>https://doi.org/10.1007/s11126-021-09955-2</v>
      </c>
      <c r="G4013" s="10" t="s">
        <v>48</v>
      </c>
      <c r="H4013" s="10" t="s">
        <v>35</v>
      </c>
      <c r="I4013" s="4" t="s">
        <v>18442</v>
      </c>
      <c r="J4013" s="4" t="s">
        <v>33</v>
      </c>
      <c r="K4013" s="10">
        <v>2022.0</v>
      </c>
      <c r="L4013" s="3" t="s">
        <v>33</v>
      </c>
      <c r="M4013" s="4" t="s">
        <v>18443</v>
      </c>
      <c r="N4013" s="3"/>
      <c r="O4013" s="3"/>
      <c r="P4013" s="3"/>
      <c r="Q4013" s="3"/>
      <c r="R4013" s="3"/>
    </row>
    <row r="4014" ht="15.75" customHeight="1">
      <c r="A4014" s="4" t="s">
        <v>18444</v>
      </c>
      <c r="B4014" s="4" t="s">
        <v>18445</v>
      </c>
      <c r="C4014" s="3"/>
      <c r="D4014" s="3"/>
      <c r="E4014" s="4" t="s">
        <v>33</v>
      </c>
      <c r="F4014" s="9" t="str">
        <f t="shared" si="35"/>
        <v>https://doi.org/10.1038/sj.npp.1300496</v>
      </c>
      <c r="G4014" s="10" t="s">
        <v>58</v>
      </c>
      <c r="H4014" s="10" t="s">
        <v>35</v>
      </c>
      <c r="I4014" s="4" t="s">
        <v>18446</v>
      </c>
      <c r="J4014" s="10" t="s">
        <v>33</v>
      </c>
      <c r="K4014" s="10">
        <v>2004.0</v>
      </c>
      <c r="L4014" s="10" t="s">
        <v>33</v>
      </c>
      <c r="M4014" s="4" t="s">
        <v>18447</v>
      </c>
      <c r="N4014" s="3"/>
      <c r="O4014" s="3"/>
      <c r="P4014" s="3"/>
      <c r="Q4014" s="3"/>
      <c r="R4014" s="3"/>
    </row>
    <row r="4015" ht="15.75" customHeight="1">
      <c r="A4015" s="6" t="s">
        <v>2940</v>
      </c>
      <c r="B4015" s="6" t="s">
        <v>18448</v>
      </c>
      <c r="C4015" s="6"/>
      <c r="D4015" s="6"/>
      <c r="E4015" s="6" t="s">
        <v>18449</v>
      </c>
      <c r="F4015" s="7" t="s">
        <v>18450</v>
      </c>
      <c r="G4015" s="8" t="s">
        <v>108</v>
      </c>
      <c r="H4015" s="6" t="s">
        <v>27</v>
      </c>
      <c r="I4015" s="6" t="s">
        <v>18451</v>
      </c>
      <c r="J4015" s="6"/>
      <c r="K4015" s="8">
        <v>2013.0</v>
      </c>
      <c r="L4015" s="7" t="s">
        <v>30</v>
      </c>
      <c r="M4015" s="3"/>
      <c r="N4015" s="3"/>
      <c r="O4015" s="3"/>
      <c r="P4015" s="3"/>
      <c r="Q4015" s="3"/>
      <c r="R4015" s="3"/>
    </row>
    <row r="4016" ht="15.75" customHeight="1">
      <c r="A4016" s="6" t="s">
        <v>18452</v>
      </c>
      <c r="B4016" s="6" t="s">
        <v>18453</v>
      </c>
      <c r="C4016" s="6"/>
      <c r="D4016" s="6"/>
      <c r="E4016" s="6" t="s">
        <v>18454</v>
      </c>
      <c r="F4016" s="7" t="s">
        <v>18455</v>
      </c>
      <c r="G4016" s="8" t="s">
        <v>48</v>
      </c>
      <c r="H4016" s="6" t="s">
        <v>27</v>
      </c>
      <c r="I4016" s="6" t="s">
        <v>18456</v>
      </c>
      <c r="J4016" s="6" t="s">
        <v>29</v>
      </c>
      <c r="K4016" s="8">
        <v>2023.0</v>
      </c>
      <c r="L4016" s="7" t="s">
        <v>30</v>
      </c>
      <c r="M4016" s="3"/>
      <c r="N4016" s="6"/>
      <c r="O4016" s="6"/>
      <c r="P4016" s="6"/>
      <c r="Q4016" s="6"/>
      <c r="R4016" s="3"/>
    </row>
    <row r="4017" ht="15.75" customHeight="1">
      <c r="A4017" s="6" t="s">
        <v>18457</v>
      </c>
      <c r="B4017" s="6" t="s">
        <v>18458</v>
      </c>
      <c r="C4017" s="6"/>
      <c r="D4017" s="6"/>
      <c r="E4017" s="6" t="s">
        <v>18459</v>
      </c>
      <c r="F4017" s="7" t="s">
        <v>3682</v>
      </c>
      <c r="G4017" s="8" t="s">
        <v>108</v>
      </c>
      <c r="H4017" s="6" t="s">
        <v>27</v>
      </c>
      <c r="I4017" s="6" t="s">
        <v>18460</v>
      </c>
      <c r="J4017" s="6" t="s">
        <v>149</v>
      </c>
      <c r="K4017" s="8">
        <v>2021.0</v>
      </c>
      <c r="L4017" s="7" t="s">
        <v>30</v>
      </c>
      <c r="M4017" s="6"/>
      <c r="N4017" s="3"/>
      <c r="O4017" s="6"/>
      <c r="P4017" s="6"/>
      <c r="Q4017" s="3"/>
      <c r="R4017" s="3"/>
    </row>
    <row r="4018" ht="15.75" customHeight="1">
      <c r="A4018" s="4" t="s">
        <v>18461</v>
      </c>
      <c r="B4018" s="4" t="s">
        <v>18462</v>
      </c>
      <c r="C4018" s="4" t="s">
        <v>18463</v>
      </c>
      <c r="D4018" s="4" t="s">
        <v>18464</v>
      </c>
      <c r="E4018" s="4" t="s">
        <v>18465</v>
      </c>
      <c r="F4018" s="5" t="str">
        <f>HYPERLINK("http://dx.doi.org/10.1016/S0272-7358(99)00027-6","http://dx.doi.org/10.1016/S0272-7358(99)00027-6")</f>
        <v>http://dx.doi.org/10.1016/S0272-7358(99)00027-6</v>
      </c>
      <c r="G4018" s="3"/>
      <c r="H4018" s="3"/>
      <c r="I4018" s="3"/>
      <c r="J4018" s="3"/>
      <c r="K4018" s="3"/>
      <c r="L4018" s="3"/>
      <c r="M4018" s="3"/>
      <c r="N4018" s="3"/>
      <c r="O4018" s="3"/>
      <c r="P4018" s="3"/>
      <c r="Q4018" s="3"/>
      <c r="R4018" s="3"/>
    </row>
    <row r="4019" ht="15.75" customHeight="1">
      <c r="A4019" s="4" t="s">
        <v>18466</v>
      </c>
      <c r="B4019" s="4" t="s">
        <v>18467</v>
      </c>
      <c r="C4019" s="4" t="s">
        <v>18468</v>
      </c>
      <c r="D4019" s="4" t="s">
        <v>18469</v>
      </c>
      <c r="E4019" s="4" t="s">
        <v>18470</v>
      </c>
      <c r="F4019" s="5" t="str">
        <f>HYPERLINK("http://dx.doi.org/10.1016/j.drugalcdep.2021.108844","http://dx.doi.org/10.1016/j.drugalcdep.2021.108844")</f>
        <v>http://dx.doi.org/10.1016/j.drugalcdep.2021.108844</v>
      </c>
      <c r="G4019" s="3"/>
      <c r="H4019" s="3"/>
      <c r="I4019" s="3"/>
      <c r="J4019" s="3"/>
      <c r="K4019" s="3"/>
      <c r="L4019" s="3"/>
      <c r="M4019" s="3"/>
      <c r="N4019" s="3"/>
      <c r="O4019" s="3"/>
      <c r="P4019" s="3"/>
      <c r="Q4019" s="3"/>
      <c r="R4019" s="3"/>
    </row>
    <row r="4020" ht="15.75" customHeight="1">
      <c r="A4020" s="4" t="s">
        <v>18471</v>
      </c>
      <c r="B4020" s="4" t="s">
        <v>18472</v>
      </c>
      <c r="C4020" s="3"/>
      <c r="D4020" s="3"/>
      <c r="E4020" s="4" t="s">
        <v>33</v>
      </c>
      <c r="F4020" s="9" t="str">
        <f>"https://doi.org/"&amp;M4020</f>
        <v>https://doi.org/10.15288/jsad.2008.69.520</v>
      </c>
      <c r="G4020" s="10" t="s">
        <v>83</v>
      </c>
      <c r="H4020" s="10" t="s">
        <v>35</v>
      </c>
      <c r="I4020" s="4" t="s">
        <v>15573</v>
      </c>
      <c r="J4020" s="10" t="s">
        <v>33</v>
      </c>
      <c r="K4020" s="10">
        <v>2008.0</v>
      </c>
      <c r="L4020" s="3"/>
      <c r="M4020" s="4" t="s">
        <v>18473</v>
      </c>
      <c r="N4020" s="3"/>
      <c r="O4020" s="3"/>
      <c r="P4020" s="3"/>
      <c r="Q4020" s="3"/>
      <c r="R4020" s="3"/>
    </row>
    <row r="4021" ht="15.75" customHeight="1">
      <c r="A4021" s="4" t="s">
        <v>18474</v>
      </c>
      <c r="B4021" s="4" t="s">
        <v>18475</v>
      </c>
      <c r="C4021" s="3"/>
      <c r="D4021" s="3"/>
      <c r="E4021" s="4" t="s">
        <v>18476</v>
      </c>
      <c r="F4021" s="9" t="s">
        <v>18477</v>
      </c>
      <c r="G4021" s="4" t="s">
        <v>260</v>
      </c>
      <c r="H4021" s="4" t="s">
        <v>261</v>
      </c>
      <c r="I4021" s="4" t="s">
        <v>18478</v>
      </c>
      <c r="J4021" s="4" t="s">
        <v>341</v>
      </c>
      <c r="K4021" s="10">
        <v>2013.0</v>
      </c>
      <c r="L4021" s="3"/>
      <c r="M4021" s="4" t="s">
        <v>263</v>
      </c>
      <c r="N4021" s="3"/>
      <c r="O4021" s="3"/>
      <c r="P4021" s="4" t="s">
        <v>8</v>
      </c>
      <c r="Q4021" s="4" t="s">
        <v>611</v>
      </c>
      <c r="R4021" s="3"/>
    </row>
    <row r="4022" ht="15.75" customHeight="1">
      <c r="A4022" s="4" t="s">
        <v>18479</v>
      </c>
      <c r="B4022" s="4" t="s">
        <v>18480</v>
      </c>
      <c r="C4022" s="3"/>
      <c r="D4022" s="3"/>
      <c r="E4022" s="4" t="s">
        <v>18481</v>
      </c>
      <c r="F4022" s="9" t="s">
        <v>18482</v>
      </c>
      <c r="G4022" s="4" t="s">
        <v>41</v>
      </c>
      <c r="H4022" s="4" t="s">
        <v>261</v>
      </c>
      <c r="I4022" s="4" t="s">
        <v>18483</v>
      </c>
      <c r="J4022" s="4" t="s">
        <v>295</v>
      </c>
      <c r="K4022" s="10">
        <v>2010.0</v>
      </c>
      <c r="L4022" s="3"/>
      <c r="M4022" s="4" t="s">
        <v>263</v>
      </c>
      <c r="N4022" s="3"/>
      <c r="O4022" s="3"/>
      <c r="P4022" s="4" t="s">
        <v>8</v>
      </c>
      <c r="Q4022" s="18" t="s">
        <v>296</v>
      </c>
      <c r="R4022" s="3"/>
    </row>
    <row r="4023" ht="15.75" customHeight="1">
      <c r="A4023" s="4" t="s">
        <v>18484</v>
      </c>
      <c r="B4023" s="4" t="s">
        <v>18485</v>
      </c>
      <c r="C4023" s="3"/>
      <c r="D4023" s="3"/>
      <c r="E4023" s="4" t="s">
        <v>18486</v>
      </c>
      <c r="F4023" s="3"/>
      <c r="G4023" s="4" t="s">
        <v>41</v>
      </c>
      <c r="H4023" s="4" t="s">
        <v>261</v>
      </c>
      <c r="I4023" s="3"/>
      <c r="J4023" s="4" t="s">
        <v>295</v>
      </c>
      <c r="K4023" s="10">
        <v>2023.0</v>
      </c>
      <c r="L4023" s="3"/>
      <c r="M4023" s="4" t="s">
        <v>586</v>
      </c>
      <c r="N4023" s="3"/>
      <c r="O4023" s="3"/>
      <c r="P4023" s="4" t="s">
        <v>587</v>
      </c>
      <c r="Q4023" s="18" t="s">
        <v>588</v>
      </c>
      <c r="R4023" s="3"/>
    </row>
    <row r="4024" ht="15.75" customHeight="1">
      <c r="A4024" s="4" t="s">
        <v>18487</v>
      </c>
      <c r="B4024" s="4" t="s">
        <v>18488</v>
      </c>
      <c r="C4024" s="3"/>
      <c r="D4024" s="3"/>
      <c r="E4024" s="4" t="s">
        <v>18489</v>
      </c>
      <c r="F4024" s="9" t="s">
        <v>18490</v>
      </c>
      <c r="G4024" s="4" t="s">
        <v>260</v>
      </c>
      <c r="H4024" s="4" t="s">
        <v>261</v>
      </c>
      <c r="I4024" s="4" t="s">
        <v>610</v>
      </c>
      <c r="J4024" s="4" t="s">
        <v>295</v>
      </c>
      <c r="K4024" s="10">
        <v>2007.0</v>
      </c>
      <c r="L4024" s="3"/>
      <c r="M4024" s="4" t="s">
        <v>263</v>
      </c>
      <c r="N4024" s="3"/>
      <c r="O4024" s="3"/>
      <c r="P4024" s="4" t="s">
        <v>8</v>
      </c>
      <c r="Q4024" s="4" t="s">
        <v>1661</v>
      </c>
      <c r="R4024" s="3"/>
    </row>
    <row r="4025" ht="15.75" customHeight="1">
      <c r="A4025" s="4" t="s">
        <v>18491</v>
      </c>
      <c r="B4025" s="4" t="s">
        <v>18492</v>
      </c>
      <c r="C4025" s="3"/>
      <c r="D4025" s="3"/>
      <c r="E4025" s="4" t="s">
        <v>18493</v>
      </c>
      <c r="F4025" s="3"/>
      <c r="G4025" s="4" t="s">
        <v>41</v>
      </c>
      <c r="H4025" s="4" t="s">
        <v>261</v>
      </c>
      <c r="I4025" s="3"/>
      <c r="J4025" s="4" t="s">
        <v>295</v>
      </c>
      <c r="K4025" s="10">
        <v>1999.0</v>
      </c>
      <c r="L4025" s="3"/>
      <c r="M4025" s="4" t="s">
        <v>586</v>
      </c>
      <c r="N4025" s="3"/>
      <c r="O4025" s="3"/>
      <c r="P4025" s="4" t="s">
        <v>587</v>
      </c>
      <c r="Q4025" s="18" t="s">
        <v>588</v>
      </c>
      <c r="R4025" s="3"/>
    </row>
    <row r="4026" ht="15.75" customHeight="1">
      <c r="A4026" s="6" t="s">
        <v>8577</v>
      </c>
      <c r="B4026" s="6" t="s">
        <v>18494</v>
      </c>
      <c r="C4026" s="6"/>
      <c r="D4026" s="6"/>
      <c r="E4026" s="6" t="s">
        <v>18495</v>
      </c>
      <c r="F4026" s="7" t="s">
        <v>755</v>
      </c>
      <c r="G4026" s="8" t="s">
        <v>108</v>
      </c>
      <c r="H4026" s="6" t="s">
        <v>27</v>
      </c>
      <c r="I4026" s="6" t="s">
        <v>18496</v>
      </c>
      <c r="J4026" s="3"/>
      <c r="K4026" s="8">
        <v>2015.0</v>
      </c>
      <c r="L4026" s="7" t="s">
        <v>30</v>
      </c>
      <c r="M4026" s="6"/>
      <c r="N4026" s="6"/>
      <c r="O4026" s="6"/>
      <c r="P4026" s="3"/>
      <c r="Q4026" s="3"/>
      <c r="R4026" s="3"/>
    </row>
    <row r="4027" ht="15.75" customHeight="1">
      <c r="A4027" s="4" t="s">
        <v>18497</v>
      </c>
      <c r="B4027" s="4" t="s">
        <v>18498</v>
      </c>
      <c r="C4027" s="3"/>
      <c r="D4027" s="3"/>
      <c r="E4027" s="4" t="s">
        <v>18499</v>
      </c>
      <c r="F4027" s="9" t="s">
        <v>18500</v>
      </c>
      <c r="G4027" s="4" t="s">
        <v>41</v>
      </c>
      <c r="H4027" s="4" t="s">
        <v>261</v>
      </c>
      <c r="I4027" s="4" t="s">
        <v>18501</v>
      </c>
      <c r="J4027" s="4" t="s">
        <v>295</v>
      </c>
      <c r="K4027" s="10">
        <v>1995.0</v>
      </c>
      <c r="L4027" s="3"/>
      <c r="M4027" s="4" t="s">
        <v>263</v>
      </c>
      <c r="N4027" s="3"/>
      <c r="O4027" s="3"/>
      <c r="P4027" s="4" t="s">
        <v>8</v>
      </c>
      <c r="Q4027" s="18" t="s">
        <v>18502</v>
      </c>
      <c r="R4027" s="3"/>
    </row>
    <row r="4028" ht="15.75" customHeight="1">
      <c r="A4028" s="6" t="s">
        <v>18503</v>
      </c>
      <c r="B4028" s="6" t="s">
        <v>18504</v>
      </c>
      <c r="C4028" s="6"/>
      <c r="D4028" s="6"/>
      <c r="E4028" s="6" t="s">
        <v>18505</v>
      </c>
      <c r="F4028" s="7" t="s">
        <v>18506</v>
      </c>
      <c r="G4028" s="8" t="s">
        <v>108</v>
      </c>
      <c r="H4028" s="6" t="s">
        <v>27</v>
      </c>
      <c r="I4028" s="6" t="s">
        <v>18507</v>
      </c>
      <c r="J4028" s="6" t="s">
        <v>341</v>
      </c>
      <c r="K4028" s="8">
        <v>2022.0</v>
      </c>
      <c r="L4028" s="7" t="s">
        <v>30</v>
      </c>
      <c r="M4028" s="6"/>
      <c r="N4028" s="6"/>
      <c r="O4028" s="6"/>
      <c r="P4028" s="3"/>
      <c r="Q4028" s="6"/>
      <c r="R4028" s="6"/>
    </row>
    <row r="4029" ht="15.75" customHeight="1">
      <c r="A4029" s="4" t="s">
        <v>18508</v>
      </c>
      <c r="B4029" s="4" t="s">
        <v>18509</v>
      </c>
      <c r="C4029" s="4" t="s">
        <v>18510</v>
      </c>
      <c r="D4029" s="4" t="s">
        <v>18511</v>
      </c>
      <c r="E4029" s="4" t="s">
        <v>18512</v>
      </c>
      <c r="F4029" s="5" t="str">
        <f>HYPERLINK("http://dx.doi.org/10.1016/j.jad.2021.03.036","http://dx.doi.org/10.1016/j.jad.2021.03.036")</f>
        <v>http://dx.doi.org/10.1016/j.jad.2021.03.036</v>
      </c>
      <c r="G4029" s="3"/>
      <c r="H4029" s="3"/>
      <c r="I4029" s="3"/>
      <c r="J4029" s="3"/>
      <c r="K4029" s="3"/>
      <c r="L4029" s="3"/>
      <c r="M4029" s="3"/>
      <c r="N4029" s="3"/>
      <c r="O4029" s="3"/>
      <c r="P4029" s="3"/>
      <c r="Q4029" s="3"/>
      <c r="R4029" s="3"/>
    </row>
    <row r="4030" ht="15.75" customHeight="1">
      <c r="A4030" s="6" t="s">
        <v>18513</v>
      </c>
      <c r="B4030" s="6" t="s">
        <v>18514</v>
      </c>
      <c r="C4030" s="6"/>
      <c r="D4030" s="6"/>
      <c r="E4030" s="6" t="s">
        <v>18515</v>
      </c>
      <c r="F4030" s="7" t="s">
        <v>18516</v>
      </c>
      <c r="G4030" s="8" t="s">
        <v>108</v>
      </c>
      <c r="H4030" s="6" t="s">
        <v>27</v>
      </c>
      <c r="I4030" s="6" t="s">
        <v>18517</v>
      </c>
      <c r="J4030" s="6" t="s">
        <v>29</v>
      </c>
      <c r="K4030" s="8">
        <v>2016.0</v>
      </c>
      <c r="L4030" s="7" t="s">
        <v>30</v>
      </c>
      <c r="M4030" s="3"/>
      <c r="N4030" s="6"/>
      <c r="O4030" s="6"/>
      <c r="P4030" s="6"/>
      <c r="Q4030" s="6"/>
      <c r="R4030" s="6"/>
    </row>
    <row r="4031" ht="15.75" customHeight="1">
      <c r="A4031" s="4" t="s">
        <v>18518</v>
      </c>
      <c r="B4031" s="4" t="s">
        <v>18519</v>
      </c>
      <c r="C4031" s="3"/>
      <c r="D4031" s="3"/>
      <c r="E4031" s="4" t="s">
        <v>33</v>
      </c>
      <c r="F4031" s="9" t="str">
        <f>"https://doi.org/"&amp;M4031</f>
        <v>https://doi.org/10.1016/j.jad.2023.01.114</v>
      </c>
      <c r="G4031" s="10" t="s">
        <v>48</v>
      </c>
      <c r="H4031" s="10" t="s">
        <v>35</v>
      </c>
      <c r="I4031" s="4" t="s">
        <v>18520</v>
      </c>
      <c r="J4031" s="4" t="s">
        <v>33</v>
      </c>
      <c r="K4031" s="10">
        <v>2023.0</v>
      </c>
      <c r="L4031" s="3" t="s">
        <v>33</v>
      </c>
      <c r="M4031" s="4" t="s">
        <v>18521</v>
      </c>
      <c r="N4031" s="3"/>
      <c r="O4031" s="3"/>
      <c r="P4031" s="3"/>
      <c r="Q4031" s="3"/>
      <c r="R4031" s="3"/>
    </row>
    <row r="4032" ht="15.75" customHeight="1">
      <c r="A4032" s="4" t="s">
        <v>18522</v>
      </c>
      <c r="B4032" s="4" t="s">
        <v>18523</v>
      </c>
      <c r="C4032" s="3"/>
      <c r="D4032" s="3"/>
      <c r="E4032" s="4" t="s">
        <v>18524</v>
      </c>
      <c r="F4032" s="3"/>
      <c r="G4032" s="4" t="s">
        <v>260</v>
      </c>
      <c r="H4032" s="4" t="s">
        <v>261</v>
      </c>
      <c r="I4032" s="3"/>
      <c r="J4032" s="4" t="s">
        <v>295</v>
      </c>
      <c r="K4032" s="10">
        <v>1996.0</v>
      </c>
      <c r="L4032" s="3"/>
      <c r="M4032" s="4" t="s">
        <v>586</v>
      </c>
      <c r="N4032" s="3"/>
      <c r="O4032" s="3"/>
      <c r="P4032" s="4" t="s">
        <v>587</v>
      </c>
      <c r="Q4032" s="4" t="s">
        <v>588</v>
      </c>
      <c r="R4032" s="3"/>
    </row>
    <row r="4033" ht="15.75" customHeight="1">
      <c r="A4033" s="6" t="s">
        <v>18525</v>
      </c>
      <c r="B4033" s="6" t="s">
        <v>18526</v>
      </c>
      <c r="C4033" s="6"/>
      <c r="D4033" s="6"/>
      <c r="E4033" s="6" t="s">
        <v>18527</v>
      </c>
      <c r="F4033" s="7" t="s">
        <v>18528</v>
      </c>
      <c r="G4033" s="8" t="s">
        <v>54</v>
      </c>
      <c r="H4033" s="6" t="s">
        <v>27</v>
      </c>
      <c r="I4033" s="6" t="s">
        <v>18529</v>
      </c>
      <c r="J4033" s="3"/>
      <c r="K4033" s="8">
        <v>2013.0</v>
      </c>
      <c r="L4033" s="7" t="s">
        <v>30</v>
      </c>
      <c r="M4033" s="3"/>
      <c r="N4033" s="3"/>
      <c r="O4033" s="3"/>
      <c r="P4033" s="3"/>
      <c r="Q4033" s="3"/>
      <c r="R4033" s="3"/>
    </row>
    <row r="4034" ht="15.75" customHeight="1">
      <c r="A4034" s="6" t="s">
        <v>18530</v>
      </c>
      <c r="B4034" s="6" t="s">
        <v>18531</v>
      </c>
      <c r="C4034" s="6"/>
      <c r="D4034" s="6"/>
      <c r="E4034" s="6" t="s">
        <v>18532</v>
      </c>
      <c r="F4034" s="7" t="s">
        <v>18533</v>
      </c>
      <c r="G4034" s="8" t="s">
        <v>48</v>
      </c>
      <c r="H4034" s="6" t="s">
        <v>27</v>
      </c>
      <c r="I4034" s="6" t="s">
        <v>18534</v>
      </c>
      <c r="J4034" s="6" t="s">
        <v>231</v>
      </c>
      <c r="K4034" s="8">
        <v>2023.0</v>
      </c>
      <c r="L4034" s="7" t="s">
        <v>30</v>
      </c>
      <c r="M4034" s="6"/>
      <c r="N4034" s="6"/>
      <c r="O4034" s="6"/>
      <c r="P4034" s="6"/>
      <c r="Q4034" s="3"/>
      <c r="R4034" s="3"/>
    </row>
    <row r="4035" ht="15.75" customHeight="1">
      <c r="A4035" s="4" t="s">
        <v>18535</v>
      </c>
      <c r="B4035" s="4" t="s">
        <v>18536</v>
      </c>
      <c r="C4035" s="3"/>
      <c r="D4035" s="3"/>
      <c r="E4035" s="4" t="s">
        <v>18537</v>
      </c>
      <c r="F4035" s="3"/>
      <c r="G4035" s="4" t="s">
        <v>41</v>
      </c>
      <c r="H4035" s="4" t="s">
        <v>261</v>
      </c>
      <c r="I4035" s="3"/>
      <c r="J4035" s="4" t="s">
        <v>295</v>
      </c>
      <c r="K4035" s="10">
        <v>1998.0</v>
      </c>
      <c r="L4035" s="3"/>
      <c r="M4035" s="4" t="s">
        <v>586</v>
      </c>
      <c r="N4035" s="3"/>
      <c r="O4035" s="3"/>
      <c r="P4035" s="4" t="s">
        <v>587</v>
      </c>
      <c r="Q4035" s="18" t="s">
        <v>588</v>
      </c>
      <c r="R4035" s="3"/>
    </row>
    <row r="4036" ht="15.75" customHeight="1">
      <c r="A4036" s="6" t="s">
        <v>18538</v>
      </c>
      <c r="B4036" s="6" t="s">
        <v>18539</v>
      </c>
      <c r="C4036" s="6"/>
      <c r="D4036" s="6"/>
      <c r="E4036" s="6" t="s">
        <v>18540</v>
      </c>
      <c r="F4036" s="7" t="s">
        <v>18541</v>
      </c>
      <c r="G4036" s="8" t="s">
        <v>108</v>
      </c>
      <c r="H4036" s="6" t="s">
        <v>27</v>
      </c>
      <c r="I4036" s="6" t="s">
        <v>18542</v>
      </c>
      <c r="J4036" s="6" t="s">
        <v>29</v>
      </c>
      <c r="K4036" s="8">
        <v>1995.0</v>
      </c>
      <c r="L4036" s="7" t="s">
        <v>30</v>
      </c>
      <c r="M4036" s="3"/>
      <c r="N4036" s="3"/>
      <c r="O4036" s="3"/>
      <c r="P4036" s="3"/>
      <c r="Q4036" s="3"/>
      <c r="R4036" s="3"/>
    </row>
    <row r="4037" ht="15.75" customHeight="1">
      <c r="A4037" s="4" t="s">
        <v>18543</v>
      </c>
      <c r="B4037" s="4" t="s">
        <v>18544</v>
      </c>
      <c r="C4037" s="4" t="s">
        <v>18545</v>
      </c>
      <c r="D4037" s="4" t="s">
        <v>18546</v>
      </c>
      <c r="E4037" s="4" t="s">
        <v>18547</v>
      </c>
      <c r="F4037" s="5" t="str">
        <f>HYPERLINK("http://dx.doi.org/10.5213/inj.1732704.352","http://dx.doi.org/10.5213/inj.1732704.352")</f>
        <v>http://dx.doi.org/10.5213/inj.1732704.352</v>
      </c>
      <c r="G4037" s="3"/>
      <c r="H4037" s="3"/>
      <c r="I4037" s="3"/>
      <c r="J4037" s="3"/>
      <c r="K4037" s="3"/>
      <c r="L4037" s="3"/>
      <c r="M4037" s="3"/>
      <c r="N4037" s="3"/>
      <c r="O4037" s="3"/>
      <c r="P4037" s="3"/>
      <c r="Q4037" s="3"/>
      <c r="R4037" s="3"/>
    </row>
    <row r="4038" ht="15.75" customHeight="1">
      <c r="A4038" s="6" t="s">
        <v>18548</v>
      </c>
      <c r="B4038" s="6" t="s">
        <v>18549</v>
      </c>
      <c r="C4038" s="6"/>
      <c r="D4038" s="6"/>
      <c r="E4038" s="6" t="s">
        <v>18550</v>
      </c>
      <c r="F4038" s="7" t="s">
        <v>18551</v>
      </c>
      <c r="G4038" s="8" t="s">
        <v>108</v>
      </c>
      <c r="H4038" s="6" t="s">
        <v>27</v>
      </c>
      <c r="I4038" s="6" t="s">
        <v>18552</v>
      </c>
      <c r="J4038" s="6" t="s">
        <v>341</v>
      </c>
      <c r="K4038" s="8">
        <v>2022.0</v>
      </c>
      <c r="L4038" s="7" t="s">
        <v>30</v>
      </c>
      <c r="M4038" s="6"/>
      <c r="N4038" s="6"/>
      <c r="O4038" s="3"/>
      <c r="P4038" s="3"/>
      <c r="Q4038" s="6"/>
      <c r="R4038" s="6"/>
    </row>
    <row r="4039" ht="15.75" customHeight="1">
      <c r="A4039" s="6" t="s">
        <v>18553</v>
      </c>
      <c r="B4039" s="6" t="s">
        <v>18554</v>
      </c>
      <c r="C4039" s="6"/>
      <c r="D4039" s="6"/>
      <c r="E4039" s="6" t="s">
        <v>18555</v>
      </c>
      <c r="F4039" s="7" t="s">
        <v>18556</v>
      </c>
      <c r="G4039" s="8" t="s">
        <v>108</v>
      </c>
      <c r="H4039" s="6" t="s">
        <v>27</v>
      </c>
      <c r="I4039" s="6" t="s">
        <v>18557</v>
      </c>
      <c r="J4039" s="6" t="s">
        <v>341</v>
      </c>
      <c r="K4039" s="8">
        <v>2002.0</v>
      </c>
      <c r="L4039" s="7" t="s">
        <v>30</v>
      </c>
      <c r="M4039" s="3"/>
      <c r="N4039" s="6"/>
      <c r="O4039" s="3"/>
      <c r="P4039" s="3"/>
      <c r="Q4039" s="3"/>
      <c r="R4039" s="3"/>
    </row>
    <row r="4040" ht="15.75" customHeight="1">
      <c r="A4040" s="6" t="s">
        <v>18558</v>
      </c>
      <c r="B4040" s="6" t="s">
        <v>18559</v>
      </c>
      <c r="C4040" s="6"/>
      <c r="D4040" s="6"/>
      <c r="E4040" s="6" t="s">
        <v>18560</v>
      </c>
      <c r="F4040" s="3"/>
      <c r="G4040" s="8" t="s">
        <v>108</v>
      </c>
      <c r="H4040" s="6" t="s">
        <v>27</v>
      </c>
      <c r="I4040" s="6" t="s">
        <v>18561</v>
      </c>
      <c r="J4040" s="6" t="s">
        <v>29</v>
      </c>
      <c r="K4040" s="8">
        <v>2006.0</v>
      </c>
      <c r="L4040" s="7" t="s">
        <v>30</v>
      </c>
      <c r="M4040" s="6"/>
      <c r="N4040" s="3"/>
      <c r="O4040" s="3"/>
      <c r="P4040" s="6"/>
      <c r="Q4040" s="6"/>
      <c r="R4040" s="3"/>
    </row>
    <row r="4041" ht="15.75" customHeight="1">
      <c r="A4041" s="6" t="s">
        <v>18562</v>
      </c>
      <c r="B4041" s="6" t="s">
        <v>18563</v>
      </c>
      <c r="C4041" s="6"/>
      <c r="D4041" s="6"/>
      <c r="E4041" s="6" t="s">
        <v>18564</v>
      </c>
      <c r="F4041" s="7" t="s">
        <v>18565</v>
      </c>
      <c r="G4041" s="8" t="s">
        <v>41</v>
      </c>
      <c r="H4041" s="6" t="s">
        <v>27</v>
      </c>
      <c r="I4041" s="6" t="s">
        <v>18566</v>
      </c>
      <c r="J4041" s="6" t="s">
        <v>29</v>
      </c>
      <c r="K4041" s="8">
        <v>2005.0</v>
      </c>
      <c r="L4041" s="7" t="s">
        <v>30</v>
      </c>
      <c r="M4041" s="6"/>
      <c r="N4041" s="3"/>
      <c r="O4041" s="3"/>
      <c r="P4041" s="3"/>
      <c r="Q4041" s="3"/>
      <c r="R4041" s="6"/>
    </row>
    <row r="4042" ht="15.75" customHeight="1">
      <c r="A4042" s="4" t="s">
        <v>18567</v>
      </c>
      <c r="B4042" s="4" t="s">
        <v>18568</v>
      </c>
      <c r="C4042" s="4" t="s">
        <v>18569</v>
      </c>
      <c r="D4042" s="4" t="s">
        <v>18570</v>
      </c>
      <c r="E4042" s="4" t="s">
        <v>18571</v>
      </c>
      <c r="F4042" s="5" t="str">
        <f>HYPERLINK("http://dx.doi.org/10.1016/j.jad.2015.12.055","http://dx.doi.org/10.1016/j.jad.2015.12.055")</f>
        <v>http://dx.doi.org/10.1016/j.jad.2015.12.055</v>
      </c>
      <c r="G4042" s="3"/>
      <c r="H4042" s="3"/>
      <c r="I4042" s="3"/>
      <c r="J4042" s="3"/>
      <c r="K4042" s="3"/>
      <c r="L4042" s="3"/>
      <c r="M4042" s="3"/>
      <c r="N4042" s="3"/>
      <c r="O4042" s="3"/>
      <c r="P4042" s="3"/>
      <c r="Q4042" s="3"/>
      <c r="R4042" s="3"/>
    </row>
    <row r="4043" ht="15.75" customHeight="1">
      <c r="A4043" s="6" t="s">
        <v>18572</v>
      </c>
      <c r="B4043" s="6" t="s">
        <v>18573</v>
      </c>
      <c r="C4043" s="6"/>
      <c r="D4043" s="6"/>
      <c r="E4043" s="6" t="s">
        <v>18574</v>
      </c>
      <c r="F4043" s="7" t="s">
        <v>18575</v>
      </c>
      <c r="G4043" s="8" t="s">
        <v>108</v>
      </c>
      <c r="H4043" s="6" t="s">
        <v>27</v>
      </c>
      <c r="I4043" s="6" t="s">
        <v>18576</v>
      </c>
      <c r="J4043" s="6" t="s">
        <v>29</v>
      </c>
      <c r="K4043" s="8">
        <v>2003.0</v>
      </c>
      <c r="L4043" s="7" t="s">
        <v>30</v>
      </c>
      <c r="M4043" s="6"/>
      <c r="N4043" s="3"/>
      <c r="O4043" s="3"/>
      <c r="P4043" s="3"/>
      <c r="Q4043" s="3"/>
      <c r="R4043" s="3"/>
    </row>
    <row r="4044" ht="15.75" customHeight="1">
      <c r="A4044" s="6" t="s">
        <v>18577</v>
      </c>
      <c r="B4044" s="6" t="s">
        <v>18578</v>
      </c>
      <c r="C4044" s="6"/>
      <c r="D4044" s="6"/>
      <c r="E4044" s="6" t="s">
        <v>18579</v>
      </c>
      <c r="F4044" s="3"/>
      <c r="G4044" s="8" t="s">
        <v>108</v>
      </c>
      <c r="H4044" s="6" t="s">
        <v>27</v>
      </c>
      <c r="I4044" s="6" t="s">
        <v>18580</v>
      </c>
      <c r="J4044" s="6" t="s">
        <v>29</v>
      </c>
      <c r="K4044" s="8">
        <v>2013.0</v>
      </c>
      <c r="L4044" s="7" t="s">
        <v>30</v>
      </c>
      <c r="M4044" s="3"/>
      <c r="N4044" s="6"/>
      <c r="O4044" s="3"/>
      <c r="P4044" s="6"/>
      <c r="Q4044" s="6"/>
      <c r="R4044" s="3"/>
    </row>
    <row r="4045" ht="15.75" customHeight="1">
      <c r="A4045" s="6" t="s">
        <v>18581</v>
      </c>
      <c r="B4045" s="6" t="s">
        <v>18582</v>
      </c>
      <c r="C4045" s="6"/>
      <c r="D4045" s="6"/>
      <c r="E4045" s="6" t="s">
        <v>18583</v>
      </c>
      <c r="F4045" s="3"/>
      <c r="G4045" s="8" t="s">
        <v>108</v>
      </c>
      <c r="H4045" s="6" t="s">
        <v>27</v>
      </c>
      <c r="I4045" s="6" t="s">
        <v>18584</v>
      </c>
      <c r="J4045" s="6"/>
      <c r="K4045" s="8">
        <v>2007.0</v>
      </c>
      <c r="L4045" s="7" t="s">
        <v>30</v>
      </c>
      <c r="M4045" s="6"/>
      <c r="N4045" s="3"/>
      <c r="O4045" s="3"/>
      <c r="P4045" s="3"/>
      <c r="Q4045" s="6"/>
      <c r="R4045" s="3"/>
    </row>
    <row r="4046" ht="15.75" customHeight="1">
      <c r="A4046" s="6" t="s">
        <v>18585</v>
      </c>
      <c r="B4046" s="6" t="s">
        <v>18586</v>
      </c>
      <c r="C4046" s="6"/>
      <c r="D4046" s="6"/>
      <c r="E4046" s="6" t="s">
        <v>18587</v>
      </c>
      <c r="F4046" s="7" t="s">
        <v>18588</v>
      </c>
      <c r="G4046" s="8" t="s">
        <v>108</v>
      </c>
      <c r="H4046" s="6" t="s">
        <v>27</v>
      </c>
      <c r="I4046" s="6" t="s">
        <v>18589</v>
      </c>
      <c r="J4046" s="3"/>
      <c r="K4046" s="8">
        <v>2015.0</v>
      </c>
      <c r="L4046" s="7" t="s">
        <v>30</v>
      </c>
      <c r="M4046" s="6"/>
      <c r="N4046" s="6"/>
      <c r="O4046" s="3"/>
      <c r="P4046" s="3"/>
      <c r="Q4046" s="3"/>
      <c r="R4046" s="3"/>
    </row>
    <row r="4047" ht="15.75" customHeight="1">
      <c r="A4047" s="4" t="s">
        <v>18590</v>
      </c>
      <c r="B4047" s="4" t="s">
        <v>18591</v>
      </c>
      <c r="C4047" s="3"/>
      <c r="D4047" s="3"/>
      <c r="E4047" s="4" t="s">
        <v>18592</v>
      </c>
      <c r="F4047" s="9" t="s">
        <v>18593</v>
      </c>
      <c r="G4047" s="4" t="s">
        <v>26</v>
      </c>
      <c r="H4047" s="4" t="s">
        <v>261</v>
      </c>
      <c r="I4047" s="4" t="s">
        <v>610</v>
      </c>
      <c r="J4047" s="4" t="s">
        <v>341</v>
      </c>
      <c r="K4047" s="10">
        <v>2013.0</v>
      </c>
      <c r="L4047" s="3"/>
      <c r="M4047" s="4" t="s">
        <v>263</v>
      </c>
      <c r="N4047" s="3"/>
      <c r="O4047" s="3"/>
      <c r="P4047" s="4" t="s">
        <v>8</v>
      </c>
      <c r="Q4047" s="4" t="s">
        <v>611</v>
      </c>
      <c r="R4047" s="3"/>
    </row>
    <row r="4048" ht="15.75" customHeight="1">
      <c r="A4048" s="6" t="s">
        <v>18594</v>
      </c>
      <c r="B4048" s="6" t="s">
        <v>18595</v>
      </c>
      <c r="C4048" s="6"/>
      <c r="D4048" s="6"/>
      <c r="E4048" s="6" t="s">
        <v>18596</v>
      </c>
      <c r="F4048" s="7" t="s">
        <v>18597</v>
      </c>
      <c r="G4048" s="8" t="s">
        <v>108</v>
      </c>
      <c r="H4048" s="6" t="s">
        <v>27</v>
      </c>
      <c r="I4048" s="6" t="s">
        <v>18598</v>
      </c>
      <c r="J4048" s="6" t="s">
        <v>341</v>
      </c>
      <c r="K4048" s="8">
        <v>2005.0</v>
      </c>
      <c r="L4048" s="7" t="s">
        <v>30</v>
      </c>
      <c r="M4048" s="6"/>
      <c r="N4048" s="3"/>
      <c r="O4048" s="3"/>
      <c r="P4048" s="3"/>
      <c r="Q4048" s="3"/>
      <c r="R4048" s="3"/>
    </row>
    <row r="4049" ht="15.75" customHeight="1">
      <c r="A4049" s="4" t="s">
        <v>18599</v>
      </c>
      <c r="B4049" s="4" t="s">
        <v>18600</v>
      </c>
      <c r="C4049" s="3"/>
      <c r="D4049" s="3"/>
      <c r="E4049" s="4" t="s">
        <v>33</v>
      </c>
      <c r="F4049" s="9" t="str">
        <f>"https://doi.org/"&amp;M4049</f>
        <v>https://doi.org/10.1080/08995605.2022.2082812</v>
      </c>
      <c r="G4049" s="10" t="s">
        <v>83</v>
      </c>
      <c r="H4049" s="10" t="s">
        <v>35</v>
      </c>
      <c r="I4049" s="4" t="s">
        <v>18601</v>
      </c>
      <c r="J4049" s="10" t="s">
        <v>33</v>
      </c>
      <c r="K4049" s="10">
        <v>2023.0</v>
      </c>
      <c r="L4049" s="3"/>
      <c r="M4049" s="4" t="s">
        <v>18602</v>
      </c>
      <c r="N4049" s="3"/>
      <c r="O4049" s="3"/>
      <c r="P4049" s="3"/>
      <c r="Q4049" s="3"/>
      <c r="R4049" s="3"/>
    </row>
    <row r="4050" ht="15.75" customHeight="1">
      <c r="A4050" s="4" t="s">
        <v>18603</v>
      </c>
      <c r="B4050" s="4" t="s">
        <v>18604</v>
      </c>
      <c r="C4050" s="3"/>
      <c r="D4050" s="3"/>
      <c r="E4050" s="4" t="s">
        <v>18605</v>
      </c>
      <c r="F4050" s="9" t="s">
        <v>18606</v>
      </c>
      <c r="G4050" s="4" t="s">
        <v>26</v>
      </c>
      <c r="H4050" s="4" t="s">
        <v>261</v>
      </c>
      <c r="I4050" s="4" t="s">
        <v>610</v>
      </c>
      <c r="J4050" s="4" t="s">
        <v>341</v>
      </c>
      <c r="K4050" s="10">
        <v>2021.0</v>
      </c>
      <c r="L4050" s="3"/>
      <c r="M4050" s="4" t="s">
        <v>8</v>
      </c>
      <c r="N4050" s="3"/>
      <c r="O4050" s="3"/>
      <c r="P4050" s="4" t="s">
        <v>8</v>
      </c>
      <c r="Q4050" s="4" t="s">
        <v>611</v>
      </c>
      <c r="R4050" s="3"/>
    </row>
    <row r="4051" ht="15.75" customHeight="1">
      <c r="A4051" s="6" t="s">
        <v>18607</v>
      </c>
      <c r="B4051" s="6" t="s">
        <v>18608</v>
      </c>
      <c r="C4051" s="6"/>
      <c r="D4051" s="6"/>
      <c r="E4051" s="6" t="s">
        <v>18609</v>
      </c>
      <c r="F4051" s="7" t="s">
        <v>18610</v>
      </c>
      <c r="G4051" s="8" t="s">
        <v>108</v>
      </c>
      <c r="H4051" s="6" t="s">
        <v>27</v>
      </c>
      <c r="I4051" s="6" t="s">
        <v>18611</v>
      </c>
      <c r="J4051" s="6" t="s">
        <v>438</v>
      </c>
      <c r="K4051" s="8">
        <v>2023.0</v>
      </c>
      <c r="L4051" s="7" t="s">
        <v>30</v>
      </c>
      <c r="M4051" s="6"/>
      <c r="N4051" s="6"/>
      <c r="O4051" s="3"/>
      <c r="P4051" s="3"/>
      <c r="Q4051" s="3"/>
      <c r="R4051" s="6"/>
    </row>
    <row r="4052" ht="15.75" customHeight="1">
      <c r="A4052" s="4" t="s">
        <v>18612</v>
      </c>
      <c r="B4052" s="4" t="s">
        <v>18613</v>
      </c>
      <c r="C4052" s="3"/>
      <c r="D4052" s="3"/>
      <c r="E4052" s="4" t="s">
        <v>33</v>
      </c>
      <c r="F4052" s="9" t="str">
        <f>"https://doi.org/"&amp;M4052</f>
        <v>https://doi.org/10.1176/appi.ajp.160.5.890</v>
      </c>
      <c r="G4052" s="10" t="s">
        <v>83</v>
      </c>
      <c r="H4052" s="10" t="s">
        <v>35</v>
      </c>
      <c r="I4052" s="4" t="s">
        <v>18614</v>
      </c>
      <c r="J4052" s="10" t="s">
        <v>33</v>
      </c>
      <c r="K4052" s="10">
        <v>2003.0</v>
      </c>
      <c r="L4052" s="3"/>
      <c r="M4052" s="4" t="s">
        <v>18615</v>
      </c>
      <c r="N4052" s="3"/>
      <c r="O4052" s="3"/>
      <c r="P4052" s="3"/>
      <c r="Q4052" s="3"/>
      <c r="R4052" s="3"/>
    </row>
    <row r="4053" ht="15.75" customHeight="1">
      <c r="A4053" s="6" t="s">
        <v>18616</v>
      </c>
      <c r="B4053" s="6" t="s">
        <v>18617</v>
      </c>
      <c r="C4053" s="6"/>
      <c r="D4053" s="6"/>
      <c r="E4053" s="6" t="s">
        <v>18618</v>
      </c>
      <c r="F4053" s="7" t="s">
        <v>18619</v>
      </c>
      <c r="G4053" s="8" t="s">
        <v>41</v>
      </c>
      <c r="H4053" s="6" t="s">
        <v>27</v>
      </c>
      <c r="I4053" s="6" t="s">
        <v>18620</v>
      </c>
      <c r="J4053" s="6" t="s">
        <v>341</v>
      </c>
      <c r="K4053" s="8">
        <v>2006.0</v>
      </c>
      <c r="L4053" s="7" t="s">
        <v>30</v>
      </c>
      <c r="M4053" s="6"/>
      <c r="N4053" s="3"/>
      <c r="O4053" s="3"/>
      <c r="P4053" s="3"/>
      <c r="Q4053" s="3"/>
      <c r="R4053" s="6"/>
    </row>
    <row r="4054" ht="15.75" customHeight="1">
      <c r="A4054" s="6" t="s">
        <v>18621</v>
      </c>
      <c r="B4054" s="6" t="s">
        <v>18622</v>
      </c>
      <c r="C4054" s="6"/>
      <c r="D4054" s="6"/>
      <c r="E4054" s="6" t="s">
        <v>18623</v>
      </c>
      <c r="F4054" s="7" t="s">
        <v>18624</v>
      </c>
      <c r="G4054" s="8" t="s">
        <v>108</v>
      </c>
      <c r="H4054" s="6" t="s">
        <v>27</v>
      </c>
      <c r="I4054" s="6" t="s">
        <v>18625</v>
      </c>
      <c r="J4054" s="6" t="s">
        <v>231</v>
      </c>
      <c r="K4054" s="8">
        <v>2021.0</v>
      </c>
      <c r="L4054" s="7" t="s">
        <v>30</v>
      </c>
      <c r="M4054" s="6"/>
      <c r="N4054" s="6"/>
      <c r="O4054" s="6"/>
      <c r="P4054" s="6"/>
      <c r="Q4054" s="6"/>
      <c r="R4054" s="3"/>
    </row>
    <row r="4055" ht="15.75" customHeight="1">
      <c r="A4055" s="6" t="s">
        <v>18626</v>
      </c>
      <c r="B4055" s="6" t="s">
        <v>18627</v>
      </c>
      <c r="C4055" s="6"/>
      <c r="D4055" s="6"/>
      <c r="E4055" s="6" t="s">
        <v>18628</v>
      </c>
      <c r="F4055" s="3"/>
      <c r="G4055" s="8" t="s">
        <v>58</v>
      </c>
      <c r="H4055" s="6" t="s">
        <v>27</v>
      </c>
      <c r="I4055" s="6" t="s">
        <v>18629</v>
      </c>
      <c r="J4055" s="6" t="s">
        <v>149</v>
      </c>
      <c r="K4055" s="8">
        <v>2016.0</v>
      </c>
      <c r="L4055" s="7" t="s">
        <v>30</v>
      </c>
      <c r="M4055" s="3"/>
      <c r="N4055" s="3"/>
      <c r="O4055" s="3"/>
      <c r="P4055" s="3"/>
      <c r="Q4055" s="3"/>
      <c r="R4055" s="3"/>
    </row>
    <row r="4056" ht="15.75" customHeight="1">
      <c r="A4056" s="6" t="s">
        <v>18630</v>
      </c>
      <c r="B4056" s="6" t="s">
        <v>18631</v>
      </c>
      <c r="C4056" s="6"/>
      <c r="D4056" s="6"/>
      <c r="E4056" s="6" t="s">
        <v>18632</v>
      </c>
      <c r="F4056" s="7" t="s">
        <v>18633</v>
      </c>
      <c r="G4056" s="8" t="s">
        <v>108</v>
      </c>
      <c r="H4056" s="6" t="s">
        <v>27</v>
      </c>
      <c r="I4056" s="6" t="s">
        <v>18634</v>
      </c>
      <c r="J4056" s="6" t="s">
        <v>231</v>
      </c>
      <c r="K4056" s="8">
        <v>2021.0</v>
      </c>
      <c r="L4056" s="13" t="s">
        <v>30</v>
      </c>
      <c r="M4056" s="6"/>
      <c r="N4056" s="6"/>
      <c r="O4056" s="6"/>
      <c r="P4056" s="6"/>
      <c r="Q4056" s="3"/>
      <c r="R4056" s="6"/>
    </row>
    <row r="4057" ht="15.75" customHeight="1">
      <c r="A4057" s="6" t="s">
        <v>18635</v>
      </c>
      <c r="B4057" s="6" t="s">
        <v>18636</v>
      </c>
      <c r="C4057" s="6"/>
      <c r="D4057" s="6"/>
      <c r="E4057" s="6" t="s">
        <v>18637</v>
      </c>
      <c r="F4057" s="7" t="s">
        <v>18638</v>
      </c>
      <c r="G4057" s="8" t="s">
        <v>108</v>
      </c>
      <c r="H4057" s="6" t="s">
        <v>27</v>
      </c>
      <c r="I4057" s="6" t="s">
        <v>18639</v>
      </c>
      <c r="J4057" s="6" t="s">
        <v>29</v>
      </c>
      <c r="K4057" s="8">
        <v>2000.0</v>
      </c>
      <c r="L4057" s="7" t="s">
        <v>30</v>
      </c>
      <c r="M4057" s="3"/>
      <c r="N4057" s="3"/>
      <c r="O4057" s="3"/>
      <c r="P4057" s="3"/>
      <c r="Q4057" s="3"/>
      <c r="R4057" s="3"/>
    </row>
    <row r="4058" ht="15.75" customHeight="1">
      <c r="A4058" s="4" t="s">
        <v>18640</v>
      </c>
      <c r="B4058" s="4" t="s">
        <v>18641</v>
      </c>
      <c r="C4058" s="3" t="s">
        <v>425</v>
      </c>
      <c r="D4058" s="3" t="s">
        <v>425</v>
      </c>
      <c r="E4058" s="4" t="s">
        <v>18642</v>
      </c>
      <c r="F4058" s="5" t="str">
        <f>HYPERLINK("http://dx.doi.org/10.1111/j.1471-6402.1992.tb00242.x","http://dx.doi.org/10.1111/j.1471-6402.1992.tb00242.x")</f>
        <v>http://dx.doi.org/10.1111/j.1471-6402.1992.tb00242.x</v>
      </c>
      <c r="G4058" s="3"/>
      <c r="H4058" s="3"/>
      <c r="I4058" s="3"/>
      <c r="J4058" s="3"/>
      <c r="K4058" s="3"/>
      <c r="L4058" s="3"/>
      <c r="M4058" s="3"/>
      <c r="N4058" s="3"/>
      <c r="O4058" s="3"/>
      <c r="P4058" s="3"/>
      <c r="Q4058" s="3"/>
      <c r="R4058" s="3"/>
    </row>
    <row r="4059" ht="15.75" customHeight="1">
      <c r="A4059" s="4" t="s">
        <v>18643</v>
      </c>
      <c r="B4059" s="4" t="s">
        <v>18644</v>
      </c>
      <c r="C4059" s="3"/>
      <c r="D4059" s="3"/>
      <c r="E4059" s="4" t="s">
        <v>18645</v>
      </c>
      <c r="F4059" s="3"/>
      <c r="G4059" s="4" t="s">
        <v>41</v>
      </c>
      <c r="H4059" s="4" t="s">
        <v>261</v>
      </c>
      <c r="I4059" s="3"/>
      <c r="J4059" s="4" t="s">
        <v>295</v>
      </c>
      <c r="K4059" s="10">
        <v>1999.0</v>
      </c>
      <c r="L4059" s="3"/>
      <c r="M4059" s="4" t="s">
        <v>586</v>
      </c>
      <c r="N4059" s="3"/>
      <c r="O4059" s="3"/>
      <c r="P4059" s="4" t="s">
        <v>587</v>
      </c>
      <c r="Q4059" s="18" t="s">
        <v>588</v>
      </c>
      <c r="R4059" s="3"/>
    </row>
    <row r="4060" ht="15.75" customHeight="1">
      <c r="A4060" s="4" t="s">
        <v>18646</v>
      </c>
      <c r="B4060" s="4" t="s">
        <v>18647</v>
      </c>
      <c r="C4060" s="4" t="s">
        <v>18648</v>
      </c>
      <c r="D4060" s="4" t="s">
        <v>18649</v>
      </c>
      <c r="E4060" s="4" t="s">
        <v>18650</v>
      </c>
      <c r="F4060" s="5" t="str">
        <f>HYPERLINK("http://dx.doi.org/10.1136/bmjopen-2015-008508","http://dx.doi.org/10.1136/bmjopen-2015-008508")</f>
        <v>http://dx.doi.org/10.1136/bmjopen-2015-008508</v>
      </c>
      <c r="G4060" s="3"/>
      <c r="H4060" s="3"/>
      <c r="I4060" s="3"/>
      <c r="J4060" s="3"/>
      <c r="K4060" s="3"/>
      <c r="L4060" s="3"/>
      <c r="M4060" s="3"/>
      <c r="N4060" s="3"/>
      <c r="O4060" s="3"/>
      <c r="P4060" s="3"/>
      <c r="Q4060" s="3"/>
      <c r="R4060" s="3"/>
    </row>
    <row r="4061" ht="15.75" customHeight="1">
      <c r="A4061" s="6" t="s">
        <v>18651</v>
      </c>
      <c r="B4061" s="6" t="s">
        <v>18652</v>
      </c>
      <c r="C4061" s="6"/>
      <c r="D4061" s="6"/>
      <c r="E4061" s="6" t="s">
        <v>18653</v>
      </c>
      <c r="F4061" s="7" t="s">
        <v>18654</v>
      </c>
      <c r="G4061" s="8" t="s">
        <v>48</v>
      </c>
      <c r="H4061" s="6" t="s">
        <v>27</v>
      </c>
      <c r="I4061" s="6" t="s">
        <v>18655</v>
      </c>
      <c r="J4061" s="6" t="s">
        <v>341</v>
      </c>
      <c r="K4061" s="8">
        <v>2023.0</v>
      </c>
      <c r="L4061" s="7" t="s">
        <v>30</v>
      </c>
      <c r="M4061" s="6"/>
      <c r="N4061" s="6"/>
      <c r="O4061" s="6"/>
      <c r="P4061" s="6"/>
      <c r="Q4061" s="3"/>
      <c r="R4061" s="6"/>
    </row>
    <row r="4062" ht="15.75" customHeight="1">
      <c r="A4062" s="6" t="s">
        <v>18656</v>
      </c>
      <c r="B4062" s="6" t="s">
        <v>18657</v>
      </c>
      <c r="C4062" s="6"/>
      <c r="D4062" s="6"/>
      <c r="E4062" s="6" t="s">
        <v>18658</v>
      </c>
      <c r="F4062" s="3"/>
      <c r="G4062" s="8" t="s">
        <v>48</v>
      </c>
      <c r="H4062" s="6" t="s">
        <v>27</v>
      </c>
      <c r="I4062" s="6" t="s">
        <v>18659</v>
      </c>
      <c r="J4062" s="6" t="s">
        <v>9016</v>
      </c>
      <c r="K4062" s="8">
        <v>2016.0</v>
      </c>
      <c r="L4062" s="7" t="s">
        <v>30</v>
      </c>
      <c r="M4062" s="6"/>
      <c r="N4062" s="6"/>
      <c r="O4062" s="6"/>
      <c r="P4062" s="6"/>
      <c r="Q4062" s="14"/>
      <c r="R4062" s="6"/>
    </row>
    <row r="4063" ht="15.75" customHeight="1">
      <c r="A4063" s="4" t="s">
        <v>18660</v>
      </c>
      <c r="B4063" s="4" t="s">
        <v>18661</v>
      </c>
      <c r="C4063" s="3"/>
      <c r="D4063" s="3"/>
      <c r="E4063" s="4" t="s">
        <v>18662</v>
      </c>
      <c r="F4063" s="9" t="s">
        <v>18663</v>
      </c>
      <c r="G4063" s="4" t="s">
        <v>260</v>
      </c>
      <c r="H4063" s="4" t="s">
        <v>261</v>
      </c>
      <c r="I4063" s="4" t="s">
        <v>582</v>
      </c>
      <c r="J4063" s="4" t="s">
        <v>149</v>
      </c>
      <c r="K4063" s="10">
        <v>2010.0</v>
      </c>
      <c r="L4063" s="3"/>
      <c r="M4063" s="4" t="s">
        <v>263</v>
      </c>
      <c r="N4063" s="3"/>
      <c r="O4063" s="3"/>
      <c r="P4063" s="4" t="s">
        <v>8</v>
      </c>
      <c r="Q4063" s="4" t="s">
        <v>264</v>
      </c>
      <c r="R4063" s="3"/>
    </row>
    <row r="4064" ht="15.75" customHeight="1">
      <c r="A4064" s="4" t="s">
        <v>18664</v>
      </c>
      <c r="B4064" s="4" t="s">
        <v>18665</v>
      </c>
      <c r="C4064" s="3"/>
      <c r="D4064" s="3"/>
      <c r="E4064" s="4" t="s">
        <v>18666</v>
      </c>
      <c r="F4064" s="9" t="s">
        <v>18667</v>
      </c>
      <c r="G4064" s="4" t="s">
        <v>54</v>
      </c>
      <c r="H4064" s="4" t="s">
        <v>261</v>
      </c>
      <c r="I4064" s="4" t="s">
        <v>18232</v>
      </c>
      <c r="J4064" s="4" t="s">
        <v>231</v>
      </c>
      <c r="K4064" s="10">
        <v>2015.0</v>
      </c>
      <c r="L4064" s="3"/>
      <c r="M4064" s="4" t="s">
        <v>263</v>
      </c>
      <c r="N4064" s="3"/>
      <c r="O4064" s="3"/>
      <c r="P4064" s="4" t="s">
        <v>8</v>
      </c>
      <c r="Q4064" s="4" t="s">
        <v>18233</v>
      </c>
      <c r="R4064" s="3"/>
    </row>
    <row r="4065" ht="15.75" customHeight="1">
      <c r="A4065" s="6" t="s">
        <v>18668</v>
      </c>
      <c r="B4065" s="6" t="s">
        <v>18669</v>
      </c>
      <c r="C4065" s="6"/>
      <c r="D4065" s="6"/>
      <c r="E4065" s="6" t="s">
        <v>18670</v>
      </c>
      <c r="F4065" s="7" t="s">
        <v>18671</v>
      </c>
      <c r="G4065" s="8" t="s">
        <v>26</v>
      </c>
      <c r="H4065" s="6" t="s">
        <v>27</v>
      </c>
      <c r="I4065" s="6" t="s">
        <v>18672</v>
      </c>
      <c r="J4065" s="6" t="s">
        <v>149</v>
      </c>
      <c r="K4065" s="8">
        <v>2019.0</v>
      </c>
      <c r="L4065" s="7" t="s">
        <v>30</v>
      </c>
      <c r="M4065" s="3"/>
      <c r="N4065" s="3"/>
      <c r="O4065" s="3"/>
      <c r="P4065" s="3"/>
      <c r="Q4065" s="3"/>
      <c r="R4065" s="3"/>
    </row>
    <row r="4066" ht="15.75" customHeight="1">
      <c r="A4066" s="4" t="s">
        <v>18673</v>
      </c>
      <c r="B4066" s="4" t="s">
        <v>18674</v>
      </c>
      <c r="C4066" s="4" t="s">
        <v>18675</v>
      </c>
      <c r="D4066" s="4" t="s">
        <v>18676</v>
      </c>
      <c r="E4066" s="4" t="s">
        <v>18677</v>
      </c>
      <c r="F4066" s="5" t="str">
        <f>HYPERLINK("http://dx.doi.org/10.1016/S0740-5472(96)00046-3","http://dx.doi.org/10.1016/S0740-5472(96)00046-3")</f>
        <v>http://dx.doi.org/10.1016/S0740-5472(96)00046-3</v>
      </c>
      <c r="G4066" s="3"/>
      <c r="H4066" s="3"/>
      <c r="I4066" s="3"/>
      <c r="J4066" s="3"/>
      <c r="K4066" s="3"/>
      <c r="L4066" s="3"/>
      <c r="M4066" s="3"/>
      <c r="N4066" s="3"/>
      <c r="O4066" s="3"/>
      <c r="P4066" s="3"/>
      <c r="Q4066" s="3"/>
      <c r="R4066" s="3"/>
    </row>
    <row r="4067" ht="15.75" customHeight="1">
      <c r="A4067" s="4" t="s">
        <v>18678</v>
      </c>
      <c r="B4067" s="4" t="s">
        <v>18679</v>
      </c>
      <c r="C4067" s="3"/>
      <c r="D4067" s="3"/>
      <c r="E4067" s="4" t="s">
        <v>18680</v>
      </c>
      <c r="F4067" s="9" t="s">
        <v>18681</v>
      </c>
      <c r="G4067" s="4" t="s">
        <v>26</v>
      </c>
      <c r="H4067" s="4" t="s">
        <v>261</v>
      </c>
      <c r="I4067" s="4" t="s">
        <v>18682</v>
      </c>
      <c r="J4067" s="4" t="s">
        <v>295</v>
      </c>
      <c r="K4067" s="10">
        <v>1972.0</v>
      </c>
      <c r="L4067" s="3"/>
      <c r="M4067" s="4" t="s">
        <v>263</v>
      </c>
      <c r="N4067" s="3"/>
      <c r="O4067" s="3"/>
      <c r="P4067" s="4" t="s">
        <v>8</v>
      </c>
      <c r="Q4067" s="4" t="s">
        <v>1661</v>
      </c>
      <c r="R4067" s="3"/>
    </row>
    <row r="4068" ht="15.75" customHeight="1">
      <c r="A4068" s="4" t="s">
        <v>18683</v>
      </c>
      <c r="B4068" s="4" t="s">
        <v>18684</v>
      </c>
      <c r="C4068" s="3"/>
      <c r="D4068" s="3"/>
      <c r="E4068" s="10" t="s">
        <v>33</v>
      </c>
      <c r="F4068" s="9" t="str">
        <f t="shared" ref="F4068:F4069" si="36">"https://doi.org/"&amp;M4068</f>
        <v>https://doi.org/10.1016/j.psychres.2023.115475</v>
      </c>
      <c r="G4068" s="10" t="s">
        <v>41</v>
      </c>
      <c r="H4068" s="10" t="s">
        <v>35</v>
      </c>
      <c r="I4068" s="4" t="s">
        <v>4786</v>
      </c>
      <c r="J4068" s="10" t="s">
        <v>33</v>
      </c>
      <c r="K4068" s="10">
        <v>2023.0</v>
      </c>
      <c r="L4068" s="4" t="s">
        <v>33</v>
      </c>
      <c r="M4068" s="4" t="s">
        <v>18685</v>
      </c>
      <c r="N4068" s="11"/>
      <c r="O4068" s="3"/>
      <c r="P4068" s="3"/>
      <c r="Q4068" s="12"/>
      <c r="R4068" s="3"/>
    </row>
    <row r="4069" ht="15.75" customHeight="1">
      <c r="A4069" s="4" t="s">
        <v>18686</v>
      </c>
      <c r="B4069" s="4" t="s">
        <v>18687</v>
      </c>
      <c r="C4069" s="3"/>
      <c r="D4069" s="3"/>
      <c r="E4069" s="4" t="s">
        <v>33</v>
      </c>
      <c r="F4069" s="9" t="str">
        <f t="shared" si="36"/>
        <v>https://doi.org/10.1002/da.20677</v>
      </c>
      <c r="G4069" s="10" t="s">
        <v>83</v>
      </c>
      <c r="H4069" s="10" t="s">
        <v>35</v>
      </c>
      <c r="I4069" s="4" t="s">
        <v>18688</v>
      </c>
      <c r="J4069" s="10" t="s">
        <v>33</v>
      </c>
      <c r="K4069" s="10">
        <v>2010.0</v>
      </c>
      <c r="L4069" s="3"/>
      <c r="M4069" s="4" t="s">
        <v>18689</v>
      </c>
      <c r="N4069" s="3"/>
      <c r="O4069" s="3"/>
      <c r="P4069" s="3"/>
      <c r="Q4069" s="3"/>
      <c r="R4069" s="3"/>
    </row>
    <row r="4070" ht="15.75" customHeight="1">
      <c r="A4070" s="6" t="s">
        <v>18690</v>
      </c>
      <c r="B4070" s="6" t="s">
        <v>18691</v>
      </c>
      <c r="C4070" s="6"/>
      <c r="D4070" s="6"/>
      <c r="E4070" s="6" t="s">
        <v>18692</v>
      </c>
      <c r="F4070" s="7" t="s">
        <v>18693</v>
      </c>
      <c r="G4070" s="8" t="s">
        <v>108</v>
      </c>
      <c r="H4070" s="6" t="s">
        <v>27</v>
      </c>
      <c r="I4070" s="6" t="s">
        <v>18694</v>
      </c>
      <c r="J4070" s="6" t="s">
        <v>488</v>
      </c>
      <c r="K4070" s="8">
        <v>2002.0</v>
      </c>
      <c r="L4070" s="7" t="s">
        <v>30</v>
      </c>
      <c r="M4070" s="3"/>
      <c r="N4070" s="3"/>
      <c r="O4070" s="3"/>
      <c r="P4070" s="3"/>
      <c r="Q4070" s="3"/>
      <c r="R4070" s="3"/>
    </row>
    <row r="4071" ht="15.75" customHeight="1">
      <c r="A4071" s="6" t="s">
        <v>18695</v>
      </c>
      <c r="B4071" s="6" t="s">
        <v>18696</v>
      </c>
      <c r="C4071" s="6"/>
      <c r="D4071" s="6"/>
      <c r="E4071" s="3"/>
      <c r="F4071" s="3"/>
      <c r="G4071" s="8" t="s">
        <v>108</v>
      </c>
      <c r="H4071" s="6" t="s">
        <v>27</v>
      </c>
      <c r="I4071" s="6" t="s">
        <v>18697</v>
      </c>
      <c r="J4071" s="6" t="s">
        <v>377</v>
      </c>
      <c r="K4071" s="8">
        <v>2004.0</v>
      </c>
      <c r="L4071" s="7" t="s">
        <v>30</v>
      </c>
      <c r="M4071" s="6"/>
      <c r="N4071" s="3"/>
      <c r="O4071" s="3"/>
      <c r="P4071" s="3"/>
      <c r="Q4071" s="6"/>
      <c r="R4071" s="3"/>
    </row>
    <row r="4072" ht="15.75" customHeight="1">
      <c r="A4072" s="4" t="s">
        <v>18698</v>
      </c>
      <c r="B4072" s="4" t="s">
        <v>18699</v>
      </c>
      <c r="C4072" s="3"/>
      <c r="D4072" s="3"/>
      <c r="E4072" s="4" t="s">
        <v>18700</v>
      </c>
      <c r="F4072" s="9" t="s">
        <v>18701</v>
      </c>
      <c r="G4072" s="4" t="s">
        <v>260</v>
      </c>
      <c r="H4072" s="4" t="s">
        <v>261</v>
      </c>
      <c r="I4072" s="4" t="s">
        <v>694</v>
      </c>
      <c r="J4072" s="4" t="s">
        <v>341</v>
      </c>
      <c r="K4072" s="10">
        <v>1998.0</v>
      </c>
      <c r="L4072" s="3"/>
      <c r="M4072" s="4" t="s">
        <v>263</v>
      </c>
      <c r="N4072" s="3"/>
      <c r="O4072" s="3"/>
      <c r="P4072" s="4" t="s">
        <v>8</v>
      </c>
      <c r="Q4072" s="4" t="s">
        <v>611</v>
      </c>
      <c r="R4072" s="3"/>
    </row>
    <row r="4073" ht="15.75" customHeight="1">
      <c r="A4073" s="6" t="s">
        <v>18702</v>
      </c>
      <c r="B4073" s="6" t="s">
        <v>18703</v>
      </c>
      <c r="C4073" s="6"/>
      <c r="D4073" s="6"/>
      <c r="E4073" s="6" t="s">
        <v>18704</v>
      </c>
      <c r="F4073" s="7" t="s">
        <v>4713</v>
      </c>
      <c r="G4073" s="8" t="s">
        <v>48</v>
      </c>
      <c r="H4073" s="6" t="s">
        <v>27</v>
      </c>
      <c r="I4073" s="6" t="s">
        <v>18705</v>
      </c>
      <c r="J4073" s="6"/>
      <c r="K4073" s="8">
        <v>2015.0</v>
      </c>
      <c r="L4073" s="7" t="s">
        <v>30</v>
      </c>
      <c r="M4073" s="6"/>
      <c r="N4073" s="6"/>
      <c r="O4073" s="6"/>
      <c r="P4073" s="6"/>
      <c r="Q4073" s="6"/>
      <c r="R4073" s="3"/>
    </row>
    <row r="4074" ht="15.75" customHeight="1">
      <c r="A4074" s="4" t="s">
        <v>18706</v>
      </c>
      <c r="B4074" s="4" t="s">
        <v>18707</v>
      </c>
      <c r="C4074" s="3"/>
      <c r="D4074" s="3"/>
      <c r="E4074" s="4" t="s">
        <v>18708</v>
      </c>
      <c r="F4074" s="9" t="s">
        <v>18709</v>
      </c>
      <c r="G4074" s="4" t="s">
        <v>260</v>
      </c>
      <c r="H4074" s="4" t="s">
        <v>261</v>
      </c>
      <c r="I4074" s="4" t="s">
        <v>655</v>
      </c>
      <c r="J4074" s="4" t="s">
        <v>341</v>
      </c>
      <c r="K4074" s="10">
        <v>1973.0</v>
      </c>
      <c r="L4074" s="3"/>
      <c r="M4074" s="4" t="s">
        <v>263</v>
      </c>
      <c r="N4074" s="3"/>
      <c r="O4074" s="3"/>
      <c r="P4074" s="4" t="s">
        <v>8</v>
      </c>
      <c r="Q4074" s="4" t="s">
        <v>611</v>
      </c>
      <c r="R4074" s="3"/>
    </row>
    <row r="4075" ht="15.75" customHeight="1">
      <c r="A4075" s="4" t="s">
        <v>18710</v>
      </c>
      <c r="B4075" s="4" t="s">
        <v>18711</v>
      </c>
      <c r="C4075" s="4" t="s">
        <v>18712</v>
      </c>
      <c r="D4075" s="4" t="s">
        <v>18713</v>
      </c>
      <c r="E4075" s="4" t="s">
        <v>18714</v>
      </c>
      <c r="F4075" s="5" t="str">
        <f>HYPERLINK("http://dx.doi.org/10.1080/08897077.2019.1635962","http://dx.doi.org/10.1080/08897077.2019.1635962")</f>
        <v>http://dx.doi.org/10.1080/08897077.2019.1635962</v>
      </c>
      <c r="G4075" s="3"/>
      <c r="H4075" s="3"/>
      <c r="I4075" s="3"/>
      <c r="J4075" s="3"/>
      <c r="K4075" s="3"/>
      <c r="L4075" s="3"/>
      <c r="M4075" s="3"/>
      <c r="N4075" s="3"/>
      <c r="O4075" s="3"/>
      <c r="P4075" s="3"/>
      <c r="Q4075" s="3"/>
      <c r="R4075" s="3"/>
    </row>
    <row r="4076" ht="15.75" customHeight="1">
      <c r="A4076" s="6" t="s">
        <v>18715</v>
      </c>
      <c r="B4076" s="6" t="s">
        <v>18716</v>
      </c>
      <c r="C4076" s="6"/>
      <c r="D4076" s="6"/>
      <c r="E4076" s="3"/>
      <c r="F4076" s="7" t="s">
        <v>18717</v>
      </c>
      <c r="G4076" s="8" t="s">
        <v>108</v>
      </c>
      <c r="H4076" s="6" t="s">
        <v>27</v>
      </c>
      <c r="I4076" s="6" t="s">
        <v>18718</v>
      </c>
      <c r="J4076" s="3"/>
      <c r="K4076" s="8">
        <v>2011.0</v>
      </c>
      <c r="L4076" s="7" t="s">
        <v>30</v>
      </c>
      <c r="M4076" s="6"/>
      <c r="N4076" s="6"/>
      <c r="O4076" s="3"/>
      <c r="P4076" s="6"/>
      <c r="Q4076" s="6"/>
      <c r="R4076" s="6"/>
    </row>
    <row r="4077" ht="15.75" customHeight="1">
      <c r="A4077" s="6" t="s">
        <v>18719</v>
      </c>
      <c r="B4077" s="6" t="s">
        <v>18720</v>
      </c>
      <c r="C4077" s="6"/>
      <c r="D4077" s="6"/>
      <c r="E4077" s="6" t="s">
        <v>18721</v>
      </c>
      <c r="F4077" s="7" t="s">
        <v>18722</v>
      </c>
      <c r="G4077" s="8" t="s">
        <v>108</v>
      </c>
      <c r="H4077" s="6" t="s">
        <v>27</v>
      </c>
      <c r="I4077" s="6" t="s">
        <v>18723</v>
      </c>
      <c r="J4077" s="6" t="s">
        <v>149</v>
      </c>
      <c r="K4077" s="8">
        <v>2021.0</v>
      </c>
      <c r="L4077" s="7" t="s">
        <v>30</v>
      </c>
      <c r="M4077" s="14"/>
      <c r="N4077" s="3"/>
      <c r="O4077" s="6"/>
      <c r="P4077" s="6"/>
      <c r="Q4077" s="3"/>
      <c r="R4077" s="3"/>
    </row>
    <row r="4078" ht="15.75" customHeight="1">
      <c r="A4078" s="6" t="s">
        <v>12361</v>
      </c>
      <c r="B4078" s="6" t="s">
        <v>18724</v>
      </c>
      <c r="C4078" s="6"/>
      <c r="D4078" s="6"/>
      <c r="E4078" s="6" t="s">
        <v>18725</v>
      </c>
      <c r="F4078" s="7" t="s">
        <v>18726</v>
      </c>
      <c r="G4078" s="8" t="s">
        <v>108</v>
      </c>
      <c r="H4078" s="6" t="s">
        <v>27</v>
      </c>
      <c r="I4078" s="6" t="s">
        <v>18727</v>
      </c>
      <c r="J4078" s="6" t="s">
        <v>341</v>
      </c>
      <c r="K4078" s="8">
        <v>2015.0</v>
      </c>
      <c r="L4078" s="7" t="s">
        <v>30</v>
      </c>
      <c r="M4078" s="6"/>
      <c r="N4078" s="6"/>
      <c r="O4078" s="3"/>
      <c r="P4078" s="3"/>
      <c r="Q4078" s="6"/>
      <c r="R4078" s="6"/>
    </row>
    <row r="4079" ht="15.75" customHeight="1">
      <c r="A4079" s="6" t="s">
        <v>18728</v>
      </c>
      <c r="B4079" s="6" t="s">
        <v>18729</v>
      </c>
      <c r="C4079" s="6"/>
      <c r="D4079" s="6"/>
      <c r="E4079" s="6" t="s">
        <v>18730</v>
      </c>
      <c r="F4079" s="7" t="s">
        <v>18731</v>
      </c>
      <c r="G4079" s="8" t="s">
        <v>108</v>
      </c>
      <c r="H4079" s="6" t="s">
        <v>27</v>
      </c>
      <c r="I4079" s="6" t="s">
        <v>18732</v>
      </c>
      <c r="J4079" s="3"/>
      <c r="K4079" s="8">
        <v>2018.0</v>
      </c>
      <c r="L4079" s="13" t="s">
        <v>30</v>
      </c>
      <c r="M4079" s="6"/>
      <c r="N4079" s="3"/>
      <c r="O4079" s="6"/>
      <c r="P4079" s="6"/>
      <c r="Q4079" s="6"/>
      <c r="R4079" s="6"/>
    </row>
    <row r="4080" ht="15.75" customHeight="1">
      <c r="A4080" s="4" t="s">
        <v>18733</v>
      </c>
      <c r="B4080" s="4" t="s">
        <v>18734</v>
      </c>
      <c r="C4080" s="3"/>
      <c r="D4080" s="3"/>
      <c r="E4080" s="4" t="s">
        <v>18735</v>
      </c>
      <c r="F4080" s="9" t="s">
        <v>18736</v>
      </c>
      <c r="G4080" s="4" t="s">
        <v>48</v>
      </c>
      <c r="H4080" s="4" t="s">
        <v>261</v>
      </c>
      <c r="I4080" s="4" t="s">
        <v>1882</v>
      </c>
      <c r="J4080" s="4" t="s">
        <v>149</v>
      </c>
      <c r="K4080" s="10">
        <v>2014.0</v>
      </c>
      <c r="L4080" s="3"/>
      <c r="M4080" s="4" t="s">
        <v>263</v>
      </c>
      <c r="N4080" s="3"/>
      <c r="O4080" s="3"/>
      <c r="P4080" s="4" t="s">
        <v>8</v>
      </c>
      <c r="Q4080" s="4" t="s">
        <v>264</v>
      </c>
      <c r="R4080" s="3"/>
    </row>
    <row r="4081" ht="15.75" customHeight="1">
      <c r="A4081" s="6" t="s">
        <v>18737</v>
      </c>
      <c r="B4081" s="6" t="s">
        <v>18738</v>
      </c>
      <c r="C4081" s="6"/>
      <c r="D4081" s="6"/>
      <c r="E4081" s="6" t="s">
        <v>18739</v>
      </c>
      <c r="F4081" s="7" t="s">
        <v>18740</v>
      </c>
      <c r="G4081" s="8" t="s">
        <v>108</v>
      </c>
      <c r="H4081" s="6" t="s">
        <v>27</v>
      </c>
      <c r="I4081" s="6" t="s">
        <v>18741</v>
      </c>
      <c r="J4081" s="6" t="s">
        <v>341</v>
      </c>
      <c r="K4081" s="8">
        <v>2016.0</v>
      </c>
      <c r="L4081" s="7" t="s">
        <v>30</v>
      </c>
      <c r="M4081" s="6"/>
      <c r="N4081" s="3"/>
      <c r="O4081" s="6"/>
      <c r="P4081" s="6"/>
      <c r="Q4081" s="6"/>
      <c r="R4081" s="6"/>
    </row>
    <row r="4082" ht="15.75" customHeight="1">
      <c r="A4082" s="4" t="s">
        <v>18742</v>
      </c>
      <c r="B4082" s="4" t="s">
        <v>18743</v>
      </c>
      <c r="C4082" s="4" t="s">
        <v>18744</v>
      </c>
      <c r="D4082" s="3" t="s">
        <v>425</v>
      </c>
      <c r="E4082" s="4" t="s">
        <v>18745</v>
      </c>
      <c r="F4082" s="5" t="str">
        <f>HYPERLINK("http://dx.doi.org/10.1093/cid/ciaa1263","http://dx.doi.org/10.1093/cid/ciaa1263")</f>
        <v>http://dx.doi.org/10.1093/cid/ciaa1263</v>
      </c>
      <c r="G4082" s="3"/>
      <c r="H4082" s="3"/>
      <c r="I4082" s="3"/>
      <c r="J4082" s="3"/>
      <c r="K4082" s="3"/>
      <c r="L4082" s="3"/>
      <c r="M4082" s="3"/>
      <c r="N4082" s="3"/>
      <c r="O4082" s="3"/>
      <c r="P4082" s="3"/>
      <c r="Q4082" s="3"/>
      <c r="R4082" s="3"/>
    </row>
    <row r="4083" ht="15.75" customHeight="1">
      <c r="A4083" s="4" t="s">
        <v>18746</v>
      </c>
      <c r="B4083" s="4" t="s">
        <v>18747</v>
      </c>
      <c r="C4083" s="3"/>
      <c r="D4083" s="3"/>
      <c r="E4083" s="4" t="s">
        <v>18748</v>
      </c>
      <c r="F4083" s="9" t="s">
        <v>18749</v>
      </c>
      <c r="G4083" s="4" t="s">
        <v>260</v>
      </c>
      <c r="H4083" s="4" t="s">
        <v>261</v>
      </c>
      <c r="I4083" s="4" t="s">
        <v>14996</v>
      </c>
      <c r="J4083" s="4" t="s">
        <v>341</v>
      </c>
      <c r="K4083" s="10">
        <v>2018.0</v>
      </c>
      <c r="L4083" s="3"/>
      <c r="M4083" s="4" t="s">
        <v>263</v>
      </c>
      <c r="N4083" s="3"/>
      <c r="O4083" s="3"/>
      <c r="P4083" s="4" t="s">
        <v>8</v>
      </c>
      <c r="Q4083" s="4" t="s">
        <v>18750</v>
      </c>
      <c r="R4083" s="3"/>
    </row>
    <row r="4084" ht="15.75" customHeight="1">
      <c r="A4084" s="4" t="s">
        <v>18751</v>
      </c>
      <c r="B4084" s="4" t="s">
        <v>18752</v>
      </c>
      <c r="C4084" s="4" t="s">
        <v>18753</v>
      </c>
      <c r="D4084" s="4" t="s">
        <v>18754</v>
      </c>
      <c r="E4084" s="4" t="s">
        <v>18755</v>
      </c>
      <c r="F4084" s="5" t="str">
        <f>HYPERLINK("http://dx.doi.org/10.1097/BRS.0b013e3181844ef2","http://dx.doi.org/10.1097/BRS.0b013e3181844ef2")</f>
        <v>http://dx.doi.org/10.1097/BRS.0b013e3181844ef2</v>
      </c>
      <c r="G4084" s="3"/>
      <c r="H4084" s="3"/>
      <c r="I4084" s="3"/>
      <c r="J4084" s="3"/>
      <c r="K4084" s="3"/>
      <c r="L4084" s="3"/>
      <c r="M4084" s="3"/>
      <c r="N4084" s="3"/>
      <c r="O4084" s="3"/>
      <c r="P4084" s="3"/>
      <c r="Q4084" s="3"/>
      <c r="R4084" s="3"/>
    </row>
    <row r="4085" ht="15.75" customHeight="1">
      <c r="A4085" s="6" t="s">
        <v>18756</v>
      </c>
      <c r="B4085" s="6" t="s">
        <v>18757</v>
      </c>
      <c r="C4085" s="6"/>
      <c r="D4085" s="6"/>
      <c r="E4085" s="6" t="s">
        <v>18758</v>
      </c>
      <c r="F4085" s="7" t="s">
        <v>18759</v>
      </c>
      <c r="G4085" s="8" t="s">
        <v>108</v>
      </c>
      <c r="H4085" s="6" t="s">
        <v>27</v>
      </c>
      <c r="I4085" s="6" t="s">
        <v>18760</v>
      </c>
      <c r="J4085" s="3"/>
      <c r="K4085" s="8">
        <v>2022.0</v>
      </c>
      <c r="L4085" s="7" t="s">
        <v>30</v>
      </c>
      <c r="M4085" s="3"/>
      <c r="N4085" s="3"/>
      <c r="O4085" s="6"/>
      <c r="P4085" s="6"/>
      <c r="Q4085" s="6"/>
      <c r="R4085" s="3"/>
    </row>
    <row r="4086" ht="15.75" customHeight="1">
      <c r="A4086" s="6" t="s">
        <v>18761</v>
      </c>
      <c r="B4086" s="6" t="s">
        <v>18762</v>
      </c>
      <c r="C4086" s="6"/>
      <c r="D4086" s="6"/>
      <c r="E4086" s="6" t="s">
        <v>18763</v>
      </c>
      <c r="F4086" s="7" t="s">
        <v>18764</v>
      </c>
      <c r="G4086" s="8" t="s">
        <v>108</v>
      </c>
      <c r="H4086" s="6" t="s">
        <v>27</v>
      </c>
      <c r="I4086" s="6" t="s">
        <v>18765</v>
      </c>
      <c r="J4086" s="6" t="s">
        <v>29</v>
      </c>
      <c r="K4086" s="8">
        <v>2003.0</v>
      </c>
      <c r="L4086" s="7" t="s">
        <v>30</v>
      </c>
      <c r="M4086" s="3"/>
      <c r="N4086" s="3"/>
      <c r="O4086" s="3"/>
      <c r="P4086" s="3"/>
      <c r="Q4086" s="3"/>
      <c r="R4086" s="3"/>
    </row>
    <row r="4087" ht="15.75" customHeight="1">
      <c r="A4087" s="6" t="s">
        <v>18766</v>
      </c>
      <c r="B4087" s="6" t="s">
        <v>18767</v>
      </c>
      <c r="C4087" s="6"/>
      <c r="D4087" s="6"/>
      <c r="E4087" s="6" t="s">
        <v>18768</v>
      </c>
      <c r="F4087" s="7" t="s">
        <v>18769</v>
      </c>
      <c r="G4087" s="8" t="s">
        <v>108</v>
      </c>
      <c r="H4087" s="6" t="s">
        <v>27</v>
      </c>
      <c r="I4087" s="6" t="s">
        <v>18770</v>
      </c>
      <c r="J4087" s="6"/>
      <c r="K4087" s="8">
        <v>2008.0</v>
      </c>
      <c r="L4087" s="7" t="s">
        <v>30</v>
      </c>
      <c r="M4087" s="3"/>
      <c r="N4087" s="3"/>
      <c r="O4087" s="3"/>
      <c r="P4087" s="3"/>
      <c r="Q4087" s="3"/>
      <c r="R4087" s="3"/>
    </row>
    <row r="4088" ht="15.75" customHeight="1">
      <c r="A4088" s="6" t="s">
        <v>18771</v>
      </c>
      <c r="B4088" s="6" t="s">
        <v>18772</v>
      </c>
      <c r="C4088" s="6"/>
      <c r="D4088" s="6"/>
      <c r="E4088" s="6" t="s">
        <v>18773</v>
      </c>
      <c r="F4088" s="7" t="s">
        <v>18774</v>
      </c>
      <c r="G4088" s="8" t="s">
        <v>108</v>
      </c>
      <c r="H4088" s="6" t="s">
        <v>27</v>
      </c>
      <c r="I4088" s="6" t="s">
        <v>18775</v>
      </c>
      <c r="J4088" s="6" t="s">
        <v>149</v>
      </c>
      <c r="K4088" s="8">
        <v>2020.0</v>
      </c>
      <c r="L4088" s="7" t="s">
        <v>30</v>
      </c>
      <c r="M4088" s="6"/>
      <c r="N4088" s="6"/>
      <c r="O4088" s="6"/>
      <c r="P4088" s="3"/>
      <c r="Q4088" s="6"/>
      <c r="R4088" s="3"/>
    </row>
    <row r="4089" ht="15.75" customHeight="1">
      <c r="A4089" s="4" t="s">
        <v>18776</v>
      </c>
      <c r="B4089" s="4" t="s">
        <v>18777</v>
      </c>
      <c r="C4089" s="3"/>
      <c r="D4089" s="3"/>
      <c r="E4089" s="4" t="s">
        <v>33</v>
      </c>
      <c r="F4089" s="9" t="str">
        <f>"https://doi.org/"&amp;M4089</f>
        <v>https://doi.org/10.1177/02698811221140009</v>
      </c>
      <c r="G4089" s="10" t="s">
        <v>26</v>
      </c>
      <c r="H4089" s="10" t="s">
        <v>35</v>
      </c>
      <c r="I4089" s="4" t="s">
        <v>18778</v>
      </c>
      <c r="J4089" s="4" t="s">
        <v>33</v>
      </c>
      <c r="K4089" s="10">
        <v>2023.0</v>
      </c>
      <c r="L4089" s="10" t="s">
        <v>33</v>
      </c>
      <c r="M4089" s="4" t="s">
        <v>18779</v>
      </c>
      <c r="N4089" s="3"/>
      <c r="O4089" s="3"/>
      <c r="P4089" s="3"/>
      <c r="Q4089" s="3"/>
      <c r="R4089" s="3"/>
    </row>
    <row r="4090" ht="15.75" customHeight="1">
      <c r="A4090" s="6" t="s">
        <v>18780</v>
      </c>
      <c r="B4090" s="6" t="s">
        <v>18781</v>
      </c>
      <c r="C4090" s="6"/>
      <c r="D4090" s="6"/>
      <c r="E4090" s="6" t="s">
        <v>18782</v>
      </c>
      <c r="F4090" s="7" t="s">
        <v>18783</v>
      </c>
      <c r="G4090" s="8" t="s">
        <v>108</v>
      </c>
      <c r="H4090" s="6" t="s">
        <v>27</v>
      </c>
      <c r="I4090" s="6" t="s">
        <v>18784</v>
      </c>
      <c r="J4090" s="6" t="s">
        <v>341</v>
      </c>
      <c r="K4090" s="8">
        <v>2014.0</v>
      </c>
      <c r="L4090" s="7" t="s">
        <v>30</v>
      </c>
      <c r="M4090" s="6"/>
      <c r="N4090" s="6"/>
      <c r="O4090" s="6"/>
      <c r="P4090" s="6"/>
      <c r="Q4090" s="3"/>
      <c r="R4090" s="3"/>
    </row>
    <row r="4091" ht="15.75" customHeight="1">
      <c r="A4091" s="4" t="s">
        <v>18785</v>
      </c>
      <c r="B4091" s="4" t="s">
        <v>18786</v>
      </c>
      <c r="C4091" s="3"/>
      <c r="D4091" s="3"/>
      <c r="E4091" s="4" t="s">
        <v>18787</v>
      </c>
      <c r="F4091" s="3"/>
      <c r="G4091" s="4" t="s">
        <v>41</v>
      </c>
      <c r="H4091" s="4" t="s">
        <v>261</v>
      </c>
      <c r="I4091" s="3"/>
      <c r="J4091" s="4" t="s">
        <v>295</v>
      </c>
      <c r="K4091" s="10">
        <v>1999.0</v>
      </c>
      <c r="L4091" s="3"/>
      <c r="M4091" s="4" t="s">
        <v>586</v>
      </c>
      <c r="N4091" s="3"/>
      <c r="O4091" s="3"/>
      <c r="P4091" s="4" t="s">
        <v>587</v>
      </c>
      <c r="Q4091" s="18" t="s">
        <v>588</v>
      </c>
      <c r="R4091" s="3"/>
    </row>
    <row r="4092" ht="15.75" customHeight="1">
      <c r="A4092" s="6" t="s">
        <v>18788</v>
      </c>
      <c r="B4092" s="6" t="s">
        <v>18789</v>
      </c>
      <c r="C4092" s="6"/>
      <c r="D4092" s="6"/>
      <c r="E4092" s="6" t="s">
        <v>18790</v>
      </c>
      <c r="F4092" s="7" t="s">
        <v>18791</v>
      </c>
      <c r="G4092" s="8" t="s">
        <v>41</v>
      </c>
      <c r="H4092" s="6" t="s">
        <v>27</v>
      </c>
      <c r="I4092" s="6" t="s">
        <v>18792</v>
      </c>
      <c r="J4092" s="6" t="s">
        <v>29</v>
      </c>
      <c r="K4092" s="8">
        <v>2021.0</v>
      </c>
      <c r="L4092" s="7" t="s">
        <v>30</v>
      </c>
      <c r="M4092" s="6"/>
      <c r="N4092" s="3"/>
      <c r="O4092" s="3"/>
      <c r="P4092" s="3"/>
      <c r="Q4092" s="3"/>
      <c r="R4092" s="6"/>
    </row>
    <row r="4093" ht="15.75" customHeight="1">
      <c r="A4093" s="4" t="s">
        <v>18793</v>
      </c>
      <c r="B4093" s="4" t="s">
        <v>18794</v>
      </c>
      <c r="C4093" s="3"/>
      <c r="D4093" s="3"/>
      <c r="E4093" s="4" t="s">
        <v>18795</v>
      </c>
      <c r="F4093" s="9" t="s">
        <v>18796</v>
      </c>
      <c r="G4093" s="4" t="s">
        <v>260</v>
      </c>
      <c r="H4093" s="4" t="s">
        <v>261</v>
      </c>
      <c r="I4093" s="4" t="s">
        <v>370</v>
      </c>
      <c r="J4093" s="4" t="s">
        <v>341</v>
      </c>
      <c r="K4093" s="10">
        <v>2010.0</v>
      </c>
      <c r="L4093" s="3"/>
      <c r="M4093" s="4" t="s">
        <v>263</v>
      </c>
      <c r="N4093" s="3"/>
      <c r="O4093" s="3"/>
      <c r="P4093" s="4" t="s">
        <v>8</v>
      </c>
      <c r="Q4093" s="4" t="s">
        <v>371</v>
      </c>
      <c r="R4093" s="3"/>
    </row>
    <row r="4094" ht="15.75" customHeight="1">
      <c r="A4094" s="6" t="s">
        <v>18797</v>
      </c>
      <c r="B4094" s="6" t="s">
        <v>18798</v>
      </c>
      <c r="C4094" s="6"/>
      <c r="D4094" s="6"/>
      <c r="E4094" s="6" t="s">
        <v>18799</v>
      </c>
      <c r="F4094" s="7" t="s">
        <v>18800</v>
      </c>
      <c r="G4094" s="8" t="s">
        <v>108</v>
      </c>
      <c r="H4094" s="6" t="s">
        <v>27</v>
      </c>
      <c r="I4094" s="6" t="s">
        <v>18801</v>
      </c>
      <c r="J4094" s="6" t="s">
        <v>231</v>
      </c>
      <c r="K4094" s="8">
        <v>2022.0</v>
      </c>
      <c r="L4094" s="7" t="s">
        <v>30</v>
      </c>
      <c r="M4094" s="6"/>
      <c r="N4094" s="6"/>
      <c r="O4094" s="3"/>
      <c r="P4094" s="6"/>
      <c r="Q4094" s="6"/>
      <c r="R4094" s="6"/>
    </row>
    <row r="4095" ht="15.75" customHeight="1">
      <c r="A4095" s="6" t="s">
        <v>18802</v>
      </c>
      <c r="B4095" s="6" t="s">
        <v>18803</v>
      </c>
      <c r="C4095" s="6"/>
      <c r="D4095" s="6"/>
      <c r="E4095" s="6" t="s">
        <v>18804</v>
      </c>
      <c r="F4095" s="7" t="s">
        <v>18805</v>
      </c>
      <c r="G4095" s="8" t="s">
        <v>108</v>
      </c>
      <c r="H4095" s="6" t="s">
        <v>27</v>
      </c>
      <c r="I4095" s="6" t="s">
        <v>18806</v>
      </c>
      <c r="J4095" s="6" t="s">
        <v>29</v>
      </c>
      <c r="K4095" s="8">
        <v>2010.0</v>
      </c>
      <c r="L4095" s="7" t="s">
        <v>30</v>
      </c>
      <c r="M4095" s="3"/>
      <c r="N4095" s="6"/>
      <c r="O4095" s="3"/>
      <c r="P4095" s="3"/>
      <c r="Q4095" s="3"/>
      <c r="R4095" s="3"/>
    </row>
    <row r="4096" ht="15.75" customHeight="1">
      <c r="A4096" s="4" t="s">
        <v>18807</v>
      </c>
      <c r="B4096" s="4" t="s">
        <v>18808</v>
      </c>
      <c r="C4096" s="3"/>
      <c r="D4096" s="3"/>
      <c r="E4096" s="4" t="s">
        <v>33</v>
      </c>
      <c r="F4096" s="9" t="str">
        <f>"https://doi.org/"&amp;M4096</f>
        <v>https://doi.org/10.1111/add.13628</v>
      </c>
      <c r="G4096" s="10" t="s">
        <v>34</v>
      </c>
      <c r="H4096" s="10" t="s">
        <v>35</v>
      </c>
      <c r="I4096" s="4" t="s">
        <v>18809</v>
      </c>
      <c r="J4096" s="4" t="s">
        <v>33</v>
      </c>
      <c r="K4096" s="10">
        <v>2017.0</v>
      </c>
      <c r="L4096" s="3"/>
      <c r="M4096" s="4" t="s">
        <v>18810</v>
      </c>
      <c r="N4096" s="3"/>
      <c r="O4096" s="3"/>
      <c r="P4096" s="3"/>
      <c r="Q4096" s="3"/>
      <c r="R4096" s="3"/>
    </row>
    <row r="4097" ht="15.75" customHeight="1">
      <c r="A4097" s="6" t="s">
        <v>18811</v>
      </c>
      <c r="B4097" s="6" t="s">
        <v>18812</v>
      </c>
      <c r="C4097" s="6"/>
      <c r="D4097" s="6"/>
      <c r="E4097" s="6" t="s">
        <v>18813</v>
      </c>
      <c r="F4097" s="7" t="s">
        <v>18814</v>
      </c>
      <c r="G4097" s="8" t="s">
        <v>48</v>
      </c>
      <c r="H4097" s="6" t="s">
        <v>27</v>
      </c>
      <c r="I4097" s="6" t="s">
        <v>18815</v>
      </c>
      <c r="J4097" s="6" t="s">
        <v>438</v>
      </c>
      <c r="K4097" s="8">
        <v>2020.0</v>
      </c>
      <c r="L4097" s="7" t="s">
        <v>30</v>
      </c>
      <c r="M4097" s="14"/>
      <c r="N4097" s="6"/>
      <c r="O4097" s="6"/>
      <c r="P4097" s="6"/>
      <c r="Q4097" s="3"/>
      <c r="R4097" s="6"/>
    </row>
    <row r="4098" ht="15.75" customHeight="1">
      <c r="A4098" s="6" t="s">
        <v>18816</v>
      </c>
      <c r="B4098" s="6" t="s">
        <v>18817</v>
      </c>
      <c r="C4098" s="6"/>
      <c r="D4098" s="6"/>
      <c r="E4098" s="6" t="s">
        <v>18818</v>
      </c>
      <c r="F4098" s="7" t="s">
        <v>18819</v>
      </c>
      <c r="G4098" s="8" t="s">
        <v>108</v>
      </c>
      <c r="H4098" s="6" t="s">
        <v>27</v>
      </c>
      <c r="I4098" s="6" t="s">
        <v>18820</v>
      </c>
      <c r="J4098" s="6" t="s">
        <v>341</v>
      </c>
      <c r="K4098" s="8">
        <v>2021.0</v>
      </c>
      <c r="L4098" s="13" t="s">
        <v>30</v>
      </c>
      <c r="M4098" s="6"/>
      <c r="N4098" s="6"/>
      <c r="O4098" s="6"/>
      <c r="P4098" s="6"/>
      <c r="Q4098" s="6"/>
      <c r="R4098" s="6"/>
    </row>
    <row r="4099" ht="15.75" customHeight="1">
      <c r="A4099" s="6" t="s">
        <v>18821</v>
      </c>
      <c r="B4099" s="6" t="s">
        <v>18822</v>
      </c>
      <c r="C4099" s="6"/>
      <c r="D4099" s="6"/>
      <c r="E4099" s="6" t="s">
        <v>18823</v>
      </c>
      <c r="F4099" s="3"/>
      <c r="G4099" s="8" t="s">
        <v>108</v>
      </c>
      <c r="H4099" s="6" t="s">
        <v>27</v>
      </c>
      <c r="I4099" s="6" t="s">
        <v>18824</v>
      </c>
      <c r="J4099" s="3"/>
      <c r="K4099" s="8">
        <v>2022.0</v>
      </c>
      <c r="L4099" s="7" t="s">
        <v>30</v>
      </c>
      <c r="M4099" s="6"/>
      <c r="N4099" s="6"/>
      <c r="O4099" s="6"/>
      <c r="P4099" s="6"/>
      <c r="Q4099" s="6"/>
      <c r="R4099" s="3"/>
    </row>
    <row r="4100" ht="15.75" customHeight="1">
      <c r="A4100" s="6" t="s">
        <v>18825</v>
      </c>
      <c r="B4100" s="6" t="s">
        <v>18826</v>
      </c>
      <c r="C4100" s="6"/>
      <c r="D4100" s="6"/>
      <c r="E4100" s="6" t="s">
        <v>18827</v>
      </c>
      <c r="F4100" s="7" t="s">
        <v>18828</v>
      </c>
      <c r="G4100" s="8" t="s">
        <v>108</v>
      </c>
      <c r="H4100" s="6" t="s">
        <v>27</v>
      </c>
      <c r="I4100" s="6" t="s">
        <v>18829</v>
      </c>
      <c r="J4100" s="6" t="s">
        <v>29</v>
      </c>
      <c r="K4100" s="8">
        <v>2021.0</v>
      </c>
      <c r="L4100" s="13" t="s">
        <v>30</v>
      </c>
      <c r="M4100" s="6"/>
      <c r="N4100" s="6"/>
      <c r="O4100" s="6"/>
      <c r="P4100" s="6"/>
      <c r="Q4100" s="3"/>
      <c r="R4100" s="6"/>
    </row>
    <row r="4101" ht="15.75" customHeight="1">
      <c r="A4101" s="6" t="s">
        <v>18830</v>
      </c>
      <c r="B4101" s="6" t="s">
        <v>18831</v>
      </c>
      <c r="C4101" s="6"/>
      <c r="D4101" s="6"/>
      <c r="E4101" s="6" t="s">
        <v>18832</v>
      </c>
      <c r="F4101" s="7" t="s">
        <v>18833</v>
      </c>
      <c r="G4101" s="8" t="s">
        <v>214</v>
      </c>
      <c r="H4101" s="6" t="s">
        <v>27</v>
      </c>
      <c r="I4101" s="6" t="s">
        <v>18834</v>
      </c>
      <c r="J4101" s="3"/>
      <c r="K4101" s="8">
        <v>2013.0</v>
      </c>
      <c r="L4101" s="7" t="s">
        <v>30</v>
      </c>
      <c r="M4101" s="3"/>
      <c r="N4101" s="3"/>
      <c r="O4101" s="3"/>
      <c r="P4101" s="3"/>
      <c r="Q4101" s="3"/>
      <c r="R4101" s="3"/>
    </row>
    <row r="4102" ht="15.75" customHeight="1">
      <c r="A4102" s="4" t="s">
        <v>18835</v>
      </c>
      <c r="B4102" s="4" t="s">
        <v>18836</v>
      </c>
      <c r="C4102" s="3"/>
      <c r="D4102" s="3"/>
      <c r="E4102" s="4" t="s">
        <v>18837</v>
      </c>
      <c r="F4102" s="9" t="s">
        <v>18838</v>
      </c>
      <c r="G4102" s="4" t="s">
        <v>41</v>
      </c>
      <c r="H4102" s="4" t="s">
        <v>261</v>
      </c>
      <c r="I4102" s="4" t="s">
        <v>18839</v>
      </c>
      <c r="J4102" s="4" t="s">
        <v>295</v>
      </c>
      <c r="K4102" s="10">
        <v>2023.0</v>
      </c>
      <c r="L4102" s="3"/>
      <c r="M4102" s="4" t="s">
        <v>263</v>
      </c>
      <c r="N4102" s="3"/>
      <c r="O4102" s="3"/>
      <c r="P4102" s="4" t="s">
        <v>8</v>
      </c>
      <c r="Q4102" s="18" t="s">
        <v>1319</v>
      </c>
      <c r="R4102" s="3"/>
    </row>
    <row r="4103" ht="15.75" customHeight="1">
      <c r="A4103" s="4" t="s">
        <v>18840</v>
      </c>
      <c r="B4103" s="4" t="s">
        <v>18841</v>
      </c>
      <c r="C4103" s="3"/>
      <c r="D4103" s="3"/>
      <c r="E4103" s="4" t="s">
        <v>18842</v>
      </c>
      <c r="F4103" s="3"/>
      <c r="G4103" s="4" t="s">
        <v>41</v>
      </c>
      <c r="H4103" s="4" t="s">
        <v>261</v>
      </c>
      <c r="I4103" s="3"/>
      <c r="J4103" s="4" t="s">
        <v>295</v>
      </c>
      <c r="K4103" s="10">
        <v>2000.0</v>
      </c>
      <c r="L4103" s="3"/>
      <c r="M4103" s="4" t="s">
        <v>586</v>
      </c>
      <c r="N4103" s="3"/>
      <c r="O4103" s="3"/>
      <c r="P4103" s="4" t="s">
        <v>587</v>
      </c>
      <c r="Q4103" s="18" t="s">
        <v>588</v>
      </c>
      <c r="R4103" s="3"/>
    </row>
    <row r="4104" ht="15.75" customHeight="1">
      <c r="A4104" s="4" t="s">
        <v>18843</v>
      </c>
      <c r="B4104" s="31" t="s">
        <v>18844</v>
      </c>
      <c r="C4104" s="3"/>
      <c r="D4104" s="3"/>
      <c r="E4104" s="4" t="s">
        <v>33</v>
      </c>
      <c r="F4104" s="9" t="str">
        <f>"https://doi.org/"&amp;M4104</f>
        <v>https://doi.org/10.1016/j.ajp.2019.07.030</v>
      </c>
      <c r="G4104" s="10" t="s">
        <v>34</v>
      </c>
      <c r="H4104" s="10" t="s">
        <v>35</v>
      </c>
      <c r="I4104" s="4" t="s">
        <v>18845</v>
      </c>
      <c r="J4104" s="4" t="s">
        <v>33</v>
      </c>
      <c r="K4104" s="10">
        <v>2019.0</v>
      </c>
      <c r="L4104" s="3"/>
      <c r="M4104" s="4" t="s">
        <v>18846</v>
      </c>
      <c r="N4104" s="3"/>
      <c r="O4104" s="3"/>
      <c r="P4104" s="3"/>
      <c r="Q4104" s="3"/>
      <c r="R4104" s="3"/>
    </row>
    <row r="4105" ht="15.75" customHeight="1">
      <c r="A4105" s="4" t="s">
        <v>18847</v>
      </c>
      <c r="B4105" s="4" t="s">
        <v>18848</v>
      </c>
      <c r="C4105" s="3"/>
      <c r="D4105" s="3"/>
      <c r="E4105" s="4" t="s">
        <v>18849</v>
      </c>
      <c r="F4105" s="9" t="s">
        <v>18850</v>
      </c>
      <c r="G4105" s="4" t="s">
        <v>41</v>
      </c>
      <c r="H4105" s="4" t="s">
        <v>261</v>
      </c>
      <c r="I4105" s="4" t="s">
        <v>582</v>
      </c>
      <c r="J4105" s="4" t="s">
        <v>149</v>
      </c>
      <c r="K4105" s="10">
        <v>2008.0</v>
      </c>
      <c r="L4105" s="3"/>
      <c r="M4105" s="4" t="s">
        <v>263</v>
      </c>
      <c r="N4105" s="3"/>
      <c r="O4105" s="3"/>
      <c r="P4105" s="4" t="s">
        <v>8</v>
      </c>
      <c r="Q4105" s="18" t="s">
        <v>264</v>
      </c>
      <c r="R4105" s="3"/>
    </row>
    <row r="4106" ht="15.75" customHeight="1">
      <c r="A4106" s="4" t="s">
        <v>18851</v>
      </c>
      <c r="B4106" s="4" t="s">
        <v>18852</v>
      </c>
      <c r="C4106" s="3"/>
      <c r="D4106" s="3"/>
      <c r="E4106" s="4" t="s">
        <v>33</v>
      </c>
      <c r="F4106" s="3"/>
      <c r="G4106" s="10" t="s">
        <v>1803</v>
      </c>
      <c r="H4106" s="10" t="s">
        <v>1249</v>
      </c>
      <c r="I4106" s="4" t="s">
        <v>18853</v>
      </c>
      <c r="J4106" s="10" t="s">
        <v>33</v>
      </c>
      <c r="K4106" s="10">
        <v>2005.0</v>
      </c>
      <c r="L4106" s="4" t="s">
        <v>33</v>
      </c>
      <c r="M4106" s="3"/>
      <c r="N4106" s="3"/>
      <c r="O4106" s="3"/>
      <c r="P4106" s="3"/>
      <c r="Q4106" s="3"/>
      <c r="R4106" s="3"/>
    </row>
    <row r="4107" ht="15.75" customHeight="1">
      <c r="A4107" s="4" t="s">
        <v>18854</v>
      </c>
      <c r="B4107" s="4" t="s">
        <v>18855</v>
      </c>
      <c r="C4107" s="3"/>
      <c r="D4107" s="3"/>
      <c r="E4107" s="4" t="s">
        <v>33</v>
      </c>
      <c r="F4107" s="9" t="str">
        <f>"https://doi.org/"&amp;M4107</f>
        <v>https://doi.org/10.1080/15563650802307602</v>
      </c>
      <c r="G4107" s="10" t="s">
        <v>83</v>
      </c>
      <c r="H4107" s="10" t="s">
        <v>35</v>
      </c>
      <c r="I4107" s="4" t="s">
        <v>1474</v>
      </c>
      <c r="J4107" s="10" t="s">
        <v>33</v>
      </c>
      <c r="K4107" s="10">
        <v>2008.0</v>
      </c>
      <c r="L4107" s="3"/>
      <c r="M4107" s="4" t="s">
        <v>18856</v>
      </c>
      <c r="N4107" s="3"/>
      <c r="O4107" s="3"/>
      <c r="P4107" s="3"/>
      <c r="Q4107" s="3"/>
      <c r="R4107" s="3"/>
    </row>
    <row r="4108" ht="15.75" customHeight="1">
      <c r="A4108" s="4" t="s">
        <v>18857</v>
      </c>
      <c r="B4108" s="4" t="s">
        <v>18858</v>
      </c>
      <c r="C4108" s="4" t="s">
        <v>18859</v>
      </c>
      <c r="D4108" s="4" t="s">
        <v>18860</v>
      </c>
      <c r="E4108" s="4" t="s">
        <v>18861</v>
      </c>
      <c r="F4108" s="5" t="str">
        <f>HYPERLINK("http://dx.doi.org/10.1016/j.toxac.2023.02.001","http://dx.doi.org/10.1016/j.toxac.2023.02.001")</f>
        <v>http://dx.doi.org/10.1016/j.toxac.2023.02.001</v>
      </c>
      <c r="G4108" s="3"/>
      <c r="H4108" s="3"/>
      <c r="I4108" s="3"/>
      <c r="J4108" s="3"/>
      <c r="K4108" s="3"/>
      <c r="L4108" s="3"/>
      <c r="M4108" s="3"/>
      <c r="N4108" s="3"/>
      <c r="O4108" s="3"/>
      <c r="P4108" s="3"/>
      <c r="Q4108" s="3"/>
      <c r="R4108" s="3"/>
    </row>
    <row r="4109" ht="15.75" customHeight="1">
      <c r="A4109" s="6" t="s">
        <v>18862</v>
      </c>
      <c r="B4109" s="6" t="s">
        <v>18863</v>
      </c>
      <c r="C4109" s="6"/>
      <c r="D4109" s="6"/>
      <c r="E4109" s="6" t="s">
        <v>18864</v>
      </c>
      <c r="F4109" s="7" t="s">
        <v>18865</v>
      </c>
      <c r="G4109" s="8" t="s">
        <v>108</v>
      </c>
      <c r="H4109" s="6" t="s">
        <v>27</v>
      </c>
      <c r="I4109" s="6" t="s">
        <v>18866</v>
      </c>
      <c r="J4109" s="6"/>
      <c r="K4109" s="8">
        <v>2007.0</v>
      </c>
      <c r="L4109" s="7" t="s">
        <v>30</v>
      </c>
      <c r="M4109" s="3"/>
      <c r="N4109" s="3"/>
      <c r="O4109" s="3"/>
      <c r="P4109" s="3"/>
      <c r="Q4109" s="3"/>
      <c r="R4109" s="3"/>
    </row>
    <row r="4110" ht="15.75" customHeight="1">
      <c r="A4110" s="6" t="s">
        <v>18867</v>
      </c>
      <c r="B4110" s="6" t="s">
        <v>18868</v>
      </c>
      <c r="C4110" s="6"/>
      <c r="D4110" s="6"/>
      <c r="E4110" s="6" t="s">
        <v>18869</v>
      </c>
      <c r="F4110" s="7" t="s">
        <v>5942</v>
      </c>
      <c r="G4110" s="8" t="s">
        <v>48</v>
      </c>
      <c r="H4110" s="6" t="s">
        <v>27</v>
      </c>
      <c r="I4110" s="6" t="s">
        <v>18870</v>
      </c>
      <c r="J4110" s="6" t="s">
        <v>341</v>
      </c>
      <c r="K4110" s="8">
        <v>2015.0</v>
      </c>
      <c r="L4110" s="7" t="s">
        <v>30</v>
      </c>
      <c r="M4110" s="6"/>
      <c r="N4110" s="6"/>
      <c r="O4110" s="6"/>
      <c r="P4110" s="6"/>
      <c r="Q4110" s="14"/>
      <c r="R4110" s="6"/>
    </row>
    <row r="4111" ht="15.75" customHeight="1">
      <c r="A4111" s="6" t="s">
        <v>18871</v>
      </c>
      <c r="B4111" s="6" t="s">
        <v>18872</v>
      </c>
      <c r="C4111" s="6"/>
      <c r="D4111" s="6"/>
      <c r="E4111" s="6" t="s">
        <v>18873</v>
      </c>
      <c r="F4111" s="7" t="s">
        <v>18874</v>
      </c>
      <c r="G4111" s="8" t="s">
        <v>48</v>
      </c>
      <c r="H4111" s="6" t="s">
        <v>27</v>
      </c>
      <c r="I4111" s="6" t="s">
        <v>18875</v>
      </c>
      <c r="J4111" s="6" t="s">
        <v>29</v>
      </c>
      <c r="K4111" s="8">
        <v>2022.0</v>
      </c>
      <c r="L4111" s="7" t="s">
        <v>30</v>
      </c>
      <c r="M4111" s="6"/>
      <c r="N4111" s="6"/>
      <c r="O4111" s="6"/>
      <c r="P4111" s="6"/>
      <c r="Q4111" s="6"/>
      <c r="R4111" s="6"/>
    </row>
    <row r="4112" ht="15.75" customHeight="1">
      <c r="A4112" s="4" t="s">
        <v>5247</v>
      </c>
      <c r="B4112" s="4" t="s">
        <v>18876</v>
      </c>
      <c r="C4112" s="3"/>
      <c r="D4112" s="3"/>
      <c r="E4112" s="4" t="s">
        <v>33</v>
      </c>
      <c r="F4112" s="9" t="str">
        <f>"https://doi.org/"&amp;M4112</f>
        <v>https://doi.org/10.1080/00207450290158322</v>
      </c>
      <c r="G4112" s="10" t="s">
        <v>34</v>
      </c>
      <c r="H4112" s="10" t="s">
        <v>35</v>
      </c>
      <c r="I4112" s="4" t="s">
        <v>18877</v>
      </c>
      <c r="J4112" s="4" t="s">
        <v>33</v>
      </c>
      <c r="K4112" s="10">
        <v>2002.0</v>
      </c>
      <c r="L4112" s="3"/>
      <c r="M4112" s="4" t="s">
        <v>18878</v>
      </c>
      <c r="N4112" s="3"/>
      <c r="O4112" s="3"/>
      <c r="P4112" s="3"/>
      <c r="Q4112" s="3"/>
      <c r="R4112" s="3"/>
    </row>
    <row r="4113" ht="15.75" customHeight="1">
      <c r="A4113" s="4" t="s">
        <v>18879</v>
      </c>
      <c r="B4113" s="4" t="s">
        <v>18880</v>
      </c>
      <c r="C4113" s="3"/>
      <c r="D4113" s="3"/>
      <c r="E4113" s="4" t="s">
        <v>18881</v>
      </c>
      <c r="F4113" s="9" t="s">
        <v>18882</v>
      </c>
      <c r="G4113" s="4" t="s">
        <v>260</v>
      </c>
      <c r="H4113" s="4" t="s">
        <v>261</v>
      </c>
      <c r="I4113" s="4" t="s">
        <v>5245</v>
      </c>
      <c r="J4113" s="4" t="s">
        <v>341</v>
      </c>
      <c r="K4113" s="10">
        <v>2003.0</v>
      </c>
      <c r="L4113" s="3"/>
      <c r="M4113" s="4" t="s">
        <v>263</v>
      </c>
      <c r="N4113" s="3"/>
      <c r="O4113" s="3"/>
      <c r="P4113" s="4" t="s">
        <v>8</v>
      </c>
      <c r="Q4113" s="4" t="s">
        <v>611</v>
      </c>
      <c r="R4113" s="3"/>
    </row>
    <row r="4114" ht="15.75" customHeight="1">
      <c r="A4114" s="6" t="s">
        <v>18883</v>
      </c>
      <c r="B4114" s="6" t="s">
        <v>18884</v>
      </c>
      <c r="C4114" s="6"/>
      <c r="D4114" s="6"/>
      <c r="E4114" s="6" t="s">
        <v>18885</v>
      </c>
      <c r="F4114" s="7" t="s">
        <v>15535</v>
      </c>
      <c r="G4114" s="8" t="s">
        <v>108</v>
      </c>
      <c r="H4114" s="6" t="s">
        <v>27</v>
      </c>
      <c r="I4114" s="6" t="s">
        <v>18886</v>
      </c>
      <c r="J4114" s="6" t="s">
        <v>149</v>
      </c>
      <c r="K4114" s="8">
        <v>2019.0</v>
      </c>
      <c r="L4114" s="7" t="s">
        <v>30</v>
      </c>
      <c r="M4114" s="6"/>
      <c r="N4114" s="3"/>
      <c r="O4114" s="3"/>
      <c r="P4114" s="6"/>
      <c r="Q4114" s="3"/>
      <c r="R4114" s="6"/>
    </row>
    <row r="4115" ht="15.75" customHeight="1">
      <c r="A4115" s="6" t="s">
        <v>18887</v>
      </c>
      <c r="B4115" s="6" t="s">
        <v>18888</v>
      </c>
      <c r="C4115" s="6"/>
      <c r="D4115" s="6"/>
      <c r="E4115" s="6" t="s">
        <v>18889</v>
      </c>
      <c r="F4115" s="7" t="s">
        <v>18890</v>
      </c>
      <c r="G4115" s="8" t="s">
        <v>26</v>
      </c>
      <c r="H4115" s="6" t="s">
        <v>27</v>
      </c>
      <c r="I4115" s="6" t="s">
        <v>18891</v>
      </c>
      <c r="J4115" s="6" t="s">
        <v>231</v>
      </c>
      <c r="K4115" s="8">
        <v>2023.0</v>
      </c>
      <c r="L4115" s="7" t="s">
        <v>30</v>
      </c>
      <c r="M4115" s="3"/>
      <c r="N4115" s="3"/>
      <c r="O4115" s="3"/>
      <c r="P4115" s="3"/>
      <c r="Q4115" s="3"/>
      <c r="R4115" s="3"/>
    </row>
    <row r="4116" ht="15.75" customHeight="1">
      <c r="A4116" s="6" t="s">
        <v>18892</v>
      </c>
      <c r="B4116" s="6" t="s">
        <v>18893</v>
      </c>
      <c r="C4116" s="6"/>
      <c r="D4116" s="6"/>
      <c r="E4116" s="6" t="s">
        <v>18894</v>
      </c>
      <c r="F4116" s="7" t="s">
        <v>18895</v>
      </c>
      <c r="G4116" s="8" t="s">
        <v>108</v>
      </c>
      <c r="H4116" s="6" t="s">
        <v>27</v>
      </c>
      <c r="I4116" s="6" t="s">
        <v>18896</v>
      </c>
      <c r="J4116" s="6" t="s">
        <v>29</v>
      </c>
      <c r="K4116" s="8">
        <v>2022.0</v>
      </c>
      <c r="L4116" s="7" t="s">
        <v>30</v>
      </c>
      <c r="M4116" s="6"/>
      <c r="N4116" s="6"/>
      <c r="O4116" s="3"/>
      <c r="P4116" s="3"/>
      <c r="Q4116" s="6"/>
      <c r="R4116" s="6"/>
    </row>
    <row r="4117" ht="15.75" customHeight="1">
      <c r="A4117" s="6" t="s">
        <v>18897</v>
      </c>
      <c r="B4117" s="6" t="s">
        <v>18898</v>
      </c>
      <c r="C4117" s="6"/>
      <c r="D4117" s="6"/>
      <c r="E4117" s="6" t="s">
        <v>18899</v>
      </c>
      <c r="F4117" s="7" t="s">
        <v>18900</v>
      </c>
      <c r="G4117" s="8" t="s">
        <v>108</v>
      </c>
      <c r="H4117" s="6" t="s">
        <v>27</v>
      </c>
      <c r="I4117" s="6" t="s">
        <v>18901</v>
      </c>
      <c r="J4117" s="3"/>
      <c r="K4117" s="8">
        <v>2022.0</v>
      </c>
      <c r="L4117" s="13" t="s">
        <v>30</v>
      </c>
      <c r="M4117" s="6"/>
      <c r="N4117" s="6"/>
      <c r="O4117" s="6"/>
      <c r="P4117" s="3"/>
      <c r="Q4117" s="6"/>
      <c r="R4117" s="3"/>
    </row>
    <row r="4118" ht="15.75" customHeight="1">
      <c r="A4118" s="6" t="s">
        <v>18902</v>
      </c>
      <c r="B4118" s="6" t="s">
        <v>18903</v>
      </c>
      <c r="C4118" s="6"/>
      <c r="D4118" s="6"/>
      <c r="E4118" s="6" t="s">
        <v>18904</v>
      </c>
      <c r="F4118" s="7" t="s">
        <v>18905</v>
      </c>
      <c r="G4118" s="8" t="s">
        <v>26</v>
      </c>
      <c r="H4118" s="6" t="s">
        <v>27</v>
      </c>
      <c r="I4118" s="6" t="s">
        <v>18906</v>
      </c>
      <c r="J4118" s="6" t="s">
        <v>341</v>
      </c>
      <c r="K4118" s="8">
        <v>2018.0</v>
      </c>
      <c r="L4118" s="7" t="s">
        <v>30</v>
      </c>
      <c r="M4118" s="3"/>
      <c r="N4118" s="3"/>
      <c r="O4118" s="6"/>
      <c r="P4118" s="3"/>
      <c r="Q4118" s="3"/>
      <c r="R4118" s="6"/>
    </row>
    <row r="4119" ht="15.75" customHeight="1">
      <c r="A4119" s="6" t="s">
        <v>18907</v>
      </c>
      <c r="B4119" s="6" t="s">
        <v>18908</v>
      </c>
      <c r="C4119" s="6"/>
      <c r="D4119" s="6"/>
      <c r="E4119" s="6" t="s">
        <v>18909</v>
      </c>
      <c r="F4119" s="7" t="s">
        <v>18910</v>
      </c>
      <c r="G4119" s="8" t="s">
        <v>108</v>
      </c>
      <c r="H4119" s="6" t="s">
        <v>27</v>
      </c>
      <c r="I4119" s="6" t="s">
        <v>18911</v>
      </c>
      <c r="J4119" s="3"/>
      <c r="K4119" s="8">
        <v>2022.0</v>
      </c>
      <c r="L4119" s="13" t="s">
        <v>30</v>
      </c>
      <c r="M4119" s="6"/>
      <c r="N4119" s="6"/>
      <c r="O4119" s="6"/>
      <c r="P4119" s="3"/>
      <c r="Q4119" s="6"/>
      <c r="R4119" s="3"/>
    </row>
    <row r="4120" ht="15.75" customHeight="1">
      <c r="A4120" s="6" t="s">
        <v>18912</v>
      </c>
      <c r="B4120" s="6" t="s">
        <v>18913</v>
      </c>
      <c r="C4120" s="6"/>
      <c r="D4120" s="6"/>
      <c r="E4120" s="6" t="s">
        <v>18914</v>
      </c>
      <c r="F4120" s="7" t="s">
        <v>18915</v>
      </c>
      <c r="G4120" s="8" t="s">
        <v>41</v>
      </c>
      <c r="H4120" s="6" t="s">
        <v>27</v>
      </c>
      <c r="I4120" s="6" t="s">
        <v>18916</v>
      </c>
      <c r="J4120" s="6" t="s">
        <v>149</v>
      </c>
      <c r="K4120" s="8">
        <v>2022.0</v>
      </c>
      <c r="L4120" s="7" t="s">
        <v>30</v>
      </c>
      <c r="M4120" s="6"/>
      <c r="N4120" s="3"/>
      <c r="O4120" s="3"/>
      <c r="P4120" s="3"/>
      <c r="Q4120" s="3"/>
      <c r="R4120" s="6"/>
    </row>
    <row r="4121" ht="15.75" customHeight="1">
      <c r="A4121" s="4" t="s">
        <v>18917</v>
      </c>
      <c r="B4121" s="4" t="s">
        <v>18918</v>
      </c>
      <c r="C4121" s="3"/>
      <c r="D4121" s="3"/>
      <c r="E4121" s="4" t="s">
        <v>33</v>
      </c>
      <c r="F4121" s="9" t="str">
        <f>"https://doi.org/"&amp;M4121</f>
        <v>https://doi.org/10.1016/j.drugalcdep.2023.109833</v>
      </c>
      <c r="G4121" s="10" t="s">
        <v>48</v>
      </c>
      <c r="H4121" s="10" t="s">
        <v>35</v>
      </c>
      <c r="I4121" s="4" t="s">
        <v>18919</v>
      </c>
      <c r="J4121" s="4" t="s">
        <v>33</v>
      </c>
      <c r="K4121" s="10">
        <v>2023.0</v>
      </c>
      <c r="L4121" s="3" t="s">
        <v>33</v>
      </c>
      <c r="M4121" s="4" t="s">
        <v>18920</v>
      </c>
      <c r="N4121" s="3"/>
      <c r="O4121" s="3"/>
      <c r="P4121" s="3"/>
      <c r="Q4121" s="3"/>
      <c r="R4121" s="3"/>
    </row>
    <row r="4122" ht="15.75" customHeight="1">
      <c r="A4122" s="4" t="s">
        <v>18921</v>
      </c>
      <c r="B4122" s="4" t="s">
        <v>18922</v>
      </c>
      <c r="C4122" s="3"/>
      <c r="D4122" s="3"/>
      <c r="E4122" s="4" t="s">
        <v>18923</v>
      </c>
      <c r="F4122" s="9" t="s">
        <v>18924</v>
      </c>
      <c r="G4122" s="4" t="s">
        <v>260</v>
      </c>
      <c r="H4122" s="4" t="s">
        <v>261</v>
      </c>
      <c r="I4122" s="4" t="s">
        <v>262</v>
      </c>
      <c r="J4122" s="4" t="s">
        <v>149</v>
      </c>
      <c r="K4122" s="10">
        <v>2020.0</v>
      </c>
      <c r="L4122" s="3"/>
      <c r="M4122" s="4" t="s">
        <v>263</v>
      </c>
      <c r="N4122" s="3"/>
      <c r="O4122" s="3"/>
      <c r="P4122" s="4" t="s">
        <v>8</v>
      </c>
      <c r="Q4122" s="4" t="s">
        <v>264</v>
      </c>
      <c r="R4122" s="3"/>
    </row>
    <row r="4123" ht="15.75" customHeight="1">
      <c r="A4123" s="4" t="s">
        <v>18925</v>
      </c>
      <c r="B4123" s="4" t="s">
        <v>18926</v>
      </c>
      <c r="C4123" s="3"/>
      <c r="D4123" s="3"/>
      <c r="E4123" s="4" t="s">
        <v>18927</v>
      </c>
      <c r="F4123" s="3"/>
      <c r="G4123" s="4" t="s">
        <v>41</v>
      </c>
      <c r="H4123" s="4" t="s">
        <v>261</v>
      </c>
      <c r="I4123" s="3"/>
      <c r="J4123" s="4" t="s">
        <v>295</v>
      </c>
      <c r="K4123" s="10">
        <v>2013.0</v>
      </c>
      <c r="L4123" s="3"/>
      <c r="M4123" s="4" t="s">
        <v>586</v>
      </c>
      <c r="N4123" s="3"/>
      <c r="O4123" s="3"/>
      <c r="P4123" s="4" t="s">
        <v>587</v>
      </c>
      <c r="Q4123" s="18" t="s">
        <v>588</v>
      </c>
      <c r="R4123" s="3"/>
    </row>
    <row r="4124" ht="15.75" customHeight="1">
      <c r="A4124" s="4" t="s">
        <v>18928</v>
      </c>
      <c r="B4124" s="4" t="s">
        <v>18929</v>
      </c>
      <c r="C4124" s="3"/>
      <c r="D4124" s="3"/>
      <c r="E4124" s="4" t="s">
        <v>18930</v>
      </c>
      <c r="F4124" s="9" t="s">
        <v>18931</v>
      </c>
      <c r="G4124" s="4" t="s">
        <v>41</v>
      </c>
      <c r="H4124" s="4" t="s">
        <v>261</v>
      </c>
      <c r="I4124" s="4" t="s">
        <v>18932</v>
      </c>
      <c r="J4124" s="4" t="s">
        <v>488</v>
      </c>
      <c r="K4124" s="10">
        <v>2012.0</v>
      </c>
      <c r="L4124" s="3"/>
      <c r="M4124" s="4" t="s">
        <v>263</v>
      </c>
      <c r="N4124" s="3"/>
      <c r="O4124" s="3"/>
      <c r="P4124" s="4" t="s">
        <v>8</v>
      </c>
      <c r="Q4124" s="18" t="s">
        <v>489</v>
      </c>
      <c r="R4124" s="3"/>
    </row>
    <row r="4125" ht="15.75" customHeight="1">
      <c r="A4125" s="4" t="s">
        <v>18933</v>
      </c>
      <c r="B4125" s="4" t="s">
        <v>18934</v>
      </c>
      <c r="C4125" s="3"/>
      <c r="D4125" s="3"/>
      <c r="E4125" s="4" t="s">
        <v>18935</v>
      </c>
      <c r="F4125" s="9" t="s">
        <v>18936</v>
      </c>
      <c r="G4125" s="4" t="s">
        <v>260</v>
      </c>
      <c r="H4125" s="4" t="s">
        <v>261</v>
      </c>
      <c r="I4125" s="4" t="s">
        <v>18937</v>
      </c>
      <c r="J4125" s="4" t="s">
        <v>295</v>
      </c>
      <c r="K4125" s="10">
        <v>2007.0</v>
      </c>
      <c r="L4125" s="3"/>
      <c r="M4125" s="4" t="s">
        <v>263</v>
      </c>
      <c r="N4125" s="3"/>
      <c r="O4125" s="3"/>
      <c r="P4125" s="4" t="s">
        <v>8</v>
      </c>
      <c r="Q4125" s="4" t="s">
        <v>296</v>
      </c>
      <c r="R4125" s="3"/>
    </row>
    <row r="4126" ht="15.75" customHeight="1">
      <c r="A4126" s="4" t="s">
        <v>18938</v>
      </c>
      <c r="B4126" s="4" t="s">
        <v>18939</v>
      </c>
      <c r="C4126" s="3"/>
      <c r="D4126" s="3"/>
      <c r="E4126" s="4" t="s">
        <v>33</v>
      </c>
      <c r="F4126" s="9" t="str">
        <f>"https://doi.org/"&amp;M4126</f>
        <v>https://doi.org/10.1016/j.jocn.2020.04.020</v>
      </c>
      <c r="G4126" s="10" t="s">
        <v>34</v>
      </c>
      <c r="H4126" s="10" t="s">
        <v>35</v>
      </c>
      <c r="I4126" s="4" t="s">
        <v>18940</v>
      </c>
      <c r="J4126" s="4" t="s">
        <v>33</v>
      </c>
      <c r="K4126" s="10">
        <v>2020.0</v>
      </c>
      <c r="L4126" s="3"/>
      <c r="M4126" s="4" t="s">
        <v>18941</v>
      </c>
      <c r="N4126" s="3"/>
      <c r="O4126" s="3"/>
      <c r="P4126" s="3"/>
      <c r="Q4126" s="3"/>
      <c r="R4126" s="3"/>
    </row>
    <row r="4127" ht="15.75" customHeight="1">
      <c r="A4127" s="6" t="s">
        <v>18942</v>
      </c>
      <c r="B4127" s="6" t="s">
        <v>18943</v>
      </c>
      <c r="C4127" s="6"/>
      <c r="D4127" s="6"/>
      <c r="E4127" s="6" t="s">
        <v>18944</v>
      </c>
      <c r="F4127" s="7" t="s">
        <v>6661</v>
      </c>
      <c r="G4127" s="8" t="s">
        <v>108</v>
      </c>
      <c r="H4127" s="6" t="s">
        <v>27</v>
      </c>
      <c r="I4127" s="6" t="s">
        <v>18945</v>
      </c>
      <c r="J4127" s="6" t="s">
        <v>149</v>
      </c>
      <c r="K4127" s="8">
        <v>2016.0</v>
      </c>
      <c r="L4127" s="7" t="s">
        <v>30</v>
      </c>
      <c r="M4127" s="3"/>
      <c r="N4127" s="3"/>
      <c r="O4127" s="6"/>
      <c r="P4127" s="3"/>
      <c r="Q4127" s="3"/>
      <c r="R4127" s="6"/>
    </row>
    <row r="4128" ht="15.75" customHeight="1">
      <c r="A4128" s="4" t="s">
        <v>18946</v>
      </c>
      <c r="B4128" s="4" t="s">
        <v>18947</v>
      </c>
      <c r="C4128" s="4" t="s">
        <v>18948</v>
      </c>
      <c r="D4128" s="4" t="s">
        <v>18949</v>
      </c>
      <c r="E4128" s="4" t="s">
        <v>18950</v>
      </c>
      <c r="F4128" s="5" t="str">
        <f>HYPERLINK("http://dx.doi.org/10.1111/add.14756","http://dx.doi.org/10.1111/add.14756")</f>
        <v>http://dx.doi.org/10.1111/add.14756</v>
      </c>
      <c r="G4128" s="3"/>
      <c r="H4128" s="3"/>
      <c r="I4128" s="3"/>
      <c r="J4128" s="3"/>
      <c r="K4128" s="3"/>
      <c r="L4128" s="3"/>
      <c r="M4128" s="3"/>
      <c r="N4128" s="3"/>
      <c r="O4128" s="3"/>
      <c r="P4128" s="3"/>
      <c r="Q4128" s="3"/>
      <c r="R4128" s="3"/>
    </row>
    <row r="4129" ht="15.75" customHeight="1">
      <c r="A4129" s="6" t="s">
        <v>18951</v>
      </c>
      <c r="B4129" s="6" t="s">
        <v>18952</v>
      </c>
      <c r="C4129" s="6"/>
      <c r="D4129" s="6"/>
      <c r="E4129" s="6" t="s">
        <v>18953</v>
      </c>
      <c r="F4129" s="7" t="s">
        <v>18954</v>
      </c>
      <c r="G4129" s="8" t="s">
        <v>108</v>
      </c>
      <c r="H4129" s="6" t="s">
        <v>27</v>
      </c>
      <c r="I4129" s="6" t="s">
        <v>18955</v>
      </c>
      <c r="J4129" s="6" t="s">
        <v>341</v>
      </c>
      <c r="K4129" s="8">
        <v>2023.0</v>
      </c>
      <c r="L4129" s="7" t="s">
        <v>30</v>
      </c>
      <c r="M4129" s="6"/>
      <c r="N4129" s="3"/>
      <c r="O4129" s="3"/>
      <c r="P4129" s="3"/>
      <c r="Q4129" s="6"/>
      <c r="R4129" s="6"/>
    </row>
    <row r="4130" ht="15.75" customHeight="1">
      <c r="A4130" s="4" t="s">
        <v>18956</v>
      </c>
      <c r="B4130" s="4" t="s">
        <v>18957</v>
      </c>
      <c r="C4130" s="3" t="s">
        <v>425</v>
      </c>
      <c r="D4130" s="4" t="s">
        <v>18958</v>
      </c>
      <c r="E4130" s="4" t="s">
        <v>18959</v>
      </c>
      <c r="F4130" s="5" t="str">
        <f>HYPERLINK("http://dx.doi.org/10.1016/j.amepre.2020.07.006","http://dx.doi.org/10.1016/j.amepre.2020.07.006")</f>
        <v>http://dx.doi.org/10.1016/j.amepre.2020.07.006</v>
      </c>
      <c r="G4130" s="3"/>
      <c r="H4130" s="3"/>
      <c r="I4130" s="3"/>
      <c r="J4130" s="3"/>
      <c r="K4130" s="3"/>
      <c r="L4130" s="3"/>
      <c r="M4130" s="3"/>
      <c r="N4130" s="3"/>
      <c r="O4130" s="3"/>
      <c r="P4130" s="3"/>
      <c r="Q4130" s="3"/>
      <c r="R4130" s="3"/>
    </row>
    <row r="4131" ht="15.75" customHeight="1">
      <c r="A4131" s="6" t="s">
        <v>18960</v>
      </c>
      <c r="B4131" s="6" t="s">
        <v>18961</v>
      </c>
      <c r="C4131" s="6"/>
      <c r="D4131" s="6"/>
      <c r="E4131" s="6" t="s">
        <v>18962</v>
      </c>
      <c r="F4131" s="7" t="s">
        <v>18963</v>
      </c>
      <c r="G4131" s="8" t="s">
        <v>108</v>
      </c>
      <c r="H4131" s="6" t="s">
        <v>27</v>
      </c>
      <c r="I4131" s="6" t="s">
        <v>18964</v>
      </c>
      <c r="J4131" s="6" t="s">
        <v>149</v>
      </c>
      <c r="K4131" s="8">
        <v>2017.0</v>
      </c>
      <c r="L4131" s="7" t="s">
        <v>30</v>
      </c>
      <c r="M4131" s="3"/>
      <c r="N4131" s="3"/>
      <c r="O4131" s="3"/>
      <c r="P4131" s="3"/>
      <c r="Q4131" s="3"/>
      <c r="R4131" s="3"/>
    </row>
    <row r="4132" ht="15.75" customHeight="1">
      <c r="A4132" s="4" t="s">
        <v>18965</v>
      </c>
      <c r="B4132" s="4" t="s">
        <v>18966</v>
      </c>
      <c r="C4132" s="3"/>
      <c r="D4132" s="3"/>
      <c r="E4132" s="4" t="s">
        <v>33</v>
      </c>
      <c r="F4132" s="9" t="str">
        <f>"https://doi.org/"&amp;M4132</f>
        <v>https://doi.org/10.1111/dar.12666</v>
      </c>
      <c r="G4132" s="10" t="s">
        <v>83</v>
      </c>
      <c r="H4132" s="10" t="s">
        <v>35</v>
      </c>
      <c r="I4132" s="4" t="s">
        <v>18967</v>
      </c>
      <c r="J4132" s="10" t="s">
        <v>33</v>
      </c>
      <c r="K4132" s="10">
        <v>2018.0</v>
      </c>
      <c r="L4132" s="3"/>
      <c r="M4132" s="4" t="s">
        <v>18968</v>
      </c>
      <c r="N4132" s="3"/>
      <c r="O4132" s="3"/>
      <c r="P4132" s="3"/>
      <c r="Q4132" s="3"/>
      <c r="R4132" s="3"/>
    </row>
    <row r="4133" ht="15.75" customHeight="1">
      <c r="A4133" s="4" t="s">
        <v>18969</v>
      </c>
      <c r="B4133" s="4" t="s">
        <v>18970</v>
      </c>
      <c r="C4133" s="3" t="s">
        <v>425</v>
      </c>
      <c r="D4133" s="4" t="s">
        <v>18971</v>
      </c>
      <c r="E4133" s="4" t="s">
        <v>18972</v>
      </c>
      <c r="F4133" s="5" t="str">
        <f>HYPERLINK("http://dx.doi.org/10.1038/s41593-018-0275-1","http://dx.doi.org/10.1038/s41593-018-0275-1")</f>
        <v>http://dx.doi.org/10.1038/s41593-018-0275-1</v>
      </c>
      <c r="G4133" s="3"/>
      <c r="H4133" s="3"/>
      <c r="I4133" s="3"/>
      <c r="J4133" s="3"/>
      <c r="K4133" s="3"/>
      <c r="L4133" s="3"/>
      <c r="M4133" s="3"/>
      <c r="N4133" s="3"/>
      <c r="O4133" s="3"/>
      <c r="P4133" s="3"/>
      <c r="Q4133" s="3"/>
      <c r="R4133" s="3"/>
    </row>
    <row r="4134" ht="15.75" customHeight="1">
      <c r="A4134" s="6" t="s">
        <v>18973</v>
      </c>
      <c r="B4134" s="6" t="s">
        <v>18974</v>
      </c>
      <c r="C4134" s="6"/>
      <c r="D4134" s="6"/>
      <c r="E4134" s="6" t="s">
        <v>18975</v>
      </c>
      <c r="F4134" s="7" t="s">
        <v>18976</v>
      </c>
      <c r="G4134" s="8" t="s">
        <v>41</v>
      </c>
      <c r="H4134" s="6" t="s">
        <v>27</v>
      </c>
      <c r="I4134" s="6" t="s">
        <v>18977</v>
      </c>
      <c r="J4134" s="6" t="s">
        <v>29</v>
      </c>
      <c r="K4134" s="8">
        <v>2019.0</v>
      </c>
      <c r="L4134" s="7" t="s">
        <v>30</v>
      </c>
      <c r="M4134" s="6"/>
      <c r="N4134" s="3"/>
      <c r="O4134" s="3"/>
      <c r="P4134" s="3"/>
      <c r="Q4134" s="3"/>
      <c r="R4134" s="6"/>
    </row>
    <row r="4135" ht="15.75" customHeight="1">
      <c r="A4135" s="6" t="s">
        <v>16494</v>
      </c>
      <c r="B4135" s="6" t="s">
        <v>18978</v>
      </c>
      <c r="C4135" s="6"/>
      <c r="D4135" s="6"/>
      <c r="E4135" s="6" t="s">
        <v>18979</v>
      </c>
      <c r="F4135" s="7" t="s">
        <v>18980</v>
      </c>
      <c r="G4135" s="8" t="s">
        <v>108</v>
      </c>
      <c r="H4135" s="6" t="s">
        <v>27</v>
      </c>
      <c r="I4135" s="6" t="s">
        <v>18981</v>
      </c>
      <c r="J4135" s="6"/>
      <c r="K4135" s="8">
        <v>2013.0</v>
      </c>
      <c r="L4135" s="7" t="s">
        <v>30</v>
      </c>
      <c r="M4135" s="3"/>
      <c r="N4135" s="3"/>
      <c r="O4135" s="3"/>
      <c r="P4135" s="3"/>
      <c r="Q4135" s="3"/>
      <c r="R4135" s="6"/>
    </row>
    <row r="4136" ht="15.75" customHeight="1">
      <c r="A4136" s="4" t="s">
        <v>18982</v>
      </c>
      <c r="B4136" s="4" t="s">
        <v>18983</v>
      </c>
      <c r="C4136" s="3"/>
      <c r="D4136" s="3"/>
      <c r="E4136" s="4" t="s">
        <v>33</v>
      </c>
      <c r="F4136" s="9" t="str">
        <f>"https://doi.org/"&amp;M4136</f>
        <v>https://doi.org/10.1016/j.taap.2009.02.027</v>
      </c>
      <c r="G4136" s="10" t="s">
        <v>58</v>
      </c>
      <c r="H4136" s="10" t="s">
        <v>35</v>
      </c>
      <c r="I4136" s="4" t="s">
        <v>18984</v>
      </c>
      <c r="J4136" s="10" t="s">
        <v>33</v>
      </c>
      <c r="K4136" s="10">
        <v>2009.0</v>
      </c>
      <c r="L4136" s="10" t="s">
        <v>33</v>
      </c>
      <c r="M4136" s="4" t="s">
        <v>18985</v>
      </c>
      <c r="N4136" s="3"/>
      <c r="O4136" s="3"/>
      <c r="P4136" s="3"/>
      <c r="Q4136" s="3"/>
      <c r="R4136" s="3"/>
    </row>
    <row r="4137" ht="15.75" customHeight="1">
      <c r="A4137" s="6" t="s">
        <v>18986</v>
      </c>
      <c r="B4137" s="6" t="s">
        <v>18987</v>
      </c>
      <c r="C4137" s="6"/>
      <c r="D4137" s="6"/>
      <c r="E4137" s="6" t="s">
        <v>18988</v>
      </c>
      <c r="F4137" s="7" t="s">
        <v>18989</v>
      </c>
      <c r="G4137" s="8" t="s">
        <v>108</v>
      </c>
      <c r="H4137" s="6" t="s">
        <v>27</v>
      </c>
      <c r="I4137" s="6" t="s">
        <v>18990</v>
      </c>
      <c r="J4137" s="6"/>
      <c r="K4137" s="8">
        <v>2009.0</v>
      </c>
      <c r="L4137" s="7" t="s">
        <v>30</v>
      </c>
      <c r="M4137" s="3"/>
      <c r="N4137" s="3"/>
      <c r="O4137" s="6"/>
      <c r="P4137" s="6"/>
      <c r="Q4137" s="6"/>
      <c r="R4137" s="6"/>
    </row>
    <row r="4138" ht="15.75" customHeight="1">
      <c r="A4138" s="6" t="s">
        <v>18991</v>
      </c>
      <c r="B4138" s="6" t="s">
        <v>18992</v>
      </c>
      <c r="C4138" s="6"/>
      <c r="D4138" s="6"/>
      <c r="E4138" s="6" t="s">
        <v>18993</v>
      </c>
      <c r="F4138" s="7" t="s">
        <v>18994</v>
      </c>
      <c r="G4138" s="8" t="s">
        <v>108</v>
      </c>
      <c r="H4138" s="6" t="s">
        <v>27</v>
      </c>
      <c r="I4138" s="6" t="s">
        <v>18995</v>
      </c>
      <c r="J4138" s="6" t="s">
        <v>149</v>
      </c>
      <c r="K4138" s="8">
        <v>2020.0</v>
      </c>
      <c r="L4138" s="7" t="s">
        <v>30</v>
      </c>
      <c r="M4138" s="6"/>
      <c r="N4138" s="6"/>
      <c r="O4138" s="3"/>
      <c r="P4138" s="3"/>
      <c r="Q4138" s="3"/>
      <c r="R4138" s="3"/>
    </row>
    <row r="4139" ht="15.75" customHeight="1">
      <c r="A4139" s="6" t="s">
        <v>18996</v>
      </c>
      <c r="B4139" s="6" t="s">
        <v>18997</v>
      </c>
      <c r="C4139" s="6"/>
      <c r="D4139" s="6"/>
      <c r="E4139" s="6" t="s">
        <v>18998</v>
      </c>
      <c r="F4139" s="7" t="s">
        <v>18999</v>
      </c>
      <c r="G4139" s="8" t="s">
        <v>108</v>
      </c>
      <c r="H4139" s="6" t="s">
        <v>27</v>
      </c>
      <c r="I4139" s="6" t="s">
        <v>19000</v>
      </c>
      <c r="J4139" s="6" t="s">
        <v>29</v>
      </c>
      <c r="K4139" s="8">
        <v>2010.0</v>
      </c>
      <c r="L4139" s="7" t="s">
        <v>30</v>
      </c>
      <c r="M4139" s="3"/>
      <c r="N4139" s="3"/>
      <c r="O4139" s="3"/>
      <c r="P4139" s="3"/>
      <c r="Q4139" s="3"/>
      <c r="R4139" s="3"/>
    </row>
    <row r="4140" ht="15.75" customHeight="1">
      <c r="A4140" s="6" t="s">
        <v>19001</v>
      </c>
      <c r="B4140" s="6" t="s">
        <v>19002</v>
      </c>
      <c r="C4140" s="6"/>
      <c r="D4140" s="6"/>
      <c r="E4140" s="6" t="s">
        <v>19003</v>
      </c>
      <c r="F4140" s="7" t="s">
        <v>19004</v>
      </c>
      <c r="G4140" s="8" t="s">
        <v>41</v>
      </c>
      <c r="H4140" s="6" t="s">
        <v>27</v>
      </c>
      <c r="I4140" s="6" t="s">
        <v>19005</v>
      </c>
      <c r="J4140" s="6" t="s">
        <v>29</v>
      </c>
      <c r="K4140" s="8">
        <v>1993.0</v>
      </c>
      <c r="L4140" s="7" t="s">
        <v>30</v>
      </c>
      <c r="M4140" s="6"/>
      <c r="N4140" s="3"/>
      <c r="O4140" s="3"/>
      <c r="P4140" s="3"/>
      <c r="Q4140" s="3"/>
      <c r="R4140" s="6"/>
    </row>
    <row r="4141" ht="15.75" customHeight="1">
      <c r="A4141" s="4" t="s">
        <v>19006</v>
      </c>
      <c r="B4141" s="4" t="s">
        <v>19007</v>
      </c>
      <c r="C4141" s="3"/>
      <c r="D4141" s="3"/>
      <c r="E4141" s="4" t="s">
        <v>19008</v>
      </c>
      <c r="F4141" s="9" t="s">
        <v>19009</v>
      </c>
      <c r="G4141" s="4" t="s">
        <v>260</v>
      </c>
      <c r="H4141" s="4" t="s">
        <v>261</v>
      </c>
      <c r="I4141" s="4" t="s">
        <v>19010</v>
      </c>
      <c r="J4141" s="4" t="s">
        <v>1651</v>
      </c>
      <c r="K4141" s="10">
        <v>2022.0</v>
      </c>
      <c r="L4141" s="3"/>
      <c r="M4141" s="4" t="s">
        <v>263</v>
      </c>
      <c r="N4141" s="3"/>
      <c r="O4141" s="3"/>
      <c r="P4141" s="4" t="s">
        <v>8</v>
      </c>
      <c r="Q4141" s="4" t="s">
        <v>19011</v>
      </c>
      <c r="R4141" s="3"/>
    </row>
    <row r="4142" ht="15.75" customHeight="1">
      <c r="A4142" s="6" t="s">
        <v>19012</v>
      </c>
      <c r="B4142" s="6" t="s">
        <v>19013</v>
      </c>
      <c r="C4142" s="6"/>
      <c r="D4142" s="6"/>
      <c r="E4142" s="6" t="s">
        <v>19014</v>
      </c>
      <c r="F4142" s="7" t="s">
        <v>19015</v>
      </c>
      <c r="G4142" s="8" t="s">
        <v>108</v>
      </c>
      <c r="H4142" s="6" t="s">
        <v>27</v>
      </c>
      <c r="I4142" s="6" t="s">
        <v>19016</v>
      </c>
      <c r="J4142" s="6" t="s">
        <v>3061</v>
      </c>
      <c r="K4142" s="8">
        <v>2006.0</v>
      </c>
      <c r="L4142" s="7" t="s">
        <v>30</v>
      </c>
      <c r="M4142" s="6"/>
      <c r="N4142" s="3"/>
      <c r="O4142" s="6"/>
      <c r="P4142" s="3"/>
      <c r="Q4142" s="3"/>
      <c r="R4142" s="3"/>
    </row>
    <row r="4143" ht="15.75" customHeight="1">
      <c r="A4143" s="6" t="s">
        <v>19017</v>
      </c>
      <c r="B4143" s="6" t="s">
        <v>19018</v>
      </c>
      <c r="C4143" s="6"/>
      <c r="D4143" s="6"/>
      <c r="E4143" s="3"/>
      <c r="F4143" s="7" t="s">
        <v>19019</v>
      </c>
      <c r="G4143" s="8" t="s">
        <v>41</v>
      </c>
      <c r="H4143" s="6" t="s">
        <v>27</v>
      </c>
      <c r="I4143" s="6" t="s">
        <v>19020</v>
      </c>
      <c r="J4143" s="6" t="s">
        <v>341</v>
      </c>
      <c r="K4143" s="8">
        <v>2012.0</v>
      </c>
      <c r="L4143" s="7" t="s">
        <v>30</v>
      </c>
      <c r="M4143" s="6"/>
      <c r="N4143" s="3"/>
      <c r="O4143" s="3"/>
      <c r="P4143" s="3"/>
      <c r="Q4143" s="3"/>
      <c r="R4143" s="6"/>
    </row>
    <row r="4144" ht="15.75" customHeight="1">
      <c r="A4144" s="6" t="s">
        <v>19021</v>
      </c>
      <c r="B4144" s="6" t="s">
        <v>19022</v>
      </c>
      <c r="C4144" s="6"/>
      <c r="D4144" s="6"/>
      <c r="E4144" s="6" t="s">
        <v>19023</v>
      </c>
      <c r="F4144" s="7" t="s">
        <v>19024</v>
      </c>
      <c r="G4144" s="8" t="s">
        <v>108</v>
      </c>
      <c r="H4144" s="6" t="s">
        <v>27</v>
      </c>
      <c r="I4144" s="6" t="s">
        <v>19025</v>
      </c>
      <c r="J4144" s="6" t="s">
        <v>29</v>
      </c>
      <c r="K4144" s="8">
        <v>2023.0</v>
      </c>
      <c r="L4144" s="7" t="s">
        <v>30</v>
      </c>
      <c r="M4144" s="6"/>
      <c r="N4144" s="3"/>
      <c r="O4144" s="6"/>
      <c r="P4144" s="6"/>
      <c r="Q4144" s="6"/>
      <c r="R4144" s="6"/>
    </row>
    <row r="4145" ht="15.75" customHeight="1">
      <c r="A4145" s="6" t="s">
        <v>19026</v>
      </c>
      <c r="B4145" s="6" t="s">
        <v>19027</v>
      </c>
      <c r="C4145" s="6"/>
      <c r="D4145" s="6"/>
      <c r="E4145" s="6" t="s">
        <v>19028</v>
      </c>
      <c r="F4145" s="3"/>
      <c r="G4145" s="8" t="s">
        <v>108</v>
      </c>
      <c r="H4145" s="6" t="s">
        <v>27</v>
      </c>
      <c r="I4145" s="6" t="s">
        <v>19029</v>
      </c>
      <c r="J4145" s="6"/>
      <c r="K4145" s="8">
        <v>2012.0</v>
      </c>
      <c r="L4145" s="7" t="s">
        <v>30</v>
      </c>
      <c r="M4145" s="3"/>
      <c r="N4145" s="3"/>
      <c r="O4145" s="3"/>
      <c r="P4145" s="3"/>
      <c r="Q4145" s="3"/>
      <c r="R4145" s="3"/>
    </row>
    <row r="4146" ht="15.75" customHeight="1">
      <c r="A4146" s="4" t="s">
        <v>19030</v>
      </c>
      <c r="B4146" s="4" t="s">
        <v>19031</v>
      </c>
      <c r="C4146" s="3"/>
      <c r="D4146" s="3"/>
      <c r="E4146" s="4" t="s">
        <v>19032</v>
      </c>
      <c r="F4146" s="3"/>
      <c r="G4146" s="4" t="s">
        <v>41</v>
      </c>
      <c r="H4146" s="4" t="s">
        <v>261</v>
      </c>
      <c r="I4146" s="4" t="s">
        <v>72</v>
      </c>
      <c r="J4146" s="4" t="s">
        <v>2495</v>
      </c>
      <c r="K4146" s="10">
        <v>2011.0</v>
      </c>
      <c r="L4146" s="3"/>
      <c r="M4146" s="4" t="s">
        <v>263</v>
      </c>
      <c r="N4146" s="3"/>
      <c r="O4146" s="3"/>
      <c r="P4146" s="4" t="s">
        <v>8</v>
      </c>
      <c r="Q4146" s="18" t="s">
        <v>19033</v>
      </c>
      <c r="R4146" s="3"/>
    </row>
    <row r="4147" ht="15.75" customHeight="1">
      <c r="A4147" s="6" t="s">
        <v>19034</v>
      </c>
      <c r="B4147" s="6" t="s">
        <v>19035</v>
      </c>
      <c r="C4147" s="6"/>
      <c r="D4147" s="6"/>
      <c r="E4147" s="6" t="s">
        <v>19036</v>
      </c>
      <c r="F4147" s="7" t="s">
        <v>19037</v>
      </c>
      <c r="G4147" s="8" t="s">
        <v>41</v>
      </c>
      <c r="H4147" s="6" t="s">
        <v>27</v>
      </c>
      <c r="I4147" s="6" t="s">
        <v>19038</v>
      </c>
      <c r="J4147" s="6" t="s">
        <v>149</v>
      </c>
      <c r="K4147" s="8">
        <v>2019.0</v>
      </c>
      <c r="L4147" s="7" t="s">
        <v>30</v>
      </c>
      <c r="M4147" s="6"/>
      <c r="N4147" s="6"/>
      <c r="O4147" s="6"/>
      <c r="P4147" s="6"/>
      <c r="Q4147" s="6"/>
      <c r="R4147" s="6"/>
    </row>
    <row r="4148" ht="15.75" customHeight="1">
      <c r="A4148" s="6" t="s">
        <v>19039</v>
      </c>
      <c r="B4148" s="6" t="s">
        <v>19040</v>
      </c>
      <c r="C4148" s="6"/>
      <c r="D4148" s="6"/>
      <c r="E4148" s="6" t="s">
        <v>19041</v>
      </c>
      <c r="F4148" s="3"/>
      <c r="G4148" s="8" t="s">
        <v>108</v>
      </c>
      <c r="H4148" s="6" t="s">
        <v>27</v>
      </c>
      <c r="I4148" s="6" t="s">
        <v>19042</v>
      </c>
      <c r="J4148" s="6" t="s">
        <v>149</v>
      </c>
      <c r="K4148" s="8">
        <v>2022.0</v>
      </c>
      <c r="L4148" s="7" t="s">
        <v>30</v>
      </c>
      <c r="M4148" s="6"/>
      <c r="N4148" s="6"/>
      <c r="O4148" s="3"/>
      <c r="P4148" s="3"/>
      <c r="Q4148" s="3"/>
      <c r="R4148" s="3"/>
    </row>
    <row r="4149" ht="15.75" customHeight="1">
      <c r="A4149" s="6" t="s">
        <v>19043</v>
      </c>
      <c r="B4149" s="6" t="s">
        <v>19044</v>
      </c>
      <c r="C4149" s="6"/>
      <c r="D4149" s="6"/>
      <c r="E4149" s="6" t="s">
        <v>19045</v>
      </c>
      <c r="F4149" s="7" t="s">
        <v>19046</v>
      </c>
      <c r="G4149" s="8" t="s">
        <v>108</v>
      </c>
      <c r="H4149" s="6" t="s">
        <v>27</v>
      </c>
      <c r="I4149" s="6" t="s">
        <v>19047</v>
      </c>
      <c r="J4149" s="6" t="s">
        <v>29</v>
      </c>
      <c r="K4149" s="8">
        <v>2020.0</v>
      </c>
      <c r="L4149" s="7" t="s">
        <v>30</v>
      </c>
      <c r="M4149" s="6"/>
      <c r="N4149" s="3"/>
      <c r="O4149" s="6"/>
      <c r="P4149" s="3"/>
      <c r="Q4149" s="6"/>
      <c r="R4149" s="6"/>
    </row>
    <row r="4150" ht="15.75" customHeight="1">
      <c r="A4150" s="6" t="s">
        <v>19048</v>
      </c>
      <c r="B4150" s="6" t="s">
        <v>19049</v>
      </c>
      <c r="C4150" s="6"/>
      <c r="D4150" s="6"/>
      <c r="E4150" s="6" t="s">
        <v>19050</v>
      </c>
      <c r="F4150" s="7" t="s">
        <v>19051</v>
      </c>
      <c r="G4150" s="8" t="s">
        <v>108</v>
      </c>
      <c r="H4150" s="6" t="s">
        <v>27</v>
      </c>
      <c r="I4150" s="6" t="s">
        <v>19052</v>
      </c>
      <c r="J4150" s="6" t="s">
        <v>341</v>
      </c>
      <c r="K4150" s="8">
        <v>2004.0</v>
      </c>
      <c r="L4150" s="7" t="s">
        <v>30</v>
      </c>
      <c r="M4150" s="6"/>
      <c r="N4150" s="3"/>
      <c r="O4150" s="3"/>
      <c r="P4150" s="3"/>
      <c r="Q4150" s="3"/>
      <c r="R4150" s="3"/>
    </row>
    <row r="4151" ht="15.75" customHeight="1">
      <c r="A4151" s="6" t="s">
        <v>12445</v>
      </c>
      <c r="B4151" s="6" t="s">
        <v>19053</v>
      </c>
      <c r="C4151" s="6"/>
      <c r="D4151" s="6"/>
      <c r="E4151" s="6" t="s">
        <v>19054</v>
      </c>
      <c r="F4151" s="3"/>
      <c r="G4151" s="8" t="s">
        <v>108</v>
      </c>
      <c r="H4151" s="6" t="s">
        <v>27</v>
      </c>
      <c r="I4151" s="6" t="s">
        <v>19055</v>
      </c>
      <c r="J4151" s="6"/>
      <c r="K4151" s="8">
        <v>2012.0</v>
      </c>
      <c r="L4151" s="7" t="s">
        <v>30</v>
      </c>
      <c r="M4151" s="3"/>
      <c r="N4151" s="3"/>
      <c r="O4151" s="3"/>
      <c r="P4151" s="3"/>
      <c r="Q4151" s="3"/>
      <c r="R4151" s="3"/>
    </row>
    <row r="4152" ht="15.75" customHeight="1">
      <c r="A4152" s="4" t="s">
        <v>19056</v>
      </c>
      <c r="B4152" s="4" t="s">
        <v>19057</v>
      </c>
      <c r="C4152" s="3"/>
      <c r="D4152" s="3"/>
      <c r="E4152" s="4" t="s">
        <v>19058</v>
      </c>
      <c r="F4152" s="9" t="s">
        <v>19059</v>
      </c>
      <c r="G4152" s="4" t="s">
        <v>260</v>
      </c>
      <c r="H4152" s="4" t="s">
        <v>261</v>
      </c>
      <c r="I4152" s="4" t="s">
        <v>3233</v>
      </c>
      <c r="J4152" s="4" t="s">
        <v>295</v>
      </c>
      <c r="K4152" s="10">
        <v>2016.0</v>
      </c>
      <c r="L4152" s="3"/>
      <c r="M4152" s="4" t="s">
        <v>263</v>
      </c>
      <c r="N4152" s="3"/>
      <c r="O4152" s="3"/>
      <c r="P4152" s="4" t="s">
        <v>8</v>
      </c>
      <c r="Q4152" s="4" t="s">
        <v>1319</v>
      </c>
      <c r="R4152" s="3"/>
    </row>
    <row r="4153" ht="15.75" customHeight="1">
      <c r="A4153" s="4" t="s">
        <v>19060</v>
      </c>
      <c r="B4153" s="4" t="s">
        <v>19061</v>
      </c>
      <c r="C4153" s="3"/>
      <c r="D4153" s="3"/>
      <c r="E4153" s="4" t="s">
        <v>19062</v>
      </c>
      <c r="F4153" s="9" t="s">
        <v>19063</v>
      </c>
      <c r="G4153" s="4" t="s">
        <v>260</v>
      </c>
      <c r="H4153" s="4" t="s">
        <v>261</v>
      </c>
      <c r="I4153" s="4" t="s">
        <v>3485</v>
      </c>
      <c r="J4153" s="4" t="s">
        <v>295</v>
      </c>
      <c r="K4153" s="10">
        <v>2011.0</v>
      </c>
      <c r="L4153" s="3"/>
      <c r="M4153" s="4" t="s">
        <v>263</v>
      </c>
      <c r="N4153" s="3"/>
      <c r="O4153" s="3"/>
      <c r="P4153" s="4" t="s">
        <v>8</v>
      </c>
      <c r="Q4153" s="4" t="s">
        <v>695</v>
      </c>
      <c r="R4153" s="3"/>
    </row>
    <row r="4154" ht="15.75" customHeight="1">
      <c r="A4154" s="6" t="s">
        <v>19064</v>
      </c>
      <c r="B4154" s="6" t="s">
        <v>19065</v>
      </c>
      <c r="C4154" s="6"/>
      <c r="D4154" s="6"/>
      <c r="E4154" s="6" t="s">
        <v>19066</v>
      </c>
      <c r="F4154" s="7" t="s">
        <v>19067</v>
      </c>
      <c r="G4154" s="8" t="s">
        <v>108</v>
      </c>
      <c r="H4154" s="6" t="s">
        <v>27</v>
      </c>
      <c r="I4154" s="6" t="s">
        <v>19068</v>
      </c>
      <c r="J4154" s="6" t="s">
        <v>29</v>
      </c>
      <c r="K4154" s="8">
        <v>2019.0</v>
      </c>
      <c r="L4154" s="7" t="s">
        <v>30</v>
      </c>
      <c r="M4154" s="6"/>
      <c r="N4154" s="6"/>
      <c r="O4154" s="3"/>
      <c r="P4154" s="6"/>
      <c r="Q4154" s="3"/>
      <c r="R4154" s="6"/>
    </row>
    <row r="4155" ht="15.75" customHeight="1">
      <c r="A4155" s="4" t="s">
        <v>19069</v>
      </c>
      <c r="B4155" s="4" t="s">
        <v>19070</v>
      </c>
      <c r="C4155" s="3"/>
      <c r="D4155" s="3"/>
      <c r="E4155" s="4" t="s">
        <v>19071</v>
      </c>
      <c r="F4155" s="9" t="s">
        <v>19072</v>
      </c>
      <c r="G4155" s="4" t="s">
        <v>260</v>
      </c>
      <c r="H4155" s="4" t="s">
        <v>261</v>
      </c>
      <c r="I4155" s="4" t="s">
        <v>3485</v>
      </c>
      <c r="J4155" s="4" t="s">
        <v>295</v>
      </c>
      <c r="K4155" s="10">
        <v>2007.0</v>
      </c>
      <c r="L4155" s="3"/>
      <c r="M4155" s="4" t="s">
        <v>263</v>
      </c>
      <c r="N4155" s="3"/>
      <c r="O4155" s="3"/>
      <c r="P4155" s="4" t="s">
        <v>8</v>
      </c>
      <c r="Q4155" s="4" t="s">
        <v>695</v>
      </c>
      <c r="R4155" s="3"/>
    </row>
    <row r="4156" ht="15.75" customHeight="1">
      <c r="A4156" s="6" t="s">
        <v>19073</v>
      </c>
      <c r="B4156" s="6" t="s">
        <v>19074</v>
      </c>
      <c r="C4156" s="6"/>
      <c r="D4156" s="6"/>
      <c r="E4156" s="6" t="s">
        <v>19075</v>
      </c>
      <c r="F4156" s="7" t="s">
        <v>19076</v>
      </c>
      <c r="G4156" s="8" t="s">
        <v>108</v>
      </c>
      <c r="H4156" s="6" t="s">
        <v>27</v>
      </c>
      <c r="I4156" s="6" t="s">
        <v>19077</v>
      </c>
      <c r="J4156" s="6" t="s">
        <v>341</v>
      </c>
      <c r="K4156" s="8">
        <v>2014.0</v>
      </c>
      <c r="L4156" s="7" t="s">
        <v>30</v>
      </c>
      <c r="M4156" s="6"/>
      <c r="N4156" s="6"/>
      <c r="O4156" s="3"/>
      <c r="P4156" s="3"/>
      <c r="Q4156" s="3"/>
      <c r="R4156" s="6"/>
    </row>
    <row r="4157" ht="15.75" customHeight="1">
      <c r="A4157" s="4" t="s">
        <v>19078</v>
      </c>
      <c r="B4157" s="4" t="s">
        <v>19079</v>
      </c>
      <c r="C4157" s="3"/>
      <c r="D4157" s="3"/>
      <c r="E4157" s="4" t="s">
        <v>19080</v>
      </c>
      <c r="F4157" s="9" t="s">
        <v>19081</v>
      </c>
      <c r="G4157" s="4" t="s">
        <v>260</v>
      </c>
      <c r="H4157" s="4" t="s">
        <v>261</v>
      </c>
      <c r="I4157" s="4" t="s">
        <v>262</v>
      </c>
      <c r="J4157" s="4" t="s">
        <v>149</v>
      </c>
      <c r="K4157" s="10">
        <v>2011.0</v>
      </c>
      <c r="L4157" s="3"/>
      <c r="M4157" s="4" t="s">
        <v>263</v>
      </c>
      <c r="N4157" s="3"/>
      <c r="O4157" s="3"/>
      <c r="P4157" s="4" t="s">
        <v>8</v>
      </c>
      <c r="Q4157" s="4" t="s">
        <v>264</v>
      </c>
      <c r="R4157" s="3"/>
    </row>
    <row r="4158" ht="15.75" customHeight="1">
      <c r="A4158" s="4" t="s">
        <v>19082</v>
      </c>
      <c r="B4158" s="4" t="s">
        <v>19083</v>
      </c>
      <c r="C4158" s="3"/>
      <c r="D4158" s="3"/>
      <c r="E4158" s="4" t="s">
        <v>19084</v>
      </c>
      <c r="F4158" s="9" t="s">
        <v>19085</v>
      </c>
      <c r="G4158" s="4" t="s">
        <v>41</v>
      </c>
      <c r="H4158" s="4" t="s">
        <v>261</v>
      </c>
      <c r="I4158" s="4" t="s">
        <v>19086</v>
      </c>
      <c r="J4158" s="4" t="s">
        <v>295</v>
      </c>
      <c r="K4158" s="10">
        <v>1993.0</v>
      </c>
      <c r="L4158" s="3"/>
      <c r="M4158" s="4" t="s">
        <v>263</v>
      </c>
      <c r="N4158" s="3"/>
      <c r="O4158" s="3"/>
      <c r="P4158" s="4" t="s">
        <v>8</v>
      </c>
      <c r="Q4158" s="18" t="s">
        <v>1952</v>
      </c>
      <c r="R4158" s="3"/>
    </row>
    <row r="4159" ht="15.75" customHeight="1">
      <c r="A4159" s="6" t="s">
        <v>19087</v>
      </c>
      <c r="B4159" s="6" t="s">
        <v>19088</v>
      </c>
      <c r="C4159" s="6"/>
      <c r="D4159" s="6"/>
      <c r="E4159" s="6" t="s">
        <v>19089</v>
      </c>
      <c r="F4159" s="7" t="s">
        <v>2279</v>
      </c>
      <c r="G4159" s="8" t="s">
        <v>108</v>
      </c>
      <c r="H4159" s="6" t="s">
        <v>27</v>
      </c>
      <c r="I4159" s="6" t="s">
        <v>19090</v>
      </c>
      <c r="J4159" s="6" t="s">
        <v>149</v>
      </c>
      <c r="K4159" s="8">
        <v>2019.0</v>
      </c>
      <c r="L4159" s="7" t="s">
        <v>30</v>
      </c>
      <c r="M4159" s="6"/>
      <c r="N4159" s="6"/>
      <c r="O4159" s="3"/>
      <c r="P4159" s="6"/>
      <c r="Q4159" s="3"/>
      <c r="R4159" s="3"/>
    </row>
    <row r="4160" ht="15.75" customHeight="1">
      <c r="A4160" s="4" t="s">
        <v>19091</v>
      </c>
      <c r="B4160" s="4" t="s">
        <v>19092</v>
      </c>
      <c r="C4160" s="4" t="s">
        <v>19093</v>
      </c>
      <c r="D4160" s="4" t="s">
        <v>19094</v>
      </c>
      <c r="E4160" s="4" t="s">
        <v>19095</v>
      </c>
      <c r="F4160" s="5" t="str">
        <f>HYPERLINK("http://dx.doi.org/10.1007/s11920-012-0300-0","http://dx.doi.org/10.1007/s11920-012-0300-0")</f>
        <v>http://dx.doi.org/10.1007/s11920-012-0300-0</v>
      </c>
      <c r="G4160" s="3"/>
      <c r="H4160" s="3"/>
      <c r="I4160" s="3"/>
      <c r="J4160" s="3"/>
      <c r="K4160" s="3"/>
      <c r="L4160" s="3"/>
      <c r="M4160" s="3"/>
      <c r="N4160" s="3"/>
      <c r="O4160" s="3"/>
      <c r="P4160" s="3"/>
      <c r="Q4160" s="3"/>
      <c r="R4160" s="3"/>
    </row>
    <row r="4161" ht="15.75" customHeight="1">
      <c r="A4161" s="6" t="s">
        <v>19096</v>
      </c>
      <c r="B4161" s="6" t="s">
        <v>19097</v>
      </c>
      <c r="C4161" s="6"/>
      <c r="D4161" s="6"/>
      <c r="E4161" s="6" t="s">
        <v>19098</v>
      </c>
      <c r="F4161" s="7" t="s">
        <v>19099</v>
      </c>
      <c r="G4161" s="8" t="s">
        <v>41</v>
      </c>
      <c r="H4161" s="6" t="s">
        <v>27</v>
      </c>
      <c r="I4161" s="6" t="s">
        <v>19100</v>
      </c>
      <c r="J4161" s="6" t="s">
        <v>545</v>
      </c>
      <c r="K4161" s="8">
        <v>2007.0</v>
      </c>
      <c r="L4161" s="7" t="s">
        <v>30</v>
      </c>
      <c r="M4161" s="6"/>
      <c r="N4161" s="3"/>
      <c r="O4161" s="3"/>
      <c r="P4161" s="3"/>
      <c r="Q4161" s="3"/>
      <c r="R4161" s="6"/>
    </row>
    <row r="4162" ht="15.75" customHeight="1">
      <c r="A4162" s="4" t="s">
        <v>19101</v>
      </c>
      <c r="B4162" s="4" t="s">
        <v>19102</v>
      </c>
      <c r="C4162" s="3" t="s">
        <v>425</v>
      </c>
      <c r="D4162" s="4" t="s">
        <v>19103</v>
      </c>
      <c r="E4162" s="4" t="s">
        <v>19104</v>
      </c>
      <c r="F4162" s="3" t="s">
        <v>425</v>
      </c>
      <c r="G4162" s="3"/>
      <c r="H4162" s="3"/>
      <c r="I4162" s="3"/>
      <c r="J4162" s="3"/>
      <c r="K4162" s="3"/>
      <c r="L4162" s="3"/>
      <c r="M4162" s="3"/>
      <c r="N4162" s="3"/>
      <c r="O4162" s="3"/>
      <c r="P4162" s="3"/>
      <c r="Q4162" s="3"/>
      <c r="R4162" s="3"/>
    </row>
    <row r="4163" ht="15.75" customHeight="1">
      <c r="A4163" s="6" t="s">
        <v>19105</v>
      </c>
      <c r="B4163" s="6" t="s">
        <v>19106</v>
      </c>
      <c r="C4163" s="6"/>
      <c r="D4163" s="6"/>
      <c r="E4163" s="3"/>
      <c r="F4163" s="3"/>
      <c r="G4163" s="8" t="s">
        <v>108</v>
      </c>
      <c r="H4163" s="6" t="s">
        <v>27</v>
      </c>
      <c r="I4163" s="6" t="s">
        <v>19107</v>
      </c>
      <c r="J4163" s="6" t="s">
        <v>7041</v>
      </c>
      <c r="K4163" s="8">
        <v>2010.0</v>
      </c>
      <c r="L4163" s="7" t="s">
        <v>30</v>
      </c>
      <c r="M4163" s="3"/>
      <c r="N4163" s="3"/>
      <c r="O4163" s="3"/>
      <c r="P4163" s="3"/>
      <c r="Q4163" s="3"/>
      <c r="R4163" s="3"/>
    </row>
    <row r="4164" ht="15.75" customHeight="1">
      <c r="A4164" s="6" t="s">
        <v>19108</v>
      </c>
      <c r="B4164" s="6" t="s">
        <v>19109</v>
      </c>
      <c r="C4164" s="6"/>
      <c r="D4164" s="6"/>
      <c r="E4164" s="6" t="s">
        <v>19110</v>
      </c>
      <c r="F4164" s="3"/>
      <c r="G4164" s="8" t="s">
        <v>108</v>
      </c>
      <c r="H4164" s="6" t="s">
        <v>27</v>
      </c>
      <c r="I4164" s="6" t="s">
        <v>19111</v>
      </c>
      <c r="J4164" s="6" t="s">
        <v>4485</v>
      </c>
      <c r="K4164" s="8">
        <v>2005.0</v>
      </c>
      <c r="L4164" s="7" t="s">
        <v>30</v>
      </c>
      <c r="M4164" s="6"/>
      <c r="N4164" s="3"/>
      <c r="O4164" s="3"/>
      <c r="P4164" s="3"/>
      <c r="Q4164" s="3"/>
      <c r="R4164" s="3"/>
    </row>
    <row r="4165" ht="15.75" customHeight="1">
      <c r="A4165" s="6" t="s">
        <v>19112</v>
      </c>
      <c r="B4165" s="6" t="s">
        <v>19113</v>
      </c>
      <c r="C4165" s="6"/>
      <c r="D4165" s="6"/>
      <c r="E4165" s="6" t="s">
        <v>19114</v>
      </c>
      <c r="F4165" s="7" t="s">
        <v>19115</v>
      </c>
      <c r="G4165" s="8" t="s">
        <v>48</v>
      </c>
      <c r="H4165" s="6" t="s">
        <v>27</v>
      </c>
      <c r="I4165" s="6" t="s">
        <v>19116</v>
      </c>
      <c r="J4165" s="6" t="s">
        <v>29</v>
      </c>
      <c r="K4165" s="8">
        <v>2023.0</v>
      </c>
      <c r="L4165" s="7" t="s">
        <v>30</v>
      </c>
      <c r="M4165" s="6"/>
      <c r="N4165" s="6"/>
      <c r="O4165" s="6"/>
      <c r="P4165" s="6"/>
      <c r="Q4165" s="6"/>
      <c r="R4165" s="6"/>
    </row>
    <row r="4166" ht="15.75" customHeight="1">
      <c r="A4166" s="6" t="s">
        <v>19117</v>
      </c>
      <c r="B4166" s="6" t="s">
        <v>19118</v>
      </c>
      <c r="C4166" s="6"/>
      <c r="D4166" s="6"/>
      <c r="E4166" s="6" t="s">
        <v>19119</v>
      </c>
      <c r="F4166" s="7" t="s">
        <v>19120</v>
      </c>
      <c r="G4166" s="8" t="s">
        <v>108</v>
      </c>
      <c r="H4166" s="6" t="s">
        <v>27</v>
      </c>
      <c r="I4166" s="6" t="s">
        <v>19121</v>
      </c>
      <c r="J4166" s="6"/>
      <c r="K4166" s="8">
        <v>2007.0</v>
      </c>
      <c r="L4166" s="7" t="s">
        <v>30</v>
      </c>
      <c r="M4166" s="3"/>
      <c r="N4166" s="3"/>
      <c r="O4166" s="3"/>
      <c r="P4166" s="3"/>
      <c r="Q4166" s="3"/>
      <c r="R4166" s="3"/>
    </row>
    <row r="4167" ht="15.75" customHeight="1">
      <c r="A4167" s="6" t="s">
        <v>19122</v>
      </c>
      <c r="B4167" s="6" t="s">
        <v>19123</v>
      </c>
      <c r="C4167" s="6"/>
      <c r="D4167" s="6"/>
      <c r="E4167" s="6" t="s">
        <v>19124</v>
      </c>
      <c r="F4167" s="7" t="s">
        <v>19125</v>
      </c>
      <c r="G4167" s="8" t="s">
        <v>108</v>
      </c>
      <c r="H4167" s="6" t="s">
        <v>27</v>
      </c>
      <c r="I4167" s="6" t="s">
        <v>19126</v>
      </c>
      <c r="J4167" s="6" t="s">
        <v>341</v>
      </c>
      <c r="K4167" s="8">
        <v>2016.0</v>
      </c>
      <c r="L4167" s="7" t="s">
        <v>30</v>
      </c>
      <c r="M4167" s="3"/>
      <c r="N4167" s="6"/>
      <c r="O4167" s="6"/>
      <c r="P4167" s="6"/>
      <c r="Q4167" s="6"/>
      <c r="R4167" s="6"/>
    </row>
    <row r="4168" ht="15.75" customHeight="1">
      <c r="A4168" s="6" t="s">
        <v>19127</v>
      </c>
      <c r="B4168" s="6" t="s">
        <v>19128</v>
      </c>
      <c r="C4168" s="6"/>
      <c r="D4168" s="6"/>
      <c r="E4168" s="6" t="s">
        <v>19129</v>
      </c>
      <c r="F4168" s="7" t="s">
        <v>17018</v>
      </c>
      <c r="G4168" s="8" t="s">
        <v>108</v>
      </c>
      <c r="H4168" s="6" t="s">
        <v>27</v>
      </c>
      <c r="I4168" s="6" t="s">
        <v>19130</v>
      </c>
      <c r="J4168" s="6" t="s">
        <v>149</v>
      </c>
      <c r="K4168" s="8">
        <v>2018.0</v>
      </c>
      <c r="L4168" s="7" t="s">
        <v>30</v>
      </c>
      <c r="M4168" s="3"/>
      <c r="N4168" s="3"/>
      <c r="O4168" s="3"/>
      <c r="P4168" s="3"/>
      <c r="Q4168" s="3"/>
      <c r="R4168" s="3"/>
    </row>
    <row r="4169" ht="15.75" customHeight="1">
      <c r="A4169" s="4" t="s">
        <v>19131</v>
      </c>
      <c r="B4169" s="4" t="s">
        <v>19132</v>
      </c>
      <c r="C4169" s="3"/>
      <c r="D4169" s="3"/>
      <c r="E4169" s="4" t="s">
        <v>33</v>
      </c>
      <c r="F4169" s="9" t="str">
        <f>"https://doi.org/"&amp;M4169</f>
        <v>https://doi.org/10.1016/0899-3289(95)90303-8</v>
      </c>
      <c r="G4169" s="10" t="s">
        <v>83</v>
      </c>
      <c r="H4169" s="10" t="s">
        <v>35</v>
      </c>
      <c r="I4169" s="4" t="s">
        <v>19133</v>
      </c>
      <c r="J4169" s="10" t="s">
        <v>33</v>
      </c>
      <c r="K4169" s="10">
        <v>1995.0</v>
      </c>
      <c r="L4169" s="3"/>
      <c r="M4169" s="4" t="s">
        <v>19134</v>
      </c>
      <c r="N4169" s="3"/>
      <c r="O4169" s="3"/>
      <c r="P4169" s="3"/>
      <c r="Q4169" s="3"/>
      <c r="R4169" s="3"/>
    </row>
    <row r="4170" ht="15.75" customHeight="1">
      <c r="A4170" s="6" t="s">
        <v>19135</v>
      </c>
      <c r="B4170" s="6" t="s">
        <v>19136</v>
      </c>
      <c r="C4170" s="6"/>
      <c r="D4170" s="6"/>
      <c r="E4170" s="6" t="s">
        <v>19137</v>
      </c>
      <c r="F4170" s="7" t="s">
        <v>19138</v>
      </c>
      <c r="G4170" s="8" t="s">
        <v>108</v>
      </c>
      <c r="H4170" s="6" t="s">
        <v>27</v>
      </c>
      <c r="I4170" s="6" t="s">
        <v>19139</v>
      </c>
      <c r="J4170" s="3"/>
      <c r="K4170" s="8">
        <v>2022.0</v>
      </c>
      <c r="L4170" s="13" t="s">
        <v>30</v>
      </c>
      <c r="M4170" s="6"/>
      <c r="N4170" s="6"/>
      <c r="O4170" s="6"/>
      <c r="P4170" s="3"/>
      <c r="Q4170" s="6"/>
      <c r="R4170" s="3"/>
    </row>
    <row r="4171" ht="15.75" customHeight="1">
      <c r="A4171" s="6" t="s">
        <v>19140</v>
      </c>
      <c r="B4171" s="6" t="s">
        <v>19141</v>
      </c>
      <c r="C4171" s="6"/>
      <c r="D4171" s="6"/>
      <c r="E4171" s="6" t="s">
        <v>19142</v>
      </c>
      <c r="F4171" s="7" t="s">
        <v>19143</v>
      </c>
      <c r="G4171" s="8" t="s">
        <v>48</v>
      </c>
      <c r="H4171" s="6" t="s">
        <v>27</v>
      </c>
      <c r="I4171" s="6" t="s">
        <v>19144</v>
      </c>
      <c r="J4171" s="6" t="s">
        <v>149</v>
      </c>
      <c r="K4171" s="8">
        <v>2023.0</v>
      </c>
      <c r="L4171" s="7" t="s">
        <v>30</v>
      </c>
      <c r="M4171" s="6"/>
      <c r="N4171" s="6"/>
      <c r="O4171" s="6"/>
      <c r="P4171" s="6"/>
      <c r="Q4171" s="6"/>
      <c r="R4171" s="3"/>
    </row>
    <row r="4172" ht="15.75" customHeight="1">
      <c r="A4172" s="4" t="s">
        <v>19145</v>
      </c>
      <c r="B4172" s="4" t="s">
        <v>19146</v>
      </c>
      <c r="C4172" s="3"/>
      <c r="D4172" s="3"/>
      <c r="E4172" s="4" t="s">
        <v>33</v>
      </c>
      <c r="F4172" s="9" t="str">
        <f>"https://doi.org/"&amp;M4172</f>
        <v>https://doi.org/10.5694/mja15.00183</v>
      </c>
      <c r="G4172" s="10" t="s">
        <v>34</v>
      </c>
      <c r="H4172" s="10" t="s">
        <v>35</v>
      </c>
      <c r="I4172" s="4" t="s">
        <v>19147</v>
      </c>
      <c r="J4172" s="4" t="s">
        <v>33</v>
      </c>
      <c r="K4172" s="10">
        <v>2015.0</v>
      </c>
      <c r="L4172" s="3"/>
      <c r="M4172" s="4" t="s">
        <v>19148</v>
      </c>
      <c r="N4172" s="3"/>
      <c r="O4172" s="3"/>
      <c r="P4172" s="3"/>
      <c r="Q4172" s="3"/>
      <c r="R4172" s="3"/>
    </row>
    <row r="4173" ht="15.75" customHeight="1">
      <c r="A4173" s="6" t="s">
        <v>8567</v>
      </c>
      <c r="B4173" s="6" t="s">
        <v>19149</v>
      </c>
      <c r="C4173" s="6"/>
      <c r="D4173" s="6"/>
      <c r="E4173" s="6" t="s">
        <v>19150</v>
      </c>
      <c r="F4173" s="7" t="s">
        <v>19151</v>
      </c>
      <c r="G4173" s="8" t="s">
        <v>108</v>
      </c>
      <c r="H4173" s="6" t="s">
        <v>27</v>
      </c>
      <c r="I4173" s="6" t="s">
        <v>19152</v>
      </c>
      <c r="J4173" s="6" t="s">
        <v>3061</v>
      </c>
      <c r="K4173" s="8">
        <v>2015.0</v>
      </c>
      <c r="L4173" s="7" t="s">
        <v>30</v>
      </c>
      <c r="M4173" s="6"/>
      <c r="N4173" s="6"/>
      <c r="O4173" s="3"/>
      <c r="P4173" s="6"/>
      <c r="Q4173" s="6"/>
      <c r="R4173" s="3"/>
    </row>
    <row r="4174" ht="15.75" customHeight="1">
      <c r="A4174" s="6" t="s">
        <v>19153</v>
      </c>
      <c r="B4174" s="6" t="s">
        <v>19154</v>
      </c>
      <c r="C4174" s="6"/>
      <c r="D4174" s="6"/>
      <c r="E4174" s="6" t="s">
        <v>19155</v>
      </c>
      <c r="F4174" s="7" t="s">
        <v>19156</v>
      </c>
      <c r="G4174" s="8" t="s">
        <v>108</v>
      </c>
      <c r="H4174" s="6" t="s">
        <v>27</v>
      </c>
      <c r="I4174" s="6" t="s">
        <v>19157</v>
      </c>
      <c r="J4174" s="3"/>
      <c r="K4174" s="8">
        <v>2022.0</v>
      </c>
      <c r="L4174" s="13" t="s">
        <v>30</v>
      </c>
      <c r="M4174" s="3"/>
      <c r="N4174" s="6"/>
      <c r="O4174" s="6"/>
      <c r="P4174" s="3"/>
      <c r="Q4174" s="6"/>
      <c r="R4174" s="3"/>
    </row>
    <row r="4175" ht="15.75" customHeight="1">
      <c r="A4175" s="6" t="s">
        <v>19158</v>
      </c>
      <c r="B4175" s="6" t="s">
        <v>19159</v>
      </c>
      <c r="C4175" s="6"/>
      <c r="D4175" s="6"/>
      <c r="E4175" s="6" t="s">
        <v>19160</v>
      </c>
      <c r="F4175" s="7" t="s">
        <v>19161</v>
      </c>
      <c r="G4175" s="8" t="s">
        <v>108</v>
      </c>
      <c r="H4175" s="6" t="s">
        <v>27</v>
      </c>
      <c r="I4175" s="6" t="s">
        <v>19162</v>
      </c>
      <c r="J4175" s="6" t="s">
        <v>545</v>
      </c>
      <c r="K4175" s="8">
        <v>2021.0</v>
      </c>
      <c r="L4175" s="21" t="s">
        <v>30</v>
      </c>
      <c r="M4175" s="6"/>
      <c r="N4175" s="6"/>
      <c r="O4175" s="6"/>
      <c r="P4175" s="6"/>
      <c r="Q4175" s="3"/>
      <c r="R4175" s="6"/>
    </row>
    <row r="4176" ht="15.75" customHeight="1">
      <c r="A4176" s="6" t="s">
        <v>19163</v>
      </c>
      <c r="B4176" s="6" t="s">
        <v>19164</v>
      </c>
      <c r="C4176" s="6"/>
      <c r="D4176" s="6"/>
      <c r="E4176" s="6" t="s">
        <v>19165</v>
      </c>
      <c r="F4176" s="7" t="s">
        <v>16604</v>
      </c>
      <c r="G4176" s="8" t="s">
        <v>108</v>
      </c>
      <c r="H4176" s="6" t="s">
        <v>27</v>
      </c>
      <c r="I4176" s="6" t="s">
        <v>19166</v>
      </c>
      <c r="J4176" s="6" t="s">
        <v>149</v>
      </c>
      <c r="K4176" s="8">
        <v>2020.0</v>
      </c>
      <c r="L4176" s="7" t="s">
        <v>30</v>
      </c>
      <c r="M4176" s="6"/>
      <c r="N4176" s="6"/>
      <c r="O4176" s="6"/>
      <c r="P4176" s="3"/>
      <c r="Q4176" s="3"/>
      <c r="R4176" s="3"/>
    </row>
    <row r="4177" ht="15.75" customHeight="1">
      <c r="A4177" s="4" t="s">
        <v>19167</v>
      </c>
      <c r="B4177" s="4" t="s">
        <v>19168</v>
      </c>
      <c r="C4177" s="3"/>
      <c r="D4177" s="3"/>
      <c r="E4177" s="4" t="s">
        <v>19169</v>
      </c>
      <c r="F4177" s="9" t="s">
        <v>19170</v>
      </c>
      <c r="G4177" s="4" t="s">
        <v>260</v>
      </c>
      <c r="H4177" s="4" t="s">
        <v>261</v>
      </c>
      <c r="I4177" s="4" t="s">
        <v>370</v>
      </c>
      <c r="J4177" s="4" t="s">
        <v>341</v>
      </c>
      <c r="K4177" s="10">
        <v>2020.0</v>
      </c>
      <c r="L4177" s="3"/>
      <c r="M4177" s="4" t="s">
        <v>263</v>
      </c>
      <c r="N4177" s="3"/>
      <c r="O4177" s="3"/>
      <c r="P4177" s="4" t="s">
        <v>8</v>
      </c>
      <c r="Q4177" s="4" t="s">
        <v>371</v>
      </c>
      <c r="R4177" s="3"/>
    </row>
    <row r="4178" ht="15.75" customHeight="1">
      <c r="A4178" s="4" t="s">
        <v>19171</v>
      </c>
      <c r="B4178" s="4" t="s">
        <v>19172</v>
      </c>
      <c r="C4178" s="3"/>
      <c r="D4178" s="3"/>
      <c r="E4178" s="4" t="s">
        <v>19173</v>
      </c>
      <c r="F4178" s="9" t="s">
        <v>19174</v>
      </c>
      <c r="G4178" s="4" t="s">
        <v>41</v>
      </c>
      <c r="H4178" s="4" t="s">
        <v>261</v>
      </c>
      <c r="I4178" s="4" t="s">
        <v>4228</v>
      </c>
      <c r="J4178" s="4" t="s">
        <v>341</v>
      </c>
      <c r="K4178" s="10">
        <v>2022.0</v>
      </c>
      <c r="L4178" s="3"/>
      <c r="M4178" s="4" t="s">
        <v>263</v>
      </c>
      <c r="N4178" s="3"/>
      <c r="O4178" s="3"/>
      <c r="P4178" s="4" t="s">
        <v>8</v>
      </c>
      <c r="Q4178" s="18" t="s">
        <v>611</v>
      </c>
      <c r="R4178" s="3"/>
    </row>
    <row r="4179" ht="15.75" customHeight="1">
      <c r="A4179" s="6" t="s">
        <v>19175</v>
      </c>
      <c r="B4179" s="6" t="s">
        <v>19176</v>
      </c>
      <c r="C4179" s="6"/>
      <c r="D4179" s="6"/>
      <c r="E4179" s="3"/>
      <c r="F4179" s="7" t="s">
        <v>19177</v>
      </c>
      <c r="G4179" s="8" t="s">
        <v>108</v>
      </c>
      <c r="H4179" s="6" t="s">
        <v>27</v>
      </c>
      <c r="I4179" s="6" t="s">
        <v>19178</v>
      </c>
      <c r="J4179" s="6" t="s">
        <v>29</v>
      </c>
      <c r="K4179" s="8">
        <v>2021.0</v>
      </c>
      <c r="L4179" s="21" t="s">
        <v>30</v>
      </c>
      <c r="M4179" s="6"/>
      <c r="N4179" s="6"/>
      <c r="O4179" s="6"/>
      <c r="P4179" s="6"/>
      <c r="Q4179" s="6"/>
      <c r="R4179" s="6"/>
    </row>
    <row r="4180" ht="15.75" customHeight="1">
      <c r="A4180" s="4" t="s">
        <v>19179</v>
      </c>
      <c r="B4180" s="4" t="s">
        <v>19180</v>
      </c>
      <c r="C4180" s="3"/>
      <c r="D4180" s="3"/>
      <c r="E4180" s="4" t="s">
        <v>19181</v>
      </c>
      <c r="F4180" s="9" t="s">
        <v>19182</v>
      </c>
      <c r="G4180" s="4" t="s">
        <v>41</v>
      </c>
      <c r="H4180" s="4" t="s">
        <v>261</v>
      </c>
      <c r="I4180" s="4" t="s">
        <v>262</v>
      </c>
      <c r="J4180" s="4" t="s">
        <v>149</v>
      </c>
      <c r="K4180" s="10">
        <v>2021.0</v>
      </c>
      <c r="L4180" s="3"/>
      <c r="M4180" s="4" t="s">
        <v>263</v>
      </c>
      <c r="N4180" s="3"/>
      <c r="O4180" s="3"/>
      <c r="P4180" s="4" t="s">
        <v>8</v>
      </c>
      <c r="Q4180" s="18" t="s">
        <v>264</v>
      </c>
      <c r="R4180" s="3"/>
    </row>
    <row r="4181" ht="15.75" customHeight="1">
      <c r="A4181" s="6" t="s">
        <v>19183</v>
      </c>
      <c r="B4181" s="6" t="s">
        <v>19184</v>
      </c>
      <c r="C4181" s="6"/>
      <c r="D4181" s="6"/>
      <c r="E4181" s="6" t="s">
        <v>19185</v>
      </c>
      <c r="F4181" s="7" t="s">
        <v>19186</v>
      </c>
      <c r="G4181" s="8" t="s">
        <v>108</v>
      </c>
      <c r="H4181" s="6" t="s">
        <v>27</v>
      </c>
      <c r="I4181" s="6" t="s">
        <v>19187</v>
      </c>
      <c r="J4181" s="6" t="s">
        <v>29</v>
      </c>
      <c r="K4181" s="8">
        <v>2010.0</v>
      </c>
      <c r="L4181" s="7" t="s">
        <v>30</v>
      </c>
      <c r="M4181" s="6"/>
      <c r="N4181" s="6"/>
      <c r="O4181" s="3"/>
      <c r="P4181" s="3"/>
      <c r="Q4181" s="3"/>
      <c r="R4181" s="3"/>
    </row>
    <row r="4182" ht="15.75" customHeight="1">
      <c r="A4182" s="6" t="s">
        <v>19188</v>
      </c>
      <c r="B4182" s="6" t="s">
        <v>19189</v>
      </c>
      <c r="C4182" s="6"/>
      <c r="D4182" s="6"/>
      <c r="E4182" s="6" t="s">
        <v>19190</v>
      </c>
      <c r="F4182" s="7" t="s">
        <v>19191</v>
      </c>
      <c r="G4182" s="8" t="s">
        <v>108</v>
      </c>
      <c r="H4182" s="6" t="s">
        <v>27</v>
      </c>
      <c r="I4182" s="6" t="s">
        <v>19192</v>
      </c>
      <c r="J4182" s="6" t="s">
        <v>29</v>
      </c>
      <c r="K4182" s="8">
        <v>2016.0</v>
      </c>
      <c r="L4182" s="7" t="s">
        <v>30</v>
      </c>
      <c r="M4182" s="6"/>
      <c r="N4182" s="6"/>
      <c r="O4182" s="6"/>
      <c r="P4182" s="3"/>
      <c r="Q4182" s="3"/>
      <c r="R4182" s="6"/>
    </row>
    <row r="4183" ht="15.75" customHeight="1">
      <c r="A4183" s="6" t="s">
        <v>19193</v>
      </c>
      <c r="B4183" s="6" t="s">
        <v>19194</v>
      </c>
      <c r="C4183" s="6"/>
      <c r="D4183" s="6"/>
      <c r="E4183" s="6" t="s">
        <v>19195</v>
      </c>
      <c r="F4183" s="7" t="s">
        <v>19196</v>
      </c>
      <c r="G4183" s="8" t="s">
        <v>108</v>
      </c>
      <c r="H4183" s="6" t="s">
        <v>27</v>
      </c>
      <c r="I4183" s="6" t="s">
        <v>19197</v>
      </c>
      <c r="J4183" s="6" t="s">
        <v>149</v>
      </c>
      <c r="K4183" s="8">
        <v>2019.0</v>
      </c>
      <c r="L4183" s="7" t="s">
        <v>30</v>
      </c>
      <c r="M4183" s="6"/>
      <c r="N4183" s="6"/>
      <c r="O4183" s="6"/>
      <c r="P4183" s="6"/>
      <c r="Q4183" s="6"/>
      <c r="R4183" s="6"/>
    </row>
    <row r="4184" ht="15.75" customHeight="1">
      <c r="A4184" s="6" t="s">
        <v>19198</v>
      </c>
      <c r="B4184" s="6" t="s">
        <v>19199</v>
      </c>
      <c r="C4184" s="6"/>
      <c r="D4184" s="6"/>
      <c r="E4184" s="6" t="s">
        <v>19200</v>
      </c>
      <c r="F4184" s="7" t="s">
        <v>19201</v>
      </c>
      <c r="G4184" s="8" t="s">
        <v>41</v>
      </c>
      <c r="H4184" s="6" t="s">
        <v>27</v>
      </c>
      <c r="I4184" s="6" t="s">
        <v>19202</v>
      </c>
      <c r="J4184" s="6" t="s">
        <v>29</v>
      </c>
      <c r="K4184" s="8">
        <v>2014.0</v>
      </c>
      <c r="L4184" s="7" t="s">
        <v>30</v>
      </c>
      <c r="M4184" s="6"/>
      <c r="N4184" s="3"/>
      <c r="O4184" s="3"/>
      <c r="P4184" s="3"/>
      <c r="Q4184" s="3"/>
      <c r="R4184" s="6"/>
    </row>
    <row r="4185" ht="15.75" customHeight="1">
      <c r="A4185" s="6" t="s">
        <v>19203</v>
      </c>
      <c r="B4185" s="6" t="s">
        <v>19204</v>
      </c>
      <c r="C4185" s="6"/>
      <c r="D4185" s="6"/>
      <c r="E4185" s="6" t="s">
        <v>19205</v>
      </c>
      <c r="F4185" s="7" t="s">
        <v>19206</v>
      </c>
      <c r="G4185" s="8" t="s">
        <v>108</v>
      </c>
      <c r="H4185" s="6" t="s">
        <v>27</v>
      </c>
      <c r="I4185" s="6" t="s">
        <v>19207</v>
      </c>
      <c r="J4185" s="6" t="s">
        <v>149</v>
      </c>
      <c r="K4185" s="8">
        <v>2023.0</v>
      </c>
      <c r="L4185" s="7" t="s">
        <v>30</v>
      </c>
      <c r="M4185" s="6"/>
      <c r="N4185" s="6"/>
      <c r="O4185" s="6"/>
      <c r="P4185" s="3"/>
      <c r="Q4185" s="3"/>
      <c r="R4185" s="6"/>
    </row>
    <row r="4186" ht="15.75" customHeight="1">
      <c r="A4186" s="4" t="s">
        <v>19208</v>
      </c>
      <c r="B4186" s="31" t="s">
        <v>19209</v>
      </c>
      <c r="C4186" s="3"/>
      <c r="D4186" s="3"/>
      <c r="E4186" s="4" t="s">
        <v>19210</v>
      </c>
      <c r="F4186" s="9" t="s">
        <v>19211</v>
      </c>
      <c r="G4186" s="4" t="s">
        <v>26</v>
      </c>
      <c r="H4186" s="4" t="s">
        <v>261</v>
      </c>
      <c r="I4186" s="4" t="s">
        <v>610</v>
      </c>
      <c r="J4186" s="4" t="s">
        <v>295</v>
      </c>
      <c r="K4186" s="10">
        <v>2010.0</v>
      </c>
      <c r="L4186" s="3"/>
      <c r="M4186" s="4" t="s">
        <v>263</v>
      </c>
      <c r="N4186" s="3"/>
      <c r="O4186" s="3"/>
      <c r="P4186" s="4" t="s">
        <v>8</v>
      </c>
      <c r="Q4186" s="4" t="s">
        <v>1661</v>
      </c>
      <c r="R4186" s="3"/>
    </row>
    <row r="4187" ht="15.75" customHeight="1">
      <c r="A4187" s="4" t="s">
        <v>19212</v>
      </c>
      <c r="B4187" s="4" t="s">
        <v>19213</v>
      </c>
      <c r="C4187" s="3"/>
      <c r="D4187" s="3"/>
      <c r="E4187" s="4" t="s">
        <v>19214</v>
      </c>
      <c r="F4187" s="9" t="s">
        <v>19215</v>
      </c>
      <c r="G4187" s="4" t="s">
        <v>41</v>
      </c>
      <c r="H4187" s="4" t="s">
        <v>261</v>
      </c>
      <c r="I4187" s="4" t="s">
        <v>5410</v>
      </c>
      <c r="J4187" s="4" t="s">
        <v>488</v>
      </c>
      <c r="K4187" s="10">
        <v>2010.0</v>
      </c>
      <c r="L4187" s="3"/>
      <c r="M4187" s="4" t="s">
        <v>263</v>
      </c>
      <c r="N4187" s="3"/>
      <c r="O4187" s="3"/>
      <c r="P4187" s="4" t="s">
        <v>8</v>
      </c>
      <c r="Q4187" s="18" t="s">
        <v>489</v>
      </c>
      <c r="R4187" s="3"/>
    </row>
    <row r="4188" ht="15.75" customHeight="1">
      <c r="A4188" s="6" t="s">
        <v>19216</v>
      </c>
      <c r="B4188" s="6" t="s">
        <v>19217</v>
      </c>
      <c r="C4188" s="6"/>
      <c r="D4188" s="6"/>
      <c r="E4188" s="6" t="s">
        <v>19218</v>
      </c>
      <c r="F4188" s="7" t="s">
        <v>19219</v>
      </c>
      <c r="G4188" s="8" t="s">
        <v>41</v>
      </c>
      <c r="H4188" s="6" t="s">
        <v>27</v>
      </c>
      <c r="I4188" s="6" t="s">
        <v>19220</v>
      </c>
      <c r="J4188" s="3"/>
      <c r="K4188" s="8">
        <v>2009.0</v>
      </c>
      <c r="L4188" s="7" t="s">
        <v>30</v>
      </c>
      <c r="M4188" s="6"/>
      <c r="N4188" s="6"/>
      <c r="O4188" s="6"/>
      <c r="P4188" s="6"/>
      <c r="Q4188" s="6"/>
      <c r="R4188" s="6"/>
    </row>
    <row r="4189" ht="15.75" customHeight="1">
      <c r="A4189" s="6" t="s">
        <v>19221</v>
      </c>
      <c r="B4189" s="6" t="s">
        <v>19222</v>
      </c>
      <c r="C4189" s="6"/>
      <c r="D4189" s="6"/>
      <c r="E4189" s="6" t="s">
        <v>19223</v>
      </c>
      <c r="F4189" s="7" t="s">
        <v>19224</v>
      </c>
      <c r="G4189" s="8" t="s">
        <v>41</v>
      </c>
      <c r="H4189" s="6" t="s">
        <v>27</v>
      </c>
      <c r="I4189" s="6" t="s">
        <v>19225</v>
      </c>
      <c r="J4189" s="6" t="s">
        <v>29</v>
      </c>
      <c r="K4189" s="8">
        <v>2015.0</v>
      </c>
      <c r="L4189" s="7" t="s">
        <v>30</v>
      </c>
      <c r="M4189" s="3"/>
      <c r="N4189" s="3"/>
      <c r="O4189" s="3"/>
      <c r="P4189" s="3"/>
      <c r="Q4189" s="3"/>
      <c r="R4189" s="3"/>
    </row>
    <row r="4190" ht="15.75" customHeight="1">
      <c r="A4190" s="6" t="s">
        <v>19226</v>
      </c>
      <c r="B4190" s="6" t="s">
        <v>19227</v>
      </c>
      <c r="C4190" s="6"/>
      <c r="D4190" s="6"/>
      <c r="E4190" s="6" t="s">
        <v>19228</v>
      </c>
      <c r="F4190" s="3"/>
      <c r="G4190" s="8" t="s">
        <v>41</v>
      </c>
      <c r="H4190" s="6" t="s">
        <v>27</v>
      </c>
      <c r="I4190" s="6" t="s">
        <v>19229</v>
      </c>
      <c r="J4190" s="6" t="s">
        <v>377</v>
      </c>
      <c r="K4190" s="8">
        <v>2014.0</v>
      </c>
      <c r="L4190" s="7" t="s">
        <v>30</v>
      </c>
      <c r="M4190" s="6"/>
      <c r="N4190" s="3"/>
      <c r="O4190" s="3"/>
      <c r="P4190" s="3"/>
      <c r="Q4190" s="3"/>
      <c r="R4190" s="6"/>
    </row>
    <row r="4191" ht="15.75" customHeight="1">
      <c r="A4191" s="6" t="s">
        <v>19230</v>
      </c>
      <c r="B4191" s="6" t="s">
        <v>19231</v>
      </c>
      <c r="C4191" s="6"/>
      <c r="D4191" s="6"/>
      <c r="E4191" s="6" t="s">
        <v>19232</v>
      </c>
      <c r="F4191" s="7" t="s">
        <v>19233</v>
      </c>
      <c r="G4191" s="8" t="s">
        <v>108</v>
      </c>
      <c r="H4191" s="6" t="s">
        <v>27</v>
      </c>
      <c r="I4191" s="6" t="s">
        <v>19234</v>
      </c>
      <c r="J4191" s="6" t="s">
        <v>29</v>
      </c>
      <c r="K4191" s="8">
        <v>2017.0</v>
      </c>
      <c r="L4191" s="7" t="s">
        <v>30</v>
      </c>
      <c r="M4191" s="3"/>
      <c r="N4191" s="3"/>
      <c r="O4191" s="3"/>
      <c r="P4191" s="6"/>
      <c r="Q4191" s="6"/>
      <c r="R4191" s="6"/>
    </row>
    <row r="4192" ht="15.75" customHeight="1">
      <c r="A4192" s="6" t="s">
        <v>19235</v>
      </c>
      <c r="B4192" s="6" t="s">
        <v>19236</v>
      </c>
      <c r="C4192" s="6"/>
      <c r="D4192" s="6"/>
      <c r="E4192" s="6" t="s">
        <v>19237</v>
      </c>
      <c r="F4192" s="7" t="s">
        <v>19238</v>
      </c>
      <c r="G4192" s="8" t="s">
        <v>108</v>
      </c>
      <c r="H4192" s="6" t="s">
        <v>27</v>
      </c>
      <c r="I4192" s="6" t="s">
        <v>19239</v>
      </c>
      <c r="J4192" s="6" t="s">
        <v>341</v>
      </c>
      <c r="K4192" s="8">
        <v>2023.0</v>
      </c>
      <c r="L4192" s="7" t="s">
        <v>30</v>
      </c>
      <c r="M4192" s="6"/>
      <c r="N4192" s="6"/>
      <c r="O4192" s="6"/>
      <c r="P4192" s="3"/>
      <c r="Q4192" s="6"/>
      <c r="R4192" s="6"/>
    </row>
    <row r="4193" ht="15.75" customHeight="1">
      <c r="A4193" s="6" t="s">
        <v>19240</v>
      </c>
      <c r="B4193" s="6" t="s">
        <v>19241</v>
      </c>
      <c r="C4193" s="6"/>
      <c r="D4193" s="6"/>
      <c r="E4193" s="6" t="s">
        <v>19242</v>
      </c>
      <c r="F4193" s="7" t="s">
        <v>19243</v>
      </c>
      <c r="G4193" s="8" t="s">
        <v>108</v>
      </c>
      <c r="H4193" s="6" t="s">
        <v>27</v>
      </c>
      <c r="I4193" s="6" t="s">
        <v>19244</v>
      </c>
      <c r="J4193" s="6" t="s">
        <v>377</v>
      </c>
      <c r="K4193" s="8">
        <v>2004.0</v>
      </c>
      <c r="L4193" s="7" t="s">
        <v>30</v>
      </c>
      <c r="M4193" s="6"/>
      <c r="N4193" s="3"/>
      <c r="O4193" s="3"/>
      <c r="P4193" s="3"/>
      <c r="Q4193" s="3"/>
      <c r="R4193" s="3"/>
    </row>
    <row r="4194" ht="15.75" customHeight="1">
      <c r="A4194" s="6" t="s">
        <v>19245</v>
      </c>
      <c r="B4194" s="6" t="s">
        <v>19246</v>
      </c>
      <c r="C4194" s="6"/>
      <c r="D4194" s="6"/>
      <c r="E4194" s="6" t="s">
        <v>19247</v>
      </c>
      <c r="F4194" s="7" t="s">
        <v>19248</v>
      </c>
      <c r="G4194" s="8" t="s">
        <v>108</v>
      </c>
      <c r="H4194" s="6" t="s">
        <v>27</v>
      </c>
      <c r="I4194" s="6" t="s">
        <v>19249</v>
      </c>
      <c r="J4194" s="6" t="s">
        <v>1461</v>
      </c>
      <c r="K4194" s="8">
        <v>2017.0</v>
      </c>
      <c r="L4194" s="7" t="s">
        <v>30</v>
      </c>
      <c r="M4194" s="3"/>
      <c r="N4194" s="3"/>
      <c r="O4194" s="6"/>
      <c r="P4194" s="6"/>
      <c r="Q4194" s="3"/>
      <c r="R4194" s="6"/>
    </row>
    <row r="4195" ht="15.75" customHeight="1">
      <c r="A4195" s="6" t="s">
        <v>19250</v>
      </c>
      <c r="B4195" s="6" t="s">
        <v>19251</v>
      </c>
      <c r="C4195" s="6"/>
      <c r="D4195" s="6"/>
      <c r="E4195" s="6" t="s">
        <v>19252</v>
      </c>
      <c r="F4195" s="7" t="s">
        <v>19253</v>
      </c>
      <c r="G4195" s="8" t="s">
        <v>108</v>
      </c>
      <c r="H4195" s="6" t="s">
        <v>27</v>
      </c>
      <c r="I4195" s="6" t="s">
        <v>19254</v>
      </c>
      <c r="J4195" s="3"/>
      <c r="K4195" s="8">
        <v>2014.0</v>
      </c>
      <c r="L4195" s="7" t="s">
        <v>30</v>
      </c>
      <c r="M4195" s="3"/>
      <c r="N4195" s="3"/>
      <c r="O4195" s="3"/>
      <c r="P4195" s="3"/>
      <c r="Q4195" s="3"/>
      <c r="R4195" s="3"/>
    </row>
    <row r="4196" ht="15.75" customHeight="1">
      <c r="A4196" s="6" t="s">
        <v>19255</v>
      </c>
      <c r="B4196" s="6" t="s">
        <v>19256</v>
      </c>
      <c r="C4196" s="6"/>
      <c r="D4196" s="6"/>
      <c r="E4196" s="6" t="s">
        <v>19257</v>
      </c>
      <c r="F4196" s="7" t="s">
        <v>19258</v>
      </c>
      <c r="G4196" s="8" t="s">
        <v>108</v>
      </c>
      <c r="H4196" s="6" t="s">
        <v>27</v>
      </c>
      <c r="I4196" s="6" t="s">
        <v>19259</v>
      </c>
      <c r="J4196" s="6" t="s">
        <v>3055</v>
      </c>
      <c r="K4196" s="8">
        <v>2021.0</v>
      </c>
      <c r="L4196" s="7" t="s">
        <v>30</v>
      </c>
      <c r="M4196" s="14"/>
      <c r="N4196" s="6"/>
      <c r="O4196" s="6"/>
      <c r="P4196" s="6"/>
      <c r="Q4196" s="3"/>
      <c r="R4196" s="3"/>
    </row>
    <row r="4197" ht="15.75" customHeight="1">
      <c r="A4197" s="4" t="s">
        <v>19260</v>
      </c>
      <c r="B4197" s="4" t="s">
        <v>19261</v>
      </c>
      <c r="C4197" s="3"/>
      <c r="D4197" s="3"/>
      <c r="E4197" s="4" t="s">
        <v>19262</v>
      </c>
      <c r="F4197" s="9" t="s">
        <v>19263</v>
      </c>
      <c r="G4197" s="4" t="s">
        <v>260</v>
      </c>
      <c r="H4197" s="4" t="s">
        <v>261</v>
      </c>
      <c r="I4197" s="4" t="s">
        <v>1324</v>
      </c>
      <c r="J4197" s="4" t="s">
        <v>149</v>
      </c>
      <c r="K4197" s="10">
        <v>2017.0</v>
      </c>
      <c r="L4197" s="3"/>
      <c r="M4197" s="4" t="s">
        <v>263</v>
      </c>
      <c r="N4197" s="3"/>
      <c r="O4197" s="3"/>
      <c r="P4197" s="4" t="s">
        <v>8</v>
      </c>
      <c r="Q4197" s="4" t="s">
        <v>264</v>
      </c>
      <c r="R4197" s="3"/>
    </row>
    <row r="4198" ht="15.75" customHeight="1">
      <c r="A4198" s="6" t="s">
        <v>17806</v>
      </c>
      <c r="B4198" s="6" t="s">
        <v>19264</v>
      </c>
      <c r="C4198" s="6"/>
      <c r="D4198" s="6"/>
      <c r="E4198" s="6" t="s">
        <v>19265</v>
      </c>
      <c r="F4198" s="7" t="s">
        <v>19266</v>
      </c>
      <c r="G4198" s="8" t="s">
        <v>108</v>
      </c>
      <c r="H4198" s="6" t="s">
        <v>27</v>
      </c>
      <c r="I4198" s="6" t="s">
        <v>19267</v>
      </c>
      <c r="J4198" s="6"/>
      <c r="K4198" s="8">
        <v>2012.0</v>
      </c>
      <c r="L4198" s="7" t="s">
        <v>30</v>
      </c>
      <c r="M4198" s="6"/>
      <c r="N4198" s="3"/>
      <c r="O4198" s="6"/>
      <c r="P4198" s="6"/>
      <c r="Q4198" s="3"/>
      <c r="R4198" s="6"/>
    </row>
    <row r="4199" ht="15.75" customHeight="1">
      <c r="A4199" s="6" t="s">
        <v>19268</v>
      </c>
      <c r="B4199" s="6" t="s">
        <v>19269</v>
      </c>
      <c r="C4199" s="6"/>
      <c r="D4199" s="6"/>
      <c r="E4199" s="6" t="s">
        <v>19270</v>
      </c>
      <c r="F4199" s="7" t="s">
        <v>19271</v>
      </c>
      <c r="G4199" s="8" t="s">
        <v>108</v>
      </c>
      <c r="H4199" s="6" t="s">
        <v>27</v>
      </c>
      <c r="I4199" s="6" t="s">
        <v>19272</v>
      </c>
      <c r="J4199" s="6" t="s">
        <v>29</v>
      </c>
      <c r="K4199" s="8">
        <v>2023.0</v>
      </c>
      <c r="L4199" s="7" t="s">
        <v>30</v>
      </c>
      <c r="M4199" s="6"/>
      <c r="N4199" s="3"/>
      <c r="O4199" s="6"/>
      <c r="P4199" s="3"/>
      <c r="Q4199" s="6"/>
      <c r="R4199" s="6"/>
    </row>
    <row r="4200" ht="15.75" customHeight="1">
      <c r="A4200" s="6" t="s">
        <v>19273</v>
      </c>
      <c r="B4200" s="6" t="s">
        <v>19274</v>
      </c>
      <c r="C4200" s="6"/>
      <c r="D4200" s="6"/>
      <c r="E4200" s="6" t="s">
        <v>19275</v>
      </c>
      <c r="F4200" s="7" t="s">
        <v>19276</v>
      </c>
      <c r="G4200" s="8" t="s">
        <v>108</v>
      </c>
      <c r="H4200" s="6" t="s">
        <v>27</v>
      </c>
      <c r="I4200" s="6" t="s">
        <v>19277</v>
      </c>
      <c r="J4200" s="6"/>
      <c r="K4200" s="8">
        <v>2018.0</v>
      </c>
      <c r="L4200" s="13" t="s">
        <v>30</v>
      </c>
      <c r="M4200" s="3"/>
      <c r="N4200" s="3"/>
      <c r="O4200" s="3"/>
      <c r="P4200" s="3"/>
      <c r="Q4200" s="3"/>
      <c r="R4200" s="3"/>
    </row>
    <row r="4201" ht="15.75" customHeight="1">
      <c r="A4201" s="4" t="s">
        <v>19278</v>
      </c>
      <c r="B4201" s="4" t="s">
        <v>19279</v>
      </c>
      <c r="C4201" s="4" t="s">
        <v>19280</v>
      </c>
      <c r="D4201" s="4" t="s">
        <v>19281</v>
      </c>
      <c r="E4201" s="4" t="s">
        <v>19282</v>
      </c>
      <c r="F4201" s="5" t="str">
        <f>HYPERLINK("http://dx.doi.org/10.1016/j.jad.2022.09.011","http://dx.doi.org/10.1016/j.jad.2022.09.011")</f>
        <v>http://dx.doi.org/10.1016/j.jad.2022.09.011</v>
      </c>
      <c r="G4201" s="3"/>
      <c r="H4201" s="3"/>
      <c r="I4201" s="3"/>
      <c r="J4201" s="3"/>
      <c r="K4201" s="3"/>
      <c r="L4201" s="3"/>
      <c r="M4201" s="3"/>
      <c r="N4201" s="3"/>
      <c r="O4201" s="3"/>
      <c r="P4201" s="3"/>
      <c r="Q4201" s="3"/>
      <c r="R4201" s="3"/>
    </row>
    <row r="4202" ht="15.75" customHeight="1">
      <c r="A4202" s="6" t="s">
        <v>19283</v>
      </c>
      <c r="B4202" s="6" t="s">
        <v>19284</v>
      </c>
      <c r="C4202" s="6"/>
      <c r="D4202" s="6"/>
      <c r="E4202" s="6" t="s">
        <v>19285</v>
      </c>
      <c r="F4202" s="3"/>
      <c r="G4202" s="8" t="s">
        <v>41</v>
      </c>
      <c r="H4202" s="6" t="s">
        <v>27</v>
      </c>
      <c r="I4202" s="6" t="s">
        <v>19286</v>
      </c>
      <c r="J4202" s="3"/>
      <c r="K4202" s="8">
        <v>2014.0</v>
      </c>
      <c r="L4202" s="7" t="s">
        <v>30</v>
      </c>
      <c r="M4202" s="6"/>
      <c r="N4202" s="6"/>
      <c r="O4202" s="6"/>
      <c r="P4202" s="6"/>
      <c r="Q4202" s="6"/>
      <c r="R4202" s="6"/>
    </row>
    <row r="4203" ht="15.75" customHeight="1">
      <c r="A4203" s="4" t="s">
        <v>19287</v>
      </c>
      <c r="B4203" s="4" t="s">
        <v>19288</v>
      </c>
      <c r="C4203" s="4" t="s">
        <v>19289</v>
      </c>
      <c r="D4203" s="4" t="s">
        <v>19290</v>
      </c>
      <c r="E4203" s="4" t="s">
        <v>19291</v>
      </c>
      <c r="F4203" s="5" t="str">
        <f>HYPERLINK("http://dx.doi.org/10.1016/j.pbb.2020.173010","http://dx.doi.org/10.1016/j.pbb.2020.173010")</f>
        <v>http://dx.doi.org/10.1016/j.pbb.2020.173010</v>
      </c>
      <c r="G4203" s="3"/>
      <c r="H4203" s="3"/>
      <c r="I4203" s="3"/>
      <c r="J4203" s="3"/>
      <c r="K4203" s="3"/>
      <c r="L4203" s="3"/>
      <c r="M4203" s="3"/>
      <c r="N4203" s="3"/>
      <c r="O4203" s="3"/>
      <c r="P4203" s="3"/>
      <c r="Q4203" s="3"/>
      <c r="R4203" s="3"/>
    </row>
    <row r="4204" ht="15.75" customHeight="1">
      <c r="A4204" s="6" t="s">
        <v>19292</v>
      </c>
      <c r="B4204" s="6" t="s">
        <v>19293</v>
      </c>
      <c r="C4204" s="6"/>
      <c r="D4204" s="6"/>
      <c r="E4204" s="6" t="s">
        <v>19294</v>
      </c>
      <c r="F4204" s="3"/>
      <c r="G4204" s="8" t="s">
        <v>108</v>
      </c>
      <c r="H4204" s="6" t="s">
        <v>27</v>
      </c>
      <c r="I4204" s="6" t="s">
        <v>19295</v>
      </c>
      <c r="J4204" s="6"/>
      <c r="K4204" s="8">
        <v>2019.0</v>
      </c>
      <c r="L4204" s="13" t="s">
        <v>30</v>
      </c>
      <c r="M4204" s="3"/>
      <c r="N4204" s="3"/>
      <c r="O4204" s="3"/>
      <c r="P4204" s="3"/>
      <c r="Q4204" s="3"/>
      <c r="R4204" s="3"/>
    </row>
    <row r="4205" ht="15.75" customHeight="1">
      <c r="A4205" s="6" t="s">
        <v>19296</v>
      </c>
      <c r="B4205" s="6" t="s">
        <v>19297</v>
      </c>
      <c r="C4205" s="6"/>
      <c r="D4205" s="6"/>
      <c r="E4205" s="6" t="s">
        <v>19298</v>
      </c>
      <c r="F4205" s="7" t="s">
        <v>19299</v>
      </c>
      <c r="G4205" s="8" t="s">
        <v>108</v>
      </c>
      <c r="H4205" s="6" t="s">
        <v>27</v>
      </c>
      <c r="I4205" s="6" t="s">
        <v>19300</v>
      </c>
      <c r="J4205" s="6" t="s">
        <v>149</v>
      </c>
      <c r="K4205" s="8">
        <v>2018.0</v>
      </c>
      <c r="L4205" s="7" t="s">
        <v>30</v>
      </c>
      <c r="M4205" s="3"/>
      <c r="N4205" s="3"/>
      <c r="O4205" s="3"/>
      <c r="P4205" s="3"/>
      <c r="Q4205" s="3"/>
      <c r="R4205" s="3"/>
    </row>
    <row r="4206" ht="15.75" customHeight="1">
      <c r="A4206" s="4" t="s">
        <v>19301</v>
      </c>
      <c r="B4206" s="4" t="s">
        <v>19302</v>
      </c>
      <c r="C4206" s="3"/>
      <c r="D4206" s="3"/>
      <c r="E4206" s="4" t="s">
        <v>19303</v>
      </c>
      <c r="F4206" s="9" t="s">
        <v>19304</v>
      </c>
      <c r="G4206" s="4" t="s">
        <v>214</v>
      </c>
      <c r="H4206" s="4" t="s">
        <v>261</v>
      </c>
      <c r="I4206" s="4" t="s">
        <v>4901</v>
      </c>
      <c r="J4206" s="4" t="s">
        <v>295</v>
      </c>
      <c r="K4206" s="10">
        <v>2009.0</v>
      </c>
      <c r="L4206" s="3"/>
      <c r="M4206" s="4" t="s">
        <v>263</v>
      </c>
      <c r="N4206" s="3"/>
      <c r="O4206" s="3"/>
      <c r="P4206" s="4" t="s">
        <v>8</v>
      </c>
      <c r="Q4206" s="4" t="s">
        <v>689</v>
      </c>
      <c r="R4206" s="3"/>
    </row>
    <row r="4207" ht="15.75" customHeight="1">
      <c r="A4207" s="4" t="s">
        <v>19305</v>
      </c>
      <c r="B4207" s="4" t="s">
        <v>19306</v>
      </c>
      <c r="C4207" s="3"/>
      <c r="D4207" s="3"/>
      <c r="E4207" s="4" t="s">
        <v>19307</v>
      </c>
      <c r="F4207" s="9" t="s">
        <v>19308</v>
      </c>
      <c r="G4207" s="4" t="s">
        <v>260</v>
      </c>
      <c r="H4207" s="4" t="s">
        <v>261</v>
      </c>
      <c r="I4207" s="4" t="s">
        <v>538</v>
      </c>
      <c r="J4207" s="4" t="s">
        <v>341</v>
      </c>
      <c r="K4207" s="10">
        <v>2002.0</v>
      </c>
      <c r="L4207" s="3"/>
      <c r="M4207" s="4" t="s">
        <v>263</v>
      </c>
      <c r="N4207" s="3"/>
      <c r="O4207" s="3"/>
      <c r="P4207" s="4" t="s">
        <v>8</v>
      </c>
      <c r="Q4207" s="4" t="s">
        <v>539</v>
      </c>
      <c r="R4207" s="3"/>
    </row>
    <row r="4208" ht="15.75" customHeight="1">
      <c r="A4208" s="6" t="s">
        <v>19309</v>
      </c>
      <c r="B4208" s="6" t="s">
        <v>19310</v>
      </c>
      <c r="C4208" s="6"/>
      <c r="D4208" s="6"/>
      <c r="E4208" s="6" t="s">
        <v>19311</v>
      </c>
      <c r="F4208" s="3"/>
      <c r="G4208" s="8" t="s">
        <v>108</v>
      </c>
      <c r="H4208" s="6" t="s">
        <v>27</v>
      </c>
      <c r="I4208" s="6" t="s">
        <v>19312</v>
      </c>
      <c r="J4208" s="6" t="s">
        <v>149</v>
      </c>
      <c r="K4208" s="8">
        <v>2018.0</v>
      </c>
      <c r="L4208" s="7" t="s">
        <v>30</v>
      </c>
      <c r="M4208" s="3"/>
      <c r="N4208" s="3"/>
      <c r="O4208" s="3"/>
      <c r="P4208" s="3"/>
      <c r="Q4208" s="3"/>
      <c r="R4208" s="3"/>
    </row>
    <row r="4209" ht="15.75" customHeight="1">
      <c r="A4209" s="6" t="s">
        <v>19313</v>
      </c>
      <c r="B4209" s="6" t="s">
        <v>19314</v>
      </c>
      <c r="C4209" s="6"/>
      <c r="D4209" s="6"/>
      <c r="E4209" s="6" t="s">
        <v>19315</v>
      </c>
      <c r="F4209" s="3"/>
      <c r="G4209" s="8" t="s">
        <v>108</v>
      </c>
      <c r="H4209" s="6" t="s">
        <v>27</v>
      </c>
      <c r="I4209" s="6" t="s">
        <v>19316</v>
      </c>
      <c r="J4209" s="6" t="s">
        <v>1466</v>
      </c>
      <c r="K4209" s="8">
        <v>2013.0</v>
      </c>
      <c r="L4209" s="7" t="s">
        <v>30</v>
      </c>
      <c r="M4209" s="6"/>
      <c r="N4209" s="3"/>
      <c r="O4209" s="6"/>
      <c r="P4209" s="6"/>
      <c r="Q4209" s="3"/>
      <c r="R4209" s="3"/>
    </row>
    <row r="4210" ht="15.75" customHeight="1">
      <c r="A4210" s="6" t="s">
        <v>19317</v>
      </c>
      <c r="B4210" s="6" t="s">
        <v>19318</v>
      </c>
      <c r="C4210" s="6"/>
      <c r="D4210" s="6"/>
      <c r="E4210" s="6" t="s">
        <v>19319</v>
      </c>
      <c r="F4210" s="7" t="s">
        <v>19320</v>
      </c>
      <c r="G4210" s="8" t="s">
        <v>108</v>
      </c>
      <c r="H4210" s="6" t="s">
        <v>27</v>
      </c>
      <c r="I4210" s="6" t="s">
        <v>19321</v>
      </c>
      <c r="J4210" s="6"/>
      <c r="K4210" s="8">
        <v>2009.0</v>
      </c>
      <c r="L4210" s="7" t="s">
        <v>30</v>
      </c>
      <c r="M4210" s="3"/>
      <c r="N4210" s="3"/>
      <c r="O4210" s="3"/>
      <c r="P4210" s="3"/>
      <c r="Q4210" s="6"/>
      <c r="R4210" s="3"/>
    </row>
    <row r="4211" ht="15.75" customHeight="1">
      <c r="A4211" s="6" t="s">
        <v>19322</v>
      </c>
      <c r="B4211" s="6" t="s">
        <v>19323</v>
      </c>
      <c r="C4211" s="6"/>
      <c r="D4211" s="6"/>
      <c r="E4211" s="6" t="s">
        <v>19324</v>
      </c>
      <c r="F4211" s="7" t="s">
        <v>19325</v>
      </c>
      <c r="G4211" s="8" t="s">
        <v>108</v>
      </c>
      <c r="H4211" s="6" t="s">
        <v>27</v>
      </c>
      <c r="I4211" s="6" t="s">
        <v>19326</v>
      </c>
      <c r="J4211" s="6" t="s">
        <v>341</v>
      </c>
      <c r="K4211" s="8">
        <v>2004.0</v>
      </c>
      <c r="L4211" s="7" t="s">
        <v>30</v>
      </c>
      <c r="M4211" s="6"/>
      <c r="N4211" s="3"/>
      <c r="O4211" s="3"/>
      <c r="P4211" s="3"/>
      <c r="Q4211" s="3"/>
      <c r="R4211" s="3"/>
    </row>
    <row r="4212" ht="15.75" customHeight="1">
      <c r="A4212" s="6" t="s">
        <v>4918</v>
      </c>
      <c r="B4212" s="6" t="s">
        <v>19327</v>
      </c>
      <c r="C4212" s="6"/>
      <c r="D4212" s="6"/>
      <c r="E4212" s="6" t="s">
        <v>19328</v>
      </c>
      <c r="F4212" s="7" t="s">
        <v>19329</v>
      </c>
      <c r="G4212" s="8" t="s">
        <v>108</v>
      </c>
      <c r="H4212" s="6" t="s">
        <v>27</v>
      </c>
      <c r="I4212" s="6" t="s">
        <v>19330</v>
      </c>
      <c r="J4212" s="6" t="s">
        <v>29</v>
      </c>
      <c r="K4212" s="8">
        <v>2014.0</v>
      </c>
      <c r="L4212" s="7" t="s">
        <v>30</v>
      </c>
      <c r="M4212" s="6"/>
      <c r="N4212" s="6"/>
      <c r="O4212" s="6"/>
      <c r="P4212" s="3"/>
      <c r="Q4212" s="3"/>
      <c r="R4212" s="6"/>
    </row>
    <row r="4213" ht="15.75" customHeight="1">
      <c r="A4213" s="6" t="s">
        <v>19331</v>
      </c>
      <c r="B4213" s="6" t="s">
        <v>19332</v>
      </c>
      <c r="C4213" s="6"/>
      <c r="D4213" s="6"/>
      <c r="E4213" s="6" t="s">
        <v>19333</v>
      </c>
      <c r="F4213" s="7" t="s">
        <v>19334</v>
      </c>
      <c r="G4213" s="8" t="s">
        <v>108</v>
      </c>
      <c r="H4213" s="6" t="s">
        <v>27</v>
      </c>
      <c r="I4213" s="6" t="s">
        <v>19335</v>
      </c>
      <c r="J4213" s="6" t="s">
        <v>341</v>
      </c>
      <c r="K4213" s="8">
        <v>2020.0</v>
      </c>
      <c r="L4213" s="21" t="s">
        <v>30</v>
      </c>
      <c r="M4213" s="6"/>
      <c r="N4213" s="6"/>
      <c r="O4213" s="6"/>
      <c r="P4213" s="6"/>
      <c r="Q4213" s="6"/>
      <c r="R4213" s="3"/>
    </row>
    <row r="4214" ht="15.75" customHeight="1">
      <c r="A4214" s="6" t="s">
        <v>15736</v>
      </c>
      <c r="B4214" s="6" t="s">
        <v>19336</v>
      </c>
      <c r="C4214" s="6"/>
      <c r="D4214" s="6"/>
      <c r="E4214" s="6" t="s">
        <v>19337</v>
      </c>
      <c r="F4214" s="7" t="s">
        <v>19338</v>
      </c>
      <c r="G4214" s="8" t="s">
        <v>108</v>
      </c>
      <c r="H4214" s="6" t="s">
        <v>27</v>
      </c>
      <c r="I4214" s="6" t="s">
        <v>19339</v>
      </c>
      <c r="J4214" s="6" t="s">
        <v>29</v>
      </c>
      <c r="K4214" s="8">
        <v>2023.0</v>
      </c>
      <c r="L4214" s="7" t="s">
        <v>30</v>
      </c>
      <c r="M4214" s="6"/>
      <c r="N4214" s="6"/>
      <c r="O4214" s="6"/>
      <c r="P4214" s="6"/>
      <c r="Q4214" s="6"/>
      <c r="R4214" s="6"/>
    </row>
    <row r="4215" ht="15.75" customHeight="1">
      <c r="A4215" s="4" t="s">
        <v>19340</v>
      </c>
      <c r="B4215" s="4" t="s">
        <v>19341</v>
      </c>
      <c r="C4215" s="3"/>
      <c r="D4215" s="3"/>
      <c r="E4215" s="4" t="s">
        <v>19342</v>
      </c>
      <c r="F4215" s="9" t="s">
        <v>19343</v>
      </c>
      <c r="G4215" s="4" t="s">
        <v>260</v>
      </c>
      <c r="H4215" s="4" t="s">
        <v>261</v>
      </c>
      <c r="I4215" s="4" t="s">
        <v>582</v>
      </c>
      <c r="J4215" s="4" t="s">
        <v>149</v>
      </c>
      <c r="K4215" s="10">
        <v>2017.0</v>
      </c>
      <c r="L4215" s="3"/>
      <c r="M4215" s="4" t="s">
        <v>263</v>
      </c>
      <c r="N4215" s="3"/>
      <c r="O4215" s="3"/>
      <c r="P4215" s="4" t="s">
        <v>8</v>
      </c>
      <c r="Q4215" s="4" t="s">
        <v>264</v>
      </c>
      <c r="R4215" s="3"/>
    </row>
    <row r="4216" ht="15.75" customHeight="1">
      <c r="A4216" s="6" t="s">
        <v>19344</v>
      </c>
      <c r="B4216" s="6" t="s">
        <v>19345</v>
      </c>
      <c r="C4216" s="6"/>
      <c r="D4216" s="6"/>
      <c r="E4216" s="6" t="s">
        <v>19346</v>
      </c>
      <c r="F4216" s="7" t="s">
        <v>19347</v>
      </c>
      <c r="G4216" s="8" t="s">
        <v>108</v>
      </c>
      <c r="H4216" s="6" t="s">
        <v>27</v>
      </c>
      <c r="I4216" s="6" t="s">
        <v>19348</v>
      </c>
      <c r="J4216" s="6" t="s">
        <v>341</v>
      </c>
      <c r="K4216" s="8">
        <v>2005.0</v>
      </c>
      <c r="L4216" s="7" t="s">
        <v>30</v>
      </c>
      <c r="M4216" s="6"/>
      <c r="N4216" s="3"/>
      <c r="O4216" s="3"/>
      <c r="P4216" s="3"/>
      <c r="Q4216" s="3"/>
      <c r="R4216" s="3"/>
    </row>
    <row r="4217" ht="15.75" customHeight="1">
      <c r="A4217" s="6" t="s">
        <v>19349</v>
      </c>
      <c r="B4217" s="6" t="s">
        <v>19350</v>
      </c>
      <c r="C4217" s="6"/>
      <c r="D4217" s="6"/>
      <c r="E4217" s="6" t="s">
        <v>19351</v>
      </c>
      <c r="F4217" s="7" t="s">
        <v>19352</v>
      </c>
      <c r="G4217" s="8" t="s">
        <v>48</v>
      </c>
      <c r="H4217" s="6" t="s">
        <v>27</v>
      </c>
      <c r="I4217" s="6" t="s">
        <v>19353</v>
      </c>
      <c r="J4217" s="6" t="s">
        <v>231</v>
      </c>
      <c r="K4217" s="8">
        <v>2023.0</v>
      </c>
      <c r="L4217" s="7" t="s">
        <v>30</v>
      </c>
      <c r="M4217" s="6"/>
      <c r="N4217" s="6"/>
      <c r="O4217" s="6"/>
      <c r="P4217" s="6"/>
      <c r="Q4217" s="3"/>
      <c r="R4217" s="3"/>
    </row>
    <row r="4218" ht="15.75" customHeight="1">
      <c r="A4218" s="4" t="s">
        <v>19354</v>
      </c>
      <c r="B4218" s="4" t="s">
        <v>19355</v>
      </c>
      <c r="C4218" s="3"/>
      <c r="D4218" s="3"/>
      <c r="E4218" s="4" t="s">
        <v>33</v>
      </c>
      <c r="F4218" s="9" t="str">
        <f>"https://doi.org/"&amp;M4218</f>
        <v>https://doi.org/10.1089/can.2021.0229</v>
      </c>
      <c r="G4218" s="10" t="s">
        <v>58</v>
      </c>
      <c r="H4218" s="10" t="s">
        <v>35</v>
      </c>
      <c r="I4218" s="4" t="s">
        <v>19356</v>
      </c>
      <c r="J4218" s="10" t="s">
        <v>33</v>
      </c>
      <c r="K4218" s="10">
        <v>2023.0</v>
      </c>
      <c r="L4218" s="10" t="s">
        <v>33</v>
      </c>
      <c r="M4218" s="4" t="s">
        <v>19357</v>
      </c>
      <c r="N4218" s="3"/>
      <c r="O4218" s="3"/>
      <c r="P4218" s="3"/>
      <c r="Q4218" s="3"/>
      <c r="R4218" s="3"/>
    </row>
    <row r="4219" ht="15.75" customHeight="1">
      <c r="A4219" s="6" t="s">
        <v>19358</v>
      </c>
      <c r="B4219" s="6" t="s">
        <v>19359</v>
      </c>
      <c r="C4219" s="6"/>
      <c r="D4219" s="6"/>
      <c r="E4219" s="6" t="s">
        <v>19360</v>
      </c>
      <c r="F4219" s="7" t="s">
        <v>19361</v>
      </c>
      <c r="G4219" s="8" t="s">
        <v>108</v>
      </c>
      <c r="H4219" s="6" t="s">
        <v>27</v>
      </c>
      <c r="I4219" s="6" t="s">
        <v>19362</v>
      </c>
      <c r="J4219" s="6" t="s">
        <v>29</v>
      </c>
      <c r="K4219" s="8">
        <v>2022.0</v>
      </c>
      <c r="L4219" s="7" t="s">
        <v>30</v>
      </c>
      <c r="M4219" s="6"/>
      <c r="N4219" s="6"/>
      <c r="O4219" s="6"/>
      <c r="P4219" s="6"/>
      <c r="Q4219" s="6"/>
      <c r="R4219" s="6"/>
    </row>
    <row r="4220" ht="15.75" customHeight="1">
      <c r="A4220" s="4" t="s">
        <v>19363</v>
      </c>
      <c r="B4220" s="4" t="s">
        <v>19364</v>
      </c>
      <c r="C4220" s="3"/>
      <c r="D4220" s="3"/>
      <c r="E4220" s="4" t="s">
        <v>19365</v>
      </c>
      <c r="F4220" s="9" t="s">
        <v>19366</v>
      </c>
      <c r="G4220" s="4" t="s">
        <v>41</v>
      </c>
      <c r="H4220" s="4" t="s">
        <v>261</v>
      </c>
      <c r="I4220" s="4" t="s">
        <v>4045</v>
      </c>
      <c r="J4220" s="4" t="s">
        <v>295</v>
      </c>
      <c r="K4220" s="10">
        <v>2008.0</v>
      </c>
      <c r="L4220" s="3"/>
      <c r="M4220" s="4" t="s">
        <v>263</v>
      </c>
      <c r="N4220" s="3"/>
      <c r="O4220" s="3"/>
      <c r="P4220" s="4" t="s">
        <v>8</v>
      </c>
      <c r="Q4220" s="18" t="s">
        <v>4046</v>
      </c>
      <c r="R4220" s="3"/>
    </row>
    <row r="4221" ht="15.75" customHeight="1">
      <c r="A4221" s="6" t="s">
        <v>19367</v>
      </c>
      <c r="B4221" s="6" t="s">
        <v>19368</v>
      </c>
      <c r="C4221" s="6"/>
      <c r="D4221" s="6"/>
      <c r="E4221" s="6" t="s">
        <v>19369</v>
      </c>
      <c r="F4221" s="7" t="s">
        <v>19370</v>
      </c>
      <c r="G4221" s="8" t="s">
        <v>108</v>
      </c>
      <c r="H4221" s="6" t="s">
        <v>27</v>
      </c>
      <c r="I4221" s="6" t="s">
        <v>19371</v>
      </c>
      <c r="J4221" s="3"/>
      <c r="K4221" s="8">
        <v>2016.0</v>
      </c>
      <c r="L4221" s="7" t="s">
        <v>30</v>
      </c>
      <c r="M4221" s="3"/>
      <c r="N4221" s="3"/>
      <c r="O4221" s="6"/>
      <c r="P4221" s="3"/>
      <c r="Q4221" s="3"/>
      <c r="R4221" s="3"/>
    </row>
    <row r="4222" ht="15.75" customHeight="1">
      <c r="A4222" s="6" t="s">
        <v>19372</v>
      </c>
      <c r="B4222" s="6" t="s">
        <v>19373</v>
      </c>
      <c r="C4222" s="6"/>
      <c r="D4222" s="6"/>
      <c r="E4222" s="6" t="s">
        <v>19374</v>
      </c>
      <c r="F4222" s="7" t="s">
        <v>19375</v>
      </c>
      <c r="G4222" s="8" t="s">
        <v>108</v>
      </c>
      <c r="H4222" s="6" t="s">
        <v>27</v>
      </c>
      <c r="I4222" s="6" t="s">
        <v>19376</v>
      </c>
      <c r="J4222" s="6" t="s">
        <v>29</v>
      </c>
      <c r="K4222" s="8">
        <v>2014.0</v>
      </c>
      <c r="L4222" s="7" t="s">
        <v>30</v>
      </c>
      <c r="M4222" s="6"/>
      <c r="N4222" s="6"/>
      <c r="O4222" s="3"/>
      <c r="P4222" s="3"/>
      <c r="Q4222" s="3"/>
      <c r="R4222" s="6"/>
    </row>
    <row r="4223" ht="15.75" customHeight="1">
      <c r="A4223" s="6" t="s">
        <v>3163</v>
      </c>
      <c r="B4223" s="6" t="s">
        <v>19377</v>
      </c>
      <c r="C4223" s="6"/>
      <c r="D4223" s="6"/>
      <c r="E4223" s="6" t="s">
        <v>19378</v>
      </c>
      <c r="F4223" s="7" t="s">
        <v>19379</v>
      </c>
      <c r="G4223" s="8" t="s">
        <v>108</v>
      </c>
      <c r="H4223" s="6" t="s">
        <v>27</v>
      </c>
      <c r="I4223" s="6" t="s">
        <v>19380</v>
      </c>
      <c r="J4223" s="3"/>
      <c r="K4223" s="8">
        <v>2015.0</v>
      </c>
      <c r="L4223" s="7" t="s">
        <v>30</v>
      </c>
      <c r="M4223" s="6"/>
      <c r="N4223" s="6"/>
      <c r="O4223" s="6"/>
      <c r="P4223" s="3"/>
      <c r="Q4223" s="3"/>
      <c r="R4223" s="3"/>
    </row>
    <row r="4224" ht="15.75" customHeight="1">
      <c r="A4224" s="6" t="s">
        <v>19381</v>
      </c>
      <c r="B4224" s="6" t="s">
        <v>19382</v>
      </c>
      <c r="C4224" s="6"/>
      <c r="D4224" s="6"/>
      <c r="E4224" s="6" t="s">
        <v>19383</v>
      </c>
      <c r="F4224" s="7" t="s">
        <v>19384</v>
      </c>
      <c r="G4224" s="8" t="s">
        <v>108</v>
      </c>
      <c r="H4224" s="6" t="s">
        <v>27</v>
      </c>
      <c r="I4224" s="6" t="s">
        <v>19385</v>
      </c>
      <c r="J4224" s="6" t="s">
        <v>29</v>
      </c>
      <c r="K4224" s="8">
        <v>2017.0</v>
      </c>
      <c r="L4224" s="7" t="s">
        <v>30</v>
      </c>
      <c r="M4224" s="6"/>
      <c r="N4224" s="6"/>
      <c r="O4224" s="6"/>
      <c r="P4224" s="6"/>
      <c r="Q4224" s="6"/>
      <c r="R4224" s="6"/>
    </row>
    <row r="4225" ht="15.75" customHeight="1">
      <c r="A4225" s="6" t="s">
        <v>9770</v>
      </c>
      <c r="B4225" s="6" t="s">
        <v>19386</v>
      </c>
      <c r="C4225" s="6"/>
      <c r="D4225" s="6"/>
      <c r="E4225" s="6" t="s">
        <v>19387</v>
      </c>
      <c r="F4225" s="7" t="s">
        <v>14580</v>
      </c>
      <c r="G4225" s="8" t="s">
        <v>108</v>
      </c>
      <c r="H4225" s="6" t="s">
        <v>27</v>
      </c>
      <c r="I4225" s="6" t="s">
        <v>19388</v>
      </c>
      <c r="J4225" s="3"/>
      <c r="K4225" s="8">
        <v>2010.0</v>
      </c>
      <c r="L4225" s="7" t="s">
        <v>30</v>
      </c>
      <c r="M4225" s="3"/>
      <c r="N4225" s="3"/>
      <c r="O4225" s="6"/>
      <c r="P4225" s="6"/>
      <c r="Q4225" s="6"/>
      <c r="R4225" s="6"/>
    </row>
    <row r="4226" ht="15.75" customHeight="1">
      <c r="A4226" s="6" t="s">
        <v>19389</v>
      </c>
      <c r="B4226" s="6" t="s">
        <v>19390</v>
      </c>
      <c r="C4226" s="6"/>
      <c r="D4226" s="6"/>
      <c r="E4226" s="6" t="s">
        <v>19391</v>
      </c>
      <c r="F4226" s="7" t="s">
        <v>19392</v>
      </c>
      <c r="G4226" s="8" t="s">
        <v>48</v>
      </c>
      <c r="H4226" s="6" t="s">
        <v>27</v>
      </c>
      <c r="I4226" s="6" t="s">
        <v>19393</v>
      </c>
      <c r="J4226" s="6" t="s">
        <v>29</v>
      </c>
      <c r="K4226" s="8">
        <v>2021.0</v>
      </c>
      <c r="L4226" s="7" t="s">
        <v>30</v>
      </c>
      <c r="M4226" s="6"/>
      <c r="N4226" s="6"/>
      <c r="O4226" s="6"/>
      <c r="P4226" s="6"/>
      <c r="Q4226" s="6"/>
      <c r="R4226" s="6"/>
    </row>
    <row r="4227" ht="15.75" customHeight="1">
      <c r="A4227" s="4" t="s">
        <v>19394</v>
      </c>
      <c r="B4227" s="4" t="s">
        <v>19395</v>
      </c>
      <c r="C4227" s="4" t="s">
        <v>19396</v>
      </c>
      <c r="D4227" s="4" t="s">
        <v>19397</v>
      </c>
      <c r="E4227" s="4" t="s">
        <v>19398</v>
      </c>
      <c r="F4227" s="5" t="str">
        <f>HYPERLINK("http://dx.doi.org/10.1016/j.socscimed.2009.07.020","http://dx.doi.org/10.1016/j.socscimed.2009.07.020")</f>
        <v>http://dx.doi.org/10.1016/j.socscimed.2009.07.020</v>
      </c>
      <c r="G4227" s="3"/>
      <c r="H4227" s="3"/>
      <c r="I4227" s="3"/>
      <c r="J4227" s="3"/>
      <c r="K4227" s="3"/>
      <c r="L4227" s="3"/>
      <c r="M4227" s="3"/>
      <c r="N4227" s="3"/>
      <c r="O4227" s="3"/>
      <c r="P4227" s="3"/>
      <c r="Q4227" s="3"/>
      <c r="R4227" s="3"/>
    </row>
    <row r="4228" ht="15.75" customHeight="1">
      <c r="A4228" s="6" t="s">
        <v>19399</v>
      </c>
      <c r="B4228" s="6" t="s">
        <v>19400</v>
      </c>
      <c r="C4228" s="6"/>
      <c r="D4228" s="6"/>
      <c r="E4228" s="6" t="s">
        <v>19401</v>
      </c>
      <c r="F4228" s="7" t="s">
        <v>19402</v>
      </c>
      <c r="G4228" s="8" t="s">
        <v>108</v>
      </c>
      <c r="H4228" s="6" t="s">
        <v>27</v>
      </c>
      <c r="I4228" s="6" t="s">
        <v>19403</v>
      </c>
      <c r="J4228" s="6" t="s">
        <v>29</v>
      </c>
      <c r="K4228" s="8">
        <v>2002.0</v>
      </c>
      <c r="L4228" s="7" t="s">
        <v>30</v>
      </c>
      <c r="M4228" s="3"/>
      <c r="N4228" s="6"/>
      <c r="O4228" s="3"/>
      <c r="P4228" s="3"/>
      <c r="Q4228" s="3"/>
      <c r="R4228" s="3"/>
    </row>
    <row r="4229" ht="15.75" customHeight="1">
      <c r="A4229" s="6" t="s">
        <v>19404</v>
      </c>
      <c r="B4229" s="6" t="s">
        <v>19405</v>
      </c>
      <c r="C4229" s="6"/>
      <c r="D4229" s="6"/>
      <c r="E4229" s="6" t="s">
        <v>19406</v>
      </c>
      <c r="F4229" s="7" t="s">
        <v>19407</v>
      </c>
      <c r="G4229" s="8" t="s">
        <v>48</v>
      </c>
      <c r="H4229" s="6" t="s">
        <v>27</v>
      </c>
      <c r="I4229" s="6" t="s">
        <v>19408</v>
      </c>
      <c r="J4229" s="6" t="s">
        <v>29</v>
      </c>
      <c r="K4229" s="8">
        <v>2023.0</v>
      </c>
      <c r="L4229" s="7" t="s">
        <v>30</v>
      </c>
      <c r="M4229" s="6"/>
      <c r="N4229" s="6"/>
      <c r="O4229" s="6"/>
      <c r="P4229" s="3"/>
      <c r="Q4229" s="3"/>
      <c r="R4229" s="6"/>
    </row>
    <row r="4230" ht="15.75" customHeight="1">
      <c r="A4230" s="6" t="s">
        <v>13704</v>
      </c>
      <c r="B4230" s="6" t="s">
        <v>19409</v>
      </c>
      <c r="C4230" s="6"/>
      <c r="D4230" s="6"/>
      <c r="E4230" s="6" t="s">
        <v>19410</v>
      </c>
      <c r="F4230" s="3"/>
      <c r="G4230" s="8" t="s">
        <v>108</v>
      </c>
      <c r="H4230" s="6" t="s">
        <v>27</v>
      </c>
      <c r="I4230" s="6" t="s">
        <v>19411</v>
      </c>
      <c r="J4230" s="3"/>
      <c r="K4230" s="8">
        <v>2015.0</v>
      </c>
      <c r="L4230" s="7" t="s">
        <v>30</v>
      </c>
      <c r="M4230" s="6"/>
      <c r="N4230" s="6"/>
      <c r="O4230" s="3"/>
      <c r="P4230" s="3"/>
      <c r="Q4230" s="3"/>
      <c r="R4230" s="3"/>
    </row>
    <row r="4231" ht="15.75" customHeight="1">
      <c r="A4231" s="6" t="s">
        <v>19412</v>
      </c>
      <c r="B4231" s="6" t="s">
        <v>19413</v>
      </c>
      <c r="C4231" s="6"/>
      <c r="D4231" s="6"/>
      <c r="E4231" s="6" t="s">
        <v>19414</v>
      </c>
      <c r="F4231" s="7" t="s">
        <v>19415</v>
      </c>
      <c r="G4231" s="8" t="s">
        <v>48</v>
      </c>
      <c r="H4231" s="6" t="s">
        <v>27</v>
      </c>
      <c r="I4231" s="6" t="s">
        <v>19416</v>
      </c>
      <c r="J4231" s="6" t="s">
        <v>29</v>
      </c>
      <c r="K4231" s="8">
        <v>2023.0</v>
      </c>
      <c r="L4231" s="7" t="s">
        <v>30</v>
      </c>
      <c r="M4231" s="6"/>
      <c r="N4231" s="6"/>
      <c r="O4231" s="6"/>
      <c r="P4231" s="6"/>
      <c r="Q4231" s="6"/>
      <c r="R4231" s="3"/>
    </row>
    <row r="4232" ht="15.75" customHeight="1">
      <c r="A4232" s="4" t="s">
        <v>19417</v>
      </c>
      <c r="B4232" s="4" t="s">
        <v>19418</v>
      </c>
      <c r="C4232" s="3"/>
      <c r="D4232" s="3"/>
      <c r="E4232" s="4" t="s">
        <v>19419</v>
      </c>
      <c r="F4232" s="9" t="s">
        <v>19420</v>
      </c>
      <c r="G4232" s="4" t="s">
        <v>26</v>
      </c>
      <c r="H4232" s="4" t="s">
        <v>261</v>
      </c>
      <c r="I4232" s="4" t="s">
        <v>610</v>
      </c>
      <c r="J4232" s="4" t="s">
        <v>341</v>
      </c>
      <c r="K4232" s="10">
        <v>2013.0</v>
      </c>
      <c r="L4232" s="3"/>
      <c r="M4232" s="4" t="s">
        <v>263</v>
      </c>
      <c r="N4232" s="3"/>
      <c r="O4232" s="3"/>
      <c r="P4232" s="4" t="s">
        <v>8</v>
      </c>
      <c r="Q4232" s="4" t="s">
        <v>611</v>
      </c>
      <c r="R4232" s="3"/>
    </row>
    <row r="4233" ht="15.75" customHeight="1">
      <c r="A4233" s="4" t="s">
        <v>19421</v>
      </c>
      <c r="B4233" s="4" t="s">
        <v>19422</v>
      </c>
      <c r="C4233" s="3"/>
      <c r="D4233" s="3"/>
      <c r="E4233" s="4" t="s">
        <v>19423</v>
      </c>
      <c r="F4233" s="9" t="s">
        <v>19424</v>
      </c>
      <c r="G4233" s="4" t="s">
        <v>41</v>
      </c>
      <c r="H4233" s="4" t="s">
        <v>261</v>
      </c>
      <c r="I4233" s="4" t="s">
        <v>650</v>
      </c>
      <c r="J4233" s="4" t="s">
        <v>488</v>
      </c>
      <c r="K4233" s="10">
        <v>2010.0</v>
      </c>
      <c r="L4233" s="3"/>
      <c r="M4233" s="4" t="s">
        <v>263</v>
      </c>
      <c r="N4233" s="3"/>
      <c r="O4233" s="3"/>
      <c r="P4233" s="4" t="s">
        <v>8</v>
      </c>
      <c r="Q4233" s="18" t="s">
        <v>489</v>
      </c>
      <c r="R4233" s="3"/>
    </row>
    <row r="4234" ht="15.75" customHeight="1">
      <c r="A4234" s="6" t="s">
        <v>19425</v>
      </c>
      <c r="B4234" s="6" t="s">
        <v>19426</v>
      </c>
      <c r="C4234" s="6"/>
      <c r="D4234" s="6"/>
      <c r="E4234" s="6" t="s">
        <v>19427</v>
      </c>
      <c r="F4234" s="7" t="s">
        <v>19428</v>
      </c>
      <c r="G4234" s="8" t="s">
        <v>108</v>
      </c>
      <c r="H4234" s="6" t="s">
        <v>27</v>
      </c>
      <c r="I4234" s="6" t="s">
        <v>19429</v>
      </c>
      <c r="J4234" s="6" t="s">
        <v>29</v>
      </c>
      <c r="K4234" s="8">
        <v>2018.0</v>
      </c>
      <c r="L4234" s="7" t="s">
        <v>30</v>
      </c>
      <c r="M4234" s="6"/>
      <c r="N4234" s="6"/>
      <c r="O4234" s="3"/>
      <c r="P4234" s="3"/>
      <c r="Q4234" s="3"/>
      <c r="R4234" s="6"/>
    </row>
    <row r="4235" ht="15.75" customHeight="1">
      <c r="A4235" s="6" t="s">
        <v>19430</v>
      </c>
      <c r="B4235" s="6" t="s">
        <v>19431</v>
      </c>
      <c r="C4235" s="6"/>
      <c r="D4235" s="6"/>
      <c r="E4235" s="6" t="s">
        <v>19432</v>
      </c>
      <c r="F4235" s="7" t="s">
        <v>19433</v>
      </c>
      <c r="G4235" s="8" t="s">
        <v>108</v>
      </c>
      <c r="H4235" s="6" t="s">
        <v>27</v>
      </c>
      <c r="I4235" s="6" t="s">
        <v>19434</v>
      </c>
      <c r="J4235" s="6" t="s">
        <v>29</v>
      </c>
      <c r="K4235" s="8">
        <v>2002.0</v>
      </c>
      <c r="L4235" s="7" t="s">
        <v>30</v>
      </c>
      <c r="M4235" s="3"/>
      <c r="N4235" s="3"/>
      <c r="O4235" s="3"/>
      <c r="P4235" s="3"/>
      <c r="Q4235" s="3"/>
      <c r="R4235" s="3"/>
    </row>
    <row r="4236" ht="15.75" customHeight="1">
      <c r="A4236" s="6" t="s">
        <v>3880</v>
      </c>
      <c r="B4236" s="6" t="s">
        <v>19435</v>
      </c>
      <c r="C4236" s="6"/>
      <c r="D4236" s="6"/>
      <c r="E4236" s="6" t="s">
        <v>19436</v>
      </c>
      <c r="F4236" s="7" t="s">
        <v>19437</v>
      </c>
      <c r="G4236" s="8" t="s">
        <v>108</v>
      </c>
      <c r="H4236" s="6" t="s">
        <v>27</v>
      </c>
      <c r="I4236" s="6" t="s">
        <v>19438</v>
      </c>
      <c r="J4236" s="6"/>
      <c r="K4236" s="8">
        <v>2013.0</v>
      </c>
      <c r="L4236" s="7" t="s">
        <v>30</v>
      </c>
      <c r="M4236" s="3"/>
      <c r="N4236" s="3"/>
      <c r="O4236" s="3"/>
      <c r="P4236" s="3"/>
      <c r="Q4236" s="3"/>
      <c r="R4236" s="3"/>
    </row>
    <row r="4237" ht="15.75" customHeight="1">
      <c r="A4237" s="6" t="s">
        <v>19439</v>
      </c>
      <c r="B4237" s="6" t="s">
        <v>19440</v>
      </c>
      <c r="C4237" s="6"/>
      <c r="D4237" s="6"/>
      <c r="E4237" s="6" t="s">
        <v>19441</v>
      </c>
      <c r="F4237" s="7" t="s">
        <v>19442</v>
      </c>
      <c r="G4237" s="8" t="s">
        <v>108</v>
      </c>
      <c r="H4237" s="6" t="s">
        <v>27</v>
      </c>
      <c r="I4237" s="6" t="s">
        <v>19443</v>
      </c>
      <c r="J4237" s="3"/>
      <c r="K4237" s="8">
        <v>2010.0</v>
      </c>
      <c r="L4237" s="7" t="s">
        <v>30</v>
      </c>
      <c r="M4237" s="3"/>
      <c r="N4237" s="3"/>
      <c r="O4237" s="6"/>
      <c r="P4237" s="6"/>
      <c r="Q4237" s="6"/>
      <c r="R4237" s="6"/>
    </row>
    <row r="4238" ht="15.75" customHeight="1">
      <c r="A4238" s="6" t="s">
        <v>9770</v>
      </c>
      <c r="B4238" s="6" t="s">
        <v>19444</v>
      </c>
      <c r="C4238" s="6"/>
      <c r="D4238" s="6"/>
      <c r="E4238" s="6" t="s">
        <v>19445</v>
      </c>
      <c r="F4238" s="7" t="s">
        <v>19446</v>
      </c>
      <c r="G4238" s="8" t="s">
        <v>108</v>
      </c>
      <c r="H4238" s="6" t="s">
        <v>27</v>
      </c>
      <c r="I4238" s="6" t="s">
        <v>19447</v>
      </c>
      <c r="J4238" s="6"/>
      <c r="K4238" s="8">
        <v>2009.0</v>
      </c>
      <c r="L4238" s="7" t="s">
        <v>30</v>
      </c>
      <c r="M4238" s="3"/>
      <c r="N4238" s="3"/>
      <c r="O4238" s="6"/>
      <c r="P4238" s="6"/>
      <c r="Q4238" s="3"/>
      <c r="R4238" s="3"/>
    </row>
    <row r="4239" ht="15.75" customHeight="1">
      <c r="A4239" s="6" t="s">
        <v>19448</v>
      </c>
      <c r="B4239" s="6" t="s">
        <v>19449</v>
      </c>
      <c r="C4239" s="6"/>
      <c r="D4239" s="6"/>
      <c r="E4239" s="6" t="s">
        <v>19450</v>
      </c>
      <c r="F4239" s="7" t="s">
        <v>19451</v>
      </c>
      <c r="G4239" s="8" t="s">
        <v>108</v>
      </c>
      <c r="H4239" s="6" t="s">
        <v>27</v>
      </c>
      <c r="I4239" s="6" t="s">
        <v>19452</v>
      </c>
      <c r="J4239" s="6" t="s">
        <v>29</v>
      </c>
      <c r="K4239" s="8">
        <v>2019.0</v>
      </c>
      <c r="L4239" s="7" t="s">
        <v>30</v>
      </c>
      <c r="M4239" s="6"/>
      <c r="N4239" s="6"/>
      <c r="O4239" s="3"/>
      <c r="P4239" s="6"/>
      <c r="Q4239" s="3"/>
      <c r="R4239" s="6"/>
    </row>
    <row r="4240" ht="15.75" customHeight="1">
      <c r="A4240" s="6" t="s">
        <v>19453</v>
      </c>
      <c r="B4240" s="6" t="s">
        <v>19454</v>
      </c>
      <c r="C4240" s="6"/>
      <c r="D4240" s="6"/>
      <c r="E4240" s="6" t="s">
        <v>19455</v>
      </c>
      <c r="F4240" s="7" t="s">
        <v>19456</v>
      </c>
      <c r="G4240" s="8" t="s">
        <v>108</v>
      </c>
      <c r="H4240" s="6" t="s">
        <v>27</v>
      </c>
      <c r="I4240" s="6" t="s">
        <v>19457</v>
      </c>
      <c r="J4240" s="6" t="s">
        <v>149</v>
      </c>
      <c r="K4240" s="8">
        <v>2022.0</v>
      </c>
      <c r="L4240" s="7" t="s">
        <v>30</v>
      </c>
      <c r="M4240" s="3"/>
      <c r="N4240" s="3"/>
      <c r="O4240" s="3"/>
      <c r="P4240" s="3"/>
      <c r="Q4240" s="3"/>
      <c r="R4240" s="3"/>
    </row>
    <row r="4241" ht="15.75" customHeight="1">
      <c r="A4241" s="6" t="s">
        <v>19458</v>
      </c>
      <c r="B4241" s="6" t="s">
        <v>19459</v>
      </c>
      <c r="C4241" s="6"/>
      <c r="D4241" s="6"/>
      <c r="E4241" s="6" t="s">
        <v>19460</v>
      </c>
      <c r="F4241" s="7" t="s">
        <v>19461</v>
      </c>
      <c r="G4241" s="8" t="s">
        <v>108</v>
      </c>
      <c r="H4241" s="6" t="s">
        <v>27</v>
      </c>
      <c r="I4241" s="6" t="s">
        <v>19462</v>
      </c>
      <c r="J4241" s="3"/>
      <c r="K4241" s="8">
        <v>2014.0</v>
      </c>
      <c r="L4241" s="7" t="s">
        <v>30</v>
      </c>
      <c r="M4241" s="3"/>
      <c r="N4241" s="3"/>
      <c r="O4241" s="3"/>
      <c r="P4241" s="3"/>
      <c r="Q4241" s="3"/>
      <c r="R4241" s="3"/>
    </row>
    <row r="4242" ht="15.75" customHeight="1">
      <c r="A4242" s="6" t="s">
        <v>19463</v>
      </c>
      <c r="B4242" s="6" t="s">
        <v>19464</v>
      </c>
      <c r="C4242" s="6"/>
      <c r="D4242" s="6"/>
      <c r="E4242" s="6" t="s">
        <v>19465</v>
      </c>
      <c r="F4242" s="7" t="s">
        <v>19466</v>
      </c>
      <c r="G4242" s="8" t="s">
        <v>108</v>
      </c>
      <c r="H4242" s="6" t="s">
        <v>27</v>
      </c>
      <c r="I4242" s="6" t="s">
        <v>19467</v>
      </c>
      <c r="J4242" s="6" t="s">
        <v>438</v>
      </c>
      <c r="K4242" s="8">
        <v>2021.0</v>
      </c>
      <c r="L4242" s="7" t="s">
        <v>30</v>
      </c>
      <c r="M4242" s="14"/>
      <c r="N4242" s="6"/>
      <c r="O4242" s="6"/>
      <c r="P4242" s="6"/>
      <c r="Q4242" s="3"/>
      <c r="R4242" s="3"/>
    </row>
    <row r="4243" ht="15.75" customHeight="1">
      <c r="A4243" s="6" t="s">
        <v>19468</v>
      </c>
      <c r="B4243" s="6" t="s">
        <v>19469</v>
      </c>
      <c r="C4243" s="6"/>
      <c r="D4243" s="6"/>
      <c r="E4243" s="6" t="s">
        <v>19470</v>
      </c>
      <c r="F4243" s="3"/>
      <c r="G4243" s="8" t="s">
        <v>108</v>
      </c>
      <c r="H4243" s="6" t="s">
        <v>27</v>
      </c>
      <c r="I4243" s="6" t="s">
        <v>19471</v>
      </c>
      <c r="J4243" s="6" t="s">
        <v>149</v>
      </c>
      <c r="K4243" s="8">
        <v>2021.0</v>
      </c>
      <c r="L4243" s="13" t="s">
        <v>30</v>
      </c>
      <c r="M4243" s="3"/>
      <c r="N4243" s="3"/>
      <c r="O4243" s="3"/>
      <c r="P4243" s="3"/>
      <c r="Q4243" s="3"/>
      <c r="R4243" s="3"/>
    </row>
    <row r="4244" ht="15.75" customHeight="1">
      <c r="A4244" s="4" t="s">
        <v>19472</v>
      </c>
      <c r="B4244" s="4" t="s">
        <v>19473</v>
      </c>
      <c r="C4244" s="3"/>
      <c r="D4244" s="3"/>
      <c r="E4244" s="4" t="s">
        <v>33</v>
      </c>
      <c r="F4244" s="9" t="str">
        <f>"https://doi.org/"&amp;M4244</f>
        <v>https://doi.org/10.1016/j.drugalcdep.2010.05.003</v>
      </c>
      <c r="G4244" s="10" t="s">
        <v>58</v>
      </c>
      <c r="H4244" s="10" t="s">
        <v>35</v>
      </c>
      <c r="I4244" s="4" t="s">
        <v>19474</v>
      </c>
      <c r="J4244" s="10" t="s">
        <v>33</v>
      </c>
      <c r="K4244" s="10">
        <v>2010.0</v>
      </c>
      <c r="L4244" s="10" t="s">
        <v>33</v>
      </c>
      <c r="M4244" s="4" t="s">
        <v>19475</v>
      </c>
      <c r="N4244" s="3"/>
      <c r="O4244" s="3"/>
      <c r="P4244" s="3"/>
      <c r="Q4244" s="3"/>
      <c r="R4244" s="3"/>
    </row>
    <row r="4245" ht="15.75" customHeight="1">
      <c r="A4245" s="4" t="s">
        <v>19476</v>
      </c>
      <c r="B4245" s="4" t="s">
        <v>19477</v>
      </c>
      <c r="C4245" s="3"/>
      <c r="D4245" s="3"/>
      <c r="E4245" s="4" t="s">
        <v>19478</v>
      </c>
      <c r="F4245" s="9" t="s">
        <v>19479</v>
      </c>
      <c r="G4245" s="4" t="s">
        <v>260</v>
      </c>
      <c r="H4245" s="4" t="s">
        <v>261</v>
      </c>
      <c r="I4245" s="4" t="s">
        <v>3485</v>
      </c>
      <c r="J4245" s="4" t="s">
        <v>295</v>
      </c>
      <c r="K4245" s="10">
        <v>2011.0</v>
      </c>
      <c r="L4245" s="3"/>
      <c r="M4245" s="4" t="s">
        <v>263</v>
      </c>
      <c r="N4245" s="3"/>
      <c r="O4245" s="3"/>
      <c r="P4245" s="4" t="s">
        <v>8</v>
      </c>
      <c r="Q4245" s="4" t="s">
        <v>695</v>
      </c>
      <c r="R4245" s="3"/>
    </row>
    <row r="4246" ht="15.75" customHeight="1">
      <c r="A4246" s="4" t="s">
        <v>19480</v>
      </c>
      <c r="B4246" s="4" t="s">
        <v>19481</v>
      </c>
      <c r="C4246" s="3"/>
      <c r="D4246" s="3"/>
      <c r="E4246" s="4" t="s">
        <v>33</v>
      </c>
      <c r="F4246" s="9" t="str">
        <f>"https://doi.org/"&amp;M4246</f>
        <v>https://doi.org/10.1037/0012-1649.44.2.395</v>
      </c>
      <c r="G4246" s="10" t="s">
        <v>83</v>
      </c>
      <c r="H4246" s="10" t="s">
        <v>35</v>
      </c>
      <c r="I4246" s="4" t="s">
        <v>9196</v>
      </c>
      <c r="J4246" s="10" t="s">
        <v>33</v>
      </c>
      <c r="K4246" s="10">
        <v>2008.0</v>
      </c>
      <c r="L4246" s="3"/>
      <c r="M4246" s="4" t="s">
        <v>19482</v>
      </c>
      <c r="N4246" s="3"/>
      <c r="O4246" s="3"/>
      <c r="P4246" s="3"/>
      <c r="Q4246" s="3"/>
      <c r="R4246" s="3"/>
    </row>
    <row r="4247" ht="15.75" customHeight="1">
      <c r="A4247" s="6" t="s">
        <v>19483</v>
      </c>
      <c r="B4247" s="6" t="s">
        <v>19484</v>
      </c>
      <c r="C4247" s="6"/>
      <c r="D4247" s="6"/>
      <c r="E4247" s="6" t="s">
        <v>19485</v>
      </c>
      <c r="F4247" s="7" t="s">
        <v>10904</v>
      </c>
      <c r="G4247" s="8" t="s">
        <v>108</v>
      </c>
      <c r="H4247" s="6" t="s">
        <v>27</v>
      </c>
      <c r="I4247" s="6" t="s">
        <v>19486</v>
      </c>
      <c r="J4247" s="6" t="s">
        <v>149</v>
      </c>
      <c r="K4247" s="8">
        <v>2019.0</v>
      </c>
      <c r="L4247" s="7" t="s">
        <v>30</v>
      </c>
      <c r="M4247" s="6"/>
      <c r="N4247" s="6"/>
      <c r="O4247" s="3"/>
      <c r="P4247" s="6"/>
      <c r="Q4247" s="3"/>
      <c r="R4247" s="6"/>
    </row>
    <row r="4248" ht="15.75" customHeight="1">
      <c r="A4248" s="4" t="s">
        <v>19487</v>
      </c>
      <c r="B4248" s="4" t="s">
        <v>19488</v>
      </c>
      <c r="C4248" s="3"/>
      <c r="D4248" s="3"/>
      <c r="E4248" s="4" t="s">
        <v>19489</v>
      </c>
      <c r="F4248" s="3"/>
      <c r="G4248" s="4" t="s">
        <v>260</v>
      </c>
      <c r="H4248" s="4" t="s">
        <v>261</v>
      </c>
      <c r="I4248" s="3"/>
      <c r="J4248" s="4" t="s">
        <v>295</v>
      </c>
      <c r="K4248" s="10">
        <v>2018.0</v>
      </c>
      <c r="L4248" s="3"/>
      <c r="M4248" s="4" t="s">
        <v>586</v>
      </c>
      <c r="N4248" s="3"/>
      <c r="O4248" s="3"/>
      <c r="P4248" s="4" t="s">
        <v>587</v>
      </c>
      <c r="Q4248" s="4" t="s">
        <v>588</v>
      </c>
      <c r="R4248" s="3"/>
    </row>
    <row r="4249" ht="15.75" customHeight="1">
      <c r="A4249" s="6" t="s">
        <v>19490</v>
      </c>
      <c r="B4249" s="6" t="s">
        <v>19491</v>
      </c>
      <c r="C4249" s="6"/>
      <c r="D4249" s="6"/>
      <c r="E4249" s="6" t="s">
        <v>19492</v>
      </c>
      <c r="F4249" s="7" t="s">
        <v>19493</v>
      </c>
      <c r="G4249" s="8" t="s">
        <v>108</v>
      </c>
      <c r="H4249" s="6" t="s">
        <v>27</v>
      </c>
      <c r="I4249" s="6" t="s">
        <v>19494</v>
      </c>
      <c r="J4249" s="6" t="s">
        <v>149</v>
      </c>
      <c r="K4249" s="8">
        <v>2019.0</v>
      </c>
      <c r="L4249" s="7" t="s">
        <v>30</v>
      </c>
      <c r="M4249" s="6"/>
      <c r="N4249" s="3"/>
      <c r="O4249" s="3"/>
      <c r="P4249" s="6"/>
      <c r="Q4249" s="3"/>
      <c r="R4249" s="6"/>
    </row>
    <row r="4250" ht="15.75" customHeight="1">
      <c r="A4250" s="6" t="s">
        <v>19495</v>
      </c>
      <c r="B4250" s="6" t="s">
        <v>19496</v>
      </c>
      <c r="C4250" s="6"/>
      <c r="D4250" s="6"/>
      <c r="E4250" s="6" t="s">
        <v>19497</v>
      </c>
      <c r="F4250" s="7" t="s">
        <v>19498</v>
      </c>
      <c r="G4250" s="8" t="s">
        <v>108</v>
      </c>
      <c r="H4250" s="6" t="s">
        <v>27</v>
      </c>
      <c r="I4250" s="6" t="s">
        <v>19499</v>
      </c>
      <c r="J4250" s="6" t="s">
        <v>149</v>
      </c>
      <c r="K4250" s="8">
        <v>2021.0</v>
      </c>
      <c r="L4250" s="7" t="s">
        <v>30</v>
      </c>
      <c r="M4250" s="29"/>
      <c r="N4250" s="3"/>
      <c r="O4250" s="6"/>
      <c r="P4250" s="6"/>
      <c r="Q4250" s="3"/>
      <c r="R4250" s="3"/>
    </row>
    <row r="4251" ht="15.75" customHeight="1">
      <c r="A4251" s="4" t="s">
        <v>19500</v>
      </c>
      <c r="B4251" s="4" t="s">
        <v>19501</v>
      </c>
      <c r="C4251" s="3"/>
      <c r="D4251" s="3"/>
      <c r="E4251" s="4" t="s">
        <v>33</v>
      </c>
      <c r="F4251" s="9" t="str">
        <f>"https://doi.org/"&amp;M4251</f>
        <v>https://doi.org/10.1111/add.16365</v>
      </c>
      <c r="G4251" s="10" t="s">
        <v>34</v>
      </c>
      <c r="H4251" s="10" t="s">
        <v>35</v>
      </c>
      <c r="I4251" s="4" t="s">
        <v>19502</v>
      </c>
      <c r="J4251" s="4" t="s">
        <v>33</v>
      </c>
      <c r="K4251" s="10">
        <v>2023.0</v>
      </c>
      <c r="L4251" s="3"/>
      <c r="M4251" s="4" t="s">
        <v>19503</v>
      </c>
      <c r="N4251" s="3"/>
      <c r="O4251" s="3"/>
      <c r="P4251" s="3"/>
      <c r="Q4251" s="3"/>
      <c r="R4251" s="3"/>
    </row>
    <row r="4252" ht="15.75" customHeight="1">
      <c r="A4252" s="4" t="s">
        <v>19504</v>
      </c>
      <c r="B4252" s="4" t="s">
        <v>19505</v>
      </c>
      <c r="C4252" s="3"/>
      <c r="D4252" s="3"/>
      <c r="E4252" s="4" t="s">
        <v>19506</v>
      </c>
      <c r="F4252" s="3"/>
      <c r="G4252" s="4" t="s">
        <v>41</v>
      </c>
      <c r="H4252" s="4" t="s">
        <v>261</v>
      </c>
      <c r="I4252" s="4" t="s">
        <v>19010</v>
      </c>
      <c r="J4252" s="4" t="s">
        <v>1651</v>
      </c>
      <c r="K4252" s="10">
        <v>2007.0</v>
      </c>
      <c r="L4252" s="3"/>
      <c r="M4252" s="4" t="s">
        <v>263</v>
      </c>
      <c r="N4252" s="3"/>
      <c r="O4252" s="3"/>
      <c r="P4252" s="4" t="s">
        <v>8</v>
      </c>
      <c r="Q4252" s="18" t="s">
        <v>19011</v>
      </c>
      <c r="R4252" s="3"/>
    </row>
    <row r="4253" ht="15.75" customHeight="1">
      <c r="A4253" s="4" t="s">
        <v>19507</v>
      </c>
      <c r="B4253" s="4" t="s">
        <v>19508</v>
      </c>
      <c r="C4253" s="3"/>
      <c r="D4253" s="3"/>
      <c r="E4253" s="4" t="s">
        <v>19509</v>
      </c>
      <c r="F4253" s="9" t="s">
        <v>19510</v>
      </c>
      <c r="G4253" s="4" t="s">
        <v>260</v>
      </c>
      <c r="H4253" s="4" t="s">
        <v>261</v>
      </c>
      <c r="I4253" s="4" t="s">
        <v>4857</v>
      </c>
      <c r="J4253" s="4" t="s">
        <v>3055</v>
      </c>
      <c r="K4253" s="10">
        <v>2015.0</v>
      </c>
      <c r="L4253" s="3"/>
      <c r="M4253" s="4" t="s">
        <v>263</v>
      </c>
      <c r="N4253" s="3"/>
      <c r="O4253" s="3"/>
      <c r="P4253" s="4" t="s">
        <v>8</v>
      </c>
      <c r="Q4253" s="4" t="s">
        <v>4858</v>
      </c>
      <c r="R4253" s="3"/>
    </row>
    <row r="4254" ht="15.75" customHeight="1">
      <c r="A4254" s="4" t="s">
        <v>19511</v>
      </c>
      <c r="B4254" s="4" t="s">
        <v>19512</v>
      </c>
      <c r="C4254" s="3"/>
      <c r="D4254" s="3"/>
      <c r="E4254" s="4" t="s">
        <v>19513</v>
      </c>
      <c r="F4254" s="9" t="s">
        <v>19514</v>
      </c>
      <c r="G4254" s="4" t="s">
        <v>214</v>
      </c>
      <c r="H4254" s="4" t="s">
        <v>261</v>
      </c>
      <c r="I4254" s="4" t="s">
        <v>8871</v>
      </c>
      <c r="J4254" s="4" t="s">
        <v>295</v>
      </c>
      <c r="K4254" s="10">
        <v>2021.0</v>
      </c>
      <c r="L4254" s="3"/>
      <c r="M4254" s="4" t="s">
        <v>263</v>
      </c>
      <c r="N4254" s="3"/>
      <c r="O4254" s="3"/>
      <c r="P4254" s="4" t="s">
        <v>8</v>
      </c>
      <c r="Q4254" s="4" t="s">
        <v>2476</v>
      </c>
      <c r="R4254" s="3"/>
    </row>
    <row r="4255" ht="15.75" customHeight="1">
      <c r="A4255" s="4" t="s">
        <v>19515</v>
      </c>
      <c r="B4255" s="4" t="s">
        <v>19516</v>
      </c>
      <c r="C4255" s="3"/>
      <c r="D4255" s="3"/>
      <c r="E4255" s="4" t="s">
        <v>19517</v>
      </c>
      <c r="F4255" s="9" t="s">
        <v>19518</v>
      </c>
      <c r="G4255" s="4" t="s">
        <v>260</v>
      </c>
      <c r="H4255" s="4" t="s">
        <v>261</v>
      </c>
      <c r="I4255" s="4" t="s">
        <v>262</v>
      </c>
      <c r="J4255" s="4" t="s">
        <v>149</v>
      </c>
      <c r="K4255" s="10">
        <v>2014.0</v>
      </c>
      <c r="L4255" s="3"/>
      <c r="M4255" s="4" t="s">
        <v>263</v>
      </c>
      <c r="N4255" s="3"/>
      <c r="O4255" s="3"/>
      <c r="P4255" s="4" t="s">
        <v>8</v>
      </c>
      <c r="Q4255" s="4" t="s">
        <v>264</v>
      </c>
      <c r="R4255" s="3"/>
    </row>
    <row r="4256" ht="15.75" customHeight="1">
      <c r="A4256" s="6" t="s">
        <v>19519</v>
      </c>
      <c r="B4256" s="6" t="s">
        <v>19520</v>
      </c>
      <c r="C4256" s="6"/>
      <c r="D4256" s="6"/>
      <c r="E4256" s="6" t="s">
        <v>19521</v>
      </c>
      <c r="F4256" s="7" t="s">
        <v>19522</v>
      </c>
      <c r="G4256" s="8" t="s">
        <v>108</v>
      </c>
      <c r="H4256" s="6" t="s">
        <v>27</v>
      </c>
      <c r="I4256" s="6" t="s">
        <v>19523</v>
      </c>
      <c r="J4256" s="6" t="s">
        <v>149</v>
      </c>
      <c r="K4256" s="8">
        <v>2019.0</v>
      </c>
      <c r="L4256" s="7" t="s">
        <v>30</v>
      </c>
      <c r="M4256" s="6"/>
      <c r="N4256" s="6"/>
      <c r="O4256" s="3"/>
      <c r="P4256" s="3"/>
      <c r="Q4256" s="3"/>
      <c r="R4256" s="3"/>
    </row>
    <row r="4257" ht="15.75" customHeight="1">
      <c r="A4257" s="6" t="s">
        <v>19524</v>
      </c>
      <c r="B4257" s="6" t="s">
        <v>19525</v>
      </c>
      <c r="C4257" s="6"/>
      <c r="D4257" s="6"/>
      <c r="E4257" s="6" t="s">
        <v>19526</v>
      </c>
      <c r="F4257" s="7" t="s">
        <v>19527</v>
      </c>
      <c r="G4257" s="8" t="s">
        <v>41</v>
      </c>
      <c r="H4257" s="6" t="s">
        <v>27</v>
      </c>
      <c r="I4257" s="6" t="s">
        <v>19528</v>
      </c>
      <c r="J4257" s="6" t="s">
        <v>149</v>
      </c>
      <c r="K4257" s="8">
        <v>2020.0</v>
      </c>
      <c r="L4257" s="7" t="s">
        <v>30</v>
      </c>
      <c r="M4257" s="6"/>
      <c r="N4257" s="6"/>
      <c r="O4257" s="6"/>
      <c r="P4257" s="6"/>
      <c r="Q4257" s="6"/>
      <c r="R4257" s="6"/>
    </row>
    <row r="4258" ht="15.75" customHeight="1">
      <c r="A4258" s="6" t="s">
        <v>19529</v>
      </c>
      <c r="B4258" s="6" t="s">
        <v>19530</v>
      </c>
      <c r="C4258" s="6"/>
      <c r="D4258" s="6"/>
      <c r="E4258" s="6" t="s">
        <v>19531</v>
      </c>
      <c r="F4258" s="7" t="s">
        <v>19532</v>
      </c>
      <c r="G4258" s="8" t="s">
        <v>108</v>
      </c>
      <c r="H4258" s="6" t="s">
        <v>27</v>
      </c>
      <c r="I4258" s="6" t="s">
        <v>19533</v>
      </c>
      <c r="J4258" s="6" t="s">
        <v>149</v>
      </c>
      <c r="K4258" s="8">
        <v>2019.0</v>
      </c>
      <c r="L4258" s="7" t="s">
        <v>30</v>
      </c>
      <c r="M4258" s="6"/>
      <c r="N4258" s="3"/>
      <c r="O4258" s="3"/>
      <c r="P4258" s="6"/>
      <c r="Q4258" s="3"/>
      <c r="R4258" s="6"/>
    </row>
    <row r="4259" ht="15.75" customHeight="1">
      <c r="A4259" s="6" t="s">
        <v>19534</v>
      </c>
      <c r="B4259" s="6" t="s">
        <v>19535</v>
      </c>
      <c r="C4259" s="6"/>
      <c r="D4259" s="6"/>
      <c r="E4259" s="6" t="s">
        <v>19536</v>
      </c>
      <c r="F4259" s="7" t="s">
        <v>19537</v>
      </c>
      <c r="G4259" s="8" t="s">
        <v>108</v>
      </c>
      <c r="H4259" s="6" t="s">
        <v>27</v>
      </c>
      <c r="I4259" s="6" t="s">
        <v>19538</v>
      </c>
      <c r="J4259" s="6" t="s">
        <v>29</v>
      </c>
      <c r="K4259" s="8">
        <v>2023.0</v>
      </c>
      <c r="L4259" s="7" t="s">
        <v>30</v>
      </c>
      <c r="M4259" s="6"/>
      <c r="N4259" s="3"/>
      <c r="O4259" s="6"/>
      <c r="P4259" s="3"/>
      <c r="Q4259" s="6"/>
      <c r="R4259" s="3"/>
    </row>
    <row r="4260" ht="15.75" customHeight="1">
      <c r="A4260" s="6" t="s">
        <v>19539</v>
      </c>
      <c r="B4260" s="6" t="s">
        <v>19540</v>
      </c>
      <c r="C4260" s="6"/>
      <c r="D4260" s="6"/>
      <c r="E4260" s="6" t="s">
        <v>19541</v>
      </c>
      <c r="F4260" s="7" t="s">
        <v>19542</v>
      </c>
      <c r="G4260" s="8" t="s">
        <v>108</v>
      </c>
      <c r="H4260" s="6" t="s">
        <v>27</v>
      </c>
      <c r="I4260" s="6" t="s">
        <v>19543</v>
      </c>
      <c r="J4260" s="6" t="s">
        <v>438</v>
      </c>
      <c r="K4260" s="8">
        <v>2023.0</v>
      </c>
      <c r="L4260" s="7" t="s">
        <v>30</v>
      </c>
      <c r="M4260" s="3"/>
      <c r="N4260" s="3"/>
      <c r="O4260" s="6"/>
      <c r="P4260" s="6"/>
      <c r="Q4260" s="3"/>
      <c r="R4260" s="3"/>
    </row>
    <row r="4261" ht="15.75" customHeight="1">
      <c r="A4261" s="6" t="s">
        <v>19544</v>
      </c>
      <c r="B4261" s="6" t="s">
        <v>19545</v>
      </c>
      <c r="C4261" s="6"/>
      <c r="D4261" s="6"/>
      <c r="E4261" s="6" t="s">
        <v>19546</v>
      </c>
      <c r="F4261" s="7" t="s">
        <v>147</v>
      </c>
      <c r="G4261" s="8" t="s">
        <v>108</v>
      </c>
      <c r="H4261" s="6" t="s">
        <v>27</v>
      </c>
      <c r="I4261" s="6" t="s">
        <v>19547</v>
      </c>
      <c r="J4261" s="6" t="s">
        <v>149</v>
      </c>
      <c r="K4261" s="8">
        <v>2020.0</v>
      </c>
      <c r="L4261" s="7" t="s">
        <v>30</v>
      </c>
      <c r="M4261" s="6"/>
      <c r="N4261" s="6"/>
      <c r="O4261" s="3"/>
      <c r="P4261" s="3"/>
      <c r="Q4261" s="3"/>
      <c r="R4261" s="3"/>
    </row>
    <row r="4262" ht="15.75" customHeight="1">
      <c r="A4262" s="4" t="s">
        <v>19548</v>
      </c>
      <c r="B4262" s="4" t="s">
        <v>19549</v>
      </c>
      <c r="C4262" s="3"/>
      <c r="D4262" s="3"/>
      <c r="E4262" s="4" t="s">
        <v>19550</v>
      </c>
      <c r="F4262" s="9" t="s">
        <v>19551</v>
      </c>
      <c r="G4262" s="4" t="s">
        <v>214</v>
      </c>
      <c r="H4262" s="4" t="s">
        <v>261</v>
      </c>
      <c r="I4262" s="4" t="s">
        <v>2110</v>
      </c>
      <c r="J4262" s="4" t="s">
        <v>295</v>
      </c>
      <c r="K4262" s="10">
        <v>2012.0</v>
      </c>
      <c r="L4262" s="3"/>
      <c r="M4262" s="4" t="s">
        <v>263</v>
      </c>
      <c r="N4262" s="3"/>
      <c r="O4262" s="3"/>
      <c r="P4262" s="4" t="s">
        <v>8</v>
      </c>
      <c r="Q4262" s="4" t="s">
        <v>689</v>
      </c>
      <c r="R4262" s="3"/>
    </row>
    <row r="4263" ht="15.75" customHeight="1">
      <c r="A4263" s="4" t="s">
        <v>19552</v>
      </c>
      <c r="B4263" s="4" t="s">
        <v>19553</v>
      </c>
      <c r="C4263" s="3"/>
      <c r="D4263" s="3"/>
      <c r="E4263" s="4" t="s">
        <v>19554</v>
      </c>
      <c r="F4263" s="9" t="s">
        <v>19555</v>
      </c>
      <c r="G4263" s="4" t="s">
        <v>41</v>
      </c>
      <c r="H4263" s="4" t="s">
        <v>261</v>
      </c>
      <c r="I4263" s="4" t="s">
        <v>6615</v>
      </c>
      <c r="J4263" s="4" t="s">
        <v>341</v>
      </c>
      <c r="K4263" s="10">
        <v>2007.0</v>
      </c>
      <c r="L4263" s="3"/>
      <c r="M4263" s="4" t="s">
        <v>263</v>
      </c>
      <c r="N4263" s="3"/>
      <c r="O4263" s="3"/>
      <c r="P4263" s="4" t="s">
        <v>8</v>
      </c>
      <c r="Q4263" s="18" t="s">
        <v>572</v>
      </c>
      <c r="R4263" s="3"/>
    </row>
    <row r="4264" ht="15.75" customHeight="1">
      <c r="A4264" s="6" t="s">
        <v>8844</v>
      </c>
      <c r="B4264" s="6" t="s">
        <v>19556</v>
      </c>
      <c r="C4264" s="6"/>
      <c r="D4264" s="6"/>
      <c r="E4264" s="6" t="s">
        <v>19557</v>
      </c>
      <c r="F4264" s="7" t="s">
        <v>19558</v>
      </c>
      <c r="G4264" s="8" t="s">
        <v>108</v>
      </c>
      <c r="H4264" s="6" t="s">
        <v>27</v>
      </c>
      <c r="I4264" s="6" t="s">
        <v>19559</v>
      </c>
      <c r="J4264" s="6" t="s">
        <v>377</v>
      </c>
      <c r="K4264" s="8">
        <v>2023.0</v>
      </c>
      <c r="L4264" s="7" t="s">
        <v>30</v>
      </c>
      <c r="M4264" s="6"/>
      <c r="N4264" s="6"/>
      <c r="O4264" s="6"/>
      <c r="P4264" s="6"/>
      <c r="Q4264" s="3"/>
      <c r="R4264" s="6"/>
    </row>
    <row r="4265" ht="15.75" customHeight="1">
      <c r="A4265" s="4" t="s">
        <v>19560</v>
      </c>
      <c r="B4265" s="4" t="s">
        <v>19561</v>
      </c>
      <c r="C4265" s="3"/>
      <c r="D4265" s="3"/>
      <c r="E4265" s="4" t="s">
        <v>19562</v>
      </c>
      <c r="F4265" s="9" t="s">
        <v>19563</v>
      </c>
      <c r="G4265" s="4" t="s">
        <v>48</v>
      </c>
      <c r="H4265" s="4" t="s">
        <v>261</v>
      </c>
      <c r="I4265" s="4" t="s">
        <v>1882</v>
      </c>
      <c r="J4265" s="4" t="s">
        <v>149</v>
      </c>
      <c r="K4265" s="10">
        <v>2021.0</v>
      </c>
      <c r="L4265" s="3"/>
      <c r="M4265" s="4" t="s">
        <v>263</v>
      </c>
      <c r="N4265" s="3"/>
      <c r="O4265" s="3"/>
      <c r="P4265" s="4" t="s">
        <v>8</v>
      </c>
      <c r="Q4265" s="4" t="s">
        <v>264</v>
      </c>
      <c r="R4265" s="3"/>
    </row>
    <row r="4266" ht="15.75" customHeight="1">
      <c r="A4266" s="6" t="s">
        <v>19564</v>
      </c>
      <c r="B4266" s="6" t="s">
        <v>19565</v>
      </c>
      <c r="C4266" s="6"/>
      <c r="D4266" s="6"/>
      <c r="E4266" s="6" t="s">
        <v>19566</v>
      </c>
      <c r="F4266" s="7" t="s">
        <v>19567</v>
      </c>
      <c r="G4266" s="8" t="s">
        <v>108</v>
      </c>
      <c r="H4266" s="6" t="s">
        <v>27</v>
      </c>
      <c r="I4266" s="6" t="s">
        <v>19568</v>
      </c>
      <c r="J4266" s="6" t="s">
        <v>341</v>
      </c>
      <c r="K4266" s="8">
        <v>2021.0</v>
      </c>
      <c r="L4266" s="7" t="s">
        <v>30</v>
      </c>
      <c r="M4266" s="14"/>
      <c r="N4266" s="6"/>
      <c r="O4266" s="6"/>
      <c r="P4266" s="6"/>
      <c r="Q4266" s="3"/>
      <c r="R4266" s="3"/>
    </row>
    <row r="4267" ht="15.75" customHeight="1">
      <c r="A4267" s="4" t="s">
        <v>19569</v>
      </c>
      <c r="B4267" s="4" t="s">
        <v>19570</v>
      </c>
      <c r="C4267" s="3"/>
      <c r="D4267" s="3"/>
      <c r="E4267" s="4" t="s">
        <v>19571</v>
      </c>
      <c r="F4267" s="9" t="s">
        <v>19572</v>
      </c>
      <c r="G4267" s="4" t="s">
        <v>260</v>
      </c>
      <c r="H4267" s="4" t="s">
        <v>261</v>
      </c>
      <c r="I4267" s="4" t="s">
        <v>4435</v>
      </c>
      <c r="J4267" s="4" t="s">
        <v>2495</v>
      </c>
      <c r="K4267" s="10">
        <v>2000.0</v>
      </c>
      <c r="L4267" s="3"/>
      <c r="M4267" s="4" t="s">
        <v>263</v>
      </c>
      <c r="N4267" s="3"/>
      <c r="O4267" s="3"/>
      <c r="P4267" s="4" t="s">
        <v>8</v>
      </c>
      <c r="Q4267" s="4" t="s">
        <v>4436</v>
      </c>
      <c r="R4267" s="3"/>
    </row>
    <row r="4268" ht="15.75" customHeight="1">
      <c r="A4268" s="6" t="s">
        <v>19573</v>
      </c>
      <c r="B4268" s="6" t="s">
        <v>19574</v>
      </c>
      <c r="C4268" s="6"/>
      <c r="D4268" s="6"/>
      <c r="E4268" s="6" t="s">
        <v>19575</v>
      </c>
      <c r="F4268" s="7" t="s">
        <v>19576</v>
      </c>
      <c r="G4268" s="8" t="s">
        <v>108</v>
      </c>
      <c r="H4268" s="6" t="s">
        <v>27</v>
      </c>
      <c r="I4268" s="6" t="s">
        <v>19577</v>
      </c>
      <c r="J4268" s="6" t="s">
        <v>149</v>
      </c>
      <c r="K4268" s="8">
        <v>2022.0</v>
      </c>
      <c r="L4268" s="7" t="s">
        <v>30</v>
      </c>
      <c r="M4268" s="6"/>
      <c r="N4268" s="6"/>
      <c r="O4268" s="3"/>
      <c r="P4268" s="3"/>
      <c r="Q4268" s="3"/>
      <c r="R4268" s="3"/>
    </row>
    <row r="4269" ht="15.75" customHeight="1">
      <c r="A4269" s="4" t="s">
        <v>19578</v>
      </c>
      <c r="B4269" s="4" t="s">
        <v>19579</v>
      </c>
      <c r="C4269" s="3"/>
      <c r="D4269" s="3"/>
      <c r="E4269" s="4" t="s">
        <v>33</v>
      </c>
      <c r="F4269" s="9" t="str">
        <f>"https://doi.org/"&amp;M4269</f>
        <v>https://doi.org/10.1016/j.addbeh.2022.107436</v>
      </c>
      <c r="G4269" s="10" t="s">
        <v>26</v>
      </c>
      <c r="H4269" s="10" t="s">
        <v>35</v>
      </c>
      <c r="I4269" s="4" t="s">
        <v>19580</v>
      </c>
      <c r="J4269" s="4" t="s">
        <v>33</v>
      </c>
      <c r="K4269" s="10">
        <v>2022.0</v>
      </c>
      <c r="L4269" s="10" t="s">
        <v>33</v>
      </c>
      <c r="M4269" s="4" t="s">
        <v>19581</v>
      </c>
      <c r="N4269" s="3"/>
      <c r="O4269" s="3"/>
      <c r="P4269" s="3"/>
      <c r="Q4269" s="3"/>
      <c r="R4269" s="3"/>
    </row>
    <row r="4270" ht="15.75" customHeight="1">
      <c r="A4270" s="6" t="s">
        <v>19582</v>
      </c>
      <c r="B4270" s="6" t="s">
        <v>19583</v>
      </c>
      <c r="C4270" s="6"/>
      <c r="D4270" s="6"/>
      <c r="E4270" s="6" t="s">
        <v>19584</v>
      </c>
      <c r="F4270" s="7" t="s">
        <v>19585</v>
      </c>
      <c r="G4270" s="8" t="s">
        <v>108</v>
      </c>
      <c r="H4270" s="6" t="s">
        <v>27</v>
      </c>
      <c r="I4270" s="6" t="s">
        <v>19586</v>
      </c>
      <c r="J4270" s="6" t="s">
        <v>29</v>
      </c>
      <c r="K4270" s="8">
        <v>2022.0</v>
      </c>
      <c r="L4270" s="7" t="s">
        <v>30</v>
      </c>
      <c r="M4270" s="6"/>
      <c r="N4270" s="6"/>
      <c r="O4270" s="3"/>
      <c r="P4270" s="3"/>
      <c r="Q4270" s="3"/>
      <c r="R4270" s="6"/>
    </row>
    <row r="4271" ht="15.75" customHeight="1">
      <c r="A4271" s="6" t="s">
        <v>19587</v>
      </c>
      <c r="B4271" s="6" t="s">
        <v>19588</v>
      </c>
      <c r="C4271" s="6"/>
      <c r="D4271" s="6"/>
      <c r="E4271" s="6" t="s">
        <v>19589</v>
      </c>
      <c r="F4271" s="7" t="s">
        <v>19590</v>
      </c>
      <c r="G4271" s="8" t="s">
        <v>108</v>
      </c>
      <c r="H4271" s="6" t="s">
        <v>27</v>
      </c>
      <c r="I4271" s="6" t="s">
        <v>19591</v>
      </c>
      <c r="J4271" s="3"/>
      <c r="K4271" s="8">
        <v>2022.0</v>
      </c>
      <c r="L4271" s="13" t="s">
        <v>30</v>
      </c>
      <c r="M4271" s="6"/>
      <c r="N4271" s="6"/>
      <c r="O4271" s="6"/>
      <c r="P4271" s="3"/>
      <c r="Q4271" s="6"/>
      <c r="R4271" s="3"/>
    </row>
    <row r="4272" ht="15.75" customHeight="1">
      <c r="A4272" s="6" t="s">
        <v>19592</v>
      </c>
      <c r="B4272" s="6" t="s">
        <v>19593</v>
      </c>
      <c r="C4272" s="6"/>
      <c r="D4272" s="6"/>
      <c r="E4272" s="6" t="s">
        <v>19594</v>
      </c>
      <c r="F4272" s="7" t="s">
        <v>19595</v>
      </c>
      <c r="G4272" s="8" t="s">
        <v>108</v>
      </c>
      <c r="H4272" s="6" t="s">
        <v>27</v>
      </c>
      <c r="I4272" s="6" t="s">
        <v>19596</v>
      </c>
      <c r="J4272" s="6" t="s">
        <v>29</v>
      </c>
      <c r="K4272" s="8">
        <v>2023.0</v>
      </c>
      <c r="L4272" s="7" t="s">
        <v>30</v>
      </c>
      <c r="M4272" s="6"/>
      <c r="N4272" s="6"/>
      <c r="O4272" s="3"/>
      <c r="P4272" s="3"/>
      <c r="Q4272" s="6"/>
      <c r="R4272" s="6"/>
    </row>
    <row r="4273" ht="15.75" customHeight="1">
      <c r="A4273" s="6" t="s">
        <v>19597</v>
      </c>
      <c r="B4273" s="6" t="s">
        <v>19598</v>
      </c>
      <c r="C4273" s="6"/>
      <c r="D4273" s="6"/>
      <c r="E4273" s="6" t="s">
        <v>19599</v>
      </c>
      <c r="F4273" s="7" t="s">
        <v>19600</v>
      </c>
      <c r="G4273" s="8" t="s">
        <v>108</v>
      </c>
      <c r="H4273" s="6" t="s">
        <v>27</v>
      </c>
      <c r="I4273" s="6" t="s">
        <v>19601</v>
      </c>
      <c r="J4273" s="6" t="s">
        <v>438</v>
      </c>
      <c r="K4273" s="8">
        <v>2021.0</v>
      </c>
      <c r="L4273" s="7" t="s">
        <v>30</v>
      </c>
      <c r="M4273" s="28"/>
      <c r="N4273" s="6"/>
      <c r="O4273" s="6"/>
      <c r="P4273" s="6"/>
      <c r="Q4273" s="3"/>
      <c r="R4273" s="3"/>
    </row>
    <row r="4274" ht="15.75" customHeight="1">
      <c r="A4274" s="6" t="s">
        <v>3116</v>
      </c>
      <c r="B4274" s="6" t="s">
        <v>19602</v>
      </c>
      <c r="C4274" s="6"/>
      <c r="D4274" s="6"/>
      <c r="E4274" s="6" t="s">
        <v>19603</v>
      </c>
      <c r="F4274" s="7" t="s">
        <v>19604</v>
      </c>
      <c r="G4274" s="8" t="s">
        <v>108</v>
      </c>
      <c r="H4274" s="6" t="s">
        <v>27</v>
      </c>
      <c r="I4274" s="6" t="s">
        <v>19605</v>
      </c>
      <c r="J4274" s="6"/>
      <c r="K4274" s="8">
        <v>2013.0</v>
      </c>
      <c r="L4274" s="7" t="s">
        <v>30</v>
      </c>
      <c r="M4274" s="3"/>
      <c r="N4274" s="3"/>
      <c r="O4274" s="3"/>
      <c r="P4274" s="3"/>
      <c r="Q4274" s="3"/>
      <c r="R4274" s="3"/>
    </row>
    <row r="4275" ht="15.75" customHeight="1">
      <c r="A4275" s="6" t="s">
        <v>19606</v>
      </c>
      <c r="B4275" s="6" t="s">
        <v>19607</v>
      </c>
      <c r="C4275" s="6"/>
      <c r="D4275" s="6"/>
      <c r="E4275" s="6" t="s">
        <v>19608</v>
      </c>
      <c r="F4275" s="3"/>
      <c r="G4275" s="8" t="s">
        <v>108</v>
      </c>
      <c r="H4275" s="6" t="s">
        <v>27</v>
      </c>
      <c r="I4275" s="6" t="s">
        <v>19609</v>
      </c>
      <c r="J4275" s="3"/>
      <c r="K4275" s="8">
        <v>2014.0</v>
      </c>
      <c r="L4275" s="7" t="s">
        <v>30</v>
      </c>
      <c r="M4275" s="3"/>
      <c r="N4275" s="3"/>
      <c r="O4275" s="3"/>
      <c r="P4275" s="3"/>
      <c r="Q4275" s="3"/>
      <c r="R4275" s="3"/>
    </row>
    <row r="4276" ht="15.75" customHeight="1">
      <c r="A4276" s="6" t="s">
        <v>19610</v>
      </c>
      <c r="B4276" s="6" t="s">
        <v>19611</v>
      </c>
      <c r="C4276" s="6"/>
      <c r="D4276" s="6"/>
      <c r="E4276" s="6" t="s">
        <v>19612</v>
      </c>
      <c r="F4276" s="7" t="s">
        <v>19613</v>
      </c>
      <c r="G4276" s="8" t="s">
        <v>41</v>
      </c>
      <c r="H4276" s="6" t="s">
        <v>27</v>
      </c>
      <c r="I4276" s="6" t="s">
        <v>19614</v>
      </c>
      <c r="J4276" s="6" t="s">
        <v>29</v>
      </c>
      <c r="K4276" s="8">
        <v>2006.0</v>
      </c>
      <c r="L4276" s="7" t="s">
        <v>30</v>
      </c>
      <c r="M4276" s="6"/>
      <c r="N4276" s="3"/>
      <c r="O4276" s="3"/>
      <c r="P4276" s="3"/>
      <c r="Q4276" s="3"/>
      <c r="R4276" s="6"/>
    </row>
    <row r="4277" ht="15.75" customHeight="1">
      <c r="A4277" s="6" t="s">
        <v>19615</v>
      </c>
      <c r="B4277" s="6" t="s">
        <v>19616</v>
      </c>
      <c r="C4277" s="6"/>
      <c r="D4277" s="6"/>
      <c r="E4277" s="6" t="s">
        <v>19617</v>
      </c>
      <c r="F4277" s="7" t="s">
        <v>19618</v>
      </c>
      <c r="G4277" s="8" t="s">
        <v>108</v>
      </c>
      <c r="H4277" s="6" t="s">
        <v>27</v>
      </c>
      <c r="I4277" s="6" t="s">
        <v>19619</v>
      </c>
      <c r="J4277" s="6" t="s">
        <v>29</v>
      </c>
      <c r="K4277" s="8">
        <v>2017.0</v>
      </c>
      <c r="L4277" s="7" t="s">
        <v>30</v>
      </c>
      <c r="M4277" s="3"/>
      <c r="N4277" s="3"/>
      <c r="O4277" s="6"/>
      <c r="P4277" s="6"/>
      <c r="Q4277" s="6"/>
      <c r="R4277" s="6"/>
    </row>
    <row r="4278" ht="15.75" customHeight="1">
      <c r="A4278" s="4" t="s">
        <v>19620</v>
      </c>
      <c r="B4278" s="4" t="s">
        <v>19621</v>
      </c>
      <c r="C4278" s="3"/>
      <c r="D4278" s="3"/>
      <c r="E4278" s="4" t="s">
        <v>33</v>
      </c>
      <c r="F4278" s="9" t="str">
        <f t="shared" ref="F4278:F4279" si="37">"https://doi.org/"&amp;M4278</f>
        <v>https://doi.org/10.1197/aemj.10.2.140</v>
      </c>
      <c r="G4278" s="10" t="s">
        <v>48</v>
      </c>
      <c r="H4278" s="10" t="s">
        <v>35</v>
      </c>
      <c r="I4278" s="4" t="s">
        <v>19622</v>
      </c>
      <c r="J4278" s="4" t="s">
        <v>33</v>
      </c>
      <c r="K4278" s="10">
        <v>2003.0</v>
      </c>
      <c r="L4278" s="3" t="s">
        <v>33</v>
      </c>
      <c r="M4278" s="4" t="s">
        <v>19623</v>
      </c>
      <c r="N4278" s="3"/>
      <c r="O4278" s="3"/>
      <c r="P4278" s="3"/>
      <c r="Q4278" s="3"/>
      <c r="R4278" s="3"/>
    </row>
    <row r="4279" ht="15.75" customHeight="1">
      <c r="A4279" s="4" t="s">
        <v>19624</v>
      </c>
      <c r="B4279" s="4" t="s">
        <v>19625</v>
      </c>
      <c r="C4279" s="3"/>
      <c r="D4279" s="3"/>
      <c r="E4279" s="4" t="s">
        <v>33</v>
      </c>
      <c r="F4279" s="9" t="str">
        <f t="shared" si="37"/>
        <v>https://doi.org/10.1016/j.earlhumdev.2022.105614</v>
      </c>
      <c r="G4279" s="10" t="s">
        <v>34</v>
      </c>
      <c r="H4279" s="10" t="s">
        <v>35</v>
      </c>
      <c r="I4279" s="4" t="s">
        <v>19626</v>
      </c>
      <c r="J4279" s="4" t="s">
        <v>33</v>
      </c>
      <c r="K4279" s="10">
        <v>2022.0</v>
      </c>
      <c r="L4279" s="3"/>
      <c r="M4279" s="4" t="s">
        <v>19627</v>
      </c>
      <c r="N4279" s="3"/>
      <c r="O4279" s="3"/>
      <c r="P4279" s="3"/>
      <c r="Q4279" s="3"/>
      <c r="R4279" s="3"/>
    </row>
    <row r="4280" ht="15.75" customHeight="1">
      <c r="A4280" s="4" t="s">
        <v>19628</v>
      </c>
      <c r="B4280" s="4" t="s">
        <v>19629</v>
      </c>
      <c r="C4280" s="4" t="s">
        <v>19630</v>
      </c>
      <c r="D4280" s="4" t="s">
        <v>19631</v>
      </c>
      <c r="E4280" s="4" t="s">
        <v>19632</v>
      </c>
      <c r="F4280" s="5" t="str">
        <f>HYPERLINK("http://dx.doi.org/10.1016/S0895-4356(01)00448-6","http://dx.doi.org/10.1016/S0895-4356(01)00448-6")</f>
        <v>http://dx.doi.org/10.1016/S0895-4356(01)00448-6</v>
      </c>
      <c r="G4280" s="3"/>
      <c r="H4280" s="3"/>
      <c r="I4280" s="3"/>
      <c r="J4280" s="3"/>
      <c r="K4280" s="3"/>
      <c r="L4280" s="3"/>
      <c r="M4280" s="3"/>
      <c r="N4280" s="3"/>
      <c r="O4280" s="3"/>
      <c r="P4280" s="3"/>
      <c r="Q4280" s="3"/>
      <c r="R4280" s="3"/>
    </row>
    <row r="4281" ht="15.75" customHeight="1">
      <c r="A4281" s="6" t="s">
        <v>19633</v>
      </c>
      <c r="B4281" s="6" t="s">
        <v>19634</v>
      </c>
      <c r="C4281" s="6"/>
      <c r="D4281" s="6"/>
      <c r="E4281" s="6" t="s">
        <v>19635</v>
      </c>
      <c r="F4281" s="7" t="s">
        <v>19636</v>
      </c>
      <c r="G4281" s="8" t="s">
        <v>41</v>
      </c>
      <c r="H4281" s="6" t="s">
        <v>27</v>
      </c>
      <c r="I4281" s="6" t="s">
        <v>19637</v>
      </c>
      <c r="J4281" s="6" t="s">
        <v>29</v>
      </c>
      <c r="K4281" s="8">
        <v>2002.0</v>
      </c>
      <c r="L4281" s="7" t="s">
        <v>30</v>
      </c>
      <c r="M4281" s="6"/>
      <c r="N4281" s="3"/>
      <c r="O4281" s="3"/>
      <c r="P4281" s="3"/>
      <c r="Q4281" s="3"/>
      <c r="R4281" s="6"/>
    </row>
    <row r="4282" ht="15.75" customHeight="1">
      <c r="A4282" s="6" t="s">
        <v>19638</v>
      </c>
      <c r="B4282" s="6" t="s">
        <v>19639</v>
      </c>
      <c r="C4282" s="6"/>
      <c r="D4282" s="6"/>
      <c r="E4282" s="6" t="s">
        <v>19640</v>
      </c>
      <c r="F4282" s="7" t="s">
        <v>19641</v>
      </c>
      <c r="G4282" s="8" t="s">
        <v>41</v>
      </c>
      <c r="H4282" s="6" t="s">
        <v>27</v>
      </c>
      <c r="I4282" s="6" t="s">
        <v>19642</v>
      </c>
      <c r="J4282" s="6" t="s">
        <v>29</v>
      </c>
      <c r="K4282" s="8">
        <v>1990.0</v>
      </c>
      <c r="L4282" s="7" t="s">
        <v>30</v>
      </c>
      <c r="M4282" s="6"/>
      <c r="N4282" s="3"/>
      <c r="O4282" s="3"/>
      <c r="P4282" s="3"/>
      <c r="Q4282" s="3"/>
      <c r="R4282" s="6"/>
    </row>
    <row r="4283" ht="15.75" customHeight="1">
      <c r="A4283" s="6" t="s">
        <v>19643</v>
      </c>
      <c r="B4283" s="6" t="s">
        <v>19644</v>
      </c>
      <c r="C4283" s="6"/>
      <c r="D4283" s="6"/>
      <c r="E4283" s="6" t="s">
        <v>19645</v>
      </c>
      <c r="F4283" s="7" t="s">
        <v>19646</v>
      </c>
      <c r="G4283" s="8" t="s">
        <v>214</v>
      </c>
      <c r="H4283" s="6" t="s">
        <v>27</v>
      </c>
      <c r="I4283" s="6" t="s">
        <v>19647</v>
      </c>
      <c r="J4283" s="3"/>
      <c r="K4283" s="8">
        <v>2012.0</v>
      </c>
      <c r="L4283" s="7" t="s">
        <v>30</v>
      </c>
      <c r="M4283" s="3"/>
      <c r="N4283" s="3"/>
      <c r="O4283" s="3"/>
      <c r="P4283" s="3"/>
      <c r="Q4283" s="3"/>
      <c r="R4283" s="3"/>
    </row>
    <row r="4284" ht="15.75" customHeight="1">
      <c r="A4284" s="4" t="s">
        <v>19648</v>
      </c>
      <c r="B4284" s="4" t="s">
        <v>19649</v>
      </c>
      <c r="C4284" s="3"/>
      <c r="D4284" s="3"/>
      <c r="E4284" s="4" t="s">
        <v>33</v>
      </c>
      <c r="F4284" s="9" t="str">
        <f>"https://doi.org/"&amp;M4284</f>
        <v>https://doi.org/10.1016/j.lanepe.2023.100656</v>
      </c>
      <c r="G4284" s="10" t="s">
        <v>83</v>
      </c>
      <c r="H4284" s="10" t="s">
        <v>35</v>
      </c>
      <c r="I4284" s="4" t="s">
        <v>19650</v>
      </c>
      <c r="J4284" s="10" t="s">
        <v>33</v>
      </c>
      <c r="K4284" s="10">
        <v>2023.0</v>
      </c>
      <c r="L4284" s="3"/>
      <c r="M4284" s="4" t="s">
        <v>19651</v>
      </c>
      <c r="N4284" s="3"/>
      <c r="O4284" s="3"/>
      <c r="P4284" s="3"/>
      <c r="Q4284" s="3"/>
      <c r="R4284" s="3"/>
    </row>
    <row r="4285" ht="15.75" customHeight="1">
      <c r="A4285" s="6" t="s">
        <v>19652</v>
      </c>
      <c r="B4285" s="6" t="s">
        <v>19653</v>
      </c>
      <c r="C4285" s="6"/>
      <c r="D4285" s="6"/>
      <c r="E4285" s="6" t="s">
        <v>19654</v>
      </c>
      <c r="F4285" s="7" t="s">
        <v>19655</v>
      </c>
      <c r="G4285" s="8" t="s">
        <v>214</v>
      </c>
      <c r="H4285" s="6" t="s">
        <v>27</v>
      </c>
      <c r="I4285" s="6" t="s">
        <v>19656</v>
      </c>
      <c r="J4285" s="6" t="s">
        <v>341</v>
      </c>
      <c r="K4285" s="8">
        <v>2023.0</v>
      </c>
      <c r="L4285" s="7" t="s">
        <v>30</v>
      </c>
      <c r="M4285" s="3"/>
      <c r="N4285" s="3"/>
      <c r="O4285" s="3"/>
      <c r="P4285" s="3"/>
      <c r="Q4285" s="3"/>
      <c r="R4285" s="3"/>
    </row>
    <row r="4286" ht="15.75" customHeight="1">
      <c r="A4286" s="6" t="s">
        <v>19657</v>
      </c>
      <c r="B4286" s="6" t="s">
        <v>19658</v>
      </c>
      <c r="C4286" s="6"/>
      <c r="D4286" s="6"/>
      <c r="E4286" s="6" t="s">
        <v>19659</v>
      </c>
      <c r="F4286" s="7" t="s">
        <v>19660</v>
      </c>
      <c r="G4286" s="8" t="s">
        <v>48</v>
      </c>
      <c r="H4286" s="6" t="s">
        <v>27</v>
      </c>
      <c r="I4286" s="6" t="s">
        <v>19661</v>
      </c>
      <c r="J4286" s="6" t="s">
        <v>29</v>
      </c>
      <c r="K4286" s="8">
        <v>2022.0</v>
      </c>
      <c r="L4286" s="7" t="s">
        <v>30</v>
      </c>
      <c r="M4286" s="6"/>
      <c r="N4286" s="6"/>
      <c r="O4286" s="6"/>
      <c r="P4286" s="6"/>
      <c r="Q4286" s="6"/>
      <c r="R4286" s="6"/>
    </row>
    <row r="4287" ht="15.75" customHeight="1">
      <c r="A4287" s="6" t="s">
        <v>19662</v>
      </c>
      <c r="B4287" s="40" t="s">
        <v>19663</v>
      </c>
      <c r="C4287" s="6"/>
      <c r="D4287" s="6"/>
      <c r="E4287" s="6" t="s">
        <v>19664</v>
      </c>
      <c r="F4287" s="7" t="s">
        <v>19665</v>
      </c>
      <c r="G4287" s="8" t="s">
        <v>214</v>
      </c>
      <c r="H4287" s="6" t="s">
        <v>27</v>
      </c>
      <c r="I4287" s="6" t="s">
        <v>19666</v>
      </c>
      <c r="J4287" s="6" t="s">
        <v>341</v>
      </c>
      <c r="K4287" s="8">
        <v>2014.0</v>
      </c>
      <c r="L4287" s="7" t="s">
        <v>30</v>
      </c>
      <c r="M4287" s="3"/>
      <c r="N4287" s="3"/>
      <c r="O4287" s="3"/>
      <c r="P4287" s="6"/>
      <c r="Q4287" s="3"/>
      <c r="R4287" s="3"/>
    </row>
    <row r="4288" ht="15.75" customHeight="1">
      <c r="A4288" s="6" t="s">
        <v>19667</v>
      </c>
      <c r="B4288" s="6" t="s">
        <v>19668</v>
      </c>
      <c r="C4288" s="6"/>
      <c r="D4288" s="6"/>
      <c r="E4288" s="6" t="s">
        <v>19669</v>
      </c>
      <c r="F4288" s="7" t="s">
        <v>19670</v>
      </c>
      <c r="G4288" s="8" t="s">
        <v>108</v>
      </c>
      <c r="H4288" s="6" t="s">
        <v>27</v>
      </c>
      <c r="I4288" s="6" t="s">
        <v>19671</v>
      </c>
      <c r="J4288" s="6" t="s">
        <v>29</v>
      </c>
      <c r="K4288" s="8">
        <v>2017.0</v>
      </c>
      <c r="L4288" s="7" t="s">
        <v>30</v>
      </c>
      <c r="M4288" s="3"/>
      <c r="N4288" s="3"/>
      <c r="O4288" s="6"/>
      <c r="P4288" s="6"/>
      <c r="Q4288" s="6"/>
      <c r="R4288" s="6"/>
    </row>
    <row r="4289" ht="15.75" customHeight="1">
      <c r="A4289" s="6" t="s">
        <v>19672</v>
      </c>
      <c r="B4289" s="6" t="s">
        <v>19673</v>
      </c>
      <c r="C4289" s="6"/>
      <c r="D4289" s="6"/>
      <c r="E4289" s="6" t="s">
        <v>19674</v>
      </c>
      <c r="F4289" s="7" t="s">
        <v>19675</v>
      </c>
      <c r="G4289" s="8" t="s">
        <v>108</v>
      </c>
      <c r="H4289" s="6" t="s">
        <v>27</v>
      </c>
      <c r="I4289" s="6" t="s">
        <v>19676</v>
      </c>
      <c r="J4289" s="3"/>
      <c r="K4289" s="8">
        <v>2010.0</v>
      </c>
      <c r="L4289" s="7" t="s">
        <v>30</v>
      </c>
      <c r="M4289" s="3"/>
      <c r="N4289" s="3"/>
      <c r="O4289" s="6"/>
      <c r="P4289" s="6"/>
      <c r="Q4289" s="6"/>
      <c r="R4289" s="6"/>
    </row>
    <row r="4290" ht="15.75" customHeight="1">
      <c r="A4290" s="6" t="s">
        <v>19677</v>
      </c>
      <c r="B4290" s="6" t="s">
        <v>19678</v>
      </c>
      <c r="C4290" s="6"/>
      <c r="D4290" s="6"/>
      <c r="E4290" s="6" t="s">
        <v>19679</v>
      </c>
      <c r="F4290" s="7" t="s">
        <v>19680</v>
      </c>
      <c r="G4290" s="8" t="s">
        <v>48</v>
      </c>
      <c r="H4290" s="6" t="s">
        <v>27</v>
      </c>
      <c r="I4290" s="6" t="s">
        <v>19681</v>
      </c>
      <c r="J4290" s="6" t="s">
        <v>341</v>
      </c>
      <c r="K4290" s="8">
        <v>2020.0</v>
      </c>
      <c r="L4290" s="7" t="s">
        <v>30</v>
      </c>
      <c r="M4290" s="15"/>
      <c r="N4290" s="6"/>
      <c r="O4290" s="6"/>
      <c r="P4290" s="6"/>
      <c r="Q4290" s="6"/>
      <c r="R4290" s="6"/>
    </row>
    <row r="4291" ht="15.75" customHeight="1">
      <c r="A4291" s="6" t="s">
        <v>19682</v>
      </c>
      <c r="B4291" s="6" t="s">
        <v>19683</v>
      </c>
      <c r="C4291" s="6"/>
      <c r="D4291" s="6"/>
      <c r="E4291" s="6" t="s">
        <v>19684</v>
      </c>
      <c r="F4291" s="7" t="s">
        <v>19685</v>
      </c>
      <c r="G4291" s="8" t="s">
        <v>48</v>
      </c>
      <c r="H4291" s="6" t="s">
        <v>27</v>
      </c>
      <c r="I4291" s="6" t="s">
        <v>19686</v>
      </c>
      <c r="J4291" s="6" t="s">
        <v>149</v>
      </c>
      <c r="K4291" s="8">
        <v>2023.0</v>
      </c>
      <c r="L4291" s="7" t="s">
        <v>30</v>
      </c>
      <c r="M4291" s="3"/>
      <c r="N4291" s="3"/>
      <c r="O4291" s="6"/>
      <c r="P4291" s="6"/>
      <c r="Q4291" s="3"/>
      <c r="R4291" s="3"/>
    </row>
    <row r="4292" ht="15.75" customHeight="1">
      <c r="A4292" s="6" t="s">
        <v>19687</v>
      </c>
      <c r="B4292" s="6" t="s">
        <v>19688</v>
      </c>
      <c r="C4292" s="6"/>
      <c r="D4292" s="6"/>
      <c r="E4292" s="6" t="s">
        <v>19689</v>
      </c>
      <c r="F4292" s="7" t="s">
        <v>4284</v>
      </c>
      <c r="G4292" s="8" t="s">
        <v>108</v>
      </c>
      <c r="H4292" s="6" t="s">
        <v>27</v>
      </c>
      <c r="I4292" s="6" t="s">
        <v>19690</v>
      </c>
      <c r="J4292" s="6" t="s">
        <v>149</v>
      </c>
      <c r="K4292" s="8">
        <v>2019.0</v>
      </c>
      <c r="L4292" s="7" t="s">
        <v>30</v>
      </c>
      <c r="M4292" s="6"/>
      <c r="N4292" s="6"/>
      <c r="O4292" s="3"/>
      <c r="P4292" s="6"/>
      <c r="Q4292" s="3"/>
      <c r="R4292" s="6"/>
    </row>
    <row r="4293" ht="15.75" customHeight="1">
      <c r="A4293" s="6" t="s">
        <v>19691</v>
      </c>
      <c r="B4293" s="6" t="s">
        <v>19692</v>
      </c>
      <c r="C4293" s="6"/>
      <c r="D4293" s="6"/>
      <c r="E4293" s="6" t="s">
        <v>19693</v>
      </c>
      <c r="F4293" s="7" t="s">
        <v>19694</v>
      </c>
      <c r="G4293" s="8" t="s">
        <v>108</v>
      </c>
      <c r="H4293" s="6" t="s">
        <v>27</v>
      </c>
      <c r="I4293" s="6" t="s">
        <v>19695</v>
      </c>
      <c r="J4293" s="6" t="s">
        <v>149</v>
      </c>
      <c r="K4293" s="8">
        <v>2022.0</v>
      </c>
      <c r="L4293" s="7" t="s">
        <v>30</v>
      </c>
      <c r="M4293" s="6"/>
      <c r="N4293" s="6"/>
      <c r="O4293" s="3"/>
      <c r="P4293" s="3"/>
      <c r="Q4293" s="3"/>
      <c r="R4293" s="3"/>
    </row>
    <row r="4294" ht="15.75" customHeight="1">
      <c r="A4294" s="6" t="s">
        <v>19696</v>
      </c>
      <c r="B4294" s="6" t="s">
        <v>19697</v>
      </c>
      <c r="C4294" s="6"/>
      <c r="D4294" s="6"/>
      <c r="E4294" s="6" t="s">
        <v>19698</v>
      </c>
      <c r="F4294" s="7" t="s">
        <v>19699</v>
      </c>
      <c r="G4294" s="8" t="s">
        <v>108</v>
      </c>
      <c r="H4294" s="6" t="s">
        <v>27</v>
      </c>
      <c r="I4294" s="6" t="s">
        <v>19700</v>
      </c>
      <c r="J4294" s="6" t="s">
        <v>29</v>
      </c>
      <c r="K4294" s="8">
        <v>2023.0</v>
      </c>
      <c r="L4294" s="7" t="s">
        <v>30</v>
      </c>
      <c r="M4294" s="6"/>
      <c r="N4294" s="6"/>
      <c r="O4294" s="3"/>
      <c r="P4294" s="3"/>
      <c r="Q4294" s="3"/>
      <c r="R4294" s="6"/>
    </row>
    <row r="4295" ht="15.75" customHeight="1">
      <c r="A4295" s="4" t="s">
        <v>19701</v>
      </c>
      <c r="B4295" s="4" t="s">
        <v>19702</v>
      </c>
      <c r="C4295" s="3" t="s">
        <v>425</v>
      </c>
      <c r="D4295" s="4" t="s">
        <v>19703</v>
      </c>
      <c r="E4295" s="4" t="s">
        <v>19704</v>
      </c>
      <c r="F4295" s="5" t="str">
        <f>HYPERLINK("http://dx.doi.org/10.1038/s41598-017-14700-6","http://dx.doi.org/10.1038/s41598-017-14700-6")</f>
        <v>http://dx.doi.org/10.1038/s41598-017-14700-6</v>
      </c>
      <c r="G4295" s="3"/>
      <c r="H4295" s="3"/>
      <c r="I4295" s="3"/>
      <c r="J4295" s="3"/>
      <c r="K4295" s="3"/>
      <c r="L4295" s="3"/>
      <c r="M4295" s="3"/>
      <c r="N4295" s="3"/>
      <c r="O4295" s="3"/>
      <c r="P4295" s="3"/>
      <c r="Q4295" s="3"/>
      <c r="R4295" s="3"/>
    </row>
    <row r="4296" ht="15.75" customHeight="1">
      <c r="A4296" s="6" t="s">
        <v>19705</v>
      </c>
      <c r="B4296" s="6" t="s">
        <v>19706</v>
      </c>
      <c r="C4296" s="6"/>
      <c r="D4296" s="6"/>
      <c r="E4296" s="6" t="s">
        <v>19707</v>
      </c>
      <c r="F4296" s="3"/>
      <c r="G4296" s="8" t="s">
        <v>108</v>
      </c>
      <c r="H4296" s="6" t="s">
        <v>27</v>
      </c>
      <c r="I4296" s="6" t="s">
        <v>19708</v>
      </c>
      <c r="J4296" s="6"/>
      <c r="K4296" s="8">
        <v>2011.0</v>
      </c>
      <c r="L4296" s="7" t="s">
        <v>30</v>
      </c>
      <c r="M4296" s="3"/>
      <c r="N4296" s="3"/>
      <c r="O4296" s="3"/>
      <c r="P4296" s="3"/>
      <c r="Q4296" s="3"/>
      <c r="R4296" s="3"/>
    </row>
    <row r="4297" ht="15.75" customHeight="1">
      <c r="A4297" s="6" t="s">
        <v>19709</v>
      </c>
      <c r="B4297" s="6" t="s">
        <v>19710</v>
      </c>
      <c r="C4297" s="6"/>
      <c r="D4297" s="6"/>
      <c r="E4297" s="6" t="s">
        <v>19711</v>
      </c>
      <c r="F4297" s="7" t="s">
        <v>19712</v>
      </c>
      <c r="G4297" s="8" t="s">
        <v>41</v>
      </c>
      <c r="H4297" s="6" t="s">
        <v>27</v>
      </c>
      <c r="I4297" s="6" t="s">
        <v>19713</v>
      </c>
      <c r="J4297" s="6" t="s">
        <v>149</v>
      </c>
      <c r="K4297" s="8">
        <v>2014.0</v>
      </c>
      <c r="L4297" s="7" t="s">
        <v>30</v>
      </c>
      <c r="M4297" s="6"/>
      <c r="N4297" s="3"/>
      <c r="O4297" s="3"/>
      <c r="P4297" s="3"/>
      <c r="Q4297" s="3"/>
      <c r="R4297" s="6"/>
    </row>
    <row r="4298" ht="15.75" customHeight="1">
      <c r="A4298" s="6" t="s">
        <v>19714</v>
      </c>
      <c r="B4298" s="6" t="s">
        <v>19715</v>
      </c>
      <c r="C4298" s="6"/>
      <c r="D4298" s="6"/>
      <c r="E4298" s="6" t="s">
        <v>19716</v>
      </c>
      <c r="F4298" s="7" t="s">
        <v>19717</v>
      </c>
      <c r="G4298" s="8" t="s">
        <v>48</v>
      </c>
      <c r="H4298" s="6" t="s">
        <v>27</v>
      </c>
      <c r="I4298" s="6" t="s">
        <v>19718</v>
      </c>
      <c r="J4298" s="6"/>
      <c r="K4298" s="8">
        <v>2014.0</v>
      </c>
      <c r="L4298" s="7" t="s">
        <v>30</v>
      </c>
      <c r="M4298" s="6"/>
      <c r="N4298" s="6"/>
      <c r="O4298" s="6"/>
      <c r="P4298" s="6"/>
      <c r="Q4298" s="6"/>
      <c r="R4298" s="6"/>
    </row>
    <row r="4299" ht="15.75" customHeight="1">
      <c r="A4299" s="4" t="s">
        <v>19719</v>
      </c>
      <c r="B4299" s="4" t="s">
        <v>19720</v>
      </c>
      <c r="C4299" s="3"/>
      <c r="D4299" s="3"/>
      <c r="E4299" s="4" t="s">
        <v>19721</v>
      </c>
      <c r="F4299" s="9" t="s">
        <v>19722</v>
      </c>
      <c r="G4299" s="4" t="s">
        <v>41</v>
      </c>
      <c r="H4299" s="4" t="s">
        <v>261</v>
      </c>
      <c r="I4299" s="4" t="s">
        <v>776</v>
      </c>
      <c r="J4299" s="4" t="s">
        <v>341</v>
      </c>
      <c r="K4299" s="10">
        <v>2006.0</v>
      </c>
      <c r="L4299" s="3"/>
      <c r="M4299" s="4" t="s">
        <v>263</v>
      </c>
      <c r="N4299" s="3"/>
      <c r="O4299" s="3"/>
      <c r="P4299" s="4" t="s">
        <v>8</v>
      </c>
      <c r="Q4299" s="18" t="s">
        <v>611</v>
      </c>
      <c r="R4299" s="3"/>
    </row>
    <row r="4300" ht="15.75" customHeight="1">
      <c r="A4300" s="4" t="s">
        <v>19723</v>
      </c>
      <c r="B4300" s="4" t="s">
        <v>19724</v>
      </c>
      <c r="C4300" s="3"/>
      <c r="D4300" s="3"/>
      <c r="E4300" s="4" t="s">
        <v>33</v>
      </c>
      <c r="F4300" s="9" t="str">
        <f>"https://doi.org/"&amp;M4300</f>
        <v>https://doi.org/10.1016/j.drugpo.2023.103958</v>
      </c>
      <c r="G4300" s="10" t="s">
        <v>83</v>
      </c>
      <c r="H4300" s="10" t="s">
        <v>35</v>
      </c>
      <c r="I4300" s="4" t="s">
        <v>9983</v>
      </c>
      <c r="J4300" s="10" t="s">
        <v>33</v>
      </c>
      <c r="K4300" s="10">
        <v>2023.0</v>
      </c>
      <c r="L4300" s="3"/>
      <c r="M4300" s="4" t="s">
        <v>19725</v>
      </c>
      <c r="N4300" s="3"/>
      <c r="O4300" s="3"/>
      <c r="P4300" s="3"/>
      <c r="Q4300" s="3"/>
      <c r="R4300" s="3"/>
    </row>
    <row r="4301" ht="15.75" customHeight="1">
      <c r="A4301" s="6" t="s">
        <v>14489</v>
      </c>
      <c r="B4301" s="6" t="s">
        <v>19726</v>
      </c>
      <c r="C4301" s="6"/>
      <c r="D4301" s="6"/>
      <c r="E4301" s="6" t="s">
        <v>19727</v>
      </c>
      <c r="F4301" s="7" t="s">
        <v>19728</v>
      </c>
      <c r="G4301" s="8" t="s">
        <v>108</v>
      </c>
      <c r="H4301" s="6" t="s">
        <v>27</v>
      </c>
      <c r="I4301" s="6" t="s">
        <v>19729</v>
      </c>
      <c r="J4301" s="6"/>
      <c r="K4301" s="8">
        <v>2013.0</v>
      </c>
      <c r="L4301" s="7" t="s">
        <v>30</v>
      </c>
      <c r="M4301" s="3"/>
      <c r="N4301" s="3"/>
      <c r="O4301" s="3"/>
      <c r="P4301" s="3"/>
      <c r="Q4301" s="3"/>
      <c r="R4301" s="6"/>
    </row>
    <row r="4302" ht="15.75" customHeight="1">
      <c r="A4302" s="6" t="s">
        <v>19730</v>
      </c>
      <c r="B4302" s="6" t="s">
        <v>19731</v>
      </c>
      <c r="C4302" s="6"/>
      <c r="D4302" s="6"/>
      <c r="E4302" s="6" t="s">
        <v>19732</v>
      </c>
      <c r="F4302" s="7" t="s">
        <v>19733</v>
      </c>
      <c r="G4302" s="8" t="s">
        <v>108</v>
      </c>
      <c r="H4302" s="6" t="s">
        <v>27</v>
      </c>
      <c r="I4302" s="6" t="s">
        <v>19734</v>
      </c>
      <c r="J4302" s="6" t="s">
        <v>29</v>
      </c>
      <c r="K4302" s="8">
        <v>2020.0</v>
      </c>
      <c r="L4302" s="7" t="s">
        <v>30</v>
      </c>
      <c r="M4302" s="6"/>
      <c r="N4302" s="3"/>
      <c r="O4302" s="6"/>
      <c r="P4302" s="3"/>
      <c r="Q4302" s="6"/>
      <c r="R4302" s="6"/>
    </row>
    <row r="4303" ht="15.75" customHeight="1">
      <c r="A4303" s="6" t="s">
        <v>19735</v>
      </c>
      <c r="B4303" s="6" t="s">
        <v>19736</v>
      </c>
      <c r="C4303" s="6"/>
      <c r="D4303" s="6"/>
      <c r="E4303" s="6" t="s">
        <v>19737</v>
      </c>
      <c r="F4303" s="7" t="s">
        <v>436</v>
      </c>
      <c r="G4303" s="8" t="s">
        <v>48</v>
      </c>
      <c r="H4303" s="6" t="s">
        <v>27</v>
      </c>
      <c r="I4303" s="6" t="s">
        <v>19738</v>
      </c>
      <c r="J4303" s="6" t="s">
        <v>29</v>
      </c>
      <c r="K4303" s="8">
        <v>2019.0</v>
      </c>
      <c r="L4303" s="7" t="s">
        <v>30</v>
      </c>
      <c r="M4303" s="15"/>
      <c r="N4303" s="6"/>
      <c r="O4303" s="6"/>
      <c r="P4303" s="6"/>
      <c r="Q4303" s="3"/>
      <c r="R4303" s="3"/>
    </row>
    <row r="4304" ht="15.75" customHeight="1">
      <c r="A4304" s="6" t="s">
        <v>19739</v>
      </c>
      <c r="B4304" s="6" t="s">
        <v>19740</v>
      </c>
      <c r="C4304" s="6"/>
      <c r="D4304" s="6"/>
      <c r="E4304" s="6" t="s">
        <v>19741</v>
      </c>
      <c r="F4304" s="7" t="s">
        <v>19742</v>
      </c>
      <c r="G4304" s="8" t="s">
        <v>108</v>
      </c>
      <c r="H4304" s="6" t="s">
        <v>27</v>
      </c>
      <c r="I4304" s="6" t="s">
        <v>19743</v>
      </c>
      <c r="J4304" s="6" t="s">
        <v>149</v>
      </c>
      <c r="K4304" s="8">
        <v>2015.0</v>
      </c>
      <c r="L4304" s="7" t="s">
        <v>30</v>
      </c>
      <c r="M4304" s="6"/>
      <c r="N4304" s="6"/>
      <c r="O4304" s="6"/>
      <c r="P4304" s="6"/>
      <c r="Q4304" s="3"/>
      <c r="R4304" s="3"/>
    </row>
    <row r="4305" ht="15.75" customHeight="1">
      <c r="A4305" s="4" t="s">
        <v>19744</v>
      </c>
      <c r="B4305" s="4" t="s">
        <v>19745</v>
      </c>
      <c r="C4305" s="3"/>
      <c r="D4305" s="3"/>
      <c r="E4305" s="4" t="s">
        <v>19746</v>
      </c>
      <c r="F4305" s="3"/>
      <c r="G4305" s="4" t="s">
        <v>260</v>
      </c>
      <c r="H4305" s="4" t="s">
        <v>261</v>
      </c>
      <c r="I4305" s="3"/>
      <c r="J4305" s="4" t="s">
        <v>19747</v>
      </c>
      <c r="K4305" s="10">
        <v>1996.0</v>
      </c>
      <c r="L4305" s="3"/>
      <c r="M4305" s="4" t="s">
        <v>2220</v>
      </c>
      <c r="N4305" s="3"/>
      <c r="O4305" s="3"/>
      <c r="P4305" s="4" t="s">
        <v>2221</v>
      </c>
      <c r="Q4305" s="4" t="s">
        <v>19748</v>
      </c>
      <c r="R4305" s="3"/>
    </row>
    <row r="4306" ht="15.75" customHeight="1">
      <c r="A4306" s="6" t="s">
        <v>19749</v>
      </c>
      <c r="B4306" s="6" t="s">
        <v>19750</v>
      </c>
      <c r="C4306" s="6"/>
      <c r="D4306" s="6"/>
      <c r="E4306" s="6" t="s">
        <v>19751</v>
      </c>
      <c r="F4306" s="7" t="s">
        <v>19752</v>
      </c>
      <c r="G4306" s="8" t="s">
        <v>41</v>
      </c>
      <c r="H4306" s="6" t="s">
        <v>27</v>
      </c>
      <c r="I4306" s="6" t="s">
        <v>19753</v>
      </c>
      <c r="J4306" s="6" t="s">
        <v>29</v>
      </c>
      <c r="K4306" s="8">
        <v>2021.0</v>
      </c>
      <c r="L4306" s="7" t="s">
        <v>30</v>
      </c>
      <c r="M4306" s="6"/>
      <c r="N4306" s="3"/>
      <c r="O4306" s="3"/>
      <c r="P4306" s="3"/>
      <c r="Q4306" s="3"/>
      <c r="R4306" s="6"/>
    </row>
    <row r="4307" ht="15.75" customHeight="1">
      <c r="A4307" s="6" t="s">
        <v>3812</v>
      </c>
      <c r="B4307" s="6" t="s">
        <v>19754</v>
      </c>
      <c r="C4307" s="6"/>
      <c r="D4307" s="6"/>
      <c r="E4307" s="6" t="s">
        <v>19755</v>
      </c>
      <c r="F4307" s="7" t="s">
        <v>19756</v>
      </c>
      <c r="G4307" s="8" t="s">
        <v>108</v>
      </c>
      <c r="H4307" s="6" t="s">
        <v>27</v>
      </c>
      <c r="I4307" s="6" t="s">
        <v>19757</v>
      </c>
      <c r="J4307" s="6"/>
      <c r="K4307" s="8">
        <v>2012.0</v>
      </c>
      <c r="L4307" s="7" t="s">
        <v>30</v>
      </c>
      <c r="M4307" s="6"/>
      <c r="N4307" s="3"/>
      <c r="O4307" s="6"/>
      <c r="P4307" s="6"/>
      <c r="Q4307" s="3"/>
      <c r="R4307" s="6"/>
    </row>
    <row r="4308" ht="15.75" customHeight="1">
      <c r="A4308" s="6" t="s">
        <v>19758</v>
      </c>
      <c r="B4308" s="6" t="s">
        <v>19759</v>
      </c>
      <c r="C4308" s="6"/>
      <c r="D4308" s="6"/>
      <c r="E4308" s="6" t="s">
        <v>19760</v>
      </c>
      <c r="F4308" s="7" t="s">
        <v>5839</v>
      </c>
      <c r="G4308" s="8" t="s">
        <v>108</v>
      </c>
      <c r="H4308" s="6" t="s">
        <v>27</v>
      </c>
      <c r="I4308" s="6" t="s">
        <v>19761</v>
      </c>
      <c r="J4308" s="6" t="s">
        <v>149</v>
      </c>
      <c r="K4308" s="8">
        <v>2019.0</v>
      </c>
      <c r="L4308" s="7" t="s">
        <v>30</v>
      </c>
      <c r="M4308" s="6"/>
      <c r="N4308" s="6"/>
      <c r="O4308" s="3"/>
      <c r="P4308" s="6"/>
      <c r="Q4308" s="3"/>
      <c r="R4308" s="3"/>
    </row>
    <row r="4309" ht="15.75" customHeight="1">
      <c r="A4309" s="4" t="s">
        <v>19762</v>
      </c>
      <c r="B4309" s="4" t="s">
        <v>19763</v>
      </c>
      <c r="C4309" s="3"/>
      <c r="D4309" s="3"/>
      <c r="E4309" s="10" t="s">
        <v>33</v>
      </c>
      <c r="F4309" s="9" t="str">
        <f t="shared" ref="F4309:F4310" si="38">"https://doi.org/"&amp;M4309</f>
        <v>https://doi.org/10.1038/npp.2010.25</v>
      </c>
      <c r="G4309" s="10" t="s">
        <v>41</v>
      </c>
      <c r="H4309" s="10" t="s">
        <v>35</v>
      </c>
      <c r="I4309" s="4" t="s">
        <v>9648</v>
      </c>
      <c r="J4309" s="10" t="s">
        <v>33</v>
      </c>
      <c r="K4309" s="10">
        <v>2010.0</v>
      </c>
      <c r="L4309" s="4" t="s">
        <v>33</v>
      </c>
      <c r="M4309" s="4" t="s">
        <v>19764</v>
      </c>
      <c r="N4309" s="11"/>
      <c r="O4309" s="3"/>
      <c r="P4309" s="3"/>
      <c r="Q4309" s="12"/>
      <c r="R4309" s="3"/>
    </row>
    <row r="4310" ht="15.75" customHeight="1">
      <c r="A4310" s="4" t="s">
        <v>19765</v>
      </c>
      <c r="B4310" s="4" t="s">
        <v>19766</v>
      </c>
      <c r="C4310" s="3"/>
      <c r="D4310" s="3"/>
      <c r="E4310" s="10" t="s">
        <v>33</v>
      </c>
      <c r="F4310" s="9" t="str">
        <f t="shared" si="38"/>
        <v>https://doi.org/10.1016/j.drugalcdep.2017.01.011</v>
      </c>
      <c r="G4310" s="10" t="s">
        <v>41</v>
      </c>
      <c r="H4310" s="10" t="s">
        <v>35</v>
      </c>
      <c r="I4310" s="4" t="s">
        <v>976</v>
      </c>
      <c r="J4310" s="10" t="s">
        <v>33</v>
      </c>
      <c r="K4310" s="10">
        <v>2017.0</v>
      </c>
      <c r="L4310" s="4" t="s">
        <v>33</v>
      </c>
      <c r="M4310" s="4" t="s">
        <v>19767</v>
      </c>
      <c r="N4310" s="11"/>
      <c r="O4310" s="3"/>
      <c r="P4310" s="3"/>
      <c r="Q4310" s="12"/>
      <c r="R4310" s="3"/>
    </row>
    <row r="4311" ht="15.75" customHeight="1">
      <c r="A4311" s="4" t="s">
        <v>19768</v>
      </c>
      <c r="B4311" s="4" t="s">
        <v>19769</v>
      </c>
      <c r="C4311" s="3"/>
      <c r="D4311" s="3"/>
      <c r="E4311" s="4" t="s">
        <v>19770</v>
      </c>
      <c r="F4311" s="9" t="s">
        <v>19771</v>
      </c>
      <c r="G4311" s="4" t="s">
        <v>41</v>
      </c>
      <c r="H4311" s="4" t="s">
        <v>261</v>
      </c>
      <c r="I4311" s="4" t="s">
        <v>1852</v>
      </c>
      <c r="J4311" s="4" t="s">
        <v>295</v>
      </c>
      <c r="K4311" s="10">
        <v>1999.0</v>
      </c>
      <c r="L4311" s="3"/>
      <c r="M4311" s="4" t="s">
        <v>263</v>
      </c>
      <c r="N4311" s="3"/>
      <c r="O4311" s="3"/>
      <c r="P4311" s="4" t="s">
        <v>8</v>
      </c>
      <c r="Q4311" s="18" t="s">
        <v>296</v>
      </c>
      <c r="R4311" s="3"/>
    </row>
    <row r="4312" ht="15.75" customHeight="1">
      <c r="A4312" s="6" t="s">
        <v>19772</v>
      </c>
      <c r="B4312" s="6" t="s">
        <v>19773</v>
      </c>
      <c r="C4312" s="6"/>
      <c r="D4312" s="6"/>
      <c r="E4312" s="17" t="s">
        <v>19774</v>
      </c>
      <c r="F4312" s="7" t="s">
        <v>19775</v>
      </c>
      <c r="G4312" s="8" t="s">
        <v>108</v>
      </c>
      <c r="H4312" s="6" t="s">
        <v>27</v>
      </c>
      <c r="I4312" s="6" t="s">
        <v>19776</v>
      </c>
      <c r="J4312" s="6"/>
      <c r="K4312" s="8">
        <v>2012.0</v>
      </c>
      <c r="L4312" s="7" t="s">
        <v>30</v>
      </c>
      <c r="M4312" s="3"/>
      <c r="N4312" s="3"/>
      <c r="O4312" s="3"/>
      <c r="P4312" s="3"/>
      <c r="Q4312" s="3"/>
      <c r="R4312" s="3"/>
    </row>
    <row r="4313" ht="15.75" customHeight="1">
      <c r="A4313" s="6" t="s">
        <v>19777</v>
      </c>
      <c r="B4313" s="6" t="s">
        <v>19778</v>
      </c>
      <c r="C4313" s="6"/>
      <c r="D4313" s="6"/>
      <c r="E4313" s="6" t="s">
        <v>19779</v>
      </c>
      <c r="F4313" s="7" t="s">
        <v>19780</v>
      </c>
      <c r="G4313" s="8" t="s">
        <v>108</v>
      </c>
      <c r="H4313" s="6" t="s">
        <v>27</v>
      </c>
      <c r="I4313" s="6" t="s">
        <v>19781</v>
      </c>
      <c r="J4313" s="6"/>
      <c r="K4313" s="8">
        <v>2007.0</v>
      </c>
      <c r="L4313" s="7" t="s">
        <v>30</v>
      </c>
      <c r="M4313" s="3"/>
      <c r="N4313" s="3"/>
      <c r="O4313" s="3"/>
      <c r="P4313" s="3"/>
      <c r="Q4313" s="6"/>
      <c r="R4313" s="3"/>
    </row>
    <row r="4314" ht="15.75" customHeight="1">
      <c r="A4314" s="6" t="s">
        <v>19777</v>
      </c>
      <c r="B4314" s="6" t="s">
        <v>19782</v>
      </c>
      <c r="C4314" s="6"/>
      <c r="D4314" s="6"/>
      <c r="E4314" s="6" t="s">
        <v>19783</v>
      </c>
      <c r="F4314" s="7" t="s">
        <v>19784</v>
      </c>
      <c r="G4314" s="8" t="s">
        <v>48</v>
      </c>
      <c r="H4314" s="6" t="s">
        <v>27</v>
      </c>
      <c r="I4314" s="6" t="s">
        <v>19785</v>
      </c>
      <c r="J4314" s="3"/>
      <c r="K4314" s="8">
        <v>2008.0</v>
      </c>
      <c r="L4314" s="7" t="s">
        <v>30</v>
      </c>
      <c r="M4314" s="3"/>
      <c r="N4314" s="6"/>
      <c r="O4314" s="6"/>
      <c r="P4314" s="6"/>
      <c r="Q4314" s="6"/>
      <c r="R4314" s="6"/>
    </row>
    <row r="4315" ht="15.75" customHeight="1">
      <c r="A4315" s="6" t="s">
        <v>19786</v>
      </c>
      <c r="B4315" s="6" t="s">
        <v>19787</v>
      </c>
      <c r="C4315" s="6"/>
      <c r="D4315" s="6"/>
      <c r="E4315" s="6" t="s">
        <v>19788</v>
      </c>
      <c r="F4315" s="7" t="s">
        <v>19789</v>
      </c>
      <c r="G4315" s="8" t="s">
        <v>41</v>
      </c>
      <c r="H4315" s="6" t="s">
        <v>27</v>
      </c>
      <c r="I4315" s="6" t="s">
        <v>19790</v>
      </c>
      <c r="J4315" s="6" t="s">
        <v>545</v>
      </c>
      <c r="K4315" s="8">
        <v>2021.0</v>
      </c>
      <c r="L4315" s="7" t="s">
        <v>30</v>
      </c>
      <c r="M4315" s="6"/>
      <c r="N4315" s="3"/>
      <c r="O4315" s="3"/>
      <c r="P4315" s="3"/>
      <c r="Q4315" s="3"/>
      <c r="R4315" s="6"/>
    </row>
    <row r="4316" ht="15.75" customHeight="1">
      <c r="A4316" s="4" t="s">
        <v>19791</v>
      </c>
      <c r="B4316" s="4" t="s">
        <v>19792</v>
      </c>
      <c r="C4316" s="3"/>
      <c r="D4316" s="3"/>
      <c r="E4316" s="4" t="s">
        <v>19793</v>
      </c>
      <c r="F4316" s="9" t="s">
        <v>19794</v>
      </c>
      <c r="G4316" s="4" t="s">
        <v>41</v>
      </c>
      <c r="H4316" s="4" t="s">
        <v>261</v>
      </c>
      <c r="I4316" s="4" t="s">
        <v>610</v>
      </c>
      <c r="J4316" s="4" t="s">
        <v>295</v>
      </c>
      <c r="K4316" s="10">
        <v>1995.0</v>
      </c>
      <c r="L4316" s="3"/>
      <c r="M4316" s="4" t="s">
        <v>263</v>
      </c>
      <c r="N4316" s="3"/>
      <c r="O4316" s="3"/>
      <c r="P4316" s="4" t="s">
        <v>8</v>
      </c>
      <c r="Q4316" s="18" t="s">
        <v>1661</v>
      </c>
      <c r="R4316" s="3"/>
    </row>
    <row r="4317" ht="15.75" customHeight="1">
      <c r="A4317" s="6" t="s">
        <v>19795</v>
      </c>
      <c r="B4317" s="6" t="s">
        <v>19796</v>
      </c>
      <c r="C4317" s="6"/>
      <c r="D4317" s="6"/>
      <c r="E4317" s="6" t="s">
        <v>19797</v>
      </c>
      <c r="F4317" s="7" t="s">
        <v>19798</v>
      </c>
      <c r="G4317" s="8" t="s">
        <v>41</v>
      </c>
      <c r="H4317" s="6" t="s">
        <v>27</v>
      </c>
      <c r="I4317" s="6" t="s">
        <v>19799</v>
      </c>
      <c r="J4317" s="6" t="s">
        <v>29</v>
      </c>
      <c r="K4317" s="8">
        <v>2006.0</v>
      </c>
      <c r="L4317" s="7" t="s">
        <v>30</v>
      </c>
      <c r="M4317" s="6"/>
      <c r="N4317" s="3"/>
      <c r="O4317" s="3"/>
      <c r="P4317" s="3"/>
      <c r="Q4317" s="3"/>
      <c r="R4317" s="6"/>
    </row>
    <row r="4318" ht="15.75" customHeight="1">
      <c r="A4318" s="6" t="s">
        <v>19800</v>
      </c>
      <c r="B4318" s="6" t="s">
        <v>19801</v>
      </c>
      <c r="C4318" s="6"/>
      <c r="D4318" s="6"/>
      <c r="E4318" s="6" t="s">
        <v>19802</v>
      </c>
      <c r="F4318" s="7" t="s">
        <v>19803</v>
      </c>
      <c r="G4318" s="8" t="s">
        <v>108</v>
      </c>
      <c r="H4318" s="6" t="s">
        <v>27</v>
      </c>
      <c r="I4318" s="6" t="s">
        <v>19804</v>
      </c>
      <c r="J4318" s="6" t="s">
        <v>341</v>
      </c>
      <c r="K4318" s="8">
        <v>2013.0</v>
      </c>
      <c r="L4318" s="7" t="s">
        <v>30</v>
      </c>
      <c r="M4318" s="6"/>
      <c r="N4318" s="3"/>
      <c r="O4318" s="3"/>
      <c r="P4318" s="3"/>
      <c r="Q4318" s="3"/>
      <c r="R4318" s="3"/>
    </row>
    <row r="4319" ht="15.75" customHeight="1">
      <c r="A4319" s="6" t="s">
        <v>19805</v>
      </c>
      <c r="B4319" s="6" t="s">
        <v>19806</v>
      </c>
      <c r="C4319" s="6"/>
      <c r="D4319" s="6"/>
      <c r="E4319" s="6" t="s">
        <v>19807</v>
      </c>
      <c r="F4319" s="7" t="s">
        <v>19808</v>
      </c>
      <c r="G4319" s="8" t="s">
        <v>108</v>
      </c>
      <c r="H4319" s="6" t="s">
        <v>27</v>
      </c>
      <c r="I4319" s="6" t="s">
        <v>5235</v>
      </c>
      <c r="J4319" s="3"/>
      <c r="K4319" s="8">
        <v>2010.0</v>
      </c>
      <c r="L4319" s="7" t="s">
        <v>30</v>
      </c>
      <c r="M4319" s="3"/>
      <c r="N4319" s="3"/>
      <c r="O4319" s="6"/>
      <c r="P4319" s="6"/>
      <c r="Q4319" s="6"/>
      <c r="R4319" s="6"/>
    </row>
    <row r="4320" ht="15.75" customHeight="1">
      <c r="A4320" s="6" t="s">
        <v>19809</v>
      </c>
      <c r="B4320" s="6" t="s">
        <v>19810</v>
      </c>
      <c r="C4320" s="6"/>
      <c r="D4320" s="6"/>
      <c r="E4320" s="3"/>
      <c r="F4320" s="7" t="s">
        <v>19811</v>
      </c>
      <c r="G4320" s="8" t="s">
        <v>48</v>
      </c>
      <c r="H4320" s="6" t="s">
        <v>27</v>
      </c>
      <c r="I4320" s="6" t="s">
        <v>19812</v>
      </c>
      <c r="J4320" s="6" t="s">
        <v>29</v>
      </c>
      <c r="K4320" s="8">
        <v>2021.0</v>
      </c>
      <c r="L4320" s="7" t="s">
        <v>30</v>
      </c>
      <c r="M4320" s="3"/>
      <c r="N4320" s="6"/>
      <c r="O4320" s="6"/>
      <c r="P4320" s="6"/>
      <c r="Q4320" s="6"/>
      <c r="R4320" s="3"/>
    </row>
    <row r="4321" ht="15.75" customHeight="1">
      <c r="A4321" s="4" t="s">
        <v>19813</v>
      </c>
      <c r="B4321" s="4" t="s">
        <v>19814</v>
      </c>
      <c r="C4321" s="3"/>
      <c r="D4321" s="3"/>
      <c r="E4321" s="4" t="s">
        <v>19815</v>
      </c>
      <c r="F4321" s="9" t="s">
        <v>19816</v>
      </c>
      <c r="G4321" s="4" t="s">
        <v>41</v>
      </c>
      <c r="H4321" s="4" t="s">
        <v>261</v>
      </c>
      <c r="I4321" s="4" t="s">
        <v>694</v>
      </c>
      <c r="J4321" s="4" t="s">
        <v>295</v>
      </c>
      <c r="K4321" s="10">
        <v>2010.0</v>
      </c>
      <c r="L4321" s="3"/>
      <c r="M4321" s="4" t="s">
        <v>263</v>
      </c>
      <c r="N4321" s="3"/>
      <c r="O4321" s="3"/>
      <c r="P4321" s="4" t="s">
        <v>8</v>
      </c>
      <c r="Q4321" s="18" t="s">
        <v>695</v>
      </c>
      <c r="R4321" s="3"/>
    </row>
    <row r="4322" ht="15.75" customHeight="1">
      <c r="A4322" s="4" t="s">
        <v>19817</v>
      </c>
      <c r="B4322" s="4" t="s">
        <v>19818</v>
      </c>
      <c r="C4322" s="4" t="s">
        <v>19819</v>
      </c>
      <c r="D4322" s="4" t="s">
        <v>19820</v>
      </c>
      <c r="E4322" s="4" t="s">
        <v>19821</v>
      </c>
      <c r="F4322" s="5" t="str">
        <f>HYPERLINK("http://dx.doi.org/10.1097/NNR.0b013e318292379b","http://dx.doi.org/10.1097/NNR.0b013e318292379b")</f>
        <v>http://dx.doi.org/10.1097/NNR.0b013e318292379b</v>
      </c>
      <c r="G4322" s="3"/>
      <c r="H4322" s="3"/>
      <c r="I4322" s="3"/>
      <c r="J4322" s="3"/>
      <c r="K4322" s="3"/>
      <c r="L4322" s="3"/>
      <c r="M4322" s="3"/>
      <c r="N4322" s="3"/>
      <c r="O4322" s="3"/>
      <c r="P4322" s="3"/>
      <c r="Q4322" s="3"/>
      <c r="R4322" s="3"/>
    </row>
    <row r="4323" ht="15.75" customHeight="1">
      <c r="A4323" s="6" t="s">
        <v>19822</v>
      </c>
      <c r="B4323" s="6" t="s">
        <v>19823</v>
      </c>
      <c r="C4323" s="6"/>
      <c r="D4323" s="6"/>
      <c r="E4323" s="6" t="s">
        <v>19824</v>
      </c>
      <c r="F4323" s="7" t="s">
        <v>19825</v>
      </c>
      <c r="G4323" s="8" t="s">
        <v>108</v>
      </c>
      <c r="H4323" s="6" t="s">
        <v>27</v>
      </c>
      <c r="I4323" s="6" t="s">
        <v>19826</v>
      </c>
      <c r="J4323" s="6" t="s">
        <v>29</v>
      </c>
      <c r="K4323" s="8">
        <v>2022.0</v>
      </c>
      <c r="L4323" s="7" t="s">
        <v>30</v>
      </c>
      <c r="M4323" s="6"/>
      <c r="N4323" s="6"/>
      <c r="O4323" s="6"/>
      <c r="P4323" s="6"/>
      <c r="Q4323" s="6"/>
      <c r="R4323" s="3"/>
    </row>
    <row r="4324" ht="15.75" customHeight="1">
      <c r="A4324" s="4" t="s">
        <v>19827</v>
      </c>
      <c r="B4324" s="4" t="s">
        <v>19828</v>
      </c>
      <c r="C4324" s="3" t="s">
        <v>425</v>
      </c>
      <c r="D4324" s="4" t="s">
        <v>19829</v>
      </c>
      <c r="E4324" s="4" t="s">
        <v>19830</v>
      </c>
      <c r="F4324" s="5" t="str">
        <f>HYPERLINK("http://dx.doi.org/10.1111/ecin.12145","http://dx.doi.org/10.1111/ecin.12145")</f>
        <v>http://dx.doi.org/10.1111/ecin.12145</v>
      </c>
      <c r="G4324" s="3"/>
      <c r="H4324" s="3"/>
      <c r="I4324" s="3"/>
      <c r="J4324" s="3"/>
      <c r="K4324" s="3"/>
      <c r="L4324" s="3"/>
      <c r="M4324" s="3"/>
      <c r="N4324" s="3"/>
      <c r="O4324" s="3"/>
      <c r="P4324" s="3"/>
      <c r="Q4324" s="3"/>
      <c r="R4324" s="3"/>
    </row>
  </sheetData>
  <hyperlinks>
    <hyperlink r:id="rId1" ref="F4"/>
    <hyperlink r:id="rId2" ref="L4"/>
    <hyperlink r:id="rId3" ref="F7"/>
    <hyperlink r:id="rId4" ref="L7"/>
    <hyperlink r:id="rId5" ref="F8"/>
    <hyperlink r:id="rId6" ref="L8"/>
    <hyperlink r:id="rId7" ref="L21"/>
    <hyperlink r:id="rId8" ref="F31"/>
    <hyperlink r:id="rId9" ref="L31"/>
    <hyperlink r:id="rId10" ref="F32"/>
    <hyperlink r:id="rId11" ref="L32"/>
    <hyperlink r:id="rId12" ref="F33"/>
    <hyperlink r:id="rId13" ref="L33"/>
    <hyperlink r:id="rId14" ref="F34"/>
    <hyperlink r:id="rId15" ref="L34"/>
    <hyperlink r:id="rId16" ref="F35"/>
    <hyperlink r:id="rId17" ref="L35"/>
    <hyperlink r:id="rId18" ref="F36"/>
    <hyperlink r:id="rId19" ref="L36"/>
    <hyperlink r:id="rId20" ref="F37"/>
    <hyperlink r:id="rId21" ref="L37"/>
    <hyperlink r:id="rId22" ref="F38"/>
    <hyperlink r:id="rId23" ref="L38"/>
    <hyperlink r:id="rId24" ref="F39"/>
    <hyperlink r:id="rId25" ref="L39"/>
    <hyperlink r:id="rId26" ref="F40"/>
    <hyperlink r:id="rId27" ref="L40"/>
    <hyperlink r:id="rId28" ref="F41"/>
    <hyperlink r:id="rId29" ref="L41"/>
    <hyperlink r:id="rId30" ref="F42"/>
    <hyperlink r:id="rId31" ref="L42"/>
    <hyperlink r:id="rId32" ref="F43"/>
    <hyperlink r:id="rId33" ref="L43"/>
    <hyperlink r:id="rId34" ref="F44"/>
    <hyperlink r:id="rId35" ref="L44"/>
    <hyperlink r:id="rId36" ref="F45"/>
    <hyperlink r:id="rId37" ref="L45"/>
    <hyperlink r:id="rId38" ref="F46"/>
    <hyperlink r:id="rId39" ref="L46"/>
    <hyperlink r:id="rId40" ref="F47"/>
    <hyperlink r:id="rId41" ref="L47"/>
    <hyperlink r:id="rId42" ref="F48"/>
    <hyperlink r:id="rId43" ref="L48"/>
    <hyperlink r:id="rId44" ref="F50"/>
    <hyperlink r:id="rId45" ref="L50"/>
    <hyperlink r:id="rId46" ref="F51"/>
    <hyperlink r:id="rId47" ref="L51"/>
    <hyperlink r:id="rId48" ref="F52"/>
    <hyperlink r:id="rId49" ref="L52"/>
    <hyperlink r:id="rId50" ref="F54"/>
    <hyperlink r:id="rId51" ref="F55"/>
    <hyperlink r:id="rId52" ref="L55"/>
    <hyperlink r:id="rId53" ref="F56"/>
    <hyperlink r:id="rId54" ref="L56"/>
    <hyperlink r:id="rId55" ref="F57"/>
    <hyperlink r:id="rId56" ref="L57"/>
    <hyperlink r:id="rId57" ref="F59"/>
    <hyperlink r:id="rId58" ref="L59"/>
    <hyperlink r:id="rId59" ref="F60"/>
    <hyperlink r:id="rId60" ref="F61"/>
    <hyperlink r:id="rId61" ref="L61"/>
    <hyperlink r:id="rId62" ref="L62"/>
    <hyperlink r:id="rId63" ref="F63"/>
    <hyperlink r:id="rId64" ref="L63"/>
    <hyperlink r:id="rId65" ref="F64"/>
    <hyperlink r:id="rId66" ref="L64"/>
    <hyperlink r:id="rId67" ref="F65"/>
    <hyperlink r:id="rId68" ref="L65"/>
    <hyperlink r:id="rId69" ref="F66"/>
    <hyperlink r:id="rId70" ref="L66"/>
    <hyperlink r:id="rId71" ref="F67"/>
    <hyperlink r:id="rId72" ref="L67"/>
    <hyperlink r:id="rId73" ref="F68"/>
    <hyperlink r:id="rId74" ref="L68"/>
    <hyperlink r:id="rId75" ref="F69"/>
    <hyperlink r:id="rId76" ref="L69"/>
    <hyperlink r:id="rId77" ref="E70"/>
    <hyperlink r:id="rId78" ref="F70"/>
    <hyperlink r:id="rId79" ref="L70"/>
    <hyperlink r:id="rId80" ref="F71"/>
    <hyperlink r:id="rId81" ref="L71"/>
    <hyperlink r:id="rId82" ref="F72"/>
    <hyperlink r:id="rId83" ref="L72"/>
    <hyperlink r:id="rId84" ref="F73"/>
    <hyperlink r:id="rId85" ref="L73"/>
    <hyperlink r:id="rId86" ref="L74"/>
    <hyperlink r:id="rId87" ref="F75"/>
    <hyperlink r:id="rId88" ref="F76"/>
    <hyperlink r:id="rId89" ref="L76"/>
    <hyperlink r:id="rId90" ref="F77"/>
    <hyperlink r:id="rId91" ref="L77"/>
    <hyperlink r:id="rId92" ref="F78"/>
    <hyperlink r:id="rId93" ref="F79"/>
    <hyperlink r:id="rId94" ref="L79"/>
    <hyperlink r:id="rId95" ref="F80"/>
    <hyperlink r:id="rId96" ref="L80"/>
    <hyperlink r:id="rId97" ref="F81"/>
    <hyperlink r:id="rId98" ref="L81"/>
    <hyperlink r:id="rId99" ref="F82"/>
    <hyperlink r:id="rId100" ref="F83"/>
    <hyperlink r:id="rId101" ref="L83"/>
    <hyperlink r:id="rId102" ref="F87"/>
    <hyperlink r:id="rId103" ref="L87"/>
    <hyperlink r:id="rId104" ref="F88"/>
    <hyperlink r:id="rId105" ref="L88"/>
    <hyperlink r:id="rId106" ref="L89"/>
    <hyperlink r:id="rId107" ref="L90"/>
    <hyperlink r:id="rId108" ref="F91"/>
    <hyperlink r:id="rId109" ref="F92"/>
    <hyperlink r:id="rId110" ref="L92"/>
    <hyperlink r:id="rId111" ref="F94"/>
    <hyperlink r:id="rId112" ref="L94"/>
    <hyperlink r:id="rId113" ref="F96"/>
    <hyperlink r:id="rId114" ref="L96"/>
    <hyperlink r:id="rId115" ref="L98"/>
    <hyperlink r:id="rId116" ref="F99"/>
    <hyperlink r:id="rId117" ref="F100"/>
    <hyperlink r:id="rId118" ref="L100"/>
    <hyperlink r:id="rId119" ref="F101"/>
    <hyperlink r:id="rId120" ref="L101"/>
    <hyperlink r:id="rId121" ref="F102"/>
    <hyperlink r:id="rId122" ref="L102"/>
    <hyperlink r:id="rId123" ref="E104"/>
    <hyperlink r:id="rId124" ref="F104"/>
    <hyperlink r:id="rId125" ref="L104"/>
    <hyperlink r:id="rId126" ref="F105"/>
    <hyperlink r:id="rId127" ref="L105"/>
    <hyperlink r:id="rId128" ref="F107"/>
    <hyperlink r:id="rId129" ref="L107"/>
    <hyperlink r:id="rId130" ref="F108"/>
    <hyperlink r:id="rId131" ref="L108"/>
    <hyperlink r:id="rId132" ref="F109"/>
    <hyperlink r:id="rId133" ref="F110"/>
    <hyperlink r:id="rId134" ref="L110"/>
    <hyperlink r:id="rId135" ref="F111"/>
    <hyperlink r:id="rId136" ref="F113"/>
    <hyperlink r:id="rId137" ref="F115"/>
    <hyperlink r:id="rId138" ref="F116"/>
    <hyperlink r:id="rId139" ref="F117"/>
    <hyperlink r:id="rId140" ref="F119"/>
    <hyperlink r:id="rId141" ref="L119"/>
    <hyperlink r:id="rId142" ref="F121"/>
    <hyperlink r:id="rId143" ref="L121"/>
    <hyperlink r:id="rId144" ref="L122"/>
    <hyperlink r:id="rId145" ref="F123"/>
    <hyperlink r:id="rId146" ref="F124"/>
    <hyperlink r:id="rId147" ref="F126"/>
    <hyperlink r:id="rId148" ref="L126"/>
    <hyperlink r:id="rId149" ref="F128"/>
    <hyperlink r:id="rId150" ref="L128"/>
    <hyperlink r:id="rId151" ref="F129"/>
    <hyperlink r:id="rId152" ref="L129"/>
    <hyperlink r:id="rId153" ref="F131"/>
    <hyperlink r:id="rId154" ref="F132"/>
    <hyperlink r:id="rId155" ref="E133"/>
    <hyperlink r:id="rId156" ref="F133"/>
    <hyperlink r:id="rId157" ref="L133"/>
    <hyperlink r:id="rId158" ref="F135"/>
    <hyperlink r:id="rId159" ref="L135"/>
    <hyperlink r:id="rId160" ref="F137"/>
    <hyperlink r:id="rId161" ref="F139"/>
    <hyperlink r:id="rId162" ref="F140"/>
    <hyperlink r:id="rId163" ref="F141"/>
    <hyperlink r:id="rId164" ref="L141"/>
    <hyperlink r:id="rId165" ref="F142"/>
    <hyperlink r:id="rId166" ref="L142"/>
    <hyperlink r:id="rId167" ref="F143"/>
    <hyperlink r:id="rId168" ref="L143"/>
    <hyperlink r:id="rId169" ref="F145"/>
    <hyperlink r:id="rId170" ref="L145"/>
    <hyperlink r:id="rId171" ref="F146"/>
    <hyperlink r:id="rId172" ref="L146"/>
    <hyperlink r:id="rId173" ref="L147"/>
    <hyperlink r:id="rId174" ref="F148"/>
    <hyperlink r:id="rId175" ref="L148"/>
    <hyperlink r:id="rId176" ref="F149"/>
    <hyperlink r:id="rId177" ref="L149"/>
    <hyperlink r:id="rId178" ref="F150"/>
    <hyperlink r:id="rId179" ref="L150"/>
    <hyperlink r:id="rId180" ref="F153"/>
    <hyperlink r:id="rId181" ref="L153"/>
    <hyperlink r:id="rId182" ref="F154"/>
    <hyperlink r:id="rId183" ref="L154"/>
    <hyperlink r:id="rId184" ref="F155"/>
    <hyperlink r:id="rId185" ref="L155"/>
    <hyperlink r:id="rId186" ref="F156"/>
    <hyperlink r:id="rId187" ref="L156"/>
    <hyperlink r:id="rId188" ref="F157"/>
    <hyperlink r:id="rId189" ref="F158"/>
    <hyperlink r:id="rId190" ref="F159"/>
    <hyperlink r:id="rId191" ref="L159"/>
    <hyperlink r:id="rId192" ref="F160"/>
    <hyperlink r:id="rId193" ref="F161"/>
    <hyperlink r:id="rId194" ref="L161"/>
    <hyperlink r:id="rId195" ref="E162"/>
    <hyperlink r:id="rId196" ref="F162"/>
    <hyperlink r:id="rId197" ref="L162"/>
    <hyperlink r:id="rId198" ref="F165"/>
    <hyperlink r:id="rId199" ref="L165"/>
    <hyperlink r:id="rId200" ref="F166"/>
    <hyperlink r:id="rId201" ref="L166"/>
    <hyperlink r:id="rId202" ref="F167"/>
    <hyperlink r:id="rId203" ref="L167"/>
    <hyperlink r:id="rId204" ref="F168"/>
    <hyperlink r:id="rId205" ref="L168"/>
    <hyperlink r:id="rId206" ref="F171"/>
    <hyperlink r:id="rId207" ref="L171"/>
    <hyperlink r:id="rId208" ref="F172"/>
    <hyperlink r:id="rId209" ref="L172"/>
    <hyperlink r:id="rId210" ref="F173"/>
    <hyperlink r:id="rId211" ref="L173"/>
    <hyperlink r:id="rId212" ref="F174"/>
    <hyperlink r:id="rId213" ref="L174"/>
    <hyperlink r:id="rId214" ref="F175"/>
    <hyperlink r:id="rId215" ref="L175"/>
    <hyperlink r:id="rId216" ref="F176"/>
    <hyperlink r:id="rId217" ref="L176"/>
    <hyperlink r:id="rId218" ref="L177"/>
    <hyperlink r:id="rId219" ref="F179"/>
    <hyperlink r:id="rId220" ref="L179"/>
    <hyperlink r:id="rId221" ref="F180"/>
    <hyperlink r:id="rId222" ref="L180"/>
    <hyperlink r:id="rId223" ref="F181"/>
    <hyperlink r:id="rId224" ref="L181"/>
    <hyperlink r:id="rId225" ref="F182"/>
    <hyperlink r:id="rId226" ref="L182"/>
    <hyperlink r:id="rId227" ref="F184"/>
    <hyperlink r:id="rId228" ref="L184"/>
    <hyperlink r:id="rId229" ref="F185"/>
    <hyperlink r:id="rId230" ref="L185"/>
    <hyperlink r:id="rId231" ref="F186"/>
    <hyperlink r:id="rId232" ref="L186"/>
    <hyperlink r:id="rId233" ref="F187"/>
    <hyperlink r:id="rId234" ref="L187"/>
    <hyperlink r:id="rId235" ref="F188"/>
    <hyperlink r:id="rId236" ref="L188"/>
    <hyperlink r:id="rId237" ref="F189"/>
    <hyperlink r:id="rId238" ref="L189"/>
    <hyperlink r:id="rId239" ref="F190"/>
    <hyperlink r:id="rId240" ref="L190"/>
    <hyperlink r:id="rId241" ref="F192"/>
    <hyperlink r:id="rId242" ref="F193"/>
    <hyperlink r:id="rId243" ref="L193"/>
    <hyperlink r:id="rId244" ref="F194"/>
    <hyperlink r:id="rId245" ref="L194"/>
    <hyperlink r:id="rId246" ref="L195"/>
    <hyperlink r:id="rId247" ref="F196"/>
    <hyperlink r:id="rId248" ref="L196"/>
    <hyperlink r:id="rId249" ref="F197"/>
    <hyperlink r:id="rId250" ref="L197"/>
    <hyperlink r:id="rId251" ref="F198"/>
    <hyperlink r:id="rId252" ref="L198"/>
    <hyperlink r:id="rId253" ref="E200"/>
    <hyperlink r:id="rId254" ref="F200"/>
    <hyperlink r:id="rId255" ref="L200"/>
    <hyperlink r:id="rId256" ref="F201"/>
    <hyperlink r:id="rId257" ref="F204"/>
    <hyperlink r:id="rId258" ref="L204"/>
    <hyperlink r:id="rId259" ref="F205"/>
    <hyperlink r:id="rId260" ref="L205"/>
    <hyperlink r:id="rId261" ref="F206"/>
    <hyperlink r:id="rId262" ref="L206"/>
    <hyperlink r:id="rId263" ref="L209"/>
    <hyperlink r:id="rId264" ref="F210"/>
    <hyperlink r:id="rId265" ref="L210"/>
    <hyperlink r:id="rId266" ref="L211"/>
    <hyperlink r:id="rId267" ref="F213"/>
    <hyperlink r:id="rId268" ref="L213"/>
    <hyperlink r:id="rId269" ref="F214"/>
    <hyperlink r:id="rId270" ref="L214"/>
    <hyperlink r:id="rId271" ref="E215"/>
    <hyperlink r:id="rId272" ref="F215"/>
    <hyperlink r:id="rId273" ref="L215"/>
    <hyperlink r:id="rId274" ref="L216"/>
    <hyperlink r:id="rId275" ref="F217"/>
    <hyperlink r:id="rId276" ref="L217"/>
    <hyperlink r:id="rId277" ref="F218"/>
    <hyperlink r:id="rId278" ref="L218"/>
    <hyperlink r:id="rId279" ref="L219"/>
    <hyperlink r:id="rId280" ref="F220"/>
    <hyperlink r:id="rId281" ref="L220"/>
    <hyperlink r:id="rId282" ref="E221"/>
    <hyperlink r:id="rId283" ref="F221"/>
    <hyperlink r:id="rId284" ref="L221"/>
    <hyperlink r:id="rId285" ref="F222"/>
    <hyperlink r:id="rId286" ref="F223"/>
    <hyperlink r:id="rId287" ref="L223"/>
    <hyperlink r:id="rId288" ref="L225"/>
    <hyperlink r:id="rId289" ref="L226"/>
    <hyperlink r:id="rId290" ref="F227"/>
    <hyperlink r:id="rId291" ref="L227"/>
    <hyperlink r:id="rId292" ref="F229"/>
    <hyperlink r:id="rId293" ref="L229"/>
    <hyperlink r:id="rId294" ref="F230"/>
    <hyperlink r:id="rId295" ref="L230"/>
    <hyperlink r:id="rId296" ref="F231"/>
    <hyperlink r:id="rId297" ref="L231"/>
    <hyperlink r:id="rId298" ref="F233"/>
    <hyperlink r:id="rId299" ref="L233"/>
    <hyperlink r:id="rId300" ref="F234"/>
    <hyperlink r:id="rId301" ref="L234"/>
    <hyperlink r:id="rId302" ref="F235"/>
    <hyperlink r:id="rId303" ref="L235"/>
    <hyperlink r:id="rId304" ref="F237"/>
    <hyperlink r:id="rId305" ref="F239"/>
    <hyperlink r:id="rId306" ref="F240"/>
    <hyperlink r:id="rId307" ref="L240"/>
    <hyperlink r:id="rId308" ref="F242"/>
    <hyperlink r:id="rId309" ref="F243"/>
    <hyperlink r:id="rId310" ref="L243"/>
    <hyperlink r:id="rId311" ref="F244"/>
    <hyperlink r:id="rId312" ref="L244"/>
    <hyperlink r:id="rId313" ref="F245"/>
    <hyperlink r:id="rId314" ref="L245"/>
    <hyperlink r:id="rId315" ref="F246"/>
    <hyperlink r:id="rId316" ref="L246"/>
    <hyperlink r:id="rId317" ref="F247"/>
    <hyperlink r:id="rId318" ref="F248"/>
    <hyperlink r:id="rId319" ref="L248"/>
    <hyperlink r:id="rId320" ref="F249"/>
    <hyperlink r:id="rId321" ref="F250"/>
    <hyperlink r:id="rId322" ref="F251"/>
    <hyperlink r:id="rId323" ref="L251"/>
    <hyperlink r:id="rId324" ref="F252"/>
    <hyperlink r:id="rId325" ref="L252"/>
    <hyperlink r:id="rId326" ref="F255"/>
    <hyperlink r:id="rId327" ref="F256"/>
    <hyperlink r:id="rId328" ref="L256"/>
    <hyperlink r:id="rId329" ref="F257"/>
    <hyperlink r:id="rId330" ref="L257"/>
    <hyperlink r:id="rId331" ref="L259"/>
    <hyperlink r:id="rId332" ref="F260"/>
    <hyperlink r:id="rId333" ref="F262"/>
    <hyperlink r:id="rId334" ref="L262"/>
    <hyperlink r:id="rId335" ref="F263"/>
    <hyperlink r:id="rId336" ref="L263"/>
    <hyperlink r:id="rId337" ref="F264"/>
    <hyperlink r:id="rId338" ref="L264"/>
    <hyperlink r:id="rId339" ref="F266"/>
    <hyperlink r:id="rId340" ref="E267"/>
    <hyperlink r:id="rId341" ref="F267"/>
    <hyperlink r:id="rId342" ref="L267"/>
    <hyperlink r:id="rId343" ref="F269"/>
    <hyperlink r:id="rId344" ref="L269"/>
    <hyperlink r:id="rId345" ref="F270"/>
    <hyperlink r:id="rId346" ref="L270"/>
    <hyperlink r:id="rId347" ref="F271"/>
    <hyperlink r:id="rId348" ref="F272"/>
    <hyperlink r:id="rId349" ref="F273"/>
    <hyperlink r:id="rId350" ref="F274"/>
    <hyperlink r:id="rId351" ref="F275"/>
    <hyperlink r:id="rId352" ref="L275"/>
    <hyperlink r:id="rId353" ref="L276"/>
    <hyperlink r:id="rId354" ref="F278"/>
    <hyperlink r:id="rId355" ref="L278"/>
    <hyperlink r:id="rId356" ref="F279"/>
    <hyperlink r:id="rId357" ref="L279"/>
    <hyperlink r:id="rId358" ref="F280"/>
    <hyperlink r:id="rId359" ref="L280"/>
    <hyperlink r:id="rId360" ref="F281"/>
    <hyperlink r:id="rId361" ref="L283"/>
    <hyperlink r:id="rId362" ref="F284"/>
    <hyperlink r:id="rId363" ref="L284"/>
    <hyperlink r:id="rId364" ref="L285"/>
    <hyperlink r:id="rId365" ref="F286"/>
    <hyperlink r:id="rId366" ref="F288"/>
    <hyperlink r:id="rId367" ref="L288"/>
    <hyperlink r:id="rId368" ref="F289"/>
    <hyperlink r:id="rId369" ref="L289"/>
    <hyperlink r:id="rId370" ref="F291"/>
    <hyperlink r:id="rId371" ref="L291"/>
    <hyperlink r:id="rId372" ref="F292"/>
    <hyperlink r:id="rId373" ref="L292"/>
    <hyperlink r:id="rId374" ref="F293"/>
    <hyperlink r:id="rId375" ref="L293"/>
    <hyperlink r:id="rId376" ref="E295"/>
    <hyperlink r:id="rId377" ref="F295"/>
    <hyperlink r:id="rId378" ref="L295"/>
    <hyperlink r:id="rId379" ref="F296"/>
    <hyperlink r:id="rId380" ref="L296"/>
    <hyperlink r:id="rId381" ref="F299"/>
    <hyperlink r:id="rId382" ref="L299"/>
    <hyperlink r:id="rId383" ref="F300"/>
    <hyperlink r:id="rId384" ref="L300"/>
    <hyperlink r:id="rId385" ref="F301"/>
    <hyperlink r:id="rId386" ref="L301"/>
    <hyperlink r:id="rId387" ref="F302"/>
    <hyperlink r:id="rId388" ref="L302"/>
    <hyperlink r:id="rId389" ref="F303"/>
    <hyperlink r:id="rId390" ref="L303"/>
    <hyperlink r:id="rId391" ref="L304"/>
    <hyperlink r:id="rId392" ref="F305"/>
    <hyperlink r:id="rId393" ref="L305"/>
    <hyperlink r:id="rId394" ref="F308"/>
    <hyperlink r:id="rId395" ref="L308"/>
    <hyperlink r:id="rId396" ref="L309"/>
    <hyperlink r:id="rId397" ref="F311"/>
    <hyperlink r:id="rId398" ref="L311"/>
    <hyperlink r:id="rId399" ref="F312"/>
    <hyperlink r:id="rId400" ref="L313"/>
    <hyperlink r:id="rId401" ref="F314"/>
    <hyperlink r:id="rId402" ref="L314"/>
    <hyperlink r:id="rId403" ref="F315"/>
    <hyperlink r:id="rId404" ref="L315"/>
    <hyperlink r:id="rId405" ref="F317"/>
    <hyperlink r:id="rId406" ref="L317"/>
    <hyperlink r:id="rId407" ref="F318"/>
    <hyperlink r:id="rId408" ref="L318"/>
    <hyperlink r:id="rId409" ref="F319"/>
    <hyperlink r:id="rId410" ref="L319"/>
    <hyperlink r:id="rId411" ref="F320"/>
    <hyperlink r:id="rId412" ref="L320"/>
    <hyperlink r:id="rId413" ref="F322"/>
    <hyperlink r:id="rId414" ref="L322"/>
    <hyperlink r:id="rId415" ref="F323"/>
    <hyperlink r:id="rId416" ref="F325"/>
    <hyperlink r:id="rId417" ref="F326"/>
    <hyperlink r:id="rId418" ref="L326"/>
    <hyperlink r:id="rId419" ref="F327"/>
    <hyperlink r:id="rId420" ref="L327"/>
    <hyperlink r:id="rId421" ref="F329"/>
    <hyperlink r:id="rId422" ref="L329"/>
    <hyperlink r:id="rId423" ref="F331"/>
    <hyperlink r:id="rId424" ref="L331"/>
    <hyperlink r:id="rId425" ref="F336"/>
    <hyperlink r:id="rId426" ref="L336"/>
    <hyperlink r:id="rId427" ref="F337"/>
    <hyperlink r:id="rId428" ref="L337"/>
    <hyperlink r:id="rId429" ref="L338"/>
    <hyperlink r:id="rId430" ref="F339"/>
    <hyperlink r:id="rId431" ref="L339"/>
    <hyperlink r:id="rId432" ref="F340"/>
    <hyperlink r:id="rId433" ref="L340"/>
    <hyperlink r:id="rId434" ref="L343"/>
    <hyperlink r:id="rId435" ref="F344"/>
    <hyperlink r:id="rId436" ref="L344"/>
    <hyperlink r:id="rId437" ref="L345"/>
    <hyperlink r:id="rId438" ref="F346"/>
    <hyperlink r:id="rId439" ref="F347"/>
    <hyperlink r:id="rId440" ref="F348"/>
    <hyperlink r:id="rId441" ref="F349"/>
    <hyperlink r:id="rId442" ref="L349"/>
    <hyperlink r:id="rId443" ref="F352"/>
    <hyperlink r:id="rId444" ref="F354"/>
    <hyperlink r:id="rId445" ref="L354"/>
    <hyperlink r:id="rId446" ref="F355"/>
    <hyperlink r:id="rId447" ref="F356"/>
    <hyperlink r:id="rId448" ref="L356"/>
    <hyperlink r:id="rId449" ref="F357"/>
    <hyperlink r:id="rId450" ref="L357"/>
    <hyperlink r:id="rId451" ref="F358"/>
    <hyperlink r:id="rId452" ref="L358"/>
    <hyperlink r:id="rId453" ref="E359"/>
    <hyperlink r:id="rId454" ref="F359"/>
    <hyperlink r:id="rId455" ref="L359"/>
    <hyperlink r:id="rId456" ref="F360"/>
    <hyperlink r:id="rId457" ref="F361"/>
    <hyperlink r:id="rId458" ref="L361"/>
    <hyperlink r:id="rId459" ref="F363"/>
    <hyperlink r:id="rId460" ref="L363"/>
    <hyperlink r:id="rId461" ref="F364"/>
    <hyperlink r:id="rId462" ref="F365"/>
    <hyperlink r:id="rId463" ref="F366"/>
    <hyperlink r:id="rId464" ref="F367"/>
    <hyperlink r:id="rId465" ref="F368"/>
    <hyperlink r:id="rId466" ref="L368"/>
    <hyperlink r:id="rId467" ref="F369"/>
    <hyperlink r:id="rId468" ref="L369"/>
    <hyperlink r:id="rId469" ref="L370"/>
    <hyperlink r:id="rId470" ref="F371"/>
    <hyperlink r:id="rId471" ref="F372"/>
    <hyperlink r:id="rId472" ref="L372"/>
    <hyperlink r:id="rId473" ref="F373"/>
    <hyperlink r:id="rId474" ref="L373"/>
    <hyperlink r:id="rId475" ref="F374"/>
    <hyperlink r:id="rId476" ref="F375"/>
    <hyperlink r:id="rId477" ref="F376"/>
    <hyperlink r:id="rId478" ref="F378"/>
    <hyperlink r:id="rId479" ref="F379"/>
    <hyperlink r:id="rId480" ref="L382"/>
    <hyperlink r:id="rId481" ref="E383"/>
    <hyperlink r:id="rId482" ref="F383"/>
    <hyperlink r:id="rId483" ref="L383"/>
    <hyperlink r:id="rId484" ref="F385"/>
    <hyperlink r:id="rId485" ref="F386"/>
    <hyperlink r:id="rId486" ref="F387"/>
    <hyperlink r:id="rId487" ref="F388"/>
    <hyperlink r:id="rId488" ref="F389"/>
    <hyperlink r:id="rId489" ref="L389"/>
    <hyperlink r:id="rId490" ref="F390"/>
    <hyperlink r:id="rId491" ref="L390"/>
    <hyperlink r:id="rId492" ref="F391"/>
    <hyperlink r:id="rId493" ref="L391"/>
    <hyperlink r:id="rId494" ref="F392"/>
    <hyperlink r:id="rId495" ref="F393"/>
    <hyperlink r:id="rId496" ref="L393"/>
    <hyperlink r:id="rId497" ref="F394"/>
    <hyperlink r:id="rId498" ref="L394"/>
    <hyperlink r:id="rId499" ref="F395"/>
    <hyperlink r:id="rId500" ref="L395"/>
    <hyperlink r:id="rId501" ref="F396"/>
    <hyperlink r:id="rId502" ref="F397"/>
    <hyperlink r:id="rId503" ref="L397"/>
    <hyperlink r:id="rId504" ref="L398"/>
    <hyperlink r:id="rId505" ref="F399"/>
    <hyperlink r:id="rId506" ref="L399"/>
    <hyperlink r:id="rId507" ref="F400"/>
    <hyperlink r:id="rId508" ref="L400"/>
    <hyperlink r:id="rId509" ref="F401"/>
    <hyperlink r:id="rId510" ref="L401"/>
    <hyperlink r:id="rId511" ref="F402"/>
    <hyperlink r:id="rId512" ref="L402"/>
    <hyperlink r:id="rId513" ref="F403"/>
    <hyperlink r:id="rId514" ref="L403"/>
    <hyperlink r:id="rId515" ref="F404"/>
    <hyperlink r:id="rId516" ref="F406"/>
    <hyperlink r:id="rId517" ref="L406"/>
    <hyperlink r:id="rId518" ref="F407"/>
    <hyperlink r:id="rId519" ref="F408"/>
    <hyperlink r:id="rId520" ref="L408"/>
    <hyperlink r:id="rId521" ref="F409"/>
    <hyperlink r:id="rId522" ref="F410"/>
    <hyperlink r:id="rId523" ref="L410"/>
    <hyperlink r:id="rId524" ref="F412"/>
    <hyperlink r:id="rId525" ref="L412"/>
    <hyperlink r:id="rId526" ref="F413"/>
    <hyperlink r:id="rId527" ref="L413"/>
    <hyperlink r:id="rId528" ref="L414"/>
    <hyperlink r:id="rId529" ref="L415"/>
    <hyperlink r:id="rId530" ref="F416"/>
    <hyperlink r:id="rId531" ref="L416"/>
    <hyperlink r:id="rId532" ref="F418"/>
    <hyperlink r:id="rId533" ref="L418"/>
    <hyperlink r:id="rId534" ref="L419"/>
    <hyperlink r:id="rId535" ref="F420"/>
    <hyperlink r:id="rId536" ref="F421"/>
    <hyperlink r:id="rId537" ref="L421"/>
    <hyperlink r:id="rId538" ref="F422"/>
    <hyperlink r:id="rId539" ref="L422"/>
    <hyperlink r:id="rId540" ref="F423"/>
    <hyperlink r:id="rId541" ref="L423"/>
    <hyperlink r:id="rId542" ref="F424"/>
    <hyperlink r:id="rId543" ref="F426"/>
    <hyperlink r:id="rId544" ref="L426"/>
    <hyperlink r:id="rId545" ref="F428"/>
    <hyperlink r:id="rId546" ref="F429"/>
    <hyperlink r:id="rId547" ref="L429"/>
    <hyperlink r:id="rId548" ref="F430"/>
    <hyperlink r:id="rId549" ref="L430"/>
    <hyperlink r:id="rId550" ref="L431"/>
    <hyperlink r:id="rId551" ref="L432"/>
    <hyperlink r:id="rId552" ref="F433"/>
    <hyperlink r:id="rId553" ref="L433"/>
    <hyperlink r:id="rId554" ref="F434"/>
    <hyperlink r:id="rId555" ref="L434"/>
    <hyperlink r:id="rId556" ref="F435"/>
    <hyperlink r:id="rId557" ref="L435"/>
    <hyperlink r:id="rId558" ref="F436"/>
    <hyperlink r:id="rId559" ref="L436"/>
    <hyperlink r:id="rId560" ref="L437"/>
    <hyperlink r:id="rId561" ref="L438"/>
    <hyperlink r:id="rId562" ref="F439"/>
    <hyperlink r:id="rId563" ref="L439"/>
    <hyperlink r:id="rId564" ref="F440"/>
    <hyperlink r:id="rId565" ref="L440"/>
    <hyperlink r:id="rId566" ref="F441"/>
    <hyperlink r:id="rId567" ref="L441"/>
    <hyperlink r:id="rId568" ref="F442"/>
    <hyperlink r:id="rId569" ref="F443"/>
    <hyperlink r:id="rId570" ref="L443"/>
    <hyperlink r:id="rId571" ref="F446"/>
    <hyperlink r:id="rId572" ref="L446"/>
    <hyperlink r:id="rId573" ref="F447"/>
    <hyperlink r:id="rId574" ref="L447"/>
    <hyperlink r:id="rId575" ref="F448"/>
    <hyperlink r:id="rId576" ref="L448"/>
    <hyperlink r:id="rId577" ref="F449"/>
    <hyperlink r:id="rId578" ref="L449"/>
    <hyperlink r:id="rId579" ref="F450"/>
    <hyperlink r:id="rId580" ref="L450"/>
    <hyperlink r:id="rId581" ref="F451"/>
    <hyperlink r:id="rId582" ref="L451"/>
    <hyperlink r:id="rId583" ref="F454"/>
    <hyperlink r:id="rId584" ref="F455"/>
    <hyperlink r:id="rId585" ref="F457"/>
    <hyperlink r:id="rId586" ref="L457"/>
    <hyperlink r:id="rId587" ref="F459"/>
    <hyperlink r:id="rId588" ref="F460"/>
    <hyperlink r:id="rId589" ref="L460"/>
    <hyperlink r:id="rId590" ref="F462"/>
    <hyperlink r:id="rId591" ref="L462"/>
    <hyperlink r:id="rId592" ref="F463"/>
    <hyperlink r:id="rId593" ref="L463"/>
    <hyperlink r:id="rId594" ref="F466"/>
    <hyperlink r:id="rId595" ref="L466"/>
    <hyperlink r:id="rId596" ref="F468"/>
    <hyperlink r:id="rId597" ref="L468"/>
    <hyperlink r:id="rId598" ref="F469"/>
    <hyperlink r:id="rId599" ref="L469"/>
    <hyperlink r:id="rId600" ref="F470"/>
    <hyperlink r:id="rId601" ref="L470"/>
    <hyperlink r:id="rId602" ref="F471"/>
    <hyperlink r:id="rId603" ref="L471"/>
    <hyperlink r:id="rId604" ref="F472"/>
    <hyperlink r:id="rId605" ref="L472"/>
    <hyperlink r:id="rId606" ref="F473"/>
    <hyperlink r:id="rId607" ref="F474"/>
    <hyperlink r:id="rId608" ref="F477"/>
    <hyperlink r:id="rId609" ref="L477"/>
    <hyperlink r:id="rId610" ref="L478"/>
    <hyperlink r:id="rId611" ref="F479"/>
    <hyperlink r:id="rId612" ref="L479"/>
    <hyperlink r:id="rId613" ref="F480"/>
    <hyperlink r:id="rId614" ref="L480"/>
    <hyperlink r:id="rId615" ref="F481"/>
    <hyperlink r:id="rId616" ref="L481"/>
    <hyperlink r:id="rId617" ref="F482"/>
    <hyperlink r:id="rId618" ref="F483"/>
    <hyperlink r:id="rId619" ref="L483"/>
    <hyperlink r:id="rId620" ref="L485"/>
    <hyperlink r:id="rId621" ref="L487"/>
    <hyperlink r:id="rId622" ref="F488"/>
    <hyperlink r:id="rId623" ref="L488"/>
    <hyperlink r:id="rId624" ref="F489"/>
    <hyperlink r:id="rId625" ref="L489"/>
    <hyperlink r:id="rId626" ref="F490"/>
    <hyperlink r:id="rId627" ref="L490"/>
    <hyperlink r:id="rId628" ref="F491"/>
    <hyperlink r:id="rId629" ref="F492"/>
    <hyperlink r:id="rId630" ref="L492"/>
    <hyperlink r:id="rId631" ref="F493"/>
    <hyperlink r:id="rId632" ref="L493"/>
    <hyperlink r:id="rId633" ref="F494"/>
    <hyperlink r:id="rId634" ref="L494"/>
    <hyperlink r:id="rId635" ref="F495"/>
    <hyperlink r:id="rId636" ref="L495"/>
    <hyperlink r:id="rId637" ref="F496"/>
    <hyperlink r:id="rId638" ref="L496"/>
    <hyperlink r:id="rId639" ref="F497"/>
    <hyperlink r:id="rId640" ref="L497"/>
    <hyperlink r:id="rId641" ref="F498"/>
    <hyperlink r:id="rId642" ref="F499"/>
    <hyperlink r:id="rId643" ref="L499"/>
    <hyperlink r:id="rId644" ref="F500"/>
    <hyperlink r:id="rId645" ref="L500"/>
    <hyperlink r:id="rId646" ref="F503"/>
    <hyperlink r:id="rId647" ref="L503"/>
    <hyperlink r:id="rId648" ref="E505"/>
    <hyperlink r:id="rId649" ref="F505"/>
    <hyperlink r:id="rId650" ref="L505"/>
    <hyperlink r:id="rId651" ref="F511"/>
    <hyperlink r:id="rId652" ref="L511"/>
    <hyperlink r:id="rId653" ref="F513"/>
    <hyperlink r:id="rId654" ref="L513"/>
    <hyperlink r:id="rId655" ref="F514"/>
    <hyperlink r:id="rId656" ref="F515"/>
    <hyperlink r:id="rId657" ref="L515"/>
    <hyperlink r:id="rId658" ref="F516"/>
    <hyperlink r:id="rId659" ref="L516"/>
    <hyperlink r:id="rId660" ref="F517"/>
    <hyperlink r:id="rId661" ref="L517"/>
    <hyperlink r:id="rId662" ref="F518"/>
    <hyperlink r:id="rId663" ref="L518"/>
    <hyperlink r:id="rId664" ref="F519"/>
    <hyperlink r:id="rId665" ref="F520"/>
    <hyperlink r:id="rId666" ref="L520"/>
    <hyperlink r:id="rId667" ref="F521"/>
    <hyperlink r:id="rId668" ref="L521"/>
    <hyperlink r:id="rId669" ref="F523"/>
    <hyperlink r:id="rId670" ref="L523"/>
    <hyperlink r:id="rId671" ref="E528"/>
    <hyperlink r:id="rId672" ref="F528"/>
    <hyperlink r:id="rId673" ref="L528"/>
    <hyperlink r:id="rId674" ref="F530"/>
    <hyperlink r:id="rId675" ref="F531"/>
    <hyperlink r:id="rId676" ref="L531"/>
    <hyperlink r:id="rId677" ref="F532"/>
    <hyperlink r:id="rId678" ref="F534"/>
    <hyperlink r:id="rId679" ref="L534"/>
    <hyperlink r:id="rId680" ref="F535"/>
    <hyperlink r:id="rId681" ref="F536"/>
    <hyperlink r:id="rId682" ref="L536"/>
    <hyperlink r:id="rId683" ref="F537"/>
    <hyperlink r:id="rId684" ref="F538"/>
    <hyperlink r:id="rId685" ref="L538"/>
    <hyperlink r:id="rId686" ref="F539"/>
    <hyperlink r:id="rId687" ref="L539"/>
    <hyperlink r:id="rId688" ref="F541"/>
    <hyperlink r:id="rId689" ref="L541"/>
    <hyperlink r:id="rId690" ref="F542"/>
    <hyperlink r:id="rId691" ref="F543"/>
    <hyperlink r:id="rId692" ref="L543"/>
    <hyperlink r:id="rId693" ref="F544"/>
    <hyperlink r:id="rId694" ref="F545"/>
    <hyperlink r:id="rId695" ref="L545"/>
    <hyperlink r:id="rId696" ref="F546"/>
    <hyperlink r:id="rId697" ref="L546"/>
    <hyperlink r:id="rId698" ref="F547"/>
    <hyperlink r:id="rId699" ref="L547"/>
    <hyperlink r:id="rId700" ref="F548"/>
    <hyperlink r:id="rId701" ref="L548"/>
    <hyperlink r:id="rId702" ref="F549"/>
    <hyperlink r:id="rId703" ref="F552"/>
    <hyperlink r:id="rId704" ref="F553"/>
    <hyperlink r:id="rId705" ref="L553"/>
    <hyperlink r:id="rId706" ref="F554"/>
    <hyperlink r:id="rId707" ref="L554"/>
    <hyperlink r:id="rId708" ref="F555"/>
    <hyperlink r:id="rId709" ref="L555"/>
    <hyperlink r:id="rId710" ref="F556"/>
    <hyperlink r:id="rId711" ref="L556"/>
    <hyperlink r:id="rId712" ref="F557"/>
    <hyperlink r:id="rId713" ref="L557"/>
    <hyperlink r:id="rId714" ref="F558"/>
    <hyperlink r:id="rId715" ref="L558"/>
    <hyperlink r:id="rId716" ref="F559"/>
    <hyperlink r:id="rId717" ref="L559"/>
    <hyperlink r:id="rId718" ref="F560"/>
    <hyperlink r:id="rId719" ref="E562"/>
    <hyperlink r:id="rId720" ref="F562"/>
    <hyperlink r:id="rId721" ref="L562"/>
    <hyperlink r:id="rId722" ref="F563"/>
    <hyperlink r:id="rId723" ref="L563"/>
    <hyperlink r:id="rId724" ref="F564"/>
    <hyperlink r:id="rId725" ref="L564"/>
    <hyperlink r:id="rId726" ref="F565"/>
    <hyperlink r:id="rId727" ref="L565"/>
    <hyperlink r:id="rId728" ref="F566"/>
    <hyperlink r:id="rId729" ref="L566"/>
    <hyperlink r:id="rId730" ref="F568"/>
    <hyperlink r:id="rId731" ref="F569"/>
    <hyperlink r:id="rId732" ref="L569"/>
    <hyperlink r:id="rId733" ref="F571"/>
    <hyperlink r:id="rId734" ref="F572"/>
    <hyperlink r:id="rId735" ref="F573"/>
    <hyperlink r:id="rId736" ref="F574"/>
    <hyperlink r:id="rId737" ref="L574"/>
    <hyperlink r:id="rId738" ref="F575"/>
    <hyperlink r:id="rId739" ref="F576"/>
    <hyperlink r:id="rId740" ref="L576"/>
    <hyperlink r:id="rId741" ref="F577"/>
    <hyperlink r:id="rId742" ref="L577"/>
    <hyperlink r:id="rId743" ref="F578"/>
    <hyperlink r:id="rId744" ref="L578"/>
    <hyperlink r:id="rId745" ref="F579"/>
    <hyperlink r:id="rId746" ref="L579"/>
    <hyperlink r:id="rId747" ref="F580"/>
    <hyperlink r:id="rId748" ref="L580"/>
    <hyperlink r:id="rId749" ref="F581"/>
    <hyperlink r:id="rId750" ref="L581"/>
    <hyperlink r:id="rId751" ref="F583"/>
    <hyperlink r:id="rId752" ref="F584"/>
    <hyperlink r:id="rId753" ref="L584"/>
    <hyperlink r:id="rId754" ref="F585"/>
    <hyperlink r:id="rId755" ref="L585"/>
    <hyperlink r:id="rId756" ref="F587"/>
    <hyperlink r:id="rId757" ref="L587"/>
    <hyperlink r:id="rId758" ref="F589"/>
    <hyperlink r:id="rId759" ref="L589"/>
    <hyperlink r:id="rId760" ref="F590"/>
    <hyperlink r:id="rId761" ref="L590"/>
    <hyperlink r:id="rId762" ref="F591"/>
    <hyperlink r:id="rId763" ref="F592"/>
    <hyperlink r:id="rId764" ref="F593"/>
    <hyperlink r:id="rId765" ref="L593"/>
    <hyperlink r:id="rId766" ref="F594"/>
    <hyperlink r:id="rId767" ref="L594"/>
    <hyperlink r:id="rId768" ref="F595"/>
    <hyperlink r:id="rId769" ref="F596"/>
    <hyperlink r:id="rId770" ref="L596"/>
    <hyperlink r:id="rId771" ref="F597"/>
    <hyperlink r:id="rId772" ref="L597"/>
    <hyperlink r:id="rId773" ref="F598"/>
    <hyperlink r:id="rId774" ref="L598"/>
    <hyperlink r:id="rId775" ref="F599"/>
    <hyperlink r:id="rId776" ref="F600"/>
    <hyperlink r:id="rId777" ref="L600"/>
    <hyperlink r:id="rId778" ref="L601"/>
    <hyperlink r:id="rId779" ref="F603"/>
    <hyperlink r:id="rId780" ref="F605"/>
    <hyperlink r:id="rId781" ref="L605"/>
    <hyperlink r:id="rId782" ref="F606"/>
    <hyperlink r:id="rId783" ref="L606"/>
    <hyperlink r:id="rId784" ref="F607"/>
    <hyperlink r:id="rId785" ref="L607"/>
    <hyperlink r:id="rId786" ref="F608"/>
    <hyperlink r:id="rId787" ref="L608"/>
    <hyperlink r:id="rId788" ref="F609"/>
    <hyperlink r:id="rId789" ref="F612"/>
    <hyperlink r:id="rId790" ref="L612"/>
    <hyperlink r:id="rId791" ref="F613"/>
    <hyperlink r:id="rId792" ref="L613"/>
    <hyperlink r:id="rId793" ref="F614"/>
    <hyperlink r:id="rId794" ref="L614"/>
    <hyperlink r:id="rId795" ref="F615"/>
    <hyperlink r:id="rId796" ref="L615"/>
    <hyperlink r:id="rId797" ref="F618"/>
    <hyperlink r:id="rId798" ref="L618"/>
    <hyperlink r:id="rId799" ref="F619"/>
    <hyperlink r:id="rId800" ref="L619"/>
    <hyperlink r:id="rId801" ref="F620"/>
    <hyperlink r:id="rId802" ref="F622"/>
    <hyperlink r:id="rId803" ref="L622"/>
    <hyperlink r:id="rId804" ref="F623"/>
    <hyperlink r:id="rId805" ref="F624"/>
    <hyperlink r:id="rId806" ref="L624"/>
    <hyperlink r:id="rId807" ref="F625"/>
    <hyperlink r:id="rId808" ref="L625"/>
    <hyperlink r:id="rId809" ref="F626"/>
    <hyperlink r:id="rId810" ref="L626"/>
    <hyperlink r:id="rId811" ref="F627"/>
    <hyperlink r:id="rId812" ref="F628"/>
    <hyperlink r:id="rId813" ref="L628"/>
    <hyperlink r:id="rId814" ref="F629"/>
    <hyperlink r:id="rId815" ref="F630"/>
    <hyperlink r:id="rId816" ref="L630"/>
    <hyperlink r:id="rId817" ref="L632"/>
    <hyperlink r:id="rId818" ref="L633"/>
    <hyperlink r:id="rId819" ref="F634"/>
    <hyperlink r:id="rId820" ref="L634"/>
    <hyperlink r:id="rId821" ref="F635"/>
    <hyperlink r:id="rId822" ref="L635"/>
    <hyperlink r:id="rId823" ref="L637"/>
    <hyperlink r:id="rId824" ref="F638"/>
    <hyperlink r:id="rId825" ref="F640"/>
    <hyperlink r:id="rId826" ref="L640"/>
    <hyperlink r:id="rId827" ref="L641"/>
    <hyperlink r:id="rId828" ref="F643"/>
    <hyperlink r:id="rId829" ref="F644"/>
    <hyperlink r:id="rId830" ref="L644"/>
    <hyperlink r:id="rId831" ref="F645"/>
    <hyperlink r:id="rId832" ref="L645"/>
    <hyperlink r:id="rId833" ref="F646"/>
    <hyperlink r:id="rId834" ref="L646"/>
    <hyperlink r:id="rId835" ref="F647"/>
    <hyperlink r:id="rId836" ref="L647"/>
    <hyperlink r:id="rId837" ref="F650"/>
    <hyperlink r:id="rId838" ref="F651"/>
    <hyperlink r:id="rId839" ref="L651"/>
    <hyperlink r:id="rId840" ref="F652"/>
    <hyperlink r:id="rId841" ref="F653"/>
    <hyperlink r:id="rId842" ref="L653"/>
    <hyperlink r:id="rId843" ref="F654"/>
    <hyperlink r:id="rId844" ref="L654"/>
    <hyperlink r:id="rId845" ref="F655"/>
    <hyperlink r:id="rId846" ref="F657"/>
    <hyperlink r:id="rId847" ref="F658"/>
    <hyperlink r:id="rId848" ref="L658"/>
    <hyperlink r:id="rId849" ref="F659"/>
    <hyperlink r:id="rId850" ref="L659"/>
    <hyperlink r:id="rId851" ref="F661"/>
    <hyperlink r:id="rId852" ref="F662"/>
    <hyperlink r:id="rId853" ref="F663"/>
    <hyperlink r:id="rId854" ref="F664"/>
    <hyperlink r:id="rId855" ref="L664"/>
    <hyperlink r:id="rId856" ref="F667"/>
    <hyperlink r:id="rId857" ref="L667"/>
    <hyperlink r:id="rId858" ref="F668"/>
    <hyperlink r:id="rId859" ref="L668"/>
    <hyperlink r:id="rId860" ref="L669"/>
    <hyperlink r:id="rId861" ref="F670"/>
    <hyperlink r:id="rId862" ref="L670"/>
    <hyperlink r:id="rId863" ref="F671"/>
    <hyperlink r:id="rId864" ref="F672"/>
    <hyperlink r:id="rId865" ref="F673"/>
    <hyperlink r:id="rId866" ref="L673"/>
    <hyperlink r:id="rId867" ref="F674"/>
    <hyperlink r:id="rId868" ref="L674"/>
    <hyperlink r:id="rId869" ref="F675"/>
    <hyperlink r:id="rId870" ref="F677"/>
    <hyperlink r:id="rId871" ref="F679"/>
    <hyperlink r:id="rId872" ref="L679"/>
    <hyperlink r:id="rId873" ref="L680"/>
    <hyperlink r:id="rId874" ref="F681"/>
    <hyperlink r:id="rId875" ref="F682"/>
    <hyperlink r:id="rId876" ref="F683"/>
    <hyperlink r:id="rId877" ref="L683"/>
    <hyperlink r:id="rId878" ref="F684"/>
    <hyperlink r:id="rId879" ref="L684"/>
    <hyperlink r:id="rId880" ref="F685"/>
    <hyperlink r:id="rId881" ref="L685"/>
    <hyperlink r:id="rId882" ref="F686"/>
    <hyperlink r:id="rId883" ref="L686"/>
    <hyperlink r:id="rId884" ref="F687"/>
    <hyperlink r:id="rId885" ref="L687"/>
    <hyperlink r:id="rId886" ref="F688"/>
    <hyperlink r:id="rId887" ref="L688"/>
    <hyperlink r:id="rId888" ref="F689"/>
    <hyperlink r:id="rId889" ref="L689"/>
    <hyperlink r:id="rId890" ref="F691"/>
    <hyperlink r:id="rId891" ref="L691"/>
    <hyperlink r:id="rId892" ref="F692"/>
    <hyperlink r:id="rId893" ref="L692"/>
    <hyperlink r:id="rId894" ref="F693"/>
    <hyperlink r:id="rId895" ref="L693"/>
    <hyperlink r:id="rId896" ref="F696"/>
    <hyperlink r:id="rId897" ref="L696"/>
    <hyperlink r:id="rId898" ref="F697"/>
    <hyperlink r:id="rId899" ref="L697"/>
    <hyperlink r:id="rId900" ref="F699"/>
    <hyperlink r:id="rId901" ref="L699"/>
    <hyperlink r:id="rId902" ref="F700"/>
    <hyperlink r:id="rId903" ref="L700"/>
    <hyperlink r:id="rId904" ref="F703"/>
    <hyperlink r:id="rId905" ref="L703"/>
    <hyperlink r:id="rId906" ref="F704"/>
    <hyperlink r:id="rId907" ref="L704"/>
    <hyperlink r:id="rId908" ref="F706"/>
    <hyperlink r:id="rId909" ref="L706"/>
    <hyperlink r:id="rId910" ref="F709"/>
    <hyperlink r:id="rId911" ref="L709"/>
    <hyperlink r:id="rId912" ref="F712"/>
    <hyperlink r:id="rId913" ref="L712"/>
    <hyperlink r:id="rId914" ref="F714"/>
    <hyperlink r:id="rId915" ref="F715"/>
    <hyperlink r:id="rId916" ref="L715"/>
    <hyperlink r:id="rId917" ref="F716"/>
    <hyperlink r:id="rId918" ref="F717"/>
    <hyperlink r:id="rId919" ref="L717"/>
    <hyperlink r:id="rId920" ref="F718"/>
    <hyperlink r:id="rId921" ref="L718"/>
    <hyperlink r:id="rId922" ref="F719"/>
    <hyperlink r:id="rId923" ref="L719"/>
    <hyperlink r:id="rId924" ref="F720"/>
    <hyperlink r:id="rId925" ref="L720"/>
    <hyperlink r:id="rId926" ref="F721"/>
    <hyperlink r:id="rId927" ref="F722"/>
    <hyperlink r:id="rId928" ref="L722"/>
    <hyperlink r:id="rId929" ref="F723"/>
    <hyperlink r:id="rId930" ref="L723"/>
    <hyperlink r:id="rId931" ref="F724"/>
    <hyperlink r:id="rId932" ref="L724"/>
    <hyperlink r:id="rId933" ref="L725"/>
    <hyperlink r:id="rId934" ref="F726"/>
    <hyperlink r:id="rId935" ref="L726"/>
    <hyperlink r:id="rId936" ref="F727"/>
    <hyperlink r:id="rId937" ref="L727"/>
    <hyperlink r:id="rId938" ref="F728"/>
    <hyperlink r:id="rId939" ref="L728"/>
    <hyperlink r:id="rId940" ref="F729"/>
    <hyperlink r:id="rId941" ref="L729"/>
    <hyperlink r:id="rId942" ref="F730"/>
    <hyperlink r:id="rId943" ref="L730"/>
    <hyperlink r:id="rId944" ref="F731"/>
    <hyperlink r:id="rId945" ref="F732"/>
    <hyperlink r:id="rId946" ref="L732"/>
    <hyperlink r:id="rId947" ref="F733"/>
    <hyperlink r:id="rId948" ref="L733"/>
    <hyperlink r:id="rId949" ref="F734"/>
    <hyperlink r:id="rId950" ref="L734"/>
    <hyperlink r:id="rId951" ref="F735"/>
    <hyperlink r:id="rId952" ref="F736"/>
    <hyperlink r:id="rId953" ref="F738"/>
    <hyperlink r:id="rId954" ref="F739"/>
    <hyperlink r:id="rId955" ref="L739"/>
    <hyperlink r:id="rId956" ref="F743"/>
    <hyperlink r:id="rId957" ref="F744"/>
    <hyperlink r:id="rId958" ref="F745"/>
    <hyperlink r:id="rId959" ref="L745"/>
    <hyperlink r:id="rId960" ref="F746"/>
    <hyperlink r:id="rId961" ref="L746"/>
    <hyperlink r:id="rId962" ref="F748"/>
    <hyperlink r:id="rId963" ref="F750"/>
    <hyperlink r:id="rId964" ref="F751"/>
    <hyperlink r:id="rId965" ref="F753"/>
    <hyperlink r:id="rId966" ref="F754"/>
    <hyperlink r:id="rId967" ref="L754"/>
    <hyperlink r:id="rId968" ref="F756"/>
    <hyperlink r:id="rId969" ref="L756"/>
    <hyperlink r:id="rId970" ref="F757"/>
    <hyperlink r:id="rId971" ref="L757"/>
    <hyperlink r:id="rId972" ref="F758"/>
    <hyperlink r:id="rId973" ref="L758"/>
    <hyperlink r:id="rId974" ref="F759"/>
    <hyperlink r:id="rId975" ref="L759"/>
    <hyperlink r:id="rId976" ref="F761"/>
    <hyperlink r:id="rId977" ref="F762"/>
    <hyperlink r:id="rId978" ref="L762"/>
    <hyperlink r:id="rId979" ref="F763"/>
    <hyperlink r:id="rId980" ref="L763"/>
    <hyperlink r:id="rId981" ref="F764"/>
    <hyperlink r:id="rId982" ref="L764"/>
    <hyperlink r:id="rId983" ref="F765"/>
    <hyperlink r:id="rId984" ref="F766"/>
    <hyperlink r:id="rId985" ref="F767"/>
    <hyperlink r:id="rId986" ref="L767"/>
    <hyperlink r:id="rId987" ref="F768"/>
    <hyperlink r:id="rId988" ref="L768"/>
    <hyperlink r:id="rId989" ref="E770"/>
    <hyperlink r:id="rId990" ref="F770"/>
    <hyperlink r:id="rId991" ref="L770"/>
    <hyperlink r:id="rId992" ref="F771"/>
    <hyperlink r:id="rId993" ref="L771"/>
    <hyperlink r:id="rId994" ref="F772"/>
    <hyperlink r:id="rId995" ref="L772"/>
    <hyperlink r:id="rId996" ref="F774"/>
    <hyperlink r:id="rId997" ref="L774"/>
    <hyperlink r:id="rId998" ref="F775"/>
    <hyperlink r:id="rId999" ref="L775"/>
    <hyperlink r:id="rId1000" ref="F776"/>
    <hyperlink r:id="rId1001" ref="L776"/>
    <hyperlink r:id="rId1002" ref="F778"/>
    <hyperlink r:id="rId1003" ref="L778"/>
    <hyperlink r:id="rId1004" ref="F780"/>
    <hyperlink r:id="rId1005" ref="L780"/>
    <hyperlink r:id="rId1006" ref="F781"/>
    <hyperlink r:id="rId1007" ref="L781"/>
    <hyperlink r:id="rId1008" ref="L785"/>
    <hyperlink r:id="rId1009" ref="L786"/>
    <hyperlink r:id="rId1010" ref="F787"/>
    <hyperlink r:id="rId1011" ref="F788"/>
    <hyperlink r:id="rId1012" ref="L788"/>
    <hyperlink r:id="rId1013" ref="F789"/>
    <hyperlink r:id="rId1014" ref="F790"/>
    <hyperlink r:id="rId1015" ref="F791"/>
    <hyperlink r:id="rId1016" ref="L791"/>
    <hyperlink r:id="rId1017" ref="F794"/>
    <hyperlink r:id="rId1018" ref="F795"/>
    <hyperlink r:id="rId1019" ref="F796"/>
    <hyperlink r:id="rId1020" ref="F797"/>
    <hyperlink r:id="rId1021" ref="L797"/>
    <hyperlink r:id="rId1022" ref="F798"/>
    <hyperlink r:id="rId1023" ref="F799"/>
    <hyperlink r:id="rId1024" ref="L799"/>
    <hyperlink r:id="rId1025" ref="F800"/>
    <hyperlink r:id="rId1026" ref="L800"/>
    <hyperlink r:id="rId1027" ref="F801"/>
    <hyperlink r:id="rId1028" ref="L801"/>
    <hyperlink r:id="rId1029" ref="F802"/>
    <hyperlink r:id="rId1030" ref="L802"/>
    <hyperlink r:id="rId1031" ref="F803"/>
    <hyperlink r:id="rId1032" ref="L803"/>
    <hyperlink r:id="rId1033" ref="F804"/>
    <hyperlink r:id="rId1034" ref="L804"/>
    <hyperlink r:id="rId1035" ref="F805"/>
    <hyperlink r:id="rId1036" ref="L805"/>
    <hyperlink r:id="rId1037" ref="F806"/>
    <hyperlink r:id="rId1038" ref="L806"/>
    <hyperlink r:id="rId1039" ref="F807"/>
    <hyperlink r:id="rId1040" ref="L807"/>
    <hyperlink r:id="rId1041" ref="F808"/>
    <hyperlink r:id="rId1042" ref="L808"/>
    <hyperlink r:id="rId1043" ref="F809"/>
    <hyperlink r:id="rId1044" ref="L809"/>
    <hyperlink r:id="rId1045" ref="F810"/>
    <hyperlink r:id="rId1046" ref="L810"/>
    <hyperlink r:id="rId1047" ref="F811"/>
    <hyperlink r:id="rId1048" ref="L811"/>
    <hyperlink r:id="rId1049" ref="F812"/>
    <hyperlink r:id="rId1050" ref="L812"/>
    <hyperlink r:id="rId1051" ref="F813"/>
    <hyperlink r:id="rId1052" ref="L813"/>
    <hyperlink r:id="rId1053" ref="F814"/>
    <hyperlink r:id="rId1054" ref="L814"/>
    <hyperlink r:id="rId1055" ref="F815"/>
    <hyperlink r:id="rId1056" ref="L815"/>
    <hyperlink r:id="rId1057" ref="F816"/>
    <hyperlink r:id="rId1058" ref="L816"/>
    <hyperlink r:id="rId1059" ref="F817"/>
    <hyperlink r:id="rId1060" ref="L817"/>
    <hyperlink r:id="rId1061" ref="L818"/>
    <hyperlink r:id="rId1062" ref="F819"/>
    <hyperlink r:id="rId1063" ref="L819"/>
    <hyperlink r:id="rId1064" ref="F820"/>
    <hyperlink r:id="rId1065" ref="L820"/>
    <hyperlink r:id="rId1066" ref="L821"/>
    <hyperlink r:id="rId1067" ref="F822"/>
    <hyperlink r:id="rId1068" ref="L822"/>
    <hyperlink r:id="rId1069" ref="L823"/>
    <hyperlink r:id="rId1070" ref="F824"/>
    <hyperlink r:id="rId1071" ref="L825"/>
    <hyperlink r:id="rId1072" ref="F826"/>
    <hyperlink r:id="rId1073" ref="F828"/>
    <hyperlink r:id="rId1074" ref="L828"/>
    <hyperlink r:id="rId1075" ref="F829"/>
    <hyperlink r:id="rId1076" ref="L829"/>
    <hyperlink r:id="rId1077" ref="F830"/>
    <hyperlink r:id="rId1078" ref="L830"/>
    <hyperlink r:id="rId1079" ref="F831"/>
    <hyperlink r:id="rId1080" ref="L831"/>
    <hyperlink r:id="rId1081" ref="F832"/>
    <hyperlink r:id="rId1082" ref="F833"/>
    <hyperlink r:id="rId1083" ref="F834"/>
    <hyperlink r:id="rId1084" ref="L834"/>
    <hyperlink r:id="rId1085" ref="E835"/>
    <hyperlink r:id="rId1086" ref="F835"/>
    <hyperlink r:id="rId1087" ref="L835"/>
    <hyperlink r:id="rId1088" ref="L836"/>
    <hyperlink r:id="rId1089" ref="F839"/>
    <hyperlink r:id="rId1090" ref="L839"/>
    <hyperlink r:id="rId1091" ref="F840"/>
    <hyperlink r:id="rId1092" ref="L840"/>
    <hyperlink r:id="rId1093" ref="F841"/>
    <hyperlink r:id="rId1094" ref="F842"/>
    <hyperlink r:id="rId1095" ref="F843"/>
    <hyperlink r:id="rId1096" ref="L843"/>
    <hyperlink r:id="rId1097" ref="F844"/>
    <hyperlink r:id="rId1098" ref="L844"/>
    <hyperlink r:id="rId1099" ref="F845"/>
    <hyperlink r:id="rId1100" ref="L845"/>
    <hyperlink r:id="rId1101" ref="F846"/>
    <hyperlink r:id="rId1102" ref="F847"/>
    <hyperlink r:id="rId1103" ref="F848"/>
    <hyperlink r:id="rId1104" ref="L848"/>
    <hyperlink r:id="rId1105" ref="F849"/>
    <hyperlink r:id="rId1106" ref="L849"/>
    <hyperlink r:id="rId1107" ref="F850"/>
    <hyperlink r:id="rId1108" ref="L850"/>
    <hyperlink r:id="rId1109" ref="F851"/>
    <hyperlink r:id="rId1110" ref="L851"/>
    <hyperlink r:id="rId1111" ref="F852"/>
    <hyperlink r:id="rId1112" ref="F853"/>
    <hyperlink r:id="rId1113" ref="L853"/>
    <hyperlink r:id="rId1114" ref="F855"/>
    <hyperlink r:id="rId1115" ref="L855"/>
    <hyperlink r:id="rId1116" ref="F856"/>
    <hyperlink r:id="rId1117" ref="F857"/>
    <hyperlink r:id="rId1118" ref="L857"/>
    <hyperlink r:id="rId1119" ref="F858"/>
    <hyperlink r:id="rId1120" ref="L858"/>
    <hyperlink r:id="rId1121" ref="F859"/>
    <hyperlink r:id="rId1122" ref="L859"/>
    <hyperlink r:id="rId1123" ref="F860"/>
    <hyperlink r:id="rId1124" ref="L860"/>
    <hyperlink r:id="rId1125" ref="F861"/>
    <hyperlink r:id="rId1126" ref="L861"/>
    <hyperlink r:id="rId1127" ref="F862"/>
    <hyperlink r:id="rId1128" ref="F863"/>
    <hyperlink r:id="rId1129" ref="F864"/>
    <hyperlink r:id="rId1130" ref="L864"/>
    <hyperlink r:id="rId1131" ref="F865"/>
    <hyperlink r:id="rId1132" ref="L865"/>
    <hyperlink r:id="rId1133" ref="F866"/>
    <hyperlink r:id="rId1134" ref="L866"/>
    <hyperlink r:id="rId1135" ref="F868"/>
    <hyperlink r:id="rId1136" ref="L868"/>
    <hyperlink r:id="rId1137" ref="F869"/>
    <hyperlink r:id="rId1138" ref="L869"/>
    <hyperlink r:id="rId1139" ref="F870"/>
    <hyperlink r:id="rId1140" ref="L870"/>
    <hyperlink r:id="rId1141" ref="F871"/>
    <hyperlink r:id="rId1142" ref="F872"/>
    <hyperlink r:id="rId1143" ref="L872"/>
    <hyperlink r:id="rId1144" ref="F873"/>
    <hyperlink r:id="rId1145" ref="F874"/>
    <hyperlink r:id="rId1146" ref="L874"/>
    <hyperlink r:id="rId1147" ref="F875"/>
    <hyperlink r:id="rId1148" ref="L875"/>
    <hyperlink r:id="rId1149" ref="F876"/>
    <hyperlink r:id="rId1150" ref="F877"/>
    <hyperlink r:id="rId1151" ref="L877"/>
    <hyperlink r:id="rId1152" ref="F878"/>
    <hyperlink r:id="rId1153" ref="L878"/>
    <hyperlink r:id="rId1154" ref="F879"/>
    <hyperlink r:id="rId1155" ref="L879"/>
    <hyperlink r:id="rId1156" ref="F881"/>
    <hyperlink r:id="rId1157" ref="L881"/>
    <hyperlink r:id="rId1158" ref="F884"/>
    <hyperlink r:id="rId1159" ref="F885"/>
    <hyperlink r:id="rId1160" ref="L885"/>
    <hyperlink r:id="rId1161" ref="F886"/>
    <hyperlink r:id="rId1162" ref="F887"/>
    <hyperlink r:id="rId1163" ref="F888"/>
    <hyperlink r:id="rId1164" ref="F891"/>
    <hyperlink r:id="rId1165" ref="F893"/>
    <hyperlink r:id="rId1166" ref="F896"/>
    <hyperlink r:id="rId1167" ref="F897"/>
    <hyperlink r:id="rId1168" ref="F902"/>
    <hyperlink r:id="rId1169" ref="L902"/>
    <hyperlink r:id="rId1170" ref="F903"/>
    <hyperlink r:id="rId1171" ref="F904"/>
    <hyperlink r:id="rId1172" ref="F905"/>
    <hyperlink r:id="rId1173" ref="L905"/>
    <hyperlink r:id="rId1174" ref="F906"/>
    <hyperlink r:id="rId1175" ref="F907"/>
    <hyperlink r:id="rId1176" ref="F909"/>
    <hyperlink r:id="rId1177" ref="L909"/>
    <hyperlink r:id="rId1178" ref="F910"/>
    <hyperlink r:id="rId1179" ref="L910"/>
    <hyperlink r:id="rId1180" ref="F911"/>
    <hyperlink r:id="rId1181" ref="L911"/>
    <hyperlink r:id="rId1182" ref="F912"/>
    <hyperlink r:id="rId1183" ref="L912"/>
    <hyperlink r:id="rId1184" ref="F914"/>
    <hyperlink r:id="rId1185" ref="L914"/>
    <hyperlink r:id="rId1186" ref="F915"/>
    <hyperlink r:id="rId1187" ref="L915"/>
    <hyperlink r:id="rId1188" ref="E916"/>
    <hyperlink r:id="rId1189" ref="F916"/>
    <hyperlink r:id="rId1190" ref="L916"/>
    <hyperlink r:id="rId1191" ref="F917"/>
    <hyperlink r:id="rId1192" ref="F918"/>
    <hyperlink r:id="rId1193" ref="L918"/>
    <hyperlink r:id="rId1194" ref="L919"/>
    <hyperlink r:id="rId1195" ref="F920"/>
    <hyperlink r:id="rId1196" ref="L920"/>
    <hyperlink r:id="rId1197" ref="F921"/>
    <hyperlink r:id="rId1198" ref="F923"/>
    <hyperlink r:id="rId1199" ref="L923"/>
    <hyperlink r:id="rId1200" ref="F924"/>
    <hyperlink r:id="rId1201" ref="L924"/>
    <hyperlink r:id="rId1202" ref="F925"/>
    <hyperlink r:id="rId1203" ref="F926"/>
    <hyperlink r:id="rId1204" ref="F927"/>
    <hyperlink r:id="rId1205" ref="L927"/>
    <hyperlink r:id="rId1206" ref="F928"/>
    <hyperlink r:id="rId1207" ref="F930"/>
    <hyperlink r:id="rId1208" ref="F932"/>
    <hyperlink r:id="rId1209" ref="L932"/>
    <hyperlink r:id="rId1210" ref="F934"/>
    <hyperlink r:id="rId1211" ref="L934"/>
    <hyperlink r:id="rId1212" ref="F935"/>
    <hyperlink r:id="rId1213" ref="F937"/>
    <hyperlink r:id="rId1214" ref="L937"/>
    <hyperlink r:id="rId1215" ref="F938"/>
    <hyperlink r:id="rId1216" ref="L938"/>
    <hyperlink r:id="rId1217" ref="F943"/>
    <hyperlink r:id="rId1218" ref="L943"/>
    <hyperlink r:id="rId1219" ref="F946"/>
    <hyperlink r:id="rId1220" ref="L946"/>
    <hyperlink r:id="rId1221" ref="F949"/>
    <hyperlink r:id="rId1222" ref="L949"/>
    <hyperlink r:id="rId1223" ref="L952"/>
    <hyperlink r:id="rId1224" ref="L953"/>
    <hyperlink r:id="rId1225" ref="F954"/>
    <hyperlink r:id="rId1226" ref="F955"/>
    <hyperlink r:id="rId1227" ref="L955"/>
    <hyperlink r:id="rId1228" ref="L956"/>
    <hyperlink r:id="rId1229" ref="F957"/>
    <hyperlink r:id="rId1230" ref="L957"/>
    <hyperlink r:id="rId1231" ref="F959"/>
    <hyperlink r:id="rId1232" ref="F960"/>
    <hyperlink r:id="rId1233" ref="F961"/>
    <hyperlink r:id="rId1234" ref="L961"/>
    <hyperlink r:id="rId1235" ref="F964"/>
    <hyperlink r:id="rId1236" ref="L964"/>
    <hyperlink r:id="rId1237" ref="F965"/>
    <hyperlink r:id="rId1238" ref="L965"/>
    <hyperlink r:id="rId1239" ref="L966"/>
    <hyperlink r:id="rId1240" ref="L968"/>
    <hyperlink r:id="rId1241" ref="F969"/>
    <hyperlink r:id="rId1242" ref="L969"/>
    <hyperlink r:id="rId1243" ref="F971"/>
    <hyperlink r:id="rId1244" ref="L971"/>
    <hyperlink r:id="rId1245" ref="F972"/>
    <hyperlink r:id="rId1246" ref="L972"/>
    <hyperlink r:id="rId1247" ref="F973"/>
    <hyperlink r:id="rId1248" ref="L973"/>
    <hyperlink r:id="rId1249" ref="F974"/>
    <hyperlink r:id="rId1250" ref="L974"/>
    <hyperlink r:id="rId1251" ref="F975"/>
    <hyperlink r:id="rId1252" ref="L975"/>
    <hyperlink r:id="rId1253" ref="F977"/>
    <hyperlink r:id="rId1254" ref="L977"/>
    <hyperlink r:id="rId1255" ref="F979"/>
    <hyperlink r:id="rId1256" ref="L979"/>
    <hyperlink r:id="rId1257" ref="F980"/>
    <hyperlink r:id="rId1258" ref="L980"/>
    <hyperlink r:id="rId1259" ref="F981"/>
    <hyperlink r:id="rId1260" ref="L981"/>
    <hyperlink r:id="rId1261" ref="L983"/>
    <hyperlink r:id="rId1262" ref="L984"/>
    <hyperlink r:id="rId1263" ref="F985"/>
    <hyperlink r:id="rId1264" ref="L985"/>
    <hyperlink r:id="rId1265" ref="L986"/>
    <hyperlink r:id="rId1266" ref="F987"/>
    <hyperlink r:id="rId1267" ref="L987"/>
    <hyperlink r:id="rId1268" ref="F988"/>
    <hyperlink r:id="rId1269" ref="L988"/>
    <hyperlink r:id="rId1270" ref="F989"/>
    <hyperlink r:id="rId1271" ref="L989"/>
    <hyperlink r:id="rId1272" ref="F991"/>
    <hyperlink r:id="rId1273" ref="L991"/>
    <hyperlink r:id="rId1274" ref="F993"/>
    <hyperlink r:id="rId1275" ref="L993"/>
    <hyperlink r:id="rId1276" ref="F994"/>
    <hyperlink r:id="rId1277" ref="L994"/>
    <hyperlink r:id="rId1278" ref="F996"/>
    <hyperlink r:id="rId1279" ref="F998"/>
    <hyperlink r:id="rId1280" ref="L998"/>
    <hyperlink r:id="rId1281" ref="F1000"/>
    <hyperlink r:id="rId1282" ref="L1000"/>
    <hyperlink r:id="rId1283" ref="F1002"/>
    <hyperlink r:id="rId1284" ref="L1002"/>
    <hyperlink r:id="rId1285" ref="F1003"/>
    <hyperlink r:id="rId1286" ref="L1003"/>
    <hyperlink r:id="rId1287" ref="F1004"/>
    <hyperlink r:id="rId1288" ref="L1004"/>
    <hyperlink r:id="rId1289" ref="F1005"/>
    <hyperlink r:id="rId1290" ref="L1005"/>
    <hyperlink r:id="rId1291" ref="L1006"/>
    <hyperlink r:id="rId1292" ref="F1007"/>
    <hyperlink r:id="rId1293" ref="L1007"/>
    <hyperlink r:id="rId1294" ref="F1008"/>
    <hyperlink r:id="rId1295" ref="L1008"/>
    <hyperlink r:id="rId1296" ref="F1009"/>
    <hyperlink r:id="rId1297" ref="L1009"/>
    <hyperlink r:id="rId1298" ref="F1010"/>
    <hyperlink r:id="rId1299" ref="L1010"/>
    <hyperlink r:id="rId1300" ref="F1011"/>
    <hyperlink r:id="rId1301" ref="L1011"/>
    <hyperlink r:id="rId1302" ref="F1013"/>
    <hyperlink r:id="rId1303" ref="F1014"/>
    <hyperlink r:id="rId1304" ref="F1015"/>
    <hyperlink r:id="rId1305" ref="L1015"/>
    <hyperlink r:id="rId1306" ref="L1016"/>
    <hyperlink r:id="rId1307" ref="F1017"/>
    <hyperlink r:id="rId1308" ref="L1017"/>
    <hyperlink r:id="rId1309" ref="F1019"/>
    <hyperlink r:id="rId1310" ref="F1020"/>
    <hyperlink r:id="rId1311" ref="F1021"/>
    <hyperlink r:id="rId1312" ref="L1021"/>
    <hyperlink r:id="rId1313" ref="F1022"/>
    <hyperlink r:id="rId1314" ref="F1023"/>
    <hyperlink r:id="rId1315" ref="L1023"/>
    <hyperlink r:id="rId1316" ref="F1024"/>
    <hyperlink r:id="rId1317" ref="L1024"/>
    <hyperlink r:id="rId1318" ref="F1025"/>
    <hyperlink r:id="rId1319" ref="L1025"/>
    <hyperlink r:id="rId1320" ref="F1026"/>
    <hyperlink r:id="rId1321" ref="L1026"/>
    <hyperlink r:id="rId1322" ref="F1027"/>
    <hyperlink r:id="rId1323" ref="F1028"/>
    <hyperlink r:id="rId1324" ref="F1029"/>
    <hyperlink r:id="rId1325" ref="L1029"/>
    <hyperlink r:id="rId1326" ref="F1030"/>
    <hyperlink r:id="rId1327" ref="F1031"/>
    <hyperlink r:id="rId1328" ref="F1032"/>
    <hyperlink r:id="rId1329" ref="F1033"/>
    <hyperlink r:id="rId1330" ref="F1035"/>
    <hyperlink r:id="rId1331" ref="L1035"/>
    <hyperlink r:id="rId1332" ref="F1036"/>
    <hyperlink r:id="rId1333" ref="L1036"/>
    <hyperlink r:id="rId1334" ref="F1038"/>
    <hyperlink r:id="rId1335" ref="L1038"/>
    <hyperlink r:id="rId1336" ref="F1039"/>
    <hyperlink r:id="rId1337" ref="L1039"/>
    <hyperlink r:id="rId1338" ref="F1040"/>
    <hyperlink r:id="rId1339" ref="F1041"/>
    <hyperlink r:id="rId1340" ref="L1041"/>
    <hyperlink r:id="rId1341" ref="F1042"/>
    <hyperlink r:id="rId1342" ref="F1043"/>
    <hyperlink r:id="rId1343" ref="L1044"/>
    <hyperlink r:id="rId1344" ref="F1045"/>
    <hyperlink r:id="rId1345" ref="L1047"/>
    <hyperlink r:id="rId1346" ref="F1048"/>
    <hyperlink r:id="rId1347" ref="L1048"/>
    <hyperlink r:id="rId1348" ref="F1049"/>
    <hyperlink r:id="rId1349" ref="L1049"/>
    <hyperlink r:id="rId1350" ref="F1050"/>
    <hyperlink r:id="rId1351" ref="L1050"/>
    <hyperlink r:id="rId1352" ref="F1051"/>
    <hyperlink r:id="rId1353" ref="L1051"/>
    <hyperlink r:id="rId1354" ref="F1052"/>
    <hyperlink r:id="rId1355" ref="L1052"/>
    <hyperlink r:id="rId1356" ref="E1053"/>
    <hyperlink r:id="rId1357" ref="F1053"/>
    <hyperlink r:id="rId1358" ref="L1053"/>
    <hyperlink r:id="rId1359" ref="F1054"/>
    <hyperlink r:id="rId1360" ref="L1054"/>
    <hyperlink r:id="rId1361" ref="F1055"/>
    <hyperlink r:id="rId1362" ref="L1055"/>
    <hyperlink r:id="rId1363" ref="E1058"/>
    <hyperlink r:id="rId1364" ref="F1058"/>
    <hyperlink r:id="rId1365" ref="L1058"/>
    <hyperlink r:id="rId1366" ref="F1059"/>
    <hyperlink r:id="rId1367" ref="F1060"/>
    <hyperlink r:id="rId1368" ref="F1062"/>
    <hyperlink r:id="rId1369" ref="F1063"/>
    <hyperlink r:id="rId1370" ref="F1064"/>
    <hyperlink r:id="rId1371" ref="F1065"/>
    <hyperlink r:id="rId1372" ref="L1065"/>
    <hyperlink r:id="rId1373" ref="F1066"/>
    <hyperlink r:id="rId1374" ref="F1067"/>
    <hyperlink r:id="rId1375" ref="F1068"/>
    <hyperlink r:id="rId1376" ref="F1069"/>
    <hyperlink r:id="rId1377" ref="L1069"/>
    <hyperlink r:id="rId1378" ref="L1070"/>
    <hyperlink r:id="rId1379" ref="F1073"/>
    <hyperlink r:id="rId1380" ref="L1073"/>
    <hyperlink r:id="rId1381" ref="L1076"/>
    <hyperlink r:id="rId1382" ref="F1077"/>
    <hyperlink r:id="rId1383" ref="F1079"/>
    <hyperlink r:id="rId1384" ref="L1079"/>
    <hyperlink r:id="rId1385" ref="F1080"/>
    <hyperlink r:id="rId1386" ref="F1081"/>
    <hyperlink r:id="rId1387" ref="L1081"/>
    <hyperlink r:id="rId1388" ref="F1083"/>
    <hyperlink r:id="rId1389" ref="F1084"/>
    <hyperlink r:id="rId1390" ref="L1084"/>
    <hyperlink r:id="rId1391" ref="F1085"/>
    <hyperlink r:id="rId1392" ref="L1085"/>
    <hyperlink r:id="rId1393" ref="F1086"/>
    <hyperlink r:id="rId1394" ref="L1086"/>
    <hyperlink r:id="rId1395" ref="F1087"/>
    <hyperlink r:id="rId1396" ref="L1087"/>
    <hyperlink r:id="rId1397" ref="F1088"/>
    <hyperlink r:id="rId1398" ref="F1090"/>
    <hyperlink r:id="rId1399" ref="L1090"/>
    <hyperlink r:id="rId1400" ref="F1092"/>
    <hyperlink r:id="rId1401" ref="L1092"/>
    <hyperlink r:id="rId1402" ref="F1094"/>
    <hyperlink r:id="rId1403" ref="F1097"/>
    <hyperlink r:id="rId1404" ref="L1097"/>
    <hyperlink r:id="rId1405" ref="L1099"/>
    <hyperlink r:id="rId1406" ref="F1101"/>
    <hyperlink r:id="rId1407" ref="L1101"/>
    <hyperlink r:id="rId1408" ref="F1102"/>
    <hyperlink r:id="rId1409" ref="L1102"/>
    <hyperlink r:id="rId1410" ref="F1103"/>
    <hyperlink r:id="rId1411" ref="L1103"/>
    <hyperlink r:id="rId1412" ref="F1104"/>
    <hyperlink r:id="rId1413" ref="L1104"/>
    <hyperlink r:id="rId1414" ref="L1105"/>
    <hyperlink r:id="rId1415" ref="F1106"/>
    <hyperlink r:id="rId1416" ref="L1106"/>
    <hyperlink r:id="rId1417" ref="F1107"/>
    <hyperlink r:id="rId1418" ref="F1109"/>
    <hyperlink r:id="rId1419" ref="L1109"/>
    <hyperlink r:id="rId1420" ref="F1110"/>
    <hyperlink r:id="rId1421" ref="F1111"/>
    <hyperlink r:id="rId1422" ref="L1111"/>
    <hyperlink r:id="rId1423" ref="F1112"/>
    <hyperlink r:id="rId1424" ref="L1112"/>
    <hyperlink r:id="rId1425" ref="F1114"/>
    <hyperlink r:id="rId1426" ref="L1114"/>
    <hyperlink r:id="rId1427" ref="F1115"/>
    <hyperlink r:id="rId1428" ref="L1115"/>
    <hyperlink r:id="rId1429" ref="F1116"/>
    <hyperlink r:id="rId1430" ref="F1117"/>
    <hyperlink r:id="rId1431" ref="L1117"/>
    <hyperlink r:id="rId1432" ref="F1118"/>
    <hyperlink r:id="rId1433" ref="L1118"/>
    <hyperlink r:id="rId1434" ref="F1119"/>
    <hyperlink r:id="rId1435" ref="F1121"/>
    <hyperlink r:id="rId1436" ref="F1122"/>
    <hyperlink r:id="rId1437" ref="L1122"/>
    <hyperlink r:id="rId1438" ref="F1124"/>
    <hyperlink r:id="rId1439" ref="L1124"/>
    <hyperlink r:id="rId1440" ref="F1125"/>
    <hyperlink r:id="rId1441" ref="L1125"/>
    <hyperlink r:id="rId1442" ref="F1126"/>
    <hyperlink r:id="rId1443" ref="F1127"/>
    <hyperlink r:id="rId1444" ref="L1127"/>
    <hyperlink r:id="rId1445" ref="F1128"/>
    <hyperlink r:id="rId1446" ref="L1128"/>
    <hyperlink r:id="rId1447" ref="F1129"/>
    <hyperlink r:id="rId1448" ref="L1130"/>
    <hyperlink r:id="rId1449" ref="F1132"/>
    <hyperlink r:id="rId1450" ref="L1132"/>
    <hyperlink r:id="rId1451" ref="F1133"/>
    <hyperlink r:id="rId1452" ref="L1133"/>
    <hyperlink r:id="rId1453" ref="F1135"/>
    <hyperlink r:id="rId1454" ref="L1136"/>
    <hyperlink r:id="rId1455" ref="F1137"/>
    <hyperlink r:id="rId1456" ref="L1137"/>
    <hyperlink r:id="rId1457" ref="F1139"/>
    <hyperlink r:id="rId1458" ref="L1139"/>
    <hyperlink r:id="rId1459" ref="L1141"/>
    <hyperlink r:id="rId1460" ref="F1142"/>
    <hyperlink r:id="rId1461" ref="L1142"/>
    <hyperlink r:id="rId1462" ref="F1143"/>
    <hyperlink r:id="rId1463" ref="F1145"/>
    <hyperlink r:id="rId1464" ref="F1146"/>
    <hyperlink r:id="rId1465" ref="L1146"/>
    <hyperlink r:id="rId1466" ref="F1150"/>
    <hyperlink r:id="rId1467" ref="L1150"/>
    <hyperlink r:id="rId1468" ref="F1151"/>
    <hyperlink r:id="rId1469" ref="F1153"/>
    <hyperlink r:id="rId1470" ref="L1153"/>
    <hyperlink r:id="rId1471" ref="F1154"/>
    <hyperlink r:id="rId1472" ref="L1154"/>
    <hyperlink r:id="rId1473" ref="F1155"/>
    <hyperlink r:id="rId1474" ref="L1155"/>
    <hyperlink r:id="rId1475" ref="F1156"/>
    <hyperlink r:id="rId1476" ref="F1157"/>
    <hyperlink r:id="rId1477" ref="F1158"/>
    <hyperlink r:id="rId1478" ref="L1159"/>
    <hyperlink r:id="rId1479" ref="F1160"/>
    <hyperlink r:id="rId1480" ref="L1160"/>
    <hyperlink r:id="rId1481" ref="F1161"/>
    <hyperlink r:id="rId1482" ref="L1161"/>
    <hyperlink r:id="rId1483" ref="F1162"/>
    <hyperlink r:id="rId1484" ref="L1162"/>
    <hyperlink r:id="rId1485" ref="F1163"/>
    <hyperlink r:id="rId1486" ref="L1163"/>
    <hyperlink r:id="rId1487" ref="L1164"/>
    <hyperlink r:id="rId1488" ref="F1166"/>
    <hyperlink r:id="rId1489" ref="L1166"/>
    <hyperlink r:id="rId1490" ref="L1168"/>
    <hyperlink r:id="rId1491" ref="F1170"/>
    <hyperlink r:id="rId1492" ref="F1171"/>
    <hyperlink r:id="rId1493" ref="L1171"/>
    <hyperlink r:id="rId1494" ref="F1172"/>
    <hyperlink r:id="rId1495" ref="L1173"/>
    <hyperlink r:id="rId1496" ref="F1174"/>
    <hyperlink r:id="rId1497" ref="L1174"/>
    <hyperlink r:id="rId1498" ref="F1176"/>
    <hyperlink r:id="rId1499" ref="L1176"/>
    <hyperlink r:id="rId1500" ref="F1177"/>
    <hyperlink r:id="rId1501" ref="F1178"/>
    <hyperlink r:id="rId1502" ref="L1178"/>
    <hyperlink r:id="rId1503" ref="F1179"/>
    <hyperlink r:id="rId1504" ref="L1179"/>
    <hyperlink r:id="rId1505" ref="E1180"/>
    <hyperlink r:id="rId1506" ref="F1180"/>
    <hyperlink r:id="rId1507" ref="L1180"/>
    <hyperlink r:id="rId1508" ref="F1181"/>
    <hyperlink r:id="rId1509" ref="L1181"/>
    <hyperlink r:id="rId1510" ref="F1182"/>
    <hyperlink r:id="rId1511" ref="L1182"/>
    <hyperlink r:id="rId1512" ref="F1183"/>
    <hyperlink r:id="rId1513" ref="L1183"/>
    <hyperlink r:id="rId1514" ref="F1184"/>
    <hyperlink r:id="rId1515" ref="F1185"/>
    <hyperlink r:id="rId1516" ref="L1185"/>
    <hyperlink r:id="rId1517" ref="F1187"/>
    <hyperlink r:id="rId1518" ref="F1188"/>
    <hyperlink r:id="rId1519" ref="L1188"/>
    <hyperlink r:id="rId1520" ref="F1189"/>
    <hyperlink r:id="rId1521" ref="E1190"/>
    <hyperlink r:id="rId1522" ref="F1190"/>
    <hyperlink r:id="rId1523" ref="L1190"/>
    <hyperlink r:id="rId1524" ref="F1191"/>
    <hyperlink r:id="rId1525" ref="L1191"/>
    <hyperlink r:id="rId1526" ref="F1192"/>
    <hyperlink r:id="rId1527" ref="F1193"/>
    <hyperlink r:id="rId1528" ref="E1194"/>
    <hyperlink r:id="rId1529" ref="F1194"/>
    <hyperlink r:id="rId1530" ref="L1194"/>
    <hyperlink r:id="rId1531" ref="F1196"/>
    <hyperlink r:id="rId1532" ref="L1196"/>
    <hyperlink r:id="rId1533" ref="F1197"/>
    <hyperlink r:id="rId1534" ref="L1197"/>
    <hyperlink r:id="rId1535" ref="F1198"/>
    <hyperlink r:id="rId1536" ref="F1199"/>
    <hyperlink r:id="rId1537" ref="E1200"/>
    <hyperlink r:id="rId1538" ref="F1200"/>
    <hyperlink r:id="rId1539" ref="L1200"/>
    <hyperlink r:id="rId1540" ref="F1201"/>
    <hyperlink r:id="rId1541" ref="L1201"/>
    <hyperlink r:id="rId1542" ref="F1202"/>
    <hyperlink r:id="rId1543" ref="L1202"/>
    <hyperlink r:id="rId1544" ref="F1203"/>
    <hyperlink r:id="rId1545" ref="L1203"/>
    <hyperlink r:id="rId1546" ref="F1204"/>
    <hyperlink r:id="rId1547" ref="L1204"/>
    <hyperlink r:id="rId1548" ref="F1205"/>
    <hyperlink r:id="rId1549" ref="L1205"/>
    <hyperlink r:id="rId1550" ref="F1206"/>
    <hyperlink r:id="rId1551" ref="F1207"/>
    <hyperlink r:id="rId1552" ref="L1207"/>
    <hyperlink r:id="rId1553" ref="F1208"/>
    <hyperlink r:id="rId1554" ref="F1209"/>
    <hyperlink r:id="rId1555" ref="F1210"/>
    <hyperlink r:id="rId1556" ref="L1210"/>
    <hyperlink r:id="rId1557" ref="F1211"/>
    <hyperlink r:id="rId1558" ref="F1212"/>
    <hyperlink r:id="rId1559" ref="L1212"/>
    <hyperlink r:id="rId1560" ref="F1213"/>
    <hyperlink r:id="rId1561" ref="F1214"/>
    <hyperlink r:id="rId1562" ref="L1214"/>
    <hyperlink r:id="rId1563" ref="F1215"/>
    <hyperlink r:id="rId1564" ref="L1215"/>
    <hyperlink r:id="rId1565" ref="F1216"/>
    <hyperlink r:id="rId1566" ref="L1216"/>
    <hyperlink r:id="rId1567" ref="F1219"/>
    <hyperlink r:id="rId1568" ref="L1219"/>
    <hyperlink r:id="rId1569" ref="F1220"/>
    <hyperlink r:id="rId1570" ref="L1220"/>
    <hyperlink r:id="rId1571" ref="F1221"/>
    <hyperlink r:id="rId1572" ref="F1222"/>
    <hyperlink r:id="rId1573" ref="L1222"/>
    <hyperlink r:id="rId1574" ref="F1224"/>
    <hyperlink r:id="rId1575" ref="L1224"/>
    <hyperlink r:id="rId1576" ref="F1225"/>
    <hyperlink r:id="rId1577" ref="L1225"/>
    <hyperlink r:id="rId1578" ref="F1226"/>
    <hyperlink r:id="rId1579" ref="F1227"/>
    <hyperlink r:id="rId1580" ref="L1227"/>
    <hyperlink r:id="rId1581" ref="F1228"/>
    <hyperlink r:id="rId1582" ref="L1228"/>
    <hyperlink r:id="rId1583" ref="F1229"/>
    <hyperlink r:id="rId1584" ref="L1229"/>
    <hyperlink r:id="rId1585" ref="E1230"/>
    <hyperlink r:id="rId1586" ref="F1230"/>
    <hyperlink r:id="rId1587" ref="L1230"/>
    <hyperlink r:id="rId1588" ref="F1231"/>
    <hyperlink r:id="rId1589" ref="F1233"/>
    <hyperlink r:id="rId1590" ref="L1233"/>
    <hyperlink r:id="rId1591" ref="F1235"/>
    <hyperlink r:id="rId1592" ref="F1236"/>
    <hyperlink r:id="rId1593" ref="L1236"/>
    <hyperlink r:id="rId1594" ref="F1237"/>
    <hyperlink r:id="rId1595" ref="L1237"/>
    <hyperlink r:id="rId1596" ref="F1238"/>
    <hyperlink r:id="rId1597" ref="F1239"/>
    <hyperlink r:id="rId1598" ref="F1240"/>
    <hyperlink r:id="rId1599" ref="F1241"/>
    <hyperlink r:id="rId1600" ref="F1242"/>
    <hyperlink r:id="rId1601" ref="F1243"/>
    <hyperlink r:id="rId1602" ref="L1243"/>
    <hyperlink r:id="rId1603" ref="L1244"/>
    <hyperlink r:id="rId1604" ref="F1245"/>
    <hyperlink r:id="rId1605" ref="F1246"/>
    <hyperlink r:id="rId1606" ref="F1247"/>
    <hyperlink r:id="rId1607" ref="F1248"/>
    <hyperlink r:id="rId1608" ref="L1248"/>
    <hyperlink r:id="rId1609" ref="F1249"/>
    <hyperlink r:id="rId1610" ref="L1249"/>
    <hyperlink r:id="rId1611" ref="L1250"/>
    <hyperlink r:id="rId1612" ref="F1251"/>
    <hyperlink r:id="rId1613" ref="L1251"/>
    <hyperlink r:id="rId1614" ref="F1252"/>
    <hyperlink r:id="rId1615" ref="F1254"/>
    <hyperlink r:id="rId1616" ref="L1254"/>
    <hyperlink r:id="rId1617" ref="F1256"/>
    <hyperlink r:id="rId1618" ref="L1256"/>
    <hyperlink r:id="rId1619" ref="F1260"/>
    <hyperlink r:id="rId1620" ref="L1260"/>
    <hyperlink r:id="rId1621" ref="F1261"/>
    <hyperlink r:id="rId1622" ref="L1261"/>
    <hyperlink r:id="rId1623" ref="F1262"/>
    <hyperlink r:id="rId1624" ref="L1262"/>
    <hyperlink r:id="rId1625" ref="F1263"/>
    <hyperlink r:id="rId1626" ref="F1266"/>
    <hyperlink r:id="rId1627" ref="L1266"/>
    <hyperlink r:id="rId1628" ref="F1267"/>
    <hyperlink r:id="rId1629" ref="L1267"/>
    <hyperlink r:id="rId1630" ref="F1268"/>
    <hyperlink r:id="rId1631" ref="L1268"/>
    <hyperlink r:id="rId1632" ref="F1269"/>
    <hyperlink r:id="rId1633" ref="F1270"/>
    <hyperlink r:id="rId1634" ref="F1271"/>
    <hyperlink r:id="rId1635" ref="L1271"/>
    <hyperlink r:id="rId1636" ref="F1272"/>
    <hyperlink r:id="rId1637" ref="F1275"/>
    <hyperlink r:id="rId1638" ref="L1275"/>
    <hyperlink r:id="rId1639" ref="F1277"/>
    <hyperlink r:id="rId1640" ref="L1277"/>
    <hyperlink r:id="rId1641" ref="L1278"/>
    <hyperlink r:id="rId1642" ref="L1279"/>
    <hyperlink r:id="rId1643" ref="F1280"/>
    <hyperlink r:id="rId1644" ref="F1281"/>
    <hyperlink r:id="rId1645" ref="F1282"/>
    <hyperlink r:id="rId1646" ref="L1282"/>
    <hyperlink r:id="rId1647" ref="F1284"/>
    <hyperlink r:id="rId1648" ref="L1286"/>
    <hyperlink r:id="rId1649" ref="F1287"/>
    <hyperlink r:id="rId1650" ref="L1287"/>
    <hyperlink r:id="rId1651" ref="F1288"/>
    <hyperlink r:id="rId1652" ref="F1290"/>
    <hyperlink r:id="rId1653" ref="L1290"/>
    <hyperlink r:id="rId1654" ref="F1292"/>
    <hyperlink r:id="rId1655" ref="F1293"/>
    <hyperlink r:id="rId1656" ref="F1294"/>
    <hyperlink r:id="rId1657" ref="L1294"/>
    <hyperlink r:id="rId1658" ref="F1295"/>
    <hyperlink r:id="rId1659" ref="L1295"/>
    <hyperlink r:id="rId1660" ref="F1297"/>
    <hyperlink r:id="rId1661" ref="F1299"/>
    <hyperlink r:id="rId1662" ref="F1301"/>
    <hyperlink r:id="rId1663" ref="F1304"/>
    <hyperlink r:id="rId1664" ref="F1305"/>
    <hyperlink r:id="rId1665" ref="F1308"/>
    <hyperlink r:id="rId1666" ref="F1309"/>
    <hyperlink r:id="rId1667" ref="L1309"/>
    <hyperlink r:id="rId1668" ref="F1310"/>
    <hyperlink r:id="rId1669" ref="L1310"/>
    <hyperlink r:id="rId1670" ref="F1311"/>
    <hyperlink r:id="rId1671" ref="L1312"/>
    <hyperlink r:id="rId1672" ref="L1313"/>
    <hyperlink r:id="rId1673" ref="F1315"/>
    <hyperlink r:id="rId1674" ref="L1315"/>
    <hyperlink r:id="rId1675" ref="L1316"/>
    <hyperlink r:id="rId1676" ref="F1317"/>
    <hyperlink r:id="rId1677" ref="F1318"/>
    <hyperlink r:id="rId1678" ref="L1318"/>
    <hyperlink r:id="rId1679" ref="F1319"/>
    <hyperlink r:id="rId1680" ref="F1320"/>
    <hyperlink r:id="rId1681" ref="L1320"/>
    <hyperlink r:id="rId1682" ref="F1321"/>
    <hyperlink r:id="rId1683" ref="L1321"/>
    <hyperlink r:id="rId1684" ref="L1322"/>
    <hyperlink r:id="rId1685" ref="F1324"/>
    <hyperlink r:id="rId1686" ref="F1325"/>
    <hyperlink r:id="rId1687" ref="F1326"/>
    <hyperlink r:id="rId1688" ref="F1328"/>
    <hyperlink r:id="rId1689" ref="L1328"/>
    <hyperlink r:id="rId1690" ref="F1329"/>
    <hyperlink r:id="rId1691" ref="L1329"/>
    <hyperlink r:id="rId1692" ref="F1331"/>
    <hyperlink r:id="rId1693" ref="F1332"/>
    <hyperlink r:id="rId1694" ref="L1332"/>
    <hyperlink r:id="rId1695" ref="F1333"/>
    <hyperlink r:id="rId1696" ref="F1334"/>
    <hyperlink r:id="rId1697" ref="L1334"/>
    <hyperlink r:id="rId1698" ref="F1335"/>
    <hyperlink r:id="rId1699" ref="L1335"/>
    <hyperlink r:id="rId1700" ref="F1336"/>
    <hyperlink r:id="rId1701" ref="L1337"/>
    <hyperlink r:id="rId1702" ref="F1338"/>
    <hyperlink r:id="rId1703" ref="L1338"/>
    <hyperlink r:id="rId1704" ref="F1340"/>
    <hyperlink r:id="rId1705" ref="L1340"/>
    <hyperlink r:id="rId1706" ref="F1341"/>
    <hyperlink r:id="rId1707" ref="F1342"/>
    <hyperlink r:id="rId1708" ref="L1343"/>
    <hyperlink r:id="rId1709" ref="F1345"/>
    <hyperlink r:id="rId1710" ref="L1345"/>
    <hyperlink r:id="rId1711" ref="F1348"/>
    <hyperlink r:id="rId1712" ref="L1348"/>
    <hyperlink r:id="rId1713" ref="F1349"/>
    <hyperlink r:id="rId1714" ref="L1349"/>
    <hyperlink r:id="rId1715" ref="L1350"/>
    <hyperlink r:id="rId1716" ref="F1351"/>
    <hyperlink r:id="rId1717" ref="L1351"/>
    <hyperlink r:id="rId1718" ref="F1352"/>
    <hyperlink r:id="rId1719" ref="L1352"/>
    <hyperlink r:id="rId1720" ref="F1353"/>
    <hyperlink r:id="rId1721" ref="L1353"/>
    <hyperlink r:id="rId1722" ref="E1355"/>
    <hyperlink r:id="rId1723" ref="F1355"/>
    <hyperlink r:id="rId1724" ref="L1355"/>
    <hyperlink r:id="rId1725" ref="E1356"/>
    <hyperlink r:id="rId1726" ref="F1356"/>
    <hyperlink r:id="rId1727" ref="L1356"/>
    <hyperlink r:id="rId1728" ref="F1357"/>
    <hyperlink r:id="rId1729" ref="L1357"/>
    <hyperlink r:id="rId1730" ref="F1358"/>
    <hyperlink r:id="rId1731" ref="L1358"/>
    <hyperlink r:id="rId1732" ref="F1360"/>
    <hyperlink r:id="rId1733" ref="F1361"/>
    <hyperlink r:id="rId1734" ref="F1362"/>
    <hyperlink r:id="rId1735" ref="L1362"/>
    <hyperlink r:id="rId1736" ref="F1364"/>
    <hyperlink r:id="rId1737" ref="L1364"/>
    <hyperlink r:id="rId1738" ref="E1365"/>
    <hyperlink r:id="rId1739" ref="F1365"/>
    <hyperlink r:id="rId1740" ref="L1365"/>
    <hyperlink r:id="rId1741" ref="F1366"/>
    <hyperlink r:id="rId1742" ref="F1367"/>
    <hyperlink r:id="rId1743" ref="L1367"/>
    <hyperlink r:id="rId1744" ref="F1369"/>
    <hyperlink r:id="rId1745" ref="L1369"/>
    <hyperlink r:id="rId1746" ref="F1370"/>
    <hyperlink r:id="rId1747" ref="L1370"/>
    <hyperlink r:id="rId1748" ref="F1371"/>
    <hyperlink r:id="rId1749" ref="L1371"/>
    <hyperlink r:id="rId1750" ref="F1372"/>
    <hyperlink r:id="rId1751" ref="F1373"/>
    <hyperlink r:id="rId1752" ref="E1374"/>
    <hyperlink r:id="rId1753" ref="F1374"/>
    <hyperlink r:id="rId1754" ref="L1374"/>
    <hyperlink r:id="rId1755" ref="F1375"/>
    <hyperlink r:id="rId1756" ref="L1375"/>
    <hyperlink r:id="rId1757" ref="F1376"/>
    <hyperlink r:id="rId1758" ref="L1376"/>
    <hyperlink r:id="rId1759" ref="F1377"/>
    <hyperlink r:id="rId1760" ref="F1378"/>
    <hyperlink r:id="rId1761" ref="L1378"/>
    <hyperlink r:id="rId1762" ref="F1379"/>
    <hyperlink r:id="rId1763" ref="L1379"/>
    <hyperlink r:id="rId1764" ref="F1381"/>
    <hyperlink r:id="rId1765" ref="L1381"/>
    <hyperlink r:id="rId1766" ref="F1382"/>
    <hyperlink r:id="rId1767" ref="F1383"/>
    <hyperlink r:id="rId1768" ref="L1383"/>
    <hyperlink r:id="rId1769" ref="F1384"/>
    <hyperlink r:id="rId1770" ref="F1385"/>
    <hyperlink r:id="rId1771" ref="L1385"/>
    <hyperlink r:id="rId1772" ref="L1386"/>
    <hyperlink r:id="rId1773" ref="F1388"/>
    <hyperlink r:id="rId1774" ref="L1388"/>
    <hyperlink r:id="rId1775" ref="F1389"/>
    <hyperlink r:id="rId1776" ref="L1389"/>
    <hyperlink r:id="rId1777" ref="F1391"/>
    <hyperlink r:id="rId1778" ref="F1392"/>
    <hyperlink r:id="rId1779" ref="L1392"/>
    <hyperlink r:id="rId1780" ref="F1393"/>
    <hyperlink r:id="rId1781" ref="L1393"/>
    <hyperlink r:id="rId1782" ref="F1394"/>
    <hyperlink r:id="rId1783" ref="L1394"/>
    <hyperlink r:id="rId1784" ref="F1395"/>
    <hyperlink r:id="rId1785" ref="L1395"/>
    <hyperlink r:id="rId1786" ref="F1396"/>
    <hyperlink r:id="rId1787" ref="L1396"/>
    <hyperlink r:id="rId1788" ref="F1397"/>
    <hyperlink r:id="rId1789" ref="L1397"/>
    <hyperlink r:id="rId1790" ref="F1399"/>
    <hyperlink r:id="rId1791" ref="F1401"/>
    <hyperlink r:id="rId1792" ref="L1401"/>
    <hyperlink r:id="rId1793" ref="L1402"/>
    <hyperlink r:id="rId1794" ref="F1403"/>
    <hyperlink r:id="rId1795" ref="L1403"/>
    <hyperlink r:id="rId1796" ref="F1404"/>
    <hyperlink r:id="rId1797" ref="L1404"/>
    <hyperlink r:id="rId1798" ref="F1406"/>
    <hyperlink r:id="rId1799" ref="L1406"/>
    <hyperlink r:id="rId1800" ref="F1407"/>
    <hyperlink r:id="rId1801" ref="L1407"/>
    <hyperlink r:id="rId1802" ref="F1408"/>
    <hyperlink r:id="rId1803" ref="L1408"/>
    <hyperlink r:id="rId1804" ref="F1409"/>
    <hyperlink r:id="rId1805" ref="L1409"/>
    <hyperlink r:id="rId1806" ref="L1410"/>
    <hyperlink r:id="rId1807" ref="F1411"/>
    <hyperlink r:id="rId1808" ref="L1411"/>
    <hyperlink r:id="rId1809" ref="F1413"/>
    <hyperlink r:id="rId1810" ref="F1414"/>
    <hyperlink r:id="rId1811" ref="L1414"/>
    <hyperlink r:id="rId1812" ref="F1415"/>
    <hyperlink r:id="rId1813" ref="F1416"/>
    <hyperlink r:id="rId1814" ref="F1417"/>
    <hyperlink r:id="rId1815" ref="L1417"/>
    <hyperlink r:id="rId1816" ref="F1418"/>
    <hyperlink r:id="rId1817" ref="F1419"/>
    <hyperlink r:id="rId1818" ref="L1419"/>
    <hyperlink r:id="rId1819" ref="F1420"/>
    <hyperlink r:id="rId1820" ref="L1420"/>
    <hyperlink r:id="rId1821" ref="F1422"/>
    <hyperlink r:id="rId1822" ref="L1422"/>
    <hyperlink r:id="rId1823" ref="F1423"/>
    <hyperlink r:id="rId1824" ref="L1423"/>
    <hyperlink r:id="rId1825" ref="F1424"/>
    <hyperlink r:id="rId1826" ref="F1425"/>
    <hyperlink r:id="rId1827" ref="L1425"/>
    <hyperlink r:id="rId1828" ref="F1426"/>
    <hyperlink r:id="rId1829" ref="L1426"/>
    <hyperlink r:id="rId1830" ref="L1427"/>
    <hyperlink r:id="rId1831" ref="F1428"/>
    <hyperlink r:id="rId1832" ref="L1428"/>
    <hyperlink r:id="rId1833" ref="L1430"/>
    <hyperlink r:id="rId1834" ref="F1431"/>
    <hyperlink r:id="rId1835" ref="L1431"/>
    <hyperlink r:id="rId1836" ref="F1432"/>
    <hyperlink r:id="rId1837" ref="L1432"/>
    <hyperlink r:id="rId1838" ref="F1433"/>
    <hyperlink r:id="rId1839" ref="L1433"/>
    <hyperlink r:id="rId1840" ref="F1434"/>
    <hyperlink r:id="rId1841" ref="L1434"/>
    <hyperlink r:id="rId1842" ref="F1437"/>
    <hyperlink r:id="rId1843" ref="L1437"/>
    <hyperlink r:id="rId1844" ref="F1438"/>
    <hyperlink r:id="rId1845" ref="L1438"/>
    <hyperlink r:id="rId1846" ref="F1439"/>
    <hyperlink r:id="rId1847" ref="L1439"/>
    <hyperlink r:id="rId1848" ref="F1440"/>
    <hyperlink r:id="rId1849" ref="L1440"/>
    <hyperlink r:id="rId1850" ref="F1442"/>
    <hyperlink r:id="rId1851" ref="L1442"/>
    <hyperlink r:id="rId1852" ref="F1443"/>
    <hyperlink r:id="rId1853" ref="L1443"/>
    <hyperlink r:id="rId1854" ref="F1444"/>
    <hyperlink r:id="rId1855" ref="L1444"/>
    <hyperlink r:id="rId1856" ref="F1445"/>
    <hyperlink r:id="rId1857" ref="L1445"/>
    <hyperlink r:id="rId1858" ref="F1449"/>
    <hyperlink r:id="rId1859" ref="L1449"/>
    <hyperlink r:id="rId1860" ref="F1450"/>
    <hyperlink r:id="rId1861" ref="L1450"/>
    <hyperlink r:id="rId1862" ref="F1451"/>
    <hyperlink r:id="rId1863" ref="L1451"/>
    <hyperlink r:id="rId1864" ref="L1452"/>
    <hyperlink r:id="rId1865" ref="F1453"/>
    <hyperlink r:id="rId1866" ref="L1453"/>
    <hyperlink r:id="rId1867" ref="F1454"/>
    <hyperlink r:id="rId1868" ref="L1454"/>
    <hyperlink r:id="rId1869" ref="F1455"/>
    <hyperlink r:id="rId1870" ref="L1455"/>
    <hyperlink r:id="rId1871" ref="F1456"/>
    <hyperlink r:id="rId1872" ref="L1456"/>
    <hyperlink r:id="rId1873" ref="F1457"/>
    <hyperlink r:id="rId1874" ref="L1457"/>
    <hyperlink r:id="rId1875" ref="F1458"/>
    <hyperlink r:id="rId1876" ref="L1458"/>
    <hyperlink r:id="rId1877" ref="F1459"/>
    <hyperlink r:id="rId1878" ref="L1459"/>
    <hyperlink r:id="rId1879" ref="F1460"/>
    <hyperlink r:id="rId1880" ref="L1460"/>
    <hyperlink r:id="rId1881" ref="L1461"/>
    <hyperlink r:id="rId1882" ref="F1462"/>
    <hyperlink r:id="rId1883" ref="F1463"/>
    <hyperlink r:id="rId1884" ref="L1463"/>
    <hyperlink r:id="rId1885" ref="F1464"/>
    <hyperlink r:id="rId1886" ref="L1464"/>
    <hyperlink r:id="rId1887" ref="F1465"/>
    <hyperlink r:id="rId1888" ref="F1467"/>
    <hyperlink r:id="rId1889" ref="F1468"/>
    <hyperlink r:id="rId1890" ref="L1468"/>
    <hyperlink r:id="rId1891" ref="F1470"/>
    <hyperlink r:id="rId1892" ref="L1470"/>
    <hyperlink r:id="rId1893" ref="F1471"/>
    <hyperlink r:id="rId1894" ref="L1471"/>
    <hyperlink r:id="rId1895" ref="F1472"/>
    <hyperlink r:id="rId1896" ref="F1473"/>
    <hyperlink r:id="rId1897" ref="L1473"/>
    <hyperlink r:id="rId1898" ref="F1474"/>
    <hyperlink r:id="rId1899" ref="L1474"/>
    <hyperlink r:id="rId1900" ref="F1475"/>
    <hyperlink r:id="rId1901" ref="L1475"/>
    <hyperlink r:id="rId1902" ref="F1477"/>
    <hyperlink r:id="rId1903" ref="L1477"/>
    <hyperlink r:id="rId1904" ref="F1478"/>
    <hyperlink r:id="rId1905" ref="L1478"/>
    <hyperlink r:id="rId1906" ref="F1479"/>
    <hyperlink r:id="rId1907" ref="F1481"/>
    <hyperlink r:id="rId1908" ref="F1482"/>
    <hyperlink r:id="rId1909" ref="F1483"/>
    <hyperlink r:id="rId1910" ref="L1483"/>
    <hyperlink r:id="rId1911" ref="F1485"/>
    <hyperlink r:id="rId1912" ref="L1485"/>
    <hyperlink r:id="rId1913" ref="F1486"/>
    <hyperlink r:id="rId1914" ref="L1486"/>
    <hyperlink r:id="rId1915" ref="F1487"/>
    <hyperlink r:id="rId1916" ref="L1487"/>
    <hyperlink r:id="rId1917" ref="F1488"/>
    <hyperlink r:id="rId1918" ref="L1488"/>
    <hyperlink r:id="rId1919" ref="F1489"/>
    <hyperlink r:id="rId1920" ref="L1489"/>
    <hyperlink r:id="rId1921" ref="F1490"/>
    <hyperlink r:id="rId1922" ref="L1490"/>
    <hyperlink r:id="rId1923" ref="F1491"/>
    <hyperlink r:id="rId1924" ref="L1491"/>
    <hyperlink r:id="rId1925" ref="F1492"/>
    <hyperlink r:id="rId1926" ref="L1492"/>
    <hyperlink r:id="rId1927" ref="F1493"/>
    <hyperlink r:id="rId1928" ref="L1493"/>
    <hyperlink r:id="rId1929" ref="F1494"/>
    <hyperlink r:id="rId1930" ref="L1494"/>
    <hyperlink r:id="rId1931" ref="F1495"/>
    <hyperlink r:id="rId1932" ref="L1495"/>
    <hyperlink r:id="rId1933" ref="L1496"/>
    <hyperlink r:id="rId1934" ref="L1498"/>
    <hyperlink r:id="rId1935" ref="F1499"/>
    <hyperlink r:id="rId1936" ref="L1499"/>
    <hyperlink r:id="rId1937" ref="F1500"/>
    <hyperlink r:id="rId1938" ref="L1500"/>
    <hyperlink r:id="rId1939" ref="F1501"/>
    <hyperlink r:id="rId1940" ref="L1501"/>
    <hyperlink r:id="rId1941" ref="F1502"/>
    <hyperlink r:id="rId1942" ref="L1502"/>
    <hyperlink r:id="rId1943" ref="F1503"/>
    <hyperlink r:id="rId1944" ref="L1503"/>
    <hyperlink r:id="rId1945" ref="F1504"/>
    <hyperlink r:id="rId1946" ref="L1504"/>
    <hyperlink r:id="rId1947" ref="L1506"/>
    <hyperlink r:id="rId1948" ref="F1507"/>
    <hyperlink r:id="rId1949" ref="L1507"/>
    <hyperlink r:id="rId1950" ref="F1508"/>
    <hyperlink r:id="rId1951" ref="L1508"/>
    <hyperlink r:id="rId1952" ref="F1509"/>
    <hyperlink r:id="rId1953" ref="F1510"/>
    <hyperlink r:id="rId1954" ref="L1510"/>
    <hyperlink r:id="rId1955" ref="F1511"/>
    <hyperlink r:id="rId1956" ref="F1512"/>
    <hyperlink r:id="rId1957" ref="L1512"/>
    <hyperlink r:id="rId1958" ref="F1513"/>
    <hyperlink r:id="rId1959" ref="F1514"/>
    <hyperlink r:id="rId1960" ref="L1514"/>
    <hyperlink r:id="rId1961" ref="F1515"/>
    <hyperlink r:id="rId1962" ref="L1515"/>
    <hyperlink r:id="rId1963" ref="E1516"/>
    <hyperlink r:id="rId1964" ref="F1516"/>
    <hyperlink r:id="rId1965" ref="L1516"/>
    <hyperlink r:id="rId1966" ref="F1517"/>
    <hyperlink r:id="rId1967" ref="L1517"/>
    <hyperlink r:id="rId1968" ref="F1518"/>
    <hyperlink r:id="rId1969" ref="F1519"/>
    <hyperlink r:id="rId1970" ref="L1519"/>
    <hyperlink r:id="rId1971" ref="F1521"/>
    <hyperlink r:id="rId1972" ref="F1523"/>
    <hyperlink r:id="rId1973" ref="F1524"/>
    <hyperlink r:id="rId1974" ref="L1524"/>
    <hyperlink r:id="rId1975" ref="F1527"/>
    <hyperlink r:id="rId1976" ref="L1527"/>
    <hyperlink r:id="rId1977" ref="L1528"/>
    <hyperlink r:id="rId1978" ref="F1529"/>
    <hyperlink r:id="rId1979" ref="L1529"/>
    <hyperlink r:id="rId1980" ref="E1531"/>
    <hyperlink r:id="rId1981" ref="F1531"/>
    <hyperlink r:id="rId1982" ref="L1531"/>
    <hyperlink r:id="rId1983" ref="F1532"/>
    <hyperlink r:id="rId1984" ref="L1535"/>
    <hyperlink r:id="rId1985" ref="F1536"/>
    <hyperlink r:id="rId1986" ref="L1536"/>
    <hyperlink r:id="rId1987" ref="F1538"/>
    <hyperlink r:id="rId1988" ref="F1539"/>
    <hyperlink r:id="rId1989" ref="L1539"/>
    <hyperlink r:id="rId1990" ref="L1540"/>
    <hyperlink r:id="rId1991" ref="F1542"/>
    <hyperlink r:id="rId1992" ref="L1542"/>
    <hyperlink r:id="rId1993" ref="F1544"/>
    <hyperlink r:id="rId1994" ref="F1545"/>
    <hyperlink r:id="rId1995" ref="L1545"/>
    <hyperlink r:id="rId1996" ref="F1546"/>
    <hyperlink r:id="rId1997" ref="L1546"/>
    <hyperlink r:id="rId1998" ref="F1547"/>
    <hyperlink r:id="rId1999" ref="L1547"/>
    <hyperlink r:id="rId2000" ref="F1548"/>
    <hyperlink r:id="rId2001" ref="L1548"/>
    <hyperlink r:id="rId2002" ref="F1549"/>
    <hyperlink r:id="rId2003" ref="F1550"/>
    <hyperlink r:id="rId2004" ref="L1550"/>
    <hyperlink r:id="rId2005" ref="F1551"/>
    <hyperlink r:id="rId2006" ref="L1551"/>
    <hyperlink r:id="rId2007" ref="F1552"/>
    <hyperlink r:id="rId2008" ref="L1552"/>
    <hyperlink r:id="rId2009" ref="F1553"/>
    <hyperlink r:id="rId2010" ref="L1553"/>
    <hyperlink r:id="rId2011" ref="F1554"/>
    <hyperlink r:id="rId2012" ref="L1554"/>
    <hyperlink r:id="rId2013" ref="F1555"/>
    <hyperlink r:id="rId2014" ref="L1555"/>
    <hyperlink r:id="rId2015" ref="L1556"/>
    <hyperlink r:id="rId2016" ref="F1557"/>
    <hyperlink r:id="rId2017" ref="F1558"/>
    <hyperlink r:id="rId2018" ref="F1559"/>
    <hyperlink r:id="rId2019" ref="L1559"/>
    <hyperlink r:id="rId2020" ref="F1560"/>
    <hyperlink r:id="rId2021" ref="F1561"/>
    <hyperlink r:id="rId2022" ref="L1561"/>
    <hyperlink r:id="rId2023" ref="E1562"/>
    <hyperlink r:id="rId2024" ref="F1562"/>
    <hyperlink r:id="rId2025" ref="L1562"/>
    <hyperlink r:id="rId2026" ref="L1566"/>
    <hyperlink r:id="rId2027" ref="L1568"/>
    <hyperlink r:id="rId2028" ref="F1569"/>
    <hyperlink r:id="rId2029" ref="L1569"/>
    <hyperlink r:id="rId2030" ref="F1570"/>
    <hyperlink r:id="rId2031" ref="L1570"/>
    <hyperlink r:id="rId2032" ref="F1571"/>
    <hyperlink r:id="rId2033" ref="L1571"/>
    <hyperlink r:id="rId2034" ref="F1572"/>
    <hyperlink r:id="rId2035" ref="L1572"/>
    <hyperlink r:id="rId2036" ref="F1573"/>
    <hyperlink r:id="rId2037" ref="L1573"/>
    <hyperlink r:id="rId2038" ref="F1574"/>
    <hyperlink r:id="rId2039" ref="L1574"/>
    <hyperlink r:id="rId2040" ref="F1575"/>
    <hyperlink r:id="rId2041" ref="F1577"/>
    <hyperlink r:id="rId2042" ref="F1578"/>
    <hyperlink r:id="rId2043" ref="L1578"/>
    <hyperlink r:id="rId2044" ref="F1579"/>
    <hyperlink r:id="rId2045" ref="F1580"/>
    <hyperlink r:id="rId2046" ref="L1580"/>
    <hyperlink r:id="rId2047" ref="F1582"/>
    <hyperlink r:id="rId2048" ref="L1582"/>
    <hyperlink r:id="rId2049" ref="F1583"/>
    <hyperlink r:id="rId2050" ref="L1583"/>
    <hyperlink r:id="rId2051" ref="F1585"/>
    <hyperlink r:id="rId2052" ref="F1586"/>
    <hyperlink r:id="rId2053" ref="F1588"/>
    <hyperlink r:id="rId2054" ref="L1588"/>
    <hyperlink r:id="rId2055" ref="F1589"/>
    <hyperlink r:id="rId2056" ref="L1589"/>
    <hyperlink r:id="rId2057" ref="F1590"/>
    <hyperlink r:id="rId2058" ref="L1590"/>
    <hyperlink r:id="rId2059" ref="F1591"/>
    <hyperlink r:id="rId2060" ref="L1591"/>
    <hyperlink r:id="rId2061" ref="F1592"/>
    <hyperlink r:id="rId2062" ref="L1592"/>
    <hyperlink r:id="rId2063" ref="F1593"/>
    <hyperlink r:id="rId2064" ref="L1593"/>
    <hyperlink r:id="rId2065" ref="F1594"/>
    <hyperlink r:id="rId2066" ref="F1595"/>
    <hyperlink r:id="rId2067" ref="L1595"/>
    <hyperlink r:id="rId2068" ref="F1596"/>
    <hyperlink r:id="rId2069" ref="L1596"/>
    <hyperlink r:id="rId2070" ref="F1597"/>
    <hyperlink r:id="rId2071" ref="L1597"/>
    <hyperlink r:id="rId2072" ref="F1598"/>
    <hyperlink r:id="rId2073" ref="L1598"/>
    <hyperlink r:id="rId2074" ref="F1599"/>
    <hyperlink r:id="rId2075" ref="L1599"/>
    <hyperlink r:id="rId2076" ref="F1600"/>
    <hyperlink r:id="rId2077" ref="L1600"/>
    <hyperlink r:id="rId2078" ref="F1601"/>
    <hyperlink r:id="rId2079" ref="L1601"/>
    <hyperlink r:id="rId2080" ref="L1603"/>
    <hyperlink r:id="rId2081" ref="F1604"/>
    <hyperlink r:id="rId2082" ref="L1604"/>
    <hyperlink r:id="rId2083" ref="F1605"/>
    <hyperlink r:id="rId2084" ref="L1605"/>
    <hyperlink r:id="rId2085" ref="F1606"/>
    <hyperlink r:id="rId2086" ref="L1606"/>
    <hyperlink r:id="rId2087" ref="F1608"/>
    <hyperlink r:id="rId2088" ref="F1609"/>
    <hyperlink r:id="rId2089" ref="L1609"/>
    <hyperlink r:id="rId2090" ref="F1611"/>
    <hyperlink r:id="rId2091" ref="F1613"/>
    <hyperlink r:id="rId2092" ref="L1613"/>
    <hyperlink r:id="rId2093" ref="F1614"/>
    <hyperlink r:id="rId2094" ref="F1616"/>
    <hyperlink r:id="rId2095" ref="L1616"/>
    <hyperlink r:id="rId2096" ref="F1617"/>
    <hyperlink r:id="rId2097" ref="L1617"/>
    <hyperlink r:id="rId2098" ref="F1619"/>
    <hyperlink r:id="rId2099" ref="L1619"/>
    <hyperlink r:id="rId2100" ref="F1620"/>
    <hyperlink r:id="rId2101" ref="F1621"/>
    <hyperlink r:id="rId2102" ref="F1622"/>
    <hyperlink r:id="rId2103" ref="F1624"/>
    <hyperlink r:id="rId2104" ref="F1626"/>
    <hyperlink r:id="rId2105" ref="L1626"/>
    <hyperlink r:id="rId2106" ref="F1629"/>
    <hyperlink r:id="rId2107" ref="L1629"/>
    <hyperlink r:id="rId2108" ref="F1630"/>
    <hyperlink r:id="rId2109" ref="L1630"/>
    <hyperlink r:id="rId2110" ref="F1631"/>
    <hyperlink r:id="rId2111" ref="L1631"/>
    <hyperlink r:id="rId2112" ref="F1632"/>
    <hyperlink r:id="rId2113" ref="L1632"/>
    <hyperlink r:id="rId2114" ref="F1634"/>
    <hyperlink r:id="rId2115" ref="L1634"/>
    <hyperlink r:id="rId2116" ref="F1635"/>
    <hyperlink r:id="rId2117" ref="L1635"/>
    <hyperlink r:id="rId2118" ref="F1636"/>
    <hyperlink r:id="rId2119" ref="L1636"/>
    <hyperlink r:id="rId2120" ref="F1638"/>
    <hyperlink r:id="rId2121" ref="L1638"/>
    <hyperlink r:id="rId2122" ref="F1639"/>
    <hyperlink r:id="rId2123" ref="L1639"/>
    <hyperlink r:id="rId2124" ref="F1640"/>
    <hyperlink r:id="rId2125" ref="F1641"/>
    <hyperlink r:id="rId2126" ref="L1641"/>
    <hyperlink r:id="rId2127" ref="E1642"/>
    <hyperlink r:id="rId2128" ref="F1642"/>
    <hyperlink r:id="rId2129" ref="L1642"/>
    <hyperlink r:id="rId2130" ref="F1643"/>
    <hyperlink r:id="rId2131" ref="F1644"/>
    <hyperlink r:id="rId2132" ref="L1644"/>
    <hyperlink r:id="rId2133" ref="F1645"/>
    <hyperlink r:id="rId2134" ref="L1645"/>
    <hyperlink r:id="rId2135" ref="F1646"/>
    <hyperlink r:id="rId2136" ref="L1646"/>
    <hyperlink r:id="rId2137" ref="F1647"/>
    <hyperlink r:id="rId2138" ref="L1647"/>
    <hyperlink r:id="rId2139" ref="F1648"/>
    <hyperlink r:id="rId2140" ref="L1648"/>
    <hyperlink r:id="rId2141" ref="F1649"/>
    <hyperlink r:id="rId2142" ref="L1649"/>
    <hyperlink r:id="rId2143" ref="L1650"/>
    <hyperlink r:id="rId2144" ref="E1651"/>
    <hyperlink r:id="rId2145" ref="F1651"/>
    <hyperlink r:id="rId2146" ref="L1651"/>
    <hyperlink r:id="rId2147" ref="E1652"/>
    <hyperlink r:id="rId2148" ref="F1652"/>
    <hyperlink r:id="rId2149" ref="L1652"/>
    <hyperlink r:id="rId2150" ref="F1653"/>
    <hyperlink r:id="rId2151" ref="L1653"/>
    <hyperlink r:id="rId2152" ref="F1654"/>
    <hyperlink r:id="rId2153" ref="F1656"/>
    <hyperlink r:id="rId2154" ref="L1656"/>
    <hyperlink r:id="rId2155" ref="F1657"/>
    <hyperlink r:id="rId2156" ref="L1657"/>
    <hyperlink r:id="rId2157" ref="F1658"/>
    <hyperlink r:id="rId2158" ref="F1660"/>
    <hyperlink r:id="rId2159" ref="L1660"/>
    <hyperlink r:id="rId2160" ref="F1661"/>
    <hyperlink r:id="rId2161" ref="F1662"/>
    <hyperlink r:id="rId2162" ref="L1662"/>
    <hyperlink r:id="rId2163" ref="F1664"/>
    <hyperlink r:id="rId2164" ref="L1664"/>
    <hyperlink r:id="rId2165" ref="F1665"/>
    <hyperlink r:id="rId2166" ref="L1665"/>
    <hyperlink r:id="rId2167" ref="F1666"/>
    <hyperlink r:id="rId2168" ref="L1666"/>
    <hyperlink r:id="rId2169" ref="F1667"/>
    <hyperlink r:id="rId2170" ref="F1668"/>
    <hyperlink r:id="rId2171" ref="F1669"/>
    <hyperlink r:id="rId2172" ref="L1669"/>
    <hyperlink r:id="rId2173" ref="F1670"/>
    <hyperlink r:id="rId2174" ref="L1670"/>
    <hyperlink r:id="rId2175" ref="F1671"/>
    <hyperlink r:id="rId2176" ref="L1671"/>
    <hyperlink r:id="rId2177" ref="F1672"/>
    <hyperlink r:id="rId2178" ref="L1672"/>
    <hyperlink r:id="rId2179" ref="F1674"/>
    <hyperlink r:id="rId2180" ref="L1674"/>
    <hyperlink r:id="rId2181" ref="F1675"/>
    <hyperlink r:id="rId2182" ref="F1676"/>
    <hyperlink r:id="rId2183" ref="L1676"/>
    <hyperlink r:id="rId2184" ref="L1677"/>
    <hyperlink r:id="rId2185" ref="F1678"/>
    <hyperlink r:id="rId2186" ref="F1679"/>
    <hyperlink r:id="rId2187" ref="L1679"/>
    <hyperlink r:id="rId2188" ref="F1680"/>
    <hyperlink r:id="rId2189" ref="L1680"/>
    <hyperlink r:id="rId2190" ref="F1682"/>
    <hyperlink r:id="rId2191" ref="L1682"/>
    <hyperlink r:id="rId2192" ref="F1684"/>
    <hyperlink r:id="rId2193" ref="L1684"/>
    <hyperlink r:id="rId2194" ref="F1685"/>
    <hyperlink r:id="rId2195" ref="L1686"/>
    <hyperlink r:id="rId2196" ref="F1687"/>
    <hyperlink r:id="rId2197" ref="L1687"/>
    <hyperlink r:id="rId2198" ref="F1688"/>
    <hyperlink r:id="rId2199" ref="L1688"/>
    <hyperlink r:id="rId2200" ref="F1689"/>
    <hyperlink r:id="rId2201" ref="L1689"/>
    <hyperlink r:id="rId2202" ref="F1692"/>
    <hyperlink r:id="rId2203" ref="L1692"/>
    <hyperlink r:id="rId2204" ref="L1693"/>
    <hyperlink r:id="rId2205" ref="F1694"/>
    <hyperlink r:id="rId2206" ref="F1696"/>
    <hyperlink r:id="rId2207" ref="L1696"/>
    <hyperlink r:id="rId2208" ref="F1698"/>
    <hyperlink r:id="rId2209" ref="F1699"/>
    <hyperlink r:id="rId2210" ref="L1699"/>
    <hyperlink r:id="rId2211" ref="F1700"/>
    <hyperlink r:id="rId2212" ref="L1700"/>
    <hyperlink r:id="rId2213" ref="F1701"/>
    <hyperlink r:id="rId2214" ref="F1702"/>
    <hyperlink r:id="rId2215" ref="L1702"/>
    <hyperlink r:id="rId2216" ref="F1703"/>
    <hyperlink r:id="rId2217" ref="L1703"/>
    <hyperlink r:id="rId2218" ref="F1705"/>
    <hyperlink r:id="rId2219" ref="L1705"/>
    <hyperlink r:id="rId2220" ref="F1708"/>
    <hyperlink r:id="rId2221" ref="L1708"/>
    <hyperlink r:id="rId2222" ref="F1709"/>
    <hyperlink r:id="rId2223" ref="L1709"/>
    <hyperlink r:id="rId2224" ref="F1710"/>
    <hyperlink r:id="rId2225" ref="F1711"/>
    <hyperlink r:id="rId2226" ref="F1712"/>
    <hyperlink r:id="rId2227" ref="L1712"/>
    <hyperlink r:id="rId2228" ref="F1713"/>
    <hyperlink r:id="rId2229" ref="L1713"/>
    <hyperlink r:id="rId2230" ref="F1714"/>
    <hyperlink r:id="rId2231" ref="F1715"/>
    <hyperlink r:id="rId2232" ref="F1716"/>
    <hyperlink r:id="rId2233" ref="F1718"/>
    <hyperlink r:id="rId2234" ref="F1719"/>
    <hyperlink r:id="rId2235" ref="L1719"/>
    <hyperlink r:id="rId2236" ref="F1720"/>
    <hyperlink r:id="rId2237" ref="L1720"/>
    <hyperlink r:id="rId2238" ref="F1721"/>
    <hyperlink r:id="rId2239" ref="L1721"/>
    <hyperlink r:id="rId2240" ref="F1722"/>
    <hyperlink r:id="rId2241" ref="L1722"/>
    <hyperlink r:id="rId2242" ref="F1724"/>
    <hyperlink r:id="rId2243" ref="F1725"/>
    <hyperlink r:id="rId2244" ref="L1725"/>
    <hyperlink r:id="rId2245" ref="F1727"/>
    <hyperlink r:id="rId2246" ref="L1727"/>
    <hyperlink r:id="rId2247" ref="F1728"/>
    <hyperlink r:id="rId2248" ref="L1728"/>
    <hyperlink r:id="rId2249" ref="F1730"/>
    <hyperlink r:id="rId2250" ref="F1731"/>
    <hyperlink r:id="rId2251" ref="L1731"/>
    <hyperlink r:id="rId2252" ref="F1732"/>
    <hyperlink r:id="rId2253" ref="L1732"/>
    <hyperlink r:id="rId2254" ref="F1733"/>
    <hyperlink r:id="rId2255" ref="L1733"/>
    <hyperlink r:id="rId2256" ref="F1734"/>
    <hyperlink r:id="rId2257" ref="L1734"/>
    <hyperlink r:id="rId2258" ref="F1735"/>
    <hyperlink r:id="rId2259" ref="L1735"/>
    <hyperlink r:id="rId2260" ref="F1736"/>
    <hyperlink r:id="rId2261" ref="L1736"/>
    <hyperlink r:id="rId2262" ref="F1737"/>
    <hyperlink r:id="rId2263" ref="L1737"/>
    <hyperlink r:id="rId2264" ref="F1738"/>
    <hyperlink r:id="rId2265" ref="L1738"/>
    <hyperlink r:id="rId2266" ref="F1739"/>
    <hyperlink r:id="rId2267" ref="F1740"/>
    <hyperlink r:id="rId2268" ref="L1740"/>
    <hyperlink r:id="rId2269" ref="F1741"/>
    <hyperlink r:id="rId2270" ref="L1741"/>
    <hyperlink r:id="rId2271" ref="F1745"/>
    <hyperlink r:id="rId2272" ref="L1745"/>
    <hyperlink r:id="rId2273" ref="F1746"/>
    <hyperlink r:id="rId2274" ref="L1746"/>
    <hyperlink r:id="rId2275" ref="F1747"/>
    <hyperlink r:id="rId2276" ref="L1747"/>
    <hyperlink r:id="rId2277" ref="F1748"/>
    <hyperlink r:id="rId2278" ref="L1748"/>
    <hyperlink r:id="rId2279" ref="F1750"/>
    <hyperlink r:id="rId2280" ref="L1750"/>
    <hyperlink r:id="rId2281" ref="L1751"/>
    <hyperlink r:id="rId2282" ref="F1752"/>
    <hyperlink r:id="rId2283" ref="L1752"/>
    <hyperlink r:id="rId2284" ref="F1753"/>
    <hyperlink r:id="rId2285" ref="L1753"/>
    <hyperlink r:id="rId2286" ref="F1754"/>
    <hyperlink r:id="rId2287" ref="L1754"/>
    <hyperlink r:id="rId2288" ref="F1755"/>
    <hyperlink r:id="rId2289" ref="L1755"/>
    <hyperlink r:id="rId2290" ref="F1756"/>
    <hyperlink r:id="rId2291" ref="L1756"/>
    <hyperlink r:id="rId2292" ref="F1757"/>
    <hyperlink r:id="rId2293" ref="L1757"/>
    <hyperlink r:id="rId2294" ref="F1758"/>
    <hyperlink r:id="rId2295" ref="L1758"/>
    <hyperlink r:id="rId2296" ref="F1759"/>
    <hyperlink r:id="rId2297" ref="L1759"/>
    <hyperlink r:id="rId2298" ref="F1763"/>
    <hyperlink r:id="rId2299" ref="L1763"/>
    <hyperlink r:id="rId2300" ref="F1764"/>
    <hyperlink r:id="rId2301" ref="F1766"/>
    <hyperlink r:id="rId2302" ref="F1767"/>
    <hyperlink r:id="rId2303" ref="F1768"/>
    <hyperlink r:id="rId2304" ref="L1768"/>
    <hyperlink r:id="rId2305" ref="F1769"/>
    <hyperlink r:id="rId2306" ref="L1769"/>
    <hyperlink r:id="rId2307" ref="F1770"/>
    <hyperlink r:id="rId2308" ref="L1770"/>
    <hyperlink r:id="rId2309" ref="F1773"/>
    <hyperlink r:id="rId2310" ref="F1774"/>
    <hyperlink r:id="rId2311" ref="F1775"/>
    <hyperlink r:id="rId2312" ref="L1775"/>
    <hyperlink r:id="rId2313" ref="F1776"/>
    <hyperlink r:id="rId2314" ref="L1776"/>
    <hyperlink r:id="rId2315" ref="F1778"/>
    <hyperlink r:id="rId2316" ref="F1779"/>
    <hyperlink r:id="rId2317" ref="F1782"/>
    <hyperlink r:id="rId2318" ref="L1783"/>
    <hyperlink r:id="rId2319" ref="F1784"/>
    <hyperlink r:id="rId2320" ref="L1784"/>
    <hyperlink r:id="rId2321" ref="F1785"/>
    <hyperlink r:id="rId2322" ref="F1786"/>
    <hyperlink r:id="rId2323" ref="F1788"/>
    <hyperlink r:id="rId2324" ref="F1789"/>
    <hyperlink r:id="rId2325" ref="L1789"/>
    <hyperlink r:id="rId2326" ref="F1790"/>
    <hyperlink r:id="rId2327" ref="F1791"/>
    <hyperlink r:id="rId2328" ref="L1791"/>
    <hyperlink r:id="rId2329" ref="F1792"/>
    <hyperlink r:id="rId2330" ref="L1792"/>
    <hyperlink r:id="rId2331" ref="F1793"/>
    <hyperlink r:id="rId2332" ref="L1793"/>
    <hyperlink r:id="rId2333" ref="F1794"/>
    <hyperlink r:id="rId2334" ref="L1794"/>
    <hyperlink r:id="rId2335" ref="F1796"/>
    <hyperlink r:id="rId2336" ref="L1796"/>
    <hyperlink r:id="rId2337" ref="F1798"/>
    <hyperlink r:id="rId2338" ref="L1798"/>
    <hyperlink r:id="rId2339" ref="F1799"/>
    <hyperlink r:id="rId2340" ref="L1799"/>
    <hyperlink r:id="rId2341" ref="F1800"/>
    <hyperlink r:id="rId2342" ref="L1800"/>
    <hyperlink r:id="rId2343" ref="L1802"/>
    <hyperlink r:id="rId2344" ref="F1803"/>
    <hyperlink r:id="rId2345" ref="L1803"/>
    <hyperlink r:id="rId2346" ref="F1804"/>
    <hyperlink r:id="rId2347" ref="L1804"/>
    <hyperlink r:id="rId2348" ref="F1805"/>
    <hyperlink r:id="rId2349" ref="L1805"/>
    <hyperlink r:id="rId2350" ref="L1806"/>
    <hyperlink r:id="rId2351" ref="F1808"/>
    <hyperlink r:id="rId2352" ref="L1808"/>
    <hyperlink r:id="rId2353" ref="F1810"/>
    <hyperlink r:id="rId2354" ref="L1810"/>
    <hyperlink r:id="rId2355" ref="F1811"/>
    <hyperlink r:id="rId2356" ref="F1813"/>
    <hyperlink r:id="rId2357" ref="L1813"/>
    <hyperlink r:id="rId2358" ref="F1814"/>
    <hyperlink r:id="rId2359" ref="F1815"/>
    <hyperlink r:id="rId2360" ref="L1815"/>
    <hyperlink r:id="rId2361" ref="F1816"/>
    <hyperlink r:id="rId2362" ref="F1817"/>
    <hyperlink r:id="rId2363" ref="L1817"/>
    <hyperlink r:id="rId2364" ref="F1818"/>
    <hyperlink r:id="rId2365" ref="F1819"/>
    <hyperlink r:id="rId2366" ref="L1819"/>
    <hyperlink r:id="rId2367" ref="F1820"/>
    <hyperlink r:id="rId2368" ref="L1820"/>
    <hyperlink r:id="rId2369" ref="F1821"/>
    <hyperlink r:id="rId2370" ref="F1822"/>
    <hyperlink r:id="rId2371" ref="L1822"/>
    <hyperlink r:id="rId2372" ref="F1823"/>
    <hyperlink r:id="rId2373" ref="L1823"/>
    <hyperlink r:id="rId2374" ref="F1824"/>
    <hyperlink r:id="rId2375" ref="L1824"/>
    <hyperlink r:id="rId2376" ref="F1825"/>
    <hyperlink r:id="rId2377" ref="L1825"/>
    <hyperlink r:id="rId2378" ref="F1826"/>
    <hyperlink r:id="rId2379" ref="L1826"/>
    <hyperlink r:id="rId2380" ref="F1827"/>
    <hyperlink r:id="rId2381" ref="L1827"/>
    <hyperlink r:id="rId2382" ref="F1829"/>
    <hyperlink r:id="rId2383" ref="L1829"/>
    <hyperlink r:id="rId2384" ref="F1830"/>
    <hyperlink r:id="rId2385" ref="L1830"/>
    <hyperlink r:id="rId2386" ref="F1831"/>
    <hyperlink r:id="rId2387" ref="L1831"/>
    <hyperlink r:id="rId2388" ref="F1832"/>
    <hyperlink r:id="rId2389" ref="L1832"/>
    <hyperlink r:id="rId2390" ref="F1833"/>
    <hyperlink r:id="rId2391" ref="L1833"/>
    <hyperlink r:id="rId2392" ref="F1834"/>
    <hyperlink r:id="rId2393" ref="F1836"/>
    <hyperlink r:id="rId2394" ref="L1836"/>
    <hyperlink r:id="rId2395" ref="F1837"/>
    <hyperlink r:id="rId2396" ref="L1837"/>
    <hyperlink r:id="rId2397" ref="F1838"/>
    <hyperlink r:id="rId2398" ref="L1838"/>
    <hyperlink r:id="rId2399" ref="F1840"/>
    <hyperlink r:id="rId2400" ref="F1842"/>
    <hyperlink r:id="rId2401" ref="L1842"/>
    <hyperlink r:id="rId2402" ref="F1843"/>
    <hyperlink r:id="rId2403" ref="F1844"/>
    <hyperlink r:id="rId2404" ref="F1845"/>
    <hyperlink r:id="rId2405" ref="L1845"/>
    <hyperlink r:id="rId2406" ref="F1846"/>
    <hyperlink r:id="rId2407" ref="L1846"/>
    <hyperlink r:id="rId2408" ref="F1847"/>
    <hyperlink r:id="rId2409" ref="L1847"/>
    <hyperlink r:id="rId2410" ref="F1848"/>
    <hyperlink r:id="rId2411" ref="L1848"/>
    <hyperlink r:id="rId2412" ref="F1849"/>
    <hyperlink r:id="rId2413" ref="L1849"/>
    <hyperlink r:id="rId2414" ref="F1850"/>
    <hyperlink r:id="rId2415" ref="L1850"/>
    <hyperlink r:id="rId2416" ref="F1851"/>
    <hyperlink r:id="rId2417" ref="L1851"/>
    <hyperlink r:id="rId2418" ref="F1852"/>
    <hyperlink r:id="rId2419" ref="L1852"/>
    <hyperlink r:id="rId2420" ref="F1853"/>
    <hyperlink r:id="rId2421" ref="L1853"/>
    <hyperlink r:id="rId2422" ref="F1854"/>
    <hyperlink r:id="rId2423" ref="L1854"/>
    <hyperlink r:id="rId2424" ref="F1855"/>
    <hyperlink r:id="rId2425" ref="L1855"/>
    <hyperlink r:id="rId2426" ref="E1856"/>
    <hyperlink r:id="rId2427" ref="F1856"/>
    <hyperlink r:id="rId2428" ref="L1856"/>
    <hyperlink r:id="rId2429" ref="F1857"/>
    <hyperlink r:id="rId2430" ref="F1858"/>
    <hyperlink r:id="rId2431" ref="L1858"/>
    <hyperlink r:id="rId2432" ref="F1859"/>
    <hyperlink r:id="rId2433" ref="L1859"/>
    <hyperlink r:id="rId2434" ref="F1862"/>
    <hyperlink r:id="rId2435" ref="L1862"/>
    <hyperlink r:id="rId2436" ref="F1863"/>
    <hyperlink r:id="rId2437" ref="L1863"/>
    <hyperlink r:id="rId2438" ref="F1864"/>
    <hyperlink r:id="rId2439" ref="F1865"/>
    <hyperlink r:id="rId2440" ref="L1865"/>
    <hyperlink r:id="rId2441" ref="F1866"/>
    <hyperlink r:id="rId2442" ref="F1869"/>
    <hyperlink r:id="rId2443" ref="E1870"/>
    <hyperlink r:id="rId2444" ref="F1870"/>
    <hyperlink r:id="rId2445" ref="L1870"/>
    <hyperlink r:id="rId2446" ref="F1872"/>
    <hyperlink r:id="rId2447" ref="L1872"/>
    <hyperlink r:id="rId2448" ref="F1874"/>
    <hyperlink r:id="rId2449" ref="L1874"/>
    <hyperlink r:id="rId2450" ref="F1875"/>
    <hyperlink r:id="rId2451" ref="L1875"/>
    <hyperlink r:id="rId2452" ref="L1876"/>
    <hyperlink r:id="rId2453" ref="F1877"/>
    <hyperlink r:id="rId2454" ref="L1877"/>
    <hyperlink r:id="rId2455" ref="F1878"/>
    <hyperlink r:id="rId2456" ref="F1879"/>
    <hyperlink r:id="rId2457" ref="L1879"/>
    <hyperlink r:id="rId2458" ref="F1880"/>
    <hyperlink r:id="rId2459" ref="L1880"/>
    <hyperlink r:id="rId2460" ref="F1881"/>
    <hyperlink r:id="rId2461" ref="L1881"/>
    <hyperlink r:id="rId2462" ref="F1882"/>
    <hyperlink r:id="rId2463" ref="L1882"/>
    <hyperlink r:id="rId2464" ref="F1883"/>
    <hyperlink r:id="rId2465" ref="L1883"/>
    <hyperlink r:id="rId2466" ref="F1885"/>
    <hyperlink r:id="rId2467" ref="F1886"/>
    <hyperlink r:id="rId2468" ref="L1886"/>
    <hyperlink r:id="rId2469" ref="F1887"/>
    <hyperlink r:id="rId2470" ref="L1887"/>
    <hyperlink r:id="rId2471" ref="F1888"/>
    <hyperlink r:id="rId2472" ref="L1888"/>
    <hyperlink r:id="rId2473" ref="F1889"/>
    <hyperlink r:id="rId2474" ref="L1889"/>
    <hyperlink r:id="rId2475" ref="F1891"/>
    <hyperlink r:id="rId2476" ref="L1891"/>
    <hyperlink r:id="rId2477" ref="F1892"/>
    <hyperlink r:id="rId2478" ref="L1892"/>
    <hyperlink r:id="rId2479" ref="F1893"/>
    <hyperlink r:id="rId2480" ref="F1894"/>
    <hyperlink r:id="rId2481" ref="L1894"/>
    <hyperlink r:id="rId2482" ref="F1895"/>
    <hyperlink r:id="rId2483" ref="L1895"/>
    <hyperlink r:id="rId2484" ref="F1897"/>
    <hyperlink r:id="rId2485" ref="F1899"/>
    <hyperlink r:id="rId2486" ref="F1900"/>
    <hyperlink r:id="rId2487" ref="F1901"/>
    <hyperlink r:id="rId2488" ref="L1901"/>
    <hyperlink r:id="rId2489" ref="F1902"/>
    <hyperlink r:id="rId2490" ref="L1902"/>
    <hyperlink r:id="rId2491" ref="F1903"/>
    <hyperlink r:id="rId2492" ref="L1903"/>
    <hyperlink r:id="rId2493" ref="F1904"/>
    <hyperlink r:id="rId2494" ref="L1904"/>
    <hyperlink r:id="rId2495" ref="F1905"/>
    <hyperlink r:id="rId2496" ref="L1905"/>
    <hyperlink r:id="rId2497" ref="F1907"/>
    <hyperlink r:id="rId2498" ref="L1907"/>
    <hyperlink r:id="rId2499" ref="F1909"/>
    <hyperlink r:id="rId2500" ref="F1910"/>
    <hyperlink r:id="rId2501" ref="L1911"/>
    <hyperlink r:id="rId2502" ref="F1912"/>
    <hyperlink r:id="rId2503" ref="F1914"/>
    <hyperlink r:id="rId2504" ref="L1914"/>
    <hyperlink r:id="rId2505" ref="F1915"/>
    <hyperlink r:id="rId2506" ref="F1916"/>
    <hyperlink r:id="rId2507" ref="F1917"/>
    <hyperlink r:id="rId2508" ref="L1917"/>
    <hyperlink r:id="rId2509" ref="F1918"/>
    <hyperlink r:id="rId2510" ref="F1919"/>
    <hyperlink r:id="rId2511" ref="L1919"/>
    <hyperlink r:id="rId2512" ref="F1920"/>
    <hyperlink r:id="rId2513" ref="L1920"/>
    <hyperlink r:id="rId2514" ref="F1921"/>
    <hyperlink r:id="rId2515" ref="L1921"/>
    <hyperlink r:id="rId2516" ref="F1922"/>
    <hyperlink r:id="rId2517" ref="F1923"/>
    <hyperlink r:id="rId2518" ref="F1924"/>
    <hyperlink r:id="rId2519" ref="F1925"/>
    <hyperlink r:id="rId2520" ref="L1925"/>
    <hyperlink r:id="rId2521" ref="F1926"/>
    <hyperlink r:id="rId2522" ref="L1926"/>
    <hyperlink r:id="rId2523" ref="F1927"/>
    <hyperlink r:id="rId2524" ref="F1928"/>
    <hyperlink r:id="rId2525" ref="L1928"/>
    <hyperlink r:id="rId2526" ref="L1929"/>
    <hyperlink r:id="rId2527" ref="F1930"/>
    <hyperlink r:id="rId2528" ref="L1930"/>
    <hyperlink r:id="rId2529" ref="F1931"/>
    <hyperlink r:id="rId2530" ref="L1931"/>
    <hyperlink r:id="rId2531" ref="F1932"/>
    <hyperlink r:id="rId2532" ref="F1934"/>
    <hyperlink r:id="rId2533" ref="L1934"/>
    <hyperlink r:id="rId2534" ref="F1936"/>
    <hyperlink r:id="rId2535" ref="F1937"/>
    <hyperlink r:id="rId2536" ref="L1937"/>
    <hyperlink r:id="rId2537" ref="F1938"/>
    <hyperlink r:id="rId2538" ref="L1938"/>
    <hyperlink r:id="rId2539" ref="F1939"/>
    <hyperlink r:id="rId2540" ref="L1939"/>
    <hyperlink r:id="rId2541" ref="F1940"/>
    <hyperlink r:id="rId2542" ref="L1940"/>
    <hyperlink r:id="rId2543" ref="F1941"/>
    <hyperlink r:id="rId2544" ref="L1941"/>
    <hyperlink r:id="rId2545" ref="F1942"/>
    <hyperlink r:id="rId2546" ref="L1942"/>
    <hyperlink r:id="rId2547" ref="F1945"/>
    <hyperlink r:id="rId2548" ref="L1945"/>
    <hyperlink r:id="rId2549" ref="L1946"/>
    <hyperlink r:id="rId2550" ref="F1947"/>
    <hyperlink r:id="rId2551" ref="L1947"/>
    <hyperlink r:id="rId2552" ref="F1948"/>
    <hyperlink r:id="rId2553" ref="L1948"/>
    <hyperlink r:id="rId2554" ref="F1949"/>
    <hyperlink r:id="rId2555" ref="L1949"/>
    <hyperlink r:id="rId2556" ref="F1951"/>
    <hyperlink r:id="rId2557" ref="F1953"/>
    <hyperlink r:id="rId2558" ref="L1953"/>
    <hyperlink r:id="rId2559" ref="F1954"/>
    <hyperlink r:id="rId2560" ref="L1954"/>
    <hyperlink r:id="rId2561" ref="F1955"/>
    <hyperlink r:id="rId2562" ref="L1955"/>
    <hyperlink r:id="rId2563" ref="F1957"/>
    <hyperlink r:id="rId2564" ref="L1957"/>
    <hyperlink r:id="rId2565" ref="F1958"/>
    <hyperlink r:id="rId2566" ref="E1959"/>
    <hyperlink r:id="rId2567" ref="F1959"/>
    <hyperlink r:id="rId2568" ref="L1959"/>
    <hyperlink r:id="rId2569" ref="F1960"/>
    <hyperlink r:id="rId2570" ref="L1960"/>
    <hyperlink r:id="rId2571" ref="F1962"/>
    <hyperlink r:id="rId2572" ref="L1962"/>
    <hyperlink r:id="rId2573" ref="L1964"/>
    <hyperlink r:id="rId2574" ref="E1965"/>
    <hyperlink r:id="rId2575" ref="F1965"/>
    <hyperlink r:id="rId2576" ref="L1965"/>
    <hyperlink r:id="rId2577" ref="F1967"/>
    <hyperlink r:id="rId2578" ref="F1968"/>
    <hyperlink r:id="rId2579" ref="F1970"/>
    <hyperlink r:id="rId2580" ref="F1971"/>
    <hyperlink r:id="rId2581" ref="L1971"/>
    <hyperlink r:id="rId2582" ref="F1972"/>
    <hyperlink r:id="rId2583" ref="F1973"/>
    <hyperlink r:id="rId2584" ref="F1975"/>
    <hyperlink r:id="rId2585" ref="L1975"/>
    <hyperlink r:id="rId2586" ref="F1976"/>
    <hyperlink r:id="rId2587" ref="F1977"/>
    <hyperlink r:id="rId2588" ref="F1978"/>
    <hyperlink r:id="rId2589" ref="F1979"/>
    <hyperlink r:id="rId2590" ref="L1981"/>
    <hyperlink r:id="rId2591" ref="F1983"/>
    <hyperlink r:id="rId2592" ref="L1983"/>
    <hyperlink r:id="rId2593" ref="F1984"/>
    <hyperlink r:id="rId2594" ref="L1984"/>
    <hyperlink r:id="rId2595" ref="F1985"/>
    <hyperlink r:id="rId2596" ref="L1985"/>
    <hyperlink r:id="rId2597" ref="F1986"/>
    <hyperlink r:id="rId2598" ref="L1986"/>
    <hyperlink r:id="rId2599" ref="F1988"/>
    <hyperlink r:id="rId2600" ref="L1988"/>
    <hyperlink r:id="rId2601" ref="F1990"/>
    <hyperlink r:id="rId2602" ref="L1990"/>
    <hyperlink r:id="rId2603" ref="L1991"/>
    <hyperlink r:id="rId2604" ref="F1992"/>
    <hyperlink r:id="rId2605" ref="L1992"/>
    <hyperlink r:id="rId2606" ref="F1993"/>
    <hyperlink r:id="rId2607" ref="L1993"/>
    <hyperlink r:id="rId2608" ref="F1994"/>
    <hyperlink r:id="rId2609" ref="L1994"/>
    <hyperlink r:id="rId2610" ref="F1995"/>
    <hyperlink r:id="rId2611" ref="L1995"/>
    <hyperlink r:id="rId2612" ref="L1996"/>
    <hyperlink r:id="rId2613" ref="F1999"/>
    <hyperlink r:id="rId2614" ref="L1999"/>
    <hyperlink r:id="rId2615" ref="F2001"/>
    <hyperlink r:id="rId2616" ref="F2002"/>
    <hyperlink r:id="rId2617" ref="L2002"/>
    <hyperlink r:id="rId2618" ref="F2003"/>
    <hyperlink r:id="rId2619" ref="L2003"/>
    <hyperlink r:id="rId2620" ref="F2005"/>
    <hyperlink r:id="rId2621" ref="L2006"/>
    <hyperlink r:id="rId2622" ref="F2007"/>
    <hyperlink r:id="rId2623" ref="L2007"/>
    <hyperlink r:id="rId2624" ref="F2008"/>
    <hyperlink r:id="rId2625" ref="L2008"/>
    <hyperlink r:id="rId2626" ref="F2009"/>
    <hyperlink r:id="rId2627" ref="L2009"/>
    <hyperlink r:id="rId2628" ref="F2010"/>
    <hyperlink r:id="rId2629" ref="F2011"/>
    <hyperlink r:id="rId2630" ref="L2012"/>
    <hyperlink r:id="rId2631" ref="F2013"/>
    <hyperlink r:id="rId2632" ref="L2013"/>
    <hyperlink r:id="rId2633" ref="F2014"/>
    <hyperlink r:id="rId2634" ref="F2015"/>
    <hyperlink r:id="rId2635" ref="F2016"/>
    <hyperlink r:id="rId2636" ref="F2017"/>
    <hyperlink r:id="rId2637" ref="L2017"/>
    <hyperlink r:id="rId2638" ref="F2018"/>
    <hyperlink r:id="rId2639" ref="F2019"/>
    <hyperlink r:id="rId2640" ref="F2020"/>
    <hyperlink r:id="rId2641" ref="L2020"/>
    <hyperlink r:id="rId2642" ref="F2021"/>
    <hyperlink r:id="rId2643" ref="L2021"/>
    <hyperlink r:id="rId2644" ref="F2022"/>
    <hyperlink r:id="rId2645" ref="L2022"/>
    <hyperlink r:id="rId2646" ref="F2023"/>
    <hyperlink r:id="rId2647" ref="L2023"/>
    <hyperlink r:id="rId2648" ref="F2024"/>
    <hyperlink r:id="rId2649" ref="L2024"/>
    <hyperlink r:id="rId2650" ref="F2025"/>
    <hyperlink r:id="rId2651" ref="L2025"/>
    <hyperlink r:id="rId2652" ref="E2026"/>
    <hyperlink r:id="rId2653" ref="F2026"/>
    <hyperlink r:id="rId2654" ref="L2026"/>
    <hyperlink r:id="rId2655" ref="F2027"/>
    <hyperlink r:id="rId2656" ref="L2027"/>
    <hyperlink r:id="rId2657" ref="F2028"/>
    <hyperlink r:id="rId2658" ref="L2028"/>
    <hyperlink r:id="rId2659" ref="L2029"/>
    <hyperlink r:id="rId2660" ref="F2030"/>
    <hyperlink r:id="rId2661" ref="F2031"/>
    <hyperlink r:id="rId2662" ref="F2032"/>
    <hyperlink r:id="rId2663" ref="L2032"/>
    <hyperlink r:id="rId2664" ref="F2033"/>
    <hyperlink r:id="rId2665" ref="F2034"/>
    <hyperlink r:id="rId2666" ref="L2034"/>
    <hyperlink r:id="rId2667" ref="F2035"/>
    <hyperlink r:id="rId2668" ref="L2035"/>
    <hyperlink r:id="rId2669" ref="F2036"/>
    <hyperlink r:id="rId2670" ref="L2036"/>
    <hyperlink r:id="rId2671" ref="F2037"/>
    <hyperlink r:id="rId2672" ref="L2037"/>
    <hyperlink r:id="rId2673" ref="F2038"/>
    <hyperlink r:id="rId2674" ref="L2038"/>
    <hyperlink r:id="rId2675" ref="F2040"/>
    <hyperlink r:id="rId2676" ref="L2040"/>
    <hyperlink r:id="rId2677" ref="F2041"/>
    <hyperlink r:id="rId2678" ref="L2041"/>
    <hyperlink r:id="rId2679" ref="F2042"/>
    <hyperlink r:id="rId2680" ref="L2042"/>
    <hyperlink r:id="rId2681" ref="F2043"/>
    <hyperlink r:id="rId2682" ref="L2043"/>
    <hyperlink r:id="rId2683" ref="F2044"/>
    <hyperlink r:id="rId2684" ref="L2044"/>
    <hyperlink r:id="rId2685" ref="F2045"/>
    <hyperlink r:id="rId2686" ref="L2045"/>
    <hyperlink r:id="rId2687" ref="F2046"/>
    <hyperlink r:id="rId2688" ref="L2046"/>
    <hyperlink r:id="rId2689" ref="L2047"/>
    <hyperlink r:id="rId2690" ref="F2048"/>
    <hyperlink r:id="rId2691" ref="L2048"/>
    <hyperlink r:id="rId2692" ref="F2049"/>
    <hyperlink r:id="rId2693" ref="L2049"/>
    <hyperlink r:id="rId2694" ref="F2051"/>
    <hyperlink r:id="rId2695" ref="L2051"/>
    <hyperlink r:id="rId2696" ref="F2053"/>
    <hyperlink r:id="rId2697" ref="L2053"/>
    <hyperlink r:id="rId2698" ref="F2055"/>
    <hyperlink r:id="rId2699" ref="L2055"/>
    <hyperlink r:id="rId2700" ref="F2056"/>
    <hyperlink r:id="rId2701" ref="L2056"/>
    <hyperlink r:id="rId2702" ref="F2057"/>
    <hyperlink r:id="rId2703" ref="E2058"/>
    <hyperlink r:id="rId2704" ref="F2058"/>
    <hyperlink r:id="rId2705" ref="L2058"/>
    <hyperlink r:id="rId2706" ref="F2059"/>
    <hyperlink r:id="rId2707" ref="L2059"/>
    <hyperlink r:id="rId2708" ref="F2060"/>
    <hyperlink r:id="rId2709" ref="L2060"/>
    <hyperlink r:id="rId2710" ref="F2061"/>
    <hyperlink r:id="rId2711" ref="L2061"/>
    <hyperlink r:id="rId2712" ref="F2062"/>
    <hyperlink r:id="rId2713" ref="L2062"/>
    <hyperlink r:id="rId2714" ref="F2063"/>
    <hyperlink r:id="rId2715" ref="L2063"/>
    <hyperlink r:id="rId2716" ref="F2064"/>
    <hyperlink r:id="rId2717" ref="L2064"/>
    <hyperlink r:id="rId2718" ref="F2065"/>
    <hyperlink r:id="rId2719" ref="L2065"/>
    <hyperlink r:id="rId2720" ref="E2066"/>
    <hyperlink r:id="rId2721" ref="F2066"/>
    <hyperlink r:id="rId2722" ref="L2066"/>
    <hyperlink r:id="rId2723" ref="F2067"/>
    <hyperlink r:id="rId2724" ref="L2067"/>
    <hyperlink r:id="rId2725" ref="F2068"/>
    <hyperlink r:id="rId2726" ref="L2068"/>
    <hyperlink r:id="rId2727" ref="F2069"/>
    <hyperlink r:id="rId2728" ref="L2069"/>
    <hyperlink r:id="rId2729" ref="F2070"/>
    <hyperlink r:id="rId2730" ref="L2070"/>
    <hyperlink r:id="rId2731" ref="F2071"/>
    <hyperlink r:id="rId2732" ref="L2071"/>
    <hyperlink r:id="rId2733" ref="L2072"/>
    <hyperlink r:id="rId2734" ref="F2073"/>
    <hyperlink r:id="rId2735" ref="F2074"/>
    <hyperlink r:id="rId2736" ref="L2074"/>
    <hyperlink r:id="rId2737" ref="F2075"/>
    <hyperlink r:id="rId2738" ref="L2075"/>
    <hyperlink r:id="rId2739" ref="F2076"/>
    <hyperlink r:id="rId2740" ref="L2076"/>
    <hyperlink r:id="rId2741" ref="F2077"/>
    <hyperlink r:id="rId2742" ref="L2077"/>
    <hyperlink r:id="rId2743" ref="L2078"/>
    <hyperlink r:id="rId2744" ref="F2079"/>
    <hyperlink r:id="rId2745" ref="F2081"/>
    <hyperlink r:id="rId2746" ref="L2081"/>
    <hyperlink r:id="rId2747" ref="F2082"/>
    <hyperlink r:id="rId2748" ref="L2082"/>
    <hyperlink r:id="rId2749" ref="F2083"/>
    <hyperlink r:id="rId2750" ref="L2083"/>
    <hyperlink r:id="rId2751" ref="L2084"/>
    <hyperlink r:id="rId2752" ref="F2085"/>
    <hyperlink r:id="rId2753" ref="L2085"/>
    <hyperlink r:id="rId2754" ref="F2087"/>
    <hyperlink r:id="rId2755" ref="L2087"/>
    <hyperlink r:id="rId2756" ref="F2088"/>
    <hyperlink r:id="rId2757" ref="L2088"/>
    <hyperlink r:id="rId2758" ref="F2089"/>
    <hyperlink r:id="rId2759" ref="F2090"/>
    <hyperlink r:id="rId2760" ref="L2090"/>
    <hyperlink r:id="rId2761" ref="F2091"/>
    <hyperlink r:id="rId2762" ref="L2091"/>
    <hyperlink r:id="rId2763" ref="F2092"/>
    <hyperlink r:id="rId2764" ref="F2093"/>
    <hyperlink r:id="rId2765" ref="L2093"/>
    <hyperlink r:id="rId2766" ref="F2094"/>
    <hyperlink r:id="rId2767" ref="F2095"/>
    <hyperlink r:id="rId2768" ref="L2095"/>
    <hyperlink r:id="rId2769" ref="F2098"/>
    <hyperlink r:id="rId2770" ref="L2098"/>
    <hyperlink r:id="rId2771" ref="F2099"/>
    <hyperlink r:id="rId2772" ref="L2099"/>
    <hyperlink r:id="rId2773" ref="F2100"/>
    <hyperlink r:id="rId2774" ref="L2100"/>
    <hyperlink r:id="rId2775" ref="F2101"/>
    <hyperlink r:id="rId2776" ref="F2102"/>
    <hyperlink r:id="rId2777" ref="L2102"/>
    <hyperlink r:id="rId2778" ref="F2104"/>
    <hyperlink r:id="rId2779" ref="F2105"/>
    <hyperlink r:id="rId2780" ref="L2105"/>
    <hyperlink r:id="rId2781" ref="F2106"/>
    <hyperlink r:id="rId2782" ref="L2106"/>
    <hyperlink r:id="rId2783" ref="F2107"/>
    <hyperlink r:id="rId2784" ref="L2107"/>
    <hyperlink r:id="rId2785" ref="F2108"/>
    <hyperlink r:id="rId2786" ref="L2108"/>
    <hyperlink r:id="rId2787" ref="L2109"/>
    <hyperlink r:id="rId2788" ref="F2111"/>
    <hyperlink r:id="rId2789" ref="L2111"/>
    <hyperlink r:id="rId2790" ref="F2112"/>
    <hyperlink r:id="rId2791" ref="L2112"/>
    <hyperlink r:id="rId2792" ref="F2113"/>
    <hyperlink r:id="rId2793" ref="L2113"/>
    <hyperlink r:id="rId2794" ref="F2114"/>
    <hyperlink r:id="rId2795" ref="L2114"/>
    <hyperlink r:id="rId2796" ref="F2116"/>
    <hyperlink r:id="rId2797" ref="F2117"/>
    <hyperlink r:id="rId2798" ref="L2117"/>
    <hyperlink r:id="rId2799" ref="L2118"/>
    <hyperlink r:id="rId2800" ref="L2121"/>
    <hyperlink r:id="rId2801" ref="F2122"/>
    <hyperlink r:id="rId2802" ref="L2122"/>
    <hyperlink r:id="rId2803" ref="F2123"/>
    <hyperlink r:id="rId2804" ref="L2123"/>
    <hyperlink r:id="rId2805" ref="F2124"/>
    <hyperlink r:id="rId2806" ref="F2125"/>
    <hyperlink r:id="rId2807" ref="L2125"/>
    <hyperlink r:id="rId2808" ref="F2126"/>
    <hyperlink r:id="rId2809" ref="L2126"/>
    <hyperlink r:id="rId2810" ref="F2127"/>
    <hyperlink r:id="rId2811" ref="L2127"/>
    <hyperlink r:id="rId2812" ref="F2130"/>
    <hyperlink r:id="rId2813" ref="L2130"/>
    <hyperlink r:id="rId2814" ref="F2131"/>
    <hyperlink r:id="rId2815" ref="L2131"/>
    <hyperlink r:id="rId2816" ref="F2132"/>
    <hyperlink r:id="rId2817" ref="F2133"/>
    <hyperlink r:id="rId2818" ref="L2133"/>
    <hyperlink r:id="rId2819" ref="F2134"/>
    <hyperlink r:id="rId2820" ref="F2135"/>
    <hyperlink r:id="rId2821" ref="L2135"/>
    <hyperlink r:id="rId2822" ref="F2137"/>
    <hyperlink r:id="rId2823" ref="L2137"/>
    <hyperlink r:id="rId2824" ref="L2139"/>
    <hyperlink r:id="rId2825" ref="F2140"/>
    <hyperlink r:id="rId2826" ref="L2140"/>
    <hyperlink r:id="rId2827" ref="L2142"/>
    <hyperlink r:id="rId2828" ref="F2143"/>
    <hyperlink r:id="rId2829" ref="L2143"/>
    <hyperlink r:id="rId2830" ref="F2144"/>
    <hyperlink r:id="rId2831" ref="F2147"/>
    <hyperlink r:id="rId2832" ref="L2147"/>
    <hyperlink r:id="rId2833" ref="F2149"/>
    <hyperlink r:id="rId2834" ref="L2149"/>
    <hyperlink r:id="rId2835" ref="F2154"/>
    <hyperlink r:id="rId2836" ref="F2155"/>
    <hyperlink r:id="rId2837" ref="L2155"/>
    <hyperlink r:id="rId2838" ref="F2156"/>
    <hyperlink r:id="rId2839" ref="L2156"/>
    <hyperlink r:id="rId2840" ref="F2157"/>
    <hyperlink r:id="rId2841" ref="L2157"/>
    <hyperlink r:id="rId2842" ref="F2159"/>
    <hyperlink r:id="rId2843" ref="L2159"/>
    <hyperlink r:id="rId2844" ref="F2160"/>
    <hyperlink r:id="rId2845" ref="L2161"/>
    <hyperlink r:id="rId2846" ref="L2162"/>
    <hyperlink r:id="rId2847" ref="F2163"/>
    <hyperlink r:id="rId2848" ref="L2163"/>
    <hyperlink r:id="rId2849" ref="L2164"/>
    <hyperlink r:id="rId2850" ref="F2165"/>
    <hyperlink r:id="rId2851" ref="L2165"/>
    <hyperlink r:id="rId2852" ref="F2166"/>
    <hyperlink r:id="rId2853" ref="F2167"/>
    <hyperlink r:id="rId2854" ref="L2167"/>
    <hyperlink r:id="rId2855" ref="F2168"/>
    <hyperlink r:id="rId2856" ref="L2168"/>
    <hyperlink r:id="rId2857" ref="F2170"/>
    <hyperlink r:id="rId2858" ref="L2170"/>
    <hyperlink r:id="rId2859" ref="F2174"/>
    <hyperlink r:id="rId2860" ref="L2174"/>
    <hyperlink r:id="rId2861" ref="F2176"/>
    <hyperlink r:id="rId2862" ref="L2176"/>
    <hyperlink r:id="rId2863" ref="F2177"/>
    <hyperlink r:id="rId2864" ref="L2177"/>
    <hyperlink r:id="rId2865" ref="F2178"/>
    <hyperlink r:id="rId2866" ref="L2178"/>
    <hyperlink r:id="rId2867" ref="F2179"/>
    <hyperlink r:id="rId2868" ref="F2180"/>
    <hyperlink r:id="rId2869" ref="F2181"/>
    <hyperlink r:id="rId2870" ref="L2181"/>
    <hyperlink r:id="rId2871" ref="F2182"/>
    <hyperlink r:id="rId2872" ref="L2182"/>
    <hyperlink r:id="rId2873" ref="F2183"/>
    <hyperlink r:id="rId2874" ref="L2183"/>
    <hyperlink r:id="rId2875" ref="F2184"/>
    <hyperlink r:id="rId2876" ref="F2187"/>
    <hyperlink r:id="rId2877" ref="L2187"/>
    <hyperlink r:id="rId2878" ref="F2188"/>
    <hyperlink r:id="rId2879" ref="L2190"/>
    <hyperlink r:id="rId2880" ref="F2191"/>
    <hyperlink r:id="rId2881" ref="L2191"/>
    <hyperlink r:id="rId2882" ref="F2192"/>
    <hyperlink r:id="rId2883" ref="L2192"/>
    <hyperlink r:id="rId2884" ref="F2193"/>
    <hyperlink r:id="rId2885" ref="F2194"/>
    <hyperlink r:id="rId2886" ref="F2195"/>
    <hyperlink r:id="rId2887" ref="L2195"/>
    <hyperlink r:id="rId2888" ref="E2196"/>
    <hyperlink r:id="rId2889" ref="F2196"/>
    <hyperlink r:id="rId2890" ref="L2196"/>
    <hyperlink r:id="rId2891" ref="F2198"/>
    <hyperlink r:id="rId2892" ref="L2198"/>
    <hyperlink r:id="rId2893" ref="F2199"/>
    <hyperlink r:id="rId2894" ref="L2199"/>
    <hyperlink r:id="rId2895" ref="F2200"/>
    <hyperlink r:id="rId2896" ref="F2201"/>
    <hyperlink r:id="rId2897" ref="L2201"/>
    <hyperlink r:id="rId2898" ref="F2203"/>
    <hyperlink r:id="rId2899" ref="F2204"/>
    <hyperlink r:id="rId2900" ref="L2204"/>
    <hyperlink r:id="rId2901" ref="F2206"/>
    <hyperlink r:id="rId2902" ref="F2207"/>
    <hyperlink r:id="rId2903" ref="L2207"/>
    <hyperlink r:id="rId2904" ref="F2208"/>
    <hyperlink r:id="rId2905" ref="F2209"/>
    <hyperlink r:id="rId2906" ref="L2209"/>
    <hyperlink r:id="rId2907" ref="F2210"/>
    <hyperlink r:id="rId2908" ref="L2210"/>
    <hyperlink r:id="rId2909" ref="L2211"/>
    <hyperlink r:id="rId2910" ref="F2212"/>
    <hyperlink r:id="rId2911" ref="L2212"/>
    <hyperlink r:id="rId2912" ref="F2213"/>
    <hyperlink r:id="rId2913" ref="L2213"/>
    <hyperlink r:id="rId2914" ref="F2214"/>
    <hyperlink r:id="rId2915" ref="L2214"/>
    <hyperlink r:id="rId2916" ref="F2215"/>
    <hyperlink r:id="rId2917" ref="L2215"/>
    <hyperlink r:id="rId2918" ref="F2216"/>
    <hyperlink r:id="rId2919" ref="L2216"/>
    <hyperlink r:id="rId2920" ref="L2217"/>
    <hyperlink r:id="rId2921" ref="F2218"/>
    <hyperlink r:id="rId2922" ref="F2219"/>
    <hyperlink r:id="rId2923" ref="F2221"/>
    <hyperlink r:id="rId2924" ref="L2221"/>
    <hyperlink r:id="rId2925" ref="F2222"/>
    <hyperlink r:id="rId2926" ref="F2223"/>
    <hyperlink r:id="rId2927" ref="L2223"/>
    <hyperlink r:id="rId2928" ref="F2224"/>
    <hyperlink r:id="rId2929" ref="L2224"/>
    <hyperlink r:id="rId2930" ref="F2226"/>
    <hyperlink r:id="rId2931" ref="L2226"/>
    <hyperlink r:id="rId2932" ref="F2227"/>
    <hyperlink r:id="rId2933" ref="L2227"/>
    <hyperlink r:id="rId2934" ref="F2228"/>
    <hyperlink r:id="rId2935" ref="L2228"/>
    <hyperlink r:id="rId2936" ref="F2229"/>
    <hyperlink r:id="rId2937" ref="L2229"/>
    <hyperlink r:id="rId2938" ref="F2230"/>
    <hyperlink r:id="rId2939" ref="F2231"/>
    <hyperlink r:id="rId2940" ref="F2232"/>
    <hyperlink r:id="rId2941" ref="L2232"/>
    <hyperlink r:id="rId2942" ref="F2233"/>
    <hyperlink r:id="rId2943" ref="L2233"/>
    <hyperlink r:id="rId2944" ref="F2234"/>
    <hyperlink r:id="rId2945" ref="L2234"/>
    <hyperlink r:id="rId2946" ref="F2235"/>
    <hyperlink r:id="rId2947" ref="L2235"/>
    <hyperlink r:id="rId2948" ref="F2236"/>
    <hyperlink r:id="rId2949" ref="L2236"/>
    <hyperlink r:id="rId2950" ref="F2237"/>
    <hyperlink r:id="rId2951" ref="L2237"/>
    <hyperlink r:id="rId2952" ref="F2239"/>
    <hyperlink r:id="rId2953" ref="F2240"/>
    <hyperlink r:id="rId2954" ref="L2240"/>
    <hyperlink r:id="rId2955" ref="F2241"/>
    <hyperlink r:id="rId2956" ref="F2242"/>
    <hyperlink r:id="rId2957" ref="L2242"/>
    <hyperlink r:id="rId2958" ref="F2247"/>
    <hyperlink r:id="rId2959" ref="L2247"/>
    <hyperlink r:id="rId2960" ref="F2256"/>
    <hyperlink r:id="rId2961" ref="L2256"/>
    <hyperlink r:id="rId2962" ref="F2258"/>
    <hyperlink r:id="rId2963" ref="L2258"/>
    <hyperlink r:id="rId2964" ref="F2259"/>
    <hyperlink r:id="rId2965" ref="F2261"/>
    <hyperlink r:id="rId2966" ref="L2261"/>
    <hyperlink r:id="rId2967" ref="F2266"/>
    <hyperlink r:id="rId2968" ref="L2266"/>
    <hyperlink r:id="rId2969" ref="F2270"/>
    <hyperlink r:id="rId2970" ref="L2270"/>
    <hyperlink r:id="rId2971" ref="F2271"/>
    <hyperlink r:id="rId2972" ref="L2271"/>
    <hyperlink r:id="rId2973" ref="F2272"/>
    <hyperlink r:id="rId2974" ref="L2272"/>
    <hyperlink r:id="rId2975" ref="F2273"/>
    <hyperlink r:id="rId2976" ref="L2273"/>
    <hyperlink r:id="rId2977" ref="F2276"/>
    <hyperlink r:id="rId2978" ref="L2276"/>
    <hyperlink r:id="rId2979" ref="F2277"/>
    <hyperlink r:id="rId2980" ref="L2277"/>
    <hyperlink r:id="rId2981" ref="F2278"/>
    <hyperlink r:id="rId2982" ref="L2278"/>
    <hyperlink r:id="rId2983" ref="F2281"/>
    <hyperlink r:id="rId2984" ref="F2282"/>
    <hyperlink r:id="rId2985" ref="L2282"/>
    <hyperlink r:id="rId2986" ref="L2283"/>
    <hyperlink r:id="rId2987" ref="L2284"/>
    <hyperlink r:id="rId2988" ref="F2285"/>
    <hyperlink r:id="rId2989" ref="L2286"/>
    <hyperlink r:id="rId2990" ref="F2287"/>
    <hyperlink r:id="rId2991" ref="L2287"/>
    <hyperlink r:id="rId2992" ref="F2289"/>
    <hyperlink r:id="rId2993" ref="L2289"/>
    <hyperlink r:id="rId2994" ref="L2292"/>
    <hyperlink r:id="rId2995" ref="F2293"/>
    <hyperlink r:id="rId2996" ref="L2293"/>
    <hyperlink r:id="rId2997" ref="F2294"/>
    <hyperlink r:id="rId2998" ref="L2294"/>
    <hyperlink r:id="rId2999" ref="L2295"/>
    <hyperlink r:id="rId3000" ref="F2296"/>
    <hyperlink r:id="rId3001" ref="L2296"/>
    <hyperlink r:id="rId3002" ref="F2297"/>
    <hyperlink r:id="rId3003" ref="F2298"/>
    <hyperlink r:id="rId3004" ref="L2298"/>
    <hyperlink r:id="rId3005" ref="F2299"/>
    <hyperlink r:id="rId3006" ref="L2299"/>
    <hyperlink r:id="rId3007" ref="F2300"/>
    <hyperlink r:id="rId3008" ref="L2300"/>
    <hyperlink r:id="rId3009" ref="F2301"/>
    <hyperlink r:id="rId3010" ref="F2302"/>
    <hyperlink r:id="rId3011" ref="L2302"/>
    <hyperlink r:id="rId3012" ref="F2303"/>
    <hyperlink r:id="rId3013" ref="L2303"/>
    <hyperlink r:id="rId3014" ref="F2304"/>
    <hyperlink r:id="rId3015" ref="L2304"/>
    <hyperlink r:id="rId3016" ref="F2305"/>
    <hyperlink r:id="rId3017" ref="L2305"/>
    <hyperlink r:id="rId3018" ref="F2306"/>
    <hyperlink r:id="rId3019" ref="L2306"/>
    <hyperlink r:id="rId3020" ref="F2307"/>
    <hyperlink r:id="rId3021" ref="L2307"/>
    <hyperlink r:id="rId3022" ref="F2308"/>
    <hyperlink r:id="rId3023" ref="L2308"/>
    <hyperlink r:id="rId3024" ref="F2309"/>
    <hyperlink r:id="rId3025" ref="F2310"/>
    <hyperlink r:id="rId3026" ref="F2311"/>
    <hyperlink r:id="rId3027" ref="L2311"/>
    <hyperlink r:id="rId3028" ref="F2313"/>
    <hyperlink r:id="rId3029" ref="L2313"/>
    <hyperlink r:id="rId3030" ref="L2316"/>
    <hyperlink r:id="rId3031" ref="F2317"/>
    <hyperlink r:id="rId3032" ref="L2317"/>
    <hyperlink r:id="rId3033" ref="F2318"/>
    <hyperlink r:id="rId3034" ref="L2318"/>
    <hyperlink r:id="rId3035" ref="F2319"/>
    <hyperlink r:id="rId3036" ref="L2319"/>
    <hyperlink r:id="rId3037" ref="L2320"/>
    <hyperlink r:id="rId3038" ref="F2321"/>
    <hyperlink r:id="rId3039" ref="F2322"/>
    <hyperlink r:id="rId3040" ref="L2322"/>
    <hyperlink r:id="rId3041" ref="L2324"/>
    <hyperlink r:id="rId3042" ref="F2325"/>
    <hyperlink r:id="rId3043" ref="L2325"/>
    <hyperlink r:id="rId3044" ref="F2327"/>
    <hyperlink r:id="rId3045" ref="F2329"/>
    <hyperlink r:id="rId3046" ref="F2331"/>
    <hyperlink r:id="rId3047" ref="L2331"/>
    <hyperlink r:id="rId3048" ref="L2333"/>
    <hyperlink r:id="rId3049" ref="F2335"/>
    <hyperlink r:id="rId3050" ref="F2337"/>
    <hyperlink r:id="rId3051" ref="L2337"/>
    <hyperlink r:id="rId3052" ref="F2338"/>
    <hyperlink r:id="rId3053" ref="L2338"/>
    <hyperlink r:id="rId3054" ref="F2339"/>
    <hyperlink r:id="rId3055" ref="F2340"/>
    <hyperlink r:id="rId3056" ref="F2341"/>
    <hyperlink r:id="rId3057" ref="L2341"/>
    <hyperlink r:id="rId3058" ref="F2342"/>
    <hyperlink r:id="rId3059" ref="L2342"/>
    <hyperlink r:id="rId3060" ref="F2343"/>
    <hyperlink r:id="rId3061" ref="F2344"/>
    <hyperlink r:id="rId3062" ref="L2344"/>
    <hyperlink r:id="rId3063" ref="F2347"/>
    <hyperlink r:id="rId3064" ref="L2347"/>
    <hyperlink r:id="rId3065" ref="F2348"/>
    <hyperlink r:id="rId3066" ref="L2349"/>
    <hyperlink r:id="rId3067" ref="L2350"/>
    <hyperlink r:id="rId3068" ref="F2351"/>
    <hyperlink r:id="rId3069" ref="L2352"/>
    <hyperlink r:id="rId3070" ref="F2353"/>
    <hyperlink r:id="rId3071" ref="L2353"/>
    <hyperlink r:id="rId3072" ref="F2354"/>
    <hyperlink r:id="rId3073" ref="F2355"/>
    <hyperlink r:id="rId3074" ref="F2356"/>
    <hyperlink r:id="rId3075" ref="L2356"/>
    <hyperlink r:id="rId3076" ref="F2357"/>
    <hyperlink r:id="rId3077" ref="L2357"/>
    <hyperlink r:id="rId3078" ref="F2358"/>
    <hyperlink r:id="rId3079" ref="L2358"/>
    <hyperlink r:id="rId3080" ref="F2359"/>
    <hyperlink r:id="rId3081" ref="F2362"/>
    <hyperlink r:id="rId3082" ref="L2362"/>
    <hyperlink r:id="rId3083" ref="F2363"/>
    <hyperlink r:id="rId3084" ref="L2363"/>
    <hyperlink r:id="rId3085" ref="F2364"/>
    <hyperlink r:id="rId3086" ref="L2364"/>
    <hyperlink r:id="rId3087" ref="E2365"/>
    <hyperlink r:id="rId3088" ref="F2365"/>
    <hyperlink r:id="rId3089" ref="L2365"/>
    <hyperlink r:id="rId3090" ref="L2366"/>
    <hyperlink r:id="rId3091" ref="F2367"/>
    <hyperlink r:id="rId3092" ref="L2367"/>
    <hyperlink r:id="rId3093" ref="F2368"/>
    <hyperlink r:id="rId3094" ref="F2369"/>
    <hyperlink r:id="rId3095" ref="L2369"/>
    <hyperlink r:id="rId3096" ref="F2370"/>
    <hyperlink r:id="rId3097" ref="L2370"/>
    <hyperlink r:id="rId3098" ref="F2372"/>
    <hyperlink r:id="rId3099" ref="L2372"/>
    <hyperlink r:id="rId3100" ref="F2373"/>
    <hyperlink r:id="rId3101" ref="L2373"/>
    <hyperlink r:id="rId3102" ref="F2374"/>
    <hyperlink r:id="rId3103" ref="F2376"/>
    <hyperlink r:id="rId3104" ref="L2376"/>
    <hyperlink r:id="rId3105" ref="F2379"/>
    <hyperlink r:id="rId3106" ref="F2380"/>
    <hyperlink r:id="rId3107" ref="L2380"/>
    <hyperlink r:id="rId3108" ref="F2381"/>
    <hyperlink r:id="rId3109" ref="F2382"/>
    <hyperlink r:id="rId3110" ref="L2382"/>
    <hyperlink r:id="rId3111" ref="F2386"/>
    <hyperlink r:id="rId3112" ref="L2386"/>
    <hyperlink r:id="rId3113" ref="L2387"/>
    <hyperlink r:id="rId3114" ref="L2388"/>
    <hyperlink r:id="rId3115" ref="F2390"/>
    <hyperlink r:id="rId3116" ref="F2391"/>
    <hyperlink r:id="rId3117" ref="L2391"/>
    <hyperlink r:id="rId3118" ref="F2392"/>
    <hyperlink r:id="rId3119" ref="F2394"/>
    <hyperlink r:id="rId3120" ref="L2394"/>
    <hyperlink r:id="rId3121" ref="F2395"/>
    <hyperlink r:id="rId3122" ref="L2395"/>
    <hyperlink r:id="rId3123" ref="F2396"/>
    <hyperlink r:id="rId3124" ref="L2396"/>
    <hyperlink r:id="rId3125" ref="F2397"/>
    <hyperlink r:id="rId3126" ref="L2397"/>
    <hyperlink r:id="rId3127" ref="F2398"/>
    <hyperlink r:id="rId3128" ref="L2398"/>
    <hyperlink r:id="rId3129" ref="F2399"/>
    <hyperlink r:id="rId3130" ref="L2399"/>
    <hyperlink r:id="rId3131" ref="F2400"/>
    <hyperlink r:id="rId3132" ref="L2400"/>
    <hyperlink r:id="rId3133" ref="F2401"/>
    <hyperlink r:id="rId3134" ref="L2401"/>
    <hyperlink r:id="rId3135" ref="F2402"/>
    <hyperlink r:id="rId3136" ref="L2402"/>
    <hyperlink r:id="rId3137" ref="F2404"/>
    <hyperlink r:id="rId3138" ref="L2405"/>
    <hyperlink r:id="rId3139" ref="F2406"/>
    <hyperlink r:id="rId3140" ref="F2407"/>
    <hyperlink r:id="rId3141" ref="F2409"/>
    <hyperlink r:id="rId3142" ref="L2409"/>
    <hyperlink r:id="rId3143" ref="F2410"/>
    <hyperlink r:id="rId3144" ref="L2410"/>
    <hyperlink r:id="rId3145" ref="L2411"/>
    <hyperlink r:id="rId3146" ref="F2413"/>
    <hyperlink r:id="rId3147" ref="L2413"/>
    <hyperlink r:id="rId3148" ref="F2414"/>
    <hyperlink r:id="rId3149" ref="L2414"/>
    <hyperlink r:id="rId3150" ref="L2415"/>
    <hyperlink r:id="rId3151" ref="F2416"/>
    <hyperlink r:id="rId3152" ref="L2416"/>
    <hyperlink r:id="rId3153" ref="F2418"/>
    <hyperlink r:id="rId3154" ref="L2418"/>
    <hyperlink r:id="rId3155" ref="F2419"/>
    <hyperlink r:id="rId3156" ref="L2419"/>
    <hyperlink r:id="rId3157" ref="F2420"/>
    <hyperlink r:id="rId3158" ref="L2420"/>
    <hyperlink r:id="rId3159" ref="F2421"/>
    <hyperlink r:id="rId3160" ref="F2422"/>
    <hyperlink r:id="rId3161" ref="F2424"/>
    <hyperlink r:id="rId3162" ref="F2425"/>
    <hyperlink r:id="rId3163" ref="F2426"/>
    <hyperlink r:id="rId3164" ref="L2426"/>
    <hyperlink r:id="rId3165" ref="F2428"/>
    <hyperlink r:id="rId3166" ref="F2429"/>
    <hyperlink r:id="rId3167" ref="F2432"/>
    <hyperlink r:id="rId3168" ref="F2434"/>
    <hyperlink r:id="rId3169" ref="F2437"/>
    <hyperlink r:id="rId3170" ref="F2438"/>
    <hyperlink r:id="rId3171" ref="F2439"/>
    <hyperlink r:id="rId3172" ref="L2439"/>
    <hyperlink r:id="rId3173" ref="F2442"/>
    <hyperlink r:id="rId3174" ref="F2444"/>
    <hyperlink r:id="rId3175" ref="L2444"/>
    <hyperlink r:id="rId3176" ref="L2445"/>
    <hyperlink r:id="rId3177" ref="F2446"/>
    <hyperlink r:id="rId3178" ref="L2446"/>
    <hyperlink r:id="rId3179" ref="F2447"/>
    <hyperlink r:id="rId3180" ref="L2447"/>
    <hyperlink r:id="rId3181" ref="F2448"/>
    <hyperlink r:id="rId3182" ref="L2448"/>
    <hyperlink r:id="rId3183" ref="F2449"/>
    <hyperlink r:id="rId3184" ref="L2449"/>
    <hyperlink r:id="rId3185" ref="F2450"/>
    <hyperlink r:id="rId3186" ref="L2450"/>
    <hyperlink r:id="rId3187" ref="L2451"/>
    <hyperlink r:id="rId3188" ref="F2453"/>
    <hyperlink r:id="rId3189" ref="L2453"/>
    <hyperlink r:id="rId3190" ref="F2454"/>
    <hyperlink r:id="rId3191" ref="L2454"/>
    <hyperlink r:id="rId3192" ref="L2455"/>
    <hyperlink r:id="rId3193" ref="F2456"/>
    <hyperlink r:id="rId3194" ref="L2456"/>
    <hyperlink r:id="rId3195" ref="F2457"/>
    <hyperlink r:id="rId3196" ref="L2457"/>
    <hyperlink r:id="rId3197" ref="F2458"/>
    <hyperlink r:id="rId3198" ref="F2459"/>
    <hyperlink r:id="rId3199" ref="L2459"/>
    <hyperlink r:id="rId3200" ref="F2460"/>
    <hyperlink r:id="rId3201" ref="L2460"/>
    <hyperlink r:id="rId3202" ref="F2461"/>
    <hyperlink r:id="rId3203" ref="L2461"/>
    <hyperlink r:id="rId3204" ref="F2462"/>
    <hyperlink r:id="rId3205" ref="L2462"/>
    <hyperlink r:id="rId3206" ref="F2463"/>
    <hyperlink r:id="rId3207" ref="F2465"/>
    <hyperlink r:id="rId3208" ref="E2469"/>
    <hyperlink r:id="rId3209" ref="F2469"/>
    <hyperlink r:id="rId3210" ref="L2469"/>
    <hyperlink r:id="rId3211" ref="F2470"/>
    <hyperlink r:id="rId3212" ref="L2470"/>
    <hyperlink r:id="rId3213" ref="F2471"/>
    <hyperlink r:id="rId3214" ref="L2472"/>
    <hyperlink r:id="rId3215" ref="F2473"/>
    <hyperlink r:id="rId3216" ref="E2474"/>
    <hyperlink r:id="rId3217" ref="F2474"/>
    <hyperlink r:id="rId3218" ref="L2474"/>
    <hyperlink r:id="rId3219" ref="L2475"/>
    <hyperlink r:id="rId3220" ref="F2476"/>
    <hyperlink r:id="rId3221" ref="L2476"/>
    <hyperlink r:id="rId3222" ref="F2477"/>
    <hyperlink r:id="rId3223" ref="L2477"/>
    <hyperlink r:id="rId3224" ref="F2479"/>
    <hyperlink r:id="rId3225" ref="L2479"/>
    <hyperlink r:id="rId3226" ref="F2480"/>
    <hyperlink r:id="rId3227" ref="F2481"/>
    <hyperlink r:id="rId3228" ref="L2481"/>
    <hyperlink r:id="rId3229" ref="F2482"/>
    <hyperlink r:id="rId3230" ref="L2482"/>
    <hyperlink r:id="rId3231" ref="F2483"/>
    <hyperlink r:id="rId3232" ref="L2483"/>
    <hyperlink r:id="rId3233" ref="L2484"/>
    <hyperlink r:id="rId3234" ref="F2487"/>
    <hyperlink r:id="rId3235" ref="F2490"/>
    <hyperlink r:id="rId3236" ref="L2490"/>
    <hyperlink r:id="rId3237" ref="F2492"/>
    <hyperlink r:id="rId3238" ref="L2492"/>
    <hyperlink r:id="rId3239" ref="F2493"/>
    <hyperlink r:id="rId3240" ref="L2493"/>
    <hyperlink r:id="rId3241" ref="F2494"/>
    <hyperlink r:id="rId3242" ref="L2494"/>
    <hyperlink r:id="rId3243" ref="F2497"/>
    <hyperlink r:id="rId3244" ref="L2497"/>
    <hyperlink r:id="rId3245" ref="F2499"/>
    <hyperlink r:id="rId3246" ref="L2499"/>
    <hyperlink r:id="rId3247" ref="F2500"/>
    <hyperlink r:id="rId3248" ref="F2501"/>
    <hyperlink r:id="rId3249" ref="L2501"/>
    <hyperlink r:id="rId3250" ref="F2502"/>
    <hyperlink r:id="rId3251" ref="F2503"/>
    <hyperlink r:id="rId3252" ref="L2503"/>
    <hyperlink r:id="rId3253" ref="F2504"/>
    <hyperlink r:id="rId3254" ref="L2504"/>
    <hyperlink r:id="rId3255" ref="F2505"/>
    <hyperlink r:id="rId3256" ref="L2505"/>
    <hyperlink r:id="rId3257" ref="F2506"/>
    <hyperlink r:id="rId3258" ref="L2506"/>
    <hyperlink r:id="rId3259" ref="F2507"/>
    <hyperlink r:id="rId3260" ref="F2508"/>
    <hyperlink r:id="rId3261" ref="L2508"/>
    <hyperlink r:id="rId3262" ref="F2509"/>
    <hyperlink r:id="rId3263" ref="L2509"/>
    <hyperlink r:id="rId3264" ref="F2510"/>
    <hyperlink r:id="rId3265" ref="L2510"/>
    <hyperlink r:id="rId3266" ref="F2511"/>
    <hyperlink r:id="rId3267" ref="L2511"/>
    <hyperlink r:id="rId3268" ref="F2512"/>
    <hyperlink r:id="rId3269" ref="F2513"/>
    <hyperlink r:id="rId3270" ref="F2514"/>
    <hyperlink r:id="rId3271" ref="L2514"/>
    <hyperlink r:id="rId3272" ref="L2517"/>
    <hyperlink r:id="rId3273" ref="F2518"/>
    <hyperlink r:id="rId3274" ref="L2518"/>
    <hyperlink r:id="rId3275" ref="F2522"/>
    <hyperlink r:id="rId3276" ref="L2522"/>
    <hyperlink r:id="rId3277" ref="F2523"/>
    <hyperlink r:id="rId3278" ref="L2523"/>
    <hyperlink r:id="rId3279" ref="L2524"/>
    <hyperlink r:id="rId3280" ref="F2525"/>
    <hyperlink r:id="rId3281" ref="L2525"/>
    <hyperlink r:id="rId3282" ref="F2526"/>
    <hyperlink r:id="rId3283" ref="F2527"/>
    <hyperlink r:id="rId3284" ref="L2527"/>
    <hyperlink r:id="rId3285" ref="F2529"/>
    <hyperlink r:id="rId3286" ref="F2530"/>
    <hyperlink r:id="rId3287" ref="L2530"/>
    <hyperlink r:id="rId3288" ref="F2533"/>
    <hyperlink r:id="rId3289" ref="L2533"/>
    <hyperlink r:id="rId3290" ref="F2534"/>
    <hyperlink r:id="rId3291" ref="F2535"/>
    <hyperlink r:id="rId3292" ref="L2535"/>
    <hyperlink r:id="rId3293" ref="F2536"/>
    <hyperlink r:id="rId3294" ref="L2536"/>
    <hyperlink r:id="rId3295" ref="F2537"/>
    <hyperlink r:id="rId3296" ref="L2537"/>
    <hyperlink r:id="rId3297" ref="F2538"/>
    <hyperlink r:id="rId3298" ref="L2539"/>
    <hyperlink r:id="rId3299" ref="F2540"/>
    <hyperlink r:id="rId3300" ref="L2540"/>
    <hyperlink r:id="rId3301" ref="E2541"/>
    <hyperlink r:id="rId3302" ref="F2541"/>
    <hyperlink r:id="rId3303" ref="L2541"/>
    <hyperlink r:id="rId3304" ref="F2543"/>
    <hyperlink r:id="rId3305" ref="F2545"/>
    <hyperlink r:id="rId3306" ref="L2545"/>
    <hyperlink r:id="rId3307" ref="F2547"/>
    <hyperlink r:id="rId3308" ref="L2547"/>
    <hyperlink r:id="rId3309" ref="F2548"/>
    <hyperlink r:id="rId3310" ref="F2549"/>
    <hyperlink r:id="rId3311" ref="F2550"/>
    <hyperlink r:id="rId3312" ref="L2550"/>
    <hyperlink r:id="rId3313" ref="F2551"/>
    <hyperlink r:id="rId3314" ref="L2551"/>
    <hyperlink r:id="rId3315" ref="F2552"/>
    <hyperlink r:id="rId3316" ref="L2552"/>
    <hyperlink r:id="rId3317" ref="F2553"/>
    <hyperlink r:id="rId3318" ref="L2553"/>
    <hyperlink r:id="rId3319" ref="F2554"/>
    <hyperlink r:id="rId3320" ref="L2554"/>
    <hyperlink r:id="rId3321" ref="F2555"/>
    <hyperlink r:id="rId3322" ref="L2555"/>
    <hyperlink r:id="rId3323" ref="F2556"/>
    <hyperlink r:id="rId3324" ref="L2556"/>
    <hyperlink r:id="rId3325" ref="F2557"/>
    <hyperlink r:id="rId3326" ref="L2557"/>
    <hyperlink r:id="rId3327" ref="F2559"/>
    <hyperlink r:id="rId3328" ref="L2559"/>
    <hyperlink r:id="rId3329" ref="F2560"/>
    <hyperlink r:id="rId3330" ref="L2560"/>
    <hyperlink r:id="rId3331" ref="L2561"/>
    <hyperlink r:id="rId3332" ref="L2563"/>
    <hyperlink r:id="rId3333" ref="F2566"/>
    <hyperlink r:id="rId3334" ref="L2566"/>
    <hyperlink r:id="rId3335" ref="F2568"/>
    <hyperlink r:id="rId3336" ref="L2568"/>
    <hyperlink r:id="rId3337" ref="F2570"/>
    <hyperlink r:id="rId3338" ref="L2570"/>
    <hyperlink r:id="rId3339" ref="F2571"/>
    <hyperlink r:id="rId3340" ref="L2571"/>
    <hyperlink r:id="rId3341" ref="F2573"/>
    <hyperlink r:id="rId3342" ref="F2574"/>
    <hyperlink r:id="rId3343" ref="L2574"/>
    <hyperlink r:id="rId3344" ref="L2575"/>
    <hyperlink r:id="rId3345" ref="F2578"/>
    <hyperlink r:id="rId3346" ref="L2578"/>
    <hyperlink r:id="rId3347" ref="F2579"/>
    <hyperlink r:id="rId3348" ref="F2583"/>
    <hyperlink r:id="rId3349" ref="L2583"/>
    <hyperlink r:id="rId3350" ref="L2584"/>
    <hyperlink r:id="rId3351" ref="F2585"/>
    <hyperlink r:id="rId3352" ref="L2585"/>
    <hyperlink r:id="rId3353" ref="F2586"/>
    <hyperlink r:id="rId3354" ref="L2586"/>
    <hyperlink r:id="rId3355" ref="F2587"/>
    <hyperlink r:id="rId3356" ref="L2587"/>
    <hyperlink r:id="rId3357" ref="F2588"/>
    <hyperlink r:id="rId3358" ref="F2589"/>
    <hyperlink r:id="rId3359" ref="L2589"/>
    <hyperlink r:id="rId3360" ref="F2590"/>
    <hyperlink r:id="rId3361" ref="L2590"/>
    <hyperlink r:id="rId3362" ref="F2591"/>
    <hyperlink r:id="rId3363" ref="F2592"/>
    <hyperlink r:id="rId3364" ref="L2592"/>
    <hyperlink r:id="rId3365" ref="F2593"/>
    <hyperlink r:id="rId3366" ref="L2593"/>
    <hyperlink r:id="rId3367" ref="F2594"/>
    <hyperlink r:id="rId3368" ref="L2594"/>
    <hyperlink r:id="rId3369" ref="F2595"/>
    <hyperlink r:id="rId3370" ref="L2595"/>
    <hyperlink r:id="rId3371" ref="F2596"/>
    <hyperlink r:id="rId3372" ref="L2596"/>
    <hyperlink r:id="rId3373" ref="F2597"/>
    <hyperlink r:id="rId3374" ref="L2597"/>
    <hyperlink r:id="rId3375" ref="F2598"/>
    <hyperlink r:id="rId3376" ref="F2599"/>
    <hyperlink r:id="rId3377" ref="F2600"/>
    <hyperlink r:id="rId3378" ref="L2600"/>
    <hyperlink r:id="rId3379" ref="L2601"/>
    <hyperlink r:id="rId3380" ref="F2602"/>
    <hyperlink r:id="rId3381" ref="L2602"/>
    <hyperlink r:id="rId3382" ref="F2603"/>
    <hyperlink r:id="rId3383" ref="L2603"/>
    <hyperlink r:id="rId3384" ref="F2604"/>
    <hyperlink r:id="rId3385" ref="L2604"/>
    <hyperlink r:id="rId3386" ref="F2605"/>
    <hyperlink r:id="rId3387" ref="L2605"/>
    <hyperlink r:id="rId3388" ref="F2606"/>
    <hyperlink r:id="rId3389" ref="L2606"/>
    <hyperlink r:id="rId3390" ref="F2607"/>
    <hyperlink r:id="rId3391" ref="L2607"/>
    <hyperlink r:id="rId3392" ref="F2608"/>
    <hyperlink r:id="rId3393" ref="L2608"/>
    <hyperlink r:id="rId3394" ref="F2609"/>
    <hyperlink r:id="rId3395" ref="F2610"/>
    <hyperlink r:id="rId3396" ref="L2610"/>
    <hyperlink r:id="rId3397" ref="F2611"/>
    <hyperlink r:id="rId3398" ref="L2611"/>
    <hyperlink r:id="rId3399" ref="F2612"/>
    <hyperlink r:id="rId3400" ref="L2612"/>
    <hyperlink r:id="rId3401" ref="L2613"/>
    <hyperlink r:id="rId3402" ref="F2614"/>
    <hyperlink r:id="rId3403" ref="F2615"/>
    <hyperlink r:id="rId3404" ref="L2615"/>
    <hyperlink r:id="rId3405" ref="F2616"/>
    <hyperlink r:id="rId3406" ref="L2616"/>
    <hyperlink r:id="rId3407" ref="F2617"/>
    <hyperlink r:id="rId3408" ref="L2617"/>
    <hyperlink r:id="rId3409" ref="F2618"/>
    <hyperlink r:id="rId3410" ref="L2618"/>
    <hyperlink r:id="rId3411" ref="F2619"/>
    <hyperlink r:id="rId3412" ref="L2619"/>
    <hyperlink r:id="rId3413" ref="F2620"/>
    <hyperlink r:id="rId3414" ref="L2620"/>
    <hyperlink r:id="rId3415" ref="F2621"/>
    <hyperlink r:id="rId3416" ref="L2621"/>
    <hyperlink r:id="rId3417" ref="F2622"/>
    <hyperlink r:id="rId3418" ref="L2622"/>
    <hyperlink r:id="rId3419" ref="F2624"/>
    <hyperlink r:id="rId3420" ref="L2624"/>
    <hyperlink r:id="rId3421" ref="F2626"/>
    <hyperlink r:id="rId3422" ref="L2626"/>
    <hyperlink r:id="rId3423" ref="F2627"/>
    <hyperlink r:id="rId3424" ref="L2627"/>
    <hyperlink r:id="rId3425" ref="F2628"/>
    <hyperlink r:id="rId3426" ref="L2628"/>
    <hyperlink r:id="rId3427" ref="F2629"/>
    <hyperlink r:id="rId3428" ref="L2629"/>
    <hyperlink r:id="rId3429" ref="F2630"/>
    <hyperlink r:id="rId3430" ref="L2630"/>
    <hyperlink r:id="rId3431" ref="F2631"/>
    <hyperlink r:id="rId3432" ref="L2631"/>
    <hyperlink r:id="rId3433" ref="F2632"/>
    <hyperlink r:id="rId3434" ref="L2632"/>
    <hyperlink r:id="rId3435" ref="L2633"/>
    <hyperlink r:id="rId3436" ref="F2634"/>
    <hyperlink r:id="rId3437" ref="L2634"/>
    <hyperlink r:id="rId3438" ref="F2635"/>
    <hyperlink r:id="rId3439" ref="L2635"/>
    <hyperlink r:id="rId3440" ref="F2636"/>
    <hyperlink r:id="rId3441" ref="L2636"/>
    <hyperlink r:id="rId3442" ref="F2638"/>
    <hyperlink r:id="rId3443" ref="L2638"/>
    <hyperlink r:id="rId3444" ref="F2639"/>
    <hyperlink r:id="rId3445" ref="L2639"/>
    <hyperlink r:id="rId3446" ref="F2640"/>
    <hyperlink r:id="rId3447" ref="L2640"/>
    <hyperlink r:id="rId3448" ref="F2641"/>
    <hyperlink r:id="rId3449" ref="L2641"/>
    <hyperlink r:id="rId3450" ref="F2642"/>
    <hyperlink r:id="rId3451" ref="L2642"/>
    <hyperlink r:id="rId3452" ref="F2643"/>
    <hyperlink r:id="rId3453" ref="L2643"/>
    <hyperlink r:id="rId3454" ref="F2644"/>
    <hyperlink r:id="rId3455" ref="L2644"/>
    <hyperlink r:id="rId3456" ref="F2645"/>
    <hyperlink r:id="rId3457" ref="L2645"/>
    <hyperlink r:id="rId3458" ref="F2646"/>
    <hyperlink r:id="rId3459" ref="L2646"/>
    <hyperlink r:id="rId3460" ref="F2647"/>
    <hyperlink r:id="rId3461" ref="L2648"/>
    <hyperlink r:id="rId3462" ref="F2649"/>
    <hyperlink r:id="rId3463" ref="L2649"/>
    <hyperlink r:id="rId3464" ref="L2650"/>
    <hyperlink r:id="rId3465" ref="F2651"/>
    <hyperlink r:id="rId3466" ref="L2651"/>
    <hyperlink r:id="rId3467" ref="F2652"/>
    <hyperlink r:id="rId3468" ref="L2652"/>
    <hyperlink r:id="rId3469" ref="F2654"/>
    <hyperlink r:id="rId3470" ref="L2654"/>
    <hyperlink r:id="rId3471" ref="F2655"/>
    <hyperlink r:id="rId3472" ref="L2655"/>
    <hyperlink r:id="rId3473" ref="L2656"/>
    <hyperlink r:id="rId3474" ref="F2658"/>
    <hyperlink r:id="rId3475" ref="F2659"/>
    <hyperlink r:id="rId3476" ref="L2659"/>
    <hyperlink r:id="rId3477" ref="F2662"/>
    <hyperlink r:id="rId3478" ref="F2663"/>
    <hyperlink r:id="rId3479" ref="L2663"/>
    <hyperlink r:id="rId3480" ref="F2664"/>
    <hyperlink r:id="rId3481" ref="L2664"/>
    <hyperlink r:id="rId3482" ref="F2665"/>
    <hyperlink r:id="rId3483" ref="L2665"/>
    <hyperlink r:id="rId3484" ref="F2666"/>
    <hyperlink r:id="rId3485" ref="F2667"/>
    <hyperlink r:id="rId3486" ref="L2667"/>
    <hyperlink r:id="rId3487" ref="F2668"/>
    <hyperlink r:id="rId3488" ref="L2668"/>
    <hyperlink r:id="rId3489" ref="F2669"/>
    <hyperlink r:id="rId3490" ref="L2669"/>
    <hyperlink r:id="rId3491" ref="F2670"/>
    <hyperlink r:id="rId3492" ref="L2670"/>
    <hyperlink r:id="rId3493" ref="F2671"/>
    <hyperlink r:id="rId3494" ref="L2671"/>
    <hyperlink r:id="rId3495" ref="F2673"/>
    <hyperlink r:id="rId3496" ref="L2673"/>
    <hyperlink r:id="rId3497" ref="F2674"/>
    <hyperlink r:id="rId3498" ref="L2674"/>
    <hyperlink r:id="rId3499" ref="F2676"/>
    <hyperlink r:id="rId3500" ref="L2677"/>
    <hyperlink r:id="rId3501" ref="F2679"/>
    <hyperlink r:id="rId3502" ref="L2679"/>
    <hyperlink r:id="rId3503" ref="F2680"/>
    <hyperlink r:id="rId3504" ref="L2680"/>
    <hyperlink r:id="rId3505" ref="F2681"/>
    <hyperlink r:id="rId3506" ref="L2681"/>
    <hyperlink r:id="rId3507" ref="F2682"/>
    <hyperlink r:id="rId3508" ref="L2682"/>
    <hyperlink r:id="rId3509" ref="F2683"/>
    <hyperlink r:id="rId3510" ref="L2683"/>
    <hyperlink r:id="rId3511" ref="F2684"/>
    <hyperlink r:id="rId3512" ref="L2684"/>
    <hyperlink r:id="rId3513" ref="F2685"/>
    <hyperlink r:id="rId3514" ref="L2685"/>
    <hyperlink r:id="rId3515" ref="F2686"/>
    <hyperlink r:id="rId3516" ref="L2686"/>
    <hyperlink r:id="rId3517" ref="F2687"/>
    <hyperlink r:id="rId3518" ref="L2687"/>
    <hyperlink r:id="rId3519" ref="F2688"/>
    <hyperlink r:id="rId3520" ref="L2688"/>
    <hyperlink r:id="rId3521" ref="F2689"/>
    <hyperlink r:id="rId3522" ref="L2689"/>
    <hyperlink r:id="rId3523" ref="F2690"/>
    <hyperlink r:id="rId3524" ref="L2690"/>
    <hyperlink r:id="rId3525" ref="F2691"/>
    <hyperlink r:id="rId3526" ref="L2691"/>
    <hyperlink r:id="rId3527" ref="F2692"/>
    <hyperlink r:id="rId3528" ref="L2692"/>
    <hyperlink r:id="rId3529" ref="F2693"/>
    <hyperlink r:id="rId3530" ref="L2693"/>
    <hyperlink r:id="rId3531" ref="F2694"/>
    <hyperlink r:id="rId3532" ref="L2694"/>
    <hyperlink r:id="rId3533" ref="F2695"/>
    <hyperlink r:id="rId3534" ref="L2695"/>
    <hyperlink r:id="rId3535" ref="F2696"/>
    <hyperlink r:id="rId3536" ref="L2696"/>
    <hyperlink r:id="rId3537" ref="F2697"/>
    <hyperlink r:id="rId3538" ref="L2697"/>
    <hyperlink r:id="rId3539" ref="F2698"/>
    <hyperlink r:id="rId3540" ref="L2698"/>
    <hyperlink r:id="rId3541" ref="L2699"/>
    <hyperlink r:id="rId3542" ref="E2700"/>
    <hyperlink r:id="rId3543" ref="F2700"/>
    <hyperlink r:id="rId3544" ref="L2700"/>
    <hyperlink r:id="rId3545" ref="F2701"/>
    <hyperlink r:id="rId3546" ref="L2701"/>
    <hyperlink r:id="rId3547" ref="F2702"/>
    <hyperlink r:id="rId3548" ref="L2702"/>
    <hyperlink r:id="rId3549" ref="F2703"/>
    <hyperlink r:id="rId3550" ref="L2703"/>
    <hyperlink r:id="rId3551" ref="F2704"/>
    <hyperlink r:id="rId3552" ref="L2704"/>
    <hyperlink r:id="rId3553" ref="F2705"/>
    <hyperlink r:id="rId3554" ref="L2705"/>
    <hyperlink r:id="rId3555" ref="F2706"/>
    <hyperlink r:id="rId3556" ref="L2706"/>
    <hyperlink r:id="rId3557" ref="F2707"/>
    <hyperlink r:id="rId3558" ref="F2708"/>
    <hyperlink r:id="rId3559" ref="F2709"/>
    <hyperlink r:id="rId3560" ref="F2710"/>
    <hyperlink r:id="rId3561" ref="L2710"/>
    <hyperlink r:id="rId3562" ref="F2711"/>
    <hyperlink r:id="rId3563" ref="L2711"/>
    <hyperlink r:id="rId3564" ref="F2712"/>
    <hyperlink r:id="rId3565" ref="F2713"/>
    <hyperlink r:id="rId3566" ref="L2713"/>
    <hyperlink r:id="rId3567" ref="F2714"/>
    <hyperlink r:id="rId3568" ref="L2714"/>
    <hyperlink r:id="rId3569" ref="F2715"/>
    <hyperlink r:id="rId3570" ref="L2715"/>
    <hyperlink r:id="rId3571" ref="L2716"/>
    <hyperlink r:id="rId3572" ref="F2717"/>
    <hyperlink r:id="rId3573" ref="L2717"/>
    <hyperlink r:id="rId3574" ref="F2718"/>
    <hyperlink r:id="rId3575" ref="L2718"/>
    <hyperlink r:id="rId3576" ref="F2719"/>
    <hyperlink r:id="rId3577" ref="L2719"/>
    <hyperlink r:id="rId3578" ref="F2720"/>
    <hyperlink r:id="rId3579" ref="L2720"/>
    <hyperlink r:id="rId3580" ref="E2721"/>
    <hyperlink r:id="rId3581" ref="F2721"/>
    <hyperlink r:id="rId3582" ref="L2721"/>
    <hyperlink r:id="rId3583" ref="F2722"/>
    <hyperlink r:id="rId3584" ref="L2722"/>
    <hyperlink r:id="rId3585" ref="F2723"/>
    <hyperlink r:id="rId3586" ref="L2723"/>
    <hyperlink r:id="rId3587" ref="F2724"/>
    <hyperlink r:id="rId3588" ref="L2724"/>
    <hyperlink r:id="rId3589" ref="F2725"/>
    <hyperlink r:id="rId3590" ref="L2725"/>
    <hyperlink r:id="rId3591" ref="F2726"/>
    <hyperlink r:id="rId3592" ref="L2726"/>
    <hyperlink r:id="rId3593" ref="F2727"/>
    <hyperlink r:id="rId3594" ref="L2727"/>
    <hyperlink r:id="rId3595" ref="F2728"/>
    <hyperlink r:id="rId3596" ref="L2728"/>
    <hyperlink r:id="rId3597" ref="F2729"/>
    <hyperlink r:id="rId3598" ref="L2729"/>
    <hyperlink r:id="rId3599" ref="F2731"/>
    <hyperlink r:id="rId3600" ref="F2732"/>
    <hyperlink r:id="rId3601" ref="L2732"/>
    <hyperlink r:id="rId3602" ref="F2734"/>
    <hyperlink r:id="rId3603" ref="L2734"/>
    <hyperlink r:id="rId3604" ref="F2735"/>
    <hyperlink r:id="rId3605" ref="L2735"/>
    <hyperlink r:id="rId3606" ref="F2736"/>
    <hyperlink r:id="rId3607" ref="F2737"/>
    <hyperlink r:id="rId3608" ref="F2738"/>
    <hyperlink r:id="rId3609" ref="L2738"/>
    <hyperlink r:id="rId3610" ref="F2739"/>
    <hyperlink r:id="rId3611" ref="F2740"/>
    <hyperlink r:id="rId3612" ref="L2740"/>
    <hyperlink r:id="rId3613" ref="F2741"/>
    <hyperlink r:id="rId3614" ref="F2742"/>
    <hyperlink r:id="rId3615" ref="F2743"/>
    <hyperlink r:id="rId3616" ref="L2743"/>
    <hyperlink r:id="rId3617" ref="L2744"/>
    <hyperlink r:id="rId3618" ref="F2745"/>
    <hyperlink r:id="rId3619" ref="L2745"/>
    <hyperlink r:id="rId3620" ref="F2746"/>
    <hyperlink r:id="rId3621" ref="L2746"/>
    <hyperlink r:id="rId3622" ref="F2747"/>
    <hyperlink r:id="rId3623" ref="L2747"/>
    <hyperlink r:id="rId3624" ref="F2748"/>
    <hyperlink r:id="rId3625" ref="L2748"/>
    <hyperlink r:id="rId3626" ref="F2749"/>
    <hyperlink r:id="rId3627" ref="L2749"/>
    <hyperlink r:id="rId3628" ref="F2750"/>
    <hyperlink r:id="rId3629" ref="L2750"/>
    <hyperlink r:id="rId3630" ref="F2751"/>
    <hyperlink r:id="rId3631" ref="L2751"/>
    <hyperlink r:id="rId3632" ref="F2752"/>
    <hyperlink r:id="rId3633" ref="L2752"/>
    <hyperlink r:id="rId3634" ref="F2753"/>
    <hyperlink r:id="rId3635" ref="L2753"/>
    <hyperlink r:id="rId3636" ref="F2754"/>
    <hyperlink r:id="rId3637" ref="L2754"/>
    <hyperlink r:id="rId3638" ref="L2755"/>
    <hyperlink r:id="rId3639" ref="F2756"/>
    <hyperlink r:id="rId3640" ref="F2757"/>
    <hyperlink r:id="rId3641" ref="L2757"/>
    <hyperlink r:id="rId3642" ref="F2758"/>
    <hyperlink r:id="rId3643" ref="L2758"/>
    <hyperlink r:id="rId3644" ref="F2759"/>
    <hyperlink r:id="rId3645" ref="L2759"/>
    <hyperlink r:id="rId3646" ref="F2760"/>
    <hyperlink r:id="rId3647" ref="F2763"/>
    <hyperlink r:id="rId3648" ref="F2764"/>
    <hyperlink r:id="rId3649" ref="L2765"/>
    <hyperlink r:id="rId3650" ref="F2766"/>
    <hyperlink r:id="rId3651" ref="F2767"/>
    <hyperlink r:id="rId3652" ref="L2767"/>
    <hyperlink r:id="rId3653" ref="F2768"/>
    <hyperlink r:id="rId3654" ref="F2769"/>
    <hyperlink r:id="rId3655" ref="F2770"/>
    <hyperlink r:id="rId3656" ref="L2770"/>
    <hyperlink r:id="rId3657" ref="F2771"/>
    <hyperlink r:id="rId3658" ref="L2771"/>
    <hyperlink r:id="rId3659" ref="L2772"/>
    <hyperlink r:id="rId3660" ref="F2773"/>
    <hyperlink r:id="rId3661" ref="L2773"/>
    <hyperlink r:id="rId3662" ref="F2774"/>
    <hyperlink r:id="rId3663" ref="L2774"/>
    <hyperlink r:id="rId3664" ref="F2775"/>
    <hyperlink r:id="rId3665" ref="F2776"/>
    <hyperlink r:id="rId3666" ref="F2777"/>
    <hyperlink r:id="rId3667" ref="L2777"/>
    <hyperlink r:id="rId3668" ref="F2778"/>
    <hyperlink r:id="rId3669" ref="L2778"/>
    <hyperlink r:id="rId3670" ref="L2779"/>
    <hyperlink r:id="rId3671" ref="F2781"/>
    <hyperlink r:id="rId3672" ref="L2781"/>
    <hyperlink r:id="rId3673" ref="F2782"/>
    <hyperlink r:id="rId3674" ref="L2782"/>
    <hyperlink r:id="rId3675" ref="F2783"/>
    <hyperlink r:id="rId3676" ref="L2783"/>
    <hyperlink r:id="rId3677" ref="F2786"/>
    <hyperlink r:id="rId3678" ref="F2789"/>
    <hyperlink r:id="rId3679" ref="L2789"/>
    <hyperlink r:id="rId3680" ref="L2790"/>
    <hyperlink r:id="rId3681" ref="F2791"/>
    <hyperlink r:id="rId3682" ref="F2792"/>
    <hyperlink r:id="rId3683" ref="F2793"/>
    <hyperlink r:id="rId3684" ref="F2794"/>
    <hyperlink r:id="rId3685" ref="L2794"/>
    <hyperlink r:id="rId3686" ref="F2795"/>
    <hyperlink r:id="rId3687" ref="L2795"/>
    <hyperlink r:id="rId3688" ref="F2796"/>
    <hyperlink r:id="rId3689" ref="L2796"/>
    <hyperlink r:id="rId3690" ref="F2797"/>
    <hyperlink r:id="rId3691" ref="L2797"/>
    <hyperlink r:id="rId3692" ref="F2798"/>
    <hyperlink r:id="rId3693" ref="F2799"/>
    <hyperlink r:id="rId3694" ref="L2799"/>
    <hyperlink r:id="rId3695" ref="F2801"/>
    <hyperlink r:id="rId3696" ref="L2801"/>
    <hyperlink r:id="rId3697" ref="F2802"/>
    <hyperlink r:id="rId3698" ref="L2802"/>
    <hyperlink r:id="rId3699" ref="F2803"/>
    <hyperlink r:id="rId3700" ref="L2803"/>
    <hyperlink r:id="rId3701" ref="L2804"/>
    <hyperlink r:id="rId3702" ref="F2805"/>
    <hyperlink r:id="rId3703" ref="L2805"/>
    <hyperlink r:id="rId3704" ref="F2806"/>
    <hyperlink r:id="rId3705" ref="L2806"/>
    <hyperlink r:id="rId3706" ref="F2807"/>
    <hyperlink r:id="rId3707" ref="L2807"/>
    <hyperlink r:id="rId3708" ref="F2808"/>
    <hyperlink r:id="rId3709" ref="L2808"/>
    <hyperlink r:id="rId3710" ref="F2809"/>
    <hyperlink r:id="rId3711" ref="L2809"/>
    <hyperlink r:id="rId3712" ref="F2810"/>
    <hyperlink r:id="rId3713" ref="L2810"/>
    <hyperlink r:id="rId3714" ref="F2812"/>
    <hyperlink r:id="rId3715" ref="L2812"/>
    <hyperlink r:id="rId3716" ref="F2813"/>
    <hyperlink r:id="rId3717" ref="L2813"/>
    <hyperlink r:id="rId3718" ref="F2815"/>
    <hyperlink r:id="rId3719" ref="L2815"/>
    <hyperlink r:id="rId3720" ref="F2816"/>
    <hyperlink r:id="rId3721" ref="L2816"/>
    <hyperlink r:id="rId3722" ref="F2817"/>
    <hyperlink r:id="rId3723" ref="L2817"/>
    <hyperlink r:id="rId3724" ref="F2818"/>
    <hyperlink r:id="rId3725" ref="F2819"/>
    <hyperlink r:id="rId3726" ref="L2819"/>
    <hyperlink r:id="rId3727" ref="F2820"/>
    <hyperlink r:id="rId3728" ref="L2820"/>
    <hyperlink r:id="rId3729" ref="F2821"/>
    <hyperlink r:id="rId3730" ref="L2821"/>
    <hyperlink r:id="rId3731" ref="F2823"/>
    <hyperlink r:id="rId3732" ref="F2824"/>
    <hyperlink r:id="rId3733" ref="F2827"/>
    <hyperlink r:id="rId3734" ref="L2827"/>
    <hyperlink r:id="rId3735" ref="F2832"/>
    <hyperlink r:id="rId3736" ref="L2832"/>
    <hyperlink r:id="rId3737" ref="F2833"/>
    <hyperlink r:id="rId3738" ref="F2834"/>
    <hyperlink r:id="rId3739" ref="L2834"/>
    <hyperlink r:id="rId3740" ref="F2835"/>
    <hyperlink r:id="rId3741" ref="L2835"/>
    <hyperlink r:id="rId3742" ref="F2836"/>
    <hyperlink r:id="rId3743" ref="L2836"/>
    <hyperlink r:id="rId3744" ref="L2838"/>
    <hyperlink r:id="rId3745" ref="F2839"/>
    <hyperlink r:id="rId3746" ref="L2840"/>
    <hyperlink r:id="rId3747" ref="F2841"/>
    <hyperlink r:id="rId3748" ref="F2842"/>
    <hyperlink r:id="rId3749" ref="L2842"/>
    <hyperlink r:id="rId3750" ref="F2843"/>
    <hyperlink r:id="rId3751" ref="L2843"/>
    <hyperlink r:id="rId3752" ref="F2844"/>
    <hyperlink r:id="rId3753" ref="L2844"/>
    <hyperlink r:id="rId3754" ref="F2845"/>
    <hyperlink r:id="rId3755" ref="L2845"/>
    <hyperlink r:id="rId3756" ref="F2846"/>
    <hyperlink r:id="rId3757" ref="L2846"/>
    <hyperlink r:id="rId3758" ref="F2848"/>
    <hyperlink r:id="rId3759" ref="F2849"/>
    <hyperlink r:id="rId3760" ref="L2849"/>
    <hyperlink r:id="rId3761" ref="F2850"/>
    <hyperlink r:id="rId3762" ref="L2850"/>
    <hyperlink r:id="rId3763" ref="L2851"/>
    <hyperlink r:id="rId3764" ref="L2852"/>
    <hyperlink r:id="rId3765" ref="F2853"/>
    <hyperlink r:id="rId3766" ref="L2853"/>
    <hyperlink r:id="rId3767" ref="L2855"/>
    <hyperlink r:id="rId3768" ref="F2856"/>
    <hyperlink r:id="rId3769" ref="L2856"/>
    <hyperlink r:id="rId3770" ref="F2857"/>
    <hyperlink r:id="rId3771" ref="L2857"/>
    <hyperlink r:id="rId3772" ref="F2858"/>
    <hyperlink r:id="rId3773" ref="L2858"/>
    <hyperlink r:id="rId3774" ref="F2859"/>
    <hyperlink r:id="rId3775" ref="L2859"/>
    <hyperlink r:id="rId3776" ref="F2860"/>
    <hyperlink r:id="rId3777" ref="L2860"/>
    <hyperlink r:id="rId3778" ref="F2862"/>
    <hyperlink r:id="rId3779" ref="F2863"/>
    <hyperlink r:id="rId3780" ref="F2866"/>
    <hyperlink r:id="rId3781" ref="L2867"/>
    <hyperlink r:id="rId3782" ref="F2868"/>
    <hyperlink r:id="rId3783" ref="L2868"/>
    <hyperlink r:id="rId3784" ref="F2869"/>
    <hyperlink r:id="rId3785" ref="L2869"/>
    <hyperlink r:id="rId3786" ref="F2870"/>
    <hyperlink r:id="rId3787" ref="L2870"/>
    <hyperlink r:id="rId3788" ref="F2871"/>
    <hyperlink r:id="rId3789" ref="L2871"/>
    <hyperlink r:id="rId3790" ref="F2872"/>
    <hyperlink r:id="rId3791" ref="L2872"/>
    <hyperlink r:id="rId3792" ref="F2873"/>
    <hyperlink r:id="rId3793" ref="L2873"/>
    <hyperlink r:id="rId3794" ref="F2874"/>
    <hyperlink r:id="rId3795" ref="L2874"/>
    <hyperlink r:id="rId3796" ref="F2879"/>
    <hyperlink r:id="rId3797" ref="L2879"/>
    <hyperlink r:id="rId3798" ref="F2880"/>
    <hyperlink r:id="rId3799" ref="L2880"/>
    <hyperlink r:id="rId3800" ref="F2882"/>
    <hyperlink r:id="rId3801" ref="L2882"/>
    <hyperlink r:id="rId3802" ref="F2883"/>
    <hyperlink r:id="rId3803" ref="L2883"/>
    <hyperlink r:id="rId3804" ref="F2885"/>
    <hyperlink r:id="rId3805" ref="L2885"/>
    <hyperlink r:id="rId3806" ref="F2886"/>
    <hyperlink r:id="rId3807" ref="L2886"/>
    <hyperlink r:id="rId3808" ref="F2887"/>
    <hyperlink r:id="rId3809" ref="L2887"/>
    <hyperlink r:id="rId3810" ref="F2888"/>
    <hyperlink r:id="rId3811" ref="L2888"/>
    <hyperlink r:id="rId3812" ref="L2889"/>
    <hyperlink r:id="rId3813" ref="F2890"/>
    <hyperlink r:id="rId3814" ref="L2890"/>
    <hyperlink r:id="rId3815" ref="F2891"/>
    <hyperlink r:id="rId3816" ref="L2891"/>
    <hyperlink r:id="rId3817" ref="F2892"/>
    <hyperlink r:id="rId3818" ref="L2892"/>
    <hyperlink r:id="rId3819" ref="F2893"/>
    <hyperlink r:id="rId3820" ref="L2893"/>
    <hyperlink r:id="rId3821" ref="F2894"/>
    <hyperlink r:id="rId3822" ref="L2894"/>
    <hyperlink r:id="rId3823" ref="F2895"/>
    <hyperlink r:id="rId3824" ref="L2895"/>
    <hyperlink r:id="rId3825" ref="F2896"/>
    <hyperlink r:id="rId3826" ref="L2896"/>
    <hyperlink r:id="rId3827" ref="F2897"/>
    <hyperlink r:id="rId3828" ref="L2897"/>
    <hyperlink r:id="rId3829" ref="L2898"/>
    <hyperlink r:id="rId3830" ref="F2899"/>
    <hyperlink r:id="rId3831" ref="L2899"/>
    <hyperlink r:id="rId3832" ref="F2900"/>
    <hyperlink r:id="rId3833" ref="L2900"/>
    <hyperlink r:id="rId3834" ref="F2901"/>
    <hyperlink r:id="rId3835" ref="L2901"/>
    <hyperlink r:id="rId3836" ref="F2902"/>
    <hyperlink r:id="rId3837" ref="L2902"/>
    <hyperlink r:id="rId3838" ref="F2904"/>
    <hyperlink r:id="rId3839" ref="L2904"/>
    <hyperlink r:id="rId3840" ref="F2907"/>
    <hyperlink r:id="rId3841" ref="L2907"/>
    <hyperlink r:id="rId3842" ref="F2908"/>
    <hyperlink r:id="rId3843" ref="L2908"/>
    <hyperlink r:id="rId3844" ref="L2910"/>
    <hyperlink r:id="rId3845" ref="F2911"/>
    <hyperlink r:id="rId3846" ref="L2911"/>
    <hyperlink r:id="rId3847" ref="F2912"/>
    <hyperlink r:id="rId3848" ref="F2913"/>
    <hyperlink r:id="rId3849" ref="F2915"/>
    <hyperlink r:id="rId3850" ref="L2915"/>
    <hyperlink r:id="rId3851" ref="F2916"/>
    <hyperlink r:id="rId3852" ref="L2916"/>
    <hyperlink r:id="rId3853" ref="F2917"/>
    <hyperlink r:id="rId3854" ref="L2917"/>
    <hyperlink r:id="rId3855" ref="F2918"/>
    <hyperlink r:id="rId3856" ref="L2918"/>
    <hyperlink r:id="rId3857" ref="L2919"/>
    <hyperlink r:id="rId3858" ref="F2921"/>
    <hyperlink r:id="rId3859" ref="L2921"/>
    <hyperlink r:id="rId3860" ref="F2922"/>
    <hyperlink r:id="rId3861" ref="L2922"/>
    <hyperlink r:id="rId3862" ref="F2923"/>
    <hyperlink r:id="rId3863" ref="L2923"/>
    <hyperlink r:id="rId3864" ref="F2924"/>
    <hyperlink r:id="rId3865" ref="L2924"/>
    <hyperlink r:id="rId3866" ref="F2925"/>
    <hyperlink r:id="rId3867" ref="F2926"/>
    <hyperlink r:id="rId3868" ref="L2926"/>
    <hyperlink r:id="rId3869" ref="F2928"/>
    <hyperlink r:id="rId3870" ref="F2930"/>
    <hyperlink r:id="rId3871" ref="L2930"/>
    <hyperlink r:id="rId3872" ref="F2931"/>
    <hyperlink r:id="rId3873" ref="L2931"/>
    <hyperlink r:id="rId3874" ref="F2932"/>
    <hyperlink r:id="rId3875" ref="L2932"/>
    <hyperlink r:id="rId3876" ref="F2933"/>
    <hyperlink r:id="rId3877" ref="L2933"/>
    <hyperlink r:id="rId3878" ref="F2934"/>
    <hyperlink r:id="rId3879" ref="F2935"/>
    <hyperlink r:id="rId3880" ref="L2935"/>
    <hyperlink r:id="rId3881" ref="F2936"/>
    <hyperlink r:id="rId3882" ref="L2936"/>
    <hyperlink r:id="rId3883" ref="F2937"/>
    <hyperlink r:id="rId3884" ref="L2937"/>
    <hyperlink r:id="rId3885" ref="F2938"/>
    <hyperlink r:id="rId3886" ref="L2938"/>
    <hyperlink r:id="rId3887" ref="F2939"/>
    <hyperlink r:id="rId3888" ref="L2939"/>
    <hyperlink r:id="rId3889" ref="F2940"/>
    <hyperlink r:id="rId3890" ref="L2940"/>
    <hyperlink r:id="rId3891" ref="F2942"/>
    <hyperlink r:id="rId3892" ref="F2943"/>
    <hyperlink r:id="rId3893" ref="L2943"/>
    <hyperlink r:id="rId3894" ref="F2944"/>
    <hyperlink r:id="rId3895" ref="L2944"/>
    <hyperlink r:id="rId3896" ref="F2945"/>
    <hyperlink r:id="rId3897" ref="L2945"/>
    <hyperlink r:id="rId3898" ref="F2946"/>
    <hyperlink r:id="rId3899" ref="F2947"/>
    <hyperlink r:id="rId3900" ref="L2947"/>
    <hyperlink r:id="rId3901" ref="F2949"/>
    <hyperlink r:id="rId3902" ref="L2949"/>
    <hyperlink r:id="rId3903" ref="F2950"/>
    <hyperlink r:id="rId3904" ref="L2950"/>
    <hyperlink r:id="rId3905" ref="F2951"/>
    <hyperlink r:id="rId3906" ref="L2951"/>
    <hyperlink r:id="rId3907" ref="F2952"/>
    <hyperlink r:id="rId3908" ref="L2952"/>
    <hyperlink r:id="rId3909" ref="F2953"/>
    <hyperlink r:id="rId3910" ref="L2953"/>
    <hyperlink r:id="rId3911" ref="F2956"/>
    <hyperlink r:id="rId3912" ref="L2956"/>
    <hyperlink r:id="rId3913" ref="E2957"/>
    <hyperlink r:id="rId3914" ref="F2957"/>
    <hyperlink r:id="rId3915" ref="L2957"/>
    <hyperlink r:id="rId3916" ref="F2958"/>
    <hyperlink r:id="rId3917" ref="L2958"/>
    <hyperlink r:id="rId3918" ref="F2959"/>
    <hyperlink r:id="rId3919" ref="L2960"/>
    <hyperlink r:id="rId3920" ref="F2961"/>
    <hyperlink r:id="rId3921" ref="L2961"/>
    <hyperlink r:id="rId3922" ref="F2963"/>
    <hyperlink r:id="rId3923" ref="F2964"/>
    <hyperlink r:id="rId3924" ref="L2964"/>
    <hyperlink r:id="rId3925" ref="F2965"/>
    <hyperlink r:id="rId3926" ref="F2966"/>
    <hyperlink r:id="rId3927" ref="L2966"/>
    <hyperlink r:id="rId3928" ref="F2967"/>
    <hyperlink r:id="rId3929" ref="F2968"/>
    <hyperlink r:id="rId3930" ref="L2968"/>
    <hyperlink r:id="rId3931" ref="F2969"/>
    <hyperlink r:id="rId3932" ref="L2969"/>
    <hyperlink r:id="rId3933" ref="F2971"/>
    <hyperlink r:id="rId3934" ref="L2971"/>
    <hyperlink r:id="rId3935" ref="F2973"/>
    <hyperlink r:id="rId3936" ref="L2973"/>
    <hyperlink r:id="rId3937" ref="F2974"/>
    <hyperlink r:id="rId3938" ref="L2974"/>
    <hyperlink r:id="rId3939" ref="F2975"/>
    <hyperlink r:id="rId3940" ref="F2978"/>
    <hyperlink r:id="rId3941" ref="F2979"/>
    <hyperlink r:id="rId3942" ref="E2980"/>
    <hyperlink r:id="rId3943" ref="F2980"/>
    <hyperlink r:id="rId3944" ref="L2980"/>
    <hyperlink r:id="rId3945" ref="F2981"/>
    <hyperlink r:id="rId3946" ref="L2981"/>
    <hyperlink r:id="rId3947" ref="L2982"/>
    <hyperlink r:id="rId3948" ref="F2983"/>
    <hyperlink r:id="rId3949" ref="F2984"/>
    <hyperlink r:id="rId3950" ref="F2985"/>
    <hyperlink r:id="rId3951" ref="L2985"/>
    <hyperlink r:id="rId3952" ref="F2986"/>
    <hyperlink r:id="rId3953" ref="L2986"/>
    <hyperlink r:id="rId3954" ref="F2987"/>
    <hyperlink r:id="rId3955" ref="L2987"/>
    <hyperlink r:id="rId3956" ref="F2988"/>
    <hyperlink r:id="rId3957" ref="L2988"/>
    <hyperlink r:id="rId3958" ref="F2990"/>
    <hyperlink r:id="rId3959" ref="L2990"/>
    <hyperlink r:id="rId3960" ref="F2991"/>
    <hyperlink r:id="rId3961" ref="F2992"/>
    <hyperlink r:id="rId3962" ref="L2993"/>
    <hyperlink r:id="rId3963" ref="F2994"/>
    <hyperlink r:id="rId3964" ref="L2994"/>
    <hyperlink r:id="rId3965" ref="F2995"/>
    <hyperlink r:id="rId3966" ref="L2995"/>
    <hyperlink r:id="rId3967" ref="F2996"/>
    <hyperlink r:id="rId3968" ref="L2996"/>
    <hyperlink r:id="rId3969" ref="F2997"/>
    <hyperlink r:id="rId3970" ref="L2997"/>
    <hyperlink r:id="rId3971" ref="F2998"/>
    <hyperlink r:id="rId3972" ref="L2998"/>
    <hyperlink r:id="rId3973" ref="F2999"/>
    <hyperlink r:id="rId3974" ref="L2999"/>
    <hyperlink r:id="rId3975" ref="F3000"/>
    <hyperlink r:id="rId3976" ref="L3000"/>
    <hyperlink r:id="rId3977" ref="F3001"/>
    <hyperlink r:id="rId3978" ref="L3001"/>
    <hyperlink r:id="rId3979" ref="F3002"/>
    <hyperlink r:id="rId3980" ref="F3003"/>
    <hyperlink r:id="rId3981" ref="L3003"/>
    <hyperlink r:id="rId3982" ref="F3004"/>
    <hyperlink r:id="rId3983" ref="L3004"/>
    <hyperlink r:id="rId3984" ref="F3005"/>
    <hyperlink r:id="rId3985" ref="L3005"/>
    <hyperlink r:id="rId3986" ref="F3006"/>
    <hyperlink r:id="rId3987" ref="L3006"/>
    <hyperlink r:id="rId3988" ref="F3007"/>
    <hyperlink r:id="rId3989" ref="L3007"/>
    <hyperlink r:id="rId3990" ref="F3009"/>
    <hyperlink r:id="rId3991" ref="L3009"/>
    <hyperlink r:id="rId3992" ref="F3010"/>
    <hyperlink r:id="rId3993" ref="F3012"/>
    <hyperlink r:id="rId3994" ref="F3013"/>
    <hyperlink r:id="rId3995" ref="L3013"/>
    <hyperlink r:id="rId3996" ref="E3014"/>
    <hyperlink r:id="rId3997" ref="F3014"/>
    <hyperlink r:id="rId3998" ref="L3014"/>
    <hyperlink r:id="rId3999" ref="F3015"/>
    <hyperlink r:id="rId4000" ref="L3015"/>
    <hyperlink r:id="rId4001" ref="F3016"/>
    <hyperlink r:id="rId4002" ref="F3017"/>
    <hyperlink r:id="rId4003" ref="L3017"/>
    <hyperlink r:id="rId4004" ref="F3018"/>
    <hyperlink r:id="rId4005" ref="L3018"/>
    <hyperlink r:id="rId4006" ref="F3020"/>
    <hyperlink r:id="rId4007" ref="L3020"/>
    <hyperlink r:id="rId4008" ref="F3021"/>
    <hyperlink r:id="rId4009" ref="L3021"/>
    <hyperlink r:id="rId4010" ref="F3023"/>
    <hyperlink r:id="rId4011" ref="L3023"/>
    <hyperlink r:id="rId4012" ref="F3025"/>
    <hyperlink r:id="rId4013" ref="L3025"/>
    <hyperlink r:id="rId4014" ref="F3026"/>
    <hyperlink r:id="rId4015" ref="L3026"/>
    <hyperlink r:id="rId4016" ref="F3027"/>
    <hyperlink r:id="rId4017" ref="L3027"/>
    <hyperlink r:id="rId4018" ref="F3028"/>
    <hyperlink r:id="rId4019" ref="L3029"/>
    <hyperlink r:id="rId4020" ref="F3030"/>
    <hyperlink r:id="rId4021" ref="L3030"/>
    <hyperlink r:id="rId4022" ref="F3031"/>
    <hyperlink r:id="rId4023" ref="L3031"/>
    <hyperlink r:id="rId4024" ref="F3034"/>
    <hyperlink r:id="rId4025" ref="L3034"/>
    <hyperlink r:id="rId4026" ref="F3035"/>
    <hyperlink r:id="rId4027" ref="F3037"/>
    <hyperlink r:id="rId4028" ref="F3038"/>
    <hyperlink r:id="rId4029" ref="F3039"/>
    <hyperlink r:id="rId4030" ref="F3040"/>
    <hyperlink r:id="rId4031" ref="F3041"/>
    <hyperlink r:id="rId4032" ref="F3042"/>
    <hyperlink r:id="rId4033" ref="F3043"/>
    <hyperlink r:id="rId4034" ref="L3043"/>
    <hyperlink r:id="rId4035" ref="F3044"/>
    <hyperlink r:id="rId4036" ref="F3048"/>
    <hyperlink r:id="rId4037" ref="L3048"/>
    <hyperlink r:id="rId4038" ref="F3050"/>
    <hyperlink r:id="rId4039" ref="L3050"/>
    <hyperlink r:id="rId4040" ref="F3051"/>
    <hyperlink r:id="rId4041" ref="L3051"/>
    <hyperlink r:id="rId4042" ref="F3052"/>
    <hyperlink r:id="rId4043" ref="L3052"/>
    <hyperlink r:id="rId4044" ref="F3053"/>
    <hyperlink r:id="rId4045" ref="L3053"/>
    <hyperlink r:id="rId4046" ref="F3054"/>
    <hyperlink r:id="rId4047" ref="L3054"/>
    <hyperlink r:id="rId4048" ref="F3055"/>
    <hyperlink r:id="rId4049" ref="L3055"/>
    <hyperlink r:id="rId4050" ref="F3056"/>
    <hyperlink r:id="rId4051" ref="L3056"/>
    <hyperlink r:id="rId4052" ref="F3057"/>
    <hyperlink r:id="rId4053" ref="L3057"/>
    <hyperlink r:id="rId4054" ref="F3058"/>
    <hyperlink r:id="rId4055" ref="L3058"/>
    <hyperlink r:id="rId4056" ref="F3059"/>
    <hyperlink r:id="rId4057" ref="L3059"/>
    <hyperlink r:id="rId4058" ref="F3060"/>
    <hyperlink r:id="rId4059" ref="L3060"/>
    <hyperlink r:id="rId4060" ref="F3061"/>
    <hyperlink r:id="rId4061" ref="L3061"/>
    <hyperlink r:id="rId4062" ref="F3062"/>
    <hyperlink r:id="rId4063" ref="L3062"/>
    <hyperlink r:id="rId4064" ref="F3063"/>
    <hyperlink r:id="rId4065" ref="L3063"/>
    <hyperlink r:id="rId4066" ref="F3064"/>
    <hyperlink r:id="rId4067" ref="L3064"/>
    <hyperlink r:id="rId4068" ref="F3065"/>
    <hyperlink r:id="rId4069" ref="L3065"/>
    <hyperlink r:id="rId4070" ref="F3068"/>
    <hyperlink r:id="rId4071" ref="L3068"/>
    <hyperlink r:id="rId4072" ref="F3069"/>
    <hyperlink r:id="rId4073" ref="L3069"/>
    <hyperlink r:id="rId4074" ref="F3070"/>
    <hyperlink r:id="rId4075" ref="L3070"/>
    <hyperlink r:id="rId4076" ref="F3071"/>
    <hyperlink r:id="rId4077" ref="L3071"/>
    <hyperlink r:id="rId4078" ref="F3072"/>
    <hyperlink r:id="rId4079" ref="F3073"/>
    <hyperlink r:id="rId4080" ref="F3074"/>
    <hyperlink r:id="rId4081" ref="L3074"/>
    <hyperlink r:id="rId4082" ref="L3075"/>
    <hyperlink r:id="rId4083" ref="F3076"/>
    <hyperlink r:id="rId4084" ref="L3076"/>
    <hyperlink r:id="rId4085" ref="F3077"/>
    <hyperlink r:id="rId4086" ref="L3077"/>
    <hyperlink r:id="rId4087" ref="F3078"/>
    <hyperlink r:id="rId4088" ref="L3078"/>
    <hyperlink r:id="rId4089" ref="F3080"/>
    <hyperlink r:id="rId4090" ref="L3080"/>
    <hyperlink r:id="rId4091" ref="F3081"/>
    <hyperlink r:id="rId4092" ref="L3081"/>
    <hyperlink r:id="rId4093" ref="F3082"/>
    <hyperlink r:id="rId4094" ref="L3082"/>
    <hyperlink r:id="rId4095" ref="F3083"/>
    <hyperlink r:id="rId4096" ref="L3083"/>
    <hyperlink r:id="rId4097" ref="F3085"/>
    <hyperlink r:id="rId4098" ref="L3085"/>
    <hyperlink r:id="rId4099" ref="F3087"/>
    <hyperlink r:id="rId4100" ref="L3087"/>
    <hyperlink r:id="rId4101" ref="F3088"/>
    <hyperlink r:id="rId4102" ref="F3089"/>
    <hyperlink r:id="rId4103" ref="L3089"/>
    <hyperlink r:id="rId4104" ref="F3091"/>
    <hyperlink r:id="rId4105" ref="F3094"/>
    <hyperlink r:id="rId4106" ref="L3094"/>
    <hyperlink r:id="rId4107" ref="F3095"/>
    <hyperlink r:id="rId4108" ref="L3095"/>
    <hyperlink r:id="rId4109" ref="F3096"/>
    <hyperlink r:id="rId4110" ref="L3096"/>
    <hyperlink r:id="rId4111" ref="F3098"/>
    <hyperlink r:id="rId4112" ref="L3098"/>
    <hyperlink r:id="rId4113" ref="F3099"/>
    <hyperlink r:id="rId4114" ref="L3099"/>
    <hyperlink r:id="rId4115" ref="F3101"/>
    <hyperlink r:id="rId4116" ref="L3101"/>
    <hyperlink r:id="rId4117" ref="F3102"/>
    <hyperlink r:id="rId4118" ref="L3102"/>
    <hyperlink r:id="rId4119" ref="F3103"/>
    <hyperlink r:id="rId4120" ref="L3103"/>
    <hyperlink r:id="rId4121" ref="F3104"/>
    <hyperlink r:id="rId4122" ref="F3105"/>
    <hyperlink r:id="rId4123" ref="L3105"/>
    <hyperlink r:id="rId4124" ref="L3106"/>
    <hyperlink r:id="rId4125" ref="F3107"/>
    <hyperlink r:id="rId4126" ref="L3107"/>
    <hyperlink r:id="rId4127" ref="F3109"/>
    <hyperlink r:id="rId4128" ref="L3109"/>
    <hyperlink r:id="rId4129" ref="F3110"/>
    <hyperlink r:id="rId4130" ref="L3110"/>
    <hyperlink r:id="rId4131" ref="F3111"/>
    <hyperlink r:id="rId4132" ref="L3111"/>
    <hyperlink r:id="rId4133" ref="F3112"/>
    <hyperlink r:id="rId4134" ref="L3112"/>
    <hyperlink r:id="rId4135" ref="F3113"/>
    <hyperlink r:id="rId4136" ref="L3113"/>
    <hyperlink r:id="rId4137" ref="E3115"/>
    <hyperlink r:id="rId4138" ref="F3115"/>
    <hyperlink r:id="rId4139" ref="L3115"/>
    <hyperlink r:id="rId4140" ref="F3116"/>
    <hyperlink r:id="rId4141" ref="L3116"/>
    <hyperlink r:id="rId4142" ref="F3117"/>
    <hyperlink r:id="rId4143" ref="L3117"/>
    <hyperlink r:id="rId4144" ref="F3118"/>
    <hyperlink r:id="rId4145" ref="L3118"/>
    <hyperlink r:id="rId4146" ref="F3119"/>
    <hyperlink r:id="rId4147" ref="L3119"/>
    <hyperlink r:id="rId4148" ref="F3120"/>
    <hyperlink r:id="rId4149" ref="L3120"/>
    <hyperlink r:id="rId4150" ref="F3121"/>
    <hyperlink r:id="rId4151" ref="F3122"/>
    <hyperlink r:id="rId4152" ref="F3123"/>
    <hyperlink r:id="rId4153" ref="L3123"/>
    <hyperlink r:id="rId4154" ref="F3126"/>
    <hyperlink r:id="rId4155" ref="L3126"/>
    <hyperlink r:id="rId4156" ref="F3127"/>
    <hyperlink r:id="rId4157" ref="L3127"/>
    <hyperlink r:id="rId4158" ref="F3128"/>
    <hyperlink r:id="rId4159" ref="L3128"/>
    <hyperlink r:id="rId4160" ref="F3129"/>
    <hyperlink r:id="rId4161" ref="L3129"/>
    <hyperlink r:id="rId4162" ref="F3130"/>
    <hyperlink r:id="rId4163" ref="L3130"/>
    <hyperlink r:id="rId4164" ref="F3131"/>
    <hyperlink r:id="rId4165" ref="L3131"/>
    <hyperlink r:id="rId4166" ref="F3132"/>
    <hyperlink r:id="rId4167" ref="L3132"/>
    <hyperlink r:id="rId4168" ref="F3133"/>
    <hyperlink r:id="rId4169" ref="L3133"/>
    <hyperlink r:id="rId4170" ref="F3135"/>
    <hyperlink r:id="rId4171" ref="F3136"/>
    <hyperlink r:id="rId4172" ref="F3137"/>
    <hyperlink r:id="rId4173" ref="L3137"/>
    <hyperlink r:id="rId4174" ref="F3138"/>
    <hyperlink r:id="rId4175" ref="L3138"/>
    <hyperlink r:id="rId4176" ref="F3139"/>
    <hyperlink r:id="rId4177" ref="L3139"/>
    <hyperlink r:id="rId4178" ref="F3140"/>
    <hyperlink r:id="rId4179" ref="L3140"/>
    <hyperlink r:id="rId4180" ref="F3141"/>
    <hyperlink r:id="rId4181" ref="L3141"/>
    <hyperlink r:id="rId4182" ref="F3142"/>
    <hyperlink r:id="rId4183" ref="L3142"/>
    <hyperlink r:id="rId4184" ref="F3143"/>
    <hyperlink r:id="rId4185" ref="L3143"/>
    <hyperlink r:id="rId4186" ref="F3144"/>
    <hyperlink r:id="rId4187" ref="L3144"/>
    <hyperlink r:id="rId4188" ref="F3145"/>
    <hyperlink r:id="rId4189" ref="F3146"/>
    <hyperlink r:id="rId4190" ref="L3146"/>
    <hyperlink r:id="rId4191" ref="F3147"/>
    <hyperlink r:id="rId4192" ref="E3148"/>
    <hyperlink r:id="rId4193" ref="F3148"/>
    <hyperlink r:id="rId4194" ref="L3148"/>
    <hyperlink r:id="rId4195" ref="F3149"/>
    <hyperlink r:id="rId4196" ref="L3149"/>
    <hyperlink r:id="rId4197" ref="F3150"/>
    <hyperlink r:id="rId4198" ref="L3150"/>
    <hyperlink r:id="rId4199" ref="L3151"/>
    <hyperlink r:id="rId4200" ref="F3152"/>
    <hyperlink r:id="rId4201" ref="L3152"/>
    <hyperlink r:id="rId4202" ref="F3153"/>
    <hyperlink r:id="rId4203" ref="L3153"/>
    <hyperlink r:id="rId4204" ref="F3154"/>
    <hyperlink r:id="rId4205" ref="L3154"/>
    <hyperlink r:id="rId4206" ref="F3155"/>
    <hyperlink r:id="rId4207" ref="L3155"/>
    <hyperlink r:id="rId4208" ref="F3156"/>
    <hyperlink r:id="rId4209" ref="L3156"/>
    <hyperlink r:id="rId4210" ref="F3157"/>
    <hyperlink r:id="rId4211" ref="F3158"/>
    <hyperlink r:id="rId4212" ref="L3158"/>
    <hyperlink r:id="rId4213" ref="F3159"/>
    <hyperlink r:id="rId4214" ref="F3160"/>
    <hyperlink r:id="rId4215" ref="L3160"/>
    <hyperlink r:id="rId4216" ref="F3161"/>
    <hyperlink r:id="rId4217" ref="L3161"/>
    <hyperlink r:id="rId4218" ref="F3162"/>
    <hyperlink r:id="rId4219" ref="L3162"/>
    <hyperlink r:id="rId4220" ref="F3163"/>
    <hyperlink r:id="rId4221" ref="L3163"/>
    <hyperlink r:id="rId4222" ref="F3164"/>
    <hyperlink r:id="rId4223" ref="L3164"/>
    <hyperlink r:id="rId4224" ref="F3165"/>
    <hyperlink r:id="rId4225" ref="L3165"/>
    <hyperlink r:id="rId4226" ref="F3166"/>
    <hyperlink r:id="rId4227" ref="L3166"/>
    <hyperlink r:id="rId4228" ref="F3168"/>
    <hyperlink r:id="rId4229" ref="L3168"/>
    <hyperlink r:id="rId4230" ref="F3169"/>
    <hyperlink r:id="rId4231" ref="L3169"/>
    <hyperlink r:id="rId4232" ref="F3170"/>
    <hyperlink r:id="rId4233" ref="L3170"/>
    <hyperlink r:id="rId4234" ref="F3171"/>
    <hyperlink r:id="rId4235" ref="L3172"/>
    <hyperlink r:id="rId4236" ref="F3173"/>
    <hyperlink r:id="rId4237" ref="L3173"/>
    <hyperlink r:id="rId4238" ref="E3174"/>
    <hyperlink r:id="rId4239" ref="F3174"/>
    <hyperlink r:id="rId4240" ref="L3174"/>
    <hyperlink r:id="rId4241" ref="F3175"/>
    <hyperlink r:id="rId4242" ref="L3175"/>
    <hyperlink r:id="rId4243" ref="L3177"/>
    <hyperlink r:id="rId4244" ref="F3178"/>
    <hyperlink r:id="rId4245" ref="F3179"/>
    <hyperlink r:id="rId4246" ref="L3179"/>
    <hyperlink r:id="rId4247" ref="F3180"/>
    <hyperlink r:id="rId4248" ref="L3180"/>
    <hyperlink r:id="rId4249" ref="F3181"/>
    <hyperlink r:id="rId4250" ref="F3182"/>
    <hyperlink r:id="rId4251" ref="L3182"/>
    <hyperlink r:id="rId4252" ref="L3183"/>
    <hyperlink r:id="rId4253" ref="F3184"/>
    <hyperlink r:id="rId4254" ref="L3184"/>
    <hyperlink r:id="rId4255" ref="F3186"/>
    <hyperlink r:id="rId4256" ref="L3186"/>
    <hyperlink r:id="rId4257" ref="F3187"/>
    <hyperlink r:id="rId4258" ref="L3187"/>
    <hyperlink r:id="rId4259" ref="F3188"/>
    <hyperlink r:id="rId4260" ref="L3188"/>
    <hyperlink r:id="rId4261" ref="F3189"/>
    <hyperlink r:id="rId4262" ref="F3190"/>
    <hyperlink r:id="rId4263" ref="L3190"/>
    <hyperlink r:id="rId4264" ref="F3192"/>
    <hyperlink r:id="rId4265" ref="L3192"/>
    <hyperlink r:id="rId4266" ref="F3193"/>
    <hyperlink r:id="rId4267" ref="L3193"/>
    <hyperlink r:id="rId4268" ref="F3194"/>
    <hyperlink r:id="rId4269" ref="F3195"/>
    <hyperlink r:id="rId4270" ref="L3195"/>
    <hyperlink r:id="rId4271" ref="F3197"/>
    <hyperlink r:id="rId4272" ref="F3198"/>
    <hyperlink r:id="rId4273" ref="F3199"/>
    <hyperlink r:id="rId4274" ref="F3200"/>
    <hyperlink r:id="rId4275" ref="L3202"/>
    <hyperlink r:id="rId4276" ref="F3203"/>
    <hyperlink r:id="rId4277" ref="F3204"/>
    <hyperlink r:id="rId4278" ref="L3204"/>
    <hyperlink r:id="rId4279" ref="F3205"/>
    <hyperlink r:id="rId4280" ref="F3206"/>
    <hyperlink r:id="rId4281" ref="L3206"/>
    <hyperlink r:id="rId4282" ref="F3208"/>
    <hyperlink r:id="rId4283" ref="L3208"/>
    <hyperlink r:id="rId4284" ref="F3209"/>
    <hyperlink r:id="rId4285" ref="L3209"/>
    <hyperlink r:id="rId4286" ref="F3210"/>
    <hyperlink r:id="rId4287" ref="F3211"/>
    <hyperlink r:id="rId4288" ref="L3211"/>
    <hyperlink r:id="rId4289" ref="F3212"/>
    <hyperlink r:id="rId4290" ref="L3212"/>
    <hyperlink r:id="rId4291" ref="F3213"/>
    <hyperlink r:id="rId4292" ref="L3213"/>
    <hyperlink r:id="rId4293" ref="F3214"/>
    <hyperlink r:id="rId4294" ref="F3215"/>
    <hyperlink r:id="rId4295" ref="F3216"/>
    <hyperlink r:id="rId4296" ref="F3217"/>
    <hyperlink r:id="rId4297" ref="L3217"/>
    <hyperlink r:id="rId4298" ref="F3218"/>
    <hyperlink r:id="rId4299" ref="L3218"/>
    <hyperlink r:id="rId4300" ref="F3219"/>
    <hyperlink r:id="rId4301" ref="F3221"/>
    <hyperlink r:id="rId4302" ref="L3221"/>
    <hyperlink r:id="rId4303" ref="F3222"/>
    <hyperlink r:id="rId4304" ref="F3223"/>
    <hyperlink r:id="rId4305" ref="F3224"/>
    <hyperlink r:id="rId4306" ref="L3224"/>
    <hyperlink r:id="rId4307" ref="F3225"/>
    <hyperlink r:id="rId4308" ref="L3225"/>
    <hyperlink r:id="rId4309" ref="F3226"/>
    <hyperlink r:id="rId4310" ref="L3226"/>
    <hyperlink r:id="rId4311" ref="F3227"/>
    <hyperlink r:id="rId4312" ref="L3227"/>
    <hyperlink r:id="rId4313" ref="F3228"/>
    <hyperlink r:id="rId4314" ref="L3228"/>
    <hyperlink r:id="rId4315" ref="F3229"/>
    <hyperlink r:id="rId4316" ref="L3229"/>
    <hyperlink r:id="rId4317" ref="F3231"/>
    <hyperlink r:id="rId4318" ref="L3231"/>
    <hyperlink r:id="rId4319" ref="F3232"/>
    <hyperlink r:id="rId4320" ref="F3234"/>
    <hyperlink r:id="rId4321" ref="F3235"/>
    <hyperlink r:id="rId4322" ref="L3235"/>
    <hyperlink r:id="rId4323" ref="F3236"/>
    <hyperlink r:id="rId4324" ref="F3237"/>
    <hyperlink r:id="rId4325" ref="L3237"/>
    <hyperlink r:id="rId4326" ref="F3238"/>
    <hyperlink r:id="rId4327" ref="L3238"/>
    <hyperlink r:id="rId4328" ref="F3240"/>
    <hyperlink r:id="rId4329" ref="F3241"/>
    <hyperlink r:id="rId4330" ref="L3241"/>
    <hyperlink r:id="rId4331" ref="F3242"/>
    <hyperlink r:id="rId4332" ref="F3243"/>
    <hyperlink r:id="rId4333" ref="F3245"/>
    <hyperlink r:id="rId4334" ref="L3245"/>
    <hyperlink r:id="rId4335" ref="F3246"/>
    <hyperlink r:id="rId4336" ref="F3252"/>
    <hyperlink r:id="rId4337" ref="L3252"/>
    <hyperlink r:id="rId4338" ref="F3253"/>
    <hyperlink r:id="rId4339" ref="L3253"/>
    <hyperlink r:id="rId4340" ref="L3254"/>
    <hyperlink r:id="rId4341" ref="F3257"/>
    <hyperlink r:id="rId4342" ref="L3257"/>
    <hyperlink r:id="rId4343" ref="F3258"/>
    <hyperlink r:id="rId4344" ref="L3259"/>
    <hyperlink r:id="rId4345" ref="F3261"/>
    <hyperlink r:id="rId4346" ref="L3261"/>
    <hyperlink r:id="rId4347" ref="L3262"/>
    <hyperlink r:id="rId4348" ref="F3263"/>
    <hyperlink r:id="rId4349" ref="L3263"/>
    <hyperlink r:id="rId4350" ref="F3264"/>
    <hyperlink r:id="rId4351" ref="L3264"/>
    <hyperlink r:id="rId4352" ref="F3265"/>
    <hyperlink r:id="rId4353" ref="F3266"/>
    <hyperlink r:id="rId4354" ref="L3266"/>
    <hyperlink r:id="rId4355" ref="F3267"/>
    <hyperlink r:id="rId4356" ref="L3267"/>
    <hyperlink r:id="rId4357" ref="F3270"/>
    <hyperlink r:id="rId4358" ref="L3270"/>
    <hyperlink r:id="rId4359" ref="F3271"/>
    <hyperlink r:id="rId4360" ref="L3271"/>
    <hyperlink r:id="rId4361" ref="F3272"/>
    <hyperlink r:id="rId4362" ref="F3273"/>
    <hyperlink r:id="rId4363" ref="L3273"/>
    <hyperlink r:id="rId4364" ref="F3274"/>
    <hyperlink r:id="rId4365" ref="L3274"/>
    <hyperlink r:id="rId4366" ref="F3275"/>
    <hyperlink r:id="rId4367" ref="L3275"/>
    <hyperlink r:id="rId4368" ref="F3276"/>
    <hyperlink r:id="rId4369" ref="L3276"/>
    <hyperlink r:id="rId4370" ref="F3277"/>
    <hyperlink r:id="rId4371" ref="L3277"/>
    <hyperlink r:id="rId4372" ref="F3279"/>
    <hyperlink r:id="rId4373" ref="L3279"/>
    <hyperlink r:id="rId4374" ref="F3280"/>
    <hyperlink r:id="rId4375" ref="F3281"/>
    <hyperlink r:id="rId4376" ref="L3281"/>
    <hyperlink r:id="rId4377" ref="F3282"/>
    <hyperlink r:id="rId4378" ref="L3282"/>
    <hyperlink r:id="rId4379" ref="F3283"/>
    <hyperlink r:id="rId4380" ref="L3283"/>
    <hyperlink r:id="rId4381" ref="F3285"/>
    <hyperlink r:id="rId4382" ref="L3285"/>
    <hyperlink r:id="rId4383" ref="F3287"/>
    <hyperlink r:id="rId4384" ref="L3287"/>
    <hyperlink r:id="rId4385" ref="F3288"/>
    <hyperlink r:id="rId4386" ref="F3289"/>
    <hyperlink r:id="rId4387" ref="F3290"/>
    <hyperlink r:id="rId4388" ref="L3292"/>
    <hyperlink r:id="rId4389" ref="F3294"/>
    <hyperlink r:id="rId4390" ref="F3297"/>
    <hyperlink r:id="rId4391" ref="L3297"/>
    <hyperlink r:id="rId4392" ref="F3298"/>
    <hyperlink r:id="rId4393" ref="F3300"/>
    <hyperlink r:id="rId4394" ref="L3300"/>
    <hyperlink r:id="rId4395" ref="F3301"/>
    <hyperlink r:id="rId4396" ref="L3301"/>
    <hyperlink r:id="rId4397" ref="F3302"/>
    <hyperlink r:id="rId4398" ref="L3302"/>
    <hyperlink r:id="rId4399" ref="F3303"/>
    <hyperlink r:id="rId4400" ref="L3303"/>
    <hyperlink r:id="rId4401" ref="F3305"/>
    <hyperlink r:id="rId4402" ref="L3305"/>
    <hyperlink r:id="rId4403" ref="F3306"/>
    <hyperlink r:id="rId4404" ref="L3306"/>
    <hyperlink r:id="rId4405" ref="E3307"/>
    <hyperlink r:id="rId4406" ref="F3307"/>
    <hyperlink r:id="rId4407" ref="L3307"/>
    <hyperlink r:id="rId4408" ref="F3309"/>
    <hyperlink r:id="rId4409" ref="L3309"/>
    <hyperlink r:id="rId4410" ref="F3310"/>
    <hyperlink r:id="rId4411" ref="L3310"/>
    <hyperlink r:id="rId4412" ref="F3311"/>
    <hyperlink r:id="rId4413" ref="F3312"/>
    <hyperlink r:id="rId4414" ref="L3312"/>
    <hyperlink r:id="rId4415" ref="F3313"/>
    <hyperlink r:id="rId4416" ref="L3313"/>
    <hyperlink r:id="rId4417" ref="F3314"/>
    <hyperlink r:id="rId4418" ref="F3315"/>
    <hyperlink r:id="rId4419" ref="F3316"/>
    <hyperlink r:id="rId4420" ref="L3316"/>
    <hyperlink r:id="rId4421" ref="F3317"/>
    <hyperlink r:id="rId4422" ref="F3318"/>
    <hyperlink r:id="rId4423" ref="L3318"/>
    <hyperlink r:id="rId4424" ref="F3319"/>
    <hyperlink r:id="rId4425" ref="L3319"/>
    <hyperlink r:id="rId4426" ref="F3320"/>
    <hyperlink r:id="rId4427" ref="L3320"/>
    <hyperlink r:id="rId4428" ref="F3322"/>
    <hyperlink r:id="rId4429" ref="L3322"/>
    <hyperlink r:id="rId4430" ref="F3324"/>
    <hyperlink r:id="rId4431" ref="F3325"/>
    <hyperlink r:id="rId4432" ref="F3328"/>
    <hyperlink r:id="rId4433" ref="L3328"/>
    <hyperlink r:id="rId4434" ref="F3329"/>
    <hyperlink r:id="rId4435" ref="F3330"/>
    <hyperlink r:id="rId4436" ref="L3330"/>
    <hyperlink r:id="rId4437" ref="F3331"/>
    <hyperlink r:id="rId4438" ref="L3331"/>
    <hyperlink r:id="rId4439" ref="F3332"/>
    <hyperlink r:id="rId4440" ref="L3332"/>
    <hyperlink r:id="rId4441" ref="F3334"/>
    <hyperlink r:id="rId4442" ref="L3334"/>
    <hyperlink r:id="rId4443" ref="F3336"/>
    <hyperlink r:id="rId4444" ref="F3337"/>
    <hyperlink r:id="rId4445" ref="L3338"/>
    <hyperlink r:id="rId4446" ref="F3339"/>
    <hyperlink r:id="rId4447" ref="L3339"/>
    <hyperlink r:id="rId4448" ref="F3340"/>
    <hyperlink r:id="rId4449" ref="L3340"/>
    <hyperlink r:id="rId4450" ref="F3342"/>
    <hyperlink r:id="rId4451" ref="F3343"/>
    <hyperlink r:id="rId4452" ref="L3343"/>
    <hyperlink r:id="rId4453" ref="F3344"/>
    <hyperlink r:id="rId4454" ref="L3344"/>
    <hyperlink r:id="rId4455" ref="F3345"/>
    <hyperlink r:id="rId4456" ref="L3345"/>
    <hyperlink r:id="rId4457" ref="F3346"/>
    <hyperlink r:id="rId4458" ref="L3346"/>
    <hyperlink r:id="rId4459" ref="F3348"/>
    <hyperlink r:id="rId4460" ref="F3349"/>
    <hyperlink r:id="rId4461" ref="F3352"/>
    <hyperlink r:id="rId4462" ref="L3352"/>
    <hyperlink r:id="rId4463" ref="F3353"/>
    <hyperlink r:id="rId4464" ref="L3353"/>
    <hyperlink r:id="rId4465" ref="F3354"/>
    <hyperlink r:id="rId4466" ref="L3354"/>
    <hyperlink r:id="rId4467" ref="F3355"/>
    <hyperlink r:id="rId4468" ref="L3355"/>
    <hyperlink r:id="rId4469" ref="L3356"/>
    <hyperlink r:id="rId4470" ref="F3358"/>
    <hyperlink r:id="rId4471" ref="L3358"/>
    <hyperlink r:id="rId4472" ref="F3359"/>
    <hyperlink r:id="rId4473" ref="L3359"/>
    <hyperlink r:id="rId4474" ref="F3360"/>
    <hyperlink r:id="rId4475" ref="F3361"/>
    <hyperlink r:id="rId4476" ref="L3361"/>
    <hyperlink r:id="rId4477" ref="F3364"/>
    <hyperlink r:id="rId4478" ref="L3364"/>
    <hyperlink r:id="rId4479" ref="F3365"/>
    <hyperlink r:id="rId4480" ref="F3366"/>
    <hyperlink r:id="rId4481" ref="L3368"/>
    <hyperlink r:id="rId4482" ref="F3369"/>
    <hyperlink r:id="rId4483" ref="L3369"/>
    <hyperlink r:id="rId4484" ref="F3370"/>
    <hyperlink r:id="rId4485" ref="F3371"/>
    <hyperlink r:id="rId4486" ref="L3371"/>
    <hyperlink r:id="rId4487" ref="F3372"/>
    <hyperlink r:id="rId4488" ref="L3372"/>
    <hyperlink r:id="rId4489" ref="F3373"/>
    <hyperlink r:id="rId4490" ref="L3373"/>
    <hyperlink r:id="rId4491" ref="F3374"/>
    <hyperlink r:id="rId4492" ref="L3374"/>
    <hyperlink r:id="rId4493" ref="F3375"/>
    <hyperlink r:id="rId4494" ref="L3375"/>
    <hyperlink r:id="rId4495" ref="F3376"/>
    <hyperlink r:id="rId4496" ref="F3378"/>
    <hyperlink r:id="rId4497" ref="L3378"/>
    <hyperlink r:id="rId4498" ref="F3379"/>
    <hyperlink r:id="rId4499" ref="F3380"/>
    <hyperlink r:id="rId4500" ref="L3380"/>
    <hyperlink r:id="rId4501" ref="F3381"/>
    <hyperlink r:id="rId4502" ref="L3381"/>
    <hyperlink r:id="rId4503" ref="F3382"/>
    <hyperlink r:id="rId4504" ref="L3382"/>
    <hyperlink r:id="rId4505" ref="F3383"/>
    <hyperlink r:id="rId4506" ref="L3384"/>
    <hyperlink r:id="rId4507" ref="F3385"/>
    <hyperlink r:id="rId4508" ref="L3385"/>
    <hyperlink r:id="rId4509" ref="F3386"/>
    <hyperlink r:id="rId4510" ref="L3386"/>
    <hyperlink r:id="rId4511" ref="F3387"/>
    <hyperlink r:id="rId4512" ref="F3391"/>
    <hyperlink r:id="rId4513" ref="L3391"/>
    <hyperlink r:id="rId4514" ref="F3392"/>
    <hyperlink r:id="rId4515" ref="L3392"/>
    <hyperlink r:id="rId4516" ref="F3393"/>
    <hyperlink r:id="rId4517" ref="F3394"/>
    <hyperlink r:id="rId4518" ref="L3394"/>
    <hyperlink r:id="rId4519" ref="F3397"/>
    <hyperlink r:id="rId4520" ref="L3397"/>
    <hyperlink r:id="rId4521" ref="F3398"/>
    <hyperlink r:id="rId4522" ref="F3399"/>
    <hyperlink r:id="rId4523" ref="L3399"/>
    <hyperlink r:id="rId4524" ref="F3400"/>
    <hyperlink r:id="rId4525" ref="L3400"/>
    <hyperlink r:id="rId4526" ref="F3401"/>
    <hyperlink r:id="rId4527" ref="F3402"/>
    <hyperlink r:id="rId4528" ref="L3402"/>
    <hyperlink r:id="rId4529" ref="F3403"/>
    <hyperlink r:id="rId4530" ref="L3403"/>
    <hyperlink r:id="rId4531" ref="F3404"/>
    <hyperlink r:id="rId4532" ref="L3404"/>
    <hyperlink r:id="rId4533" ref="F3405"/>
    <hyperlink r:id="rId4534" ref="L3405"/>
    <hyperlink r:id="rId4535" ref="F3406"/>
    <hyperlink r:id="rId4536" ref="L3406"/>
    <hyperlink r:id="rId4537" ref="F3407"/>
    <hyperlink r:id="rId4538" ref="L3407"/>
    <hyperlink r:id="rId4539" ref="F3408"/>
    <hyperlink r:id="rId4540" ref="F3409"/>
    <hyperlink r:id="rId4541" ref="L3409"/>
    <hyperlink r:id="rId4542" ref="F3410"/>
    <hyperlink r:id="rId4543" ref="F3411"/>
    <hyperlink r:id="rId4544" ref="L3411"/>
    <hyperlink r:id="rId4545" ref="F3412"/>
    <hyperlink r:id="rId4546" ref="L3412"/>
    <hyperlink r:id="rId4547" ref="F3413"/>
    <hyperlink r:id="rId4548" ref="L3413"/>
    <hyperlink r:id="rId4549" ref="F3416"/>
    <hyperlink r:id="rId4550" ref="F3417"/>
    <hyperlink r:id="rId4551" ref="L3417"/>
    <hyperlink r:id="rId4552" ref="F3418"/>
    <hyperlink r:id="rId4553" ref="L3418"/>
    <hyperlink r:id="rId4554" ref="F3419"/>
    <hyperlink r:id="rId4555" ref="F3420"/>
    <hyperlink r:id="rId4556" ref="F3422"/>
    <hyperlink r:id="rId4557" ref="L3423"/>
    <hyperlink r:id="rId4558" ref="F3424"/>
    <hyperlink r:id="rId4559" ref="L3424"/>
    <hyperlink r:id="rId4560" ref="F3425"/>
    <hyperlink r:id="rId4561" ref="F3427"/>
    <hyperlink r:id="rId4562" ref="F3428"/>
    <hyperlink r:id="rId4563" ref="L3428"/>
    <hyperlink r:id="rId4564" ref="F3429"/>
    <hyperlink r:id="rId4565" ref="L3429"/>
    <hyperlink r:id="rId4566" ref="F3430"/>
    <hyperlink r:id="rId4567" ref="F3431"/>
    <hyperlink r:id="rId4568" ref="L3431"/>
    <hyperlink r:id="rId4569" ref="F3432"/>
    <hyperlink r:id="rId4570" ref="L3434"/>
    <hyperlink r:id="rId4571" ref="F3435"/>
    <hyperlink r:id="rId4572" ref="L3435"/>
    <hyperlink r:id="rId4573" ref="F3437"/>
    <hyperlink r:id="rId4574" ref="L3437"/>
    <hyperlink r:id="rId4575" ref="F3438"/>
    <hyperlink r:id="rId4576" ref="L3438"/>
    <hyperlink r:id="rId4577" ref="F3439"/>
    <hyperlink r:id="rId4578" ref="L3439"/>
    <hyperlink r:id="rId4579" ref="F3440"/>
    <hyperlink r:id="rId4580" ref="L3440"/>
    <hyperlink r:id="rId4581" ref="F3441"/>
    <hyperlink r:id="rId4582" ref="L3441"/>
    <hyperlink r:id="rId4583" ref="F3442"/>
    <hyperlink r:id="rId4584" ref="L3442"/>
    <hyperlink r:id="rId4585" ref="F3443"/>
    <hyperlink r:id="rId4586" ref="L3443"/>
    <hyperlink r:id="rId4587" ref="F3444"/>
    <hyperlink r:id="rId4588" ref="L3444"/>
    <hyperlink r:id="rId4589" ref="F3446"/>
    <hyperlink r:id="rId4590" ref="L3446"/>
    <hyperlink r:id="rId4591" ref="F3447"/>
    <hyperlink r:id="rId4592" ref="L3447"/>
    <hyperlink r:id="rId4593" ref="F3448"/>
    <hyperlink r:id="rId4594" ref="L3448"/>
    <hyperlink r:id="rId4595" ref="E3449"/>
    <hyperlink r:id="rId4596" ref="F3449"/>
    <hyperlink r:id="rId4597" ref="L3449"/>
    <hyperlink r:id="rId4598" ref="F3450"/>
    <hyperlink r:id="rId4599" ref="L3450"/>
    <hyperlink r:id="rId4600" ref="L3451"/>
    <hyperlink r:id="rId4601" ref="F3452"/>
    <hyperlink r:id="rId4602" ref="L3452"/>
    <hyperlink r:id="rId4603" ref="F3453"/>
    <hyperlink r:id="rId4604" ref="L3453"/>
    <hyperlink r:id="rId4605" ref="F3454"/>
    <hyperlink r:id="rId4606" ref="L3454"/>
    <hyperlink r:id="rId4607" ref="F3455"/>
    <hyperlink r:id="rId4608" ref="L3455"/>
    <hyperlink r:id="rId4609" ref="F3456"/>
    <hyperlink r:id="rId4610" ref="L3456"/>
    <hyperlink r:id="rId4611" ref="F3457"/>
    <hyperlink r:id="rId4612" ref="L3457"/>
    <hyperlink r:id="rId4613" ref="F3458"/>
    <hyperlink r:id="rId4614" ref="L3458"/>
    <hyperlink r:id="rId4615" ref="F3459"/>
    <hyperlink r:id="rId4616" ref="L3459"/>
    <hyperlink r:id="rId4617" ref="F3460"/>
    <hyperlink r:id="rId4618" ref="L3460"/>
    <hyperlink r:id="rId4619" ref="F3462"/>
    <hyperlink r:id="rId4620" ref="L3462"/>
    <hyperlink r:id="rId4621" ref="F3463"/>
    <hyperlink r:id="rId4622" ref="L3463"/>
    <hyperlink r:id="rId4623" ref="F3465"/>
    <hyperlink r:id="rId4624" ref="L3465"/>
    <hyperlink r:id="rId4625" ref="F3466"/>
    <hyperlink r:id="rId4626" ref="F3467"/>
    <hyperlink r:id="rId4627" ref="L3467"/>
    <hyperlink r:id="rId4628" ref="F3468"/>
    <hyperlink r:id="rId4629" ref="F3469"/>
    <hyperlink r:id="rId4630" ref="F3470"/>
    <hyperlink r:id="rId4631" ref="L3470"/>
    <hyperlink r:id="rId4632" ref="F3472"/>
    <hyperlink r:id="rId4633" ref="L3472"/>
    <hyperlink r:id="rId4634" ref="F3474"/>
    <hyperlink r:id="rId4635" ref="L3474"/>
    <hyperlink r:id="rId4636" ref="F3475"/>
    <hyperlink r:id="rId4637" ref="L3475"/>
    <hyperlink r:id="rId4638" ref="F3476"/>
    <hyperlink r:id="rId4639" ref="L3476"/>
    <hyperlink r:id="rId4640" ref="F3477"/>
    <hyperlink r:id="rId4641" ref="L3477"/>
    <hyperlink r:id="rId4642" ref="F3478"/>
    <hyperlink r:id="rId4643" ref="F3480"/>
    <hyperlink r:id="rId4644" ref="L3480"/>
    <hyperlink r:id="rId4645" ref="F3481"/>
    <hyperlink r:id="rId4646" ref="F3484"/>
    <hyperlink r:id="rId4647" ref="L3484"/>
    <hyperlink r:id="rId4648" ref="F3486"/>
    <hyperlink r:id="rId4649" ref="L3486"/>
    <hyperlink r:id="rId4650" ref="F3487"/>
    <hyperlink r:id="rId4651" ref="L3487"/>
    <hyperlink r:id="rId4652" ref="F3488"/>
    <hyperlink r:id="rId4653" ref="L3488"/>
    <hyperlink r:id="rId4654" ref="F3489"/>
    <hyperlink r:id="rId4655" ref="L3489"/>
    <hyperlink r:id="rId4656" ref="F3490"/>
    <hyperlink r:id="rId4657" ref="L3490"/>
    <hyperlink r:id="rId4658" ref="F3491"/>
    <hyperlink r:id="rId4659" ref="L3491"/>
    <hyperlink r:id="rId4660" ref="F3492"/>
    <hyperlink r:id="rId4661" ref="L3492"/>
    <hyperlink r:id="rId4662" ref="F3493"/>
    <hyperlink r:id="rId4663" ref="L3493"/>
    <hyperlink r:id="rId4664" ref="F3495"/>
    <hyperlink r:id="rId4665" ref="L3495"/>
    <hyperlink r:id="rId4666" ref="F3496"/>
    <hyperlink r:id="rId4667" ref="L3496"/>
    <hyperlink r:id="rId4668" ref="F3497"/>
    <hyperlink r:id="rId4669" ref="L3497"/>
    <hyperlink r:id="rId4670" ref="L3499"/>
    <hyperlink r:id="rId4671" ref="F3501"/>
    <hyperlink r:id="rId4672" ref="F3504"/>
    <hyperlink r:id="rId4673" ref="L3504"/>
    <hyperlink r:id="rId4674" ref="F3505"/>
    <hyperlink r:id="rId4675" ref="L3505"/>
    <hyperlink r:id="rId4676" ref="F3506"/>
    <hyperlink r:id="rId4677" ref="L3506"/>
    <hyperlink r:id="rId4678" ref="F3507"/>
    <hyperlink r:id="rId4679" ref="L3507"/>
    <hyperlink r:id="rId4680" ref="L3508"/>
    <hyperlink r:id="rId4681" ref="F3509"/>
    <hyperlink r:id="rId4682" ref="L3509"/>
    <hyperlink r:id="rId4683" ref="F3510"/>
    <hyperlink r:id="rId4684" ref="L3510"/>
    <hyperlink r:id="rId4685" ref="F3511"/>
    <hyperlink r:id="rId4686" ref="L3511"/>
    <hyperlink r:id="rId4687" ref="F3512"/>
    <hyperlink r:id="rId4688" ref="L3512"/>
    <hyperlink r:id="rId4689" ref="F3513"/>
    <hyperlink r:id="rId4690" ref="L3513"/>
    <hyperlink r:id="rId4691" ref="F3514"/>
    <hyperlink r:id="rId4692" ref="L3514"/>
    <hyperlink r:id="rId4693" ref="F3516"/>
    <hyperlink r:id="rId4694" ref="L3516"/>
    <hyperlink r:id="rId4695" ref="F3517"/>
    <hyperlink r:id="rId4696" ref="L3517"/>
    <hyperlink r:id="rId4697" ref="F3518"/>
    <hyperlink r:id="rId4698" ref="L3518"/>
    <hyperlink r:id="rId4699" ref="F3519"/>
    <hyperlink r:id="rId4700" ref="L3519"/>
    <hyperlink r:id="rId4701" ref="F3521"/>
    <hyperlink r:id="rId4702" ref="L3521"/>
    <hyperlink r:id="rId4703" ref="F3522"/>
    <hyperlink r:id="rId4704" ref="F3525"/>
    <hyperlink r:id="rId4705" ref="F3526"/>
    <hyperlink r:id="rId4706" ref="L3526"/>
    <hyperlink r:id="rId4707" ref="F3529"/>
    <hyperlink r:id="rId4708" ref="L3529"/>
    <hyperlink r:id="rId4709" ref="L3530"/>
    <hyperlink r:id="rId4710" ref="L3532"/>
    <hyperlink r:id="rId4711" ref="F3533"/>
    <hyperlink r:id="rId4712" ref="L3533"/>
    <hyperlink r:id="rId4713" ref="L3534"/>
    <hyperlink r:id="rId4714" ref="F3535"/>
    <hyperlink r:id="rId4715" ref="L3535"/>
    <hyperlink r:id="rId4716" ref="F3536"/>
    <hyperlink r:id="rId4717" ref="F3537"/>
    <hyperlink r:id="rId4718" ref="L3537"/>
    <hyperlink r:id="rId4719" ref="F3539"/>
    <hyperlink r:id="rId4720" ref="L3539"/>
    <hyperlink r:id="rId4721" ref="F3540"/>
    <hyperlink r:id="rId4722" ref="F3541"/>
    <hyperlink r:id="rId4723" ref="L3541"/>
    <hyperlink r:id="rId4724" ref="F3542"/>
    <hyperlink r:id="rId4725" ref="F3545"/>
    <hyperlink r:id="rId4726" ref="L3545"/>
    <hyperlink r:id="rId4727" ref="F3548"/>
    <hyperlink r:id="rId4728" ref="F3549"/>
    <hyperlink r:id="rId4729" ref="L3549"/>
    <hyperlink r:id="rId4730" ref="F3551"/>
    <hyperlink r:id="rId4731" ref="L3551"/>
    <hyperlink r:id="rId4732" ref="F3552"/>
    <hyperlink r:id="rId4733" ref="L3552"/>
    <hyperlink r:id="rId4734" ref="F3553"/>
    <hyperlink r:id="rId4735" ref="L3553"/>
    <hyperlink r:id="rId4736" ref="F3554"/>
    <hyperlink r:id="rId4737" ref="L3554"/>
    <hyperlink r:id="rId4738" ref="F3555"/>
    <hyperlink r:id="rId4739" ref="L3555"/>
    <hyperlink r:id="rId4740" ref="F3556"/>
    <hyperlink r:id="rId4741" ref="L3556"/>
    <hyperlink r:id="rId4742" ref="F3557"/>
    <hyperlink r:id="rId4743" ref="F3558"/>
    <hyperlink r:id="rId4744" ref="F3559"/>
    <hyperlink r:id="rId4745" ref="L3559"/>
    <hyperlink r:id="rId4746" ref="F3560"/>
    <hyperlink r:id="rId4747" ref="L3560"/>
    <hyperlink r:id="rId4748" ref="F3561"/>
    <hyperlink r:id="rId4749" ref="L3561"/>
    <hyperlink r:id="rId4750" ref="F3562"/>
    <hyperlink r:id="rId4751" ref="L3562"/>
    <hyperlink r:id="rId4752" ref="F3563"/>
    <hyperlink r:id="rId4753" ref="L3563"/>
    <hyperlink r:id="rId4754" ref="F3564"/>
    <hyperlink r:id="rId4755" ref="F3566"/>
    <hyperlink r:id="rId4756" ref="L3566"/>
    <hyperlink r:id="rId4757" ref="F3567"/>
    <hyperlink r:id="rId4758" ref="L3567"/>
    <hyperlink r:id="rId4759" ref="F3568"/>
    <hyperlink r:id="rId4760" ref="L3568"/>
    <hyperlink r:id="rId4761" ref="F3569"/>
    <hyperlink r:id="rId4762" ref="L3569"/>
    <hyperlink r:id="rId4763" ref="L3571"/>
    <hyperlink r:id="rId4764" ref="F3572"/>
    <hyperlink r:id="rId4765" ref="F3573"/>
    <hyperlink r:id="rId4766" ref="L3573"/>
    <hyperlink r:id="rId4767" ref="F3575"/>
    <hyperlink r:id="rId4768" ref="L3575"/>
    <hyperlink r:id="rId4769" ref="F3577"/>
    <hyperlink r:id="rId4770" ref="L3577"/>
    <hyperlink r:id="rId4771" ref="F3578"/>
    <hyperlink r:id="rId4772" ref="L3578"/>
    <hyperlink r:id="rId4773" ref="F3579"/>
    <hyperlink r:id="rId4774" ref="L3579"/>
    <hyperlink r:id="rId4775" ref="F3580"/>
    <hyperlink r:id="rId4776" ref="L3580"/>
    <hyperlink r:id="rId4777" ref="F3581"/>
    <hyperlink r:id="rId4778" ref="L3581"/>
    <hyperlink r:id="rId4779" ref="F3582"/>
    <hyperlink r:id="rId4780" ref="F3583"/>
    <hyperlink r:id="rId4781" ref="E3584"/>
    <hyperlink r:id="rId4782" ref="F3584"/>
    <hyperlink r:id="rId4783" ref="L3584"/>
    <hyperlink r:id="rId4784" ref="F3585"/>
    <hyperlink r:id="rId4785" ref="F3586"/>
    <hyperlink r:id="rId4786" ref="L3586"/>
    <hyperlink r:id="rId4787" ref="F3587"/>
    <hyperlink r:id="rId4788" ref="L3587"/>
    <hyperlink r:id="rId4789" ref="F3588"/>
    <hyperlink r:id="rId4790" ref="F3589"/>
    <hyperlink r:id="rId4791" ref="L3589"/>
    <hyperlink r:id="rId4792" ref="F3590"/>
    <hyperlink r:id="rId4793" ref="L3590"/>
    <hyperlink r:id="rId4794" ref="F3591"/>
    <hyperlink r:id="rId4795" ref="L3591"/>
    <hyperlink r:id="rId4796" ref="F3592"/>
    <hyperlink r:id="rId4797" ref="L3592"/>
    <hyperlink r:id="rId4798" ref="F3594"/>
    <hyperlink r:id="rId4799" ref="F3595"/>
    <hyperlink r:id="rId4800" ref="F3597"/>
    <hyperlink r:id="rId4801" ref="F3598"/>
    <hyperlink r:id="rId4802" ref="F3600"/>
    <hyperlink r:id="rId4803" ref="L3600"/>
    <hyperlink r:id="rId4804" ref="F3601"/>
    <hyperlink r:id="rId4805" ref="L3601"/>
    <hyperlink r:id="rId4806" ref="F3602"/>
    <hyperlink r:id="rId4807" ref="L3602"/>
    <hyperlink r:id="rId4808" ref="F3603"/>
    <hyperlink r:id="rId4809" ref="L3603"/>
    <hyperlink r:id="rId4810" ref="F3605"/>
    <hyperlink r:id="rId4811" ref="L3605"/>
    <hyperlink r:id="rId4812" ref="F3606"/>
    <hyperlink r:id="rId4813" ref="F3607"/>
    <hyperlink r:id="rId4814" ref="L3607"/>
    <hyperlink r:id="rId4815" ref="L3608"/>
    <hyperlink r:id="rId4816" ref="F3609"/>
    <hyperlink r:id="rId4817" ref="L3609"/>
    <hyperlink r:id="rId4818" ref="L3610"/>
    <hyperlink r:id="rId4819" ref="F3612"/>
    <hyperlink r:id="rId4820" ref="L3612"/>
    <hyperlink r:id="rId4821" ref="F3613"/>
    <hyperlink r:id="rId4822" ref="F3614"/>
    <hyperlink r:id="rId4823" ref="F3616"/>
    <hyperlink r:id="rId4824" ref="L3616"/>
    <hyperlink r:id="rId4825" ref="L3617"/>
    <hyperlink r:id="rId4826" ref="L3618"/>
    <hyperlink r:id="rId4827" ref="F3619"/>
    <hyperlink r:id="rId4828" ref="L3619"/>
    <hyperlink r:id="rId4829" ref="F3620"/>
    <hyperlink r:id="rId4830" ref="L3620"/>
    <hyperlink r:id="rId4831" ref="F3621"/>
    <hyperlink r:id="rId4832" ref="L3621"/>
    <hyperlink r:id="rId4833" ref="E3622"/>
    <hyperlink r:id="rId4834" ref="F3622"/>
    <hyperlink r:id="rId4835" ref="L3622"/>
    <hyperlink r:id="rId4836" ref="F3623"/>
    <hyperlink r:id="rId4837" ref="L3623"/>
    <hyperlink r:id="rId4838" ref="F3625"/>
    <hyperlink r:id="rId4839" ref="L3625"/>
    <hyperlink r:id="rId4840" ref="F3628"/>
    <hyperlink r:id="rId4841" ref="L3628"/>
    <hyperlink r:id="rId4842" ref="F3629"/>
    <hyperlink r:id="rId4843" ref="L3629"/>
    <hyperlink r:id="rId4844" ref="F3631"/>
    <hyperlink r:id="rId4845" ref="L3631"/>
    <hyperlink r:id="rId4846" ref="F3632"/>
    <hyperlink r:id="rId4847" ref="F3633"/>
    <hyperlink r:id="rId4848" ref="L3633"/>
    <hyperlink r:id="rId4849" ref="F3634"/>
    <hyperlink r:id="rId4850" ref="L3634"/>
    <hyperlink r:id="rId4851" ref="F3636"/>
    <hyperlink r:id="rId4852" ref="L3636"/>
    <hyperlink r:id="rId4853" ref="L3637"/>
    <hyperlink r:id="rId4854" ref="F3638"/>
    <hyperlink r:id="rId4855" ref="L3638"/>
    <hyperlink r:id="rId4856" ref="F3639"/>
    <hyperlink r:id="rId4857" ref="F3640"/>
    <hyperlink r:id="rId4858" ref="F3642"/>
    <hyperlink r:id="rId4859" ref="L3642"/>
    <hyperlink r:id="rId4860" ref="F3643"/>
    <hyperlink r:id="rId4861" ref="L3643"/>
    <hyperlink r:id="rId4862" ref="F3645"/>
    <hyperlink r:id="rId4863" ref="L3645"/>
    <hyperlink r:id="rId4864" ref="F3647"/>
    <hyperlink r:id="rId4865" ref="F3648"/>
    <hyperlink r:id="rId4866" ref="F3649"/>
    <hyperlink r:id="rId4867" ref="F3650"/>
    <hyperlink r:id="rId4868" ref="L3650"/>
    <hyperlink r:id="rId4869" ref="E3651"/>
    <hyperlink r:id="rId4870" ref="F3651"/>
    <hyperlink r:id="rId4871" ref="L3651"/>
    <hyperlink r:id="rId4872" ref="F3652"/>
    <hyperlink r:id="rId4873" ref="L3652"/>
    <hyperlink r:id="rId4874" ref="F3653"/>
    <hyperlink r:id="rId4875" ref="L3653"/>
    <hyperlink r:id="rId4876" ref="F3654"/>
    <hyperlink r:id="rId4877" ref="L3654"/>
    <hyperlink r:id="rId4878" ref="F3655"/>
    <hyperlink r:id="rId4879" ref="L3655"/>
    <hyperlink r:id="rId4880" ref="F3656"/>
    <hyperlink r:id="rId4881" ref="L3656"/>
    <hyperlink r:id="rId4882" ref="F3657"/>
    <hyperlink r:id="rId4883" ref="L3657"/>
    <hyperlink r:id="rId4884" ref="E3658"/>
    <hyperlink r:id="rId4885" ref="F3658"/>
    <hyperlink r:id="rId4886" ref="L3658"/>
    <hyperlink r:id="rId4887" ref="L3659"/>
    <hyperlink r:id="rId4888" ref="L3660"/>
    <hyperlink r:id="rId4889" ref="F3664"/>
    <hyperlink r:id="rId4890" ref="L3664"/>
    <hyperlink r:id="rId4891" ref="F3665"/>
    <hyperlink r:id="rId4892" ref="L3665"/>
    <hyperlink r:id="rId4893" ref="F3666"/>
    <hyperlink r:id="rId4894" ref="L3666"/>
    <hyperlink r:id="rId4895" ref="F3668"/>
    <hyperlink r:id="rId4896" ref="L3668"/>
    <hyperlink r:id="rId4897" ref="F3670"/>
    <hyperlink r:id="rId4898" ref="E3672"/>
    <hyperlink r:id="rId4899" ref="F3672"/>
    <hyperlink r:id="rId4900" ref="L3672"/>
    <hyperlink r:id="rId4901" ref="F3674"/>
    <hyperlink r:id="rId4902" ref="F3675"/>
    <hyperlink r:id="rId4903" ref="L3675"/>
    <hyperlink r:id="rId4904" ref="F3676"/>
    <hyperlink r:id="rId4905" ref="L3676"/>
    <hyperlink r:id="rId4906" ref="F3677"/>
    <hyperlink r:id="rId4907" ref="L3677"/>
    <hyperlink r:id="rId4908" ref="F3679"/>
    <hyperlink r:id="rId4909" ref="F3683"/>
    <hyperlink r:id="rId4910" ref="L3683"/>
    <hyperlink r:id="rId4911" ref="F3684"/>
    <hyperlink r:id="rId4912" ref="L3684"/>
    <hyperlink r:id="rId4913" ref="F3685"/>
    <hyperlink r:id="rId4914" ref="L3686"/>
    <hyperlink r:id="rId4915" ref="F3687"/>
    <hyperlink r:id="rId4916" ref="L3687"/>
    <hyperlink r:id="rId4917" ref="F3688"/>
    <hyperlink r:id="rId4918" ref="F3689"/>
    <hyperlink r:id="rId4919" ref="L3689"/>
    <hyperlink r:id="rId4920" ref="F3694"/>
    <hyperlink r:id="rId4921" ref="L3694"/>
    <hyperlink r:id="rId4922" ref="F3695"/>
    <hyperlink r:id="rId4923" ref="L3695"/>
    <hyperlink r:id="rId4924" ref="F3696"/>
    <hyperlink r:id="rId4925" ref="L3698"/>
    <hyperlink r:id="rId4926" ref="F3699"/>
    <hyperlink r:id="rId4927" ref="L3699"/>
    <hyperlink r:id="rId4928" ref="F3700"/>
    <hyperlink r:id="rId4929" ref="F3702"/>
    <hyperlink r:id="rId4930" ref="F3704"/>
    <hyperlink r:id="rId4931" ref="F3705"/>
    <hyperlink r:id="rId4932" ref="F3706"/>
    <hyperlink r:id="rId4933" ref="F3707"/>
    <hyperlink r:id="rId4934" ref="L3707"/>
    <hyperlink r:id="rId4935" ref="F3708"/>
    <hyperlink r:id="rId4936" ref="F3710"/>
    <hyperlink r:id="rId4937" ref="L3710"/>
    <hyperlink r:id="rId4938" ref="F3711"/>
    <hyperlink r:id="rId4939" ref="L3711"/>
    <hyperlink r:id="rId4940" ref="F3712"/>
    <hyperlink r:id="rId4941" ref="F3713"/>
    <hyperlink r:id="rId4942" ref="L3713"/>
    <hyperlink r:id="rId4943" ref="F3714"/>
    <hyperlink r:id="rId4944" ref="L3714"/>
    <hyperlink r:id="rId4945" ref="F3715"/>
    <hyperlink r:id="rId4946" ref="F3716"/>
    <hyperlink r:id="rId4947" ref="L3716"/>
    <hyperlink r:id="rId4948" ref="F3717"/>
    <hyperlink r:id="rId4949" ref="L3717"/>
    <hyperlink r:id="rId4950" ref="F3718"/>
    <hyperlink r:id="rId4951" ref="L3718"/>
    <hyperlink r:id="rId4952" ref="F3719"/>
    <hyperlink r:id="rId4953" ref="L3719"/>
    <hyperlink r:id="rId4954" ref="F3720"/>
    <hyperlink r:id="rId4955" ref="L3720"/>
    <hyperlink r:id="rId4956" ref="F3722"/>
    <hyperlink r:id="rId4957" ref="L3722"/>
    <hyperlink r:id="rId4958" ref="F3723"/>
    <hyperlink r:id="rId4959" ref="L3723"/>
    <hyperlink r:id="rId4960" ref="L3724"/>
    <hyperlink r:id="rId4961" ref="F3725"/>
    <hyperlink r:id="rId4962" ref="L3725"/>
    <hyperlink r:id="rId4963" ref="F3727"/>
    <hyperlink r:id="rId4964" ref="L3727"/>
    <hyperlink r:id="rId4965" ref="L3728"/>
    <hyperlink r:id="rId4966" ref="F3729"/>
    <hyperlink r:id="rId4967" ref="L3729"/>
    <hyperlink r:id="rId4968" ref="F3730"/>
    <hyperlink r:id="rId4969" ref="F3731"/>
    <hyperlink r:id="rId4970" ref="L3731"/>
    <hyperlink r:id="rId4971" ref="F3732"/>
    <hyperlink r:id="rId4972" ref="L3732"/>
    <hyperlink r:id="rId4973" ref="F3733"/>
    <hyperlink r:id="rId4974" ref="E3734"/>
    <hyperlink r:id="rId4975" ref="F3734"/>
    <hyperlink r:id="rId4976" ref="L3734"/>
    <hyperlink r:id="rId4977" ref="F3736"/>
    <hyperlink r:id="rId4978" ref="F3737"/>
    <hyperlink r:id="rId4979" ref="L3737"/>
    <hyperlink r:id="rId4980" ref="F3738"/>
    <hyperlink r:id="rId4981" ref="L3738"/>
    <hyperlink r:id="rId4982" ref="F3739"/>
    <hyperlink r:id="rId4983" ref="L3739"/>
    <hyperlink r:id="rId4984" ref="F3740"/>
    <hyperlink r:id="rId4985" ref="L3740"/>
    <hyperlink r:id="rId4986" ref="F3741"/>
    <hyperlink r:id="rId4987" ref="F3743"/>
    <hyperlink r:id="rId4988" ref="L3743"/>
    <hyperlink r:id="rId4989" ref="F3744"/>
    <hyperlink r:id="rId4990" ref="E3745"/>
    <hyperlink r:id="rId4991" ref="F3745"/>
    <hyperlink r:id="rId4992" ref="L3745"/>
    <hyperlink r:id="rId4993" ref="F3746"/>
    <hyperlink r:id="rId4994" ref="L3746"/>
    <hyperlink r:id="rId4995" ref="F3749"/>
    <hyperlink r:id="rId4996" ref="L3749"/>
    <hyperlink r:id="rId4997" ref="L3750"/>
    <hyperlink r:id="rId4998" ref="F3751"/>
    <hyperlink r:id="rId4999" ref="L3751"/>
    <hyperlink r:id="rId5000" ref="F3752"/>
    <hyperlink r:id="rId5001" ref="L3752"/>
    <hyperlink r:id="rId5002" ref="F3753"/>
    <hyperlink r:id="rId5003" ref="F3754"/>
    <hyperlink r:id="rId5004" ref="L3754"/>
    <hyperlink r:id="rId5005" ref="F3756"/>
    <hyperlink r:id="rId5006" ref="L3756"/>
    <hyperlink r:id="rId5007" ref="F3757"/>
    <hyperlink r:id="rId5008" ref="L3757"/>
    <hyperlink r:id="rId5009" ref="F3758"/>
    <hyperlink r:id="rId5010" ref="L3758"/>
    <hyperlink r:id="rId5011" ref="F3759"/>
    <hyperlink r:id="rId5012" ref="L3759"/>
    <hyperlink r:id="rId5013" ref="F3760"/>
    <hyperlink r:id="rId5014" ref="F3761"/>
    <hyperlink r:id="rId5015" ref="L3761"/>
    <hyperlink r:id="rId5016" ref="F3762"/>
    <hyperlink r:id="rId5017" ref="L3762"/>
    <hyperlink r:id="rId5018" ref="F3763"/>
    <hyperlink r:id="rId5019" ref="F3764"/>
    <hyperlink r:id="rId5020" ref="L3764"/>
    <hyperlink r:id="rId5021" ref="F3765"/>
    <hyperlink r:id="rId5022" ref="L3765"/>
    <hyperlink r:id="rId5023" ref="L3766"/>
    <hyperlink r:id="rId5024" ref="L3767"/>
    <hyperlink r:id="rId5025" ref="F3768"/>
    <hyperlink r:id="rId5026" ref="L3768"/>
    <hyperlink r:id="rId5027" ref="F3769"/>
    <hyperlink r:id="rId5028" ref="L3769"/>
    <hyperlink r:id="rId5029" ref="F3771"/>
    <hyperlink r:id="rId5030" ref="L3771"/>
    <hyperlink r:id="rId5031" ref="F3772"/>
    <hyperlink r:id="rId5032" ref="L3772"/>
    <hyperlink r:id="rId5033" ref="F3773"/>
    <hyperlink r:id="rId5034" ref="L3773"/>
    <hyperlink r:id="rId5035" ref="F3774"/>
    <hyperlink r:id="rId5036" ref="L3774"/>
    <hyperlink r:id="rId5037" ref="F3775"/>
    <hyperlink r:id="rId5038" ref="L3775"/>
    <hyperlink r:id="rId5039" ref="E3777"/>
    <hyperlink r:id="rId5040" ref="F3777"/>
    <hyperlink r:id="rId5041" ref="L3777"/>
    <hyperlink r:id="rId5042" ref="F3778"/>
    <hyperlink r:id="rId5043" ref="L3779"/>
    <hyperlink r:id="rId5044" ref="F3780"/>
    <hyperlink r:id="rId5045" ref="L3780"/>
    <hyperlink r:id="rId5046" ref="F3783"/>
    <hyperlink r:id="rId5047" ref="L3783"/>
    <hyperlink r:id="rId5048" ref="F3785"/>
    <hyperlink r:id="rId5049" ref="L3785"/>
    <hyperlink r:id="rId5050" ref="F3786"/>
    <hyperlink r:id="rId5051" ref="L3786"/>
    <hyperlink r:id="rId5052" ref="F3788"/>
    <hyperlink r:id="rId5053" ref="L3788"/>
    <hyperlink r:id="rId5054" ref="F3791"/>
    <hyperlink r:id="rId5055" ref="L3791"/>
    <hyperlink r:id="rId5056" ref="F3792"/>
    <hyperlink r:id="rId5057" ref="L3792"/>
    <hyperlink r:id="rId5058" ref="F3793"/>
    <hyperlink r:id="rId5059" ref="L3794"/>
    <hyperlink r:id="rId5060" ref="F3795"/>
    <hyperlink r:id="rId5061" ref="L3795"/>
    <hyperlink r:id="rId5062" ref="F3796"/>
    <hyperlink r:id="rId5063" ref="L3796"/>
    <hyperlink r:id="rId5064" ref="F3798"/>
    <hyperlink r:id="rId5065" ref="L3798"/>
    <hyperlink r:id="rId5066" ref="F3799"/>
    <hyperlink r:id="rId5067" ref="L3799"/>
    <hyperlink r:id="rId5068" ref="F3800"/>
    <hyperlink r:id="rId5069" ref="F3802"/>
    <hyperlink r:id="rId5070" ref="L3802"/>
    <hyperlink r:id="rId5071" ref="F3803"/>
    <hyperlink r:id="rId5072" ref="F3804"/>
    <hyperlink r:id="rId5073" ref="F3805"/>
    <hyperlink r:id="rId5074" ref="L3805"/>
    <hyperlink r:id="rId5075" ref="F3806"/>
    <hyperlink r:id="rId5076" ref="F3807"/>
    <hyperlink r:id="rId5077" ref="L3807"/>
    <hyperlink r:id="rId5078" ref="F3809"/>
    <hyperlink r:id="rId5079" ref="L3809"/>
    <hyperlink r:id="rId5080" ref="E3810"/>
    <hyperlink r:id="rId5081" ref="F3810"/>
    <hyperlink r:id="rId5082" ref="L3810"/>
    <hyperlink r:id="rId5083" ref="F3811"/>
    <hyperlink r:id="rId5084" ref="L3811"/>
    <hyperlink r:id="rId5085" ref="F3812"/>
    <hyperlink r:id="rId5086" ref="L3812"/>
    <hyperlink r:id="rId5087" ref="F3814"/>
    <hyperlink r:id="rId5088" ref="L3814"/>
    <hyperlink r:id="rId5089" ref="F3815"/>
    <hyperlink r:id="rId5090" ref="L3815"/>
    <hyperlink r:id="rId5091" ref="F3817"/>
    <hyperlink r:id="rId5092" ref="L3817"/>
    <hyperlink r:id="rId5093" ref="F3818"/>
    <hyperlink r:id="rId5094" ref="F3819"/>
    <hyperlink r:id="rId5095" ref="L3819"/>
    <hyperlink r:id="rId5096" ref="F3820"/>
    <hyperlink r:id="rId5097" ref="L3820"/>
    <hyperlink r:id="rId5098" ref="F3821"/>
    <hyperlink r:id="rId5099" ref="L3821"/>
    <hyperlink r:id="rId5100" ref="F3822"/>
    <hyperlink r:id="rId5101" ref="L3822"/>
    <hyperlink r:id="rId5102" ref="F3823"/>
    <hyperlink r:id="rId5103" ref="L3823"/>
    <hyperlink r:id="rId5104" ref="F3824"/>
    <hyperlink r:id="rId5105" ref="L3824"/>
    <hyperlink r:id="rId5106" ref="F3825"/>
    <hyperlink r:id="rId5107" ref="L3825"/>
    <hyperlink r:id="rId5108" ref="F3826"/>
    <hyperlink r:id="rId5109" ref="L3826"/>
    <hyperlink r:id="rId5110" ref="F3827"/>
    <hyperlink r:id="rId5111" ref="F3828"/>
    <hyperlink r:id="rId5112" ref="F3829"/>
    <hyperlink r:id="rId5113" ref="L3829"/>
    <hyperlink r:id="rId5114" ref="F3830"/>
    <hyperlink r:id="rId5115" ref="L3830"/>
    <hyperlink r:id="rId5116" ref="F3831"/>
    <hyperlink r:id="rId5117" ref="L3831"/>
    <hyperlink r:id="rId5118" ref="F3832"/>
    <hyperlink r:id="rId5119" ref="L3832"/>
    <hyperlink r:id="rId5120" ref="F3833"/>
    <hyperlink r:id="rId5121" ref="L3833"/>
    <hyperlink r:id="rId5122" ref="F3834"/>
    <hyperlink r:id="rId5123" ref="F3835"/>
    <hyperlink r:id="rId5124" ref="F3836"/>
    <hyperlink r:id="rId5125" ref="L3836"/>
    <hyperlink r:id="rId5126" ref="F3838"/>
    <hyperlink r:id="rId5127" ref="L3838"/>
    <hyperlink r:id="rId5128" ref="F3839"/>
    <hyperlink r:id="rId5129" ref="F3840"/>
    <hyperlink r:id="rId5130" ref="F3841"/>
    <hyperlink r:id="rId5131" ref="L3841"/>
    <hyperlink r:id="rId5132" ref="F3842"/>
    <hyperlink r:id="rId5133" ref="F3843"/>
    <hyperlink r:id="rId5134" ref="F3844"/>
    <hyperlink r:id="rId5135" ref="L3844"/>
    <hyperlink r:id="rId5136" ref="F3846"/>
    <hyperlink r:id="rId5137" ref="L3846"/>
    <hyperlink r:id="rId5138" ref="F3847"/>
    <hyperlink r:id="rId5139" ref="F3848"/>
    <hyperlink r:id="rId5140" ref="L3848"/>
    <hyperlink r:id="rId5141" ref="F3849"/>
    <hyperlink r:id="rId5142" ref="L3849"/>
    <hyperlink r:id="rId5143" ref="F3850"/>
    <hyperlink r:id="rId5144" ref="L3850"/>
    <hyperlink r:id="rId5145" ref="F3851"/>
    <hyperlink r:id="rId5146" ref="F3852"/>
    <hyperlink r:id="rId5147" ref="L3852"/>
    <hyperlink r:id="rId5148" ref="F3853"/>
    <hyperlink r:id="rId5149" ref="L3853"/>
    <hyperlink r:id="rId5150" ref="F3854"/>
    <hyperlink r:id="rId5151" ref="L3854"/>
    <hyperlink r:id="rId5152" ref="F3856"/>
    <hyperlink r:id="rId5153" ref="L3856"/>
    <hyperlink r:id="rId5154" ref="L3857"/>
    <hyperlink r:id="rId5155" ref="F3859"/>
    <hyperlink r:id="rId5156" ref="L3859"/>
    <hyperlink r:id="rId5157" ref="F3860"/>
    <hyperlink r:id="rId5158" ref="L3860"/>
    <hyperlink r:id="rId5159" ref="F3863"/>
    <hyperlink r:id="rId5160" ref="L3863"/>
    <hyperlink r:id="rId5161" ref="F3864"/>
    <hyperlink r:id="rId5162" ref="L3864"/>
    <hyperlink r:id="rId5163" ref="F3865"/>
    <hyperlink r:id="rId5164" ref="L3865"/>
    <hyperlink r:id="rId5165" ref="F3866"/>
    <hyperlink r:id="rId5166" ref="F3867"/>
    <hyperlink r:id="rId5167" ref="F3868"/>
    <hyperlink r:id="rId5168" ref="L3868"/>
    <hyperlink r:id="rId5169" ref="F3869"/>
    <hyperlink r:id="rId5170" ref="L3869"/>
    <hyperlink r:id="rId5171" ref="F3870"/>
    <hyperlink r:id="rId5172" ref="L3870"/>
    <hyperlink r:id="rId5173" ref="F3871"/>
    <hyperlink r:id="rId5174" ref="L3871"/>
    <hyperlink r:id="rId5175" ref="F3872"/>
    <hyperlink r:id="rId5176" ref="L3872"/>
    <hyperlink r:id="rId5177" ref="F3873"/>
    <hyperlink r:id="rId5178" ref="L3873"/>
    <hyperlink r:id="rId5179" ref="F3874"/>
    <hyperlink r:id="rId5180" ref="L3874"/>
    <hyperlink r:id="rId5181" ref="F3876"/>
    <hyperlink r:id="rId5182" ref="L3876"/>
    <hyperlink r:id="rId5183" ref="L3877"/>
    <hyperlink r:id="rId5184" ref="F3878"/>
    <hyperlink r:id="rId5185" ref="L3878"/>
    <hyperlink r:id="rId5186" ref="F3879"/>
    <hyperlink r:id="rId5187" ref="L3879"/>
    <hyperlink r:id="rId5188" ref="F3880"/>
    <hyperlink r:id="rId5189" ref="L3880"/>
    <hyperlink r:id="rId5190" ref="F3881"/>
    <hyperlink r:id="rId5191" ref="L3882"/>
    <hyperlink r:id="rId5192" ref="F3883"/>
    <hyperlink r:id="rId5193" ref="F3884"/>
    <hyperlink r:id="rId5194" ref="F3885"/>
    <hyperlink r:id="rId5195" ref="E3887"/>
    <hyperlink r:id="rId5196" ref="F3887"/>
    <hyperlink r:id="rId5197" ref="L3887"/>
    <hyperlink r:id="rId5198" ref="L3888"/>
    <hyperlink r:id="rId5199" ref="F3889"/>
    <hyperlink r:id="rId5200" ref="F3890"/>
    <hyperlink r:id="rId5201" ref="L3890"/>
    <hyperlink r:id="rId5202" ref="F3891"/>
    <hyperlink r:id="rId5203" ref="L3891"/>
    <hyperlink r:id="rId5204" ref="F3892"/>
    <hyperlink r:id="rId5205" ref="L3892"/>
    <hyperlink r:id="rId5206" ref="F3893"/>
    <hyperlink r:id="rId5207" ref="L3893"/>
    <hyperlink r:id="rId5208" ref="F3898"/>
    <hyperlink r:id="rId5209" ref="L3898"/>
    <hyperlink r:id="rId5210" ref="L3899"/>
    <hyperlink r:id="rId5211" ref="F3900"/>
    <hyperlink r:id="rId5212" ref="L3900"/>
    <hyperlink r:id="rId5213" ref="F3901"/>
    <hyperlink r:id="rId5214" ref="F3902"/>
    <hyperlink r:id="rId5215" ref="L3902"/>
    <hyperlink r:id="rId5216" ref="F3905"/>
    <hyperlink r:id="rId5217" ref="F3906"/>
    <hyperlink r:id="rId5218" ref="L3906"/>
    <hyperlink r:id="rId5219" ref="F3907"/>
    <hyperlink r:id="rId5220" ref="L3907"/>
    <hyperlink r:id="rId5221" ref="L3910"/>
    <hyperlink r:id="rId5222" ref="F3912"/>
    <hyperlink r:id="rId5223" ref="L3913"/>
    <hyperlink r:id="rId5224" ref="F3914"/>
    <hyperlink r:id="rId5225" ref="L3914"/>
    <hyperlink r:id="rId5226" ref="F3916"/>
    <hyperlink r:id="rId5227" ref="L3916"/>
    <hyperlink r:id="rId5228" ref="F3917"/>
    <hyperlink r:id="rId5229" ref="L3917"/>
    <hyperlink r:id="rId5230" ref="F3919"/>
    <hyperlink r:id="rId5231" ref="L3919"/>
    <hyperlink r:id="rId5232" ref="F3921"/>
    <hyperlink r:id="rId5233" ref="L3921"/>
    <hyperlink r:id="rId5234" ref="F3923"/>
    <hyperlink r:id="rId5235" ref="L3923"/>
    <hyperlink r:id="rId5236" ref="F3924"/>
    <hyperlink r:id="rId5237" ref="L3924"/>
    <hyperlink r:id="rId5238" ref="F3927"/>
    <hyperlink r:id="rId5239" ref="L3927"/>
    <hyperlink r:id="rId5240" ref="E3928"/>
    <hyperlink r:id="rId5241" ref="F3928"/>
    <hyperlink r:id="rId5242" ref="L3928"/>
    <hyperlink r:id="rId5243" ref="F3930"/>
    <hyperlink r:id="rId5244" ref="L3930"/>
    <hyperlink r:id="rId5245" ref="F3931"/>
    <hyperlink r:id="rId5246" ref="L3931"/>
    <hyperlink r:id="rId5247" ref="F3932"/>
    <hyperlink r:id="rId5248" ref="L3932"/>
    <hyperlink r:id="rId5249" ref="F3933"/>
    <hyperlink r:id="rId5250" ref="F3934"/>
    <hyperlink r:id="rId5251" ref="L3934"/>
    <hyperlink r:id="rId5252" ref="F3935"/>
    <hyperlink r:id="rId5253" ref="F3936"/>
    <hyperlink r:id="rId5254" ref="L3936"/>
    <hyperlink r:id="rId5255" ref="F3938"/>
    <hyperlink r:id="rId5256" ref="L3938"/>
    <hyperlink r:id="rId5257" ref="F3939"/>
    <hyperlink r:id="rId5258" ref="L3939"/>
    <hyperlink r:id="rId5259" ref="F3940"/>
    <hyperlink r:id="rId5260" ref="L3940"/>
    <hyperlink r:id="rId5261" ref="F3942"/>
    <hyperlink r:id="rId5262" ref="F3943"/>
    <hyperlink r:id="rId5263" ref="L3943"/>
    <hyperlink r:id="rId5264" ref="F3945"/>
    <hyperlink r:id="rId5265" ref="L3945"/>
    <hyperlink r:id="rId5266" ref="F3947"/>
    <hyperlink r:id="rId5267" ref="L3947"/>
    <hyperlink r:id="rId5268" ref="F3948"/>
    <hyperlink r:id="rId5269" ref="L3948"/>
    <hyperlink r:id="rId5270" ref="F3949"/>
    <hyperlink r:id="rId5271" ref="L3949"/>
    <hyperlink r:id="rId5272" ref="F3952"/>
    <hyperlink r:id="rId5273" ref="L3952"/>
    <hyperlink r:id="rId5274" ref="F3953"/>
    <hyperlink r:id="rId5275" ref="L3953"/>
    <hyperlink r:id="rId5276" ref="F3954"/>
    <hyperlink r:id="rId5277" ref="L3954"/>
    <hyperlink r:id="rId5278" ref="F3956"/>
    <hyperlink r:id="rId5279" ref="L3956"/>
    <hyperlink r:id="rId5280" ref="F3957"/>
    <hyperlink r:id="rId5281" ref="F3958"/>
    <hyperlink r:id="rId5282" ref="L3958"/>
    <hyperlink r:id="rId5283" ref="F3959"/>
    <hyperlink r:id="rId5284" ref="L3959"/>
    <hyperlink r:id="rId5285" ref="L3960"/>
    <hyperlink r:id="rId5286" ref="F3961"/>
    <hyperlink r:id="rId5287" ref="L3961"/>
    <hyperlink r:id="rId5288" ref="F3962"/>
    <hyperlink r:id="rId5289" ref="L3962"/>
    <hyperlink r:id="rId5290" ref="F3963"/>
    <hyperlink r:id="rId5291" ref="L3963"/>
    <hyperlink r:id="rId5292" ref="F3964"/>
    <hyperlink r:id="rId5293" ref="F3966"/>
    <hyperlink r:id="rId5294" ref="E3969"/>
    <hyperlink r:id="rId5295" ref="F3969"/>
    <hyperlink r:id="rId5296" ref="L3969"/>
    <hyperlink r:id="rId5297" ref="F3971"/>
    <hyperlink r:id="rId5298" ref="L3971"/>
    <hyperlink r:id="rId5299" ref="F3973"/>
    <hyperlink r:id="rId5300" ref="F3976"/>
    <hyperlink r:id="rId5301" ref="L3976"/>
    <hyperlink r:id="rId5302" ref="F3979"/>
    <hyperlink r:id="rId5303" ref="L3980"/>
    <hyperlink r:id="rId5304" ref="F3981"/>
    <hyperlink r:id="rId5305" ref="L3981"/>
    <hyperlink r:id="rId5306" ref="F3982"/>
    <hyperlink r:id="rId5307" ref="L3982"/>
    <hyperlink r:id="rId5308" ref="F3983"/>
    <hyperlink r:id="rId5309" ref="F3984"/>
    <hyperlink r:id="rId5310" ref="L3984"/>
    <hyperlink r:id="rId5311" ref="F3985"/>
    <hyperlink r:id="rId5312" ref="L3985"/>
    <hyperlink r:id="rId5313" ref="F3987"/>
    <hyperlink r:id="rId5314" ref="L3987"/>
    <hyperlink r:id="rId5315" ref="F3988"/>
    <hyperlink r:id="rId5316" ref="L3988"/>
    <hyperlink r:id="rId5317" ref="F3989"/>
    <hyperlink r:id="rId5318" ref="L3989"/>
    <hyperlink r:id="rId5319" ref="F3990"/>
    <hyperlink r:id="rId5320" ref="L3990"/>
    <hyperlink r:id="rId5321" ref="F3991"/>
    <hyperlink r:id="rId5322" ref="L3991"/>
    <hyperlink r:id="rId5323" ref="F3992"/>
    <hyperlink r:id="rId5324" ref="L3992"/>
    <hyperlink r:id="rId5325" ref="F3993"/>
    <hyperlink r:id="rId5326" ref="L3993"/>
    <hyperlink r:id="rId5327" ref="F3994"/>
    <hyperlink r:id="rId5328" ref="L3994"/>
    <hyperlink r:id="rId5329" ref="F3995"/>
    <hyperlink r:id="rId5330" ref="L3995"/>
    <hyperlink r:id="rId5331" ref="F3996"/>
    <hyperlink r:id="rId5332" ref="L3996"/>
    <hyperlink r:id="rId5333" ref="F3997"/>
    <hyperlink r:id="rId5334" ref="F3998"/>
    <hyperlink r:id="rId5335" ref="L3998"/>
    <hyperlink r:id="rId5336" ref="F3999"/>
    <hyperlink r:id="rId5337" ref="L3999"/>
    <hyperlink r:id="rId5338" ref="F4001"/>
    <hyperlink r:id="rId5339" ref="L4001"/>
    <hyperlink r:id="rId5340" ref="L4002"/>
    <hyperlink r:id="rId5341" ref="F4003"/>
    <hyperlink r:id="rId5342" ref="F4004"/>
    <hyperlink r:id="rId5343" ref="L4004"/>
    <hyperlink r:id="rId5344" ref="F4005"/>
    <hyperlink r:id="rId5345" ref="F4006"/>
    <hyperlink r:id="rId5346" ref="L4006"/>
    <hyperlink r:id="rId5347" ref="F4008"/>
    <hyperlink r:id="rId5348" ref="L4008"/>
    <hyperlink r:id="rId5349" ref="F4009"/>
    <hyperlink r:id="rId5350" ref="F4011"/>
    <hyperlink r:id="rId5351" ref="F4012"/>
    <hyperlink r:id="rId5352" ref="L4012"/>
    <hyperlink r:id="rId5353" ref="F4015"/>
    <hyperlink r:id="rId5354" ref="L4015"/>
    <hyperlink r:id="rId5355" ref="F4016"/>
    <hyperlink r:id="rId5356" ref="L4016"/>
    <hyperlink r:id="rId5357" ref="F4017"/>
    <hyperlink r:id="rId5358" ref="L4017"/>
    <hyperlink r:id="rId5359" ref="F4021"/>
    <hyperlink r:id="rId5360" ref="F4022"/>
    <hyperlink r:id="rId5361" ref="F4024"/>
    <hyperlink r:id="rId5362" ref="F4026"/>
    <hyperlink r:id="rId5363" ref="L4026"/>
    <hyperlink r:id="rId5364" ref="F4027"/>
    <hyperlink r:id="rId5365" ref="F4028"/>
    <hyperlink r:id="rId5366" ref="L4028"/>
    <hyperlink r:id="rId5367" ref="F4030"/>
    <hyperlink r:id="rId5368" ref="L4030"/>
    <hyperlink r:id="rId5369" ref="F4033"/>
    <hyperlink r:id="rId5370" ref="L4033"/>
    <hyperlink r:id="rId5371" ref="F4034"/>
    <hyperlink r:id="rId5372" ref="L4034"/>
    <hyperlink r:id="rId5373" ref="F4036"/>
    <hyperlink r:id="rId5374" ref="L4036"/>
    <hyperlink r:id="rId5375" ref="F4038"/>
    <hyperlink r:id="rId5376" ref="L4038"/>
    <hyperlink r:id="rId5377" ref="F4039"/>
    <hyperlink r:id="rId5378" ref="L4039"/>
    <hyperlink r:id="rId5379" ref="L4040"/>
    <hyperlink r:id="rId5380" ref="F4041"/>
    <hyperlink r:id="rId5381" ref="L4041"/>
    <hyperlink r:id="rId5382" ref="F4043"/>
    <hyperlink r:id="rId5383" ref="L4043"/>
    <hyperlink r:id="rId5384" ref="L4044"/>
    <hyperlink r:id="rId5385" ref="L4045"/>
    <hyperlink r:id="rId5386" ref="F4046"/>
    <hyperlink r:id="rId5387" ref="L4046"/>
    <hyperlink r:id="rId5388" ref="F4047"/>
    <hyperlink r:id="rId5389" ref="F4048"/>
    <hyperlink r:id="rId5390" ref="L4048"/>
    <hyperlink r:id="rId5391" ref="F4050"/>
    <hyperlink r:id="rId5392" ref="F4051"/>
    <hyperlink r:id="rId5393" ref="L4051"/>
    <hyperlink r:id="rId5394" ref="F4053"/>
    <hyperlink r:id="rId5395" ref="L4053"/>
    <hyperlink r:id="rId5396" ref="F4054"/>
    <hyperlink r:id="rId5397" ref="L4054"/>
    <hyperlink r:id="rId5398" ref="L4055"/>
    <hyperlink r:id="rId5399" ref="F4056"/>
    <hyperlink r:id="rId5400" ref="L4056"/>
    <hyperlink r:id="rId5401" ref="F4057"/>
    <hyperlink r:id="rId5402" ref="L4057"/>
    <hyperlink r:id="rId5403" ref="F4061"/>
    <hyperlink r:id="rId5404" ref="L4061"/>
    <hyperlink r:id="rId5405" ref="L4062"/>
    <hyperlink r:id="rId5406" ref="F4063"/>
    <hyperlink r:id="rId5407" ref="F4064"/>
    <hyperlink r:id="rId5408" ref="F4065"/>
    <hyperlink r:id="rId5409" ref="L4065"/>
    <hyperlink r:id="rId5410" ref="F4067"/>
    <hyperlink r:id="rId5411" ref="F4070"/>
    <hyperlink r:id="rId5412" ref="L4070"/>
    <hyperlink r:id="rId5413" ref="L4071"/>
    <hyperlink r:id="rId5414" ref="F4072"/>
    <hyperlink r:id="rId5415" ref="F4073"/>
    <hyperlink r:id="rId5416" ref="L4073"/>
    <hyperlink r:id="rId5417" ref="F4074"/>
    <hyperlink r:id="rId5418" ref="F4076"/>
    <hyperlink r:id="rId5419" ref="L4076"/>
    <hyperlink r:id="rId5420" ref="F4077"/>
    <hyperlink r:id="rId5421" ref="L4077"/>
    <hyperlink r:id="rId5422" ref="F4078"/>
    <hyperlink r:id="rId5423" ref="L4078"/>
    <hyperlink r:id="rId5424" ref="F4079"/>
    <hyperlink r:id="rId5425" ref="L4079"/>
    <hyperlink r:id="rId5426" ref="F4080"/>
    <hyperlink r:id="rId5427" ref="F4081"/>
    <hyperlink r:id="rId5428" ref="L4081"/>
    <hyperlink r:id="rId5429" ref="F4083"/>
    <hyperlink r:id="rId5430" ref="F4085"/>
    <hyperlink r:id="rId5431" ref="L4085"/>
    <hyperlink r:id="rId5432" ref="F4086"/>
    <hyperlink r:id="rId5433" ref="L4086"/>
    <hyperlink r:id="rId5434" ref="F4087"/>
    <hyperlink r:id="rId5435" ref="L4087"/>
    <hyperlink r:id="rId5436" ref="F4088"/>
    <hyperlink r:id="rId5437" ref="L4088"/>
    <hyperlink r:id="rId5438" ref="F4090"/>
    <hyperlink r:id="rId5439" ref="L4090"/>
    <hyperlink r:id="rId5440" ref="F4092"/>
    <hyperlink r:id="rId5441" ref="L4092"/>
    <hyperlink r:id="rId5442" ref="F4093"/>
    <hyperlink r:id="rId5443" ref="F4094"/>
    <hyperlink r:id="rId5444" ref="L4094"/>
    <hyperlink r:id="rId5445" ref="F4095"/>
    <hyperlink r:id="rId5446" ref="L4095"/>
    <hyperlink r:id="rId5447" ref="F4097"/>
    <hyperlink r:id="rId5448" ref="L4097"/>
    <hyperlink r:id="rId5449" ref="F4098"/>
    <hyperlink r:id="rId5450" ref="L4098"/>
    <hyperlink r:id="rId5451" ref="L4099"/>
    <hyperlink r:id="rId5452" ref="F4100"/>
    <hyperlink r:id="rId5453" ref="L4100"/>
    <hyperlink r:id="rId5454" ref="F4101"/>
    <hyperlink r:id="rId5455" ref="L4101"/>
    <hyperlink r:id="rId5456" ref="F4102"/>
    <hyperlink r:id="rId5457" ref="F4105"/>
    <hyperlink r:id="rId5458" ref="F4109"/>
    <hyperlink r:id="rId5459" ref="L4109"/>
    <hyperlink r:id="rId5460" ref="F4110"/>
    <hyperlink r:id="rId5461" ref="L4110"/>
    <hyperlink r:id="rId5462" ref="F4111"/>
    <hyperlink r:id="rId5463" ref="L4111"/>
    <hyperlink r:id="rId5464" ref="F4113"/>
    <hyperlink r:id="rId5465" ref="F4114"/>
    <hyperlink r:id="rId5466" ref="L4114"/>
    <hyperlink r:id="rId5467" ref="F4115"/>
    <hyperlink r:id="rId5468" ref="L4115"/>
    <hyperlink r:id="rId5469" ref="F4116"/>
    <hyperlink r:id="rId5470" ref="L4116"/>
    <hyperlink r:id="rId5471" ref="F4117"/>
    <hyperlink r:id="rId5472" ref="L4117"/>
    <hyperlink r:id="rId5473" ref="F4118"/>
    <hyperlink r:id="rId5474" ref="L4118"/>
    <hyperlink r:id="rId5475" ref="F4119"/>
    <hyperlink r:id="rId5476" ref="L4119"/>
    <hyperlink r:id="rId5477" ref="F4120"/>
    <hyperlink r:id="rId5478" ref="L4120"/>
    <hyperlink r:id="rId5479" ref="F4122"/>
    <hyperlink r:id="rId5480" ref="F4124"/>
    <hyperlink r:id="rId5481" ref="F4125"/>
    <hyperlink r:id="rId5482" ref="F4127"/>
    <hyperlink r:id="rId5483" ref="L4127"/>
    <hyperlink r:id="rId5484" ref="F4129"/>
    <hyperlink r:id="rId5485" ref="L4129"/>
    <hyperlink r:id="rId5486" ref="F4131"/>
    <hyperlink r:id="rId5487" ref="L4131"/>
    <hyperlink r:id="rId5488" ref="F4134"/>
    <hyperlink r:id="rId5489" ref="L4134"/>
    <hyperlink r:id="rId5490" ref="F4135"/>
    <hyperlink r:id="rId5491" ref="L4135"/>
    <hyperlink r:id="rId5492" ref="F4137"/>
    <hyperlink r:id="rId5493" ref="L4137"/>
    <hyperlink r:id="rId5494" ref="F4138"/>
    <hyperlink r:id="rId5495" ref="L4138"/>
    <hyperlink r:id="rId5496" ref="F4139"/>
    <hyperlink r:id="rId5497" ref="L4139"/>
    <hyperlink r:id="rId5498" ref="F4140"/>
    <hyperlink r:id="rId5499" ref="L4140"/>
    <hyperlink r:id="rId5500" ref="F4141"/>
    <hyperlink r:id="rId5501" ref="F4142"/>
    <hyperlink r:id="rId5502" ref="L4142"/>
    <hyperlink r:id="rId5503" ref="F4143"/>
    <hyperlink r:id="rId5504" ref="L4143"/>
    <hyperlink r:id="rId5505" ref="F4144"/>
    <hyperlink r:id="rId5506" ref="L4144"/>
    <hyperlink r:id="rId5507" ref="L4145"/>
    <hyperlink r:id="rId5508" ref="F4147"/>
    <hyperlink r:id="rId5509" ref="L4147"/>
    <hyperlink r:id="rId5510" ref="L4148"/>
    <hyperlink r:id="rId5511" ref="F4149"/>
    <hyperlink r:id="rId5512" ref="L4149"/>
    <hyperlink r:id="rId5513" ref="F4150"/>
    <hyperlink r:id="rId5514" ref="L4150"/>
    <hyperlink r:id="rId5515" ref="L4151"/>
    <hyperlink r:id="rId5516" ref="F4152"/>
    <hyperlink r:id="rId5517" ref="F4153"/>
    <hyperlink r:id="rId5518" ref="F4154"/>
    <hyperlink r:id="rId5519" ref="L4154"/>
    <hyperlink r:id="rId5520" ref="F4155"/>
    <hyperlink r:id="rId5521" ref="F4156"/>
    <hyperlink r:id="rId5522" ref="L4156"/>
    <hyperlink r:id="rId5523" ref="F4157"/>
    <hyperlink r:id="rId5524" ref="F4158"/>
    <hyperlink r:id="rId5525" ref="F4159"/>
    <hyperlink r:id="rId5526" ref="L4159"/>
    <hyperlink r:id="rId5527" ref="F4161"/>
    <hyperlink r:id="rId5528" ref="L4161"/>
    <hyperlink r:id="rId5529" ref="L4163"/>
    <hyperlink r:id="rId5530" ref="L4164"/>
    <hyperlink r:id="rId5531" ref="F4165"/>
    <hyperlink r:id="rId5532" ref="L4165"/>
    <hyperlink r:id="rId5533" ref="F4166"/>
    <hyperlink r:id="rId5534" ref="L4166"/>
    <hyperlink r:id="rId5535" ref="F4167"/>
    <hyperlink r:id="rId5536" ref="L4167"/>
    <hyperlink r:id="rId5537" ref="F4168"/>
    <hyperlink r:id="rId5538" ref="L4168"/>
    <hyperlink r:id="rId5539" ref="F4170"/>
    <hyperlink r:id="rId5540" ref="L4170"/>
    <hyperlink r:id="rId5541" ref="F4171"/>
    <hyperlink r:id="rId5542" ref="L4171"/>
    <hyperlink r:id="rId5543" ref="F4173"/>
    <hyperlink r:id="rId5544" ref="L4173"/>
    <hyperlink r:id="rId5545" ref="F4174"/>
    <hyperlink r:id="rId5546" ref="L4174"/>
    <hyperlink r:id="rId5547" ref="F4175"/>
    <hyperlink r:id="rId5548" ref="L4175"/>
    <hyperlink r:id="rId5549" ref="F4176"/>
    <hyperlink r:id="rId5550" ref="L4176"/>
    <hyperlink r:id="rId5551" ref="F4177"/>
    <hyperlink r:id="rId5552" ref="F4178"/>
    <hyperlink r:id="rId5553" ref="F4179"/>
    <hyperlink r:id="rId5554" ref="L4179"/>
    <hyperlink r:id="rId5555" ref="F4180"/>
    <hyperlink r:id="rId5556" ref="F4181"/>
    <hyperlink r:id="rId5557" ref="L4181"/>
    <hyperlink r:id="rId5558" ref="F4182"/>
    <hyperlink r:id="rId5559" ref="L4182"/>
    <hyperlink r:id="rId5560" ref="F4183"/>
    <hyperlink r:id="rId5561" ref="L4183"/>
    <hyperlink r:id="rId5562" ref="F4184"/>
    <hyperlink r:id="rId5563" ref="L4184"/>
    <hyperlink r:id="rId5564" ref="F4185"/>
    <hyperlink r:id="rId5565" ref="L4185"/>
    <hyperlink r:id="rId5566" ref="F4186"/>
    <hyperlink r:id="rId5567" ref="F4187"/>
    <hyperlink r:id="rId5568" ref="F4188"/>
    <hyperlink r:id="rId5569" ref="L4188"/>
    <hyperlink r:id="rId5570" ref="F4189"/>
    <hyperlink r:id="rId5571" ref="L4189"/>
    <hyperlink r:id="rId5572" ref="L4190"/>
    <hyperlink r:id="rId5573" ref="F4191"/>
    <hyperlink r:id="rId5574" ref="L4191"/>
    <hyperlink r:id="rId5575" ref="F4192"/>
    <hyperlink r:id="rId5576" ref="L4192"/>
    <hyperlink r:id="rId5577" ref="F4193"/>
    <hyperlink r:id="rId5578" ref="L4193"/>
    <hyperlink r:id="rId5579" ref="F4194"/>
    <hyperlink r:id="rId5580" ref="L4194"/>
    <hyperlink r:id="rId5581" ref="F4195"/>
    <hyperlink r:id="rId5582" ref="L4195"/>
    <hyperlink r:id="rId5583" ref="F4196"/>
    <hyperlink r:id="rId5584" ref="L4196"/>
    <hyperlink r:id="rId5585" ref="F4197"/>
    <hyperlink r:id="rId5586" ref="F4198"/>
    <hyperlink r:id="rId5587" ref="L4198"/>
    <hyperlink r:id="rId5588" ref="F4199"/>
    <hyperlink r:id="rId5589" ref="L4199"/>
    <hyperlink r:id="rId5590" ref="F4200"/>
    <hyperlink r:id="rId5591" ref="L4200"/>
    <hyperlink r:id="rId5592" ref="L4202"/>
    <hyperlink r:id="rId5593" ref="L4204"/>
    <hyperlink r:id="rId5594" ref="F4205"/>
    <hyperlink r:id="rId5595" ref="L4205"/>
    <hyperlink r:id="rId5596" ref="F4206"/>
    <hyperlink r:id="rId5597" ref="F4207"/>
    <hyperlink r:id="rId5598" ref="L4208"/>
    <hyperlink r:id="rId5599" ref="L4209"/>
    <hyperlink r:id="rId5600" ref="F4210"/>
    <hyperlink r:id="rId5601" ref="L4210"/>
    <hyperlink r:id="rId5602" ref="F4211"/>
    <hyperlink r:id="rId5603" ref="L4211"/>
    <hyperlink r:id="rId5604" ref="F4212"/>
    <hyperlink r:id="rId5605" ref="L4212"/>
    <hyperlink r:id="rId5606" ref="F4213"/>
    <hyperlink r:id="rId5607" ref="L4213"/>
    <hyperlink r:id="rId5608" ref="F4214"/>
    <hyperlink r:id="rId5609" ref="L4214"/>
    <hyperlink r:id="rId5610" ref="F4215"/>
    <hyperlink r:id="rId5611" ref="F4216"/>
    <hyperlink r:id="rId5612" ref="L4216"/>
    <hyperlink r:id="rId5613" ref="F4217"/>
    <hyperlink r:id="rId5614" ref="L4217"/>
    <hyperlink r:id="rId5615" ref="F4219"/>
    <hyperlink r:id="rId5616" ref="L4219"/>
    <hyperlink r:id="rId5617" ref="F4220"/>
    <hyperlink r:id="rId5618" ref="F4221"/>
    <hyperlink r:id="rId5619" ref="L4221"/>
    <hyperlink r:id="rId5620" ref="F4222"/>
    <hyperlink r:id="rId5621" ref="L4222"/>
    <hyperlink r:id="rId5622" ref="F4223"/>
    <hyperlink r:id="rId5623" ref="L4223"/>
    <hyperlink r:id="rId5624" ref="F4224"/>
    <hyperlink r:id="rId5625" ref="L4224"/>
    <hyperlink r:id="rId5626" ref="F4225"/>
    <hyperlink r:id="rId5627" ref="L4225"/>
    <hyperlink r:id="rId5628" ref="F4226"/>
    <hyperlink r:id="rId5629" ref="L4226"/>
    <hyperlink r:id="rId5630" ref="F4228"/>
    <hyperlink r:id="rId5631" ref="L4228"/>
    <hyperlink r:id="rId5632" ref="F4229"/>
    <hyperlink r:id="rId5633" ref="L4229"/>
    <hyperlink r:id="rId5634" ref="L4230"/>
    <hyperlink r:id="rId5635" ref="F4231"/>
    <hyperlink r:id="rId5636" ref="L4231"/>
    <hyperlink r:id="rId5637" ref="F4232"/>
    <hyperlink r:id="rId5638" ref="F4233"/>
    <hyperlink r:id="rId5639" ref="F4234"/>
    <hyperlink r:id="rId5640" ref="L4234"/>
    <hyperlink r:id="rId5641" ref="F4235"/>
    <hyperlink r:id="rId5642" ref="L4235"/>
    <hyperlink r:id="rId5643" ref="F4236"/>
    <hyperlink r:id="rId5644" ref="L4236"/>
    <hyperlink r:id="rId5645" ref="F4237"/>
    <hyperlink r:id="rId5646" ref="L4237"/>
    <hyperlink r:id="rId5647" ref="F4238"/>
    <hyperlink r:id="rId5648" ref="L4238"/>
    <hyperlink r:id="rId5649" ref="F4239"/>
    <hyperlink r:id="rId5650" ref="L4239"/>
    <hyperlink r:id="rId5651" ref="F4240"/>
    <hyperlink r:id="rId5652" ref="L4240"/>
    <hyperlink r:id="rId5653" ref="F4241"/>
    <hyperlink r:id="rId5654" ref="L4241"/>
    <hyperlink r:id="rId5655" ref="F4242"/>
    <hyperlink r:id="rId5656" ref="L4242"/>
    <hyperlink r:id="rId5657" ref="L4243"/>
    <hyperlink r:id="rId5658" ref="F4245"/>
    <hyperlink r:id="rId5659" ref="F4247"/>
    <hyperlink r:id="rId5660" ref="L4247"/>
    <hyperlink r:id="rId5661" ref="F4249"/>
    <hyperlink r:id="rId5662" ref="L4249"/>
    <hyperlink r:id="rId5663" ref="F4250"/>
    <hyperlink r:id="rId5664" ref="L4250"/>
    <hyperlink r:id="rId5665" ref="F4253"/>
    <hyperlink r:id="rId5666" ref="F4254"/>
    <hyperlink r:id="rId5667" ref="F4255"/>
    <hyperlink r:id="rId5668" ref="F4256"/>
    <hyperlink r:id="rId5669" ref="L4256"/>
    <hyperlink r:id="rId5670" ref="F4257"/>
    <hyperlink r:id="rId5671" ref="L4257"/>
    <hyperlink r:id="rId5672" ref="F4258"/>
    <hyperlink r:id="rId5673" ref="L4258"/>
    <hyperlink r:id="rId5674" ref="F4259"/>
    <hyperlink r:id="rId5675" ref="L4259"/>
    <hyperlink r:id="rId5676" ref="F4260"/>
    <hyperlink r:id="rId5677" ref="L4260"/>
    <hyperlink r:id="rId5678" ref="F4261"/>
    <hyperlink r:id="rId5679" ref="L4261"/>
    <hyperlink r:id="rId5680" ref="F4262"/>
    <hyperlink r:id="rId5681" ref="F4263"/>
    <hyperlink r:id="rId5682" ref="F4264"/>
    <hyperlink r:id="rId5683" ref="L4264"/>
    <hyperlink r:id="rId5684" ref="F4265"/>
    <hyperlink r:id="rId5685" ref="F4266"/>
    <hyperlink r:id="rId5686" ref="L4266"/>
    <hyperlink r:id="rId5687" ref="F4267"/>
    <hyperlink r:id="rId5688" ref="F4268"/>
    <hyperlink r:id="rId5689" ref="L4268"/>
    <hyperlink r:id="rId5690" ref="F4270"/>
    <hyperlink r:id="rId5691" ref="L4270"/>
    <hyperlink r:id="rId5692" ref="F4271"/>
    <hyperlink r:id="rId5693" ref="L4271"/>
    <hyperlink r:id="rId5694" ref="F4272"/>
    <hyperlink r:id="rId5695" ref="L4272"/>
    <hyperlink r:id="rId5696" ref="F4273"/>
    <hyperlink r:id="rId5697" ref="L4273"/>
    <hyperlink r:id="rId5698" ref="F4274"/>
    <hyperlink r:id="rId5699" ref="L4274"/>
    <hyperlink r:id="rId5700" ref="L4275"/>
    <hyperlink r:id="rId5701" ref="F4276"/>
    <hyperlink r:id="rId5702" ref="L4276"/>
    <hyperlink r:id="rId5703" ref="F4277"/>
    <hyperlink r:id="rId5704" ref="L4277"/>
    <hyperlink r:id="rId5705" ref="F4281"/>
    <hyperlink r:id="rId5706" ref="L4281"/>
    <hyperlink r:id="rId5707" ref="F4282"/>
    <hyperlink r:id="rId5708" ref="L4282"/>
    <hyperlink r:id="rId5709" ref="F4283"/>
    <hyperlink r:id="rId5710" ref="L4283"/>
    <hyperlink r:id="rId5711" ref="F4285"/>
    <hyperlink r:id="rId5712" ref="L4285"/>
    <hyperlink r:id="rId5713" ref="F4286"/>
    <hyperlink r:id="rId5714" ref="L4286"/>
    <hyperlink r:id="rId5715" ref="F4287"/>
    <hyperlink r:id="rId5716" ref="L4287"/>
    <hyperlink r:id="rId5717" ref="F4288"/>
    <hyperlink r:id="rId5718" ref="L4288"/>
    <hyperlink r:id="rId5719" ref="F4289"/>
    <hyperlink r:id="rId5720" ref="L4289"/>
    <hyperlink r:id="rId5721" ref="F4290"/>
    <hyperlink r:id="rId5722" ref="L4290"/>
    <hyperlink r:id="rId5723" ref="F4291"/>
    <hyperlink r:id="rId5724" ref="L4291"/>
    <hyperlink r:id="rId5725" ref="F4292"/>
    <hyperlink r:id="rId5726" ref="L4292"/>
    <hyperlink r:id="rId5727" ref="F4293"/>
    <hyperlink r:id="rId5728" ref="L4293"/>
    <hyperlink r:id="rId5729" ref="F4294"/>
    <hyperlink r:id="rId5730" ref="L4294"/>
    <hyperlink r:id="rId5731" ref="L4296"/>
    <hyperlink r:id="rId5732" ref="F4297"/>
    <hyperlink r:id="rId5733" ref="L4297"/>
    <hyperlink r:id="rId5734" ref="F4298"/>
    <hyperlink r:id="rId5735" ref="L4298"/>
    <hyperlink r:id="rId5736" ref="F4299"/>
    <hyperlink r:id="rId5737" ref="F4301"/>
    <hyperlink r:id="rId5738" ref="L4301"/>
    <hyperlink r:id="rId5739" ref="F4302"/>
    <hyperlink r:id="rId5740" ref="L4302"/>
    <hyperlink r:id="rId5741" ref="F4303"/>
    <hyperlink r:id="rId5742" ref="L4303"/>
    <hyperlink r:id="rId5743" ref="F4304"/>
    <hyperlink r:id="rId5744" ref="L4304"/>
    <hyperlink r:id="rId5745" ref="F4306"/>
    <hyperlink r:id="rId5746" ref="L4306"/>
    <hyperlink r:id="rId5747" ref="F4307"/>
    <hyperlink r:id="rId5748" ref="L4307"/>
    <hyperlink r:id="rId5749" ref="F4308"/>
    <hyperlink r:id="rId5750" ref="L4308"/>
    <hyperlink r:id="rId5751" ref="F4311"/>
    <hyperlink r:id="rId5752" ref="E4312"/>
    <hyperlink r:id="rId5753" ref="F4312"/>
    <hyperlink r:id="rId5754" ref="L4312"/>
    <hyperlink r:id="rId5755" ref="F4313"/>
    <hyperlink r:id="rId5756" ref="L4313"/>
    <hyperlink r:id="rId5757" ref="F4314"/>
    <hyperlink r:id="rId5758" ref="L4314"/>
    <hyperlink r:id="rId5759" ref="F4315"/>
    <hyperlink r:id="rId5760" ref="L4315"/>
    <hyperlink r:id="rId5761" ref="F4316"/>
    <hyperlink r:id="rId5762" ref="F4317"/>
    <hyperlink r:id="rId5763" ref="L4317"/>
    <hyperlink r:id="rId5764" ref="F4318"/>
    <hyperlink r:id="rId5765" ref="L4318"/>
    <hyperlink r:id="rId5766" ref="F4319"/>
    <hyperlink r:id="rId5767" ref="L4319"/>
    <hyperlink r:id="rId5768" ref="F4320"/>
    <hyperlink r:id="rId5769" ref="L4320"/>
    <hyperlink r:id="rId5770" ref="F4321"/>
    <hyperlink r:id="rId5771" ref="F4323"/>
    <hyperlink r:id="rId5772" ref="L4323"/>
  </hyperlinks>
  <drawing r:id="rId5773"/>
</worksheet>
</file>